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mszerszeniewski\Desktop\"/>
    </mc:Choice>
  </mc:AlternateContent>
  <xr:revisionPtr revIDLastSave="0" documentId="13_ncr:1_{D6013DE9-BA17-4696-9009-0176CE8968F9}" xr6:coauthVersionLast="44" xr6:coauthVersionMax="44" xr10:uidLastSave="{00000000-0000-0000-0000-000000000000}"/>
  <bookViews>
    <workbookView xWindow="-120" yWindow="-120" windowWidth="29040" windowHeight="15840" tabRatio="662" xr2:uid="{00000000-000D-0000-FFFF-FFFF00000000}"/>
  </bookViews>
  <sheets>
    <sheet name="table" sheetId="1" r:id="rId1"/>
    <sheet name="rates" sheetId="3" r:id="rId2"/>
    <sheet name="stats" sheetId="2" r:id="rId3"/>
    <sheet name="artists" sheetId="8" r:id="rId4"/>
    <sheet name="artists-albums" sheetId="9" r:id="rId5"/>
    <sheet name="5 stars on rym" sheetId="17" r:id="rId6"/>
    <sheet name="best albums 2018.13.12" sheetId="13" r:id="rId7"/>
    <sheet name="best artists 06.07.19" sheetId="16" r:id="rId8"/>
    <sheet name="Sheet1" sheetId="18" r:id="rId9"/>
  </sheets>
  <definedNames>
    <definedName name="drei">table!#REF!</definedName>
    <definedName name="eins">table!#REF!</definedName>
    <definedName name="solver_adj" localSheetId="0" hidden="1">table!$H$1,table!$E$1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stats!$L$17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zwei">table!#REF!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1" l="1"/>
  <c r="N7" i="1"/>
  <c r="S7" i="1" s="1"/>
  <c r="O7" i="1"/>
  <c r="Q7" i="1"/>
  <c r="T7" i="1" l="1"/>
  <c r="J10" i="1"/>
  <c r="N10" i="1"/>
  <c r="S10" i="1" s="1"/>
  <c r="O10" i="1"/>
  <c r="Q10" i="1"/>
  <c r="T10" i="1" l="1"/>
  <c r="J16" i="1"/>
  <c r="N16" i="1"/>
  <c r="S16" i="1" s="1"/>
  <c r="O16" i="1"/>
  <c r="Q16" i="1"/>
  <c r="T16" i="1" l="1"/>
  <c r="J13" i="1"/>
  <c r="N13" i="1"/>
  <c r="S13" i="1" s="1"/>
  <c r="O13" i="1"/>
  <c r="Q13" i="1"/>
  <c r="T13" i="1" l="1"/>
  <c r="J21" i="1"/>
  <c r="N21" i="1"/>
  <c r="S21" i="1" s="1"/>
  <c r="O21" i="1"/>
  <c r="Q21" i="1"/>
  <c r="T21" i="1" l="1"/>
  <c r="J22" i="1"/>
  <c r="N22" i="1"/>
  <c r="S22" i="1" s="1"/>
  <c r="O22" i="1"/>
  <c r="Q22" i="1"/>
  <c r="T22" i="1" l="1"/>
  <c r="J24" i="1"/>
  <c r="N24" i="1"/>
  <c r="S24" i="1" s="1"/>
  <c r="O24" i="1"/>
  <c r="Q24" i="1"/>
  <c r="T24" i="1" l="1"/>
  <c r="J29" i="1"/>
  <c r="N29" i="1"/>
  <c r="S29" i="1" s="1"/>
  <c r="O29" i="1"/>
  <c r="Q29" i="1"/>
  <c r="T29" i="1" l="1"/>
  <c r="J31" i="1"/>
  <c r="N31" i="1"/>
  <c r="S31" i="1" s="1"/>
  <c r="O31" i="1"/>
  <c r="Q31" i="1"/>
  <c r="T31" i="1" l="1"/>
  <c r="J32" i="1"/>
  <c r="N32" i="1"/>
  <c r="S32" i="1" s="1"/>
  <c r="O32" i="1"/>
  <c r="Q32" i="1"/>
  <c r="T32" i="1" l="1"/>
  <c r="J47" i="1"/>
  <c r="N47" i="1"/>
  <c r="S47" i="1" s="1"/>
  <c r="O47" i="1"/>
  <c r="Q47" i="1"/>
  <c r="T47" i="1" l="1"/>
  <c r="J53" i="1"/>
  <c r="N53" i="1"/>
  <c r="S53" i="1" s="1"/>
  <c r="O53" i="1"/>
  <c r="Q53" i="1"/>
  <c r="J50" i="1"/>
  <c r="N50" i="1"/>
  <c r="S50" i="1" s="1"/>
  <c r="O50" i="1"/>
  <c r="Q50" i="1"/>
  <c r="T53" i="1" l="1"/>
  <c r="T50" i="1"/>
  <c r="J62" i="1"/>
  <c r="N62" i="1"/>
  <c r="S62" i="1" s="1"/>
  <c r="O62" i="1"/>
  <c r="Q62" i="1"/>
  <c r="J60" i="1"/>
  <c r="N60" i="1"/>
  <c r="S60" i="1" s="1"/>
  <c r="O60" i="1"/>
  <c r="Q60" i="1"/>
  <c r="T62" i="1" l="1"/>
  <c r="T60" i="1"/>
  <c r="E49" i="17"/>
  <c r="E50" i="17"/>
  <c r="E51" i="17"/>
  <c r="J66" i="1"/>
  <c r="N66" i="1"/>
  <c r="T66" i="1" s="1"/>
  <c r="O66" i="1"/>
  <c r="Q66" i="1"/>
  <c r="J67" i="1"/>
  <c r="N67" i="1"/>
  <c r="S67" i="1" s="1"/>
  <c r="O67" i="1"/>
  <c r="Q67" i="1"/>
  <c r="J70" i="1"/>
  <c r="N70" i="1"/>
  <c r="S70" i="1" s="1"/>
  <c r="O70" i="1"/>
  <c r="Q70" i="1"/>
  <c r="J74" i="1"/>
  <c r="N74" i="1"/>
  <c r="S74" i="1" s="1"/>
  <c r="O74" i="1"/>
  <c r="Q74" i="1"/>
  <c r="S66" i="1" l="1"/>
  <c r="T67" i="1"/>
  <c r="T70" i="1"/>
  <c r="T74" i="1"/>
  <c r="J102" i="1"/>
  <c r="N102" i="1"/>
  <c r="S102" i="1" s="1"/>
  <c r="O102" i="1"/>
  <c r="Q102" i="1"/>
  <c r="T102" i="1" l="1"/>
  <c r="J110" i="1"/>
  <c r="N110" i="1"/>
  <c r="S110" i="1" s="1"/>
  <c r="O110" i="1"/>
  <c r="Q110" i="1"/>
  <c r="J111" i="1"/>
  <c r="N111" i="1"/>
  <c r="S111" i="1" s="1"/>
  <c r="O111" i="1"/>
  <c r="Q111" i="1"/>
  <c r="J115" i="1"/>
  <c r="N115" i="1"/>
  <c r="T115" i="1" s="1"/>
  <c r="O115" i="1"/>
  <c r="Q115" i="1"/>
  <c r="J116" i="1"/>
  <c r="N116" i="1"/>
  <c r="S116" i="1" s="1"/>
  <c r="O116" i="1"/>
  <c r="Q116" i="1"/>
  <c r="T110" i="1" l="1"/>
  <c r="T111" i="1"/>
  <c r="S115" i="1"/>
  <c r="T116" i="1"/>
  <c r="J119" i="1"/>
  <c r="N119" i="1"/>
  <c r="S119" i="1" s="1"/>
  <c r="O119" i="1"/>
  <c r="Q119" i="1"/>
  <c r="T119" i="1" l="1"/>
  <c r="J123" i="1"/>
  <c r="N123" i="1"/>
  <c r="S123" i="1" s="1"/>
  <c r="O123" i="1"/>
  <c r="Q123" i="1"/>
  <c r="T123" i="1" l="1"/>
  <c r="J126" i="1"/>
  <c r="N126" i="1"/>
  <c r="S126" i="1" s="1"/>
  <c r="O126" i="1"/>
  <c r="Q126" i="1"/>
  <c r="T126" i="1" l="1"/>
  <c r="J133" i="1"/>
  <c r="N133" i="1"/>
  <c r="T133" i="1" s="1"/>
  <c r="O133" i="1"/>
  <c r="Q133" i="1"/>
  <c r="S133" i="1" l="1"/>
  <c r="J136" i="1"/>
  <c r="N136" i="1"/>
  <c r="S136" i="1" s="1"/>
  <c r="O136" i="1"/>
  <c r="Q136" i="1"/>
  <c r="T136" i="1" l="1"/>
  <c r="J137" i="1"/>
  <c r="N137" i="1"/>
  <c r="S137" i="1" s="1"/>
  <c r="O137" i="1"/>
  <c r="Q137" i="1"/>
  <c r="T137" i="1" l="1"/>
  <c r="J140" i="1"/>
  <c r="N140" i="1"/>
  <c r="S140" i="1" s="1"/>
  <c r="O140" i="1"/>
  <c r="Q140" i="1"/>
  <c r="J144" i="1"/>
  <c r="N144" i="1"/>
  <c r="S144" i="1" s="1"/>
  <c r="O144" i="1"/>
  <c r="Q144" i="1"/>
  <c r="T140" i="1" l="1"/>
  <c r="T144" i="1"/>
  <c r="J149" i="1"/>
  <c r="N149" i="1"/>
  <c r="S149" i="1" s="1"/>
  <c r="O149" i="1"/>
  <c r="Q149" i="1"/>
  <c r="J153" i="1"/>
  <c r="N153" i="1"/>
  <c r="S153" i="1" s="1"/>
  <c r="O153" i="1"/>
  <c r="Q153" i="1"/>
  <c r="T149" i="1" l="1"/>
  <c r="T153" i="1"/>
  <c r="J166" i="1"/>
  <c r="N166" i="1"/>
  <c r="S166" i="1" s="1"/>
  <c r="O166" i="1"/>
  <c r="Q166" i="1"/>
  <c r="T166" i="1" l="1"/>
  <c r="J147" i="1"/>
  <c r="N147" i="1"/>
  <c r="S147" i="1" s="1"/>
  <c r="O147" i="1"/>
  <c r="Q147" i="1"/>
  <c r="T147" i="1" l="1"/>
  <c r="J178" i="1" l="1"/>
  <c r="N178" i="1"/>
  <c r="S178" i="1" s="1"/>
  <c r="O178" i="1"/>
  <c r="Q178" i="1"/>
  <c r="T178" i="1" l="1"/>
  <c r="J185" i="1"/>
  <c r="N185" i="1"/>
  <c r="S185" i="1" s="1"/>
  <c r="O185" i="1"/>
  <c r="Q185" i="1"/>
  <c r="T185" i="1" l="1"/>
  <c r="J183" i="1"/>
  <c r="N183" i="1"/>
  <c r="S183" i="1" s="1"/>
  <c r="O183" i="1"/>
  <c r="Q183" i="1"/>
  <c r="T183" i="1" l="1"/>
  <c r="J189" i="1"/>
  <c r="N189" i="1"/>
  <c r="S189" i="1" s="1"/>
  <c r="O189" i="1"/>
  <c r="Q189" i="1"/>
  <c r="J192" i="1"/>
  <c r="N192" i="1"/>
  <c r="S192" i="1" s="1"/>
  <c r="O192" i="1"/>
  <c r="Q192" i="1"/>
  <c r="T189" i="1" l="1"/>
  <c r="T192" i="1"/>
  <c r="J191" i="1"/>
  <c r="N191" i="1"/>
  <c r="S191" i="1" s="1"/>
  <c r="O191" i="1"/>
  <c r="Q191" i="1"/>
  <c r="T191" i="1" l="1"/>
  <c r="J202" i="1"/>
  <c r="N202" i="1"/>
  <c r="S202" i="1" s="1"/>
  <c r="O202" i="1"/>
  <c r="Q202" i="1"/>
  <c r="T202" i="1" l="1"/>
  <c r="J208" i="1"/>
  <c r="N208" i="1"/>
  <c r="S208" i="1" s="1"/>
  <c r="O208" i="1"/>
  <c r="Q208" i="1"/>
  <c r="T208" i="1" l="1"/>
  <c r="J212" i="1"/>
  <c r="N212" i="1"/>
  <c r="S212" i="1" s="1"/>
  <c r="O212" i="1"/>
  <c r="Q212" i="1"/>
  <c r="T212" i="1" l="1"/>
  <c r="J214" i="1"/>
  <c r="N214" i="1"/>
  <c r="S214" i="1" s="1"/>
  <c r="O214" i="1"/>
  <c r="Q214" i="1"/>
  <c r="T214" i="1" l="1"/>
  <c r="J3" i="18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5" i="18"/>
  <c r="J26" i="18"/>
  <c r="J27" i="18"/>
  <c r="J28" i="18"/>
  <c r="J29" i="18"/>
  <c r="J30" i="18"/>
  <c r="J31" i="18"/>
  <c r="J32" i="18"/>
  <c r="J33" i="18"/>
  <c r="J34" i="18"/>
  <c r="J35" i="18"/>
  <c r="J36" i="18"/>
  <c r="J37" i="18"/>
  <c r="J38" i="18"/>
  <c r="J39" i="18"/>
  <c r="J40" i="18"/>
  <c r="J41" i="18"/>
  <c r="J42" i="18"/>
  <c r="J43" i="18"/>
  <c r="J44" i="18"/>
  <c r="J45" i="18"/>
  <c r="J46" i="18"/>
  <c r="J47" i="18"/>
  <c r="J48" i="18"/>
  <c r="J49" i="18"/>
  <c r="J50" i="18"/>
  <c r="J51" i="18"/>
  <c r="J52" i="18"/>
  <c r="J53" i="18"/>
  <c r="J54" i="18"/>
  <c r="J55" i="18"/>
  <c r="J56" i="18"/>
  <c r="J57" i="18"/>
  <c r="J58" i="18"/>
  <c r="J59" i="18"/>
  <c r="J60" i="18"/>
  <c r="J61" i="18"/>
  <c r="J62" i="18"/>
  <c r="J63" i="18"/>
  <c r="J64" i="18"/>
  <c r="J65" i="18"/>
  <c r="J66" i="18"/>
  <c r="J67" i="18"/>
  <c r="J68" i="18"/>
  <c r="J69" i="18"/>
  <c r="J70" i="18"/>
  <c r="J71" i="18"/>
  <c r="J72" i="18"/>
  <c r="J73" i="18"/>
  <c r="J74" i="18"/>
  <c r="J75" i="18"/>
  <c r="J76" i="18"/>
  <c r="J77" i="18"/>
  <c r="J78" i="18"/>
  <c r="J79" i="18"/>
  <c r="J80" i="18"/>
  <c r="J81" i="18"/>
  <c r="J82" i="18"/>
  <c r="J83" i="18"/>
  <c r="J84" i="18"/>
  <c r="J85" i="18"/>
  <c r="J86" i="18"/>
  <c r="J87" i="18"/>
  <c r="J88" i="18"/>
  <c r="J89" i="18"/>
  <c r="J90" i="18"/>
  <c r="J91" i="18"/>
  <c r="J92" i="18"/>
  <c r="J93" i="18"/>
  <c r="J94" i="18"/>
  <c r="J95" i="18"/>
  <c r="J96" i="18"/>
  <c r="J97" i="18"/>
  <c r="J98" i="18"/>
  <c r="J99" i="18"/>
  <c r="J100" i="18"/>
  <c r="J101" i="18"/>
  <c r="J102" i="18"/>
  <c r="J103" i="18"/>
  <c r="J104" i="18"/>
  <c r="J105" i="18"/>
  <c r="J106" i="18"/>
  <c r="J107" i="18"/>
  <c r="J108" i="18"/>
  <c r="J109" i="18"/>
  <c r="J110" i="18"/>
  <c r="J111" i="18"/>
  <c r="J112" i="18"/>
  <c r="J113" i="18"/>
  <c r="J114" i="18"/>
  <c r="J115" i="18"/>
  <c r="J116" i="18"/>
  <c r="J117" i="18"/>
  <c r="J118" i="18"/>
  <c r="J119" i="18"/>
  <c r="J120" i="18"/>
  <c r="J121" i="18"/>
  <c r="J122" i="18"/>
  <c r="J123" i="18"/>
  <c r="J124" i="18"/>
  <c r="J125" i="18"/>
  <c r="J126" i="18"/>
  <c r="J127" i="18"/>
  <c r="J128" i="18"/>
  <c r="J129" i="18"/>
  <c r="J130" i="18"/>
  <c r="J131" i="18"/>
  <c r="J132" i="18"/>
  <c r="J133" i="18"/>
  <c r="J134" i="18"/>
  <c r="J135" i="18"/>
  <c r="J136" i="18"/>
  <c r="J137" i="18"/>
  <c r="J138" i="18"/>
  <c r="J139" i="18"/>
  <c r="J140" i="18"/>
  <c r="J141" i="18"/>
  <c r="J142" i="18"/>
  <c r="J143" i="18"/>
  <c r="J144" i="18"/>
  <c r="J145" i="18"/>
  <c r="J146" i="18"/>
  <c r="J147" i="18"/>
  <c r="J148" i="18"/>
  <c r="J149" i="18"/>
  <c r="J150" i="18"/>
  <c r="J151" i="18"/>
  <c r="J152" i="18"/>
  <c r="J153" i="18"/>
  <c r="J154" i="18"/>
  <c r="J155" i="18"/>
  <c r="J156" i="18"/>
  <c r="J157" i="18"/>
  <c r="J158" i="18"/>
  <c r="J159" i="18"/>
  <c r="J160" i="18"/>
  <c r="J161" i="18"/>
  <c r="J162" i="18"/>
  <c r="J163" i="18"/>
  <c r="J164" i="18"/>
  <c r="J165" i="18"/>
  <c r="J166" i="18"/>
  <c r="J167" i="18"/>
  <c r="J168" i="18"/>
  <c r="J169" i="18"/>
  <c r="J170" i="18"/>
  <c r="J171" i="18"/>
  <c r="J172" i="18"/>
  <c r="J173" i="18"/>
  <c r="J174" i="18"/>
  <c r="J175" i="18"/>
  <c r="J176" i="18"/>
  <c r="J177" i="18"/>
  <c r="J178" i="18"/>
  <c r="J179" i="18"/>
  <c r="J180" i="18"/>
  <c r="J181" i="18"/>
  <c r="J182" i="18"/>
  <c r="J183" i="18"/>
  <c r="J184" i="18"/>
  <c r="J185" i="18"/>
  <c r="J186" i="18"/>
  <c r="J187" i="18"/>
  <c r="J188" i="18"/>
  <c r="J189" i="18"/>
  <c r="J190" i="18"/>
  <c r="J191" i="18"/>
  <c r="J192" i="18"/>
  <c r="J193" i="18"/>
  <c r="J194" i="18"/>
  <c r="J195" i="18"/>
  <c r="J196" i="18"/>
  <c r="J197" i="18"/>
  <c r="J198" i="18"/>
  <c r="J199" i="18"/>
  <c r="J200" i="18"/>
  <c r="J201" i="18"/>
  <c r="J202" i="18"/>
  <c r="J203" i="18"/>
  <c r="J204" i="18"/>
  <c r="J205" i="18"/>
  <c r="J206" i="18"/>
  <c r="J207" i="18"/>
  <c r="J208" i="18"/>
  <c r="J209" i="18"/>
  <c r="J210" i="18"/>
  <c r="J211" i="18"/>
  <c r="J212" i="18"/>
  <c r="J213" i="18"/>
  <c r="J214" i="18"/>
  <c r="J215" i="18"/>
  <c r="J216" i="18"/>
  <c r="J217" i="18"/>
  <c r="J218" i="18"/>
  <c r="J219" i="18"/>
  <c r="J220" i="18"/>
  <c r="J221" i="18"/>
  <c r="J222" i="18"/>
  <c r="J223" i="18"/>
  <c r="J224" i="18"/>
  <c r="J225" i="18"/>
  <c r="J226" i="18"/>
  <c r="J227" i="18"/>
  <c r="J228" i="18"/>
  <c r="J229" i="18"/>
  <c r="J230" i="18"/>
  <c r="J231" i="18"/>
  <c r="J232" i="18"/>
  <c r="J233" i="18"/>
  <c r="J234" i="18"/>
  <c r="J235" i="18"/>
  <c r="J236" i="18"/>
  <c r="J237" i="18"/>
  <c r="J238" i="18"/>
  <c r="J239" i="18"/>
  <c r="J240" i="18"/>
  <c r="J241" i="18"/>
  <c r="J242" i="18"/>
  <c r="J243" i="18"/>
  <c r="J244" i="18"/>
  <c r="J245" i="18"/>
  <c r="J246" i="18"/>
  <c r="J247" i="18"/>
  <c r="J248" i="18"/>
  <c r="J249" i="18"/>
  <c r="J250" i="18"/>
  <c r="J251" i="18"/>
  <c r="J252" i="18"/>
  <c r="J253" i="18"/>
  <c r="J254" i="18"/>
  <c r="J255" i="18"/>
  <c r="J256" i="18"/>
  <c r="J257" i="18"/>
  <c r="J258" i="18"/>
  <c r="J259" i="18"/>
  <c r="J260" i="18"/>
  <c r="J261" i="18"/>
  <c r="J262" i="18"/>
  <c r="J263" i="18"/>
  <c r="J264" i="18"/>
  <c r="J265" i="18"/>
  <c r="J266" i="18"/>
  <c r="J267" i="18"/>
  <c r="J268" i="18"/>
  <c r="J269" i="18"/>
  <c r="J270" i="18"/>
  <c r="J271" i="18"/>
  <c r="J272" i="18"/>
  <c r="J273" i="18"/>
  <c r="J274" i="18"/>
  <c r="J275" i="18"/>
  <c r="J276" i="18"/>
  <c r="J277" i="18"/>
  <c r="J278" i="18"/>
  <c r="J279" i="18"/>
  <c r="J280" i="18"/>
  <c r="J281" i="18"/>
  <c r="J282" i="18"/>
  <c r="J283" i="18"/>
  <c r="J284" i="18"/>
  <c r="J285" i="18"/>
  <c r="J286" i="18"/>
  <c r="J287" i="18"/>
  <c r="J288" i="18"/>
  <c r="J289" i="18"/>
  <c r="J290" i="18"/>
  <c r="J291" i="18"/>
  <c r="J292" i="18"/>
  <c r="J293" i="18"/>
  <c r="J294" i="18"/>
  <c r="J295" i="18"/>
  <c r="J296" i="18"/>
  <c r="J297" i="18"/>
  <c r="J298" i="18"/>
  <c r="J299" i="18"/>
  <c r="J300" i="18"/>
  <c r="J301" i="18"/>
  <c r="J302" i="18"/>
  <c r="J2" i="18"/>
  <c r="I3" i="18"/>
  <c r="I4" i="18"/>
  <c r="I10" i="18"/>
  <c r="I14" i="18"/>
  <c r="I30" i="18"/>
  <c r="I42" i="18"/>
  <c r="I47" i="18"/>
  <c r="I51" i="18"/>
  <c r="I58" i="18"/>
  <c r="I60" i="18"/>
  <c r="I74" i="18"/>
  <c r="I90" i="18"/>
  <c r="I106" i="18"/>
  <c r="I110" i="18"/>
  <c r="I131" i="18"/>
  <c r="I132" i="18"/>
  <c r="I154" i="18"/>
  <c r="I163" i="18"/>
  <c r="I175" i="18"/>
  <c r="I186" i="18"/>
  <c r="I206" i="18"/>
  <c r="I207" i="18"/>
  <c r="I238" i="18"/>
  <c r="I259" i="18"/>
  <c r="I260" i="18"/>
  <c r="I282" i="18"/>
  <c r="I291" i="18"/>
  <c r="I2" i="18"/>
  <c r="H11" i="18"/>
  <c r="H22" i="18"/>
  <c r="H23" i="18"/>
  <c r="H34" i="18"/>
  <c r="H51" i="18"/>
  <c r="H59" i="18"/>
  <c r="H60" i="18"/>
  <c r="H72" i="18"/>
  <c r="H83" i="18"/>
  <c r="H99" i="18"/>
  <c r="H115" i="18"/>
  <c r="H131" i="18"/>
  <c r="H146" i="18"/>
  <c r="H158" i="18"/>
  <c r="H167" i="18"/>
  <c r="H168" i="18"/>
  <c r="H179" i="18"/>
  <c r="H183" i="18"/>
  <c r="H194" i="18"/>
  <c r="H195" i="18"/>
  <c r="H206" i="18"/>
  <c r="H210" i="18"/>
  <c r="H222" i="18"/>
  <c r="H231" i="18"/>
  <c r="H232" i="18"/>
  <c r="H243" i="18"/>
  <c r="H247" i="18"/>
  <c r="H258" i="18"/>
  <c r="H259" i="18"/>
  <c r="H270" i="18"/>
  <c r="H274" i="18"/>
  <c r="H286" i="18"/>
  <c r="H295" i="18"/>
  <c r="H296" i="18"/>
  <c r="G3" i="18"/>
  <c r="H3" i="18" s="1"/>
  <c r="G4" i="18"/>
  <c r="H4" i="18" s="1"/>
  <c r="G5" i="18"/>
  <c r="G6" i="18"/>
  <c r="I6" i="18" s="1"/>
  <c r="G7" i="18"/>
  <c r="I7" i="18" s="1"/>
  <c r="G8" i="18"/>
  <c r="H8" i="18" s="1"/>
  <c r="G9" i="18"/>
  <c r="G10" i="18"/>
  <c r="H10" i="18" s="1"/>
  <c r="G11" i="18"/>
  <c r="I11" i="18" s="1"/>
  <c r="G12" i="18"/>
  <c r="H12" i="18" s="1"/>
  <c r="G13" i="18"/>
  <c r="I13" i="18" s="1"/>
  <c r="G14" i="18"/>
  <c r="H14" i="18" s="1"/>
  <c r="G15" i="18"/>
  <c r="H15" i="18" s="1"/>
  <c r="G16" i="18"/>
  <c r="H16" i="18" s="1"/>
  <c r="G17" i="18"/>
  <c r="I17" i="18" s="1"/>
  <c r="G18" i="18"/>
  <c r="I18" i="18" s="1"/>
  <c r="G19" i="18"/>
  <c r="H19" i="18" s="1"/>
  <c r="G20" i="18"/>
  <c r="H20" i="18" s="1"/>
  <c r="G21" i="18"/>
  <c r="G22" i="18"/>
  <c r="I22" i="18" s="1"/>
  <c r="G23" i="18"/>
  <c r="I23" i="18" s="1"/>
  <c r="G24" i="18"/>
  <c r="H24" i="18" s="1"/>
  <c r="G25" i="18"/>
  <c r="G26" i="18"/>
  <c r="H26" i="18" s="1"/>
  <c r="G27" i="18"/>
  <c r="I27" i="18" s="1"/>
  <c r="G28" i="18"/>
  <c r="H28" i="18" s="1"/>
  <c r="G29" i="18"/>
  <c r="I29" i="18" s="1"/>
  <c r="G30" i="18"/>
  <c r="H30" i="18" s="1"/>
  <c r="G31" i="18"/>
  <c r="H31" i="18" s="1"/>
  <c r="G32" i="18"/>
  <c r="H32" i="18" s="1"/>
  <c r="G33" i="18"/>
  <c r="I33" i="18" s="1"/>
  <c r="G34" i="18"/>
  <c r="I34" i="18" s="1"/>
  <c r="G35" i="18"/>
  <c r="H35" i="18" s="1"/>
  <c r="G36" i="18"/>
  <c r="H36" i="18" s="1"/>
  <c r="G37" i="18"/>
  <c r="G38" i="18"/>
  <c r="I38" i="18" s="1"/>
  <c r="G39" i="18"/>
  <c r="I39" i="18" s="1"/>
  <c r="G40" i="18"/>
  <c r="H40" i="18" s="1"/>
  <c r="G41" i="18"/>
  <c r="G42" i="18"/>
  <c r="H42" i="18" s="1"/>
  <c r="G43" i="18"/>
  <c r="I43" i="18" s="1"/>
  <c r="G44" i="18"/>
  <c r="I44" i="18" s="1"/>
  <c r="G45" i="18"/>
  <c r="G46" i="18"/>
  <c r="H46" i="18" s="1"/>
  <c r="G47" i="18"/>
  <c r="H47" i="18" s="1"/>
  <c r="G48" i="18"/>
  <c r="I48" i="18" s="1"/>
  <c r="G49" i="18"/>
  <c r="G50" i="18"/>
  <c r="G51" i="18"/>
  <c r="G52" i="18"/>
  <c r="I52" i="18" s="1"/>
  <c r="G53" i="18"/>
  <c r="G54" i="18"/>
  <c r="G55" i="18"/>
  <c r="I55" i="18" s="1"/>
  <c r="G56" i="18"/>
  <c r="I56" i="18" s="1"/>
  <c r="G57" i="18"/>
  <c r="G58" i="18"/>
  <c r="H58" i="18" s="1"/>
  <c r="G59" i="18"/>
  <c r="I59" i="18" s="1"/>
  <c r="G60" i="18"/>
  <c r="G61" i="18"/>
  <c r="G62" i="18"/>
  <c r="H62" i="18" s="1"/>
  <c r="G63" i="18"/>
  <c r="H63" i="18" s="1"/>
  <c r="G64" i="18"/>
  <c r="I64" i="18" s="1"/>
  <c r="G65" i="18"/>
  <c r="G66" i="18"/>
  <c r="G67" i="18"/>
  <c r="I67" i="18" s="1"/>
  <c r="G68" i="18"/>
  <c r="H68" i="18" s="1"/>
  <c r="G69" i="18"/>
  <c r="G70" i="18"/>
  <c r="G71" i="18"/>
  <c r="I71" i="18" s="1"/>
  <c r="G72" i="18"/>
  <c r="I72" i="18" s="1"/>
  <c r="G73" i="18"/>
  <c r="G74" i="18"/>
  <c r="H74" i="18" s="1"/>
  <c r="G75" i="18"/>
  <c r="I75" i="18" s="1"/>
  <c r="G76" i="18"/>
  <c r="I76" i="18" s="1"/>
  <c r="G77" i="18"/>
  <c r="G78" i="18"/>
  <c r="H78" i="18" s="1"/>
  <c r="G79" i="18"/>
  <c r="H79" i="18" s="1"/>
  <c r="G80" i="18"/>
  <c r="I80" i="18" s="1"/>
  <c r="G81" i="18"/>
  <c r="G82" i="18"/>
  <c r="G83" i="18"/>
  <c r="I83" i="18" s="1"/>
  <c r="G84" i="18"/>
  <c r="H84" i="18" s="1"/>
  <c r="G85" i="18"/>
  <c r="G86" i="18"/>
  <c r="G87" i="18"/>
  <c r="I87" i="18" s="1"/>
  <c r="G88" i="18"/>
  <c r="H88" i="18" s="1"/>
  <c r="G89" i="18"/>
  <c r="G90" i="18"/>
  <c r="H90" i="18" s="1"/>
  <c r="G91" i="18"/>
  <c r="I91" i="18" s="1"/>
  <c r="G92" i="18"/>
  <c r="I92" i="18" s="1"/>
  <c r="G93" i="18"/>
  <c r="G94" i="18"/>
  <c r="H94" i="18" s="1"/>
  <c r="G95" i="18"/>
  <c r="H95" i="18" s="1"/>
  <c r="G96" i="18"/>
  <c r="I96" i="18" s="1"/>
  <c r="G97" i="18"/>
  <c r="G98" i="18"/>
  <c r="G99" i="18"/>
  <c r="I99" i="18" s="1"/>
  <c r="G100" i="18"/>
  <c r="H100" i="18" s="1"/>
  <c r="G101" i="18"/>
  <c r="G102" i="18"/>
  <c r="G103" i="18"/>
  <c r="I103" i="18" s="1"/>
  <c r="G104" i="18"/>
  <c r="I104" i="18" s="1"/>
  <c r="G105" i="18"/>
  <c r="G106" i="18"/>
  <c r="H106" i="18" s="1"/>
  <c r="G107" i="18"/>
  <c r="I107" i="18" s="1"/>
  <c r="G108" i="18"/>
  <c r="I108" i="18" s="1"/>
  <c r="G109" i="18"/>
  <c r="G110" i="18"/>
  <c r="H110" i="18" s="1"/>
  <c r="G111" i="18"/>
  <c r="H111" i="18" s="1"/>
  <c r="G112" i="18"/>
  <c r="I112" i="18" s="1"/>
  <c r="G113" i="18"/>
  <c r="G114" i="18"/>
  <c r="G115" i="18"/>
  <c r="I115" i="18" s="1"/>
  <c r="G116" i="18"/>
  <c r="I116" i="18" s="1"/>
  <c r="G117" i="18"/>
  <c r="G118" i="18"/>
  <c r="G119" i="18"/>
  <c r="I119" i="18" s="1"/>
  <c r="G120" i="18"/>
  <c r="H120" i="18" s="1"/>
  <c r="G121" i="18"/>
  <c r="G122" i="18"/>
  <c r="H122" i="18" s="1"/>
  <c r="G123" i="18"/>
  <c r="I123" i="18" s="1"/>
  <c r="G124" i="18"/>
  <c r="I124" i="18" s="1"/>
  <c r="G125" i="18"/>
  <c r="G126" i="18"/>
  <c r="H126" i="18" s="1"/>
  <c r="G127" i="18"/>
  <c r="H127" i="18" s="1"/>
  <c r="G128" i="18"/>
  <c r="I128" i="18" s="1"/>
  <c r="G129" i="18"/>
  <c r="G130" i="18"/>
  <c r="G131" i="18"/>
  <c r="G132" i="18"/>
  <c r="H132" i="18" s="1"/>
  <c r="G133" i="18"/>
  <c r="G134" i="18"/>
  <c r="G135" i="18"/>
  <c r="I135" i="18" s="1"/>
  <c r="G136" i="18"/>
  <c r="I136" i="18" s="1"/>
  <c r="G137" i="18"/>
  <c r="G138" i="18"/>
  <c r="H138" i="18" s="1"/>
  <c r="G139" i="18"/>
  <c r="I139" i="18" s="1"/>
  <c r="G140" i="18"/>
  <c r="I140" i="18" s="1"/>
  <c r="G141" i="18"/>
  <c r="G142" i="18"/>
  <c r="H142" i="18" s="1"/>
  <c r="G143" i="18"/>
  <c r="H143" i="18" s="1"/>
  <c r="G144" i="18"/>
  <c r="I144" i="18" s="1"/>
  <c r="G145" i="18"/>
  <c r="G146" i="18"/>
  <c r="I146" i="18" s="1"/>
  <c r="G147" i="18"/>
  <c r="I147" i="18" s="1"/>
  <c r="G148" i="18"/>
  <c r="H148" i="18" s="1"/>
  <c r="G149" i="18"/>
  <c r="G150" i="18"/>
  <c r="I150" i="18" s="1"/>
  <c r="G151" i="18"/>
  <c r="I151" i="18" s="1"/>
  <c r="G152" i="18"/>
  <c r="I152" i="18" s="1"/>
  <c r="G153" i="18"/>
  <c r="G154" i="18"/>
  <c r="H154" i="18" s="1"/>
  <c r="G155" i="18"/>
  <c r="I155" i="18" s="1"/>
  <c r="G156" i="18"/>
  <c r="I156" i="18" s="1"/>
  <c r="G157" i="18"/>
  <c r="G158" i="18"/>
  <c r="I158" i="18" s="1"/>
  <c r="G159" i="18"/>
  <c r="H159" i="18" s="1"/>
  <c r="G160" i="18"/>
  <c r="I160" i="18" s="1"/>
  <c r="G161" i="18"/>
  <c r="G162" i="18"/>
  <c r="I162" i="18" s="1"/>
  <c r="G163" i="18"/>
  <c r="H163" i="18" s="1"/>
  <c r="G164" i="18"/>
  <c r="H164" i="18" s="1"/>
  <c r="G165" i="18"/>
  <c r="G166" i="18"/>
  <c r="I166" i="18" s="1"/>
  <c r="G167" i="18"/>
  <c r="I167" i="18" s="1"/>
  <c r="G168" i="18"/>
  <c r="I168" i="18" s="1"/>
  <c r="G169" i="18"/>
  <c r="G170" i="18"/>
  <c r="H170" i="18" s="1"/>
  <c r="G171" i="18"/>
  <c r="I171" i="18" s="1"/>
  <c r="G172" i="18"/>
  <c r="I172" i="18" s="1"/>
  <c r="G173" i="18"/>
  <c r="G174" i="18"/>
  <c r="H174" i="18" s="1"/>
  <c r="G175" i="18"/>
  <c r="H175" i="18" s="1"/>
  <c r="G176" i="18"/>
  <c r="I176" i="18" s="1"/>
  <c r="G177" i="18"/>
  <c r="G178" i="18"/>
  <c r="I178" i="18" s="1"/>
  <c r="G179" i="18"/>
  <c r="I179" i="18" s="1"/>
  <c r="G180" i="18"/>
  <c r="H180" i="18" s="1"/>
  <c r="G181" i="18"/>
  <c r="G182" i="18"/>
  <c r="I182" i="18" s="1"/>
  <c r="G183" i="18"/>
  <c r="I183" i="18" s="1"/>
  <c r="G184" i="18"/>
  <c r="I184" i="18" s="1"/>
  <c r="G185" i="18"/>
  <c r="G186" i="18"/>
  <c r="H186" i="18" s="1"/>
  <c r="G187" i="18"/>
  <c r="I187" i="18" s="1"/>
  <c r="G188" i="18"/>
  <c r="I188" i="18" s="1"/>
  <c r="G189" i="18"/>
  <c r="G190" i="18"/>
  <c r="I190" i="18" s="1"/>
  <c r="G191" i="18"/>
  <c r="H191" i="18" s="1"/>
  <c r="G192" i="18"/>
  <c r="I192" i="18" s="1"/>
  <c r="G193" i="18"/>
  <c r="G194" i="18"/>
  <c r="I194" i="18" s="1"/>
  <c r="G195" i="18"/>
  <c r="I195" i="18" s="1"/>
  <c r="G196" i="18"/>
  <c r="H196" i="18" s="1"/>
  <c r="G197" i="18"/>
  <c r="G198" i="18"/>
  <c r="I198" i="18" s="1"/>
  <c r="G199" i="18"/>
  <c r="I199" i="18" s="1"/>
  <c r="G200" i="18"/>
  <c r="I200" i="18" s="1"/>
  <c r="G201" i="18"/>
  <c r="G202" i="18"/>
  <c r="H202" i="18" s="1"/>
  <c r="G203" i="18"/>
  <c r="I203" i="18" s="1"/>
  <c r="G204" i="18"/>
  <c r="I204" i="18" s="1"/>
  <c r="G205" i="18"/>
  <c r="G206" i="18"/>
  <c r="G207" i="18"/>
  <c r="H207" i="18" s="1"/>
  <c r="G208" i="18"/>
  <c r="I208" i="18" s="1"/>
  <c r="G209" i="18"/>
  <c r="G210" i="18"/>
  <c r="I210" i="18" s="1"/>
  <c r="G211" i="18"/>
  <c r="I211" i="18" s="1"/>
  <c r="G212" i="18"/>
  <c r="H212" i="18" s="1"/>
  <c r="G213" i="18"/>
  <c r="G214" i="18"/>
  <c r="I214" i="18" s="1"/>
  <c r="G215" i="18"/>
  <c r="I215" i="18" s="1"/>
  <c r="G216" i="18"/>
  <c r="I216" i="18" s="1"/>
  <c r="G217" i="18"/>
  <c r="G218" i="18"/>
  <c r="H218" i="18" s="1"/>
  <c r="G219" i="18"/>
  <c r="I219" i="18" s="1"/>
  <c r="G220" i="18"/>
  <c r="I220" i="18" s="1"/>
  <c r="G221" i="18"/>
  <c r="G222" i="18"/>
  <c r="I222" i="18" s="1"/>
  <c r="G223" i="18"/>
  <c r="H223" i="18" s="1"/>
  <c r="G224" i="18"/>
  <c r="I224" i="18" s="1"/>
  <c r="G225" i="18"/>
  <c r="G226" i="18"/>
  <c r="I226" i="18" s="1"/>
  <c r="G227" i="18"/>
  <c r="I227" i="18" s="1"/>
  <c r="G228" i="18"/>
  <c r="H228" i="18" s="1"/>
  <c r="G229" i="18"/>
  <c r="G230" i="18"/>
  <c r="I230" i="18" s="1"/>
  <c r="G231" i="18"/>
  <c r="I231" i="18" s="1"/>
  <c r="G232" i="18"/>
  <c r="I232" i="18" s="1"/>
  <c r="G233" i="18"/>
  <c r="G234" i="18"/>
  <c r="H234" i="18" s="1"/>
  <c r="G235" i="18"/>
  <c r="I235" i="18" s="1"/>
  <c r="G236" i="18"/>
  <c r="I236" i="18" s="1"/>
  <c r="G237" i="18"/>
  <c r="G238" i="18"/>
  <c r="H238" i="18" s="1"/>
  <c r="G239" i="18"/>
  <c r="H239" i="18" s="1"/>
  <c r="G240" i="18"/>
  <c r="I240" i="18" s="1"/>
  <c r="G241" i="18"/>
  <c r="G242" i="18"/>
  <c r="I242" i="18" s="1"/>
  <c r="G243" i="18"/>
  <c r="I243" i="18" s="1"/>
  <c r="G244" i="18"/>
  <c r="H244" i="18" s="1"/>
  <c r="G245" i="18"/>
  <c r="G246" i="18"/>
  <c r="I246" i="18" s="1"/>
  <c r="G247" i="18"/>
  <c r="I247" i="18" s="1"/>
  <c r="G248" i="18"/>
  <c r="I248" i="18" s="1"/>
  <c r="G249" i="18"/>
  <c r="G250" i="18"/>
  <c r="H250" i="18" s="1"/>
  <c r="G251" i="18"/>
  <c r="I251" i="18" s="1"/>
  <c r="G252" i="18"/>
  <c r="I252" i="18" s="1"/>
  <c r="G253" i="18"/>
  <c r="G254" i="18"/>
  <c r="I254" i="18" s="1"/>
  <c r="G255" i="18"/>
  <c r="H255" i="18" s="1"/>
  <c r="G256" i="18"/>
  <c r="I256" i="18" s="1"/>
  <c r="G257" i="18"/>
  <c r="G258" i="18"/>
  <c r="I258" i="18" s="1"/>
  <c r="G259" i="18"/>
  <c r="G260" i="18"/>
  <c r="H260" i="18" s="1"/>
  <c r="G261" i="18"/>
  <c r="G262" i="18"/>
  <c r="I262" i="18" s="1"/>
  <c r="G263" i="18"/>
  <c r="I263" i="18" s="1"/>
  <c r="G264" i="18"/>
  <c r="I264" i="18" s="1"/>
  <c r="G265" i="18"/>
  <c r="G266" i="18"/>
  <c r="H266" i="18" s="1"/>
  <c r="G267" i="18"/>
  <c r="I267" i="18" s="1"/>
  <c r="G268" i="18"/>
  <c r="I268" i="18" s="1"/>
  <c r="G269" i="18"/>
  <c r="G270" i="18"/>
  <c r="I270" i="18" s="1"/>
  <c r="G271" i="18"/>
  <c r="H271" i="18" s="1"/>
  <c r="G272" i="18"/>
  <c r="I272" i="18" s="1"/>
  <c r="G273" i="18"/>
  <c r="G274" i="18"/>
  <c r="I274" i="18" s="1"/>
  <c r="G275" i="18"/>
  <c r="I275" i="18" s="1"/>
  <c r="G276" i="18"/>
  <c r="H276" i="18" s="1"/>
  <c r="G277" i="18"/>
  <c r="G278" i="18"/>
  <c r="I278" i="18" s="1"/>
  <c r="G279" i="18"/>
  <c r="I279" i="18" s="1"/>
  <c r="G280" i="18"/>
  <c r="I280" i="18" s="1"/>
  <c r="G281" i="18"/>
  <c r="G282" i="18"/>
  <c r="H282" i="18" s="1"/>
  <c r="G283" i="18"/>
  <c r="I283" i="18" s="1"/>
  <c r="G284" i="18"/>
  <c r="I284" i="18" s="1"/>
  <c r="G285" i="18"/>
  <c r="G286" i="18"/>
  <c r="I286" i="18" s="1"/>
  <c r="G287" i="18"/>
  <c r="H287" i="18" s="1"/>
  <c r="G288" i="18"/>
  <c r="I288" i="18" s="1"/>
  <c r="G289" i="18"/>
  <c r="G290" i="18"/>
  <c r="I290" i="18" s="1"/>
  <c r="G291" i="18"/>
  <c r="H291" i="18" s="1"/>
  <c r="G292" i="18"/>
  <c r="H292" i="18" s="1"/>
  <c r="G293" i="18"/>
  <c r="G294" i="18"/>
  <c r="I294" i="18" s="1"/>
  <c r="G295" i="18"/>
  <c r="I295" i="18" s="1"/>
  <c r="G296" i="18"/>
  <c r="I296" i="18" s="1"/>
  <c r="G297" i="18"/>
  <c r="G298" i="18"/>
  <c r="H298" i="18" s="1"/>
  <c r="G299" i="18"/>
  <c r="I299" i="18" s="1"/>
  <c r="G300" i="18"/>
  <c r="I300" i="18" s="1"/>
  <c r="G301" i="18"/>
  <c r="G302" i="18"/>
  <c r="H302" i="18" s="1"/>
  <c r="G2" i="18"/>
  <c r="H2" i="18" s="1"/>
  <c r="I228" i="18" l="1"/>
  <c r="I28" i="18"/>
  <c r="H279" i="18"/>
  <c r="H264" i="18"/>
  <c r="H254" i="18"/>
  <c r="H242" i="18"/>
  <c r="H227" i="18"/>
  <c r="H215" i="18"/>
  <c r="H200" i="18"/>
  <c r="H190" i="18"/>
  <c r="H178" i="18"/>
  <c r="H151" i="18"/>
  <c r="H139" i="18"/>
  <c r="H123" i="18"/>
  <c r="H107" i="18"/>
  <c r="H91" i="18"/>
  <c r="H76" i="18"/>
  <c r="H67" i="18"/>
  <c r="H56" i="18"/>
  <c r="H44" i="18"/>
  <c r="I302" i="18"/>
  <c r="I271" i="18"/>
  <c r="I250" i="18"/>
  <c r="I196" i="18"/>
  <c r="I174" i="18"/>
  <c r="I143" i="18"/>
  <c r="I122" i="18"/>
  <c r="I100" i="18"/>
  <c r="I79" i="18"/>
  <c r="I68" i="18"/>
  <c r="I46" i="18"/>
  <c r="I36" i="18"/>
  <c r="I24" i="18"/>
  <c r="H280" i="18"/>
  <c r="H216" i="18"/>
  <c r="H152" i="18"/>
  <c r="H140" i="18"/>
  <c r="H124" i="18"/>
  <c r="H108" i="18"/>
  <c r="H92" i="18"/>
  <c r="H80" i="18"/>
  <c r="H48" i="18"/>
  <c r="I84" i="18"/>
  <c r="I40" i="18"/>
  <c r="I12" i="18"/>
  <c r="H290" i="18"/>
  <c r="H275" i="18"/>
  <c r="H263" i="18"/>
  <c r="H248" i="18"/>
  <c r="H226" i="18"/>
  <c r="H211" i="18"/>
  <c r="H199" i="18"/>
  <c r="H184" i="18"/>
  <c r="H162" i="18"/>
  <c r="H147" i="18"/>
  <c r="H116" i="18"/>
  <c r="H75" i="18"/>
  <c r="H64" i="18"/>
  <c r="H52" i="18"/>
  <c r="H43" i="18"/>
  <c r="H18" i="18"/>
  <c r="I292" i="18"/>
  <c r="I239" i="18"/>
  <c r="I218" i="18"/>
  <c r="I164" i="18"/>
  <c r="I142" i="18"/>
  <c r="I111" i="18"/>
  <c r="I78" i="18"/>
  <c r="I31" i="18"/>
  <c r="I20" i="18"/>
  <c r="I8" i="18"/>
  <c r="I293" i="18"/>
  <c r="H293" i="18"/>
  <c r="I277" i="18"/>
  <c r="H277" i="18"/>
  <c r="I257" i="18"/>
  <c r="H257" i="18"/>
  <c r="I245" i="18"/>
  <c r="H245" i="18"/>
  <c r="I233" i="18"/>
  <c r="H233" i="18"/>
  <c r="I221" i="18"/>
  <c r="H221" i="18"/>
  <c r="I213" i="18"/>
  <c r="H213" i="18"/>
  <c r="I201" i="18"/>
  <c r="H201" i="18"/>
  <c r="I185" i="18"/>
  <c r="H185" i="18"/>
  <c r="I169" i="18"/>
  <c r="H169" i="18"/>
  <c r="I157" i="18"/>
  <c r="H157" i="18"/>
  <c r="I141" i="18"/>
  <c r="H141" i="18"/>
  <c r="I137" i="18"/>
  <c r="H137" i="18"/>
  <c r="I121" i="18"/>
  <c r="H121" i="18"/>
  <c r="I109" i="18"/>
  <c r="H109" i="18"/>
  <c r="I93" i="18"/>
  <c r="H93" i="18"/>
  <c r="I85" i="18"/>
  <c r="H85" i="18"/>
  <c r="I77" i="18"/>
  <c r="H77" i="18"/>
  <c r="I65" i="18"/>
  <c r="H65" i="18"/>
  <c r="I57" i="18"/>
  <c r="H57" i="18"/>
  <c r="I53" i="18"/>
  <c r="H53" i="18"/>
  <c r="I37" i="18"/>
  <c r="H37" i="18"/>
  <c r="I25" i="18"/>
  <c r="H25" i="18"/>
  <c r="I9" i="18"/>
  <c r="H9" i="18"/>
  <c r="H284" i="18"/>
  <c r="H252" i="18"/>
  <c r="H204" i="18"/>
  <c r="H33" i="18"/>
  <c r="I297" i="18"/>
  <c r="H297" i="18"/>
  <c r="I285" i="18"/>
  <c r="H285" i="18"/>
  <c r="I273" i="18"/>
  <c r="H273" i="18"/>
  <c r="I265" i="18"/>
  <c r="H265" i="18"/>
  <c r="I261" i="18"/>
  <c r="H261" i="18"/>
  <c r="I241" i="18"/>
  <c r="H241" i="18"/>
  <c r="I229" i="18"/>
  <c r="H229" i="18"/>
  <c r="I217" i="18"/>
  <c r="H217" i="18"/>
  <c r="I197" i="18"/>
  <c r="H197" i="18"/>
  <c r="I189" i="18"/>
  <c r="H189" i="18"/>
  <c r="I181" i="18"/>
  <c r="H181" i="18"/>
  <c r="I165" i="18"/>
  <c r="H165" i="18"/>
  <c r="I149" i="18"/>
  <c r="H149" i="18"/>
  <c r="I129" i="18"/>
  <c r="H129" i="18"/>
  <c r="I113" i="18"/>
  <c r="H113" i="18"/>
  <c r="I101" i="18"/>
  <c r="H101" i="18"/>
  <c r="I89" i="18"/>
  <c r="H89" i="18"/>
  <c r="I73" i="18"/>
  <c r="H73" i="18"/>
  <c r="I49" i="18"/>
  <c r="H49" i="18"/>
  <c r="I45" i="18"/>
  <c r="H45" i="18"/>
  <c r="I5" i="18"/>
  <c r="H5" i="18"/>
  <c r="H268" i="18"/>
  <c r="H220" i="18"/>
  <c r="H172" i="18"/>
  <c r="I120" i="18"/>
  <c r="I88" i="18"/>
  <c r="H299" i="18"/>
  <c r="H294" i="18"/>
  <c r="H288" i="18"/>
  <c r="H283" i="18"/>
  <c r="H278" i="18"/>
  <c r="H272" i="18"/>
  <c r="H267" i="18"/>
  <c r="H262" i="18"/>
  <c r="H256" i="18"/>
  <c r="H251" i="18"/>
  <c r="H246" i="18"/>
  <c r="H240" i="18"/>
  <c r="H235" i="18"/>
  <c r="H230" i="18"/>
  <c r="H224" i="18"/>
  <c r="H219" i="18"/>
  <c r="H214" i="18"/>
  <c r="H208" i="18"/>
  <c r="H203" i="18"/>
  <c r="H198" i="18"/>
  <c r="H192" i="18"/>
  <c r="H187" i="18"/>
  <c r="H182" i="18"/>
  <c r="H176" i="18"/>
  <c r="H171" i="18"/>
  <c r="H166" i="18"/>
  <c r="H160" i="18"/>
  <c r="H155" i="18"/>
  <c r="H150" i="18"/>
  <c r="H144" i="18"/>
  <c r="H136" i="18"/>
  <c r="H128" i="18"/>
  <c r="H112" i="18"/>
  <c r="H104" i="18"/>
  <c r="H96" i="18"/>
  <c r="H39" i="18"/>
  <c r="H29" i="18"/>
  <c r="H7" i="18"/>
  <c r="I298" i="18"/>
  <c r="I287" i="18"/>
  <c r="I276" i="18"/>
  <c r="I266" i="18"/>
  <c r="I255" i="18"/>
  <c r="I244" i="18"/>
  <c r="I234" i="18"/>
  <c r="I223" i="18"/>
  <c r="I212" i="18"/>
  <c r="I202" i="18"/>
  <c r="I191" i="18"/>
  <c r="I180" i="18"/>
  <c r="I170" i="18"/>
  <c r="I159" i="18"/>
  <c r="I148" i="18"/>
  <c r="I138" i="18"/>
  <c r="I127" i="18"/>
  <c r="I95" i="18"/>
  <c r="I63" i="18"/>
  <c r="I19" i="18"/>
  <c r="I301" i="18"/>
  <c r="H301" i="18"/>
  <c r="I289" i="18"/>
  <c r="H289" i="18"/>
  <c r="I281" i="18"/>
  <c r="H281" i="18"/>
  <c r="I269" i="18"/>
  <c r="H269" i="18"/>
  <c r="I253" i="18"/>
  <c r="H253" i="18"/>
  <c r="I249" i="18"/>
  <c r="H249" i="18"/>
  <c r="I237" i="18"/>
  <c r="H237" i="18"/>
  <c r="I225" i="18"/>
  <c r="H225" i="18"/>
  <c r="I209" i="18"/>
  <c r="H209" i="18"/>
  <c r="I205" i="18"/>
  <c r="H205" i="18"/>
  <c r="I193" i="18"/>
  <c r="H193" i="18"/>
  <c r="I177" i="18"/>
  <c r="H177" i="18"/>
  <c r="I173" i="18"/>
  <c r="H173" i="18"/>
  <c r="I161" i="18"/>
  <c r="H161" i="18"/>
  <c r="I153" i="18"/>
  <c r="H153" i="18"/>
  <c r="I145" i="18"/>
  <c r="H145" i="18"/>
  <c r="I133" i="18"/>
  <c r="H133" i="18"/>
  <c r="I125" i="18"/>
  <c r="H125" i="18"/>
  <c r="I117" i="18"/>
  <c r="H117" i="18"/>
  <c r="I105" i="18"/>
  <c r="H105" i="18"/>
  <c r="I97" i="18"/>
  <c r="H97" i="18"/>
  <c r="I81" i="18"/>
  <c r="H81" i="18"/>
  <c r="I69" i="18"/>
  <c r="H69" i="18"/>
  <c r="I61" i="18"/>
  <c r="H61" i="18"/>
  <c r="I41" i="18"/>
  <c r="H41" i="18"/>
  <c r="I21" i="18"/>
  <c r="H21" i="18"/>
  <c r="H13" i="18"/>
  <c r="H300" i="18"/>
  <c r="H236" i="18"/>
  <c r="H188" i="18"/>
  <c r="H156" i="18"/>
  <c r="I134" i="18"/>
  <c r="H134" i="18"/>
  <c r="I130" i="18"/>
  <c r="H130" i="18"/>
  <c r="I118" i="18"/>
  <c r="H118" i="18"/>
  <c r="I114" i="18"/>
  <c r="H114" i="18"/>
  <c r="I102" i="18"/>
  <c r="H102" i="18"/>
  <c r="I98" i="18"/>
  <c r="H98" i="18"/>
  <c r="I86" i="18"/>
  <c r="H86" i="18"/>
  <c r="I82" i="18"/>
  <c r="H82" i="18"/>
  <c r="I70" i="18"/>
  <c r="H70" i="18"/>
  <c r="I66" i="18"/>
  <c r="H66" i="18"/>
  <c r="I54" i="18"/>
  <c r="H54" i="18"/>
  <c r="I50" i="18"/>
  <c r="H50" i="18"/>
  <c r="H135" i="18"/>
  <c r="H119" i="18"/>
  <c r="H103" i="18"/>
  <c r="H87" i="18"/>
  <c r="H71" i="18"/>
  <c r="H55" i="18"/>
  <c r="H38" i="18"/>
  <c r="H27" i="18"/>
  <c r="H17" i="18"/>
  <c r="H6" i="18"/>
  <c r="I126" i="18"/>
  <c r="I94" i="18"/>
  <c r="I62" i="18"/>
  <c r="I35" i="18"/>
  <c r="I26" i="18"/>
  <c r="I15" i="18"/>
  <c r="I32" i="18"/>
  <c r="I16" i="18"/>
  <c r="J219" i="1"/>
  <c r="N219" i="1"/>
  <c r="S219" i="1" s="1"/>
  <c r="O219" i="1"/>
  <c r="Q219" i="1"/>
  <c r="T219" i="1" l="1"/>
  <c r="J215" i="1"/>
  <c r="N215" i="1"/>
  <c r="S215" i="1" s="1"/>
  <c r="O215" i="1"/>
  <c r="Q215" i="1"/>
  <c r="T215" i="1" l="1"/>
  <c r="J220" i="1"/>
  <c r="N220" i="1"/>
  <c r="S220" i="1" s="1"/>
  <c r="O220" i="1"/>
  <c r="Q220" i="1"/>
  <c r="J222" i="1"/>
  <c r="N222" i="1"/>
  <c r="S222" i="1" s="1"/>
  <c r="O222" i="1"/>
  <c r="Q222" i="1"/>
  <c r="T220" i="1" l="1"/>
  <c r="T222" i="1"/>
  <c r="J229" i="1"/>
  <c r="N229" i="1"/>
  <c r="S229" i="1" s="1"/>
  <c r="O229" i="1"/>
  <c r="Q229" i="1"/>
  <c r="J227" i="1"/>
  <c r="N227" i="1"/>
  <c r="S227" i="1" s="1"/>
  <c r="O227" i="1"/>
  <c r="Q227" i="1"/>
  <c r="J228" i="1"/>
  <c r="N228" i="1"/>
  <c r="S228" i="1" s="1"/>
  <c r="O228" i="1"/>
  <c r="Q228" i="1"/>
  <c r="T229" i="1" l="1"/>
  <c r="T227" i="1"/>
  <c r="T228" i="1"/>
  <c r="J239" i="1"/>
  <c r="N239" i="1"/>
  <c r="S239" i="1" s="1"/>
  <c r="O239" i="1"/>
  <c r="Q239" i="1"/>
  <c r="T239" i="1" l="1"/>
  <c r="J244" i="1"/>
  <c r="N244" i="1"/>
  <c r="S244" i="1" s="1"/>
  <c r="O244" i="1"/>
  <c r="Q244" i="1"/>
  <c r="T244" i="1" l="1"/>
  <c r="J249" i="1"/>
  <c r="N249" i="1"/>
  <c r="S249" i="1" s="1"/>
  <c r="O249" i="1"/>
  <c r="Q249" i="1"/>
  <c r="T249" i="1" l="1"/>
  <c r="J256" i="1"/>
  <c r="N256" i="1"/>
  <c r="S256" i="1" s="1"/>
  <c r="O256" i="1"/>
  <c r="Q256" i="1"/>
  <c r="T256" i="1" l="1"/>
  <c r="J260" i="1"/>
  <c r="N260" i="1"/>
  <c r="S260" i="1" s="1"/>
  <c r="O260" i="1"/>
  <c r="Q260" i="1"/>
  <c r="T260" i="1" l="1"/>
  <c r="J258" i="1"/>
  <c r="N258" i="1"/>
  <c r="S258" i="1" s="1"/>
  <c r="O258" i="1"/>
  <c r="Q258" i="1"/>
  <c r="T258" i="1" l="1"/>
  <c r="J262" i="1"/>
  <c r="N262" i="1"/>
  <c r="S262" i="1" s="1"/>
  <c r="O262" i="1"/>
  <c r="Q262" i="1"/>
  <c r="T262" i="1" l="1"/>
  <c r="J264" i="1"/>
  <c r="N264" i="1"/>
  <c r="S264" i="1" s="1"/>
  <c r="O264" i="1"/>
  <c r="Q264" i="1"/>
  <c r="T264" i="1" l="1"/>
  <c r="J265" i="1"/>
  <c r="N265" i="1"/>
  <c r="S265" i="1" s="1"/>
  <c r="O265" i="1"/>
  <c r="Q265" i="1"/>
  <c r="T265" i="1" l="1"/>
  <c r="J267" i="1"/>
  <c r="N267" i="1"/>
  <c r="S267" i="1" s="1"/>
  <c r="O267" i="1"/>
  <c r="Q267" i="1"/>
  <c r="T267" i="1" l="1"/>
  <c r="J270" i="1"/>
  <c r="N270" i="1"/>
  <c r="S270" i="1" s="1"/>
  <c r="O270" i="1"/>
  <c r="Q270" i="1"/>
  <c r="T270" i="1" l="1"/>
  <c r="J272" i="1"/>
  <c r="N272" i="1"/>
  <c r="S272" i="1" s="1"/>
  <c r="O272" i="1"/>
  <c r="Q272" i="1"/>
  <c r="J273" i="1"/>
  <c r="N273" i="1"/>
  <c r="S273" i="1" s="1"/>
  <c r="O273" i="1"/>
  <c r="Q273" i="1"/>
  <c r="T272" i="1" l="1"/>
  <c r="T273" i="1"/>
  <c r="J275" i="1"/>
  <c r="N275" i="1"/>
  <c r="T275" i="1" s="1"/>
  <c r="O275" i="1"/>
  <c r="Q275" i="1"/>
  <c r="S275" i="1" l="1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2" i="17"/>
  <c r="G1" i="17"/>
  <c r="J280" i="1" l="1"/>
  <c r="N280" i="1"/>
  <c r="T280" i="1" s="1"/>
  <c r="O280" i="1"/>
  <c r="Q280" i="1"/>
  <c r="S280" i="1" l="1"/>
  <c r="J284" i="1"/>
  <c r="N284" i="1"/>
  <c r="S284" i="1" s="1"/>
  <c r="O284" i="1"/>
  <c r="Q284" i="1"/>
  <c r="T284" i="1" l="1"/>
  <c r="J296" i="1"/>
  <c r="N296" i="1"/>
  <c r="S296" i="1" s="1"/>
  <c r="O296" i="1"/>
  <c r="Q296" i="1"/>
  <c r="J297" i="1"/>
  <c r="N297" i="1"/>
  <c r="S297" i="1" s="1"/>
  <c r="O297" i="1"/>
  <c r="Q297" i="1"/>
  <c r="T296" i="1" l="1"/>
  <c r="T297" i="1"/>
  <c r="J305" i="1"/>
  <c r="N305" i="1"/>
  <c r="S305" i="1" s="1"/>
  <c r="O305" i="1"/>
  <c r="Q305" i="1"/>
  <c r="T305" i="1" l="1"/>
  <c r="J302" i="1" l="1"/>
  <c r="N302" i="1"/>
  <c r="S302" i="1" s="1"/>
  <c r="O302" i="1"/>
  <c r="Q302" i="1"/>
  <c r="T302" i="1" l="1"/>
  <c r="J311" i="1"/>
  <c r="N311" i="1"/>
  <c r="S311" i="1" s="1"/>
  <c r="O311" i="1"/>
  <c r="Q311" i="1"/>
  <c r="T311" i="1" l="1"/>
  <c r="F1" i="17"/>
  <c r="J314" i="1"/>
  <c r="N314" i="1"/>
  <c r="S314" i="1" s="1"/>
  <c r="O314" i="1"/>
  <c r="Q314" i="1"/>
  <c r="T314" i="1" l="1"/>
  <c r="J319" i="1"/>
  <c r="N319" i="1"/>
  <c r="S319" i="1" s="1"/>
  <c r="O319" i="1"/>
  <c r="Q319" i="1"/>
  <c r="T319" i="1" l="1"/>
  <c r="J321" i="1"/>
  <c r="N321" i="1"/>
  <c r="S321" i="1" s="1"/>
  <c r="O321" i="1"/>
  <c r="Q321" i="1"/>
  <c r="T321" i="1" l="1"/>
  <c r="J325" i="1"/>
  <c r="N325" i="1"/>
  <c r="S325" i="1" s="1"/>
  <c r="O325" i="1"/>
  <c r="Q325" i="1"/>
  <c r="T325" i="1" l="1"/>
  <c r="J330" i="1"/>
  <c r="N330" i="1"/>
  <c r="S330" i="1" s="1"/>
  <c r="O330" i="1"/>
  <c r="Q330" i="1"/>
  <c r="T330" i="1" l="1"/>
  <c r="J332" i="1"/>
  <c r="N332" i="1"/>
  <c r="S332" i="1" s="1"/>
  <c r="O332" i="1"/>
  <c r="Q332" i="1"/>
  <c r="T332" i="1" l="1"/>
  <c r="J335" i="1"/>
  <c r="N335" i="1"/>
  <c r="S335" i="1" s="1"/>
  <c r="O335" i="1"/>
  <c r="Q335" i="1"/>
  <c r="T335" i="1" l="1"/>
  <c r="J336" i="1"/>
  <c r="N336" i="1"/>
  <c r="S336" i="1" s="1"/>
  <c r="O336" i="1"/>
  <c r="Q336" i="1"/>
  <c r="T336" i="1" l="1"/>
  <c r="J342" i="1"/>
  <c r="N342" i="1"/>
  <c r="T342" i="1" s="1"/>
  <c r="O342" i="1"/>
  <c r="Q342" i="1"/>
  <c r="S342" i="1" l="1"/>
  <c r="J344" i="1"/>
  <c r="N344" i="1"/>
  <c r="S344" i="1" s="1"/>
  <c r="O344" i="1"/>
  <c r="Q344" i="1"/>
  <c r="J346" i="1"/>
  <c r="N346" i="1"/>
  <c r="S346" i="1" s="1"/>
  <c r="O346" i="1"/>
  <c r="Q346" i="1"/>
  <c r="T344" i="1" l="1"/>
  <c r="T346" i="1"/>
  <c r="J345" i="1"/>
  <c r="N345" i="1"/>
  <c r="T345" i="1" s="1"/>
  <c r="O345" i="1"/>
  <c r="Q345" i="1"/>
  <c r="S345" i="1" l="1"/>
  <c r="J356" i="1"/>
  <c r="N356" i="1"/>
  <c r="S356" i="1" s="1"/>
  <c r="O356" i="1"/>
  <c r="Q356" i="1"/>
  <c r="T356" i="1" l="1"/>
  <c r="J359" i="1"/>
  <c r="N359" i="1"/>
  <c r="S359" i="1" s="1"/>
  <c r="O359" i="1"/>
  <c r="Q359" i="1"/>
  <c r="T359" i="1" l="1"/>
  <c r="J360" i="1"/>
  <c r="N360" i="1"/>
  <c r="S360" i="1" s="1"/>
  <c r="O360" i="1"/>
  <c r="Q360" i="1"/>
  <c r="T360" i="1" l="1"/>
  <c r="J379" i="1"/>
  <c r="N379" i="1"/>
  <c r="S379" i="1" s="1"/>
  <c r="O379" i="1"/>
  <c r="Q379" i="1"/>
  <c r="T379" i="1" l="1"/>
  <c r="J385" i="1"/>
  <c r="N385" i="1"/>
  <c r="S385" i="1" s="1"/>
  <c r="O385" i="1"/>
  <c r="Q385" i="1"/>
  <c r="T385" i="1" l="1"/>
  <c r="J290" i="1"/>
  <c r="N290" i="1"/>
  <c r="S290" i="1" s="1"/>
  <c r="O290" i="1"/>
  <c r="Q290" i="1"/>
  <c r="T290" i="1" l="1"/>
  <c r="J387" i="1"/>
  <c r="N387" i="1"/>
  <c r="S387" i="1" s="1"/>
  <c r="O387" i="1"/>
  <c r="Q387" i="1"/>
  <c r="T387" i="1" l="1"/>
  <c r="J390" i="1"/>
  <c r="N390" i="1"/>
  <c r="S390" i="1" s="1"/>
  <c r="O390" i="1"/>
  <c r="Q390" i="1"/>
  <c r="T390" i="1" l="1"/>
  <c r="J394" i="1"/>
  <c r="N394" i="1"/>
  <c r="S394" i="1" s="1"/>
  <c r="O394" i="1"/>
  <c r="Q394" i="1"/>
  <c r="T394" i="1" l="1"/>
  <c r="J395" i="1"/>
  <c r="N395" i="1"/>
  <c r="S395" i="1" s="1"/>
  <c r="O395" i="1"/>
  <c r="Q395" i="1"/>
  <c r="T395" i="1" l="1"/>
  <c r="J399" i="1"/>
  <c r="N399" i="1"/>
  <c r="S399" i="1" s="1"/>
  <c r="O399" i="1"/>
  <c r="Q399" i="1"/>
  <c r="T399" i="1" l="1"/>
  <c r="J402" i="1"/>
  <c r="N402" i="1"/>
  <c r="S402" i="1" s="1"/>
  <c r="O402" i="1"/>
  <c r="Q402" i="1"/>
  <c r="T402" i="1" l="1"/>
  <c r="AB15" i="1" a="1"/>
  <c r="AB15" i="1" s="1"/>
  <c r="J407" i="1" l="1"/>
  <c r="N407" i="1"/>
  <c r="S407" i="1" s="1"/>
  <c r="O407" i="1"/>
  <c r="Q407" i="1"/>
  <c r="T407" i="1" l="1"/>
  <c r="J410" i="1"/>
  <c r="N410" i="1"/>
  <c r="S410" i="1" s="1"/>
  <c r="O410" i="1"/>
  <c r="Q410" i="1"/>
  <c r="J413" i="1"/>
  <c r="N413" i="1"/>
  <c r="S413" i="1" s="1"/>
  <c r="O413" i="1"/>
  <c r="Q413" i="1"/>
  <c r="T410" i="1" l="1"/>
  <c r="T413" i="1"/>
  <c r="J416" i="1"/>
  <c r="N416" i="1"/>
  <c r="S416" i="1" s="1"/>
  <c r="O416" i="1"/>
  <c r="Q416" i="1"/>
  <c r="J419" i="1"/>
  <c r="N419" i="1"/>
  <c r="S419" i="1" s="1"/>
  <c r="O419" i="1"/>
  <c r="Q419" i="1"/>
  <c r="J423" i="1"/>
  <c r="N423" i="1"/>
  <c r="S423" i="1" s="1"/>
  <c r="O423" i="1"/>
  <c r="Q423" i="1"/>
  <c r="J420" i="1"/>
  <c r="N420" i="1"/>
  <c r="S420" i="1" s="1"/>
  <c r="O420" i="1"/>
  <c r="Q420" i="1"/>
  <c r="J422" i="1"/>
  <c r="N422" i="1"/>
  <c r="S422" i="1" s="1"/>
  <c r="O422" i="1"/>
  <c r="Q422" i="1"/>
  <c r="T416" i="1" l="1"/>
  <c r="T419" i="1"/>
  <c r="T423" i="1"/>
  <c r="T420" i="1"/>
  <c r="T422" i="1"/>
  <c r="J427" i="1"/>
  <c r="N427" i="1"/>
  <c r="T427" i="1" s="1"/>
  <c r="O427" i="1"/>
  <c r="Q427" i="1"/>
  <c r="S427" i="1" l="1"/>
  <c r="J429" i="1"/>
  <c r="N429" i="1"/>
  <c r="S429" i="1" s="1"/>
  <c r="O429" i="1"/>
  <c r="Q429" i="1"/>
  <c r="T429" i="1" l="1"/>
  <c r="J433" i="1"/>
  <c r="N433" i="1"/>
  <c r="T433" i="1" s="1"/>
  <c r="O433" i="1"/>
  <c r="Q433" i="1"/>
  <c r="S433" i="1" l="1"/>
  <c r="J436" i="1"/>
  <c r="N436" i="1"/>
  <c r="S436" i="1" s="1"/>
  <c r="O436" i="1"/>
  <c r="Q436" i="1"/>
  <c r="T436" i="1" l="1"/>
  <c r="J442" i="1"/>
  <c r="N442" i="1"/>
  <c r="S442" i="1" s="1"/>
  <c r="O442" i="1"/>
  <c r="Q442" i="1"/>
  <c r="T442" i="1" l="1"/>
  <c r="J441" i="1"/>
  <c r="N441" i="1"/>
  <c r="S441" i="1" s="1"/>
  <c r="O441" i="1"/>
  <c r="Q441" i="1"/>
  <c r="J440" i="1"/>
  <c r="N440" i="1"/>
  <c r="S440" i="1" s="1"/>
  <c r="O440" i="1"/>
  <c r="Q440" i="1"/>
  <c r="T441" i="1" l="1"/>
  <c r="T440" i="1"/>
  <c r="J438" i="1"/>
  <c r="N438" i="1"/>
  <c r="T438" i="1" s="1"/>
  <c r="O438" i="1"/>
  <c r="Q438" i="1"/>
  <c r="S438" i="1" l="1"/>
  <c r="J445" i="1" l="1"/>
  <c r="N445" i="1"/>
  <c r="S445" i="1" s="1"/>
  <c r="O445" i="1"/>
  <c r="Q445" i="1"/>
  <c r="T445" i="1" l="1"/>
  <c r="J450" i="1"/>
  <c r="N450" i="1"/>
  <c r="T450" i="1" s="1"/>
  <c r="O450" i="1"/>
  <c r="Q450" i="1"/>
  <c r="S450" i="1" l="1"/>
  <c r="J452" i="1"/>
  <c r="N452" i="1"/>
  <c r="S452" i="1" s="1"/>
  <c r="O452" i="1"/>
  <c r="Q452" i="1"/>
  <c r="T452" i="1" l="1"/>
  <c r="J457" i="1"/>
  <c r="N457" i="1"/>
  <c r="S457" i="1" s="1"/>
  <c r="O457" i="1"/>
  <c r="Q457" i="1"/>
  <c r="T457" i="1" l="1"/>
  <c r="J462" i="1"/>
  <c r="N462" i="1"/>
  <c r="T462" i="1" s="1"/>
  <c r="O462" i="1"/>
  <c r="Q462" i="1"/>
  <c r="S462" i="1" l="1"/>
  <c r="J472" i="1"/>
  <c r="N472" i="1"/>
  <c r="S472" i="1" s="1"/>
  <c r="O472" i="1"/>
  <c r="Q472" i="1"/>
  <c r="T472" i="1" l="1"/>
  <c r="J473" i="1"/>
  <c r="N473" i="1"/>
  <c r="S473" i="1" s="1"/>
  <c r="O473" i="1"/>
  <c r="Q473" i="1"/>
  <c r="T473" i="1" l="1"/>
  <c r="J477" i="1"/>
  <c r="N477" i="1"/>
  <c r="S477" i="1" s="1"/>
  <c r="O477" i="1"/>
  <c r="Q477" i="1"/>
  <c r="T477" i="1" l="1"/>
  <c r="J76" i="1"/>
  <c r="N76" i="1"/>
  <c r="S76" i="1" s="1"/>
  <c r="O76" i="1"/>
  <c r="Q76" i="1"/>
  <c r="T76" i="1" l="1"/>
  <c r="J826" i="1"/>
  <c r="J2035" i="1"/>
  <c r="J392" i="1"/>
  <c r="J389" i="1"/>
  <c r="J242" i="1"/>
  <c r="J2261" i="1"/>
  <c r="J172" i="1"/>
  <c r="J1471" i="1"/>
  <c r="J2106" i="1"/>
  <c r="J1124" i="1"/>
  <c r="J2404" i="1"/>
  <c r="J1991" i="1"/>
  <c r="J1715" i="1"/>
  <c r="J421" i="1"/>
  <c r="J466" i="1"/>
  <c r="J146" i="1"/>
  <c r="J2359" i="1"/>
  <c r="J2409" i="1"/>
  <c r="J1863" i="1"/>
  <c r="J1780" i="1"/>
  <c r="J1485" i="1"/>
  <c r="J1486" i="1"/>
  <c r="J1520" i="1"/>
  <c r="J417" i="1"/>
  <c r="J1649" i="1"/>
  <c r="J1821" i="1"/>
  <c r="J932" i="1"/>
  <c r="J451" i="1"/>
  <c r="J1479" i="1"/>
  <c r="J877" i="1"/>
  <c r="J1791" i="1"/>
  <c r="J167" i="1"/>
  <c r="J1907" i="1"/>
  <c r="J1113" i="1"/>
  <c r="J150" i="1"/>
  <c r="J1721" i="1"/>
  <c r="J309" i="1"/>
  <c r="J470" i="1"/>
  <c r="J1514" i="1"/>
  <c r="J2423" i="1"/>
  <c r="J900" i="1"/>
  <c r="J1798" i="1"/>
  <c r="J1519" i="1"/>
  <c r="J1122" i="1"/>
  <c r="J1894" i="1"/>
  <c r="J997" i="1"/>
  <c r="J1494" i="1"/>
  <c r="J57" i="1"/>
  <c r="J934" i="1"/>
  <c r="J287" i="1"/>
  <c r="J2092" i="1"/>
  <c r="J1544" i="1"/>
  <c r="J1638" i="1"/>
  <c r="J857" i="1"/>
  <c r="J351" i="1"/>
  <c r="J1095" i="1"/>
  <c r="J1846" i="1"/>
  <c r="J1313" i="1"/>
  <c r="J34" i="1"/>
  <c r="J2208" i="1"/>
  <c r="J1191" i="1"/>
  <c r="J188" i="1"/>
  <c r="J1310" i="1"/>
  <c r="J2322" i="1"/>
  <c r="J1948" i="1"/>
  <c r="J201" i="1"/>
  <c r="J1615" i="1"/>
  <c r="J2197" i="1"/>
  <c r="J2363" i="1"/>
  <c r="J105" i="1"/>
  <c r="J1396" i="1"/>
  <c r="J1960" i="1"/>
  <c r="J1251" i="1"/>
  <c r="J1237" i="1"/>
  <c r="J1843" i="1"/>
  <c r="J1023" i="1"/>
  <c r="J424" i="1"/>
  <c r="J1646" i="1"/>
  <c r="J425" i="1"/>
  <c r="J981" i="1"/>
  <c r="J278" i="1"/>
  <c r="J1015" i="1"/>
  <c r="J261" i="1"/>
  <c r="J1019" i="1"/>
  <c r="J1548" i="1"/>
  <c r="J1528" i="1"/>
  <c r="J1478" i="1"/>
  <c r="J196" i="1"/>
  <c r="J1130" i="1"/>
  <c r="J1689" i="1"/>
  <c r="J959" i="1"/>
  <c r="J1204" i="1"/>
  <c r="J1417" i="1"/>
  <c r="J2026" i="1"/>
  <c r="J1765" i="1"/>
  <c r="J1421" i="1"/>
  <c r="J1187" i="1"/>
  <c r="J1662" i="1"/>
  <c r="J1772" i="1"/>
  <c r="J1150" i="1"/>
  <c r="J2037" i="1"/>
  <c r="J2145" i="1"/>
  <c r="J891" i="1"/>
  <c r="J403" i="1"/>
  <c r="J200" i="1"/>
  <c r="J1212" i="1"/>
  <c r="J1147" i="1"/>
  <c r="J1070" i="1"/>
  <c r="J1716" i="1"/>
  <c r="J1509" i="1"/>
  <c r="J353" i="1"/>
  <c r="J1291" i="1"/>
  <c r="J1080" i="1"/>
  <c r="J1775" i="1"/>
  <c r="J1512" i="1"/>
  <c r="J1278" i="1"/>
  <c r="J1148" i="1"/>
  <c r="J2222" i="1"/>
  <c r="J1537" i="1"/>
  <c r="J943" i="1"/>
  <c r="J117" i="1"/>
  <c r="J964" i="1"/>
  <c r="J1299" i="1"/>
  <c r="J1422" i="1"/>
  <c r="J432" i="1"/>
  <c r="J2275" i="1"/>
  <c r="J90" i="1"/>
  <c r="J1180" i="1"/>
  <c r="J1210" i="1"/>
  <c r="J1075" i="1"/>
  <c r="J2407" i="1"/>
  <c r="J406" i="1"/>
  <c r="J1931" i="1"/>
  <c r="J1366" i="1"/>
  <c r="J236" i="1"/>
  <c r="J1964" i="1"/>
  <c r="J1177" i="1"/>
  <c r="J1572" i="1"/>
  <c r="J313" i="1"/>
  <c r="J973" i="1"/>
  <c r="J331" i="1"/>
  <c r="J1079" i="1"/>
  <c r="J960" i="1"/>
  <c r="J1168" i="1"/>
  <c r="J40" i="1"/>
  <c r="J454" i="1"/>
  <c r="J113" i="1"/>
  <c r="J1238" i="1"/>
  <c r="J1268" i="1"/>
  <c r="J1900" i="1"/>
  <c r="J1849" i="1"/>
  <c r="J61" i="1"/>
  <c r="J1199" i="1"/>
  <c r="J2392" i="1"/>
  <c r="J380" i="1"/>
  <c r="J26" i="1"/>
  <c r="J1181" i="1"/>
  <c r="J205" i="1"/>
  <c r="J2329" i="1"/>
  <c r="J1241" i="1"/>
  <c r="J756" i="1"/>
  <c r="J1056" i="1"/>
  <c r="J917" i="1"/>
  <c r="J1480" i="1"/>
  <c r="J1663" i="1"/>
  <c r="J1481" i="1"/>
  <c r="J317" i="1"/>
  <c r="J306" i="1"/>
  <c r="J2357" i="1"/>
  <c r="J474" i="1"/>
  <c r="J2039" i="1"/>
  <c r="J177" i="1"/>
  <c r="J1571" i="1"/>
  <c r="J662" i="1"/>
  <c r="J1169" i="1"/>
  <c r="J1781" i="1"/>
  <c r="J103" i="1"/>
  <c r="J463" i="1"/>
  <c r="J1341" i="1"/>
  <c r="J251" i="1"/>
  <c r="J1951" i="1"/>
  <c r="J1282" i="1"/>
  <c r="J999" i="1"/>
  <c r="J354" i="1"/>
  <c r="J1996" i="1"/>
  <c r="J1334" i="1"/>
  <c r="J843" i="1"/>
  <c r="J1632" i="1"/>
  <c r="J56" i="1"/>
  <c r="J2383" i="1"/>
  <c r="J2021" i="1"/>
  <c r="J2300" i="1"/>
  <c r="J1873" i="1"/>
  <c r="J232" i="1"/>
  <c r="J1205" i="1"/>
  <c r="J1415" i="1"/>
  <c r="J1158" i="1"/>
  <c r="J169" i="1"/>
  <c r="J1071" i="1"/>
  <c r="J1803" i="1"/>
  <c r="J1007" i="1"/>
  <c r="J187" i="1"/>
  <c r="J1683" i="1"/>
  <c r="J318" i="1"/>
  <c r="J851" i="1"/>
  <c r="J996" i="1"/>
  <c r="J781" i="1"/>
  <c r="J1676" i="1"/>
  <c r="J2014" i="1"/>
  <c r="J1495" i="1"/>
  <c r="J871" i="1"/>
  <c r="J870" i="1"/>
  <c r="J864" i="1"/>
  <c r="J881" i="1"/>
  <c r="J404" i="1"/>
  <c r="J1146" i="1"/>
  <c r="J2255" i="1"/>
  <c r="J2105" i="1"/>
  <c r="J211" i="1"/>
  <c r="J802" i="1"/>
  <c r="J412" i="1"/>
  <c r="J12" i="1"/>
  <c r="J1977" i="1"/>
  <c r="J1469" i="1"/>
  <c r="J727" i="1"/>
  <c r="J1753" i="1"/>
  <c r="J1813" i="1"/>
  <c r="J365" i="1"/>
  <c r="J2244" i="1"/>
  <c r="J68" i="1"/>
  <c r="J1229" i="1"/>
  <c r="J1084" i="1"/>
  <c r="J2229" i="1"/>
  <c r="J931" i="1"/>
  <c r="J1664" i="1"/>
  <c r="J2281" i="1"/>
  <c r="J1458" i="1"/>
  <c r="J2210" i="1"/>
  <c r="J1504" i="1"/>
  <c r="J2129" i="1"/>
  <c r="J1149" i="1"/>
  <c r="J71" i="1"/>
  <c r="J2335" i="1"/>
  <c r="J837" i="1"/>
  <c r="J946" i="1"/>
  <c r="J27" i="1"/>
  <c r="J1125" i="1"/>
  <c r="J1066" i="1"/>
  <c r="J252" i="1"/>
  <c r="J36" i="1"/>
  <c r="J1099" i="1"/>
  <c r="J2223" i="1"/>
  <c r="J906" i="1"/>
  <c r="J1242" i="1"/>
  <c r="J1000" i="1"/>
  <c r="J1200" i="1"/>
  <c r="J139" i="1"/>
  <c r="J2049" i="1"/>
  <c r="J836" i="1"/>
  <c r="J2247" i="1"/>
  <c r="J307" i="1"/>
  <c r="J1576" i="1"/>
  <c r="J1988" i="1"/>
  <c r="J576" i="1"/>
  <c r="J773" i="1"/>
  <c r="J1295" i="1"/>
  <c r="J766" i="1"/>
  <c r="J1703" i="1"/>
  <c r="J758" i="1"/>
  <c r="J1585" i="1"/>
  <c r="J925" i="1"/>
  <c r="J1279" i="1"/>
  <c r="J368" i="1"/>
  <c r="J770" i="1"/>
  <c r="J106" i="1"/>
  <c r="J1008" i="1"/>
  <c r="J765" i="1"/>
  <c r="J974" i="1"/>
  <c r="J1633" i="1"/>
  <c r="J684" i="1"/>
  <c r="J2343" i="1"/>
  <c r="J827" i="1"/>
  <c r="J998" i="1"/>
  <c r="J939" i="1"/>
  <c r="J1317" i="1"/>
  <c r="J986" i="1"/>
  <c r="J882" i="1"/>
  <c r="J1717" i="1"/>
  <c r="J903" i="1"/>
  <c r="J1726" i="1"/>
  <c r="J2002" i="1"/>
  <c r="J858" i="1"/>
  <c r="J1017" i="1"/>
  <c r="J816" i="1"/>
  <c r="J1961" i="1"/>
  <c r="J707" i="1"/>
  <c r="J292" i="1"/>
  <c r="J300" i="1"/>
  <c r="J1254" i="1"/>
  <c r="J281" i="1"/>
  <c r="J846" i="1"/>
  <c r="J776" i="1"/>
  <c r="J1794" i="1"/>
  <c r="J867" i="1"/>
  <c r="J745" i="1"/>
  <c r="J1381" i="1"/>
  <c r="J844" i="1"/>
  <c r="J902" i="1"/>
  <c r="J2146" i="1"/>
  <c r="J738" i="1"/>
  <c r="J1437" i="1"/>
  <c r="J978" i="1"/>
  <c r="J1077" i="1"/>
  <c r="J748" i="1"/>
  <c r="J942" i="1"/>
  <c r="J1037" i="1"/>
  <c r="J69" i="1"/>
  <c r="J739" i="1"/>
  <c r="J1292" i="1"/>
  <c r="J1211" i="1"/>
  <c r="J2413" i="1"/>
  <c r="J1380" i="1"/>
  <c r="J2196" i="1"/>
  <c r="J1159" i="1"/>
  <c r="J821" i="1"/>
  <c r="J75" i="1"/>
  <c r="J1499" i="1"/>
  <c r="J948" i="1"/>
  <c r="J551" i="1"/>
  <c r="J1952" i="1"/>
  <c r="J1728" i="1"/>
  <c r="J638" i="1"/>
  <c r="J1108" i="1"/>
  <c r="J2242" i="1"/>
  <c r="J1030" i="1"/>
  <c r="J697" i="1"/>
  <c r="J895" i="1"/>
  <c r="J1817" i="1"/>
  <c r="J129" i="1"/>
  <c r="J1883" i="1"/>
  <c r="J2031" i="1"/>
  <c r="J1515" i="1"/>
  <c r="J1896" i="1"/>
  <c r="J283" i="1"/>
  <c r="J853" i="1"/>
  <c r="J223" i="1"/>
  <c r="J1735" i="1"/>
  <c r="J1455" i="1"/>
  <c r="J91" i="1"/>
  <c r="J735" i="1"/>
  <c r="J1126" i="1"/>
  <c r="J732" i="1"/>
  <c r="J1230" i="1"/>
  <c r="J1447" i="1"/>
  <c r="J708" i="1"/>
  <c r="J1322" i="1"/>
  <c r="J1088" i="1"/>
  <c r="J1839" i="1"/>
  <c r="J883" i="1"/>
  <c r="J2008" i="1"/>
  <c r="J155" i="1"/>
  <c r="J2289" i="1"/>
  <c r="J992" i="1"/>
  <c r="J1595" i="1"/>
  <c r="J2342" i="1"/>
  <c r="J1082" i="1"/>
  <c r="J2436" i="1"/>
  <c r="J2291" i="1"/>
  <c r="J266" i="1"/>
  <c r="J1100" i="1"/>
  <c r="J2285" i="1"/>
  <c r="J1912" i="1"/>
  <c r="J1040" i="1"/>
  <c r="J48" i="1"/>
  <c r="J2047" i="1"/>
  <c r="J619" i="1"/>
  <c r="J1043" i="1"/>
  <c r="J706" i="1"/>
  <c r="J887" i="1"/>
  <c r="J1046" i="1"/>
  <c r="J38" i="1"/>
  <c r="J919" i="1"/>
  <c r="J712" i="1"/>
  <c r="J1456" i="1"/>
  <c r="J1555" i="1"/>
  <c r="J286" i="1"/>
  <c r="J255" i="1"/>
  <c r="J1763" i="1"/>
  <c r="J1342" i="1"/>
  <c r="J2017" i="1"/>
  <c r="J1367" i="1"/>
  <c r="J493" i="1"/>
  <c r="J787" i="1"/>
  <c r="J838" i="1"/>
  <c r="J2328" i="1"/>
  <c r="J1694" i="1"/>
  <c r="J382" i="1"/>
  <c r="J798" i="1"/>
  <c r="J940" i="1"/>
  <c r="J209" i="1"/>
  <c r="J51" i="1"/>
  <c r="J1002" i="1"/>
  <c r="J804" i="1"/>
  <c r="J1925" i="1"/>
  <c r="J1682" i="1"/>
  <c r="J98" i="1"/>
  <c r="J1067" i="1"/>
  <c r="J860" i="1"/>
  <c r="J1376" i="1"/>
  <c r="J812" i="1"/>
  <c r="J761" i="1"/>
  <c r="J649" i="1"/>
  <c r="J920" i="1"/>
  <c r="J1776" i="1"/>
  <c r="J1321" i="1"/>
  <c r="J1974" i="1"/>
  <c r="J957" i="1"/>
  <c r="J1973" i="1"/>
  <c r="J669" i="1"/>
  <c r="J122" i="1"/>
  <c r="J1450" i="1"/>
  <c r="J1769" i="1"/>
  <c r="J832" i="1"/>
  <c r="J2030" i="1"/>
  <c r="J705" i="1"/>
  <c r="J1345" i="1"/>
  <c r="J767" i="1"/>
  <c r="J2082" i="1"/>
  <c r="J760" i="1"/>
  <c r="J1133" i="1"/>
  <c r="J714" i="1"/>
  <c r="J1379" i="1"/>
  <c r="J820" i="1"/>
  <c r="J2375" i="1"/>
  <c r="J1287" i="1"/>
  <c r="J829" i="1"/>
  <c r="J2379" i="1"/>
  <c r="J1004" i="1"/>
  <c r="J1068" i="1"/>
  <c r="J569" i="1"/>
  <c r="J2128" i="1"/>
  <c r="J1403" i="1"/>
  <c r="J975" i="1"/>
  <c r="J808" i="1"/>
  <c r="J483" i="1"/>
  <c r="J491" i="1"/>
  <c r="J489" i="1"/>
  <c r="J479" i="1"/>
  <c r="J494" i="1"/>
  <c r="J478" i="1"/>
  <c r="J497" i="1"/>
  <c r="J486" i="1"/>
  <c r="J490" i="1"/>
  <c r="J475" i="1"/>
  <c r="J458" i="1"/>
  <c r="J488" i="1"/>
  <c r="J444" i="1"/>
  <c r="J448" i="1"/>
  <c r="J431" i="1"/>
  <c r="J476" i="1"/>
  <c r="J484" i="1"/>
  <c r="J453" i="1"/>
  <c r="J480" i="1"/>
  <c r="J446" i="1"/>
  <c r="J439" i="1"/>
  <c r="J430" i="1"/>
  <c r="J414" i="1"/>
  <c r="J492" i="1"/>
  <c r="J400" i="1"/>
  <c r="J349" i="1"/>
  <c r="J482" i="1"/>
  <c r="J373" i="1"/>
  <c r="J461" i="1"/>
  <c r="J340" i="1"/>
  <c r="J357" i="1"/>
  <c r="J485" i="1"/>
  <c r="J396" i="1"/>
  <c r="J469" i="1"/>
  <c r="J481" i="1"/>
  <c r="J367" i="1"/>
  <c r="J375" i="1"/>
  <c r="J350" i="1"/>
  <c r="J460" i="1"/>
  <c r="J465" i="1"/>
  <c r="J303" i="1"/>
  <c r="J459" i="1"/>
  <c r="J409" i="1"/>
  <c r="J487" i="1"/>
  <c r="J464" i="1"/>
  <c r="J92" i="1"/>
  <c r="J1984" i="1"/>
  <c r="J384" i="1"/>
  <c r="J366" i="1"/>
  <c r="J2176" i="1"/>
  <c r="J316" i="1"/>
  <c r="J328" i="1"/>
  <c r="J224" i="1"/>
  <c r="J447" i="1"/>
  <c r="J471" i="1"/>
  <c r="J327" i="1"/>
  <c r="J322" i="1"/>
  <c r="J362" i="1"/>
  <c r="J329" i="1"/>
  <c r="J383" i="1"/>
  <c r="J85" i="1"/>
  <c r="J369" i="1"/>
  <c r="J282" i="1"/>
  <c r="J175" i="1"/>
  <c r="J308" i="1"/>
  <c r="J199" i="1"/>
  <c r="J358" i="1"/>
  <c r="J1648" i="1"/>
  <c r="J426" i="1"/>
  <c r="J374" i="1"/>
  <c r="J174" i="1"/>
  <c r="J257" i="1"/>
  <c r="J435" i="1"/>
  <c r="J323" i="1"/>
  <c r="J355" i="1"/>
  <c r="J405" i="1"/>
  <c r="J104" i="1"/>
  <c r="J364" i="1"/>
  <c r="J370" i="1"/>
  <c r="J210" i="1"/>
  <c r="J437" i="1"/>
  <c r="J381" i="1"/>
  <c r="J2273" i="1"/>
  <c r="J213" i="1"/>
  <c r="J1743" i="1"/>
  <c r="J2350" i="1"/>
  <c r="J195" i="1"/>
  <c r="J372" i="1"/>
  <c r="J176" i="1"/>
  <c r="J339" i="1"/>
  <c r="J33" i="1"/>
  <c r="J95" i="1"/>
  <c r="J371" i="1"/>
  <c r="J277" i="1"/>
  <c r="J2372" i="1"/>
  <c r="J1860" i="1"/>
  <c r="J72" i="1"/>
  <c r="J197" i="1"/>
  <c r="J338" i="1"/>
  <c r="J127" i="1"/>
  <c r="J159" i="1"/>
  <c r="J2394" i="1"/>
  <c r="J250" i="1"/>
  <c r="J320" i="1"/>
  <c r="J2653" i="1"/>
  <c r="J401" i="1"/>
  <c r="J2439" i="1"/>
  <c r="J243" i="1"/>
  <c r="J246" i="1"/>
  <c r="J1368" i="1"/>
  <c r="J468" i="1"/>
  <c r="J378" i="1"/>
  <c r="J2186" i="1"/>
  <c r="J2013" i="1"/>
  <c r="J269" i="1"/>
  <c r="J388" i="1"/>
  <c r="J35" i="1"/>
  <c r="J108" i="1"/>
  <c r="J44" i="1"/>
  <c r="J240" i="1"/>
  <c r="J333" i="1"/>
  <c r="J1947" i="1"/>
  <c r="J2158" i="1"/>
  <c r="J363" i="1"/>
  <c r="J124" i="1"/>
  <c r="J231" i="1"/>
  <c r="J288" i="1"/>
  <c r="J204" i="1"/>
  <c r="J1666" i="1"/>
  <c r="J180" i="1"/>
  <c r="J1834" i="1"/>
  <c r="J391" i="1"/>
  <c r="J1935" i="1"/>
  <c r="J1397" i="1"/>
  <c r="J2507" i="1"/>
  <c r="J3126" i="1"/>
  <c r="J1942" i="1"/>
  <c r="J2387" i="1"/>
  <c r="J1009" i="1"/>
  <c r="J1624" i="1"/>
  <c r="J3156" i="1"/>
  <c r="J1706" i="1"/>
  <c r="J348" i="1"/>
  <c r="J2455" i="1"/>
  <c r="J276" i="1"/>
  <c r="J2345" i="1"/>
  <c r="J408" i="1"/>
  <c r="J2870" i="1"/>
  <c r="J3108" i="1"/>
  <c r="J3083" i="1"/>
  <c r="J3137" i="1"/>
  <c r="J337" i="1"/>
  <c r="J3084" i="1"/>
  <c r="J3077" i="1"/>
  <c r="J1950" i="1"/>
  <c r="J248" i="1"/>
  <c r="J216" i="1"/>
  <c r="J3029" i="1"/>
  <c r="J259" i="1"/>
  <c r="J1583" i="1"/>
  <c r="J2236" i="1"/>
  <c r="J2702" i="1"/>
  <c r="J3157" i="1"/>
  <c r="J2826" i="1"/>
  <c r="J1978" i="1"/>
  <c r="J163" i="1"/>
  <c r="J2791" i="1"/>
  <c r="J3151" i="1"/>
  <c r="J2698" i="1"/>
  <c r="J326" i="1"/>
  <c r="J2487" i="1"/>
  <c r="J304" i="1"/>
  <c r="J1751" i="1"/>
  <c r="J3158" i="1"/>
  <c r="J1657" i="1"/>
  <c r="J3140" i="1"/>
  <c r="J896" i="1"/>
  <c r="J2159" i="1"/>
  <c r="J1620" i="1"/>
  <c r="J247" i="1"/>
  <c r="J132" i="1"/>
  <c r="J397" i="1"/>
  <c r="J237" i="1"/>
  <c r="J1858" i="1"/>
  <c r="J2536" i="1"/>
  <c r="J1538" i="1"/>
  <c r="J1764" i="1"/>
  <c r="J3006" i="1"/>
  <c r="J1226" i="1"/>
  <c r="J3141" i="1"/>
  <c r="J1727" i="1"/>
  <c r="J1918" i="1"/>
  <c r="J2216" i="1"/>
  <c r="J2785" i="1"/>
  <c r="J2769" i="1"/>
  <c r="J2479" i="1"/>
  <c r="J3147" i="1"/>
  <c r="J3081" i="1"/>
  <c r="J750" i="1"/>
  <c r="J114" i="1"/>
  <c r="J2083" i="1"/>
  <c r="J2792" i="1"/>
  <c r="J2483" i="1"/>
  <c r="J2950" i="1"/>
  <c r="J1979" i="1"/>
  <c r="J3054" i="1"/>
  <c r="J3149" i="1"/>
  <c r="J2644" i="1"/>
  <c r="J1953" i="1"/>
  <c r="J1651" i="1"/>
  <c r="J1459" i="1"/>
  <c r="J599" i="1"/>
  <c r="J3020" i="1"/>
  <c r="J3062" i="1"/>
  <c r="J1936" i="1"/>
  <c r="J2894" i="1"/>
  <c r="J2895" i="1"/>
  <c r="J912" i="1"/>
  <c r="J3099" i="1"/>
  <c r="J1270" i="1"/>
  <c r="J755" i="1"/>
  <c r="J1905" i="1"/>
  <c r="J2962" i="1"/>
  <c r="J1584" i="1"/>
  <c r="J456" i="1"/>
  <c r="J3025" i="1"/>
  <c r="J218" i="1"/>
  <c r="J2279" i="1"/>
  <c r="J3085" i="1"/>
  <c r="J3070" i="1"/>
  <c r="J3079" i="1"/>
  <c r="J2969" i="1"/>
  <c r="J2240" i="1"/>
  <c r="J310" i="1"/>
  <c r="J3039" i="1"/>
  <c r="J2963" i="1"/>
  <c r="J2656" i="1"/>
  <c r="J2970" i="1"/>
  <c r="J914" i="1"/>
  <c r="J2971" i="1"/>
  <c r="J2557" i="1"/>
  <c r="J3112" i="1"/>
  <c r="J2867" i="1"/>
  <c r="J2981" i="1"/>
  <c r="J3138" i="1"/>
  <c r="J2930" i="1"/>
  <c r="J3142" i="1"/>
  <c r="J1556" i="1"/>
  <c r="J2461" i="1"/>
  <c r="J1377" i="1"/>
  <c r="J3074" i="1"/>
  <c r="J2972" i="1"/>
  <c r="J3152" i="1"/>
  <c r="J2814" i="1"/>
  <c r="J3148" i="1"/>
  <c r="J2853" i="1"/>
  <c r="J3159" i="1"/>
  <c r="J2989" i="1"/>
  <c r="J2562" i="1"/>
  <c r="J517" i="1"/>
  <c r="J2835" i="1"/>
  <c r="J3160" i="1"/>
  <c r="J3075" i="1"/>
  <c r="J2654" i="1"/>
  <c r="J2725" i="1"/>
  <c r="J2626" i="1"/>
  <c r="J2475" i="1"/>
  <c r="J3161" i="1"/>
  <c r="J3056" i="1"/>
  <c r="J3095" i="1"/>
  <c r="J3119" i="1"/>
  <c r="J2449" i="1"/>
  <c r="J3100" i="1"/>
  <c r="J2640" i="1"/>
  <c r="J3036" i="1"/>
  <c r="J2558" i="1"/>
  <c r="J3037" i="1"/>
  <c r="J3162" i="1"/>
  <c r="J206" i="1"/>
  <c r="J2964" i="1"/>
  <c r="J3030" i="1"/>
  <c r="J2987" i="1"/>
  <c r="J2472" i="1"/>
  <c r="J2728" i="1"/>
  <c r="J2745" i="1"/>
  <c r="J2362" i="1"/>
  <c r="J1619" i="1"/>
  <c r="J2088" i="1"/>
  <c r="J754" i="1"/>
  <c r="J398" i="1"/>
  <c r="J2931" i="1"/>
  <c r="J3163" i="1"/>
  <c r="J3038" i="1"/>
  <c r="J2421" i="1"/>
  <c r="J3031" i="1"/>
  <c r="J1867" i="1"/>
  <c r="J2519" i="1"/>
  <c r="J3164" i="1"/>
  <c r="J1880" i="1"/>
  <c r="J1669" i="1"/>
  <c r="J2277" i="1"/>
  <c r="J3066" i="1"/>
  <c r="J3044" i="1"/>
  <c r="J3116" i="1"/>
  <c r="J3165" i="1"/>
  <c r="J443" i="1"/>
  <c r="J65" i="1"/>
  <c r="J2802" i="1"/>
  <c r="J82" i="1"/>
  <c r="J3127" i="1"/>
  <c r="J1634" i="1"/>
  <c r="J1579" i="1"/>
  <c r="J3118" i="1"/>
  <c r="J3166" i="1"/>
  <c r="J3052" i="1"/>
  <c r="J3167" i="1"/>
  <c r="J2555" i="1"/>
  <c r="J2726" i="1"/>
  <c r="J1139" i="1"/>
  <c r="J3170" i="1"/>
  <c r="J3014" i="1"/>
  <c r="J3169" i="1"/>
  <c r="J1607" i="1"/>
  <c r="J3168" i="1"/>
  <c r="J2609" i="1"/>
  <c r="J2784" i="1"/>
  <c r="J1625" i="1"/>
  <c r="J2070" i="1"/>
  <c r="J3171" i="1"/>
  <c r="J2940" i="1"/>
  <c r="J2433" i="1"/>
  <c r="J3050" i="1"/>
  <c r="J3172" i="1"/>
  <c r="J2873" i="1"/>
  <c r="J2879" i="1"/>
  <c r="J1656" i="1"/>
  <c r="J194" i="1"/>
  <c r="J2697" i="1"/>
  <c r="J3091" i="1"/>
  <c r="J386" i="1"/>
  <c r="J2566" i="1"/>
  <c r="J1944" i="1"/>
  <c r="J3173" i="1"/>
  <c r="J1949" i="1"/>
  <c r="J3174" i="1"/>
  <c r="J2559" i="1"/>
  <c r="J2278" i="1"/>
  <c r="J2402" i="1"/>
  <c r="J2569" i="1"/>
  <c r="J3053" i="1"/>
  <c r="J3144" i="1"/>
  <c r="J2527" i="1"/>
  <c r="J2445" i="1"/>
  <c r="J3175" i="1"/>
  <c r="J3177" i="1"/>
  <c r="J2815" i="1"/>
  <c r="J3058" i="1"/>
  <c r="J2526" i="1"/>
  <c r="J2053" i="1"/>
  <c r="J2773" i="1"/>
  <c r="J3176" i="1"/>
  <c r="J2647" i="1"/>
  <c r="J2833" i="1"/>
  <c r="J2033" i="1"/>
  <c r="J428" i="1"/>
  <c r="J3135" i="1"/>
  <c r="J2846" i="1"/>
  <c r="J2948" i="1"/>
  <c r="J3178" i="1"/>
  <c r="J2849" i="1"/>
  <c r="J2272" i="1"/>
  <c r="J3132" i="1"/>
  <c r="J2903" i="1"/>
  <c r="J2947" i="1"/>
  <c r="J3179" i="1"/>
  <c r="J2510" i="1"/>
  <c r="J1324" i="1"/>
  <c r="J2991" i="1"/>
  <c r="J3180" i="1"/>
  <c r="J2451" i="1"/>
  <c r="J1923" i="1"/>
  <c r="J2094" i="1"/>
  <c r="J3183" i="1"/>
  <c r="J2107" i="1"/>
  <c r="J897" i="1"/>
  <c r="J2153" i="1"/>
  <c r="J3181" i="1"/>
  <c r="J3182" i="1"/>
  <c r="J2992" i="1"/>
  <c r="J3032" i="1"/>
  <c r="J3086" i="1"/>
  <c r="J164" i="1"/>
  <c r="J2660" i="1"/>
  <c r="J1919" i="1"/>
  <c r="J2352" i="1"/>
  <c r="J1244" i="1"/>
  <c r="J3185" i="1"/>
  <c r="J2086" i="1"/>
  <c r="J1980" i="1"/>
  <c r="J2268" i="1"/>
  <c r="J2388" i="1"/>
  <c r="J2545" i="1"/>
  <c r="J2921" i="1"/>
  <c r="J2648" i="1"/>
  <c r="J2192" i="1"/>
  <c r="J3184" i="1"/>
  <c r="J2408" i="1"/>
  <c r="J2324" i="1"/>
  <c r="J2973" i="1"/>
  <c r="J3186" i="1"/>
  <c r="J3021" i="1"/>
  <c r="J2050" i="1"/>
  <c r="J64" i="1"/>
  <c r="J1670" i="1"/>
  <c r="J3087" i="1"/>
  <c r="J2837" i="1"/>
  <c r="J2974" i="1"/>
  <c r="J3041" i="1"/>
  <c r="J3120" i="1"/>
  <c r="J3033" i="1"/>
  <c r="J3072" i="1"/>
  <c r="J2442" i="1"/>
  <c r="J2462" i="1"/>
  <c r="J2982" i="1"/>
  <c r="J2283" i="1"/>
  <c r="J2160" i="1"/>
  <c r="J2836" i="1"/>
  <c r="J2741" i="1"/>
  <c r="J3109" i="1"/>
  <c r="J3190" i="1"/>
  <c r="J2628" i="1"/>
  <c r="J1902" i="1"/>
  <c r="J3189" i="1"/>
  <c r="J1601" i="1"/>
  <c r="J3187" i="1"/>
  <c r="J1609" i="1"/>
  <c r="J2897" i="1"/>
  <c r="J2534" i="1"/>
  <c r="J3007" i="1"/>
  <c r="J1596" i="1"/>
  <c r="J2550" i="1"/>
  <c r="J2123" i="1"/>
  <c r="J2429" i="1"/>
  <c r="J2761" i="1"/>
  <c r="J1029" i="1"/>
  <c r="J2909" i="1"/>
  <c r="J1684" i="1"/>
  <c r="J2999" i="1"/>
  <c r="J238" i="1"/>
  <c r="J2993" i="1"/>
  <c r="J3188" i="1"/>
  <c r="J1255" i="1"/>
  <c r="J1881" i="1"/>
  <c r="J3080" i="1"/>
  <c r="J3150" i="1"/>
  <c r="J2552" i="1"/>
  <c r="J2766" i="1"/>
  <c r="J2346" i="1"/>
  <c r="J2880" i="1"/>
  <c r="J3092" i="1"/>
  <c r="J2793" i="1"/>
  <c r="J2951" i="1"/>
  <c r="J729" i="1"/>
  <c r="J2906" i="1"/>
  <c r="J2414" i="1"/>
  <c r="J2369" i="1"/>
  <c r="J2786" i="1"/>
  <c r="J2311" i="1"/>
  <c r="J2596" i="1"/>
  <c r="J627" i="1"/>
  <c r="J2116" i="1"/>
  <c r="J553" i="1"/>
  <c r="J1822" i="1"/>
  <c r="J2168" i="1"/>
  <c r="J3015" i="1"/>
  <c r="J3057" i="1"/>
  <c r="J3101" i="1"/>
  <c r="J2117" i="1"/>
  <c r="J3019" i="1"/>
  <c r="J2910" i="1"/>
  <c r="J2810" i="1"/>
  <c r="J2926" i="1"/>
  <c r="J2046" i="1"/>
  <c r="J1855" i="1"/>
  <c r="J3128" i="1"/>
  <c r="J1837" i="1"/>
  <c r="J30" i="1"/>
  <c r="J2650" i="1"/>
  <c r="J2767" i="1"/>
  <c r="J2299" i="1"/>
  <c r="J2264" i="1"/>
  <c r="J2611" i="1"/>
  <c r="J2818" i="1"/>
  <c r="J2590" i="1"/>
  <c r="J2776" i="1"/>
  <c r="J1522" i="1"/>
  <c r="J2965" i="1"/>
  <c r="J2325" i="1"/>
  <c r="J2762" i="1"/>
  <c r="J1914" i="1"/>
  <c r="J2944" i="1"/>
  <c r="J2553" i="1"/>
  <c r="J1722" i="1"/>
  <c r="J2911" i="1"/>
  <c r="J2200" i="1"/>
  <c r="J2391" i="1"/>
  <c r="J3064" i="1"/>
  <c r="J2199" i="1"/>
  <c r="J2884" i="1"/>
  <c r="J3154" i="1"/>
  <c r="J2274" i="1"/>
  <c r="J1714" i="1"/>
  <c r="J2131" i="1"/>
  <c r="J2876" i="1"/>
  <c r="J2476" i="1"/>
  <c r="J2851" i="1"/>
  <c r="J2983" i="1"/>
  <c r="J1691" i="1"/>
  <c r="J2839" i="1"/>
  <c r="J2473" i="1"/>
  <c r="J1217" i="1"/>
  <c r="J2719" i="1"/>
  <c r="J1474" i="1"/>
  <c r="J2834" i="1"/>
  <c r="J2067" i="1"/>
  <c r="J3133" i="1"/>
  <c r="J3102" i="1"/>
  <c r="J833" i="1"/>
  <c r="J2293" i="1"/>
  <c r="J343" i="1"/>
  <c r="J3000" i="1"/>
  <c r="J2700" i="1"/>
  <c r="J2135" i="1"/>
  <c r="J1557" i="1"/>
  <c r="J2570" i="1"/>
  <c r="J3047" i="1"/>
  <c r="J2565" i="1"/>
  <c r="J2689" i="1"/>
  <c r="J2816" i="1"/>
  <c r="J2975" i="1"/>
  <c r="J1862" i="1"/>
  <c r="J1733" i="1"/>
  <c r="J41" i="1"/>
  <c r="J1550" i="1"/>
  <c r="J505" i="1"/>
  <c r="J1756" i="1"/>
  <c r="J1333" i="1"/>
  <c r="J1076" i="1"/>
  <c r="J2709" i="1"/>
  <c r="J1823" i="1"/>
  <c r="J2564" i="1"/>
  <c r="J2952" i="1"/>
  <c r="J1328" i="1"/>
  <c r="J1913" i="1"/>
  <c r="J2347" i="1"/>
  <c r="J1329" i="1"/>
  <c r="J2734" i="1"/>
  <c r="J1755" i="1"/>
  <c r="J2976" i="1"/>
  <c r="J2898" i="1"/>
  <c r="J1690" i="1"/>
  <c r="J2447" i="1"/>
  <c r="J2817" i="1"/>
  <c r="J2984" i="1"/>
  <c r="J58" i="1"/>
  <c r="J2303" i="1"/>
  <c r="J376" i="1"/>
  <c r="J2571" i="1"/>
  <c r="J2699" i="1"/>
  <c r="J2502" i="1"/>
  <c r="J2933" i="1"/>
  <c r="J2424" i="1"/>
  <c r="J2821" i="1"/>
  <c r="J171" i="1"/>
  <c r="J3034" i="1"/>
  <c r="J2932" i="1"/>
  <c r="J2680" i="1"/>
  <c r="J2280" i="1"/>
  <c r="J3082" i="1"/>
  <c r="J2318" i="1"/>
  <c r="J2891" i="1"/>
  <c r="J3088" i="1"/>
  <c r="J2245" i="1"/>
  <c r="J3098" i="1"/>
  <c r="J2968" i="1"/>
  <c r="J2690" i="1"/>
  <c r="J2054" i="1"/>
  <c r="J2405" i="1"/>
  <c r="J2794" i="1"/>
  <c r="J2755" i="1"/>
  <c r="J2364" i="1"/>
  <c r="J2477" i="1"/>
  <c r="J600" i="1"/>
  <c r="J2397" i="1"/>
  <c r="J2937" i="1"/>
  <c r="J3114" i="1"/>
  <c r="J915" i="1"/>
  <c r="J3110" i="1"/>
  <c r="J3076" i="1"/>
  <c r="J2563" i="1"/>
  <c r="J2681" i="1"/>
  <c r="J2994" i="1"/>
  <c r="J3145" i="1"/>
  <c r="J1990" i="1"/>
  <c r="J1213" i="1"/>
  <c r="J2028" i="1"/>
  <c r="J1293" i="1"/>
  <c r="J2886" i="1"/>
  <c r="J1192" i="1"/>
  <c r="J2956" i="1"/>
  <c r="J2154" i="1"/>
  <c r="J1580" i="1"/>
  <c r="J84" i="1"/>
  <c r="J2822" i="1"/>
  <c r="J2748" i="1"/>
  <c r="J2308" i="1"/>
  <c r="J2365" i="1"/>
  <c r="J2551" i="1"/>
  <c r="J271" i="1"/>
  <c r="J3089" i="1"/>
  <c r="J2899" i="1"/>
  <c r="J2089" i="1"/>
  <c r="J1635" i="1"/>
  <c r="J99" i="1"/>
  <c r="J2881" i="1"/>
  <c r="J2218" i="1"/>
  <c r="J2666" i="1"/>
  <c r="J3113" i="1"/>
  <c r="J2411" i="1"/>
  <c r="J2415" i="1"/>
  <c r="J2746" i="1"/>
  <c r="J2497" i="1"/>
  <c r="J135" i="1"/>
  <c r="J411" i="1"/>
  <c r="J3022" i="1"/>
  <c r="J3073" i="1"/>
  <c r="J2041" i="1"/>
  <c r="J2995" i="1"/>
  <c r="J3002" i="1"/>
  <c r="J449" i="1"/>
  <c r="J221" i="1"/>
  <c r="J161" i="1"/>
  <c r="J2064" i="1"/>
  <c r="J3023" i="1"/>
  <c r="J2713" i="1"/>
  <c r="J2797" i="1"/>
  <c r="J3067" i="1"/>
  <c r="J162" i="1"/>
  <c r="J1882" i="1"/>
  <c r="J1039" i="1"/>
  <c r="J2171" i="1"/>
  <c r="J2916" i="1"/>
  <c r="J1608" i="1"/>
  <c r="J2807" i="1"/>
  <c r="J2749" i="1"/>
  <c r="J2737" i="1"/>
  <c r="J2819" i="1"/>
  <c r="J2882" i="1"/>
  <c r="J2857" i="1"/>
  <c r="J2790" i="1"/>
  <c r="J1405" i="1"/>
  <c r="J1284" i="1"/>
  <c r="J3001" i="1"/>
  <c r="J2813" i="1"/>
  <c r="J2537" i="1"/>
  <c r="J2061" i="1"/>
  <c r="J3008" i="1"/>
  <c r="J2732" i="1"/>
  <c r="J1330" i="1"/>
  <c r="J2827" i="1"/>
  <c r="J1805" i="1"/>
  <c r="J1103" i="1"/>
  <c r="J2386" i="1"/>
  <c r="J1392" i="1"/>
  <c r="J2823" i="1"/>
  <c r="J2567" i="1"/>
  <c r="J2615" i="1"/>
  <c r="J2418" i="1"/>
  <c r="J2667" i="1"/>
  <c r="J1271" i="1"/>
  <c r="J3061" i="1"/>
  <c r="J2468" i="1"/>
  <c r="J2104" i="1"/>
  <c r="J2503" i="1"/>
  <c r="J2742" i="1"/>
  <c r="J3106" i="1"/>
  <c r="J2806" i="1"/>
  <c r="J3024" i="1"/>
  <c r="J2844" i="1"/>
  <c r="J2541" i="1"/>
  <c r="J1671" i="1"/>
  <c r="J2467" i="1"/>
  <c r="J2966" i="1"/>
  <c r="J2703" i="1"/>
  <c r="J1981" i="1"/>
  <c r="J2850" i="1"/>
  <c r="J2443" i="1"/>
  <c r="J2670" i="1"/>
  <c r="J2389" i="1"/>
  <c r="J2241" i="1"/>
  <c r="J2381" i="1"/>
  <c r="J2099" i="1"/>
  <c r="J2757" i="1"/>
  <c r="J2248" i="1"/>
  <c r="J2469" i="1"/>
  <c r="J1956" i="1"/>
  <c r="J181" i="1"/>
  <c r="J1060" i="1"/>
  <c r="J2042" i="1"/>
  <c r="J2686" i="1"/>
  <c r="J2751" i="1"/>
  <c r="J3042" i="1"/>
  <c r="J2977" i="1"/>
  <c r="J3009" i="1"/>
  <c r="J2528" i="1"/>
  <c r="J2724" i="1"/>
  <c r="J2845" i="1"/>
  <c r="J2292" i="1"/>
  <c r="J1658" i="1"/>
  <c r="J2326" i="1"/>
  <c r="J905" i="1"/>
  <c r="J3096" i="1"/>
  <c r="J2657" i="1"/>
  <c r="J2444" i="1"/>
  <c r="J1963" i="1"/>
  <c r="J2126" i="1"/>
  <c r="J2659" i="1"/>
  <c r="J2523" i="1"/>
  <c r="J2811" i="1"/>
  <c r="J274" i="1"/>
  <c r="J245" i="1"/>
  <c r="J1232" i="1"/>
  <c r="J2752" i="1"/>
  <c r="J2922" i="1"/>
  <c r="J2081" i="1"/>
  <c r="J3048" i="1"/>
  <c r="J1094" i="1"/>
  <c r="J2985" i="1"/>
  <c r="J2597" i="1"/>
  <c r="J2366" i="1"/>
  <c r="J2967" i="1"/>
  <c r="J2934" i="1"/>
  <c r="J2765" i="1"/>
  <c r="J2370" i="1"/>
  <c r="J14" i="1"/>
  <c r="J888" i="1"/>
  <c r="J2812" i="1"/>
  <c r="J2696" i="1"/>
  <c r="J2661" i="1"/>
  <c r="J2591" i="1"/>
  <c r="J2183" i="1"/>
  <c r="J3068" i="1"/>
  <c r="J2754" i="1"/>
  <c r="J2803" i="1"/>
  <c r="J2731" i="1"/>
  <c r="J2071" i="1"/>
  <c r="J2733" i="1"/>
  <c r="J2610" i="1"/>
  <c r="J3117" i="1"/>
  <c r="J679" i="1"/>
  <c r="J2546" i="1"/>
  <c r="J2490" i="1"/>
  <c r="J2959" i="1"/>
  <c r="J2038" i="1"/>
  <c r="J179" i="1"/>
  <c r="J3093" i="1"/>
  <c r="J2820" i="1"/>
  <c r="J1475" i="1"/>
  <c r="J2219" i="1"/>
  <c r="J2872" i="1"/>
  <c r="J1352" i="1"/>
  <c r="J2978" i="1"/>
  <c r="J2213" i="1"/>
  <c r="J2777" i="1"/>
  <c r="J2671" i="1"/>
  <c r="J3104" i="1"/>
  <c r="J2778" i="1"/>
  <c r="J2237" i="1"/>
  <c r="J2524" i="1"/>
  <c r="J2376" i="1"/>
  <c r="J2796" i="1"/>
  <c r="J1451" i="1"/>
  <c r="J2888" i="1"/>
  <c r="J2612" i="1"/>
  <c r="J2871" i="1"/>
  <c r="J1530" i="1"/>
  <c r="J15" i="1"/>
  <c r="J3090" i="1"/>
  <c r="J193" i="1"/>
  <c r="J2076" i="1"/>
  <c r="J1294" i="1"/>
  <c r="J3055" i="1"/>
  <c r="J2554" i="1"/>
  <c r="J1406" i="1"/>
  <c r="J2254" i="1"/>
  <c r="J2883" i="1"/>
  <c r="J2795" i="1"/>
  <c r="J2913" i="1"/>
  <c r="J2575" i="1"/>
  <c r="J1621" i="1"/>
  <c r="J2574" i="1"/>
  <c r="J2602" i="1"/>
  <c r="J2585" i="1"/>
  <c r="J2298" i="1"/>
  <c r="J2238" i="1"/>
  <c r="J2232" i="1"/>
  <c r="J2437" i="1"/>
  <c r="J217" i="1"/>
  <c r="J2668" i="1"/>
  <c r="J2805" i="1"/>
  <c r="J1483" i="1"/>
  <c r="J2029" i="1"/>
  <c r="J2705" i="1"/>
  <c r="J2945" i="1"/>
  <c r="J1875" i="1"/>
  <c r="J2425" i="1"/>
  <c r="J2206" i="1"/>
  <c r="J418" i="1"/>
  <c r="J2779" i="1"/>
  <c r="J2935" i="1"/>
  <c r="J2488" i="1"/>
  <c r="J2489" i="1"/>
  <c r="J2763" i="1"/>
  <c r="J3010" i="1"/>
  <c r="J2854" i="1"/>
  <c r="J2990" i="1"/>
  <c r="J2960" i="1"/>
  <c r="J2923" i="1"/>
  <c r="J2371" i="1"/>
  <c r="J2304" i="1"/>
  <c r="J2004" i="1"/>
  <c r="J1463" i="1"/>
  <c r="J3003" i="1"/>
  <c r="J2312" i="1"/>
  <c r="J2901" i="1"/>
  <c r="J1908" i="1"/>
  <c r="J2427" i="1"/>
  <c r="J2996" i="1"/>
  <c r="J2936" i="1"/>
  <c r="J2201" i="1"/>
  <c r="J2677" i="1"/>
  <c r="J2535" i="1"/>
  <c r="J2090" i="1"/>
  <c r="J2838" i="1"/>
  <c r="J2136" i="1"/>
  <c r="J434" i="1"/>
  <c r="J1816" i="1"/>
  <c r="J2542" i="1"/>
  <c r="J2504" i="1"/>
  <c r="J2556" i="1"/>
  <c r="J1968" i="1"/>
  <c r="J2843" i="1"/>
  <c r="J2957" i="1"/>
  <c r="J2288" i="1"/>
  <c r="J3139" i="1"/>
  <c r="J2525" i="1"/>
  <c r="J1796" i="1"/>
  <c r="J1622" i="1"/>
  <c r="J987" i="1"/>
  <c r="J2603" i="1"/>
  <c r="J2398" i="1"/>
  <c r="J2662" i="1"/>
  <c r="J1214" i="1"/>
  <c r="J2578" i="1"/>
  <c r="J2907" i="1"/>
  <c r="J3124" i="1"/>
  <c r="J2988" i="1"/>
  <c r="J2808" i="1"/>
  <c r="J1639" i="1"/>
  <c r="J2586" i="1"/>
  <c r="J2341" i="1"/>
  <c r="J1612" i="1"/>
  <c r="J1802" i="1"/>
  <c r="J2721" i="1"/>
  <c r="J3016" i="1"/>
  <c r="J2953" i="1"/>
  <c r="J2214" i="1"/>
  <c r="J1982" i="1"/>
  <c r="J1699" i="1"/>
  <c r="J3143" i="1"/>
  <c r="J1182" i="1"/>
  <c r="J1967" i="1"/>
  <c r="J1652" i="1"/>
  <c r="J3121" i="1"/>
  <c r="J2651" i="1"/>
  <c r="J2592" i="1"/>
  <c r="J3107" i="1"/>
  <c r="J2187" i="1"/>
  <c r="J2864" i="1"/>
  <c r="J1407" i="1"/>
  <c r="J1578" i="1"/>
  <c r="J2830" i="1"/>
  <c r="J1723" i="1"/>
  <c r="J680" i="1"/>
  <c r="J2435" i="1"/>
  <c r="J2917" i="1"/>
  <c r="J2847" i="1"/>
  <c r="J2598" i="1"/>
  <c r="J2493" i="1"/>
  <c r="J1700" i="1"/>
  <c r="J2143" i="1"/>
  <c r="J2961" i="1"/>
  <c r="J1318" i="1"/>
  <c r="J2084" i="1"/>
  <c r="J2904" i="1"/>
  <c r="J2422" i="1"/>
  <c r="J2788" i="1"/>
  <c r="J935" i="1"/>
  <c r="J2637" i="1"/>
  <c r="J2227" i="1"/>
  <c r="J2102" i="1"/>
  <c r="J2759" i="1"/>
  <c r="J2188" i="1"/>
  <c r="J1193" i="1"/>
  <c r="J2875" i="1"/>
  <c r="J2531" i="1"/>
  <c r="J2132" i="1"/>
  <c r="J1626" i="1"/>
  <c r="J1674" i="1"/>
  <c r="J2979" i="1"/>
  <c r="J1737" i="1"/>
  <c r="J1546" i="1"/>
  <c r="J1851" i="1"/>
  <c r="J1563" i="1"/>
  <c r="J2101" i="1"/>
  <c r="J3035" i="1"/>
  <c r="J2576" i="1"/>
  <c r="J2688" i="1"/>
  <c r="J2831" i="1"/>
  <c r="J393" i="1"/>
  <c r="J2856" i="1"/>
  <c r="J3059" i="1"/>
  <c r="J2787" i="1"/>
  <c r="J979" i="1"/>
  <c r="J1983" i="1"/>
  <c r="J1312" i="1"/>
  <c r="J2327" i="1"/>
  <c r="J2919" i="1"/>
  <c r="J2579" i="1"/>
  <c r="J2695" i="1"/>
  <c r="J2189" i="1"/>
  <c r="J1540" i="1"/>
  <c r="J2148" i="1"/>
  <c r="J2633" i="1"/>
  <c r="J2800" i="1"/>
  <c r="J2764" i="1"/>
  <c r="J2914" i="1"/>
  <c r="J1806" i="1"/>
  <c r="J1438" i="1"/>
  <c r="J1303" i="1"/>
  <c r="J1636" i="1"/>
  <c r="J184" i="1"/>
  <c r="J2305" i="1"/>
  <c r="J1301" i="1"/>
  <c r="J3103" i="1"/>
  <c r="J1231" i="1"/>
  <c r="J2729" i="1"/>
  <c r="J2593" i="1"/>
  <c r="J3146" i="1"/>
  <c r="J2022" i="1"/>
  <c r="J2337" i="1"/>
  <c r="J3017" i="1"/>
  <c r="J3115" i="1"/>
  <c r="J2215" i="1"/>
  <c r="J2874" i="1"/>
  <c r="J2606" i="1"/>
  <c r="J2900" i="1"/>
  <c r="J2108" i="1"/>
  <c r="J2649" i="1"/>
  <c r="J2393" i="1"/>
  <c r="J3040" i="1"/>
  <c r="J2832" i="1"/>
  <c r="J2203" i="1"/>
  <c r="J2780" i="1"/>
  <c r="J2655" i="1"/>
  <c r="J1788" i="1"/>
  <c r="J2256" i="1"/>
  <c r="J1581" i="1"/>
  <c r="J2529" i="1"/>
  <c r="J2095" i="1"/>
  <c r="J643" i="1"/>
  <c r="J2202" i="1"/>
  <c r="J2743" i="1"/>
  <c r="J2928" i="1"/>
  <c r="J2645" i="1"/>
  <c r="J2568" i="1"/>
  <c r="J2065" i="1"/>
  <c r="J1696" i="1"/>
  <c r="J2799" i="1"/>
  <c r="J2641" i="1"/>
  <c r="J722" i="1"/>
  <c r="J2547" i="1"/>
  <c r="J3060" i="1"/>
  <c r="J1916" i="1"/>
  <c r="J2514" i="1"/>
  <c r="J2980" i="1"/>
  <c r="J2508" i="1"/>
  <c r="J1848" i="1"/>
  <c r="J1970" i="1"/>
  <c r="J2457" i="1"/>
  <c r="J293" i="1"/>
  <c r="J2941" i="1"/>
  <c r="J1969" i="1"/>
  <c r="J2687" i="1"/>
  <c r="J3045" i="1"/>
  <c r="J2532" i="1"/>
  <c r="J2577" i="1"/>
  <c r="J2456" i="1"/>
  <c r="J1938" i="1"/>
  <c r="J1738" i="1"/>
  <c r="J2714" i="1"/>
  <c r="J1808" i="1"/>
  <c r="J1183" i="1"/>
  <c r="J1901" i="1"/>
  <c r="J3153" i="1"/>
  <c r="J1551" i="1"/>
  <c r="J3065" i="1"/>
  <c r="J1161" i="1"/>
  <c r="J3129" i="1"/>
  <c r="J1909" i="1"/>
  <c r="J1844" i="1"/>
  <c r="J2059" i="1"/>
  <c r="J2865" i="1"/>
  <c r="J2631" i="1"/>
  <c r="J2403" i="1"/>
  <c r="J2412" i="1"/>
  <c r="J2155" i="1"/>
  <c r="J2228" i="1"/>
  <c r="J138" i="1"/>
  <c r="J1685" i="1"/>
  <c r="J2691" i="1"/>
  <c r="J3071" i="1"/>
  <c r="J2458" i="1"/>
  <c r="J3046" i="1"/>
  <c r="J2306" i="1"/>
  <c r="J2672" i="1"/>
  <c r="J1937" i="1"/>
  <c r="J2781" i="1"/>
  <c r="J2599" i="1"/>
  <c r="J2434" i="1"/>
  <c r="J2009" i="1"/>
  <c r="J2809" i="1"/>
  <c r="J2141" i="1"/>
  <c r="J2750" i="1"/>
  <c r="J1302" i="1"/>
  <c r="J2613" i="1"/>
  <c r="J2051" i="1"/>
  <c r="J2889" i="1"/>
  <c r="J2918" i="1"/>
  <c r="J2194" i="1"/>
  <c r="J2629" i="1"/>
  <c r="J2747" i="1"/>
  <c r="J2382" i="1"/>
  <c r="J2929" i="1"/>
  <c r="J2824" i="1"/>
  <c r="J2193" i="1"/>
  <c r="J1899" i="1"/>
  <c r="J839" i="1"/>
  <c r="J2286" i="1"/>
  <c r="J2096" i="1"/>
  <c r="J1906" i="1"/>
  <c r="J2459" i="1"/>
  <c r="J1891" i="1"/>
  <c r="J1779" i="1"/>
  <c r="J3018" i="1"/>
  <c r="J1701" i="1"/>
  <c r="J2594" i="1"/>
  <c r="J2997" i="1"/>
  <c r="J3026" i="1"/>
  <c r="J361" i="1"/>
  <c r="J571" i="1"/>
  <c r="J2348" i="1"/>
  <c r="J1627" i="1"/>
  <c r="J2828" i="1"/>
  <c r="J529" i="1"/>
  <c r="J2560" i="1"/>
  <c r="J1954" i="1"/>
  <c r="J1692" i="1"/>
  <c r="J2584" i="1"/>
  <c r="J1640" i="1"/>
  <c r="J1454" i="1"/>
  <c r="J2344" i="1"/>
  <c r="J2339" i="1"/>
  <c r="J3123" i="1"/>
  <c r="J2190" i="1"/>
  <c r="J988" i="1"/>
  <c r="J2860" i="1"/>
  <c r="J1838" i="1"/>
  <c r="J1985" i="1"/>
  <c r="J2209" i="1"/>
  <c r="J1757" i="1"/>
  <c r="J533" i="1"/>
  <c r="J2789" i="1"/>
  <c r="J2855" i="1"/>
  <c r="J1165" i="1"/>
  <c r="J1423" i="1"/>
  <c r="J1336" i="1"/>
  <c r="J1797" i="1"/>
  <c r="J1710" i="1"/>
  <c r="J2380" i="1"/>
  <c r="J2149" i="1"/>
  <c r="J1675" i="1"/>
  <c r="J2868" i="1"/>
  <c r="J2010" i="1"/>
  <c r="J2770" i="1"/>
  <c r="J2062" i="1"/>
  <c r="J2627" i="1"/>
  <c r="J2073" i="1"/>
  <c r="J2622" i="1"/>
  <c r="J1809" i="1"/>
  <c r="J2463" i="1"/>
  <c r="J2257" i="1"/>
  <c r="J2353" i="1"/>
  <c r="J2252" i="1"/>
  <c r="J2986" i="1"/>
  <c r="J2722" i="1"/>
  <c r="J45" i="1"/>
  <c r="J601" i="1"/>
  <c r="J2643" i="1"/>
  <c r="J1824" i="1"/>
  <c r="J2349" i="1"/>
  <c r="J2663" i="1"/>
  <c r="J1734" i="1"/>
  <c r="J2804" i="1"/>
  <c r="J2801" i="1"/>
  <c r="J2949" i="1"/>
  <c r="J2634" i="1"/>
  <c r="J2530" i="1"/>
  <c r="J1337" i="1"/>
  <c r="J1641" i="1"/>
  <c r="J3097" i="1"/>
  <c r="J1452" i="1"/>
  <c r="J1383" i="1"/>
  <c r="J2727" i="1"/>
  <c r="J2912" i="1"/>
  <c r="J1774" i="1"/>
  <c r="J2635" i="1"/>
  <c r="J1829" i="1"/>
  <c r="J2390" i="1"/>
  <c r="J1245" i="1"/>
  <c r="J3004" i="1"/>
  <c r="J2377" i="1"/>
  <c r="J2258" i="1"/>
  <c r="J2892" i="1"/>
  <c r="J1972" i="1"/>
  <c r="J2927" i="1"/>
  <c r="J2043" i="1"/>
  <c r="J1892" i="1"/>
  <c r="J2195" i="1"/>
  <c r="J3130" i="1"/>
  <c r="J49" i="1"/>
  <c r="J2340" i="1"/>
  <c r="J3134" i="1"/>
  <c r="J2181" i="1"/>
  <c r="J2861" i="1"/>
  <c r="J2180" i="1"/>
  <c r="J2549" i="1"/>
  <c r="J1702" i="1"/>
  <c r="J2100" i="1"/>
  <c r="J2848" i="1"/>
  <c r="J2768" i="1"/>
  <c r="J3111" i="1"/>
  <c r="J1433" i="1"/>
  <c r="J2938" i="1"/>
  <c r="J1995" i="1"/>
  <c r="J2416" i="1"/>
  <c r="J2426" i="1"/>
  <c r="J1490" i="1"/>
  <c r="J3027" i="1"/>
  <c r="J2682" i="1"/>
  <c r="J2448" i="1"/>
  <c r="J3136" i="1"/>
  <c r="J2207" i="1"/>
  <c r="J1047" i="1"/>
  <c r="J268" i="1"/>
  <c r="J2287" i="1"/>
  <c r="J2684" i="1"/>
  <c r="J2616" i="1"/>
  <c r="J2406" i="1"/>
  <c r="J2877" i="1"/>
  <c r="J2378" i="1"/>
  <c r="J3155" i="1"/>
  <c r="J1927" i="1"/>
  <c r="J2652" i="1"/>
  <c r="J1955" i="1"/>
  <c r="J2453" i="1"/>
  <c r="J2683" i="1"/>
  <c r="J54" i="1"/>
  <c r="J1256" i="1"/>
  <c r="J2331" i="1"/>
  <c r="J1428" i="1"/>
  <c r="J2572" i="1"/>
  <c r="J2720" i="1"/>
  <c r="J2023" i="1"/>
  <c r="J3105" i="1"/>
  <c r="J1924" i="1"/>
  <c r="J2782" i="1"/>
  <c r="J2494" i="1"/>
  <c r="J2908" i="1"/>
  <c r="J241" i="1"/>
  <c r="J1613" i="1"/>
  <c r="J2496" i="1"/>
  <c r="J2319" i="1"/>
  <c r="J2290" i="1"/>
  <c r="J2480" i="1"/>
  <c r="J823" i="1"/>
  <c r="J2109" i="1"/>
  <c r="J2016" i="1"/>
  <c r="J2858" i="1"/>
  <c r="J2642" i="1"/>
  <c r="J2896" i="1"/>
  <c r="J1810" i="1"/>
  <c r="J2156" i="1"/>
  <c r="J1591" i="1"/>
  <c r="J1051" i="1"/>
  <c r="J2015" i="1"/>
  <c r="J1667" i="1"/>
  <c r="J2744" i="1"/>
  <c r="J1681" i="1"/>
  <c r="J1752" i="1"/>
  <c r="J2617" i="1"/>
  <c r="J2144" i="1"/>
  <c r="J1110" i="1"/>
  <c r="J1758" i="1"/>
  <c r="J2234" i="1"/>
  <c r="J2097" i="1"/>
  <c r="J543" i="1"/>
  <c r="J2225" i="1"/>
  <c r="J2623" i="1"/>
  <c r="J2924" i="1"/>
  <c r="J2048" i="1"/>
  <c r="J2538" i="1"/>
  <c r="J3011" i="1"/>
  <c r="J2678" i="1"/>
  <c r="J2958" i="1"/>
  <c r="J2019" i="1"/>
  <c r="J2583" i="1"/>
  <c r="J2607" i="1"/>
  <c r="J646" i="1"/>
  <c r="J3125" i="1"/>
  <c r="J1859" i="1"/>
  <c r="J2515" i="1"/>
  <c r="J2172" i="1"/>
  <c r="J511" i="1"/>
  <c r="J1246" i="1"/>
  <c r="J28" i="1"/>
  <c r="J2543" i="1"/>
  <c r="J2161" i="1"/>
  <c r="J2862" i="1"/>
  <c r="J983" i="1"/>
  <c r="J1446" i="1"/>
  <c r="J958" i="1"/>
  <c r="J2887" i="1"/>
  <c r="J3078" i="1"/>
  <c r="J1767" i="1"/>
  <c r="J9" i="1"/>
  <c r="J2465" i="1"/>
  <c r="J3131" i="1"/>
  <c r="J2942" i="1"/>
  <c r="J2905" i="1"/>
  <c r="J2169" i="1"/>
  <c r="J2636" i="1"/>
  <c r="J2430" i="1"/>
  <c r="J1568" i="1"/>
  <c r="J2840" i="1"/>
  <c r="J1852" i="1"/>
  <c r="J1793" i="1"/>
  <c r="J1439" i="1"/>
  <c r="J1659" i="1"/>
  <c r="J647" i="1"/>
  <c r="J2438" i="1"/>
  <c r="J2946" i="1"/>
  <c r="J3012" i="1"/>
  <c r="J2482" i="1"/>
  <c r="J2464" i="1"/>
  <c r="J2954" i="1"/>
  <c r="J2920" i="1"/>
  <c r="J2450" i="1"/>
  <c r="J2441" i="1"/>
  <c r="J3051" i="1"/>
  <c r="J2869" i="1"/>
  <c r="J2495" i="1"/>
  <c r="J2878" i="1"/>
  <c r="J2758" i="1"/>
  <c r="J2998" i="1"/>
  <c r="J2587" i="1"/>
  <c r="J59" i="1"/>
  <c r="J2771" i="1"/>
  <c r="J2735" i="1"/>
  <c r="J579" i="1"/>
  <c r="J2710" i="1"/>
  <c r="J2511" i="1"/>
  <c r="J2520" i="1"/>
  <c r="J2740" i="1"/>
  <c r="J2658" i="1"/>
  <c r="J2608" i="1"/>
  <c r="J2665" i="1"/>
  <c r="J3013" i="1"/>
  <c r="J2601" i="1"/>
  <c r="J377" i="1"/>
  <c r="J2539" i="1"/>
  <c r="J2925" i="1"/>
  <c r="J2673" i="1"/>
  <c r="J2478" i="1"/>
  <c r="J182" i="1"/>
  <c r="J2614" i="1"/>
  <c r="J2939" i="1"/>
  <c r="J2859" i="1"/>
  <c r="J2852" i="1"/>
  <c r="J2798" i="1"/>
  <c r="J347" i="1"/>
  <c r="J2521" i="1"/>
  <c r="J3005" i="1"/>
  <c r="J3063" i="1"/>
  <c r="J2694" i="1"/>
  <c r="J2243" i="1"/>
  <c r="J2230" i="1"/>
  <c r="J1945" i="1"/>
  <c r="J1559" i="1"/>
  <c r="J1845" i="1"/>
  <c r="J1957" i="1"/>
  <c r="J2296" i="1"/>
  <c r="J3069" i="1"/>
  <c r="J2417" i="1"/>
  <c r="J2058" i="1"/>
  <c r="J2034" i="1"/>
  <c r="J1154" i="1"/>
  <c r="J976" i="1"/>
  <c r="J1768" i="1"/>
  <c r="J1787" i="1"/>
  <c r="J1707" i="1"/>
  <c r="J52" i="1"/>
  <c r="J2829" i="1"/>
  <c r="J2866" i="1"/>
  <c r="J1086" i="1"/>
  <c r="J702" i="1"/>
  <c r="J2471" i="1"/>
  <c r="J2093" i="1"/>
  <c r="J2505" i="1"/>
  <c r="J2715" i="1"/>
  <c r="J744" i="1"/>
  <c r="J1732" i="1"/>
  <c r="J1868" i="1"/>
  <c r="J2915" i="1"/>
  <c r="J2470" i="1"/>
  <c r="J2164" i="1"/>
  <c r="J2736" i="1"/>
  <c r="J602" i="1"/>
  <c r="J2198" i="1"/>
  <c r="J1201" i="1"/>
  <c r="J1335" i="1"/>
  <c r="J2841" i="1"/>
  <c r="J1853" i="1"/>
  <c r="J2498" i="1"/>
  <c r="J1835" i="1"/>
  <c r="J2063" i="1"/>
  <c r="J87" i="1"/>
  <c r="J1807" i="1"/>
  <c r="J2024" i="1"/>
  <c r="J2664" i="1"/>
  <c r="J2297" i="1"/>
  <c r="J141" i="1"/>
  <c r="J2313" i="1"/>
  <c r="J1997" i="1"/>
  <c r="J1592" i="1"/>
  <c r="J1052" i="1"/>
  <c r="J1371" i="1"/>
  <c r="J2011" i="1"/>
  <c r="J1778" i="1"/>
  <c r="J1708" i="1"/>
  <c r="J1616" i="1"/>
  <c r="J2267" i="1"/>
  <c r="J1573" i="1"/>
  <c r="J2512" i="1"/>
  <c r="J2674" i="1"/>
  <c r="J2309" i="1"/>
  <c r="J2474" i="1"/>
  <c r="J2113" i="1"/>
  <c r="J94" i="1"/>
  <c r="J86" i="1"/>
  <c r="J2140" i="1"/>
  <c r="J1895" i="1"/>
  <c r="J1057" i="1"/>
  <c r="J118" i="1"/>
  <c r="J2361" i="1"/>
  <c r="J2701" i="1"/>
  <c r="J2704" i="1"/>
  <c r="J1078" i="1"/>
  <c r="J1547" i="1"/>
  <c r="J1786" i="1"/>
  <c r="J2310" i="1"/>
  <c r="J2460" i="1"/>
  <c r="J2533" i="1"/>
  <c r="J1739" i="1"/>
  <c r="J1558" i="1"/>
  <c r="J1915" i="1"/>
  <c r="J4" i="1"/>
  <c r="J676" i="1"/>
  <c r="J757" i="1"/>
  <c r="J1487" i="1"/>
  <c r="J2730" i="1"/>
  <c r="J2646" i="1"/>
  <c r="J1349" i="1"/>
  <c r="J2103" i="1"/>
  <c r="J2632" i="1"/>
  <c r="J1564" i="1"/>
  <c r="J2175" i="1"/>
  <c r="J1818" i="1"/>
  <c r="J1629" i="1"/>
  <c r="J2251" i="1"/>
  <c r="J1879" i="1"/>
  <c r="J2367" i="1"/>
  <c r="J1390" i="1"/>
  <c r="J2003" i="1"/>
  <c r="J1933" i="1"/>
  <c r="J2226" i="1"/>
  <c r="J2621" i="1"/>
  <c r="J2302" i="1"/>
  <c r="J1893" i="1"/>
  <c r="J2588" i="1"/>
  <c r="J608" i="1"/>
  <c r="J878" i="1"/>
  <c r="J1785" i="1"/>
  <c r="J879" i="1"/>
  <c r="J969" i="1"/>
  <c r="J1404" i="1"/>
  <c r="J1129" i="1"/>
  <c r="J2066" i="1"/>
  <c r="J2893" i="1"/>
  <c r="J2152" i="1"/>
  <c r="J1742" i="1"/>
  <c r="J2499" i="1"/>
  <c r="J1503" i="1"/>
  <c r="J1027" i="1"/>
  <c r="J2842" i="1"/>
  <c r="J2522" i="1"/>
  <c r="J1928" i="1"/>
  <c r="J3028" i="1"/>
  <c r="J2314" i="1"/>
  <c r="J2772" i="1"/>
  <c r="J2753" i="1"/>
  <c r="J1283" i="1"/>
  <c r="J2044" i="1"/>
  <c r="J1202" i="1"/>
  <c r="J2500" i="1"/>
  <c r="J2638" i="1"/>
  <c r="J2147" i="1"/>
  <c r="J1801" i="1"/>
  <c r="J2452" i="1"/>
  <c r="J1272" i="1"/>
  <c r="J1549" i="1"/>
  <c r="J743" i="1"/>
  <c r="J2075" i="1"/>
  <c r="J2134" i="1"/>
  <c r="J1998" i="1"/>
  <c r="J1489" i="1"/>
  <c r="J1257" i="1"/>
  <c r="J1496" i="1"/>
  <c r="J1311" i="1"/>
  <c r="J1482" i="1"/>
  <c r="J1618" i="1"/>
  <c r="J2485" i="1"/>
  <c r="J1160" i="1"/>
  <c r="J1864" i="1"/>
  <c r="J1745" i="1"/>
  <c r="J1836" i="1"/>
  <c r="J2692" i="1"/>
  <c r="J2212" i="1"/>
  <c r="J1934" i="1"/>
  <c r="J128" i="1"/>
  <c r="J263" i="1"/>
  <c r="J2825" i="1"/>
  <c r="J2395" i="1"/>
  <c r="J1861" i="1"/>
  <c r="J2271" i="1"/>
  <c r="J1599" i="1"/>
  <c r="J1665" i="1"/>
  <c r="J1358" i="1"/>
  <c r="J2166" i="1"/>
  <c r="J1521" i="1"/>
  <c r="J2118" i="1"/>
  <c r="J1971" i="1"/>
  <c r="J2233" i="1"/>
  <c r="J1398" i="1"/>
  <c r="J2323" i="1"/>
  <c r="J2902" i="1"/>
  <c r="J2783" i="1"/>
  <c r="J2885" i="1"/>
  <c r="J2604" i="1"/>
  <c r="J3043" i="1"/>
  <c r="J2045" i="1"/>
  <c r="J2007" i="1"/>
  <c r="J1922" i="1"/>
  <c r="J2685" i="1"/>
  <c r="J2177" i="1"/>
  <c r="J1440" i="1"/>
  <c r="J1297" i="1"/>
  <c r="J640" i="1"/>
  <c r="J1357" i="1"/>
  <c r="J763" i="1"/>
  <c r="J1650" i="1"/>
  <c r="J2582" i="1"/>
  <c r="J1693" i="1"/>
  <c r="J1184" i="1"/>
  <c r="J2114" i="1"/>
  <c r="J77" i="1"/>
  <c r="J1296" i="1"/>
  <c r="J1720" i="1"/>
  <c r="J2077" i="1"/>
  <c r="J2165" i="1"/>
  <c r="J2074" i="1"/>
  <c r="J2774" i="1"/>
  <c r="J1946" i="1"/>
  <c r="J1348" i="1"/>
  <c r="J1782" i="1"/>
  <c r="J1940" i="1"/>
  <c r="J1847" i="1"/>
  <c r="J778" i="1"/>
  <c r="J2351" i="1"/>
  <c r="J716" i="1"/>
  <c r="J1941" i="1"/>
  <c r="J2544" i="1"/>
  <c r="J2315" i="1"/>
  <c r="J980" i="1"/>
  <c r="J1812" i="1"/>
  <c r="J2513" i="1"/>
  <c r="J2338" i="1"/>
  <c r="J1577" i="1"/>
  <c r="J1866" i="1"/>
  <c r="J3094" i="1"/>
  <c r="J334" i="1"/>
  <c r="J2239" i="1"/>
  <c r="J1500" i="1"/>
  <c r="J1566" i="1"/>
  <c r="J2078" i="1"/>
  <c r="J2624" i="1"/>
  <c r="J1101" i="1"/>
  <c r="J2276" i="1"/>
  <c r="J1127" i="1"/>
  <c r="J848" i="1"/>
  <c r="J2068" i="1"/>
  <c r="J1529" i="1"/>
  <c r="J1989" i="1"/>
  <c r="J2639" i="1"/>
  <c r="J1567" i="1"/>
  <c r="J1832" i="1"/>
  <c r="J1992" i="1"/>
  <c r="J1131" i="1"/>
  <c r="J2167" i="1"/>
  <c r="J1155" i="1"/>
  <c r="J1697" i="1"/>
  <c r="J2060" i="1"/>
  <c r="J913" i="1"/>
  <c r="J1904" i="1"/>
  <c r="J1443" i="1"/>
  <c r="J1795" i="1"/>
  <c r="J2320" i="1"/>
  <c r="J2130" i="1"/>
  <c r="J2548" i="1"/>
  <c r="J1857" i="1"/>
  <c r="J1497" i="1"/>
  <c r="J1770" i="1"/>
  <c r="J1524" i="1"/>
  <c r="J2454" i="1"/>
  <c r="J2943" i="1"/>
  <c r="J572" i="1"/>
  <c r="J2618" i="1"/>
  <c r="J2220" i="1"/>
  <c r="J2706" i="1"/>
  <c r="J764" i="1"/>
  <c r="J1225" i="1"/>
  <c r="J1389" i="1"/>
  <c r="J2170" i="1"/>
  <c r="J254" i="1"/>
  <c r="J1134" i="1"/>
  <c r="J2600" i="1"/>
  <c r="J1135" i="1"/>
  <c r="J941" i="1"/>
  <c r="J2173" i="1"/>
  <c r="J2294" i="1"/>
  <c r="J1491" i="1"/>
  <c r="J2269" i="1"/>
  <c r="J1327" i="1"/>
  <c r="J2775" i="1"/>
  <c r="J2235" i="1"/>
  <c r="J88" i="1"/>
  <c r="J717" i="1"/>
  <c r="J1516" i="1"/>
  <c r="J1431" i="1"/>
  <c r="J593" i="1"/>
  <c r="J1326" i="1"/>
  <c r="J2595" i="1"/>
  <c r="J1759" i="1"/>
  <c r="J949" i="1"/>
  <c r="J1223" i="1"/>
  <c r="J1288" i="1"/>
  <c r="J1323" i="1"/>
  <c r="J1869" i="1"/>
  <c r="J703" i="1"/>
  <c r="J2150" i="1"/>
  <c r="J847" i="1"/>
  <c r="J1339" i="1"/>
  <c r="J613" i="1"/>
  <c r="J1819" i="1"/>
  <c r="J1826" i="1"/>
  <c r="J1531" i="1"/>
  <c r="J736" i="1"/>
  <c r="J2137" i="1"/>
  <c r="J1359" i="1"/>
  <c r="J1115" i="1"/>
  <c r="J2428" i="1"/>
  <c r="J1315" i="1"/>
  <c r="J1444" i="1"/>
  <c r="J2012" i="1"/>
  <c r="J1523" i="1"/>
  <c r="J3049" i="1"/>
  <c r="J1637" i="1"/>
  <c r="J1789" i="1"/>
  <c r="J2110" i="1"/>
  <c r="J2249" i="1"/>
  <c r="J2723" i="1"/>
  <c r="J1887" i="1"/>
  <c r="J2332" i="1"/>
  <c r="J1673" i="1"/>
  <c r="J2630" i="1"/>
  <c r="J2055" i="1"/>
  <c r="J3122" i="1"/>
  <c r="J2057" i="1"/>
  <c r="J2669" i="1"/>
  <c r="J2484" i="1"/>
  <c r="J1044" i="1"/>
  <c r="J198" i="1"/>
  <c r="J1153" i="1"/>
  <c r="J2481" i="1"/>
  <c r="J1586" i="1"/>
  <c r="J573" i="1"/>
  <c r="J2419" i="1"/>
  <c r="J1884" i="1"/>
  <c r="J1034" i="1"/>
  <c r="J1679" i="1"/>
  <c r="J2506" i="1"/>
  <c r="J1391" i="1"/>
  <c r="J1560" i="1"/>
  <c r="J1718" i="1"/>
  <c r="J1172" i="1"/>
  <c r="J1590" i="1"/>
  <c r="J1582" i="1"/>
  <c r="J1069" i="1"/>
  <c r="J1695" i="1"/>
  <c r="J2330" i="1"/>
  <c r="J2420" i="1"/>
  <c r="J2679" i="1"/>
  <c r="J1460" i="1"/>
  <c r="J1314" i="1"/>
  <c r="J1156" i="1"/>
  <c r="J1729" i="1"/>
  <c r="J2360" i="1"/>
  <c r="J1259" i="1"/>
  <c r="J1897" i="1"/>
  <c r="J1432" i="1"/>
  <c r="J1811" i="1"/>
  <c r="J2040" i="1"/>
  <c r="J1089" i="1"/>
  <c r="J2174" i="1"/>
  <c r="J549" i="1"/>
  <c r="J2486" i="1"/>
  <c r="J1653" i="1"/>
  <c r="J2282" i="1"/>
  <c r="J1114" i="1"/>
  <c r="J1476" i="1"/>
  <c r="J1876" i="1"/>
  <c r="J1216" i="1"/>
  <c r="J1552" i="1"/>
  <c r="J1840" i="1"/>
  <c r="J863" i="1"/>
  <c r="J668" i="1"/>
  <c r="J2157" i="1"/>
  <c r="J1888" i="1"/>
  <c r="J1677" i="1"/>
  <c r="J1305" i="1"/>
  <c r="J1171" i="1"/>
  <c r="J1628" i="1"/>
  <c r="J1409" i="1"/>
  <c r="J2336" i="1"/>
  <c r="J1464" i="1"/>
  <c r="J2221" i="1"/>
  <c r="J1215" i="1"/>
  <c r="J2399" i="1"/>
  <c r="J1672" i="1"/>
  <c r="J2111" i="1"/>
  <c r="J1704" i="1"/>
  <c r="J1783" i="1"/>
  <c r="J1593" i="1"/>
  <c r="J654" i="1"/>
  <c r="J1273" i="1"/>
  <c r="J2738" i="1"/>
  <c r="J637" i="1"/>
  <c r="J771" i="1"/>
  <c r="J2589" i="1"/>
  <c r="J2400" i="1"/>
  <c r="J1827" i="1"/>
  <c r="J2253" i="1"/>
  <c r="J1784" i="1"/>
  <c r="J1304" i="1"/>
  <c r="J1600" i="1"/>
  <c r="J2619" i="1"/>
  <c r="J1999" i="1"/>
  <c r="J1965" i="1"/>
  <c r="J1448" i="1"/>
  <c r="J2211" i="1"/>
  <c r="J1574" i="1"/>
  <c r="J2368" i="1"/>
  <c r="J2358" i="1"/>
  <c r="J1258" i="1"/>
  <c r="J2184" i="1"/>
  <c r="J1724" i="1"/>
  <c r="J970" i="1"/>
  <c r="J2410" i="1"/>
  <c r="J253" i="1"/>
  <c r="J1678" i="1"/>
  <c r="J1841" i="1"/>
  <c r="J1274" i="1"/>
  <c r="J951" i="1"/>
  <c r="J952" i="1"/>
  <c r="J550" i="1"/>
  <c r="J1035" i="1"/>
  <c r="J1534" i="1"/>
  <c r="J1920" i="1"/>
  <c r="J1058" i="1"/>
  <c r="J2250" i="1"/>
  <c r="J2675" i="1"/>
  <c r="J2133" i="1"/>
  <c r="J1747" i="1"/>
  <c r="J1966" i="1"/>
  <c r="J1958" i="1"/>
  <c r="J1686" i="1"/>
  <c r="J1532" i="1"/>
  <c r="J2098" i="1"/>
  <c r="J889" i="1"/>
  <c r="J1561" i="1"/>
  <c r="J977" i="1"/>
  <c r="J2396" i="1"/>
  <c r="J1525" i="1"/>
  <c r="J1166" i="1"/>
  <c r="J818" i="1"/>
  <c r="J1386" i="1"/>
  <c r="J1526" i="1"/>
  <c r="J501" i="1"/>
  <c r="J1003" i="1"/>
  <c r="J2265" i="1"/>
  <c r="J1090" i="1"/>
  <c r="J2676" i="1"/>
  <c r="J633" i="1"/>
  <c r="J2716" i="1"/>
  <c r="J1010" i="1"/>
  <c r="J2355" i="1"/>
  <c r="J1360" i="1"/>
  <c r="J2760" i="1"/>
  <c r="J1660" i="1"/>
  <c r="J1856" i="1"/>
  <c r="J1173" i="1"/>
  <c r="J1587" i="1"/>
  <c r="J1048" i="1"/>
  <c r="J1740" i="1"/>
  <c r="J1092" i="1"/>
  <c r="J2625" i="1"/>
  <c r="J2115" i="1"/>
  <c r="J1162" i="1"/>
  <c r="J1424" i="1"/>
  <c r="J1842" i="1"/>
  <c r="J1833" i="1"/>
  <c r="J1275" i="1"/>
  <c r="J1986" i="1"/>
  <c r="J2756" i="1"/>
  <c r="J953" i="1"/>
  <c r="J1642" i="1"/>
  <c r="J775" i="1"/>
  <c r="J1457" i="1"/>
  <c r="J1347" i="1"/>
  <c r="J2163" i="1"/>
  <c r="J2119" i="1"/>
  <c r="J2354" i="1"/>
  <c r="J2072" i="1"/>
  <c r="J1194" i="1"/>
  <c r="J1429" i="1"/>
  <c r="J1401" i="1"/>
  <c r="J168" i="1"/>
  <c r="J1993" i="1"/>
  <c r="J1435" i="1"/>
  <c r="J1517" i="1"/>
  <c r="J1141" i="1"/>
  <c r="J2191" i="1"/>
  <c r="J1343" i="1"/>
  <c r="J971" i="1"/>
  <c r="J2446" i="1"/>
  <c r="J1378" i="1"/>
  <c r="J928" i="1"/>
  <c r="J1281" i="1"/>
  <c r="J2079" i="1"/>
  <c r="J512" i="1"/>
  <c r="J2284" i="1"/>
  <c r="J225" i="1"/>
  <c r="J824" i="1"/>
  <c r="J725" i="1"/>
  <c r="J1041" i="1"/>
  <c r="J2863" i="1"/>
  <c r="J2516" i="1"/>
  <c r="J1118" i="1"/>
  <c r="J874" i="1"/>
  <c r="J1061" i="1"/>
  <c r="J1885" i="1"/>
  <c r="J1903" i="1"/>
  <c r="J1930" i="1"/>
  <c r="J1410" i="1"/>
  <c r="J1011" i="1"/>
  <c r="J696" i="1"/>
  <c r="J120" i="1"/>
  <c r="J1140" i="1"/>
  <c r="J1331" i="1"/>
  <c r="J2356" i="1"/>
  <c r="J23" i="1"/>
  <c r="J1188" i="1"/>
  <c r="J1319" i="1"/>
  <c r="J780" i="1"/>
  <c r="J455" i="1"/>
  <c r="J2124" i="1"/>
  <c r="J1719" i="1"/>
  <c r="J842" i="1"/>
  <c r="J1929" i="1"/>
  <c r="J1353" i="1"/>
  <c r="J1799" i="1"/>
  <c r="J1943" i="1"/>
  <c r="J849" i="1"/>
  <c r="J831" i="1"/>
  <c r="J1501" i="1"/>
  <c r="J1426" i="1"/>
  <c r="J1614" i="1"/>
  <c r="J2231" i="1"/>
  <c r="J1761" i="1"/>
  <c r="J2517" i="1"/>
  <c r="J1541" i="1"/>
  <c r="J1746" i="1"/>
  <c r="J1771" i="1"/>
  <c r="J2573" i="1"/>
  <c r="J1053" i="1"/>
  <c r="J644" i="1"/>
  <c r="J20" i="1"/>
  <c r="J1643" i="1"/>
  <c r="J875" i="1"/>
  <c r="J1654" i="1"/>
  <c r="J1091" i="1"/>
  <c r="J1116" i="1"/>
  <c r="J1298" i="1"/>
  <c r="J1698" i="1"/>
  <c r="J2266" i="1"/>
  <c r="J1687" i="1"/>
  <c r="J1533" i="1"/>
  <c r="J1036" i="1"/>
  <c r="J1871" i="1"/>
  <c r="J1136" i="1"/>
  <c r="J695" i="1"/>
  <c r="J614" i="1"/>
  <c r="J1430" i="1"/>
  <c r="J1178" i="1"/>
  <c r="J1400" i="1"/>
  <c r="J1588" i="1"/>
  <c r="J1850" i="1"/>
  <c r="J1830" i="1"/>
  <c r="J1408" i="1"/>
  <c r="J1111" i="1"/>
  <c r="J800" i="1"/>
  <c r="J1959" i="1"/>
  <c r="J2540" i="1"/>
  <c r="J1502" i="1"/>
  <c r="J2112" i="1"/>
  <c r="J1705" i="1"/>
  <c r="J1889" i="1"/>
  <c r="J1425" i="1"/>
  <c r="J1441" i="1"/>
  <c r="J1097" i="1"/>
  <c r="J2316" i="1"/>
  <c r="J779" i="1"/>
  <c r="J2890" i="1"/>
  <c r="J574" i="1"/>
  <c r="J2204" i="1"/>
  <c r="J2580" i="1"/>
  <c r="J2561" i="1"/>
  <c r="J1872" i="1"/>
  <c r="J2707" i="1"/>
  <c r="J2321" i="1"/>
  <c r="J1419" i="1"/>
  <c r="J2005" i="1"/>
  <c r="J1394" i="1"/>
  <c r="J1218" i="1"/>
  <c r="J1418" i="1"/>
  <c r="J170" i="1"/>
  <c r="J1766" i="1"/>
  <c r="J1434" i="1"/>
  <c r="J1045" i="1"/>
  <c r="J962" i="1"/>
  <c r="J1393" i="1"/>
  <c r="J2384" i="1"/>
  <c r="J1594" i="1"/>
  <c r="J1492" i="1"/>
  <c r="J2091" i="1"/>
  <c r="J1320" i="1"/>
  <c r="J927" i="1"/>
  <c r="J1152" i="1"/>
  <c r="J125" i="1"/>
  <c r="J1018" i="1"/>
  <c r="J552" i="1"/>
  <c r="J1465" i="1"/>
  <c r="J1542" i="1"/>
  <c r="J1539" i="1"/>
  <c r="J2020" i="1"/>
  <c r="J1022" i="1"/>
  <c r="J1730" i="1"/>
  <c r="J1877" i="1"/>
  <c r="J1209" i="1"/>
  <c r="J1289" i="1"/>
  <c r="J341" i="1"/>
  <c r="J1412" i="1"/>
  <c r="J1511" i="1"/>
  <c r="J2373" i="1"/>
  <c r="J1505" i="1"/>
  <c r="J1610" i="1"/>
  <c r="J1760" i="1"/>
  <c r="J291" i="1"/>
  <c r="J2605" i="1"/>
  <c r="J1346" i="1"/>
  <c r="J1498" i="1"/>
  <c r="J2142" i="1"/>
  <c r="J1373" i="1"/>
  <c r="J2259" i="1"/>
  <c r="J1332" i="1"/>
  <c r="J2185" i="1"/>
  <c r="J1384" i="1"/>
  <c r="J2295" i="1"/>
  <c r="J1344" i="1"/>
  <c r="J731" i="1"/>
  <c r="J856" i="1"/>
  <c r="J1247" i="1"/>
  <c r="J947" i="1"/>
  <c r="J726" i="1"/>
  <c r="J671" i="1"/>
  <c r="J2333" i="1"/>
  <c r="J2162" i="1"/>
  <c r="J1263" i="1"/>
  <c r="J1828" i="1"/>
  <c r="J1059" i="1"/>
  <c r="J1042" i="1"/>
  <c r="J1870" i="1"/>
  <c r="J2711" i="1"/>
  <c r="J1748" i="1"/>
  <c r="J1338" i="1"/>
  <c r="J1604" i="1"/>
  <c r="J1926" i="1"/>
  <c r="J2431" i="1"/>
  <c r="J1167" i="1"/>
  <c r="J160" i="1"/>
  <c r="J989" i="1"/>
  <c r="J1814" i="1"/>
  <c r="J686" i="1"/>
  <c r="J916" i="1"/>
  <c r="J1316" i="1"/>
  <c r="J2739" i="1"/>
  <c r="J1350" i="1"/>
  <c r="J1762" i="1"/>
  <c r="J1260" i="1"/>
  <c r="J704" i="1"/>
  <c r="J1203" i="1"/>
  <c r="J1688" i="1"/>
  <c r="J1562" i="1"/>
  <c r="J1597" i="1"/>
  <c r="J2138" i="1"/>
  <c r="J1233" i="1"/>
  <c r="J2127" i="1"/>
  <c r="J1307" i="1"/>
  <c r="J890" i="1"/>
  <c r="J884" i="1"/>
  <c r="J1054" i="1"/>
  <c r="J2087" i="1"/>
  <c r="J1235" i="1"/>
  <c r="J1411" i="1"/>
  <c r="J936" i="1"/>
  <c r="J2006" i="1"/>
  <c r="J2085" i="1"/>
  <c r="J1602" i="1"/>
  <c r="J1117" i="1"/>
  <c r="J1219" i="1"/>
  <c r="J2466" i="1"/>
  <c r="J1174" i="1"/>
  <c r="J2708" i="1"/>
  <c r="J929" i="1"/>
  <c r="J1206" i="1"/>
  <c r="J1189" i="1"/>
  <c r="J1731" i="1"/>
  <c r="J1179" i="1"/>
  <c r="J587" i="1"/>
  <c r="J603" i="1"/>
  <c r="J923" i="1"/>
  <c r="J2334" i="1"/>
  <c r="J1261" i="1"/>
  <c r="J2432" i="1"/>
  <c r="J898" i="1"/>
  <c r="J1074" i="1"/>
  <c r="J1267" i="1"/>
  <c r="J1518" i="1"/>
  <c r="J1236" i="1"/>
  <c r="J1975" i="1"/>
  <c r="J2032" i="1"/>
  <c r="J687" i="1"/>
  <c r="J1106" i="1"/>
  <c r="J2182" i="1"/>
  <c r="J2120" i="1"/>
  <c r="J1351" i="1"/>
  <c r="J1306" i="1"/>
  <c r="J937" i="1"/>
  <c r="J1442" i="1"/>
  <c r="J1119" i="1"/>
  <c r="J880" i="1"/>
  <c r="J672" i="1"/>
  <c r="J2270" i="1"/>
  <c r="J785" i="1"/>
  <c r="J2178" i="1"/>
  <c r="J2052" i="1"/>
  <c r="J886" i="1"/>
  <c r="J876" i="1"/>
  <c r="J794" i="1"/>
  <c r="J1227" i="1"/>
  <c r="J1104" i="1"/>
  <c r="J1611" i="1"/>
  <c r="J1427" i="1"/>
  <c r="J1163" i="1"/>
  <c r="J1569" i="1"/>
  <c r="J541" i="1"/>
  <c r="J2440" i="1"/>
  <c r="J1680" i="1"/>
  <c r="J1570" i="1"/>
  <c r="J650" i="1"/>
  <c r="J2301" i="1"/>
  <c r="J530" i="1"/>
  <c r="J1462" i="1"/>
  <c r="J1195" i="1"/>
  <c r="J730" i="1"/>
  <c r="J1151" i="1"/>
  <c r="J1190" i="1"/>
  <c r="J1325" i="1"/>
  <c r="J1012" i="1"/>
  <c r="J1234" i="1"/>
  <c r="J1031" i="1"/>
  <c r="J2125" i="1"/>
  <c r="J1655" i="1"/>
  <c r="J524" i="1"/>
  <c r="J1138" i="1"/>
  <c r="J1013" i="1"/>
  <c r="J1605" i="1"/>
  <c r="J1248" i="1"/>
  <c r="J1575" i="1"/>
  <c r="J2025" i="1"/>
  <c r="J1527" i="1"/>
  <c r="J1800" i="1"/>
  <c r="J1777" i="1"/>
  <c r="J1506" i="1"/>
  <c r="J899" i="1"/>
  <c r="J1228" i="1"/>
  <c r="J2246" i="1"/>
  <c r="J2080" i="1"/>
  <c r="J972" i="1"/>
  <c r="J2121" i="1"/>
  <c r="J1790" i="1"/>
  <c r="J651" i="1"/>
  <c r="J866" i="1"/>
  <c r="J1176" i="1"/>
  <c r="J673" i="1"/>
  <c r="J658" i="1"/>
  <c r="J869" i="1"/>
  <c r="J2018" i="1"/>
  <c r="J1050" i="1"/>
  <c r="J1631" i="1"/>
  <c r="J2260" i="1"/>
  <c r="J801" i="1"/>
  <c r="J1535" i="1"/>
  <c r="J173" i="1"/>
  <c r="J2307" i="1"/>
  <c r="J2518" i="1"/>
  <c r="J751" i="1"/>
  <c r="J2122" i="1"/>
  <c r="J659" i="1"/>
  <c r="J1361" i="1"/>
  <c r="J1436" i="1"/>
  <c r="J1736" i="1"/>
  <c r="J954" i="1"/>
  <c r="J1387" i="1"/>
  <c r="J1493" i="1"/>
  <c r="J1815" i="1"/>
  <c r="J2693" i="1"/>
  <c r="J715" i="1"/>
  <c r="J907" i="1"/>
  <c r="J1197" i="1"/>
  <c r="J966" i="1"/>
  <c r="J795" i="1"/>
  <c r="J96" i="1"/>
  <c r="J2401" i="1"/>
  <c r="J1374" i="1"/>
  <c r="J1073" i="1"/>
  <c r="J682" i="1"/>
  <c r="J1854" i="1"/>
  <c r="J664" i="1"/>
  <c r="J1890" i="1"/>
  <c r="J1402" i="1"/>
  <c r="J984" i="1"/>
  <c r="J151" i="1"/>
  <c r="J1063" i="1"/>
  <c r="J922" i="1"/>
  <c r="J1175" i="1"/>
  <c r="J1362" i="1"/>
  <c r="J1142" i="1"/>
  <c r="J1711" i="1"/>
  <c r="J1055" i="1"/>
  <c r="J2374" i="1"/>
  <c r="J1363" i="1"/>
  <c r="J279" i="1"/>
  <c r="J580" i="1"/>
  <c r="J1644" i="1"/>
  <c r="J207" i="1"/>
  <c r="J1221" i="1"/>
  <c r="J677" i="1"/>
  <c r="J1249" i="1"/>
  <c r="J1032" i="1"/>
  <c r="J1413" i="1"/>
  <c r="J1647" i="1"/>
  <c r="J924" i="1"/>
  <c r="J1939" i="1"/>
  <c r="J1264" i="1"/>
  <c r="J1157" i="1"/>
  <c r="J840" i="1"/>
  <c r="J1014" i="1"/>
  <c r="J1589" i="1"/>
  <c r="J693" i="1"/>
  <c r="J2581" i="1"/>
  <c r="J859" i="1"/>
  <c r="J1143" i="1"/>
  <c r="J625" i="1"/>
  <c r="J2509" i="1"/>
  <c r="J1886" i="1"/>
  <c r="J963" i="1"/>
  <c r="J967" i="1"/>
  <c r="J786" i="1"/>
  <c r="J415" i="1"/>
  <c r="J1709" i="1"/>
  <c r="J793" i="1"/>
  <c r="J1749" i="1"/>
  <c r="J1196" i="1"/>
  <c r="J546" i="1"/>
  <c r="J46" i="1"/>
  <c r="J1385" i="1"/>
  <c r="J1062" i="1"/>
  <c r="J294" i="1"/>
  <c r="J1466" i="1"/>
  <c r="J1121" i="1"/>
  <c r="J1461" i="1"/>
  <c r="J1033" i="1"/>
  <c r="J1105" i="1"/>
  <c r="J134" i="1"/>
  <c r="J1137" i="1"/>
  <c r="J1921" i="1"/>
  <c r="J1277" i="1"/>
  <c r="J1354" i="1"/>
  <c r="J2056" i="1"/>
  <c r="J850" i="1"/>
  <c r="J1917" i="1"/>
  <c r="J513" i="1"/>
  <c r="J2151" i="1"/>
  <c r="J1878" i="1"/>
  <c r="J535" i="1"/>
  <c r="J796" i="1"/>
  <c r="J1198" i="1"/>
  <c r="J1507" i="1"/>
  <c r="J1186" i="1"/>
  <c r="J112" i="1"/>
  <c r="J1467" i="1"/>
  <c r="J810" i="1"/>
  <c r="J2000" i="1"/>
  <c r="J885" i="1"/>
  <c r="J1253" i="1"/>
  <c r="J1049" i="1"/>
  <c r="J502" i="1"/>
  <c r="J1725" i="1"/>
  <c r="J2001" i="1"/>
  <c r="J1276" i="1"/>
  <c r="J1910" i="1"/>
  <c r="J1120" i="1"/>
  <c r="J1976" i="1"/>
  <c r="J2139" i="1"/>
  <c r="J1207" i="1"/>
  <c r="J1565" i="1"/>
  <c r="J594" i="1"/>
  <c r="J1308" i="1"/>
  <c r="J1220" i="1"/>
  <c r="J892" i="1"/>
  <c r="J301" i="1"/>
  <c r="J42" i="1"/>
  <c r="J1645" i="1"/>
  <c r="J1449" i="1"/>
  <c r="J1364" i="1"/>
  <c r="J1543" i="1"/>
  <c r="J1093" i="1"/>
  <c r="J622" i="1"/>
  <c r="J1414" i="1"/>
  <c r="J1484" i="1"/>
  <c r="J815" i="1"/>
  <c r="J1898" i="1"/>
  <c r="J1087" i="1"/>
  <c r="J1744" i="1"/>
  <c r="J1712" i="1"/>
  <c r="J623" i="1"/>
  <c r="J1024" i="1"/>
  <c r="J681" i="1"/>
  <c r="J806" i="1"/>
  <c r="J1388" i="1"/>
  <c r="J73" i="1"/>
  <c r="J737" i="1"/>
  <c r="J1222" i="1"/>
  <c r="J692" i="1"/>
  <c r="J1617" i="1"/>
  <c r="J1553" i="1"/>
  <c r="J1375" i="1"/>
  <c r="J1668" i="1"/>
  <c r="J825" i="1"/>
  <c r="J2036" i="1"/>
  <c r="J1420" i="1"/>
  <c r="J1477" i="1"/>
  <c r="J1994" i="1"/>
  <c r="J1987" i="1"/>
  <c r="J190" i="1"/>
  <c r="J37" i="1"/>
  <c r="J1468" i="1"/>
  <c r="J1365" i="1"/>
  <c r="J1623" i="1"/>
  <c r="J1128" i="1"/>
  <c r="J1536" i="1"/>
  <c r="J1265" i="1"/>
  <c r="J634" i="1"/>
  <c r="J699" i="1"/>
  <c r="J1112" i="1"/>
  <c r="J1309" i="1"/>
  <c r="J1395" i="1"/>
  <c r="J1340" i="1"/>
  <c r="J1290" i="1"/>
  <c r="J1661" i="1"/>
  <c r="J1145" i="1"/>
  <c r="J1144" i="1"/>
  <c r="J1064" i="1"/>
  <c r="J1508" i="1"/>
  <c r="J1603" i="1"/>
  <c r="J1098" i="1"/>
  <c r="J809" i="1"/>
  <c r="J1006" i="1"/>
  <c r="J1286" i="1"/>
  <c r="J930" i="1"/>
  <c r="J990" i="1"/>
  <c r="J1285" i="1"/>
  <c r="J1081" i="1"/>
  <c r="J908" i="1"/>
  <c r="J2712" i="1"/>
  <c r="J562" i="1"/>
  <c r="J688" i="1"/>
  <c r="J554" i="1"/>
  <c r="J872" i="1"/>
  <c r="J752" i="1"/>
  <c r="J2717" i="1"/>
  <c r="J522" i="1"/>
  <c r="J589" i="1"/>
  <c r="J991" i="1"/>
  <c r="J772" i="1"/>
  <c r="J721" i="1"/>
  <c r="J352" i="1"/>
  <c r="J5" i="1"/>
  <c r="J588" i="1"/>
  <c r="J700" i="1"/>
  <c r="J674" i="1"/>
  <c r="J575" i="1"/>
  <c r="J689" i="1"/>
  <c r="J694" i="1"/>
  <c r="J683" i="1"/>
  <c r="J709" i="1"/>
  <c r="J615" i="1"/>
  <c r="J2491" i="1"/>
  <c r="J514" i="1"/>
  <c r="J595" i="1"/>
  <c r="J537" i="1"/>
  <c r="J518" i="1"/>
  <c r="J624" i="1"/>
  <c r="J525" i="1"/>
  <c r="J2620" i="1"/>
  <c r="J555" i="1"/>
  <c r="J2718" i="1"/>
  <c r="J2955" i="1"/>
  <c r="J25" i="1"/>
  <c r="J101" i="1"/>
  <c r="J1416" i="1"/>
  <c r="J148" i="1"/>
  <c r="J1280" i="1"/>
  <c r="J1911" i="1"/>
  <c r="J55" i="1"/>
  <c r="J1831" i="1"/>
  <c r="J910" i="1"/>
  <c r="J1488" i="1"/>
  <c r="J1096" i="1"/>
  <c r="J1356" i="1"/>
  <c r="J630" i="1"/>
  <c r="J97" i="1"/>
  <c r="J862" i="1"/>
  <c r="J559" i="1"/>
  <c r="J733" i="1"/>
  <c r="J226" i="1"/>
  <c r="J901" i="1"/>
  <c r="J759" i="1"/>
  <c r="J592" i="1"/>
  <c r="J235" i="1"/>
  <c r="J817" i="1"/>
  <c r="J660" i="1"/>
  <c r="J1510" i="1"/>
  <c r="J841" i="1"/>
  <c r="J557" i="1"/>
  <c r="J63" i="1"/>
  <c r="J1513" i="1"/>
  <c r="J609" i="1"/>
  <c r="J1630" i="1"/>
  <c r="J1243" i="1"/>
  <c r="J790" i="1"/>
  <c r="J2069" i="1"/>
  <c r="J1005" i="1"/>
  <c r="J698" i="1"/>
  <c r="J830" i="1"/>
  <c r="J1472" i="1"/>
  <c r="J186" i="1"/>
  <c r="J1741" i="1"/>
  <c r="J289" i="1"/>
  <c r="J734" i="1"/>
  <c r="J777" i="1"/>
  <c r="J894" i="1"/>
  <c r="J854" i="1"/>
  <c r="J710" i="1"/>
  <c r="J792" i="1"/>
  <c r="J1269" i="1"/>
  <c r="J632" i="1"/>
  <c r="J723" i="1"/>
  <c r="J1792" i="1"/>
  <c r="J165" i="1"/>
  <c r="J993" i="1"/>
  <c r="J657" i="1"/>
  <c r="J791" i="1"/>
  <c r="J78" i="1"/>
  <c r="J539" i="1"/>
  <c r="J909" i="1"/>
  <c r="J1109" i="1"/>
  <c r="J835" i="1"/>
  <c r="J2317" i="1"/>
  <c r="J926" i="1"/>
  <c r="J661" i="1"/>
  <c r="J109" i="1"/>
  <c r="J950" i="1"/>
  <c r="J631" i="1"/>
  <c r="J670" i="1"/>
  <c r="J89" i="1"/>
  <c r="J782" i="1"/>
  <c r="J1372" i="1"/>
  <c r="J961" i="1"/>
  <c r="J577" i="1"/>
  <c r="J724" i="1"/>
  <c r="J995" i="1"/>
  <c r="J642" i="1"/>
  <c r="J965" i="1"/>
  <c r="J711" i="1"/>
  <c r="J542" i="1"/>
  <c r="J1773" i="1"/>
  <c r="J2179" i="1"/>
  <c r="J1545" i="1"/>
  <c r="J747" i="1"/>
  <c r="J1123" i="1"/>
  <c r="J1072" i="1"/>
  <c r="J805" i="1"/>
  <c r="J656" i="1"/>
  <c r="J154" i="1"/>
  <c r="J1473" i="1"/>
  <c r="J746" i="1"/>
  <c r="J648" i="1"/>
  <c r="J720" i="1"/>
  <c r="J691" i="1"/>
  <c r="J629" i="1"/>
  <c r="J628" i="1"/>
  <c r="J666" i="1"/>
  <c r="J1874" i="1"/>
  <c r="J1038" i="1"/>
  <c r="J636" i="1"/>
  <c r="J1962" i="1"/>
  <c r="J618" i="1"/>
  <c r="J2217" i="1"/>
  <c r="J814" i="1"/>
  <c r="J1399" i="1"/>
  <c r="J2492" i="1"/>
  <c r="J1825" i="1"/>
  <c r="J621" i="1"/>
  <c r="J130" i="1"/>
  <c r="J2385" i="1"/>
  <c r="J93" i="1"/>
  <c r="J1021" i="1"/>
  <c r="J769" i="1"/>
  <c r="J2027" i="1"/>
  <c r="J690" i="1"/>
  <c r="J685" i="1"/>
  <c r="J43" i="1"/>
  <c r="J2262" i="1"/>
  <c r="J968" i="1"/>
  <c r="J994" i="1"/>
  <c r="J645" i="1"/>
  <c r="J540" i="1"/>
  <c r="J83" i="1"/>
  <c r="J1445" i="1"/>
  <c r="J561" i="1"/>
  <c r="J2501" i="1"/>
  <c r="J653" i="1"/>
  <c r="J1606" i="1"/>
  <c r="J911" i="1"/>
  <c r="J2263" i="1"/>
  <c r="J504" i="1"/>
  <c r="J1754" i="1"/>
  <c r="J1382" i="1"/>
  <c r="J855" i="1"/>
  <c r="J626" i="1"/>
  <c r="J467" i="1"/>
  <c r="J527" i="1"/>
  <c r="J663" i="1"/>
  <c r="J532" i="1"/>
  <c r="J774" i="1"/>
  <c r="J567" i="1"/>
  <c r="J1164" i="1"/>
  <c r="J635" i="1"/>
  <c r="J701" i="1"/>
  <c r="J79" i="1"/>
  <c r="J495" i="1"/>
  <c r="J784" i="1"/>
  <c r="J813" i="1"/>
  <c r="J131" i="1"/>
  <c r="J768" i="1"/>
  <c r="J560" i="1"/>
  <c r="J604" i="1"/>
  <c r="J868" i="1"/>
  <c r="J1598" i="1"/>
  <c r="J558" i="1"/>
  <c r="J578" i="1"/>
  <c r="J799" i="1"/>
  <c r="J230" i="1"/>
  <c r="J1355" i="1"/>
  <c r="J548" i="1"/>
  <c r="J1262" i="1"/>
  <c r="J610" i="1"/>
  <c r="J1085" i="1"/>
  <c r="J753" i="1"/>
  <c r="J1170" i="1"/>
  <c r="J611" i="1"/>
  <c r="J1554" i="1"/>
  <c r="J893" i="1"/>
  <c r="J1028" i="1"/>
  <c r="J39" i="1"/>
  <c r="J1750" i="1"/>
  <c r="J1470" i="1"/>
  <c r="J1250" i="1"/>
  <c r="J17" i="1"/>
  <c r="J145" i="1"/>
  <c r="J536" i="1"/>
  <c r="J718" i="1"/>
  <c r="J617" i="1"/>
  <c r="J582" i="1"/>
  <c r="J2205" i="1"/>
  <c r="J158" i="1"/>
  <c r="J523" i="1"/>
  <c r="J528" i="1"/>
  <c r="J1102" i="1"/>
  <c r="J510" i="1"/>
  <c r="J11" i="1"/>
  <c r="J8" i="1"/>
  <c r="J519" i="1"/>
  <c r="J80" i="1"/>
  <c r="J762" i="1"/>
  <c r="J845" i="1"/>
  <c r="J1369" i="1"/>
  <c r="J749" i="1"/>
  <c r="J1820" i="1"/>
  <c r="J944" i="1"/>
  <c r="J152" i="1"/>
  <c r="J1370" i="1"/>
  <c r="J142" i="1"/>
  <c r="J6" i="1"/>
  <c r="J945" i="1"/>
  <c r="J612" i="1"/>
  <c r="J583" i="1"/>
  <c r="J1239" i="1"/>
  <c r="J581" i="1"/>
  <c r="J678" i="1"/>
  <c r="J312" i="1"/>
  <c r="J498" i="1"/>
  <c r="J315" i="1"/>
  <c r="J545" i="1"/>
  <c r="J1932" i="1"/>
  <c r="J584" i="1"/>
  <c r="J982" i="1"/>
  <c r="J1107" i="1"/>
  <c r="J1713" i="1"/>
  <c r="J121" i="1"/>
  <c r="J811" i="1"/>
  <c r="J918" i="1"/>
  <c r="J203" i="1"/>
  <c r="J1865" i="1"/>
  <c r="J1065" i="1"/>
  <c r="J100" i="1"/>
  <c r="J2224" i="1"/>
  <c r="J985" i="1"/>
  <c r="J1016" i="1"/>
  <c r="J616" i="1"/>
  <c r="J956" i="1"/>
  <c r="J1252" i="1"/>
  <c r="J1208" i="1"/>
  <c r="J1132" i="1"/>
  <c r="J828" i="1"/>
  <c r="J107" i="1"/>
  <c r="J852" i="1"/>
  <c r="J1240" i="1"/>
  <c r="J1001" i="1"/>
  <c r="J1026" i="1"/>
  <c r="J1025" i="1"/>
  <c r="J607" i="1"/>
  <c r="J783" i="1"/>
  <c r="J298" i="1"/>
  <c r="J590" i="1"/>
  <c r="J639" i="1"/>
  <c r="J1185" i="1"/>
  <c r="J620" i="1"/>
  <c r="J865" i="1"/>
  <c r="J1083" i="1"/>
  <c r="J1300" i="1"/>
  <c r="J1224" i="1"/>
  <c r="J834" i="1"/>
  <c r="J1020" i="1"/>
  <c r="J641" i="1"/>
  <c r="J507" i="1"/>
  <c r="J605" i="1"/>
  <c r="J655" i="1"/>
  <c r="J938" i="1"/>
  <c r="J506" i="1"/>
  <c r="J515" i="1"/>
  <c r="J508" i="1"/>
  <c r="J563" i="1"/>
  <c r="J797" i="1"/>
  <c r="J596" i="1"/>
  <c r="J955" i="1"/>
  <c r="J606" i="1"/>
  <c r="J585" i="1"/>
  <c r="J556" i="1"/>
  <c r="J740" i="1"/>
  <c r="J788" i="1"/>
  <c r="J713" i="1"/>
  <c r="J665" i="1"/>
  <c r="J807" i="1"/>
  <c r="J547" i="1"/>
  <c r="J568" i="1"/>
  <c r="J789" i="1"/>
  <c r="J564" i="1"/>
  <c r="J295" i="1"/>
  <c r="J531" i="1"/>
  <c r="J565" i="1"/>
  <c r="J591" i="1"/>
  <c r="J520" i="1"/>
  <c r="J652" i="1"/>
  <c r="J904" i="1"/>
  <c r="J598" i="1"/>
  <c r="J597" i="1"/>
  <c r="J570" i="1"/>
  <c r="J521" i="1"/>
  <c r="J156" i="1"/>
  <c r="J1804" i="1"/>
  <c r="J667" i="1"/>
  <c r="J526" i="1"/>
  <c r="J233" i="1"/>
  <c r="J285" i="1"/>
  <c r="J586" i="1"/>
  <c r="J534" i="1"/>
  <c r="J544" i="1"/>
  <c r="J299" i="1"/>
  <c r="J499" i="1"/>
  <c r="J496" i="1"/>
  <c r="J509" i="1"/>
  <c r="J933" i="1"/>
  <c r="J566" i="1"/>
  <c r="J500" i="1"/>
  <c r="J873" i="1"/>
  <c r="J728" i="1"/>
  <c r="J18" i="1"/>
  <c r="J1266" i="1"/>
  <c r="J143" i="1"/>
  <c r="J921" i="1"/>
  <c r="J822" i="1"/>
  <c r="J234" i="1"/>
  <c r="J19" i="1"/>
  <c r="J819" i="1"/>
  <c r="J803" i="1"/>
  <c r="J538" i="1"/>
  <c r="J324" i="1"/>
  <c r="J516" i="1"/>
  <c r="J1453" i="1"/>
  <c r="J742" i="1"/>
  <c r="J719" i="1"/>
  <c r="J81" i="1"/>
  <c r="J157" i="1"/>
  <c r="J675" i="1"/>
  <c r="J861" i="1"/>
  <c r="J741" i="1"/>
  <c r="J503" i="1"/>
  <c r="N190" i="1" l="1"/>
  <c r="S190" i="1" s="1"/>
  <c r="O190" i="1"/>
  <c r="Q190" i="1"/>
  <c r="T190" i="1" l="1"/>
  <c r="N513" i="1"/>
  <c r="S513" i="1" s="1"/>
  <c r="O513" i="1"/>
  <c r="Q513" i="1"/>
  <c r="T513" i="1" l="1"/>
  <c r="N517" i="1"/>
  <c r="S517" i="1" s="1"/>
  <c r="O517" i="1"/>
  <c r="Q517" i="1"/>
  <c r="T517" i="1" l="1"/>
  <c r="N295" i="1"/>
  <c r="S295" i="1" s="1"/>
  <c r="O295" i="1"/>
  <c r="Q295" i="1"/>
  <c r="T295" i="1" l="1"/>
  <c r="N523" i="1"/>
  <c r="S523" i="1" s="1"/>
  <c r="O523" i="1"/>
  <c r="Q523" i="1"/>
  <c r="T523" i="1" l="1"/>
  <c r="N527" i="1"/>
  <c r="S527" i="1" s="1"/>
  <c r="O527" i="1"/>
  <c r="Q527" i="1"/>
  <c r="T527" i="1" l="1"/>
  <c r="N529" i="1"/>
  <c r="S529" i="1" s="1"/>
  <c r="O529" i="1"/>
  <c r="Q529" i="1"/>
  <c r="T529" i="1" l="1"/>
  <c r="N537" i="1"/>
  <c r="T537" i="1" s="1"/>
  <c r="O537" i="1"/>
  <c r="Q537" i="1"/>
  <c r="S537" i="1" l="1"/>
  <c r="N542" i="1"/>
  <c r="S542" i="1" s="1"/>
  <c r="O542" i="1"/>
  <c r="Q542" i="1"/>
  <c r="T542" i="1" l="1"/>
  <c r="N544" i="1"/>
  <c r="S544" i="1" s="1"/>
  <c r="O544" i="1"/>
  <c r="Q544" i="1"/>
  <c r="T544" i="1" l="1"/>
  <c r="N548" i="1"/>
  <c r="S548" i="1" s="1"/>
  <c r="O548" i="1"/>
  <c r="Q548" i="1"/>
  <c r="T548" i="1" l="1"/>
  <c r="N551" i="1"/>
  <c r="S551" i="1" s="1"/>
  <c r="O551" i="1"/>
  <c r="Q551" i="1"/>
  <c r="T551" i="1" l="1"/>
  <c r="N553" i="1"/>
  <c r="S553" i="1" s="1"/>
  <c r="O553" i="1"/>
  <c r="Q553" i="1"/>
  <c r="T553" i="1" l="1"/>
  <c r="N559" i="1"/>
  <c r="S559" i="1" s="1"/>
  <c r="O559" i="1"/>
  <c r="Q559" i="1"/>
  <c r="T559" i="1" l="1"/>
  <c r="N560" i="1"/>
  <c r="S560" i="1" s="1"/>
  <c r="O560" i="1"/>
  <c r="Q560" i="1"/>
  <c r="N114" i="1"/>
  <c r="S114" i="1" s="1"/>
  <c r="O114" i="1"/>
  <c r="Q114" i="1"/>
  <c r="N563" i="1"/>
  <c r="S563" i="1" s="1"/>
  <c r="O563" i="1"/>
  <c r="Q563" i="1"/>
  <c r="T560" i="1" l="1"/>
  <c r="T114" i="1"/>
  <c r="T563" i="1"/>
  <c r="N580" i="1"/>
  <c r="S580" i="1" s="1"/>
  <c r="O580" i="1"/>
  <c r="Q580" i="1"/>
  <c r="N588" i="1"/>
  <c r="S588" i="1" s="1"/>
  <c r="O588" i="1"/>
  <c r="Q588" i="1"/>
  <c r="T580" i="1" l="1"/>
  <c r="T588" i="1"/>
  <c r="N593" i="1"/>
  <c r="S593" i="1" s="1"/>
  <c r="O593" i="1"/>
  <c r="Q593" i="1"/>
  <c r="T593" i="1" l="1"/>
  <c r="N594" i="1"/>
  <c r="S594" i="1" s="1"/>
  <c r="O594" i="1"/>
  <c r="Q594" i="1"/>
  <c r="T594" i="1" l="1"/>
  <c r="N597" i="1"/>
  <c r="S597" i="1" s="1"/>
  <c r="O597" i="1"/>
  <c r="Q597" i="1"/>
  <c r="N601" i="1"/>
  <c r="S601" i="1" s="1"/>
  <c r="O601" i="1"/>
  <c r="Q601" i="1"/>
  <c r="N606" i="1"/>
  <c r="S606" i="1" s="1"/>
  <c r="O606" i="1"/>
  <c r="Q606" i="1"/>
  <c r="T597" i="1" l="1"/>
  <c r="T601" i="1"/>
  <c r="T606" i="1"/>
  <c r="N602" i="1"/>
  <c r="S602" i="1" s="1"/>
  <c r="O602" i="1"/>
  <c r="Q602" i="1"/>
  <c r="T602" i="1" l="1"/>
  <c r="N605" i="1"/>
  <c r="S605" i="1" s="1"/>
  <c r="O605" i="1"/>
  <c r="Q605" i="1"/>
  <c r="T605" i="1" l="1"/>
  <c r="N609" i="1"/>
  <c r="S609" i="1" s="1"/>
  <c r="O609" i="1"/>
  <c r="Q609" i="1"/>
  <c r="T609" i="1" l="1"/>
  <c r="N617" i="1"/>
  <c r="S617" i="1" s="1"/>
  <c r="O617" i="1"/>
  <c r="Q617" i="1"/>
  <c r="T617" i="1" l="1"/>
  <c r="N619" i="1"/>
  <c r="S619" i="1" s="1"/>
  <c r="O619" i="1"/>
  <c r="Q619" i="1"/>
  <c r="N624" i="1"/>
  <c r="S624" i="1" s="1"/>
  <c r="O624" i="1"/>
  <c r="Q624" i="1"/>
  <c r="T619" i="1" l="1"/>
  <c r="T624" i="1"/>
  <c r="N622" i="1"/>
  <c r="S622" i="1" s="1"/>
  <c r="O622" i="1"/>
  <c r="Q622" i="1"/>
  <c r="T622" i="1" l="1"/>
  <c r="N631" i="1"/>
  <c r="T631" i="1" s="1"/>
  <c r="O631" i="1"/>
  <c r="Q631" i="1"/>
  <c r="N630" i="1"/>
  <c r="S630" i="1" s="1"/>
  <c r="O630" i="1"/>
  <c r="Q630" i="1"/>
  <c r="S631" i="1" l="1"/>
  <c r="T630" i="1"/>
  <c r="N635" i="1"/>
  <c r="S635" i="1" s="1"/>
  <c r="O635" i="1"/>
  <c r="Q635" i="1"/>
  <c r="T635" i="1" l="1"/>
  <c r="N643" i="1"/>
  <c r="S643" i="1" s="1"/>
  <c r="O643" i="1"/>
  <c r="Q643" i="1"/>
  <c r="T643" i="1" l="1"/>
  <c r="N644" i="1"/>
  <c r="S644" i="1" s="1"/>
  <c r="O644" i="1"/>
  <c r="Q644" i="1"/>
  <c r="N648" i="1"/>
  <c r="S648" i="1" s="1"/>
  <c r="O648" i="1"/>
  <c r="Q648" i="1"/>
  <c r="T644" i="1" l="1"/>
  <c r="T648" i="1"/>
  <c r="N650" i="1"/>
  <c r="S650" i="1" s="1"/>
  <c r="O650" i="1"/>
  <c r="Q650" i="1"/>
  <c r="T650" i="1" l="1"/>
  <c r="N654" i="1"/>
  <c r="S654" i="1" s="1"/>
  <c r="O654" i="1"/>
  <c r="Q654" i="1"/>
  <c r="T654" i="1" l="1"/>
  <c r="N658" i="1"/>
  <c r="S658" i="1" s="1"/>
  <c r="O658" i="1"/>
  <c r="Q658" i="1"/>
  <c r="N661" i="1"/>
  <c r="S661" i="1" s="1"/>
  <c r="O661" i="1"/>
  <c r="Q661" i="1"/>
  <c r="N660" i="1"/>
  <c r="S660" i="1" s="1"/>
  <c r="O660" i="1"/>
  <c r="Q660" i="1"/>
  <c r="T658" i="1" l="1"/>
  <c r="T661" i="1"/>
  <c r="T660" i="1"/>
  <c r="N666" i="1"/>
  <c r="S666" i="1" s="1"/>
  <c r="O666" i="1"/>
  <c r="Q666" i="1"/>
  <c r="T666" i="1" l="1"/>
  <c r="N673" i="1"/>
  <c r="S673" i="1" s="1"/>
  <c r="O673" i="1"/>
  <c r="Q673" i="1"/>
  <c r="N671" i="1"/>
  <c r="S671" i="1" s="1"/>
  <c r="O671" i="1"/>
  <c r="Q671" i="1"/>
  <c r="T673" i="1" l="1"/>
  <c r="T671" i="1"/>
  <c r="N672" i="1"/>
  <c r="S672" i="1" s="1"/>
  <c r="O672" i="1"/>
  <c r="Q672" i="1"/>
  <c r="T672" i="1" l="1"/>
  <c r="N677" i="1"/>
  <c r="S677" i="1" s="1"/>
  <c r="O677" i="1"/>
  <c r="Q677" i="1"/>
  <c r="T677" i="1" l="1"/>
  <c r="N681" i="1"/>
  <c r="S681" i="1" s="1"/>
  <c r="O681" i="1"/>
  <c r="Q681" i="1"/>
  <c r="T681" i="1" l="1"/>
  <c r="N686" i="1"/>
  <c r="S686" i="1" s="1"/>
  <c r="O686" i="1"/>
  <c r="Q686" i="1"/>
  <c r="T686" i="1" l="1"/>
  <c r="N687" i="1"/>
  <c r="S687" i="1" s="1"/>
  <c r="O687" i="1"/>
  <c r="Q687" i="1"/>
  <c r="T687" i="1" l="1"/>
  <c r="N289" i="1"/>
  <c r="S289" i="1" s="1"/>
  <c r="O289" i="1"/>
  <c r="Q289" i="1"/>
  <c r="T289" i="1" l="1"/>
  <c r="N692" i="1" l="1"/>
  <c r="S692" i="1" s="1"/>
  <c r="O692" i="1"/>
  <c r="Q692" i="1"/>
  <c r="T692" i="1" l="1"/>
  <c r="N695" i="1" l="1"/>
  <c r="S695" i="1" s="1"/>
  <c r="O695" i="1"/>
  <c r="Q695" i="1"/>
  <c r="T695" i="1" l="1"/>
  <c r="N705" i="1"/>
  <c r="S705" i="1" s="1"/>
  <c r="O705" i="1"/>
  <c r="Q705" i="1"/>
  <c r="T705" i="1" l="1"/>
  <c r="N298" i="1"/>
  <c r="T298" i="1" s="1"/>
  <c r="O298" i="1"/>
  <c r="Q298" i="1"/>
  <c r="S298" i="1" l="1"/>
  <c r="N708" i="1"/>
  <c r="T708" i="1" s="1"/>
  <c r="O708" i="1"/>
  <c r="Q708" i="1"/>
  <c r="S708" i="1" l="1"/>
  <c r="N707" i="1"/>
  <c r="S707" i="1" s="1"/>
  <c r="O707" i="1"/>
  <c r="Q707" i="1"/>
  <c r="T707" i="1" l="1"/>
  <c r="N716" i="1"/>
  <c r="S716" i="1" s="1"/>
  <c r="O716" i="1"/>
  <c r="Q716" i="1"/>
  <c r="T716" i="1" l="1"/>
  <c r="N715" i="1"/>
  <c r="S715" i="1" s="1"/>
  <c r="O715" i="1"/>
  <c r="Q715" i="1"/>
  <c r="T715" i="1" l="1"/>
  <c r="N725" i="1"/>
  <c r="S725" i="1" s="1"/>
  <c r="O725" i="1"/>
  <c r="Q725" i="1"/>
  <c r="N726" i="1"/>
  <c r="T726" i="1" s="1"/>
  <c r="O726" i="1"/>
  <c r="Q726" i="1"/>
  <c r="T725" i="1" l="1"/>
  <c r="S726" i="1"/>
  <c r="N730" i="1"/>
  <c r="S730" i="1" s="1"/>
  <c r="O730" i="1"/>
  <c r="Q730" i="1"/>
  <c r="T730" i="1" l="1"/>
  <c r="N732" i="1"/>
  <c r="S732" i="1" s="1"/>
  <c r="O732" i="1"/>
  <c r="Q732" i="1"/>
  <c r="T732" i="1" l="1"/>
  <c r="N736" i="1"/>
  <c r="S736" i="1" s="1"/>
  <c r="O736" i="1"/>
  <c r="Q736" i="1"/>
  <c r="T736" i="1" l="1"/>
  <c r="N315" i="1"/>
  <c r="S315" i="1" s="1"/>
  <c r="O315" i="1"/>
  <c r="Q315" i="1"/>
  <c r="T315" i="1" l="1"/>
  <c r="N299" i="1"/>
  <c r="S299" i="1" s="1"/>
  <c r="O299" i="1"/>
  <c r="Q299" i="1"/>
  <c r="N301" i="1"/>
  <c r="S301" i="1" s="1"/>
  <c r="O301" i="1"/>
  <c r="Q301" i="1"/>
  <c r="T299" i="1" l="1"/>
  <c r="T301" i="1"/>
  <c r="N749" i="1"/>
  <c r="S749" i="1" s="1"/>
  <c r="O749" i="1"/>
  <c r="Q749" i="1"/>
  <c r="N751" i="1"/>
  <c r="S751" i="1" s="1"/>
  <c r="O751" i="1"/>
  <c r="Q751" i="1"/>
  <c r="N758" i="1"/>
  <c r="S758" i="1" s="1"/>
  <c r="O758" i="1"/>
  <c r="Q758" i="1"/>
  <c r="T749" i="1" l="1"/>
  <c r="T751" i="1"/>
  <c r="T758" i="1"/>
  <c r="N306" i="1"/>
  <c r="S306" i="1" s="1"/>
  <c r="O306" i="1"/>
  <c r="Q306" i="1"/>
  <c r="T306" i="1" l="1"/>
  <c r="N775" i="1" l="1"/>
  <c r="S775" i="1" s="1"/>
  <c r="O775" i="1"/>
  <c r="Q775" i="1"/>
  <c r="N782" i="1"/>
  <c r="T782" i="1" s="1"/>
  <c r="O782" i="1"/>
  <c r="Q782" i="1"/>
  <c r="T775" i="1" l="1"/>
  <c r="S782" i="1"/>
  <c r="N793" i="1"/>
  <c r="S793" i="1" s="1"/>
  <c r="O793" i="1"/>
  <c r="Q793" i="1"/>
  <c r="T793" i="1" l="1"/>
  <c r="N802" i="1"/>
  <c r="S802" i="1" s="1"/>
  <c r="O802" i="1"/>
  <c r="Q802" i="1"/>
  <c r="T802" i="1" l="1"/>
  <c r="N809" i="1"/>
  <c r="S809" i="1" s="1"/>
  <c r="O809" i="1"/>
  <c r="Q809" i="1"/>
  <c r="G2851" i="1"/>
  <c r="G2480" i="1"/>
  <c r="G2507" i="1"/>
  <c r="G3126" i="1"/>
  <c r="G3156" i="1"/>
  <c r="G2455" i="1"/>
  <c r="G2870" i="1"/>
  <c r="G3108" i="1"/>
  <c r="G3083" i="1"/>
  <c r="G3137" i="1"/>
  <c r="G3084" i="1"/>
  <c r="G3077" i="1"/>
  <c r="G3029" i="1"/>
  <c r="G2702" i="1"/>
  <c r="G3157" i="1"/>
  <c r="G2826" i="1"/>
  <c r="G2791" i="1"/>
  <c r="G3151" i="1"/>
  <c r="G2698" i="1"/>
  <c r="G2487" i="1"/>
  <c r="G3158" i="1"/>
  <c r="G3140" i="1"/>
  <c r="G2536" i="1"/>
  <c r="G3006" i="1"/>
  <c r="G3141" i="1"/>
  <c r="G2785" i="1"/>
  <c r="G2479" i="1"/>
  <c r="G2769" i="1"/>
  <c r="G3081" i="1"/>
  <c r="G3147" i="1"/>
  <c r="G2950" i="1"/>
  <c r="G2483" i="1"/>
  <c r="G2792" i="1"/>
  <c r="G3054" i="1"/>
  <c r="G2644" i="1"/>
  <c r="G3149" i="1"/>
  <c r="G2894" i="1"/>
  <c r="G3020" i="1"/>
  <c r="G2895" i="1"/>
  <c r="G3062" i="1"/>
  <c r="G3099" i="1"/>
  <c r="G2962" i="1"/>
  <c r="G3025" i="1"/>
  <c r="G3070" i="1"/>
  <c r="G3085" i="1"/>
  <c r="G2969" i="1"/>
  <c r="G3079" i="1"/>
  <c r="G3039" i="1"/>
  <c r="G2656" i="1"/>
  <c r="G2963" i="1"/>
  <c r="G2970" i="1"/>
  <c r="G2971" i="1"/>
  <c r="G2557" i="1"/>
  <c r="G2930" i="1"/>
  <c r="G2981" i="1"/>
  <c r="G3112" i="1"/>
  <c r="G2867" i="1"/>
  <c r="G3138" i="1"/>
  <c r="G3142" i="1"/>
  <c r="G3074" i="1"/>
  <c r="G2814" i="1"/>
  <c r="G2972" i="1"/>
  <c r="G2461" i="1"/>
  <c r="G3152" i="1"/>
  <c r="G3148" i="1"/>
  <c r="G2853" i="1"/>
  <c r="G3159" i="1"/>
  <c r="G2989" i="1"/>
  <c r="G2562" i="1"/>
  <c r="G2654" i="1"/>
  <c r="G2835" i="1"/>
  <c r="G3075" i="1"/>
  <c r="G3160" i="1"/>
  <c r="G2725" i="1"/>
  <c r="G2626" i="1"/>
  <c r="G3161" i="1"/>
  <c r="G3095" i="1"/>
  <c r="G2640" i="1"/>
  <c r="G3056" i="1"/>
  <c r="G3162" i="1"/>
  <c r="G3119" i="1"/>
  <c r="G2449" i="1"/>
  <c r="G3100" i="1"/>
  <c r="G2475" i="1"/>
  <c r="G2964" i="1"/>
  <c r="G3036" i="1"/>
  <c r="G2558" i="1"/>
  <c r="G3037" i="1"/>
  <c r="G3030" i="1"/>
  <c r="G2987" i="1"/>
  <c r="G2728" i="1"/>
  <c r="G2472" i="1"/>
  <c r="G2931" i="1"/>
  <c r="G2519" i="1"/>
  <c r="G3163" i="1"/>
  <c r="G3038" i="1"/>
  <c r="G3031" i="1"/>
  <c r="G3164" i="1"/>
  <c r="G3066" i="1"/>
  <c r="G2745" i="1"/>
  <c r="G3116" i="1"/>
  <c r="G3044" i="1"/>
  <c r="G3165" i="1"/>
  <c r="G3127" i="1"/>
  <c r="G2802" i="1"/>
  <c r="G3118" i="1"/>
  <c r="G3167" i="1"/>
  <c r="G2784" i="1"/>
  <c r="G3166" i="1"/>
  <c r="G3170" i="1"/>
  <c r="G3169" i="1"/>
  <c r="G3052" i="1"/>
  <c r="G2555" i="1"/>
  <c r="G3050" i="1"/>
  <c r="G3014" i="1"/>
  <c r="G2726" i="1"/>
  <c r="G3168" i="1"/>
  <c r="G3171" i="1"/>
  <c r="G3172" i="1"/>
  <c r="G2940" i="1"/>
  <c r="G2609" i="1"/>
  <c r="G2873" i="1"/>
  <c r="G3091" i="1"/>
  <c r="G2879" i="1"/>
  <c r="G3144" i="1"/>
  <c r="G2433" i="1"/>
  <c r="G3053" i="1"/>
  <c r="G3174" i="1"/>
  <c r="G2445" i="1"/>
  <c r="G3173" i="1"/>
  <c r="G3058" i="1"/>
  <c r="G2527" i="1"/>
  <c r="G3177" i="1"/>
  <c r="G2948" i="1"/>
  <c r="G3135" i="1"/>
  <c r="G2846" i="1"/>
  <c r="G3175" i="1"/>
  <c r="G2815" i="1"/>
  <c r="G3132" i="1"/>
  <c r="G2833" i="1"/>
  <c r="G2697" i="1"/>
  <c r="G2526" i="1"/>
  <c r="G2559" i="1"/>
  <c r="G2903" i="1"/>
  <c r="G3176" i="1"/>
  <c r="G2773" i="1"/>
  <c r="G3178" i="1"/>
  <c r="G2947" i="1"/>
  <c r="G2647" i="1"/>
  <c r="G2451" i="1"/>
  <c r="G3179" i="1"/>
  <c r="G2569" i="1"/>
  <c r="G2566" i="1"/>
  <c r="G3183" i="1"/>
  <c r="G2992" i="1"/>
  <c r="G3180" i="1"/>
  <c r="G2991" i="1"/>
  <c r="G2510" i="1"/>
  <c r="G3182" i="1"/>
  <c r="G3185" i="1"/>
  <c r="G3181" i="1"/>
  <c r="G2849" i="1"/>
  <c r="G3186" i="1"/>
  <c r="G3032" i="1"/>
  <c r="G2660" i="1"/>
  <c r="G3086" i="1"/>
  <c r="G2837" i="1"/>
  <c r="G3120" i="1"/>
  <c r="G3184" i="1"/>
  <c r="G2921" i="1"/>
  <c r="G2648" i="1"/>
  <c r="G2973" i="1"/>
  <c r="G2741" i="1"/>
  <c r="G2545" i="1"/>
  <c r="G2982" i="1"/>
  <c r="G3021" i="1"/>
  <c r="G2836" i="1"/>
  <c r="G3190" i="1"/>
  <c r="G3087" i="1"/>
  <c r="G3189" i="1"/>
  <c r="G3033" i="1"/>
  <c r="G2974" i="1"/>
  <c r="G3041" i="1"/>
  <c r="G2462" i="1"/>
  <c r="G3072" i="1"/>
  <c r="G3007" i="1"/>
  <c r="G2628" i="1"/>
  <c r="G3109" i="1"/>
  <c r="G2442" i="1"/>
  <c r="G3187" i="1"/>
  <c r="G2897" i="1"/>
  <c r="G2993" i="1"/>
  <c r="G2761" i="1"/>
  <c r="G2429" i="1"/>
  <c r="G2999" i="1"/>
  <c r="G3150" i="1"/>
  <c r="G2550" i="1"/>
  <c r="G3080" i="1"/>
  <c r="G2766" i="1"/>
  <c r="G3188" i="1"/>
  <c r="G3092" i="1"/>
  <c r="G2793" i="1"/>
  <c r="G2909" i="1"/>
  <c r="G2951" i="1"/>
  <c r="G3101" i="1"/>
  <c r="G2810" i="1"/>
  <c r="G2880" i="1"/>
  <c r="G3128" i="1"/>
  <c r="G2534" i="1"/>
  <c r="G2786" i="1"/>
  <c r="G2596" i="1"/>
  <c r="G2910" i="1"/>
  <c r="G3015" i="1"/>
  <c r="G2906" i="1"/>
  <c r="G3057" i="1"/>
  <c r="G3019" i="1"/>
  <c r="G2926" i="1"/>
  <c r="G2611" i="1"/>
  <c r="G2944" i="1"/>
  <c r="G2767" i="1"/>
  <c r="G3154" i="1"/>
  <c r="G2818" i="1"/>
  <c r="G2552" i="1"/>
  <c r="G2476" i="1"/>
  <c r="G2876" i="1"/>
  <c r="G2776" i="1"/>
  <c r="G2965" i="1"/>
  <c r="G2762" i="1"/>
  <c r="G2816" i="1"/>
  <c r="G3064" i="1"/>
  <c r="G2553" i="1"/>
  <c r="G2983" i="1"/>
  <c r="G2884" i="1"/>
  <c r="G3102" i="1"/>
  <c r="G3133" i="1"/>
  <c r="G2834" i="1"/>
  <c r="G2839" i="1"/>
  <c r="G2570" i="1"/>
  <c r="G3000" i="1"/>
  <c r="G2719" i="1"/>
  <c r="G2700" i="1"/>
  <c r="G2911" i="1"/>
  <c r="G2650" i="1"/>
  <c r="G3047" i="1"/>
  <c r="G2975" i="1"/>
  <c r="G2689" i="1"/>
  <c r="G2590" i="1"/>
  <c r="G2952" i="1"/>
  <c r="G2565" i="1"/>
  <c r="G2709" i="1"/>
  <c r="G2502" i="1"/>
  <c r="G2821" i="1"/>
  <c r="G2976" i="1"/>
  <c r="G2898" i="1"/>
  <c r="G2473" i="1"/>
  <c r="G3088" i="1"/>
  <c r="G2817" i="1"/>
  <c r="G2984" i="1"/>
  <c r="G2447" i="1"/>
  <c r="G2477" i="1"/>
  <c r="G2699" i="1"/>
  <c r="G2933" i="1"/>
  <c r="G2734" i="1"/>
  <c r="G3034" i="1"/>
  <c r="G2794" i="1"/>
  <c r="G3145" i="1"/>
  <c r="G2932" i="1"/>
  <c r="G3110" i="1"/>
  <c r="G2680" i="1"/>
  <c r="G2681" i="1"/>
  <c r="G3082" i="1"/>
  <c r="G2690" i="1"/>
  <c r="G2994" i="1"/>
  <c r="G2891" i="1"/>
  <c r="G2564" i="1"/>
  <c r="G3098" i="1"/>
  <c r="G2755" i="1"/>
  <c r="G3114" i="1"/>
  <c r="G2563" i="1"/>
  <c r="G2968" i="1"/>
  <c r="G2937" i="1"/>
  <c r="G3089" i="1"/>
  <c r="G2822" i="1"/>
  <c r="G3076" i="1"/>
  <c r="G2886" i="1"/>
  <c r="G2748" i="1"/>
  <c r="G2746" i="1"/>
  <c r="G3002" i="1"/>
  <c r="G2571" i="1"/>
  <c r="G2551" i="1"/>
  <c r="G2899" i="1"/>
  <c r="G2956" i="1"/>
  <c r="G2995" i="1"/>
  <c r="G2713" i="1"/>
  <c r="G2881" i="1"/>
  <c r="G3067" i="1"/>
  <c r="G3023" i="1"/>
  <c r="G3113" i="1"/>
  <c r="G2666" i="1"/>
  <c r="G2813" i="1"/>
  <c r="G2882" i="1"/>
  <c r="G3073" i="1"/>
  <c r="G2537" i="1"/>
  <c r="G3022" i="1"/>
  <c r="G2732" i="1"/>
  <c r="G2823" i="1"/>
  <c r="G2807" i="1"/>
  <c r="G2667" i="1"/>
  <c r="G2737" i="1"/>
  <c r="G2827" i="1"/>
  <c r="G2497" i="1"/>
  <c r="G2797" i="1"/>
  <c r="G3061" i="1"/>
  <c r="G2742" i="1"/>
  <c r="G2749" i="1"/>
  <c r="G2819" i="1"/>
  <c r="G3001" i="1"/>
  <c r="G2916" i="1"/>
  <c r="G3008" i="1"/>
  <c r="G2790" i="1"/>
  <c r="G2468" i="1"/>
  <c r="G2670" i="1"/>
  <c r="G2541" i="1"/>
  <c r="G2857" i="1"/>
  <c r="G2567" i="1"/>
  <c r="G2615" i="1"/>
  <c r="G2503" i="1"/>
  <c r="G2844" i="1"/>
  <c r="G2467" i="1"/>
  <c r="G3024" i="1"/>
  <c r="G3106" i="1"/>
  <c r="G2703" i="1"/>
  <c r="G2806" i="1"/>
  <c r="G3096" i="1"/>
  <c r="G2966" i="1"/>
  <c r="G2724" i="1"/>
  <c r="G3009" i="1"/>
  <c r="G2757" i="1"/>
  <c r="G2469" i="1"/>
  <c r="G3048" i="1"/>
  <c r="G2850" i="1"/>
  <c r="G2811" i="1"/>
  <c r="G3042" i="1"/>
  <c r="G2751" i="1"/>
  <c r="G2977" i="1"/>
  <c r="G2528" i="1"/>
  <c r="G2845" i="1"/>
  <c r="G2985" i="1"/>
  <c r="G2967" i="1"/>
  <c r="G2659" i="1"/>
  <c r="G2591" i="1"/>
  <c r="G2752" i="1"/>
  <c r="G3117" i="1"/>
  <c r="G2444" i="1"/>
  <c r="G2959" i="1"/>
  <c r="G2597" i="1"/>
  <c r="G2443" i="1"/>
  <c r="G2686" i="1"/>
  <c r="G2922" i="1"/>
  <c r="G2934" i="1"/>
  <c r="G2610" i="1"/>
  <c r="G2490" i="1"/>
  <c r="G2657" i="1"/>
  <c r="G2696" i="1"/>
  <c r="G2803" i="1"/>
  <c r="G2812" i="1"/>
  <c r="G2765" i="1"/>
  <c r="G3093" i="1"/>
  <c r="G2820" i="1"/>
  <c r="G2731" i="1"/>
  <c r="G3068" i="1"/>
  <c r="G2612" i="1"/>
  <c r="G2661" i="1"/>
  <c r="G2778" i="1"/>
  <c r="G2871" i="1"/>
  <c r="G2754" i="1"/>
  <c r="G2796" i="1"/>
  <c r="G2733" i="1"/>
  <c r="G2546" i="1"/>
  <c r="G3090" i="1"/>
  <c r="G2888" i="1"/>
  <c r="G2978" i="1"/>
  <c r="G2872" i="1"/>
  <c r="G2671" i="1"/>
  <c r="G3104" i="1"/>
  <c r="G2523" i="1"/>
  <c r="G2777" i="1"/>
  <c r="G2575" i="1"/>
  <c r="G2668" i="1"/>
  <c r="G2705" i="1"/>
  <c r="G2805" i="1"/>
  <c r="G2779" i="1"/>
  <c r="G3055" i="1"/>
  <c r="G2795" i="1"/>
  <c r="G2524" i="1"/>
  <c r="G2854" i="1"/>
  <c r="G2883" i="1"/>
  <c r="G2602" i="1"/>
  <c r="G2913" i="1"/>
  <c r="G2990" i="1"/>
  <c r="G2554" i="1"/>
  <c r="G2843" i="1"/>
  <c r="G2574" i="1"/>
  <c r="G2585" i="1"/>
  <c r="G2945" i="1"/>
  <c r="G2488" i="1"/>
  <c r="G3003" i="1"/>
  <c r="G2489" i="1"/>
  <c r="G2662" i="1"/>
  <c r="G2996" i="1"/>
  <c r="G2957" i="1"/>
  <c r="G2763" i="1"/>
  <c r="G3124" i="1"/>
  <c r="G2960" i="1"/>
  <c r="G2988" i="1"/>
  <c r="G2923" i="1"/>
  <c r="G2935" i="1"/>
  <c r="G2437" i="1"/>
  <c r="G3121" i="1"/>
  <c r="G3010" i="1"/>
  <c r="G2901" i="1"/>
  <c r="G3107" i="1"/>
  <c r="G2586" i="1"/>
  <c r="G2838" i="1"/>
  <c r="G2936" i="1"/>
  <c r="G2953" i="1"/>
  <c r="G2677" i="1"/>
  <c r="G3139" i="1"/>
  <c r="G2556" i="1"/>
  <c r="G2542" i="1"/>
  <c r="G2535" i="1"/>
  <c r="G2525" i="1"/>
  <c r="G2504" i="1"/>
  <c r="G2788" i="1"/>
  <c r="G2875" i="1"/>
  <c r="G2864" i="1"/>
  <c r="G2907" i="1"/>
  <c r="G3016" i="1"/>
  <c r="G2721" i="1"/>
  <c r="G2493" i="1"/>
  <c r="G2808" i="1"/>
  <c r="G2917" i="1"/>
  <c r="G3143" i="1"/>
  <c r="G2961" i="1"/>
  <c r="G2759" i="1"/>
  <c r="G2651" i="1"/>
  <c r="G2598" i="1"/>
  <c r="G2592" i="1"/>
  <c r="G2603" i="1"/>
  <c r="G2847" i="1"/>
  <c r="G2830" i="1"/>
  <c r="G2919" i="1"/>
  <c r="G2578" i="1"/>
  <c r="G2688" i="1"/>
  <c r="G2904" i="1"/>
  <c r="G2800" i="1"/>
  <c r="G2633" i="1"/>
  <c r="G2831" i="1"/>
  <c r="G3035" i="1"/>
  <c r="G2856" i="1"/>
  <c r="G3017" i="1"/>
  <c r="G3103" i="1"/>
  <c r="G2979" i="1"/>
  <c r="G2579" i="1"/>
  <c r="G2914" i="1"/>
  <c r="G2787" i="1"/>
  <c r="G3059" i="1"/>
  <c r="G2576" i="1"/>
  <c r="G2637" i="1"/>
  <c r="G2695" i="1"/>
  <c r="G2531" i="1"/>
  <c r="G2764" i="1"/>
  <c r="G2743" i="1"/>
  <c r="G2435" i="1"/>
  <c r="G2832" i="1"/>
  <c r="G2655" i="1"/>
  <c r="G3060" i="1"/>
  <c r="G3146" i="1"/>
  <c r="G3115" i="1"/>
  <c r="G3040" i="1"/>
  <c r="G2729" i="1"/>
  <c r="G2649" i="1"/>
  <c r="G2900" i="1"/>
  <c r="G2714" i="1"/>
  <c r="G2547" i="1"/>
  <c r="G2874" i="1"/>
  <c r="G2568" i="1"/>
  <c r="G2780" i="1"/>
  <c r="G2606" i="1"/>
  <c r="G2577" i="1"/>
  <c r="G3153" i="1"/>
  <c r="G2641" i="1"/>
  <c r="G2928" i="1"/>
  <c r="G2645" i="1"/>
  <c r="G2750" i="1"/>
  <c r="G2799" i="1"/>
  <c r="G2593" i="1"/>
  <c r="G2613" i="1"/>
  <c r="G2747" i="1"/>
  <c r="G2941" i="1"/>
  <c r="G2508" i="1"/>
  <c r="G2458" i="1"/>
  <c r="G2672" i="1"/>
  <c r="G2980" i="1"/>
  <c r="G2599" i="1"/>
  <c r="G2824" i="1"/>
  <c r="G2529" i="1"/>
  <c r="G3129" i="1"/>
  <c r="G2514" i="1"/>
  <c r="G3046" i="1"/>
  <c r="G2629" i="1"/>
  <c r="G3045" i="1"/>
  <c r="G3065" i="1"/>
  <c r="G2631" i="1"/>
  <c r="G2865" i="1"/>
  <c r="G2809" i="1"/>
  <c r="G3071" i="1"/>
  <c r="G2457" i="1"/>
  <c r="G2997" i="1"/>
  <c r="G3123" i="1"/>
  <c r="G2855" i="1"/>
  <c r="G2434" i="1"/>
  <c r="G2860" i="1"/>
  <c r="G2889" i="1"/>
  <c r="G2781" i="1"/>
  <c r="G2532" i="1"/>
  <c r="G2687" i="1"/>
  <c r="G2918" i="1"/>
  <c r="G2691" i="1"/>
  <c r="G2929" i="1"/>
  <c r="G3026" i="1"/>
  <c r="G3018" i="1"/>
  <c r="G2770" i="1"/>
  <c r="G2663" i="1"/>
  <c r="G2594" i="1"/>
  <c r="G2643" i="1"/>
  <c r="G2828" i="1"/>
  <c r="G2727" i="1"/>
  <c r="G2634" i="1"/>
  <c r="G2722" i="1"/>
  <c r="G3097" i="1"/>
  <c r="G2456" i="1"/>
  <c r="G2560" i="1"/>
  <c r="G2789" i="1"/>
  <c r="G2912" i="1"/>
  <c r="G2868" i="1"/>
  <c r="G3130" i="1"/>
  <c r="G2986" i="1"/>
  <c r="G2459" i="1"/>
  <c r="G2627" i="1"/>
  <c r="G2622" i="1"/>
  <c r="G2463" i="1"/>
  <c r="G2927" i="1"/>
  <c r="G2584" i="1"/>
  <c r="G2768" i="1"/>
  <c r="G3134" i="1"/>
  <c r="G2949" i="1"/>
  <c r="G3111" i="1"/>
  <c r="G3004" i="1"/>
  <c r="G2804" i="1"/>
  <c r="G2801" i="1"/>
  <c r="G2938" i="1"/>
  <c r="G2848" i="1"/>
  <c r="G3155" i="1"/>
  <c r="G2720" i="1"/>
  <c r="G3136" i="1"/>
  <c r="G2782" i="1"/>
  <c r="G2892" i="1"/>
  <c r="G2635" i="1"/>
  <c r="G2877" i="1"/>
  <c r="G2530" i="1"/>
  <c r="G2861" i="1"/>
  <c r="G3105" i="1"/>
  <c r="G2684" i="1"/>
  <c r="G3027" i="1"/>
  <c r="G2549" i="1"/>
  <c r="G2642" i="1"/>
  <c r="G2617" i="1"/>
  <c r="G2448" i="1"/>
  <c r="G2858" i="1"/>
  <c r="G2616" i="1"/>
  <c r="G2862" i="1"/>
  <c r="G2682" i="1"/>
  <c r="G2652" i="1"/>
  <c r="G2494" i="1"/>
  <c r="G3125" i="1"/>
  <c r="G2465" i="1"/>
  <c r="G2958" i="1"/>
  <c r="G2683" i="1"/>
  <c r="G2924" i="1"/>
  <c r="G2496" i="1"/>
  <c r="G2678" i="1"/>
  <c r="G2908" i="1"/>
  <c r="G3131" i="1"/>
  <c r="G3078" i="1"/>
  <c r="G2607" i="1"/>
  <c r="G2896" i="1"/>
  <c r="G2905" i="1"/>
  <c r="G2572" i="1"/>
  <c r="G2453" i="1"/>
  <c r="G2744" i="1"/>
  <c r="G3011" i="1"/>
  <c r="G2538" i="1"/>
  <c r="G3012" i="1"/>
  <c r="G2430" i="1"/>
  <c r="G2954" i="1"/>
  <c r="G2583" i="1"/>
  <c r="G2869" i="1"/>
  <c r="G2482" i="1"/>
  <c r="G2623" i="1"/>
  <c r="G2543" i="1"/>
  <c r="G2998" i="1"/>
  <c r="G2887" i="1"/>
  <c r="G2840" i="1"/>
  <c r="G2636" i="1"/>
  <c r="G3051" i="1"/>
  <c r="G2942" i="1"/>
  <c r="G2735" i="1"/>
  <c r="G2710" i="1"/>
  <c r="G2878" i="1"/>
  <c r="G2515" i="1"/>
  <c r="G2758" i="1"/>
  <c r="G2771" i="1"/>
  <c r="G2665" i="1"/>
  <c r="G2441" i="1"/>
  <c r="G2946" i="1"/>
  <c r="G2920" i="1"/>
  <c r="G2438" i="1"/>
  <c r="G2495" i="1"/>
  <c r="G2673" i="1"/>
  <c r="G3013" i="1"/>
  <c r="G2608" i="1"/>
  <c r="G2859" i="1"/>
  <c r="G2464" i="1"/>
  <c r="G2587" i="1"/>
  <c r="G2939" i="1"/>
  <c r="G2614" i="1"/>
  <c r="G2740" i="1"/>
  <c r="G2852" i="1"/>
  <c r="G2478" i="1"/>
  <c r="G2511" i="1"/>
  <c r="G2450" i="1"/>
  <c r="G3005" i="1"/>
  <c r="G2520" i="1"/>
  <c r="G2601" i="1"/>
  <c r="G2658" i="1"/>
  <c r="G3063" i="1"/>
  <c r="G2925" i="1"/>
  <c r="G2539" i="1"/>
  <c r="G3069" i="1"/>
  <c r="G2798" i="1"/>
  <c r="G2866" i="1"/>
  <c r="G2498" i="1"/>
  <c r="G2715" i="1"/>
  <c r="G2915" i="1"/>
  <c r="G2829" i="1"/>
  <c r="G2694" i="1"/>
  <c r="G2674" i="1"/>
  <c r="G2521" i="1"/>
  <c r="G2841" i="1"/>
  <c r="G2471" i="1"/>
  <c r="G2460" i="1"/>
  <c r="G2730" i="1"/>
  <c r="G2505" i="1"/>
  <c r="G2736" i="1"/>
  <c r="G2632" i="1"/>
  <c r="G2533" i="1"/>
  <c r="G2664" i="1"/>
  <c r="G2588" i="1"/>
  <c r="G2512" i="1"/>
  <c r="G2474" i="1"/>
  <c r="G2842" i="1"/>
  <c r="G2470" i="1"/>
  <c r="G2893" i="1"/>
  <c r="G3028" i="1"/>
  <c r="G2701" i="1"/>
  <c r="G2753" i="1"/>
  <c r="G2772" i="1"/>
  <c r="G2704" i="1"/>
  <c r="G2646" i="1"/>
  <c r="G2621" i="1"/>
  <c r="G2825" i="1"/>
  <c r="G2885" i="1"/>
  <c r="G2692" i="1"/>
  <c r="G2783" i="1"/>
  <c r="G3043" i="1"/>
  <c r="G2499" i="1"/>
  <c r="G2638" i="1"/>
  <c r="G2500" i="1"/>
  <c r="G2902" i="1"/>
  <c r="G2522" i="1"/>
  <c r="G2452" i="1"/>
  <c r="G2604" i="1"/>
  <c r="G2774" i="1"/>
  <c r="G2685" i="1"/>
  <c r="G2485" i="1"/>
  <c r="G3094" i="1"/>
  <c r="G2513" i="1"/>
  <c r="G2582" i="1"/>
  <c r="G2639" i="1"/>
  <c r="G2706" i="1"/>
  <c r="G2624" i="1"/>
  <c r="G2943" i="1"/>
  <c r="G2454" i="1"/>
  <c r="G2544" i="1"/>
  <c r="G2618" i="1"/>
  <c r="G2600" i="1"/>
  <c r="G2775" i="1"/>
  <c r="G2723" i="1"/>
  <c r="G2548" i="1"/>
  <c r="G3049" i="1"/>
  <c r="G2630" i="1"/>
  <c r="G2669" i="1"/>
  <c r="G3122" i="1"/>
  <c r="G2484" i="1"/>
  <c r="G2679" i="1"/>
  <c r="G2595" i="1"/>
  <c r="G2506" i="1"/>
  <c r="G2486" i="1"/>
  <c r="G2738" i="1"/>
  <c r="G2481" i="1"/>
  <c r="G2589" i="1"/>
  <c r="G2675" i="1"/>
  <c r="G2676" i="1"/>
  <c r="G2760" i="1"/>
  <c r="G2716" i="1"/>
  <c r="G2619" i="1"/>
  <c r="G2625" i="1"/>
  <c r="G2756" i="1"/>
  <c r="G2653" i="1"/>
  <c r="G2863" i="1"/>
  <c r="G2516" i="1"/>
  <c r="G2517" i="1"/>
  <c r="G2573" i="1"/>
  <c r="G2580" i="1"/>
  <c r="G2707" i="1"/>
  <c r="G2890" i="1"/>
  <c r="G2561" i="1"/>
  <c r="G2540" i="1"/>
  <c r="G2605" i="1"/>
  <c r="G2711" i="1"/>
  <c r="G2739" i="1"/>
  <c r="G2708" i="1"/>
  <c r="G2466" i="1"/>
  <c r="G2518" i="1"/>
  <c r="G2581" i="1"/>
  <c r="G2509" i="1"/>
  <c r="G2693" i="1"/>
  <c r="G2712" i="1"/>
  <c r="G2717" i="1"/>
  <c r="G2491" i="1"/>
  <c r="G2620" i="1"/>
  <c r="G2955" i="1"/>
  <c r="G2718" i="1"/>
  <c r="G2492" i="1"/>
  <c r="G2501" i="1"/>
  <c r="T809" i="1" l="1"/>
  <c r="N813" i="1"/>
  <c r="S813" i="1" s="1"/>
  <c r="O813" i="1"/>
  <c r="Q813" i="1"/>
  <c r="T813" i="1" l="1"/>
  <c r="N818" i="1"/>
  <c r="S818" i="1" s="1"/>
  <c r="O818" i="1"/>
  <c r="Q818" i="1"/>
  <c r="N207" i="1"/>
  <c r="S207" i="1" s="1"/>
  <c r="O207" i="1"/>
  <c r="Q207" i="1"/>
  <c r="N823" i="1"/>
  <c r="S823" i="1" s="1"/>
  <c r="O823" i="1"/>
  <c r="Q823" i="1"/>
  <c r="T818" i="1" l="1"/>
  <c r="T207" i="1"/>
  <c r="T823" i="1"/>
  <c r="N826" i="1"/>
  <c r="S826" i="1" s="1"/>
  <c r="O826" i="1"/>
  <c r="Q826" i="1"/>
  <c r="T826" i="1" l="1"/>
  <c r="N832" i="1"/>
  <c r="S832" i="1" s="1"/>
  <c r="O832" i="1"/>
  <c r="Q832" i="1"/>
  <c r="T832" i="1" l="1"/>
  <c r="N833" i="1"/>
  <c r="T833" i="1" s="1"/>
  <c r="O833" i="1"/>
  <c r="Q833" i="1"/>
  <c r="S833" i="1" l="1"/>
  <c r="N836" i="1"/>
  <c r="S836" i="1" s="1"/>
  <c r="O836" i="1"/>
  <c r="Q836" i="1"/>
  <c r="N8" i="1"/>
  <c r="T8" i="1" s="1"/>
  <c r="O8" i="1"/>
  <c r="Q8" i="1"/>
  <c r="T836" i="1" l="1"/>
  <c r="S8" i="1"/>
  <c r="N129" i="1"/>
  <c r="S129" i="1" s="1"/>
  <c r="O129" i="1"/>
  <c r="Q129" i="1"/>
  <c r="T129" i="1" l="1"/>
  <c r="N844" i="1"/>
  <c r="T844" i="1" s="1"/>
  <c r="O844" i="1"/>
  <c r="Q844" i="1"/>
  <c r="S844" i="1" l="1"/>
  <c r="N843" i="1"/>
  <c r="S843" i="1" s="1"/>
  <c r="O843" i="1"/>
  <c r="Q843" i="1"/>
  <c r="T843" i="1" l="1"/>
  <c r="N83" i="1"/>
  <c r="S83" i="1" s="1"/>
  <c r="O83" i="1"/>
  <c r="Q83" i="1"/>
  <c r="N847" i="1"/>
  <c r="S847" i="1" s="1"/>
  <c r="O847" i="1"/>
  <c r="Q847" i="1"/>
  <c r="N849" i="1"/>
  <c r="S849" i="1" s="1"/>
  <c r="O849" i="1"/>
  <c r="Q849" i="1"/>
  <c r="N851" i="1"/>
  <c r="S851" i="1" s="1"/>
  <c r="O851" i="1"/>
  <c r="Q851" i="1"/>
  <c r="T83" i="1" l="1"/>
  <c r="T847" i="1"/>
  <c r="T849" i="1"/>
  <c r="T851" i="1"/>
  <c r="N857" i="1"/>
  <c r="S857" i="1" s="1"/>
  <c r="O857" i="1"/>
  <c r="Q857" i="1"/>
  <c r="T857" i="1" l="1"/>
  <c r="N860" i="1"/>
  <c r="T860" i="1" s="1"/>
  <c r="O860" i="1"/>
  <c r="Q860" i="1"/>
  <c r="S860" i="1" l="1"/>
  <c r="N864" i="1"/>
  <c r="S864" i="1" s="1"/>
  <c r="O864" i="1"/>
  <c r="Q864" i="1"/>
  <c r="T864" i="1" l="1"/>
  <c r="N869" i="1"/>
  <c r="T869" i="1" s="1"/>
  <c r="O869" i="1"/>
  <c r="Q869" i="1"/>
  <c r="S869" i="1" l="1"/>
  <c r="N877" i="1"/>
  <c r="S877" i="1" s="1"/>
  <c r="O877" i="1"/>
  <c r="Q877" i="1"/>
  <c r="T877" i="1" l="1"/>
  <c r="N875" i="1"/>
  <c r="T875" i="1" s="1"/>
  <c r="O875" i="1"/>
  <c r="Q875" i="1"/>
  <c r="S875" i="1" l="1"/>
  <c r="N884" i="1"/>
  <c r="S884" i="1" s="1"/>
  <c r="O884" i="1"/>
  <c r="Q884" i="1"/>
  <c r="T884" i="1" l="1"/>
  <c r="N885" i="1"/>
  <c r="S885" i="1" s="1"/>
  <c r="O885" i="1"/>
  <c r="Q885" i="1"/>
  <c r="T885" i="1" l="1"/>
  <c r="N300" i="1"/>
  <c r="S300" i="1" s="1"/>
  <c r="O300" i="1"/>
  <c r="Q300" i="1"/>
  <c r="N888" i="1"/>
  <c r="S888" i="1" s="1"/>
  <c r="O888" i="1"/>
  <c r="Q888" i="1"/>
  <c r="N889" i="1"/>
  <c r="T889" i="1" s="1"/>
  <c r="O889" i="1"/>
  <c r="Q889" i="1"/>
  <c r="T300" i="1" l="1"/>
  <c r="T888" i="1"/>
  <c r="S889" i="1"/>
  <c r="N294" i="1"/>
  <c r="S294" i="1" s="1"/>
  <c r="O294" i="1"/>
  <c r="Q294" i="1"/>
  <c r="T294" i="1" l="1"/>
  <c r="N897" i="1"/>
  <c r="S897" i="1" s="1"/>
  <c r="O897" i="1"/>
  <c r="Q897" i="1"/>
  <c r="T897" i="1" l="1"/>
  <c r="N905" i="1"/>
  <c r="S905" i="1" s="1"/>
  <c r="O905" i="1"/>
  <c r="Q905" i="1"/>
  <c r="N38" i="1"/>
  <c r="S38" i="1" s="1"/>
  <c r="O38" i="1"/>
  <c r="Q38" i="1"/>
  <c r="T905" i="1" l="1"/>
  <c r="T38" i="1"/>
  <c r="N312" i="1"/>
  <c r="S312" i="1" s="1"/>
  <c r="O312" i="1"/>
  <c r="Q312" i="1"/>
  <c r="T312" i="1" l="1"/>
  <c r="N912" i="1"/>
  <c r="S912" i="1" s="1"/>
  <c r="O912" i="1"/>
  <c r="Q912" i="1"/>
  <c r="T912" i="1" l="1"/>
  <c r="N915" i="1"/>
  <c r="S915" i="1" s="1"/>
  <c r="O915" i="1"/>
  <c r="Q915" i="1"/>
  <c r="T915" i="1" l="1"/>
  <c r="N914" i="1"/>
  <c r="S914" i="1" s="1"/>
  <c r="O914" i="1"/>
  <c r="Q914" i="1"/>
  <c r="T914" i="1" l="1"/>
  <c r="N929" i="1"/>
  <c r="T929" i="1" s="1"/>
  <c r="O929" i="1"/>
  <c r="Q929" i="1"/>
  <c r="N927" i="1"/>
  <c r="T927" i="1" s="1"/>
  <c r="O927" i="1"/>
  <c r="Q927" i="1"/>
  <c r="S929" i="1" l="1"/>
  <c r="S927" i="1"/>
  <c r="N934" i="1"/>
  <c r="S934" i="1" s="1"/>
  <c r="O934" i="1"/>
  <c r="Q934" i="1"/>
  <c r="N467" i="1"/>
  <c r="T467" i="1" s="1"/>
  <c r="O467" i="1"/>
  <c r="Q467" i="1"/>
  <c r="T934" i="1" l="1"/>
  <c r="S467" i="1"/>
  <c r="N932" i="1"/>
  <c r="S932" i="1" s="1"/>
  <c r="O932" i="1"/>
  <c r="Q932" i="1"/>
  <c r="T932" i="1" l="1"/>
  <c r="N936" i="1"/>
  <c r="S936" i="1" s="1"/>
  <c r="O936" i="1"/>
  <c r="Q936" i="1"/>
  <c r="N331" i="1"/>
  <c r="T331" i="1" s="1"/>
  <c r="O331" i="1"/>
  <c r="Q331" i="1"/>
  <c r="T936" i="1" l="1"/>
  <c r="S331" i="1"/>
  <c r="N942" i="1"/>
  <c r="S942" i="1" s="1"/>
  <c r="O942" i="1"/>
  <c r="Q942" i="1"/>
  <c r="T942" i="1" l="1"/>
  <c r="N949" i="1"/>
  <c r="S949" i="1" s="1"/>
  <c r="O949" i="1"/>
  <c r="Q949" i="1"/>
  <c r="T949" i="1" l="1"/>
  <c r="N952" i="1"/>
  <c r="S952" i="1" s="1"/>
  <c r="O952" i="1"/>
  <c r="Q952" i="1"/>
  <c r="T952" i="1" l="1"/>
  <c r="N951" i="1"/>
  <c r="S951" i="1" s="1"/>
  <c r="O951" i="1"/>
  <c r="Q951" i="1"/>
  <c r="T951" i="1" l="1"/>
  <c r="N959" i="1"/>
  <c r="S959" i="1" s="1"/>
  <c r="O959" i="1"/>
  <c r="Q959" i="1"/>
  <c r="T959" i="1" l="1"/>
  <c r="N958" i="1"/>
  <c r="S958" i="1" s="1"/>
  <c r="O958" i="1"/>
  <c r="Q958" i="1"/>
  <c r="N963" i="1"/>
  <c r="T963" i="1" s="1"/>
  <c r="O963" i="1"/>
  <c r="Q963" i="1"/>
  <c r="T958" i="1" l="1"/>
  <c r="S963" i="1"/>
  <c r="N962" i="1"/>
  <c r="S962" i="1" s="1"/>
  <c r="O962" i="1"/>
  <c r="Q962" i="1"/>
  <c r="T962" i="1" l="1"/>
  <c r="N966" i="1"/>
  <c r="S966" i="1" s="1"/>
  <c r="O966" i="1"/>
  <c r="Q966" i="1"/>
  <c r="N969" i="1"/>
  <c r="S969" i="1" s="1"/>
  <c r="O969" i="1"/>
  <c r="Q969" i="1"/>
  <c r="T966" i="1" l="1"/>
  <c r="T969" i="1"/>
  <c r="N187" i="1"/>
  <c r="S187" i="1" s="1"/>
  <c r="O187" i="1"/>
  <c r="Q187" i="1"/>
  <c r="T187" i="1" l="1"/>
  <c r="N978" i="1"/>
  <c r="T978" i="1" s="1"/>
  <c r="O978" i="1"/>
  <c r="Q978" i="1"/>
  <c r="S978" i="1" l="1"/>
  <c r="N977" i="1"/>
  <c r="S977" i="1" s="1"/>
  <c r="O977" i="1"/>
  <c r="Q977" i="1"/>
  <c r="T977" i="1" l="1"/>
  <c r="N979" i="1"/>
  <c r="S979" i="1" s="1"/>
  <c r="O979" i="1"/>
  <c r="Q979" i="1"/>
  <c r="T979" i="1" l="1"/>
  <c r="N983" i="1"/>
  <c r="S983" i="1" s="1"/>
  <c r="O983" i="1"/>
  <c r="Q983" i="1"/>
  <c r="T983" i="1" l="1"/>
  <c r="N988" i="1"/>
  <c r="T988" i="1" s="1"/>
  <c r="O988" i="1"/>
  <c r="Q988" i="1"/>
  <c r="S988" i="1" l="1"/>
  <c r="N987" i="1"/>
  <c r="S987" i="1" s="1"/>
  <c r="O987" i="1"/>
  <c r="Q987" i="1"/>
  <c r="T987" i="1" l="1"/>
  <c r="N309" i="1"/>
  <c r="S309" i="1" s="1"/>
  <c r="O309" i="1"/>
  <c r="Q309" i="1"/>
  <c r="T309" i="1" l="1"/>
  <c r="N998" i="1"/>
  <c r="S998" i="1" s="1"/>
  <c r="O998" i="1"/>
  <c r="Q998" i="1"/>
  <c r="T998" i="1" l="1"/>
  <c r="N1011" i="1"/>
  <c r="T1011" i="1" s="1"/>
  <c r="O1011" i="1"/>
  <c r="Q1011" i="1"/>
  <c r="S1011" i="1" l="1"/>
  <c r="N1010" i="1"/>
  <c r="S1010" i="1" s="1"/>
  <c r="O1010" i="1"/>
  <c r="Q1010" i="1"/>
  <c r="N1012" i="1"/>
  <c r="S1012" i="1" s="1"/>
  <c r="O1012" i="1"/>
  <c r="Q1012" i="1"/>
  <c r="T1010" i="1" l="1"/>
  <c r="T1012" i="1"/>
  <c r="N1023" i="1"/>
  <c r="S1023" i="1" s="1"/>
  <c r="O1023" i="1"/>
  <c r="Q1023" i="1"/>
  <c r="N1022" i="1"/>
  <c r="S1022" i="1" s="1"/>
  <c r="O1022" i="1"/>
  <c r="Q1022" i="1"/>
  <c r="T1023" i="1" l="1"/>
  <c r="T1022" i="1"/>
  <c r="N1031" i="1"/>
  <c r="S1031" i="1" s="1"/>
  <c r="O1031" i="1"/>
  <c r="Q1031" i="1"/>
  <c r="T1031" i="1" l="1"/>
  <c r="N1034" i="1"/>
  <c r="S1034" i="1" s="1"/>
  <c r="O1034" i="1"/>
  <c r="Q1034" i="1"/>
  <c r="T1034" i="1" l="1"/>
  <c r="N1039" i="1"/>
  <c r="S1039" i="1" s="1"/>
  <c r="O1039" i="1"/>
  <c r="Q1039" i="1"/>
  <c r="T1039" i="1" l="1"/>
  <c r="N1041" i="1"/>
  <c r="S1041" i="1" s="1"/>
  <c r="O1041" i="1"/>
  <c r="Q1041" i="1"/>
  <c r="T1041" i="1" l="1"/>
  <c r="N1049" i="1"/>
  <c r="T1049" i="1" s="1"/>
  <c r="O1049" i="1"/>
  <c r="Q1049" i="1"/>
  <c r="S1049" i="1" l="1"/>
  <c r="N1051" i="1"/>
  <c r="S1051" i="1" s="1"/>
  <c r="O1051" i="1"/>
  <c r="Q1051" i="1"/>
  <c r="T1051" i="1" l="1"/>
  <c r="N1053" i="1"/>
  <c r="S1053" i="1" s="1"/>
  <c r="O1053" i="1"/>
  <c r="Q1053" i="1"/>
  <c r="N1058" i="1"/>
  <c r="S1058" i="1" s="1"/>
  <c r="O1058" i="1"/>
  <c r="Q1058" i="1"/>
  <c r="N1061" i="1"/>
  <c r="S1061" i="1" s="1"/>
  <c r="O1061" i="1"/>
  <c r="Q1061" i="1"/>
  <c r="T1053" i="1" l="1"/>
  <c r="T1058" i="1"/>
  <c r="T1061" i="1"/>
  <c r="N1060" i="1"/>
  <c r="S1060" i="1" s="1"/>
  <c r="O1060" i="1"/>
  <c r="Q1060" i="1"/>
  <c r="T1060" i="1" l="1"/>
  <c r="N1062" i="1"/>
  <c r="S1062" i="1" s="1"/>
  <c r="O1062" i="1"/>
  <c r="Q1062" i="1"/>
  <c r="T1062" i="1" l="1"/>
  <c r="N1070" i="1"/>
  <c r="S1070" i="1" s="1"/>
  <c r="O1070" i="1"/>
  <c r="Q1070" i="1"/>
  <c r="T1070" i="1" l="1"/>
  <c r="N1069" i="1"/>
  <c r="S1069" i="1" s="1"/>
  <c r="O1069" i="1"/>
  <c r="Q1069" i="1"/>
  <c r="T1069" i="1" l="1"/>
  <c r="N1073" i="1"/>
  <c r="T1073" i="1" s="1"/>
  <c r="O1073" i="1"/>
  <c r="Q1073" i="1"/>
  <c r="N318" i="1"/>
  <c r="S318" i="1" s="1"/>
  <c r="O318" i="1"/>
  <c r="Q318" i="1"/>
  <c r="S1073" i="1" l="1"/>
  <c r="T318" i="1"/>
  <c r="N1076" i="1" l="1"/>
  <c r="O1076" i="1"/>
  <c r="Q1076" i="1"/>
  <c r="S1076" i="1" l="1"/>
  <c r="T1076" i="1"/>
  <c r="N1078" i="1" l="1"/>
  <c r="O1078" i="1"/>
  <c r="Q1078" i="1"/>
  <c r="S1078" i="1" l="1"/>
  <c r="T1078" i="1"/>
  <c r="N278" i="1" l="1"/>
  <c r="O278" i="1"/>
  <c r="Q278" i="1"/>
  <c r="S278" i="1" l="1"/>
  <c r="T278" i="1"/>
  <c r="N853" i="1"/>
  <c r="O853" i="1"/>
  <c r="Q853" i="1"/>
  <c r="S853" i="1" l="1"/>
  <c r="T853" i="1"/>
  <c r="N283" i="1"/>
  <c r="O283" i="1"/>
  <c r="Q283" i="1"/>
  <c r="N1087" i="1"/>
  <c r="O1087" i="1"/>
  <c r="Q1087" i="1"/>
  <c r="S1087" i="1" l="1"/>
  <c r="S283" i="1"/>
  <c r="T283" i="1"/>
  <c r="T1087" i="1"/>
  <c r="N1097" i="1"/>
  <c r="O1097" i="1"/>
  <c r="Q1097" i="1"/>
  <c r="S1097" i="1" l="1"/>
  <c r="T1097" i="1"/>
  <c r="N1101" i="1"/>
  <c r="O1101" i="1"/>
  <c r="Q1101" i="1"/>
  <c r="N1103" i="1"/>
  <c r="O1103" i="1"/>
  <c r="Q1103" i="1"/>
  <c r="S1103" i="1" l="1"/>
  <c r="S1101" i="1"/>
  <c r="T1101" i="1"/>
  <c r="T1103" i="1"/>
  <c r="N1104" i="1"/>
  <c r="O1104" i="1"/>
  <c r="Q1104" i="1"/>
  <c r="N1105" i="1"/>
  <c r="O1105" i="1"/>
  <c r="Q1105" i="1"/>
  <c r="S1105" i="1" l="1"/>
  <c r="S1104" i="1"/>
  <c r="T1104" i="1"/>
  <c r="T1105" i="1"/>
  <c r="N1110" i="1"/>
  <c r="O1110" i="1"/>
  <c r="Q1110" i="1"/>
  <c r="T1110" i="1" l="1"/>
  <c r="S1110" i="1"/>
  <c r="N1111" i="1"/>
  <c r="O1111" i="1"/>
  <c r="Q1111" i="1"/>
  <c r="S1111" i="1" l="1"/>
  <c r="T1111" i="1"/>
  <c r="N1117" i="1"/>
  <c r="O1117" i="1"/>
  <c r="Q1117" i="1"/>
  <c r="S1117" i="1" l="1"/>
  <c r="T1117" i="1"/>
  <c r="N1123" i="1"/>
  <c r="O1123" i="1"/>
  <c r="Q1123" i="1"/>
  <c r="S1123" i="1" l="1"/>
  <c r="T1123" i="1"/>
  <c r="N1120" i="1"/>
  <c r="O1120" i="1"/>
  <c r="Q1120" i="1"/>
  <c r="S1120" i="1" l="1"/>
  <c r="T1120" i="1"/>
  <c r="N1114" i="1"/>
  <c r="O1114" i="1"/>
  <c r="Q1114" i="1"/>
  <c r="S1114" i="1" l="1"/>
  <c r="T1114" i="1"/>
  <c r="N1127" i="1"/>
  <c r="O1127" i="1"/>
  <c r="Q1127" i="1"/>
  <c r="S1127" i="1" l="1"/>
  <c r="T1127" i="1"/>
  <c r="N1136" i="1"/>
  <c r="O1136" i="1"/>
  <c r="Q1136" i="1"/>
  <c r="S1136" i="1" l="1"/>
  <c r="T1136" i="1"/>
  <c r="N1137" i="1"/>
  <c r="O1137" i="1"/>
  <c r="Q1137" i="1"/>
  <c r="T1137" i="1" l="1"/>
  <c r="S1137" i="1"/>
  <c r="N1138" i="1"/>
  <c r="O1138" i="1"/>
  <c r="Q1138" i="1"/>
  <c r="N1139" i="1"/>
  <c r="O1139" i="1"/>
  <c r="Q1139" i="1"/>
  <c r="N1143" i="1"/>
  <c r="O1143" i="1"/>
  <c r="Q1143" i="1"/>
  <c r="S1143" i="1" l="1"/>
  <c r="S1139" i="1"/>
  <c r="S1138" i="1"/>
  <c r="T1138" i="1"/>
  <c r="T1139" i="1"/>
  <c r="T1143" i="1"/>
  <c r="N1142" i="1"/>
  <c r="O1142" i="1"/>
  <c r="Q1142" i="1"/>
  <c r="S1142" i="1" l="1"/>
  <c r="T1142" i="1"/>
  <c r="N1140" i="1"/>
  <c r="O1140" i="1"/>
  <c r="Q1140" i="1"/>
  <c r="S1140" i="1" l="1"/>
  <c r="T1140" i="1"/>
  <c r="N48" i="1"/>
  <c r="O48" i="1"/>
  <c r="Q48" i="1"/>
  <c r="N341" i="1"/>
  <c r="O341" i="1"/>
  <c r="Q341" i="1"/>
  <c r="N1151" i="1"/>
  <c r="O1151" i="1"/>
  <c r="Q1151" i="1"/>
  <c r="S1151" i="1" l="1"/>
  <c r="S341" i="1"/>
  <c r="S48" i="1"/>
  <c r="T48" i="1"/>
  <c r="T341" i="1"/>
  <c r="T1151" i="1"/>
  <c r="N1153" i="1"/>
  <c r="O1153" i="1"/>
  <c r="Q1153" i="1"/>
  <c r="S1153" i="1" l="1"/>
  <c r="T1153" i="1"/>
  <c r="N466" i="1"/>
  <c r="O466" i="1"/>
  <c r="Q466" i="1"/>
  <c r="S466" i="1" l="1"/>
  <c r="T466" i="1"/>
  <c r="N1161" i="1"/>
  <c r="O1161" i="1"/>
  <c r="Q1161" i="1"/>
  <c r="S1161" i="1" l="1"/>
  <c r="T1161" i="1"/>
  <c r="N1163" i="1"/>
  <c r="O1163" i="1"/>
  <c r="Q1163" i="1"/>
  <c r="S1163" i="1" l="1"/>
  <c r="T1163" i="1"/>
  <c r="N1167" i="1"/>
  <c r="O1167" i="1"/>
  <c r="Q1167" i="1"/>
  <c r="N1166" i="1"/>
  <c r="O1166" i="1"/>
  <c r="Q1166" i="1"/>
  <c r="S1166" i="1" l="1"/>
  <c r="T1167" i="1"/>
  <c r="S1167" i="1"/>
  <c r="T1166" i="1"/>
  <c r="N1171" i="1"/>
  <c r="O1171" i="1"/>
  <c r="Q1171" i="1"/>
  <c r="N1173" i="1"/>
  <c r="O1173" i="1"/>
  <c r="Q1173" i="1"/>
  <c r="N1174" i="1"/>
  <c r="O1174" i="1"/>
  <c r="Q1174" i="1"/>
  <c r="S1171" i="1" l="1"/>
  <c r="S1174" i="1"/>
  <c r="S1173" i="1"/>
  <c r="T1171" i="1"/>
  <c r="T1173" i="1"/>
  <c r="T1174" i="1"/>
  <c r="N1181" i="1"/>
  <c r="O1181" i="1"/>
  <c r="Q1181" i="1"/>
  <c r="S1181" i="1" l="1"/>
  <c r="T1181" i="1"/>
  <c r="N1183" i="1"/>
  <c r="O1183" i="1"/>
  <c r="Q1183" i="1"/>
  <c r="S1183" i="1" l="1"/>
  <c r="T1183" i="1"/>
  <c r="N1182" i="1"/>
  <c r="O1182" i="1"/>
  <c r="Q1182" i="1"/>
  <c r="S1182" i="1" l="1"/>
  <c r="T1182" i="1"/>
  <c r="N1186" i="1"/>
  <c r="O1186" i="1"/>
  <c r="Q1186" i="1"/>
  <c r="N1189" i="1"/>
  <c r="O1189" i="1"/>
  <c r="Q1189" i="1"/>
  <c r="S1189" i="1" l="1"/>
  <c r="S1186" i="1"/>
  <c r="T1186" i="1"/>
  <c r="T1189" i="1"/>
  <c r="N1190" i="1"/>
  <c r="O1190" i="1"/>
  <c r="Q1190" i="1"/>
  <c r="S1190" i="1" l="1"/>
  <c r="T1190" i="1"/>
  <c r="N1194" i="1"/>
  <c r="O1194" i="1"/>
  <c r="Q1194" i="1"/>
  <c r="N1195" i="1"/>
  <c r="O1195" i="1"/>
  <c r="Q1195" i="1"/>
  <c r="S1195" i="1" l="1"/>
  <c r="S1194" i="1"/>
  <c r="T1194" i="1"/>
  <c r="T1195" i="1"/>
  <c r="N1196" i="1"/>
  <c r="O1196" i="1"/>
  <c r="Q1196" i="1"/>
  <c r="N240" i="1"/>
  <c r="O240" i="1"/>
  <c r="Q240" i="1"/>
  <c r="T240" i="1" l="1"/>
  <c r="S1196" i="1"/>
  <c r="T1196" i="1"/>
  <c r="S240" i="1"/>
  <c r="N1197" i="1"/>
  <c r="O1197" i="1"/>
  <c r="Q1197" i="1"/>
  <c r="S1197" i="1" l="1"/>
  <c r="T1197" i="1"/>
  <c r="N1203" i="1"/>
  <c r="O1203" i="1"/>
  <c r="Q1203" i="1"/>
  <c r="N1207" i="1"/>
  <c r="O1207" i="1"/>
  <c r="Q1207" i="1"/>
  <c r="S1207" i="1" l="1"/>
  <c r="S1203" i="1"/>
  <c r="T1203" i="1"/>
  <c r="T1207" i="1"/>
  <c r="N1215" i="1"/>
  <c r="O1215" i="1"/>
  <c r="Q1215" i="1"/>
  <c r="S1215" i="1" l="1"/>
  <c r="T1215" i="1"/>
  <c r="N1213" i="1"/>
  <c r="O1213" i="1"/>
  <c r="Q1213" i="1"/>
  <c r="S1213" i="1" l="1"/>
  <c r="T1213" i="1"/>
  <c r="N1214" i="1"/>
  <c r="O1214" i="1"/>
  <c r="Q1214" i="1"/>
  <c r="S1214" i="1" l="1"/>
  <c r="T1214" i="1"/>
  <c r="N1217" i="1"/>
  <c r="O1217" i="1"/>
  <c r="Q1217" i="1"/>
  <c r="N1219" i="1"/>
  <c r="O1219" i="1"/>
  <c r="Q1219" i="1"/>
  <c r="S1219" i="1" l="1"/>
  <c r="S1217" i="1"/>
  <c r="T1217" i="1"/>
  <c r="T1219" i="1"/>
  <c r="N526" i="1"/>
  <c r="O526" i="1"/>
  <c r="Q526" i="1"/>
  <c r="N1218" i="1"/>
  <c r="O1218" i="1"/>
  <c r="Q1218" i="1"/>
  <c r="N291" i="1"/>
  <c r="O291" i="1"/>
  <c r="Q291" i="1"/>
  <c r="N1226" i="1"/>
  <c r="O1226" i="1"/>
  <c r="Q1226" i="1"/>
  <c r="S1226" i="1" l="1"/>
  <c r="S291" i="1"/>
  <c r="S1218" i="1"/>
  <c r="S526" i="1"/>
  <c r="T526" i="1"/>
  <c r="T1218" i="1"/>
  <c r="T291" i="1"/>
  <c r="T1226" i="1"/>
  <c r="N1231" i="1"/>
  <c r="O1231" i="1"/>
  <c r="Q1231" i="1"/>
  <c r="N35" i="1"/>
  <c r="O35" i="1"/>
  <c r="Q35" i="1"/>
  <c r="S35" i="1" l="1"/>
  <c r="S1231" i="1"/>
  <c r="T1231" i="1"/>
  <c r="T35" i="1"/>
  <c r="N1235" i="1"/>
  <c r="O1235" i="1"/>
  <c r="Q1235" i="1"/>
  <c r="S1235" i="1" l="1"/>
  <c r="T1235" i="1"/>
  <c r="N1248" i="1"/>
  <c r="O1248" i="1"/>
  <c r="Q1248" i="1"/>
  <c r="N1247" i="1"/>
  <c r="O1247" i="1"/>
  <c r="Q1247" i="1"/>
  <c r="N1246" i="1"/>
  <c r="O1246" i="1"/>
  <c r="Q1246" i="1"/>
  <c r="S1246" i="1" l="1"/>
  <c r="S1247" i="1"/>
  <c r="S1248" i="1"/>
  <c r="T1248" i="1"/>
  <c r="T1247" i="1"/>
  <c r="T1246" i="1"/>
  <c r="N1260" i="1"/>
  <c r="O1260" i="1"/>
  <c r="Q1260" i="1"/>
  <c r="S1260" i="1" l="1"/>
  <c r="T1260" i="1"/>
  <c r="N1261" i="1"/>
  <c r="O1261" i="1"/>
  <c r="Q1261" i="1"/>
  <c r="N1257" i="1"/>
  <c r="O1257" i="1"/>
  <c r="Q1257" i="1"/>
  <c r="N1258" i="1"/>
  <c r="O1258" i="1"/>
  <c r="Q1258" i="1"/>
  <c r="S1258" i="1" l="1"/>
  <c r="S1257" i="1"/>
  <c r="S1261" i="1"/>
  <c r="T1261" i="1"/>
  <c r="T1257" i="1"/>
  <c r="T1258" i="1"/>
  <c r="N1267" i="1"/>
  <c r="O1267" i="1"/>
  <c r="Q1267" i="1"/>
  <c r="S1267" i="1" l="1"/>
  <c r="T1267" i="1"/>
  <c r="N1272" i="1"/>
  <c r="O1272" i="1"/>
  <c r="Q1272" i="1"/>
  <c r="S1272" i="1" l="1"/>
  <c r="T1272" i="1"/>
  <c r="N1274" i="1"/>
  <c r="O1274" i="1"/>
  <c r="Q1274" i="1"/>
  <c r="N1270" i="1"/>
  <c r="O1270" i="1"/>
  <c r="Q1270" i="1"/>
  <c r="S1270" i="1" l="1"/>
  <c r="T1270" i="1"/>
  <c r="S1274" i="1"/>
  <c r="T1274" i="1"/>
  <c r="N1273" i="1"/>
  <c r="O1273" i="1"/>
  <c r="Q1273" i="1"/>
  <c r="S1273" i="1" l="1"/>
  <c r="T1273" i="1"/>
  <c r="N1281" i="1"/>
  <c r="O1281" i="1"/>
  <c r="Q1281" i="1"/>
  <c r="S1281" i="1" l="1"/>
  <c r="T1281" i="1"/>
  <c r="N1284" i="1"/>
  <c r="O1284" i="1"/>
  <c r="Q1284" i="1"/>
  <c r="S1284" i="1" l="1"/>
  <c r="T1284" i="1"/>
  <c r="N96" i="1"/>
  <c r="O96" i="1"/>
  <c r="Q96" i="1"/>
  <c r="S96" i="1" l="1"/>
  <c r="T96" i="1"/>
  <c r="N1289" i="1"/>
  <c r="O1289" i="1"/>
  <c r="Q1289" i="1"/>
  <c r="S1289" i="1" l="1"/>
  <c r="T1289" i="1"/>
  <c r="N1288" i="1"/>
  <c r="O1288" i="1"/>
  <c r="Q1288" i="1"/>
  <c r="N1294" i="1"/>
  <c r="O1294" i="1"/>
  <c r="Q1294" i="1"/>
  <c r="N1293" i="1"/>
  <c r="O1293" i="1"/>
  <c r="Q1293" i="1"/>
  <c r="S1293" i="1" l="1"/>
  <c r="T1293" i="1"/>
  <c r="S1294" i="1"/>
  <c r="T1294" i="1"/>
  <c r="S1288" i="1"/>
  <c r="T1288" i="1"/>
  <c r="N1296" i="1"/>
  <c r="O1296" i="1"/>
  <c r="Q1296" i="1"/>
  <c r="N1298" i="1"/>
  <c r="O1298" i="1"/>
  <c r="Q1298" i="1"/>
  <c r="S1298" i="1" l="1"/>
  <c r="T1298" i="1"/>
  <c r="S1296" i="1"/>
  <c r="T1296" i="1"/>
  <c r="N1306" i="1"/>
  <c r="O1306" i="1"/>
  <c r="Q1306" i="1"/>
  <c r="S1306" i="1" l="1"/>
  <c r="T1306" i="1"/>
  <c r="N1301" i="1"/>
  <c r="O1301" i="1"/>
  <c r="Q1301" i="1"/>
  <c r="S1301" i="1" l="1"/>
  <c r="T1301" i="1"/>
  <c r="N1304" i="1"/>
  <c r="O1304" i="1"/>
  <c r="Q1304" i="1"/>
  <c r="N1302" i="1"/>
  <c r="O1302" i="1"/>
  <c r="Q1302" i="1"/>
  <c r="S1302" i="1" l="1"/>
  <c r="T1302" i="1"/>
  <c r="S1304" i="1"/>
  <c r="T1304" i="1"/>
  <c r="N1314" i="1"/>
  <c r="O1314" i="1"/>
  <c r="Q1314" i="1"/>
  <c r="S1314" i="1" l="1"/>
  <c r="T1314" i="1"/>
  <c r="N1313" i="1"/>
  <c r="O1313" i="1"/>
  <c r="Q1313" i="1"/>
  <c r="T1313" i="1" l="1"/>
  <c r="S1313" i="1"/>
  <c r="N1319" i="1"/>
  <c r="O1319" i="1"/>
  <c r="Q1319" i="1"/>
  <c r="T1319" i="1" l="1"/>
  <c r="S1319" i="1"/>
  <c r="N1324" i="1"/>
  <c r="O1324" i="1"/>
  <c r="Q1324" i="1"/>
  <c r="N1323" i="1"/>
  <c r="O1323" i="1"/>
  <c r="Q1323" i="1"/>
  <c r="S1323" i="1" l="1"/>
  <c r="T1323" i="1"/>
  <c r="S1324" i="1"/>
  <c r="T1324" i="1"/>
  <c r="N1326" i="1" l="1"/>
  <c r="O1326" i="1"/>
  <c r="Q1326" i="1"/>
  <c r="N1327" i="1"/>
  <c r="O1327" i="1"/>
  <c r="Q1327" i="1"/>
  <c r="N628" i="1"/>
  <c r="O628" i="1"/>
  <c r="Q628" i="1"/>
  <c r="S628" i="1" l="1"/>
  <c r="T628" i="1"/>
  <c r="S1327" i="1"/>
  <c r="T1327" i="1"/>
  <c r="S1326" i="1"/>
  <c r="T1326" i="1"/>
  <c r="N1333" i="1"/>
  <c r="O1333" i="1"/>
  <c r="Q1333" i="1"/>
  <c r="S1333" i="1" l="1"/>
  <c r="T1333" i="1"/>
  <c r="N1339" i="1"/>
  <c r="O1339" i="1"/>
  <c r="Q1339" i="1"/>
  <c r="S1339" i="1" l="1"/>
  <c r="T1339" i="1"/>
  <c r="N1343" i="1"/>
  <c r="O1343" i="1"/>
  <c r="Q1343" i="1"/>
  <c r="S1343" i="1" l="1"/>
  <c r="T1343" i="1"/>
  <c r="N1346" i="1"/>
  <c r="O1346" i="1"/>
  <c r="Q1346" i="1"/>
  <c r="S1346" i="1" l="1"/>
  <c r="T1346" i="1"/>
  <c r="N1350" i="1"/>
  <c r="O1350" i="1"/>
  <c r="Q1350" i="1"/>
  <c r="S1350" i="1" l="1"/>
  <c r="T1350" i="1"/>
  <c r="N1348" i="1"/>
  <c r="O1348" i="1"/>
  <c r="Q1348" i="1"/>
  <c r="S1348" i="1" l="1"/>
  <c r="T1348" i="1"/>
  <c r="N1353" i="1"/>
  <c r="O1353" i="1"/>
  <c r="Q1353" i="1"/>
  <c r="S1353" i="1" l="1"/>
  <c r="T1353" i="1"/>
  <c r="N1360" i="1"/>
  <c r="O1360" i="1"/>
  <c r="Q1360" i="1"/>
  <c r="S1360" i="1" l="1"/>
  <c r="T1360" i="1"/>
  <c r="N154" i="1"/>
  <c r="O154" i="1"/>
  <c r="Q154" i="1"/>
  <c r="S154" i="1" l="1"/>
  <c r="T154" i="1"/>
  <c r="N1386" i="1"/>
  <c r="O1386" i="1"/>
  <c r="Q1386" i="1"/>
  <c r="N1393" i="1"/>
  <c r="O1393" i="1"/>
  <c r="Q1393" i="1"/>
  <c r="N1389" i="1"/>
  <c r="O1389" i="1"/>
  <c r="Q1389" i="1"/>
  <c r="N1392" i="1"/>
  <c r="O1392" i="1"/>
  <c r="Q1392" i="1"/>
  <c r="S1392" i="1" l="1"/>
  <c r="T1392" i="1"/>
  <c r="S1389" i="1"/>
  <c r="T1389" i="1"/>
  <c r="S1393" i="1"/>
  <c r="T1393" i="1"/>
  <c r="S1386" i="1"/>
  <c r="T1386" i="1"/>
  <c r="N1391" i="1"/>
  <c r="O1391" i="1"/>
  <c r="Q1391" i="1"/>
  <c r="N1398" i="1"/>
  <c r="O1398" i="1"/>
  <c r="Q1398" i="1"/>
  <c r="S1398" i="1" l="1"/>
  <c r="T1398" i="1"/>
  <c r="S1391" i="1"/>
  <c r="T1391" i="1"/>
  <c r="N1400" i="1"/>
  <c r="O1400" i="1"/>
  <c r="Q1400" i="1"/>
  <c r="N1384" i="1"/>
  <c r="O1384" i="1"/>
  <c r="Q1384" i="1"/>
  <c r="S1384" i="1" l="1"/>
  <c r="T1384" i="1"/>
  <c r="S1400" i="1"/>
  <c r="T1400" i="1"/>
  <c r="N1405" i="1"/>
  <c r="O1405" i="1"/>
  <c r="Q1405" i="1"/>
  <c r="S1405" i="1" l="1"/>
  <c r="T1405" i="1"/>
  <c r="N1408" i="1"/>
  <c r="O1408" i="1"/>
  <c r="Q1408" i="1"/>
  <c r="T1408" i="1" l="1"/>
  <c r="S1408" i="1"/>
  <c r="N1406" i="1"/>
  <c r="O1406" i="1"/>
  <c r="Q1406" i="1"/>
  <c r="S1406" i="1" l="1"/>
  <c r="T1406" i="1"/>
  <c r="N1411" i="1"/>
  <c r="O1411" i="1"/>
  <c r="Q1411" i="1"/>
  <c r="S1411" i="1" l="1"/>
  <c r="T1411" i="1"/>
  <c r="N1418" i="1"/>
  <c r="O1418" i="1"/>
  <c r="Q1418" i="1"/>
  <c r="T1418" i="1" l="1"/>
  <c r="S1418" i="1"/>
  <c r="N1419" i="1"/>
  <c r="O1419" i="1"/>
  <c r="Q1419" i="1"/>
  <c r="S1419" i="1" l="1"/>
  <c r="T1419" i="1"/>
  <c r="D469" i="2"/>
  <c r="D468" i="2"/>
  <c r="D467" i="2"/>
  <c r="D466" i="2"/>
  <c r="D465" i="2"/>
  <c r="D464" i="2"/>
  <c r="D463" i="2"/>
  <c r="D462" i="2"/>
  <c r="AQ1" i="2"/>
  <c r="AP1" i="2"/>
  <c r="AM1" i="2"/>
  <c r="AL1" i="2"/>
  <c r="AK1" i="2"/>
  <c r="AJ1" i="2"/>
  <c r="AI1" i="2"/>
  <c r="AH1" i="2"/>
  <c r="AF1" i="2" a="1"/>
  <c r="AF1" i="2" s="1"/>
  <c r="AE1" i="2" a="1"/>
  <c r="AE1" i="2" s="1"/>
  <c r="AD1" i="2" a="1"/>
  <c r="AD1" i="2" s="1"/>
  <c r="AC1" i="2" a="1"/>
  <c r="AC1" i="2" s="1"/>
  <c r="AB1" i="2" a="1"/>
  <c r="AB1" i="2" s="1"/>
  <c r="Y1" i="2"/>
  <c r="X1" i="2"/>
  <c r="W1" i="2"/>
  <c r="V1" i="2"/>
  <c r="U1" i="2"/>
  <c r="T1" i="2"/>
  <c r="S1" i="2"/>
  <c r="R1" i="2"/>
  <c r="A1" i="2"/>
  <c r="Q1453" i="1"/>
  <c r="O1453" i="1"/>
  <c r="N1453" i="1"/>
  <c r="Q324" i="1"/>
  <c r="O324" i="1"/>
  <c r="N324" i="1"/>
  <c r="Q464" i="1"/>
  <c r="O464" i="1"/>
  <c r="N464" i="1"/>
  <c r="Q143" i="1"/>
  <c r="O143" i="1"/>
  <c r="N143" i="1"/>
  <c r="Q18" i="1"/>
  <c r="O18" i="1"/>
  <c r="N18" i="1"/>
  <c r="Q19" i="1"/>
  <c r="O19" i="1"/>
  <c r="N19" i="1"/>
  <c r="Q741" i="1"/>
  <c r="O741" i="1"/>
  <c r="N741" i="1"/>
  <c r="Q1804" i="1"/>
  <c r="O1804" i="1"/>
  <c r="N1804" i="1"/>
  <c r="Q234" i="1"/>
  <c r="O234" i="1"/>
  <c r="N234" i="1"/>
  <c r="Q157" i="1"/>
  <c r="O157" i="1"/>
  <c r="N157" i="1"/>
  <c r="Q1450" i="1"/>
  <c r="O1450" i="1"/>
  <c r="N1450" i="1"/>
  <c r="Q233" i="1"/>
  <c r="O233" i="1"/>
  <c r="N233" i="1"/>
  <c r="Q431" i="1"/>
  <c r="O431" i="1"/>
  <c r="N431" i="1"/>
  <c r="Q652" i="1"/>
  <c r="O652" i="1"/>
  <c r="N652" i="1"/>
  <c r="Q742" i="1"/>
  <c r="O742" i="1"/>
  <c r="N742" i="1"/>
  <c r="Q266" i="1"/>
  <c r="O266" i="1"/>
  <c r="N266" i="1"/>
  <c r="Q516" i="1"/>
  <c r="O516" i="1"/>
  <c r="N516" i="1"/>
  <c r="Q1068" i="1"/>
  <c r="O1068" i="1"/>
  <c r="N1068" i="1"/>
  <c r="Q448" i="1"/>
  <c r="O448" i="1"/>
  <c r="N448" i="1"/>
  <c r="Q69" i="1"/>
  <c r="O69" i="1"/>
  <c r="N69" i="1"/>
  <c r="Q1495" i="1"/>
  <c r="O1495" i="1"/>
  <c r="N1495" i="1"/>
  <c r="Q425" i="1"/>
  <c r="O425" i="1"/>
  <c r="N425" i="1"/>
  <c r="Q368" i="1"/>
  <c r="O368" i="1"/>
  <c r="N368" i="1"/>
  <c r="Q252" i="1"/>
  <c r="O252" i="1"/>
  <c r="N252" i="1"/>
  <c r="Q873" i="1"/>
  <c r="O873" i="1"/>
  <c r="N873" i="1"/>
  <c r="Q1458" i="1"/>
  <c r="O1458" i="1"/>
  <c r="N1458" i="1"/>
  <c r="Q2223" i="1"/>
  <c r="O2223" i="1"/>
  <c r="N2223" i="1"/>
  <c r="Q503" i="1"/>
  <c r="O503" i="1"/>
  <c r="N503" i="1"/>
  <c r="Q2247" i="1"/>
  <c r="O2247" i="1"/>
  <c r="N2247" i="1"/>
  <c r="Q365" i="1"/>
  <c r="O365" i="1"/>
  <c r="N365" i="1"/>
  <c r="Q165" i="1"/>
  <c r="O165" i="1"/>
  <c r="N165" i="1"/>
  <c r="Q1504" i="1"/>
  <c r="O1504" i="1"/>
  <c r="N1504" i="1"/>
  <c r="Q474" i="1"/>
  <c r="O474" i="1"/>
  <c r="N474" i="1"/>
  <c r="Q251" i="1"/>
  <c r="O251" i="1"/>
  <c r="N251" i="1"/>
  <c r="Q727" i="1"/>
  <c r="O727" i="1"/>
  <c r="N727" i="1"/>
  <c r="Q766" i="1"/>
  <c r="O766" i="1"/>
  <c r="N766" i="1"/>
  <c r="Q1663" i="1"/>
  <c r="O1663" i="1"/>
  <c r="N1663" i="1"/>
  <c r="Q354" i="1"/>
  <c r="O354" i="1"/>
  <c r="N354" i="1"/>
  <c r="Q61" i="1"/>
  <c r="O61" i="1"/>
  <c r="N61" i="1"/>
  <c r="Q287" i="1"/>
  <c r="O287" i="1"/>
  <c r="N287" i="1"/>
  <c r="Q232" i="1"/>
  <c r="O232" i="1"/>
  <c r="N232" i="1"/>
  <c r="Q285" i="1"/>
  <c r="O285" i="1"/>
  <c r="N285" i="1"/>
  <c r="Q424" i="1"/>
  <c r="O424" i="1"/>
  <c r="N424" i="1"/>
  <c r="Q261" i="1"/>
  <c r="O261" i="1"/>
  <c r="N261" i="1"/>
  <c r="Q317" i="1"/>
  <c r="O317" i="1"/>
  <c r="N317" i="1"/>
  <c r="Q1509" i="1"/>
  <c r="O1509" i="1"/>
  <c r="N1509" i="1"/>
  <c r="Q177" i="1"/>
  <c r="O177" i="1"/>
  <c r="N177" i="1"/>
  <c r="Q470" i="1"/>
  <c r="O470" i="1"/>
  <c r="N470" i="1"/>
  <c r="Q26" i="1"/>
  <c r="O26" i="1"/>
  <c r="N26" i="1"/>
  <c r="Q463" i="1"/>
  <c r="O463" i="1"/>
  <c r="N463" i="1"/>
  <c r="Q205" i="1"/>
  <c r="O205" i="1"/>
  <c r="N205" i="1"/>
  <c r="Q313" i="1"/>
  <c r="O313" i="1"/>
  <c r="N313" i="1"/>
  <c r="Q1572" i="1"/>
  <c r="O1572" i="1"/>
  <c r="N1572" i="1"/>
  <c r="Q797" i="1"/>
  <c r="O797" i="1"/>
  <c r="N797" i="1"/>
  <c r="Q236" i="1"/>
  <c r="O236" i="1"/>
  <c r="N236" i="1"/>
  <c r="Q406" i="1"/>
  <c r="O406" i="1"/>
  <c r="N406" i="1"/>
  <c r="Q735" i="1"/>
  <c r="O735" i="1"/>
  <c r="N735" i="1"/>
  <c r="Q1791" i="1"/>
  <c r="O1791" i="1"/>
  <c r="N1791" i="1"/>
  <c r="Q432" i="1"/>
  <c r="O432" i="1"/>
  <c r="N432" i="1"/>
  <c r="Q1638" i="1"/>
  <c r="O1638" i="1"/>
  <c r="N1638" i="1"/>
  <c r="Q1471" i="1"/>
  <c r="O1471" i="1"/>
  <c r="N1471" i="1"/>
  <c r="Q547" i="1"/>
  <c r="O547" i="1"/>
  <c r="N547" i="1"/>
  <c r="Q1716" i="1"/>
  <c r="O1716" i="1"/>
  <c r="N1716" i="1"/>
  <c r="Q675" i="1"/>
  <c r="O675" i="1"/>
  <c r="N675" i="1"/>
  <c r="Q353" i="1"/>
  <c r="O353" i="1"/>
  <c r="N353" i="1"/>
  <c r="Q323" i="1"/>
  <c r="O323" i="1"/>
  <c r="N323" i="1"/>
  <c r="Q591" i="1"/>
  <c r="O591" i="1"/>
  <c r="N591" i="1"/>
  <c r="Q68" i="1"/>
  <c r="O68" i="1"/>
  <c r="N68" i="1"/>
  <c r="Q665" i="1"/>
  <c r="O665" i="1"/>
  <c r="N665" i="1"/>
  <c r="Q405" i="1"/>
  <c r="O405" i="1"/>
  <c r="N405" i="1"/>
  <c r="Q566" i="1"/>
  <c r="O566" i="1"/>
  <c r="N566" i="1"/>
  <c r="Q576" i="1"/>
  <c r="O576" i="1"/>
  <c r="N576" i="1"/>
  <c r="Q1843" i="1"/>
  <c r="O1843" i="1"/>
  <c r="N1843" i="1"/>
  <c r="Q188" i="1"/>
  <c r="O188" i="1"/>
  <c r="N188" i="1"/>
  <c r="Q803" i="1"/>
  <c r="O803" i="1"/>
  <c r="N803" i="1"/>
  <c r="Q351" i="1"/>
  <c r="O351" i="1"/>
  <c r="N351" i="1"/>
  <c r="Q105" i="1"/>
  <c r="O105" i="1"/>
  <c r="N105" i="1"/>
  <c r="Q500" i="1"/>
  <c r="O500" i="1"/>
  <c r="N500" i="1"/>
  <c r="Q107" i="1"/>
  <c r="O107" i="1"/>
  <c r="N107" i="1"/>
  <c r="Q1750" i="1"/>
  <c r="O1750" i="1"/>
  <c r="N1750" i="1"/>
  <c r="Q1821" i="1"/>
  <c r="O1821" i="1"/>
  <c r="N1821" i="1"/>
  <c r="Q2092" i="1"/>
  <c r="O2092" i="1"/>
  <c r="N2092" i="1"/>
  <c r="Q57" i="1"/>
  <c r="O57" i="1"/>
  <c r="N57" i="1"/>
  <c r="Q417" i="1"/>
  <c r="O417" i="1"/>
  <c r="N417" i="1"/>
  <c r="Q146" i="1"/>
  <c r="O146" i="1"/>
  <c r="N146" i="1"/>
  <c r="Q1865" i="1"/>
  <c r="O1865" i="1"/>
  <c r="N1865" i="1"/>
  <c r="Q1820" i="1"/>
  <c r="O1820" i="1"/>
  <c r="N1820" i="1"/>
  <c r="Q142" i="1"/>
  <c r="O142" i="1"/>
  <c r="N142" i="1"/>
  <c r="Q2106" i="1"/>
  <c r="O2106" i="1"/>
  <c r="N2106" i="1"/>
  <c r="Q100" i="1"/>
  <c r="O100" i="1"/>
  <c r="N100" i="1"/>
  <c r="Q155" i="1"/>
  <c r="O155" i="1"/>
  <c r="N155" i="1"/>
  <c r="Q2224" i="1"/>
  <c r="O2224" i="1"/>
  <c r="N2224" i="1"/>
  <c r="Q1932" i="1"/>
  <c r="O1932" i="1"/>
  <c r="N1932" i="1"/>
  <c r="Q1834" i="1"/>
  <c r="O1834" i="1"/>
  <c r="N1834" i="1"/>
  <c r="Q103" i="1"/>
  <c r="O103" i="1"/>
  <c r="N103" i="1"/>
  <c r="Q210" i="1"/>
  <c r="O210" i="1"/>
  <c r="N210" i="1"/>
  <c r="Q1598" i="1"/>
  <c r="O1598" i="1"/>
  <c r="N1598" i="1"/>
  <c r="Q586" i="1"/>
  <c r="O586" i="1"/>
  <c r="N586" i="1"/>
  <c r="Q79" i="1"/>
  <c r="O79" i="1"/>
  <c r="N79" i="1"/>
  <c r="Q80" i="1"/>
  <c r="O80" i="1"/>
  <c r="N80" i="1"/>
  <c r="Q355" i="1"/>
  <c r="O355" i="1"/>
  <c r="N355" i="1"/>
  <c r="Q487" i="1"/>
  <c r="O487" i="1"/>
  <c r="N487" i="1"/>
  <c r="Q1713" i="1"/>
  <c r="O1713" i="1"/>
  <c r="N1713" i="1"/>
  <c r="Q139" i="1"/>
  <c r="O139" i="1"/>
  <c r="N139" i="1"/>
  <c r="Q662" i="1"/>
  <c r="O662" i="1"/>
  <c r="N662" i="1"/>
  <c r="Q121" i="1"/>
  <c r="O121" i="1"/>
  <c r="N121" i="1"/>
  <c r="Q364" i="1"/>
  <c r="O364" i="1"/>
  <c r="N364" i="1"/>
  <c r="Q203" i="1"/>
  <c r="O203" i="1"/>
  <c r="N203" i="1"/>
  <c r="Q409" i="1"/>
  <c r="O409" i="1"/>
  <c r="N409" i="1"/>
  <c r="Q1461" i="1"/>
  <c r="O1461" i="1"/>
  <c r="N1461" i="1"/>
  <c r="Q1935" i="1"/>
  <c r="O1935" i="1"/>
  <c r="N1935" i="1"/>
  <c r="Q63" i="1"/>
  <c r="O63" i="1"/>
  <c r="N63" i="1"/>
  <c r="Q1088" i="1"/>
  <c r="O1088" i="1"/>
  <c r="N1088" i="1"/>
  <c r="Q6" i="1"/>
  <c r="O6" i="1"/>
  <c r="N6" i="1"/>
  <c r="Q1185" i="1"/>
  <c r="O1185" i="1"/>
  <c r="N1185" i="1"/>
  <c r="Q496" i="1"/>
  <c r="O496" i="1"/>
  <c r="N496" i="1"/>
  <c r="Q583" i="1"/>
  <c r="O583" i="1"/>
  <c r="N583" i="1"/>
  <c r="Q2027" i="1"/>
  <c r="O2027" i="1"/>
  <c r="N2027" i="1"/>
  <c r="Q834" i="1"/>
  <c r="O834" i="1"/>
  <c r="N834" i="1"/>
  <c r="Q845" i="1"/>
  <c r="O845" i="1"/>
  <c r="N845" i="1"/>
  <c r="Q1445" i="1"/>
  <c r="O1445" i="1"/>
  <c r="N1445" i="1"/>
  <c r="Q288" i="1"/>
  <c r="O288" i="1"/>
  <c r="N288" i="1"/>
  <c r="Q158" i="1"/>
  <c r="O158" i="1"/>
  <c r="N158" i="1"/>
  <c r="Q1554" i="1"/>
  <c r="O1554" i="1"/>
  <c r="N1554" i="1"/>
  <c r="Q81" i="1"/>
  <c r="O81" i="1"/>
  <c r="N81" i="1"/>
  <c r="Q1026" i="1"/>
  <c r="O1026" i="1"/>
  <c r="N1026" i="1"/>
  <c r="Q1470" i="1"/>
  <c r="O1470" i="1"/>
  <c r="N1470" i="1"/>
  <c r="Q1300" i="1"/>
  <c r="O1300" i="1"/>
  <c r="N1300" i="1"/>
  <c r="Q131" i="1"/>
  <c r="O131" i="1"/>
  <c r="N131" i="1"/>
  <c r="Q17" i="1"/>
  <c r="O17" i="1"/>
  <c r="N17" i="1"/>
  <c r="Q39" i="1"/>
  <c r="O39" i="1"/>
  <c r="N39" i="1"/>
  <c r="Q231" i="1"/>
  <c r="O231" i="1"/>
  <c r="N231" i="1"/>
  <c r="Q2205" i="1"/>
  <c r="O2205" i="1"/>
  <c r="N2205" i="1"/>
  <c r="Q1510" i="1"/>
  <c r="O1510" i="1"/>
  <c r="N1510" i="1"/>
  <c r="Q868" i="1"/>
  <c r="O868" i="1"/>
  <c r="N868" i="1"/>
  <c r="Q520" i="1"/>
  <c r="O520" i="1"/>
  <c r="N520" i="1"/>
  <c r="Q807" i="1"/>
  <c r="O807" i="1"/>
  <c r="N807" i="1"/>
  <c r="Q180" i="1"/>
  <c r="O180" i="1"/>
  <c r="N180" i="1"/>
  <c r="Q145" i="1"/>
  <c r="O145" i="1"/>
  <c r="N145" i="1"/>
  <c r="Q2263" i="1"/>
  <c r="O2263" i="1"/>
  <c r="N2263" i="1"/>
  <c r="Q582" i="1"/>
  <c r="O582" i="1"/>
  <c r="N582" i="1"/>
  <c r="Q1017" i="1"/>
  <c r="O1017" i="1"/>
  <c r="N1017" i="1"/>
  <c r="Q2217" i="1"/>
  <c r="O2217" i="1"/>
  <c r="N2217" i="1"/>
  <c r="Q1606" i="1"/>
  <c r="O1606" i="1"/>
  <c r="N1606" i="1"/>
  <c r="Q230" i="1"/>
  <c r="O230" i="1"/>
  <c r="N230" i="1"/>
  <c r="Q761" i="1"/>
  <c r="O761" i="1"/>
  <c r="N761" i="1"/>
  <c r="Q903" i="1"/>
  <c r="O903" i="1"/>
  <c r="N903" i="1"/>
  <c r="Q728" i="1"/>
  <c r="O728" i="1"/>
  <c r="N728" i="1"/>
  <c r="Q104" i="1"/>
  <c r="O104" i="1"/>
  <c r="N104" i="1"/>
  <c r="Q426" i="1"/>
  <c r="O426" i="1"/>
  <c r="N426" i="1"/>
  <c r="Q412" i="1"/>
  <c r="O412" i="1"/>
  <c r="N412" i="1"/>
  <c r="Q788" i="1"/>
  <c r="O788" i="1"/>
  <c r="N788" i="1"/>
  <c r="Q718" i="1"/>
  <c r="O718" i="1"/>
  <c r="N718" i="1"/>
  <c r="Q955" i="1"/>
  <c r="O955" i="1"/>
  <c r="N955" i="1"/>
  <c r="Q616" i="1"/>
  <c r="O616" i="1"/>
  <c r="N616" i="1"/>
  <c r="Q204" i="1"/>
  <c r="O204" i="1"/>
  <c r="N204" i="1"/>
  <c r="Q89" i="1"/>
  <c r="O89" i="1"/>
  <c r="N89" i="1"/>
  <c r="Q1472" i="1"/>
  <c r="O1472" i="1"/>
  <c r="N1472" i="1"/>
  <c r="Q478" i="1"/>
  <c r="O478" i="1"/>
  <c r="N478" i="1"/>
  <c r="Q2262" i="1"/>
  <c r="O2262" i="1"/>
  <c r="N2262" i="1"/>
  <c r="Q98" i="1"/>
  <c r="O98" i="1"/>
  <c r="N98" i="1"/>
  <c r="Q2069" i="1"/>
  <c r="O2069" i="1"/>
  <c r="N2069" i="1"/>
  <c r="Q1666" i="1"/>
  <c r="O1666" i="1"/>
  <c r="N1666" i="1"/>
  <c r="Q1754" i="1"/>
  <c r="O1754" i="1"/>
  <c r="N1754" i="1"/>
  <c r="Q459" i="1"/>
  <c r="O459" i="1"/>
  <c r="N459" i="1"/>
  <c r="Q1792" i="1"/>
  <c r="O1792" i="1"/>
  <c r="N1792" i="1"/>
  <c r="Q1545" i="1"/>
  <c r="O1545" i="1"/>
  <c r="N1545" i="1"/>
  <c r="Q307" i="1"/>
  <c r="O307" i="1"/>
  <c r="N307" i="1"/>
  <c r="Q2501" i="1"/>
  <c r="O2501" i="1"/>
  <c r="N2501" i="1"/>
  <c r="Q209" i="1"/>
  <c r="O209" i="1"/>
  <c r="N209" i="1"/>
  <c r="Q404" i="1"/>
  <c r="O404" i="1"/>
  <c r="N404" i="1"/>
  <c r="Q568" i="1"/>
  <c r="O568" i="1"/>
  <c r="N568" i="1"/>
  <c r="Q109" i="1"/>
  <c r="O109" i="1"/>
  <c r="N109" i="1"/>
  <c r="Q604" i="1"/>
  <c r="O604" i="1"/>
  <c r="N604" i="1"/>
  <c r="Q1825" i="1"/>
  <c r="O1825" i="1"/>
  <c r="N1825" i="1"/>
  <c r="Q130" i="1"/>
  <c r="O130" i="1"/>
  <c r="N130" i="1"/>
  <c r="Q653" i="1"/>
  <c r="O653" i="1"/>
  <c r="N653" i="1"/>
  <c r="Q1473" i="1"/>
  <c r="O1473" i="1"/>
  <c r="N1473" i="1"/>
  <c r="Q43" i="1"/>
  <c r="O43" i="1"/>
  <c r="N43" i="1"/>
  <c r="Q1773" i="1"/>
  <c r="O1773" i="1"/>
  <c r="N1773" i="1"/>
  <c r="Q852" i="1"/>
  <c r="O852" i="1"/>
  <c r="N852" i="1"/>
  <c r="Q1874" i="1"/>
  <c r="O1874" i="1"/>
  <c r="N1874" i="1"/>
  <c r="Q2385" i="1"/>
  <c r="O2385" i="1"/>
  <c r="N2385" i="1"/>
  <c r="Q435" i="1"/>
  <c r="O435" i="1"/>
  <c r="N435" i="1"/>
  <c r="Q303" i="1"/>
  <c r="O303" i="1"/>
  <c r="N303" i="1"/>
  <c r="Q2492" i="1"/>
  <c r="O2492" i="1"/>
  <c r="N2492" i="1"/>
  <c r="Q2317" i="1"/>
  <c r="O2317" i="1"/>
  <c r="N2317" i="1"/>
  <c r="Q570" i="1"/>
  <c r="O570" i="1"/>
  <c r="N570" i="1"/>
  <c r="Q93" i="1"/>
  <c r="O93" i="1"/>
  <c r="N93" i="1"/>
  <c r="Q861" i="1"/>
  <c r="O861" i="1"/>
  <c r="N861" i="1"/>
  <c r="Q509" i="1"/>
  <c r="O509" i="1"/>
  <c r="N509" i="1"/>
  <c r="Q1416" i="1"/>
  <c r="O1416" i="1"/>
  <c r="N1416" i="1"/>
  <c r="Q389" i="1"/>
  <c r="O389" i="1"/>
  <c r="N389" i="1"/>
  <c r="Q499" i="1"/>
  <c r="O499" i="1"/>
  <c r="N499" i="1"/>
  <c r="Q968" i="1"/>
  <c r="O968" i="1"/>
  <c r="N968" i="1"/>
  <c r="Q1962" i="1"/>
  <c r="O1962" i="1"/>
  <c r="N1962" i="1"/>
  <c r="Q2179" i="1"/>
  <c r="O2179" i="1"/>
  <c r="N2179" i="1"/>
  <c r="Q382" i="1"/>
  <c r="O382" i="1"/>
  <c r="N382" i="1"/>
  <c r="Q1513" i="1"/>
  <c r="O1513" i="1"/>
  <c r="N1513" i="1"/>
  <c r="Q1694" i="1"/>
  <c r="O1694" i="1"/>
  <c r="N1694" i="1"/>
  <c r="Q1355" i="1"/>
  <c r="O1355" i="1"/>
  <c r="N1355" i="1"/>
  <c r="Q1741" i="1"/>
  <c r="O1741" i="1"/>
  <c r="N1741" i="1"/>
  <c r="Q740" i="1"/>
  <c r="O740" i="1"/>
  <c r="N740" i="1"/>
  <c r="Q556" i="1"/>
  <c r="O556" i="1"/>
  <c r="N556" i="1"/>
  <c r="Q1763" i="1"/>
  <c r="O1763" i="1"/>
  <c r="N1763" i="1"/>
  <c r="Q1555" i="1"/>
  <c r="O1555" i="1"/>
  <c r="N1555" i="1"/>
  <c r="Q1831" i="1"/>
  <c r="O1831" i="1"/>
  <c r="N1831" i="1"/>
  <c r="Q1488" i="1"/>
  <c r="O1488" i="1"/>
  <c r="N1488" i="1"/>
  <c r="Q1372" i="1"/>
  <c r="O1372" i="1"/>
  <c r="N1372" i="1"/>
  <c r="Q27" i="1"/>
  <c r="O27" i="1"/>
  <c r="N27" i="1"/>
  <c r="Q1575" i="1"/>
  <c r="O1575" i="1"/>
  <c r="N1575" i="1"/>
  <c r="Q235" i="1"/>
  <c r="O235" i="1"/>
  <c r="N235" i="1"/>
  <c r="Q564" i="1"/>
  <c r="O564" i="1"/>
  <c r="N564" i="1"/>
  <c r="Q173" i="1"/>
  <c r="O173" i="1"/>
  <c r="N173" i="1"/>
  <c r="Q1381" i="1"/>
  <c r="O1381" i="1"/>
  <c r="N1381" i="1"/>
  <c r="Q186" i="1"/>
  <c r="O186" i="1"/>
  <c r="N186" i="1"/>
  <c r="Q1266" i="1"/>
  <c r="O1266" i="1"/>
  <c r="N1266" i="1"/>
  <c r="Q1630" i="1"/>
  <c r="O1630" i="1"/>
  <c r="N1630" i="1"/>
  <c r="Q519" i="1"/>
  <c r="O519" i="1"/>
  <c r="N519" i="1"/>
  <c r="Q1911" i="1"/>
  <c r="O1911" i="1"/>
  <c r="N1911" i="1"/>
  <c r="Q2375" i="1"/>
  <c r="O2375" i="1"/>
  <c r="N2375" i="1"/>
  <c r="Q1988" i="1"/>
  <c r="O1988" i="1"/>
  <c r="N1988" i="1"/>
  <c r="Q1469" i="1"/>
  <c r="O1469" i="1"/>
  <c r="N1469" i="1"/>
  <c r="Q1753" i="1"/>
  <c r="O1753" i="1"/>
  <c r="N1753" i="1"/>
  <c r="Q101" i="1"/>
  <c r="O101" i="1"/>
  <c r="N101" i="1"/>
  <c r="Q55" i="1"/>
  <c r="O55" i="1"/>
  <c r="N55" i="1"/>
  <c r="Q226" i="1"/>
  <c r="O226" i="1"/>
  <c r="N226" i="1"/>
  <c r="Q2002" i="1"/>
  <c r="O2002" i="1"/>
  <c r="N2002" i="1"/>
  <c r="Q2014" i="1"/>
  <c r="O2014" i="1"/>
  <c r="N2014" i="1"/>
  <c r="Q122" i="1"/>
  <c r="O122" i="1"/>
  <c r="N122" i="1"/>
  <c r="Q44" i="1"/>
  <c r="O44" i="1"/>
  <c r="N44" i="1"/>
  <c r="Q1597" i="1"/>
  <c r="O1597" i="1"/>
  <c r="N1597" i="1"/>
  <c r="Q124" i="1"/>
  <c r="O124" i="1"/>
  <c r="N124" i="1"/>
  <c r="Q1803" i="1"/>
  <c r="O1803" i="1"/>
  <c r="N1803" i="1"/>
  <c r="Q1437" i="1"/>
  <c r="O1437" i="1"/>
  <c r="N1437" i="1"/>
  <c r="Q56" i="1"/>
  <c r="O56" i="1"/>
  <c r="N56" i="1"/>
  <c r="Q167" i="1"/>
  <c r="O167" i="1"/>
  <c r="N167" i="1"/>
  <c r="Q25" i="1"/>
  <c r="O25" i="1"/>
  <c r="N25" i="1"/>
  <c r="Q1478" i="1"/>
  <c r="O1478" i="1"/>
  <c r="N1478" i="1"/>
  <c r="Q1380" i="1"/>
  <c r="O1380" i="1"/>
  <c r="N1380" i="1"/>
  <c r="Q2289" i="1"/>
  <c r="O2289" i="1"/>
  <c r="N2289" i="1"/>
  <c r="Q1528" i="1"/>
  <c r="O1528" i="1"/>
  <c r="N1528" i="1"/>
  <c r="Q255" i="1"/>
  <c r="O255" i="1"/>
  <c r="N255" i="1"/>
  <c r="Q2021" i="1"/>
  <c r="O2021" i="1"/>
  <c r="N2021" i="1"/>
  <c r="Q1576" i="1"/>
  <c r="O1576" i="1"/>
  <c r="N1576" i="1"/>
  <c r="Q2291" i="1"/>
  <c r="O2291" i="1"/>
  <c r="N2291" i="1"/>
  <c r="Q403" i="1"/>
  <c r="O403" i="1"/>
  <c r="N403" i="1"/>
  <c r="Q584" i="1"/>
  <c r="O584" i="1"/>
  <c r="N584" i="1"/>
  <c r="Q1369" i="1"/>
  <c r="O1369" i="1"/>
  <c r="N1369" i="1"/>
  <c r="Q2718" i="1"/>
  <c r="O2718" i="1"/>
  <c r="N2718" i="1"/>
  <c r="Q106" i="1"/>
  <c r="O106" i="1"/>
  <c r="N106" i="1"/>
  <c r="Q1726" i="1"/>
  <c r="O1726" i="1"/>
  <c r="N1726" i="1"/>
  <c r="Q156" i="1"/>
  <c r="O156" i="1"/>
  <c r="N156" i="1"/>
  <c r="Q893" i="1"/>
  <c r="O893" i="1"/>
  <c r="N893" i="1"/>
  <c r="Q2620" i="1"/>
  <c r="O2620" i="1"/>
  <c r="N2620" i="1"/>
  <c r="Q1712" i="1"/>
  <c r="O1712" i="1"/>
  <c r="N1712" i="1"/>
  <c r="Q1499" i="1"/>
  <c r="O1499" i="1"/>
  <c r="N1499" i="1"/>
  <c r="Q655" i="1"/>
  <c r="O655" i="1"/>
  <c r="N655" i="1"/>
  <c r="Q352" i="1"/>
  <c r="O352" i="1"/>
  <c r="N352" i="1"/>
  <c r="Q762" i="1"/>
  <c r="O762" i="1"/>
  <c r="N762" i="1"/>
  <c r="Q534" i="1"/>
  <c r="O534" i="1"/>
  <c r="N534" i="1"/>
  <c r="Q333" i="1"/>
  <c r="O333" i="1"/>
  <c r="N333" i="1"/>
  <c r="Q2035" i="1"/>
  <c r="O2035" i="1"/>
  <c r="N2035" i="1"/>
  <c r="Q1633" i="1"/>
  <c r="O1633" i="1"/>
  <c r="N1633" i="1"/>
  <c r="Q1020" i="1"/>
  <c r="O1020" i="1"/>
  <c r="N1020" i="1"/>
  <c r="Q1519" i="1"/>
  <c r="O1519" i="1"/>
  <c r="N1519" i="1"/>
  <c r="Q451" i="1"/>
  <c r="O451" i="1"/>
  <c r="N451" i="1"/>
  <c r="Q460" i="1"/>
  <c r="O460" i="1"/>
  <c r="N460" i="1"/>
  <c r="Q776" i="1"/>
  <c r="O776" i="1"/>
  <c r="N776" i="1"/>
  <c r="Q374" i="1"/>
  <c r="O374" i="1"/>
  <c r="N374" i="1"/>
  <c r="Q2343" i="1"/>
  <c r="O2343" i="1"/>
  <c r="N2343" i="1"/>
  <c r="Q2255" i="1"/>
  <c r="O2255" i="1"/>
  <c r="N2255" i="1"/>
  <c r="Q798" i="1"/>
  <c r="O798" i="1"/>
  <c r="N798" i="1"/>
  <c r="Q1781" i="1"/>
  <c r="O1781" i="1"/>
  <c r="N1781" i="1"/>
  <c r="Q90" i="1"/>
  <c r="O90" i="1"/>
  <c r="N90" i="1"/>
  <c r="Q257" i="1"/>
  <c r="O257" i="1"/>
  <c r="N257" i="1"/>
  <c r="Q1512" i="1"/>
  <c r="O1512" i="1"/>
  <c r="N1512" i="1"/>
  <c r="Q636" i="1"/>
  <c r="O636" i="1"/>
  <c r="N636" i="1"/>
  <c r="Q1717" i="1"/>
  <c r="O1717" i="1"/>
  <c r="N1717" i="1"/>
  <c r="Q1480" i="1"/>
  <c r="O1480" i="1"/>
  <c r="N1480" i="1"/>
  <c r="Q1468" i="1"/>
  <c r="O1468" i="1"/>
  <c r="N1468" i="1"/>
  <c r="Q783" i="1"/>
  <c r="O783" i="1"/>
  <c r="N783" i="1"/>
  <c r="Q811" i="1"/>
  <c r="O811" i="1"/>
  <c r="N811" i="1"/>
  <c r="Q1548" i="1"/>
  <c r="O1548" i="1"/>
  <c r="N1548" i="1"/>
  <c r="Q1571" i="1"/>
  <c r="O1571" i="1"/>
  <c r="N1571" i="1"/>
  <c r="Q2955" i="1"/>
  <c r="O2955" i="1"/>
  <c r="N2955" i="1"/>
  <c r="Q46" i="1"/>
  <c r="O46" i="1"/>
  <c r="N46" i="1"/>
  <c r="Q454" i="1"/>
  <c r="O454" i="1"/>
  <c r="N454" i="1"/>
  <c r="Q1569" i="1"/>
  <c r="O1569" i="1"/>
  <c r="N1569" i="1"/>
  <c r="Q1632" i="1"/>
  <c r="O1632" i="1"/>
  <c r="N1632" i="1"/>
  <c r="Q1537" i="1"/>
  <c r="O1537" i="1"/>
  <c r="N1537" i="1"/>
  <c r="Q592" i="1"/>
  <c r="O592" i="1"/>
  <c r="N592" i="1"/>
  <c r="Q1544" i="1"/>
  <c r="O1544" i="1"/>
  <c r="N1544" i="1"/>
  <c r="Q565" i="1"/>
  <c r="O565" i="1"/>
  <c r="N565" i="1"/>
  <c r="Q1434" i="1"/>
  <c r="O1434" i="1"/>
  <c r="N1434" i="1"/>
  <c r="Q2491" i="1"/>
  <c r="O2491" i="1"/>
  <c r="N2491" i="1"/>
  <c r="Q444" i="1"/>
  <c r="O444" i="1"/>
  <c r="N444" i="1"/>
  <c r="Q2222" i="1"/>
  <c r="O2222" i="1"/>
  <c r="N2222" i="1"/>
  <c r="Q1715" i="1"/>
  <c r="O1715" i="1"/>
  <c r="N1715" i="1"/>
  <c r="Q1664" i="1"/>
  <c r="O1664" i="1"/>
  <c r="N1664" i="1"/>
  <c r="Q1520" i="1"/>
  <c r="O1520" i="1"/>
  <c r="N1520" i="1"/>
  <c r="Q1126" i="1"/>
  <c r="O1126" i="1"/>
  <c r="N1126" i="1"/>
  <c r="Q1603" i="1"/>
  <c r="O1603" i="1"/>
  <c r="N1603" i="1"/>
  <c r="Q42" i="1"/>
  <c r="O42" i="1"/>
  <c r="N42" i="1"/>
  <c r="Q169" i="1"/>
  <c r="O169" i="1"/>
  <c r="N169" i="1"/>
  <c r="Q1775" i="1"/>
  <c r="O1775" i="1"/>
  <c r="N1775" i="1"/>
  <c r="Q369" i="1"/>
  <c r="O369" i="1"/>
  <c r="N369" i="1"/>
  <c r="Q1565" i="1"/>
  <c r="O1565" i="1"/>
  <c r="N1565" i="1"/>
  <c r="Q1705" i="1"/>
  <c r="O1705" i="1"/>
  <c r="N1705" i="1"/>
  <c r="Q1001" i="1"/>
  <c r="O1001" i="1"/>
  <c r="N1001" i="1"/>
  <c r="Q1449" i="1"/>
  <c r="O1449" i="1"/>
  <c r="N1449" i="1"/>
  <c r="Q1766" i="1"/>
  <c r="O1766" i="1"/>
  <c r="N1766" i="1"/>
  <c r="Q1680" i="1"/>
  <c r="O1680" i="1"/>
  <c r="N1680" i="1"/>
  <c r="Q1649" i="1"/>
  <c r="O1649" i="1"/>
  <c r="N1649" i="1"/>
  <c r="Q1931" i="1"/>
  <c r="O1931" i="1"/>
  <c r="N1931" i="1"/>
  <c r="Q415" i="1"/>
  <c r="O415" i="1"/>
  <c r="N415" i="1"/>
  <c r="Q1507" i="1"/>
  <c r="O1507" i="1"/>
  <c r="N1507" i="1"/>
  <c r="Q242" i="1"/>
  <c r="O242" i="1"/>
  <c r="N242" i="1"/>
  <c r="Q1467" i="1"/>
  <c r="O1467" i="1"/>
  <c r="N1467" i="1"/>
  <c r="Q1536" i="1"/>
  <c r="O1536" i="1"/>
  <c r="N1536" i="1"/>
  <c r="Q1661" i="1"/>
  <c r="O1661" i="1"/>
  <c r="N1661" i="1"/>
  <c r="Q765" i="1"/>
  <c r="O765" i="1"/>
  <c r="N765" i="1"/>
  <c r="Q2357" i="1"/>
  <c r="O2357" i="1"/>
  <c r="N2357" i="1"/>
  <c r="Q1964" i="1"/>
  <c r="O1964" i="1"/>
  <c r="N1964" i="1"/>
  <c r="Q1662" i="1"/>
  <c r="O1662" i="1"/>
  <c r="N1662" i="1"/>
  <c r="Q2322" i="1"/>
  <c r="O2322" i="1"/>
  <c r="N2322" i="1"/>
  <c r="Q1562" i="1"/>
  <c r="O1562" i="1"/>
  <c r="N1562" i="1"/>
  <c r="Q1645" i="1"/>
  <c r="O1645" i="1"/>
  <c r="N1645" i="1"/>
  <c r="Q1617" i="1"/>
  <c r="O1617" i="1"/>
  <c r="N1617" i="1"/>
  <c r="Q1907" i="1"/>
  <c r="O1907" i="1"/>
  <c r="N1907" i="1"/>
  <c r="Q1689" i="1"/>
  <c r="O1689" i="1"/>
  <c r="N1689" i="1"/>
  <c r="Q1481" i="1"/>
  <c r="O1481" i="1"/>
  <c r="N1481" i="1"/>
  <c r="Q363" i="1"/>
  <c r="O363" i="1"/>
  <c r="N363" i="1"/>
  <c r="Q1008" i="1"/>
  <c r="O1008" i="1"/>
  <c r="N1008" i="1"/>
  <c r="Q518" i="1"/>
  <c r="O518" i="1"/>
  <c r="N518" i="1"/>
  <c r="Q1772" i="1"/>
  <c r="O1772" i="1"/>
  <c r="N1772" i="1"/>
  <c r="Q738" i="1"/>
  <c r="O738" i="1"/>
  <c r="N738" i="1"/>
  <c r="Q1605" i="1"/>
  <c r="O1605" i="1"/>
  <c r="N1605" i="1"/>
  <c r="Q34" i="1"/>
  <c r="O34" i="1"/>
  <c r="N34" i="1"/>
  <c r="Q113" i="1"/>
  <c r="O113" i="1"/>
  <c r="N113" i="1"/>
  <c r="Q1553" i="1"/>
  <c r="O1553" i="1"/>
  <c r="N1553" i="1"/>
  <c r="Q1243" i="1"/>
  <c r="O1243" i="1"/>
  <c r="N1243" i="1"/>
  <c r="Q1777" i="1"/>
  <c r="O1777" i="1"/>
  <c r="N1777" i="1"/>
  <c r="Q358" i="1"/>
  <c r="O358" i="1"/>
  <c r="N358" i="1"/>
  <c r="Q2037" i="1"/>
  <c r="O2037" i="1"/>
  <c r="N2037" i="1"/>
  <c r="Q1602" i="1"/>
  <c r="O1602" i="1"/>
  <c r="N1602" i="1"/>
  <c r="Q999" i="1"/>
  <c r="O999" i="1"/>
  <c r="N999" i="1"/>
  <c r="Q1646" i="1"/>
  <c r="O1646" i="1"/>
  <c r="N1646" i="1"/>
  <c r="Q71" i="1"/>
  <c r="O71" i="1"/>
  <c r="N71" i="1"/>
  <c r="Q1948" i="1"/>
  <c r="O1948" i="1"/>
  <c r="N1948" i="1"/>
  <c r="Q1424" i="1"/>
  <c r="O1424" i="1"/>
  <c r="N1424" i="1"/>
  <c r="Q1321" i="1"/>
  <c r="O1321" i="1"/>
  <c r="N1321" i="1"/>
  <c r="Q117" i="1"/>
  <c r="O117" i="1"/>
  <c r="N117" i="1"/>
  <c r="Q1436" i="1"/>
  <c r="O1436" i="1"/>
  <c r="N1436" i="1"/>
  <c r="Q1543" i="1"/>
  <c r="O1543" i="1"/>
  <c r="N1543" i="1"/>
  <c r="Q1746" i="1"/>
  <c r="O1746" i="1"/>
  <c r="N1746" i="1"/>
  <c r="Q1771" i="1"/>
  <c r="O1771" i="1"/>
  <c r="N1771" i="1"/>
  <c r="Q846" i="1"/>
  <c r="O846" i="1"/>
  <c r="N846" i="1"/>
  <c r="Q1493" i="1"/>
  <c r="O1493" i="1"/>
  <c r="N1493" i="1"/>
  <c r="Q982" i="1"/>
  <c r="O982" i="1"/>
  <c r="N982" i="1"/>
  <c r="Q150" i="1"/>
  <c r="O150" i="1"/>
  <c r="N150" i="1"/>
  <c r="Q201" i="1"/>
  <c r="O201" i="1"/>
  <c r="N201" i="1"/>
  <c r="Q1725" i="1"/>
  <c r="O1725" i="1"/>
  <c r="N1725" i="1"/>
  <c r="Q78" i="1"/>
  <c r="O78" i="1"/>
  <c r="N78" i="1"/>
  <c r="Q1466" i="1"/>
  <c r="O1466" i="1"/>
  <c r="N1466" i="1"/>
  <c r="Q1427" i="1"/>
  <c r="O1427" i="1"/>
  <c r="N1427" i="1"/>
  <c r="Q1615" i="1"/>
  <c r="O1615" i="1"/>
  <c r="N1615" i="1"/>
  <c r="Q5" i="1"/>
  <c r="O5" i="1"/>
  <c r="N5" i="1"/>
  <c r="Q196" i="1"/>
  <c r="O196" i="1"/>
  <c r="N196" i="1"/>
  <c r="Q1535" i="1"/>
  <c r="O1535" i="1"/>
  <c r="N1535" i="1"/>
  <c r="Q1846" i="1"/>
  <c r="O1846" i="1"/>
  <c r="N1846" i="1"/>
  <c r="Q723" i="1"/>
  <c r="O723" i="1"/>
  <c r="N723" i="1"/>
  <c r="Q1744" i="1"/>
  <c r="O1744" i="1"/>
  <c r="N1744" i="1"/>
  <c r="Q1570" i="1"/>
  <c r="O1570" i="1"/>
  <c r="N1570" i="1"/>
  <c r="Q1994" i="1"/>
  <c r="O1994" i="1"/>
  <c r="N1994" i="1"/>
  <c r="Q1648" i="1"/>
  <c r="O1648" i="1"/>
  <c r="N1648" i="1"/>
  <c r="Q1494" i="1"/>
  <c r="O1494" i="1"/>
  <c r="N1494" i="1"/>
  <c r="Q620" i="1"/>
  <c r="O620" i="1"/>
  <c r="N620" i="1"/>
  <c r="Q2717" i="1"/>
  <c r="O2717" i="1"/>
  <c r="N2717" i="1"/>
  <c r="Q1462" i="1"/>
  <c r="O1462" i="1"/>
  <c r="N1462" i="1"/>
  <c r="Q1251" i="1"/>
  <c r="O1251" i="1"/>
  <c r="N1251" i="1"/>
  <c r="Q933" i="1"/>
  <c r="O933" i="1"/>
  <c r="N933" i="1"/>
  <c r="Q585" i="1"/>
  <c r="O585" i="1"/>
  <c r="N585" i="1"/>
  <c r="Q1655" i="1"/>
  <c r="O1655" i="1"/>
  <c r="N1655" i="1"/>
  <c r="Q2000" i="1"/>
  <c r="O2000" i="1"/>
  <c r="N2000" i="1"/>
  <c r="Q1917" i="1"/>
  <c r="O1917" i="1"/>
  <c r="N1917" i="1"/>
  <c r="Q1457" i="1"/>
  <c r="O1457" i="1"/>
  <c r="N1457" i="1"/>
  <c r="Q37" i="1"/>
  <c r="O37" i="1"/>
  <c r="N37" i="1"/>
  <c r="Q2359" i="1"/>
  <c r="O2359" i="1"/>
  <c r="N2359" i="1"/>
  <c r="Q858" i="1"/>
  <c r="O858" i="1"/>
  <c r="N858" i="1"/>
  <c r="Q1910" i="1"/>
  <c r="O1910" i="1"/>
  <c r="N1910" i="1"/>
  <c r="Q1479" i="1"/>
  <c r="O1479" i="1"/>
  <c r="N1479" i="1"/>
  <c r="Q1477" i="1"/>
  <c r="O1477" i="1"/>
  <c r="N1477" i="1"/>
  <c r="Q308" i="1"/>
  <c r="O308" i="1"/>
  <c r="N308" i="1"/>
  <c r="Q2001" i="1"/>
  <c r="O2001" i="1"/>
  <c r="N2001" i="1"/>
  <c r="Q108" i="1"/>
  <c r="O108" i="1"/>
  <c r="N108" i="1"/>
  <c r="Q2423" i="1"/>
  <c r="O2423" i="1"/>
  <c r="N2423" i="1"/>
  <c r="Q1484" i="1"/>
  <c r="O1484" i="1"/>
  <c r="N1484" i="1"/>
  <c r="Q2112" i="1"/>
  <c r="O2112" i="1"/>
  <c r="N2112" i="1"/>
  <c r="Q1508" i="1"/>
  <c r="O1508" i="1"/>
  <c r="N1508" i="1"/>
  <c r="Q590" i="1"/>
  <c r="O590" i="1"/>
  <c r="N590" i="1"/>
  <c r="Q1668" i="1"/>
  <c r="O1668" i="1"/>
  <c r="N1668" i="1"/>
  <c r="Q2139" i="1"/>
  <c r="O2139" i="1"/>
  <c r="N2139" i="1"/>
  <c r="Q1429" i="1"/>
  <c r="O1429" i="1"/>
  <c r="N1429" i="1"/>
  <c r="Q1711" i="1"/>
  <c r="O1711" i="1"/>
  <c r="N1711" i="1"/>
  <c r="Q1442" i="1"/>
  <c r="O1442" i="1"/>
  <c r="N1442" i="1"/>
  <c r="Q1987" i="1"/>
  <c r="O1987" i="1"/>
  <c r="N1987" i="1"/>
  <c r="Q134" i="1"/>
  <c r="O134" i="1"/>
  <c r="N134" i="1"/>
  <c r="Q1486" i="1"/>
  <c r="O1486" i="1"/>
  <c r="N1486" i="1"/>
  <c r="Q1485" i="1"/>
  <c r="O1485" i="1"/>
  <c r="N1485" i="1"/>
  <c r="Q1644" i="1"/>
  <c r="O1644" i="1"/>
  <c r="N1644" i="1"/>
  <c r="Q2712" i="1"/>
  <c r="O2712" i="1"/>
  <c r="N2712" i="1"/>
  <c r="Q1749" i="1"/>
  <c r="O1749" i="1"/>
  <c r="N1749" i="1"/>
  <c r="Q2036" i="1"/>
  <c r="O2036" i="1"/>
  <c r="N2036" i="1"/>
  <c r="Q1623" i="1"/>
  <c r="O1623" i="1"/>
  <c r="N1623" i="1"/>
  <c r="Q1254" i="1"/>
  <c r="O1254" i="1"/>
  <c r="N1254" i="1"/>
  <c r="Q994" i="1"/>
  <c r="O994" i="1"/>
  <c r="N994" i="1"/>
  <c r="T994" i="1" s="1"/>
  <c r="Q1870" i="1"/>
  <c r="O1870" i="1"/>
  <c r="N1870" i="1"/>
  <c r="Q465" i="1"/>
  <c r="O465" i="1"/>
  <c r="N465" i="1"/>
  <c r="Q367" i="1"/>
  <c r="O367" i="1"/>
  <c r="N367" i="1"/>
  <c r="Q493" i="1"/>
  <c r="O493" i="1"/>
  <c r="N493" i="1"/>
  <c r="Q685" i="1"/>
  <c r="O685" i="1"/>
  <c r="N685" i="1"/>
  <c r="Q827" i="1"/>
  <c r="O827" i="1"/>
  <c r="N827" i="1"/>
  <c r="Q612" i="1"/>
  <c r="O612" i="1"/>
  <c r="N612" i="1"/>
  <c r="Q1587" i="1"/>
  <c r="O1587" i="1"/>
  <c r="N1587" i="1"/>
  <c r="Q1589" i="1"/>
  <c r="O1589" i="1"/>
  <c r="N1589" i="1"/>
  <c r="Q1588" i="1"/>
  <c r="O1588" i="1"/>
  <c r="N1588" i="1"/>
  <c r="Q1604" i="1"/>
  <c r="O1604" i="1"/>
  <c r="N1604" i="1"/>
  <c r="Q174" i="1"/>
  <c r="O174" i="1"/>
  <c r="N174" i="1"/>
  <c r="Q2158" i="1"/>
  <c r="O2158" i="1"/>
  <c r="N2158" i="1"/>
  <c r="Q73" i="1"/>
  <c r="O73" i="1"/>
  <c r="N73" i="1"/>
  <c r="Q2151" i="1"/>
  <c r="O2151" i="1"/>
  <c r="N2151" i="1"/>
  <c r="Q1833" i="1"/>
  <c r="O1833" i="1"/>
  <c r="N1833" i="1"/>
  <c r="Q1947" i="1"/>
  <c r="O1947" i="1"/>
  <c r="N1947" i="1"/>
  <c r="Q1647" i="1"/>
  <c r="O1647" i="1"/>
  <c r="N1647" i="1"/>
  <c r="Q1898" i="1"/>
  <c r="O1898" i="1"/>
  <c r="N1898" i="1"/>
  <c r="Q388" i="1"/>
  <c r="O388" i="1"/>
  <c r="N388" i="1"/>
  <c r="Q2693" i="1"/>
  <c r="O2693" i="1"/>
  <c r="N2693" i="1"/>
  <c r="Q1736" i="1"/>
  <c r="O1736" i="1"/>
  <c r="N1736" i="1"/>
  <c r="Q468" i="1"/>
  <c r="O468" i="1"/>
  <c r="N468" i="1"/>
  <c r="Q760" i="1"/>
  <c r="O760" i="1"/>
  <c r="N760" i="1"/>
  <c r="Q1527" i="1"/>
  <c r="O1527" i="1"/>
  <c r="N1527" i="1"/>
  <c r="Q148" i="1"/>
  <c r="O148" i="1"/>
  <c r="N148" i="1"/>
  <c r="Q1590" i="1"/>
  <c r="O1590" i="1"/>
  <c r="N1590" i="1"/>
  <c r="Q1533" i="1"/>
  <c r="O1533" i="1"/>
  <c r="N1533" i="1"/>
  <c r="Q327" i="1"/>
  <c r="O327" i="1"/>
  <c r="N327" i="1"/>
  <c r="Q808" i="1"/>
  <c r="O808" i="1"/>
  <c r="N808" i="1"/>
  <c r="Q1878" i="1"/>
  <c r="O1878" i="1"/>
  <c r="N1878" i="1"/>
  <c r="Q1594" i="1"/>
  <c r="O1594" i="1"/>
  <c r="N1594" i="1"/>
  <c r="Q1506" i="1"/>
  <c r="O1506" i="1"/>
  <c r="N1506" i="1"/>
  <c r="Q1921" i="1"/>
  <c r="O1921" i="1"/>
  <c r="N1921" i="1"/>
  <c r="Q1688" i="1"/>
  <c r="O1688" i="1"/>
  <c r="N1688" i="1"/>
  <c r="Q1709" i="1"/>
  <c r="O1709" i="1"/>
  <c r="N1709" i="1"/>
  <c r="Q739" i="1"/>
  <c r="O739" i="1"/>
  <c r="N739" i="1"/>
  <c r="Q1004" i="1"/>
  <c r="O1004" i="1"/>
  <c r="N1004" i="1"/>
  <c r="Q1610" i="1"/>
  <c r="O1610" i="1"/>
  <c r="N1610" i="1"/>
  <c r="T1610" i="1" s="1"/>
  <c r="Q2080" i="1"/>
  <c r="O2080" i="1"/>
  <c r="N2080" i="1"/>
  <c r="Q887" i="1"/>
  <c r="O887" i="1"/>
  <c r="N887" i="1"/>
  <c r="Q1631" i="1"/>
  <c r="O1631" i="1"/>
  <c r="N1631" i="1"/>
  <c r="Q1814" i="1"/>
  <c r="O1814" i="1"/>
  <c r="N1814" i="1"/>
  <c r="Q1511" i="1"/>
  <c r="O1511" i="1"/>
  <c r="N1511" i="1"/>
  <c r="Q1800" i="1"/>
  <c r="O1800" i="1"/>
  <c r="N1800" i="1"/>
  <c r="Q1976" i="1"/>
  <c r="O1976" i="1"/>
  <c r="N1976" i="1"/>
  <c r="Q641" i="1"/>
  <c r="O641" i="1"/>
  <c r="N641" i="1"/>
  <c r="Q1886" i="1"/>
  <c r="O1886" i="1"/>
  <c r="N1886" i="1"/>
  <c r="Q1678" i="1"/>
  <c r="O1678" i="1"/>
  <c r="N1678" i="1"/>
  <c r="Q2013" i="1"/>
  <c r="O2013" i="1"/>
  <c r="N2013" i="1"/>
  <c r="Q112" i="1"/>
  <c r="O112" i="1"/>
  <c r="N112" i="1"/>
  <c r="Q2056" i="1"/>
  <c r="O2056" i="1"/>
  <c r="N2056" i="1"/>
  <c r="Q1518" i="1"/>
  <c r="O1518" i="1"/>
  <c r="N1518" i="1"/>
  <c r="Q1920" i="1"/>
  <c r="O1920" i="1"/>
  <c r="N1920" i="1"/>
  <c r="Q2440" i="1"/>
  <c r="O2440" i="1"/>
  <c r="N2440" i="1"/>
  <c r="Q1574" i="1"/>
  <c r="O1574" i="1"/>
  <c r="N1574" i="1"/>
  <c r="Q1698" i="1"/>
  <c r="O1698" i="1"/>
  <c r="N1698" i="1"/>
  <c r="Q938" i="1"/>
  <c r="O938" i="1"/>
  <c r="N938" i="1"/>
  <c r="Q338" i="1"/>
  <c r="O338" i="1"/>
  <c r="N338" i="1"/>
  <c r="Q1054" i="1"/>
  <c r="O1054" i="1"/>
  <c r="N1054" i="1"/>
  <c r="Q1790" i="1"/>
  <c r="O1790" i="1"/>
  <c r="N1790" i="1"/>
  <c r="Q569" i="1"/>
  <c r="O569" i="1"/>
  <c r="N569" i="1"/>
  <c r="Q822" i="1"/>
  <c r="O822" i="1"/>
  <c r="N822" i="1"/>
  <c r="Q151" i="1"/>
  <c r="O151" i="1"/>
  <c r="N151" i="1"/>
  <c r="Q1939" i="1"/>
  <c r="O1939" i="1"/>
  <c r="N1939" i="1"/>
  <c r="Q2260" i="1"/>
  <c r="O2260" i="1"/>
  <c r="N2260" i="1"/>
  <c r="Q1280" i="1"/>
  <c r="O1280" i="1"/>
  <c r="N1280" i="1"/>
  <c r="Q2018" i="1"/>
  <c r="O2018" i="1"/>
  <c r="N2018" i="1"/>
  <c r="Q350" i="1"/>
  <c r="O350" i="1"/>
  <c r="N350" i="1"/>
  <c r="Q1854" i="1"/>
  <c r="O1854" i="1"/>
  <c r="N1854" i="1"/>
  <c r="Q561" i="1"/>
  <c r="O561" i="1"/>
  <c r="N561" i="1"/>
  <c r="Q1760" i="1"/>
  <c r="O1760" i="1"/>
  <c r="N1760" i="1"/>
  <c r="Q269" i="1"/>
  <c r="O269" i="1"/>
  <c r="N269" i="1"/>
  <c r="Q1268" i="1"/>
  <c r="O1268" i="1"/>
  <c r="N1268" i="1"/>
  <c r="Q2025" i="1"/>
  <c r="O2025" i="1"/>
  <c r="N2025" i="1"/>
  <c r="Q508" i="1"/>
  <c r="O508" i="1"/>
  <c r="N508" i="1"/>
  <c r="Q2432" i="1"/>
  <c r="O2432" i="1"/>
  <c r="N2432" i="1"/>
  <c r="Q871" i="1"/>
  <c r="O871" i="1"/>
  <c r="N871" i="1"/>
  <c r="Q1611" i="1"/>
  <c r="O1611" i="1"/>
  <c r="N1611" i="1"/>
  <c r="Q498" i="1"/>
  <c r="O498" i="1"/>
  <c r="N498" i="1"/>
  <c r="Q1677" i="1"/>
  <c r="O1677" i="1"/>
  <c r="N1677" i="1"/>
  <c r="Q1815" i="1"/>
  <c r="O1815" i="1"/>
  <c r="N1815" i="1"/>
  <c r="Q1762" i="1"/>
  <c r="O1762" i="1"/>
  <c r="N1762" i="1"/>
  <c r="Q1890" i="1"/>
  <c r="O1890" i="1"/>
  <c r="N1890" i="1"/>
  <c r="Q2246" i="1"/>
  <c r="O2246" i="1"/>
  <c r="N2246" i="1"/>
  <c r="Q1830" i="1"/>
  <c r="O1830" i="1"/>
  <c r="N1830" i="1"/>
  <c r="Q320" i="1"/>
  <c r="O320" i="1"/>
  <c r="N320" i="1"/>
  <c r="Q747" i="1"/>
  <c r="O747" i="1"/>
  <c r="N747" i="1"/>
  <c r="Q2307" i="1"/>
  <c r="O2307" i="1"/>
  <c r="N2307" i="1"/>
  <c r="Q1672" i="1"/>
  <c r="O1672" i="1"/>
  <c r="N1672" i="1"/>
  <c r="Q2374" i="1"/>
  <c r="O2374" i="1"/>
  <c r="N2374" i="1"/>
  <c r="Q2509" i="1"/>
  <c r="O2509" i="1"/>
  <c r="N2509" i="1"/>
  <c r="Q2401" i="1"/>
  <c r="O2401" i="1"/>
  <c r="N2401" i="1"/>
  <c r="Q1432" i="1"/>
  <c r="O1432" i="1"/>
  <c r="N1432" i="1"/>
  <c r="Q1783" i="1"/>
  <c r="O1783" i="1"/>
  <c r="N1783" i="1"/>
  <c r="Q2431" i="1"/>
  <c r="O2431" i="1"/>
  <c r="N2431" i="1"/>
  <c r="Q1748" i="1"/>
  <c r="O1748" i="1"/>
  <c r="N1748" i="1"/>
  <c r="Q279" i="1"/>
  <c r="O279" i="1"/>
  <c r="N279" i="1"/>
  <c r="Q2581" i="1"/>
  <c r="O2581" i="1"/>
  <c r="N2581" i="1"/>
  <c r="Q1643" i="1"/>
  <c r="O1643" i="1"/>
  <c r="N1643" i="1"/>
  <c r="Q1718" i="1"/>
  <c r="O1718" i="1"/>
  <c r="N1718" i="1"/>
  <c r="Q2142" i="1"/>
  <c r="O2142" i="1"/>
  <c r="N2142" i="1"/>
  <c r="Q1943" i="1"/>
  <c r="O1943" i="1"/>
  <c r="N1943" i="1"/>
  <c r="Q97" i="1"/>
  <c r="O97" i="1"/>
  <c r="N97" i="1"/>
  <c r="Q2121" i="1"/>
  <c r="O2121" i="1"/>
  <c r="N2121" i="1"/>
  <c r="Q1731" i="1"/>
  <c r="O1731" i="1"/>
  <c r="N1731" i="1"/>
  <c r="Q819" i="1"/>
  <c r="O819" i="1"/>
  <c r="N819" i="1"/>
  <c r="Q1444" i="1"/>
  <c r="O1444" i="1"/>
  <c r="N1444" i="1"/>
  <c r="Q1876" i="1"/>
  <c r="O1876" i="1"/>
  <c r="N1876" i="1"/>
  <c r="Q1425" i="1"/>
  <c r="O1425" i="1"/>
  <c r="N1425" i="1"/>
  <c r="Q607" i="1"/>
  <c r="O607" i="1"/>
  <c r="N607" i="1"/>
  <c r="Q1724" i="1"/>
  <c r="O1724" i="1"/>
  <c r="N1724" i="1"/>
  <c r="Q75" i="1"/>
  <c r="O75" i="1"/>
  <c r="N75" i="1"/>
  <c r="Q1492" i="1"/>
  <c r="O1492" i="1"/>
  <c r="N1492" i="1"/>
  <c r="Q1542" i="1"/>
  <c r="O1542" i="1"/>
  <c r="N1542" i="1"/>
  <c r="Q2122" i="1"/>
  <c r="O2122" i="1"/>
  <c r="N2122" i="1"/>
  <c r="Q1415" i="1"/>
  <c r="O1415" i="1"/>
  <c r="N1415" i="1"/>
  <c r="Q1441" i="1"/>
  <c r="O1441" i="1"/>
  <c r="N1441" i="1"/>
  <c r="Q199" i="1"/>
  <c r="O199" i="1"/>
  <c r="N199" i="1"/>
  <c r="Q1505" i="1"/>
  <c r="O1505" i="1"/>
  <c r="N1505" i="1"/>
  <c r="Q1975" i="1"/>
  <c r="O1975" i="1"/>
  <c r="N1975" i="1"/>
  <c r="Q1729" i="1"/>
  <c r="O1729" i="1"/>
  <c r="N1729" i="1"/>
  <c r="Q1362" i="1"/>
  <c r="O1362" i="1"/>
  <c r="N1362" i="1"/>
  <c r="Q2120" i="1"/>
  <c r="O2120" i="1"/>
  <c r="N2120" i="1"/>
  <c r="Q1811" i="1"/>
  <c r="O1811" i="1"/>
  <c r="N1811" i="1"/>
  <c r="Q2518" i="1"/>
  <c r="O2518" i="1"/>
  <c r="N2518" i="1"/>
  <c r="Q992" i="1"/>
  <c r="O992" i="1"/>
  <c r="N992" i="1"/>
  <c r="Q558" i="1"/>
  <c r="O558" i="1"/>
  <c r="N558" i="1"/>
  <c r="Q1828" i="1"/>
  <c r="O1828" i="1"/>
  <c r="N1828" i="1"/>
  <c r="Q1695" i="1"/>
  <c r="O1695" i="1"/>
  <c r="N1695" i="1"/>
  <c r="Q945" i="1"/>
  <c r="O945" i="1"/>
  <c r="N945" i="1"/>
  <c r="Q1443" i="1"/>
  <c r="O1443" i="1"/>
  <c r="N1443" i="1"/>
  <c r="Q120" i="1"/>
  <c r="O120" i="1"/>
  <c r="N120" i="1"/>
  <c r="Q841" i="1"/>
  <c r="O841" i="1"/>
  <c r="N841" i="1"/>
  <c r="Q2006" i="1"/>
  <c r="O2006" i="1"/>
  <c r="N2006" i="1"/>
  <c r="Q2032" i="1"/>
  <c r="O2032" i="1"/>
  <c r="N2032" i="1"/>
  <c r="Q375" i="1"/>
  <c r="O375" i="1"/>
  <c r="N375" i="1"/>
  <c r="Q2186" i="1"/>
  <c r="O2186" i="1"/>
  <c r="N2186" i="1"/>
  <c r="Q510" i="1"/>
  <c r="O510" i="1"/>
  <c r="N510" i="1"/>
  <c r="Q1799" i="1"/>
  <c r="O1799" i="1"/>
  <c r="N1799" i="1"/>
  <c r="Q2125" i="1"/>
  <c r="O2125" i="1"/>
  <c r="N2125" i="1"/>
  <c r="Q2259" i="1"/>
  <c r="O2259" i="1"/>
  <c r="N2259" i="1"/>
  <c r="Q1926" i="1"/>
  <c r="O1926" i="1"/>
  <c r="N1926" i="1"/>
  <c r="Q2334" i="1"/>
  <c r="O2334" i="1"/>
  <c r="N2334" i="1"/>
  <c r="Q995" i="1"/>
  <c r="O995" i="1"/>
  <c r="N995" i="1"/>
  <c r="Q997" i="1"/>
  <c r="O997" i="1"/>
  <c r="N997" i="1"/>
  <c r="Q769" i="1"/>
  <c r="O769" i="1"/>
  <c r="N769" i="1"/>
  <c r="Q902" i="1"/>
  <c r="O902" i="1"/>
  <c r="N902" i="1"/>
  <c r="Q1334" i="1"/>
  <c r="O1334" i="1"/>
  <c r="N1334" i="1"/>
  <c r="Q2301" i="1"/>
  <c r="O2301" i="1"/>
  <c r="N2301" i="1"/>
  <c r="Q1541" i="1"/>
  <c r="O1541" i="1"/>
  <c r="N1541" i="1"/>
  <c r="Q956" i="1"/>
  <c r="O956" i="1"/>
  <c r="N956" i="1"/>
  <c r="Q175" i="1"/>
  <c r="O175" i="1"/>
  <c r="N175" i="1"/>
  <c r="Q678" i="1"/>
  <c r="O678" i="1"/>
  <c r="N678" i="1"/>
  <c r="Q1239" i="1"/>
  <c r="O1239" i="1"/>
  <c r="N1239" i="1"/>
  <c r="Q2087" i="1"/>
  <c r="O2087" i="1"/>
  <c r="N2087" i="1"/>
  <c r="Q1532" i="1"/>
  <c r="O1532" i="1"/>
  <c r="N1532" i="1"/>
  <c r="Q1125" i="1"/>
  <c r="O1125" i="1"/>
  <c r="N1125" i="1"/>
  <c r="Q2020" i="1"/>
  <c r="O2020" i="1"/>
  <c r="N2020" i="1"/>
  <c r="Q2138" i="1"/>
  <c r="O2138" i="1"/>
  <c r="N2138" i="1"/>
  <c r="Q746" i="1"/>
  <c r="O746" i="1"/>
  <c r="N746" i="1"/>
  <c r="Q2270" i="1"/>
  <c r="O2270" i="1"/>
  <c r="N2270" i="1"/>
  <c r="Q1887" i="1"/>
  <c r="O1887" i="1"/>
  <c r="N1887" i="1"/>
  <c r="Q401" i="1"/>
  <c r="O401" i="1"/>
  <c r="N401" i="1"/>
  <c r="Q1885" i="1"/>
  <c r="O1885" i="1"/>
  <c r="N1885" i="1"/>
  <c r="Q1561" i="1"/>
  <c r="O1561" i="1"/>
  <c r="N1561" i="1"/>
  <c r="Q2182" i="1"/>
  <c r="O2182" i="1"/>
  <c r="N2182" i="1"/>
  <c r="Q1965" i="1"/>
  <c r="O1965" i="1"/>
  <c r="N1965" i="1"/>
  <c r="Q2052" i="1"/>
  <c r="O2052" i="1"/>
  <c r="N2052" i="1"/>
  <c r="Q1431" i="1"/>
  <c r="O1431" i="1"/>
  <c r="N1431" i="1"/>
  <c r="Q2127" i="1"/>
  <c r="O2127" i="1"/>
  <c r="N2127" i="1"/>
  <c r="Q1642" i="1"/>
  <c r="O1642" i="1"/>
  <c r="N1642" i="1"/>
  <c r="Q1024" i="1"/>
  <c r="O1024" i="1"/>
  <c r="N1024" i="1"/>
  <c r="Q1966" i="1"/>
  <c r="O1966" i="1"/>
  <c r="N1966" i="1"/>
  <c r="Q1856" i="1"/>
  <c r="O1856" i="1"/>
  <c r="N1856" i="1"/>
  <c r="Q23" i="1"/>
  <c r="O23" i="1"/>
  <c r="N23" i="1"/>
  <c r="Q1242" i="1"/>
  <c r="O1242" i="1"/>
  <c r="N1242" i="1"/>
  <c r="Q669" i="1"/>
  <c r="O669" i="1"/>
  <c r="N669" i="1"/>
  <c r="Q2085" i="1"/>
  <c r="O2085" i="1"/>
  <c r="N2085" i="1"/>
  <c r="Q36" i="1"/>
  <c r="O36" i="1"/>
  <c r="N36" i="1"/>
  <c r="Q1929" i="1"/>
  <c r="O1929" i="1"/>
  <c r="N1929" i="1"/>
  <c r="Q2005" i="1"/>
  <c r="O2005" i="1"/>
  <c r="N2005" i="1"/>
  <c r="Q378" i="1"/>
  <c r="O378" i="1"/>
  <c r="N378" i="1"/>
  <c r="Q1028" i="1"/>
  <c r="O1028" i="1"/>
  <c r="N1028" i="1"/>
  <c r="Q277" i="1"/>
  <c r="O277" i="1"/>
  <c r="N277" i="1"/>
  <c r="Q2178" i="1"/>
  <c r="O2178" i="1"/>
  <c r="N2178" i="1"/>
  <c r="Q1370" i="1"/>
  <c r="O1370" i="1"/>
  <c r="N1370" i="1"/>
  <c r="Q1903" i="1"/>
  <c r="O1903" i="1"/>
  <c r="N1903" i="1"/>
  <c r="Q719" i="1"/>
  <c r="O719" i="1"/>
  <c r="N719" i="1"/>
  <c r="Q667" i="1"/>
  <c r="O667" i="1"/>
  <c r="N667" i="1"/>
  <c r="Q1046" i="1"/>
  <c r="O1046" i="1"/>
  <c r="N1046" i="1"/>
  <c r="Q2540" i="1"/>
  <c r="O2540" i="1"/>
  <c r="N2540" i="1"/>
  <c r="Q1552" i="1"/>
  <c r="O1552" i="1"/>
  <c r="N1552" i="1"/>
  <c r="Q2466" i="1"/>
  <c r="O2466" i="1"/>
  <c r="N2466" i="1"/>
  <c r="Q1376" i="1"/>
  <c r="O1376" i="1"/>
  <c r="N1376" i="1"/>
  <c r="Q2333" i="1"/>
  <c r="O2333" i="1"/>
  <c r="N2333" i="1"/>
  <c r="Q2373" i="1"/>
  <c r="O2373" i="1"/>
  <c r="N2373" i="1"/>
  <c r="Q2079" i="1"/>
  <c r="O2079" i="1"/>
  <c r="N2079" i="1"/>
  <c r="Q2185" i="1"/>
  <c r="O2185" i="1"/>
  <c r="N2185" i="1"/>
  <c r="Q160" i="1"/>
  <c r="O160" i="1"/>
  <c r="N160" i="1"/>
  <c r="Q2384" i="1"/>
  <c r="O2384" i="1"/>
  <c r="N2384" i="1"/>
  <c r="Q2295" i="1"/>
  <c r="O2295" i="1"/>
  <c r="N2295" i="1"/>
  <c r="Q2162" i="1"/>
  <c r="O2162" i="1"/>
  <c r="N2162" i="1"/>
  <c r="Q1958" i="1"/>
  <c r="O1958" i="1"/>
  <c r="N1958" i="1"/>
  <c r="Q1577" i="1"/>
  <c r="O1577" i="1"/>
  <c r="N1577" i="1"/>
  <c r="Q1525" i="1"/>
  <c r="O1525" i="1"/>
  <c r="N1525" i="1"/>
  <c r="Q2284" i="1"/>
  <c r="O2284" i="1"/>
  <c r="N2284" i="1"/>
  <c r="Q1959" i="1"/>
  <c r="O1959" i="1"/>
  <c r="N1959" i="1"/>
  <c r="Q2091" i="1"/>
  <c r="O2091" i="1"/>
  <c r="N2091" i="1"/>
  <c r="Q1176" i="1"/>
  <c r="O1176" i="1"/>
  <c r="N1176" i="1"/>
  <c r="Q1440" i="1"/>
  <c r="O1440" i="1"/>
  <c r="N1440" i="1"/>
  <c r="Q1448" i="1"/>
  <c r="O1448" i="1"/>
  <c r="N1448" i="1"/>
  <c r="Q1687" i="1"/>
  <c r="O1687" i="1"/>
  <c r="N1687" i="1"/>
  <c r="Q642" i="1"/>
  <c r="O642" i="1"/>
  <c r="N642" i="1"/>
  <c r="Q918" i="1"/>
  <c r="O918" i="1"/>
  <c r="N918" i="1"/>
  <c r="Q1730" i="1"/>
  <c r="O1730" i="1"/>
  <c r="N1730" i="1"/>
  <c r="Q931" i="1"/>
  <c r="O931" i="1"/>
  <c r="N931" i="1"/>
  <c r="Q1498" i="1"/>
  <c r="O1498" i="1"/>
  <c r="N1498" i="1"/>
  <c r="Q814" i="1"/>
  <c r="O814" i="1"/>
  <c r="N814" i="1"/>
  <c r="Q1426" i="1"/>
  <c r="O1426" i="1"/>
  <c r="N1426" i="1"/>
  <c r="Q2605" i="1"/>
  <c r="O2605" i="1"/>
  <c r="N2605" i="1"/>
  <c r="Q910" i="1"/>
  <c r="O910" i="1"/>
  <c r="N910" i="1"/>
  <c r="Q595" i="1"/>
  <c r="O595" i="1"/>
  <c r="N595" i="1"/>
  <c r="Q2708" i="1"/>
  <c r="O2708" i="1"/>
  <c r="N2708" i="1"/>
  <c r="Q1464" i="1"/>
  <c r="O1464" i="1"/>
  <c r="N1464" i="1"/>
  <c r="Q1501" i="1"/>
  <c r="O1501" i="1"/>
  <c r="N1501" i="1"/>
  <c r="Q2204" i="1"/>
  <c r="O2204" i="1"/>
  <c r="N2204" i="1"/>
  <c r="Q1435" i="1"/>
  <c r="O1435" i="1"/>
  <c r="N1435" i="1"/>
  <c r="Q1102" i="1"/>
  <c r="O1102" i="1"/>
  <c r="N1102" i="1"/>
  <c r="Q1653" i="1"/>
  <c r="O1653" i="1"/>
  <c r="N1653" i="1"/>
  <c r="Q545" i="1"/>
  <c r="O545" i="1"/>
  <c r="N545" i="1"/>
  <c r="Q639" i="1"/>
  <c r="O639" i="1"/>
  <c r="N639" i="1"/>
  <c r="Q1888" i="1"/>
  <c r="O1888" i="1"/>
  <c r="N1888" i="1"/>
  <c r="Q1560" i="1"/>
  <c r="O1560" i="1"/>
  <c r="N1560" i="1"/>
  <c r="Q1884" i="1"/>
  <c r="O1884" i="1"/>
  <c r="N1884" i="1"/>
  <c r="Q246" i="1"/>
  <c r="O246" i="1"/>
  <c r="N246" i="1"/>
  <c r="Q1539" i="1"/>
  <c r="O1539" i="1"/>
  <c r="N1539" i="1"/>
  <c r="Q282" i="1"/>
  <c r="O282" i="1"/>
  <c r="N282" i="1"/>
  <c r="Q1465" i="1"/>
  <c r="O1465" i="1"/>
  <c r="N1465" i="1"/>
  <c r="Q2739" i="1"/>
  <c r="O2739" i="1"/>
  <c r="N2739" i="1"/>
  <c r="Q1600" i="1"/>
  <c r="O1600" i="1"/>
  <c r="N1600" i="1"/>
  <c r="Q1704" i="1"/>
  <c r="O1704" i="1"/>
  <c r="N1704" i="1"/>
  <c r="Q243" i="1"/>
  <c r="O243" i="1"/>
  <c r="N243" i="1"/>
  <c r="Q1038" i="1"/>
  <c r="O1038" i="1"/>
  <c r="N1038" i="1"/>
  <c r="Q2072" i="1"/>
  <c r="O2072" i="1"/>
  <c r="N2072" i="1"/>
  <c r="Q596" i="1"/>
  <c r="O596" i="1"/>
  <c r="N596" i="1"/>
  <c r="Q1345" i="1"/>
  <c r="O1345" i="1"/>
  <c r="N1345" i="1"/>
  <c r="Q720" i="1"/>
  <c r="O720" i="1"/>
  <c r="N720" i="1"/>
  <c r="Q2316" i="1"/>
  <c r="O2316" i="1"/>
  <c r="N2316" i="1"/>
  <c r="Q965" i="1"/>
  <c r="O965" i="1"/>
  <c r="N965" i="1"/>
  <c r="Q2711" i="1"/>
  <c r="O2711" i="1"/>
  <c r="N2711" i="1"/>
  <c r="Q1523" i="1"/>
  <c r="O1523" i="1"/>
  <c r="N1523" i="1"/>
  <c r="Q488" i="1"/>
  <c r="O488" i="1"/>
  <c r="N488" i="1"/>
  <c r="Q1827" i="1"/>
  <c r="O1827" i="1"/>
  <c r="N1827" i="1"/>
  <c r="Q2060" i="1"/>
  <c r="O2060" i="1"/>
  <c r="N2060" i="1"/>
  <c r="Q1877" i="1"/>
  <c r="O1877" i="1"/>
  <c r="N1877" i="1"/>
  <c r="Q1941" i="1"/>
  <c r="O1941" i="1"/>
  <c r="N1941" i="1"/>
  <c r="Q370" i="1"/>
  <c r="O370" i="1"/>
  <c r="N370" i="1"/>
  <c r="Q801" i="1"/>
  <c r="O801" i="1"/>
  <c r="N801" i="1"/>
  <c r="Q820" i="1"/>
  <c r="O820" i="1"/>
  <c r="N820" i="1"/>
  <c r="Q1872" i="1"/>
  <c r="O1872" i="1"/>
  <c r="N1872" i="1"/>
  <c r="Q1430" i="1"/>
  <c r="O1430" i="1"/>
  <c r="N1430" i="1"/>
  <c r="Q1866" i="1"/>
  <c r="O1866" i="1"/>
  <c r="N1866" i="1"/>
  <c r="Q1250" i="1"/>
  <c r="O1250" i="1"/>
  <c r="N1250" i="1"/>
  <c r="Q985" i="1"/>
  <c r="O985" i="1"/>
  <c r="N985" i="1"/>
  <c r="Q2055" i="1"/>
  <c r="O2055" i="1"/>
  <c r="N2055" i="1"/>
  <c r="Q471" i="1"/>
  <c r="O471" i="1"/>
  <c r="N471" i="1"/>
  <c r="Q1889" i="1"/>
  <c r="O1889" i="1"/>
  <c r="N1889" i="1"/>
  <c r="Q2133" i="1"/>
  <c r="O2133" i="1"/>
  <c r="N2133" i="1"/>
  <c r="Q774" i="1"/>
  <c r="O774" i="1"/>
  <c r="N774" i="1"/>
  <c r="Q2354" i="1"/>
  <c r="O2354" i="1"/>
  <c r="N2354" i="1"/>
  <c r="Q2321" i="1"/>
  <c r="O2321" i="1"/>
  <c r="N2321" i="1"/>
  <c r="Q1237" i="1"/>
  <c r="O1237" i="1"/>
  <c r="N1237" i="1"/>
  <c r="Q1850" i="1"/>
  <c r="O1850" i="1"/>
  <c r="N1850" i="1"/>
  <c r="Q1930" i="1"/>
  <c r="O1930" i="1"/>
  <c r="N1930" i="1"/>
  <c r="Q711" i="1"/>
  <c r="O711" i="1"/>
  <c r="N711" i="1"/>
  <c r="Q2372" i="1"/>
  <c r="O2372" i="1"/>
  <c r="N2372" i="1"/>
  <c r="Q2561" i="1"/>
  <c r="O2561" i="1"/>
  <c r="N2561" i="1"/>
  <c r="Q1614" i="1"/>
  <c r="O1614" i="1"/>
  <c r="N1614" i="1"/>
  <c r="Q1940" i="1"/>
  <c r="O1940" i="1"/>
  <c r="N1940" i="1"/>
  <c r="Q20" i="1"/>
  <c r="O20" i="1"/>
  <c r="N20" i="1"/>
  <c r="Q1265" i="1"/>
  <c r="O1265" i="1"/>
  <c r="N1265" i="1"/>
  <c r="Q152" i="1"/>
  <c r="O152" i="1"/>
  <c r="N152" i="1"/>
  <c r="Q2231" i="1"/>
  <c r="O2231" i="1"/>
  <c r="N2231" i="1"/>
  <c r="Q2211" i="1"/>
  <c r="O2211" i="1"/>
  <c r="N2211" i="1"/>
  <c r="Q2124" i="1"/>
  <c r="O2124" i="1"/>
  <c r="N2124" i="1"/>
  <c r="Q481" i="1"/>
  <c r="O481" i="1"/>
  <c r="N481" i="1"/>
  <c r="Q792" i="1"/>
  <c r="O792" i="1"/>
  <c r="N792" i="1"/>
  <c r="Q1211" i="1"/>
  <c r="O1211" i="1"/>
  <c r="N1211" i="1"/>
  <c r="Q1115" i="1"/>
  <c r="O1115" i="1"/>
  <c r="N1115" i="1"/>
  <c r="Q458" i="1"/>
  <c r="O458" i="1"/>
  <c r="N458" i="1"/>
  <c r="Q2356" i="1"/>
  <c r="O2356" i="1"/>
  <c r="N2356" i="1"/>
  <c r="Q2573" i="1"/>
  <c r="O2573" i="1"/>
  <c r="N2573" i="1"/>
  <c r="Q701" i="1"/>
  <c r="O701" i="1"/>
  <c r="N701" i="1"/>
  <c r="Q1719" i="1"/>
  <c r="O1719" i="1"/>
  <c r="N1719" i="1"/>
  <c r="Q1517" i="1"/>
  <c r="O1517" i="1"/>
  <c r="N1517" i="1"/>
  <c r="Q2074" i="1"/>
  <c r="O2074" i="1"/>
  <c r="N2074" i="1"/>
  <c r="Q391" i="1"/>
  <c r="O391" i="1"/>
  <c r="N391" i="1"/>
  <c r="Q1586" i="1"/>
  <c r="O1586" i="1"/>
  <c r="N1586" i="1"/>
  <c r="Q125" i="1"/>
  <c r="O125" i="1"/>
  <c r="N125" i="1"/>
  <c r="Q821" i="1"/>
  <c r="O821" i="1"/>
  <c r="N821" i="1"/>
  <c r="Q991" i="1"/>
  <c r="O991" i="1"/>
  <c r="N991" i="1"/>
  <c r="Q1106" i="1"/>
  <c r="O1106" i="1"/>
  <c r="N1106" i="1"/>
  <c r="Q170" i="1"/>
  <c r="O170" i="1"/>
  <c r="N170" i="1"/>
  <c r="Q461" i="1"/>
  <c r="O461" i="1"/>
  <c r="N461" i="1"/>
  <c r="Q1761" i="1"/>
  <c r="O1761" i="1"/>
  <c r="N1761" i="1"/>
  <c r="Q2266" i="1"/>
  <c r="O2266" i="1"/>
  <c r="N2266" i="1"/>
  <c r="Q540" i="1"/>
  <c r="O540" i="1"/>
  <c r="N540" i="1"/>
  <c r="Q881" i="1"/>
  <c r="O881" i="1"/>
  <c r="N881" i="1"/>
  <c r="Q1654" i="1"/>
  <c r="O1654" i="1"/>
  <c r="N1654" i="1"/>
  <c r="Q1342" i="1"/>
  <c r="O1342" i="1"/>
  <c r="N1342" i="1"/>
  <c r="Q2250" i="1"/>
  <c r="O2250" i="1"/>
  <c r="N2250" i="1"/>
  <c r="Q2446" i="1"/>
  <c r="O2446" i="1"/>
  <c r="N2446" i="1"/>
  <c r="Q2580" i="1"/>
  <c r="O2580" i="1"/>
  <c r="N2580" i="1"/>
  <c r="Q1660" i="1"/>
  <c r="O1660" i="1"/>
  <c r="N1660" i="1"/>
  <c r="Q11" i="1"/>
  <c r="O11" i="1"/>
  <c r="N11" i="1"/>
  <c r="Q2157" i="1"/>
  <c r="O2157" i="1"/>
  <c r="N2157" i="1"/>
  <c r="Q806" i="1"/>
  <c r="O806" i="1"/>
  <c r="N806" i="1"/>
  <c r="Q1971" i="1"/>
  <c r="O1971" i="1"/>
  <c r="N1971" i="1"/>
  <c r="Q1599" i="1"/>
  <c r="O1599" i="1"/>
  <c r="N1599" i="1"/>
  <c r="Q72" i="1"/>
  <c r="O72" i="1"/>
  <c r="N72" i="1"/>
  <c r="Q919" i="1"/>
  <c r="O919" i="1"/>
  <c r="N919" i="1"/>
  <c r="Q2619" i="1"/>
  <c r="O2619" i="1"/>
  <c r="N2619" i="1"/>
  <c r="Q95" i="1"/>
  <c r="O95" i="1"/>
  <c r="N95" i="1"/>
  <c r="Q1840" i="1"/>
  <c r="O1840" i="1"/>
  <c r="N1840" i="1"/>
  <c r="Q2707" i="1"/>
  <c r="O2707" i="1"/>
  <c r="N2707" i="1"/>
  <c r="Q1740" i="1"/>
  <c r="O1740" i="1"/>
  <c r="N1740" i="1"/>
  <c r="Q1993" i="1"/>
  <c r="O1993" i="1"/>
  <c r="N1993" i="1"/>
  <c r="Q626" i="1"/>
  <c r="O626" i="1"/>
  <c r="N626" i="1"/>
  <c r="Q2517" i="1"/>
  <c r="O2517" i="1"/>
  <c r="N2517" i="1"/>
  <c r="Q1502" i="1"/>
  <c r="O1502" i="1"/>
  <c r="N1502" i="1"/>
  <c r="Q2890" i="1"/>
  <c r="O2890" i="1"/>
  <c r="N2890" i="1"/>
  <c r="Q684" i="1"/>
  <c r="O684" i="1"/>
  <c r="N684" i="1"/>
  <c r="Q1252" i="1"/>
  <c r="O1252" i="1"/>
  <c r="N1252" i="1"/>
  <c r="Q1986" i="1"/>
  <c r="O1986" i="1"/>
  <c r="N1986" i="1"/>
  <c r="Q777" i="1"/>
  <c r="O777" i="1"/>
  <c r="N777" i="1"/>
  <c r="Q2174" i="1"/>
  <c r="O2174" i="1"/>
  <c r="N2174" i="1"/>
  <c r="Q469" i="1"/>
  <c r="O469" i="1"/>
  <c r="N469" i="1"/>
  <c r="Q1819" i="1"/>
  <c r="O1819" i="1"/>
  <c r="N1819" i="1"/>
  <c r="Q1871" i="1"/>
  <c r="O1871" i="1"/>
  <c r="N1871" i="1"/>
  <c r="Q2516" i="1"/>
  <c r="O2516" i="1"/>
  <c r="N2516" i="1"/>
  <c r="Q610" i="1"/>
  <c r="O610" i="1"/>
  <c r="N610" i="1"/>
  <c r="Q2118" i="1"/>
  <c r="O2118" i="1"/>
  <c r="N2118" i="1"/>
  <c r="Q734" i="1"/>
  <c r="O734" i="1"/>
  <c r="N734" i="1"/>
  <c r="Q2111" i="1"/>
  <c r="O2111" i="1"/>
  <c r="N2111" i="1"/>
  <c r="Q396" i="1"/>
  <c r="O396" i="1"/>
  <c r="N396" i="1"/>
  <c r="Q1072" i="1"/>
  <c r="O1072" i="1"/>
  <c r="N1072" i="1"/>
  <c r="Q2439" i="1"/>
  <c r="O2439" i="1"/>
  <c r="N2439" i="1"/>
  <c r="Q168" i="1"/>
  <c r="O168" i="1"/>
  <c r="N168" i="1"/>
  <c r="Q118" i="1"/>
  <c r="O118" i="1"/>
  <c r="N118" i="1"/>
  <c r="Q2057" i="1"/>
  <c r="O2057" i="1"/>
  <c r="N2057" i="1"/>
  <c r="Q1205" i="1"/>
  <c r="O1205" i="1"/>
  <c r="N1205" i="1"/>
  <c r="Q2399" i="1"/>
  <c r="O2399" i="1"/>
  <c r="N2399" i="1"/>
  <c r="Q1784" i="1"/>
  <c r="O1784" i="1"/>
  <c r="N1784" i="1"/>
  <c r="Q1526" i="1"/>
  <c r="O1526" i="1"/>
  <c r="N1526" i="1"/>
  <c r="Q2221" i="1"/>
  <c r="O2221" i="1"/>
  <c r="N2221" i="1"/>
  <c r="Q810" i="1"/>
  <c r="O810" i="1"/>
  <c r="N810" i="1"/>
  <c r="Q2167" i="1"/>
  <c r="O2167" i="1"/>
  <c r="N2167" i="1"/>
  <c r="Q362" i="1"/>
  <c r="O362" i="1"/>
  <c r="N362" i="1"/>
  <c r="Q1928" i="1"/>
  <c r="O1928" i="1"/>
  <c r="N1928" i="1"/>
  <c r="Q1934" i="1"/>
  <c r="O1934" i="1"/>
  <c r="N1934" i="1"/>
  <c r="Q2114" i="1"/>
  <c r="O2114" i="1"/>
  <c r="N2114" i="1"/>
  <c r="Q2282" i="1"/>
  <c r="O2282" i="1"/>
  <c r="N2282" i="1"/>
  <c r="Q1109" i="1"/>
  <c r="O1109" i="1"/>
  <c r="N1109" i="1"/>
  <c r="Q835" i="1"/>
  <c r="O835" i="1"/>
  <c r="N835" i="1"/>
  <c r="Q2400" i="1"/>
  <c r="O2400" i="1"/>
  <c r="N2400" i="1"/>
  <c r="Q1397" i="1"/>
  <c r="O1397" i="1"/>
  <c r="N1397" i="1"/>
  <c r="Q1999" i="1"/>
  <c r="O1999" i="1"/>
  <c r="N1999" i="1"/>
  <c r="Q2355" i="1"/>
  <c r="O2355" i="1"/>
  <c r="N2355" i="1"/>
  <c r="Q2163" i="1"/>
  <c r="O2163" i="1"/>
  <c r="N2163" i="1"/>
  <c r="Q2115" i="1"/>
  <c r="O2115" i="1"/>
  <c r="N2115" i="1"/>
  <c r="Q2358" i="1"/>
  <c r="O2358" i="1"/>
  <c r="N2358" i="1"/>
  <c r="Q2044" i="1"/>
  <c r="O2044" i="1"/>
  <c r="N2044" i="1"/>
  <c r="Q1096" i="1"/>
  <c r="O1096" i="1"/>
  <c r="N1096" i="1"/>
  <c r="Q2863" i="1"/>
  <c r="O2863" i="1"/>
  <c r="N2863" i="1"/>
  <c r="Q2396" i="1"/>
  <c r="O2396" i="1"/>
  <c r="N2396" i="1"/>
  <c r="Q12" i="1"/>
  <c r="O12" i="1"/>
  <c r="N12" i="1"/>
  <c r="Q1593" i="1"/>
  <c r="O1593" i="1"/>
  <c r="N1593" i="1"/>
  <c r="Q2653" i="1"/>
  <c r="O2653" i="1"/>
  <c r="N2653" i="1"/>
  <c r="Q225" i="1"/>
  <c r="O225" i="1"/>
  <c r="N225" i="1"/>
  <c r="Q1998" i="1"/>
  <c r="O1998" i="1"/>
  <c r="N1998" i="1"/>
  <c r="Q2191" i="1"/>
  <c r="O2191" i="1"/>
  <c r="N2191" i="1"/>
  <c r="Q2360" i="1"/>
  <c r="O2360" i="1"/>
  <c r="N2360" i="1"/>
  <c r="Q455" i="1"/>
  <c r="O455" i="1"/>
  <c r="N455" i="1"/>
  <c r="Q733" i="1"/>
  <c r="O733" i="1"/>
  <c r="N733" i="1"/>
  <c r="Q2756" i="1"/>
  <c r="O2756" i="1"/>
  <c r="N2756" i="1"/>
  <c r="Q77" i="1"/>
  <c r="O77" i="1"/>
  <c r="N77" i="1"/>
  <c r="Q1857" i="1"/>
  <c r="O1857" i="1"/>
  <c r="N1857" i="1"/>
  <c r="Q1842" i="1"/>
  <c r="O1842" i="1"/>
  <c r="N1842" i="1"/>
  <c r="Q1079" i="1"/>
  <c r="O1079" i="1"/>
  <c r="N1079" i="1"/>
  <c r="Q1566" i="1"/>
  <c r="O1566" i="1"/>
  <c r="N1566" i="1"/>
  <c r="Q2137" i="1"/>
  <c r="O2137" i="1"/>
  <c r="N2137" i="1"/>
  <c r="Q2625" i="1"/>
  <c r="O2625" i="1"/>
  <c r="N2625" i="1"/>
  <c r="Q85" i="1"/>
  <c r="O85" i="1"/>
  <c r="N85" i="1"/>
  <c r="Q1133" i="1"/>
  <c r="O1133" i="1"/>
  <c r="N1133" i="1"/>
  <c r="Q1112" i="1"/>
  <c r="O1112" i="1"/>
  <c r="N1112" i="1"/>
  <c r="Q521" i="1"/>
  <c r="O521" i="1"/>
  <c r="N521" i="1"/>
  <c r="Q2170" i="1"/>
  <c r="O2170" i="1"/>
  <c r="N2170" i="1"/>
  <c r="Q2394" i="1"/>
  <c r="O2394" i="1"/>
  <c r="N2394" i="1"/>
  <c r="Q2330" i="1"/>
  <c r="O2330" i="1"/>
  <c r="N2330" i="1"/>
  <c r="Q1818" i="1"/>
  <c r="O1818" i="1"/>
  <c r="N1818" i="1"/>
  <c r="Q710" i="1"/>
  <c r="O710" i="1"/>
  <c r="N710" i="1"/>
  <c r="Q2351" i="1"/>
  <c r="O2351" i="1"/>
  <c r="N2351" i="1"/>
  <c r="Q990" i="1"/>
  <c r="O990" i="1"/>
  <c r="N990" i="1"/>
  <c r="Q2165" i="1"/>
  <c r="O2165" i="1"/>
  <c r="N2165" i="1"/>
  <c r="Q538" i="1"/>
  <c r="O538" i="1"/>
  <c r="N538" i="1"/>
  <c r="Q2410" i="1"/>
  <c r="O2410" i="1"/>
  <c r="N2410" i="1"/>
  <c r="Q901" i="1"/>
  <c r="O901" i="1"/>
  <c r="N901" i="1"/>
  <c r="Q2098" i="1"/>
  <c r="O2098" i="1"/>
  <c r="N2098" i="1"/>
  <c r="Q250" i="1"/>
  <c r="O250" i="1"/>
  <c r="N250" i="1"/>
  <c r="Q159" i="1"/>
  <c r="O159" i="1"/>
  <c r="N159" i="1"/>
  <c r="Q2119" i="1"/>
  <c r="O2119" i="1"/>
  <c r="N2119" i="1"/>
  <c r="Q1686" i="1"/>
  <c r="O1686" i="1"/>
  <c r="N1686" i="1"/>
  <c r="Q1747" i="1"/>
  <c r="O1747" i="1"/>
  <c r="N1747" i="1"/>
  <c r="Q340" i="1"/>
  <c r="O340" i="1"/>
  <c r="N340" i="1"/>
  <c r="Q872" i="1"/>
  <c r="O872" i="1"/>
  <c r="N872" i="1"/>
  <c r="Q943" i="1"/>
  <c r="O943" i="1"/>
  <c r="N943" i="1"/>
  <c r="Q524" i="1"/>
  <c r="O524" i="1"/>
  <c r="N524" i="1"/>
  <c r="Q948" i="1"/>
  <c r="O948" i="1"/>
  <c r="N948" i="1"/>
  <c r="Q1893" i="1"/>
  <c r="O1893" i="1"/>
  <c r="N1893" i="1"/>
  <c r="Q2368" i="1"/>
  <c r="O2368" i="1"/>
  <c r="N2368" i="1"/>
  <c r="Q2481" i="1"/>
  <c r="O2481" i="1"/>
  <c r="N2481" i="1"/>
  <c r="Q2233" i="1"/>
  <c r="O2233" i="1"/>
  <c r="N2233" i="1"/>
  <c r="Q1063" i="1"/>
  <c r="O1063" i="1"/>
  <c r="N1063" i="1"/>
  <c r="Q366" i="1"/>
  <c r="O366" i="1"/>
  <c r="N366" i="1"/>
  <c r="Q2253" i="1"/>
  <c r="O2253" i="1"/>
  <c r="N2253" i="1"/>
  <c r="Q322" i="1"/>
  <c r="O322" i="1"/>
  <c r="N322" i="1"/>
  <c r="Q1904" i="1"/>
  <c r="O1904" i="1"/>
  <c r="N1904" i="1"/>
  <c r="Q1915" i="1"/>
  <c r="O1915" i="1"/>
  <c r="N1915" i="1"/>
  <c r="Q475" i="1"/>
  <c r="O475" i="1"/>
  <c r="N475" i="1"/>
  <c r="Q1879" i="1"/>
  <c r="O1879" i="1"/>
  <c r="N1879" i="1"/>
  <c r="Q33" i="1"/>
  <c r="O33" i="1"/>
  <c r="N33" i="1"/>
  <c r="Q2265" i="1"/>
  <c r="O2265" i="1"/>
  <c r="N2265" i="1"/>
  <c r="Q1795" i="1"/>
  <c r="O1795" i="1"/>
  <c r="N1795" i="1"/>
  <c r="Q554" i="1"/>
  <c r="O554" i="1"/>
  <c r="N554" i="1"/>
  <c r="Q1739" i="1"/>
  <c r="O1739" i="1"/>
  <c r="N1739" i="1"/>
  <c r="Q127" i="1"/>
  <c r="O127" i="1"/>
  <c r="N127" i="1"/>
  <c r="Q2716" i="1"/>
  <c r="O2716" i="1"/>
  <c r="N2716" i="1"/>
  <c r="Q329" i="1"/>
  <c r="O329" i="1"/>
  <c r="N329" i="1"/>
  <c r="Q1665" i="1"/>
  <c r="O1665" i="1"/>
  <c r="N1665" i="1"/>
  <c r="Q816" i="1"/>
  <c r="O816" i="1"/>
  <c r="N816" i="1"/>
  <c r="Q86" i="1"/>
  <c r="O86" i="1"/>
  <c r="N86" i="1"/>
  <c r="Q1673" i="1"/>
  <c r="O1673" i="1"/>
  <c r="N1673" i="1"/>
  <c r="Q504" i="1"/>
  <c r="O504" i="1"/>
  <c r="N504" i="1"/>
  <c r="Q1460" i="1"/>
  <c r="O1460" i="1"/>
  <c r="N1460" i="1"/>
  <c r="Q1476" i="1"/>
  <c r="O1476" i="1"/>
  <c r="N1476" i="1"/>
  <c r="Q2675" i="1"/>
  <c r="O2675" i="1"/>
  <c r="N2675" i="1"/>
  <c r="Q1148" i="1"/>
  <c r="O1148" i="1"/>
  <c r="N1148" i="1"/>
  <c r="Q1230" i="1"/>
  <c r="O1230" i="1"/>
  <c r="N1230" i="1"/>
  <c r="Q1841" i="1"/>
  <c r="O1841" i="1"/>
  <c r="N1841" i="1"/>
  <c r="Q1241" i="1"/>
  <c r="O1241" i="1"/>
  <c r="N1241" i="1"/>
  <c r="Q1782" i="1"/>
  <c r="O1782" i="1"/>
  <c r="N1782" i="1"/>
  <c r="Q1021" i="1"/>
  <c r="O1021" i="1"/>
  <c r="N1021" i="1"/>
  <c r="Q2173" i="1"/>
  <c r="O2173" i="1"/>
  <c r="N2173" i="1"/>
  <c r="Q2294" i="1"/>
  <c r="O2294" i="1"/>
  <c r="N2294" i="1"/>
  <c r="Q2676" i="1"/>
  <c r="O2676" i="1"/>
  <c r="N2676" i="1"/>
  <c r="Q1529" i="1"/>
  <c r="O1529" i="1"/>
  <c r="N1529" i="1"/>
  <c r="Q1573" i="1"/>
  <c r="O1573" i="1"/>
  <c r="N1573" i="1"/>
  <c r="Q1491" i="1"/>
  <c r="O1491" i="1"/>
  <c r="N1491" i="1"/>
  <c r="Q1534" i="1"/>
  <c r="O1534" i="1"/>
  <c r="N1534" i="1"/>
  <c r="Q383" i="1"/>
  <c r="O383" i="1"/>
  <c r="N383" i="1"/>
  <c r="Q1860" i="1"/>
  <c r="O1860" i="1"/>
  <c r="N1860" i="1"/>
  <c r="Q2760" i="1"/>
  <c r="O2760" i="1"/>
  <c r="N2760" i="1"/>
  <c r="Q1897" i="1"/>
  <c r="O1897" i="1"/>
  <c r="N1897" i="1"/>
  <c r="Q1895" i="1"/>
  <c r="O1895" i="1"/>
  <c r="N1895" i="1"/>
  <c r="Q447" i="1"/>
  <c r="O447" i="1"/>
  <c r="N447" i="1"/>
  <c r="Q2040" i="1"/>
  <c r="O2040" i="1"/>
  <c r="N2040" i="1"/>
  <c r="Q1100" i="1"/>
  <c r="O1100" i="1"/>
  <c r="N1100" i="1"/>
  <c r="Q1708" i="1"/>
  <c r="O1708" i="1"/>
  <c r="N1708" i="1"/>
  <c r="Q1005" i="1"/>
  <c r="O1005" i="1"/>
  <c r="N1005" i="1"/>
  <c r="Q1861" i="1"/>
  <c r="O1861" i="1"/>
  <c r="N1861" i="1"/>
  <c r="Q1567" i="1"/>
  <c r="O1567" i="1"/>
  <c r="N1567" i="1"/>
  <c r="Q2589" i="1"/>
  <c r="O2589" i="1"/>
  <c r="N2589" i="1"/>
  <c r="Q1524" i="1"/>
  <c r="O1524" i="1"/>
  <c r="N1524" i="1"/>
  <c r="Q1310" i="1"/>
  <c r="O1310" i="1"/>
  <c r="N1310" i="1"/>
  <c r="Q974" i="1"/>
  <c r="O974" i="1"/>
  <c r="N974" i="1"/>
  <c r="Q1382" i="1"/>
  <c r="O1382" i="1"/>
  <c r="N1382" i="1"/>
  <c r="Q197" i="1"/>
  <c r="O197" i="1"/>
  <c r="N197" i="1"/>
  <c r="Q2595" i="1"/>
  <c r="O2595" i="1"/>
  <c r="N2595" i="1"/>
  <c r="Q1582" i="1"/>
  <c r="O1582" i="1"/>
  <c r="N1582" i="1"/>
  <c r="Q1279" i="1"/>
  <c r="O1279" i="1"/>
  <c r="N1279" i="1"/>
  <c r="Q697" i="1"/>
  <c r="O697" i="1"/>
  <c r="N697" i="1"/>
  <c r="Q1410" i="1"/>
  <c r="O1410" i="1"/>
  <c r="N1410" i="1"/>
  <c r="Q1922" i="1"/>
  <c r="O1922" i="1"/>
  <c r="N1922" i="1"/>
  <c r="Q253" i="1"/>
  <c r="O253" i="1"/>
  <c r="N253" i="1"/>
  <c r="Q1989" i="1"/>
  <c r="O1989" i="1"/>
  <c r="N1989" i="1"/>
  <c r="Q1496" i="1"/>
  <c r="O1496" i="1"/>
  <c r="N1496" i="1"/>
  <c r="Q1868" i="1"/>
  <c r="O1868" i="1"/>
  <c r="N1868" i="1"/>
  <c r="Q1220" i="1"/>
  <c r="O1220" i="1"/>
  <c r="N1220" i="1"/>
  <c r="Q2420" i="1"/>
  <c r="O2420" i="1"/>
  <c r="N2420" i="1"/>
  <c r="Q1628" i="1"/>
  <c r="O1628" i="1"/>
  <c r="N1628" i="1"/>
  <c r="Q40" i="1"/>
  <c r="O40" i="1"/>
  <c r="N40" i="1"/>
  <c r="Q1997" i="1"/>
  <c r="O1997" i="1"/>
  <c r="N1997" i="1"/>
  <c r="Q2030" i="1"/>
  <c r="O2030" i="1"/>
  <c r="N2030" i="1"/>
  <c r="Q2184" i="1"/>
  <c r="O2184" i="1"/>
  <c r="N2184" i="1"/>
  <c r="Q357" i="1"/>
  <c r="O357" i="1"/>
  <c r="N357" i="1"/>
  <c r="Q1322" i="1"/>
  <c r="O1322" i="1"/>
  <c r="N1322" i="1"/>
  <c r="Q2130" i="1"/>
  <c r="O2130" i="1"/>
  <c r="N2130" i="1"/>
  <c r="Q2039" i="1"/>
  <c r="O2039" i="1"/>
  <c r="N2039" i="1"/>
  <c r="Q1084" i="1"/>
  <c r="O1084" i="1"/>
  <c r="N1084" i="1"/>
  <c r="Q241" i="1"/>
  <c r="O241" i="1"/>
  <c r="N241" i="1"/>
  <c r="Q950" i="1"/>
  <c r="O950" i="1"/>
  <c r="N950" i="1"/>
  <c r="Q2176" i="1"/>
  <c r="O2176" i="1"/>
  <c r="N2176" i="1"/>
  <c r="Q1558" i="1"/>
  <c r="O1558" i="1"/>
  <c r="N1558" i="1"/>
  <c r="Q1564" i="1"/>
  <c r="O1564" i="1"/>
  <c r="N1564" i="1"/>
  <c r="Q1869" i="1"/>
  <c r="O1869" i="1"/>
  <c r="N1869" i="1"/>
  <c r="Q2220" i="1"/>
  <c r="O2220" i="1"/>
  <c r="N2220" i="1"/>
  <c r="Q1707" i="1"/>
  <c r="O1707" i="1"/>
  <c r="N1707" i="1"/>
  <c r="Q1812" i="1"/>
  <c r="O1812" i="1"/>
  <c r="N1812" i="1"/>
  <c r="Q2336" i="1"/>
  <c r="O2336" i="1"/>
  <c r="N2336" i="1"/>
  <c r="Q1770" i="1"/>
  <c r="O1770" i="1"/>
  <c r="N1770" i="1"/>
  <c r="Q1845" i="1"/>
  <c r="O1845" i="1"/>
  <c r="N1845" i="1"/>
  <c r="Q1679" i="1"/>
  <c r="O1679" i="1"/>
  <c r="N1679" i="1"/>
  <c r="Q507" i="1"/>
  <c r="O507" i="1"/>
  <c r="N507" i="1"/>
  <c r="Q2309" i="1"/>
  <c r="O2309" i="1"/>
  <c r="N2309" i="1"/>
  <c r="Q2235" i="1"/>
  <c r="O2235" i="1"/>
  <c r="N2235" i="1"/>
  <c r="Q349" i="1"/>
  <c r="O349" i="1"/>
  <c r="N349" i="1"/>
  <c r="Q1503" i="1"/>
  <c r="O1503" i="1"/>
  <c r="N1503" i="1"/>
  <c r="Q2314" i="1"/>
  <c r="O2314" i="1"/>
  <c r="N2314" i="1"/>
  <c r="Q2419" i="1"/>
  <c r="O2419" i="1"/>
  <c r="N2419" i="1"/>
  <c r="Q2332" i="1"/>
  <c r="O2332" i="1"/>
  <c r="N2332" i="1"/>
  <c r="Q2548" i="1"/>
  <c r="O2548" i="1"/>
  <c r="N2548" i="1"/>
  <c r="Q1945" i="1"/>
  <c r="O1945" i="1"/>
  <c r="N1945" i="1"/>
  <c r="Q1900" i="1"/>
  <c r="O1900" i="1"/>
  <c r="N1900" i="1"/>
  <c r="Q1776" i="1"/>
  <c r="O1776" i="1"/>
  <c r="N1776" i="1"/>
  <c r="Q657" i="1"/>
  <c r="O657" i="1"/>
  <c r="N657" i="1"/>
  <c r="Q485" i="1"/>
  <c r="O485" i="1"/>
  <c r="N485" i="1"/>
  <c r="Q2012" i="1"/>
  <c r="O2012" i="1"/>
  <c r="N2012" i="1"/>
  <c r="Q2506" i="1"/>
  <c r="O2506" i="1"/>
  <c r="N2506" i="1"/>
  <c r="Q2007" i="1"/>
  <c r="O2007" i="1"/>
  <c r="N2007" i="1"/>
  <c r="Q1847" i="1"/>
  <c r="O1847" i="1"/>
  <c r="N1847" i="1"/>
  <c r="Q1042" i="1"/>
  <c r="O1042" i="1"/>
  <c r="N1042" i="1"/>
  <c r="Q1356" i="1"/>
  <c r="O1356" i="1"/>
  <c r="N1356" i="1"/>
  <c r="Q1164" i="1"/>
  <c r="O1164" i="1"/>
  <c r="N1164" i="1"/>
  <c r="Q2110" i="1"/>
  <c r="O2110" i="1"/>
  <c r="N2110" i="1"/>
  <c r="Q2068" i="1"/>
  <c r="O2068" i="1"/>
  <c r="N2068" i="1"/>
  <c r="Q2338" i="1"/>
  <c r="O2338" i="1"/>
  <c r="N2338" i="1"/>
  <c r="Q1056" i="1"/>
  <c r="O1056" i="1"/>
  <c r="N1056" i="1"/>
  <c r="Q2738" i="1"/>
  <c r="O2738" i="1"/>
  <c r="N2738" i="1"/>
  <c r="Q2486" i="1"/>
  <c r="O2486" i="1"/>
  <c r="N2486" i="1"/>
  <c r="Q1735" i="1"/>
  <c r="O1735" i="1"/>
  <c r="N1735" i="1"/>
  <c r="Q1447" i="1"/>
  <c r="O1447" i="1"/>
  <c r="N1447" i="1"/>
  <c r="Q799" i="1"/>
  <c r="O799" i="1"/>
  <c r="N799" i="1"/>
  <c r="Q334" i="1"/>
  <c r="O334" i="1"/>
  <c r="N334" i="1"/>
  <c r="Q1817" i="1"/>
  <c r="O1817" i="1"/>
  <c r="N1817" i="1"/>
  <c r="Q536" i="1"/>
  <c r="O536" i="1"/>
  <c r="N536" i="1"/>
  <c r="Q128" i="1"/>
  <c r="O128" i="1"/>
  <c r="N128" i="1"/>
  <c r="Q2239" i="1"/>
  <c r="O2239" i="1"/>
  <c r="N2239" i="1"/>
  <c r="Q828" i="1"/>
  <c r="O828" i="1"/>
  <c r="N828" i="1"/>
  <c r="Q1222" i="1"/>
  <c r="O1222" i="1"/>
  <c r="N1222" i="1"/>
  <c r="Q899" i="1"/>
  <c r="O899" i="1"/>
  <c r="N899" i="1"/>
  <c r="Q700" i="1"/>
  <c r="O700" i="1"/>
  <c r="N700" i="1"/>
  <c r="Q2544" i="1"/>
  <c r="O2544" i="1"/>
  <c r="N2544" i="1"/>
  <c r="Q862" i="1"/>
  <c r="O862" i="1"/>
  <c r="N862" i="1"/>
  <c r="Q1618" i="1"/>
  <c r="O1618" i="1"/>
  <c r="N1618" i="1"/>
  <c r="Q954" i="1"/>
  <c r="O954" i="1"/>
  <c r="N954" i="1"/>
  <c r="Q1925" i="1"/>
  <c r="O1925" i="1"/>
  <c r="N1925" i="1"/>
  <c r="Q1180" i="1"/>
  <c r="O1180" i="1"/>
  <c r="N1180" i="1"/>
  <c r="Q1399" i="1"/>
  <c r="O1399" i="1"/>
  <c r="N1399" i="1"/>
  <c r="Q804" i="1"/>
  <c r="O804" i="1"/>
  <c r="N804" i="1"/>
  <c r="Q1158" i="1"/>
  <c r="O1158" i="1"/>
  <c r="N1158" i="1"/>
  <c r="Q691" i="1"/>
  <c r="O691" i="1"/>
  <c r="N691" i="1"/>
  <c r="Q1720" i="1"/>
  <c r="O1720" i="1"/>
  <c r="N1720" i="1"/>
  <c r="Q1066" i="1"/>
  <c r="O1066" i="1"/>
  <c r="N1066" i="1"/>
  <c r="Q2323" i="1"/>
  <c r="O2323" i="1"/>
  <c r="N2323" i="1"/>
  <c r="Q1637" i="1"/>
  <c r="O1637" i="1"/>
  <c r="N1637" i="1"/>
  <c r="Q830" i="1"/>
  <c r="O830" i="1"/>
  <c r="N830" i="1"/>
  <c r="Q1093" i="1"/>
  <c r="O1093" i="1"/>
  <c r="N1093" i="1"/>
  <c r="Q531" i="1"/>
  <c r="O531" i="1"/>
  <c r="N531" i="1"/>
  <c r="Q198" i="1"/>
  <c r="O198" i="1"/>
  <c r="N198" i="1"/>
  <c r="Q1789" i="1"/>
  <c r="O1789" i="1"/>
  <c r="N1789" i="1"/>
  <c r="Q4" i="1"/>
  <c r="O4" i="1"/>
  <c r="N4" i="1"/>
  <c r="Q1366" i="1"/>
  <c r="O1366" i="1"/>
  <c r="N1366" i="1"/>
  <c r="Q1497" i="1"/>
  <c r="O1497" i="1"/>
  <c r="N1497" i="1"/>
  <c r="Q2047" i="1"/>
  <c r="O2047" i="1"/>
  <c r="N2047" i="1"/>
  <c r="Q522" i="1"/>
  <c r="O522" i="1"/>
  <c r="N522" i="1"/>
  <c r="Q1883" i="1"/>
  <c r="O1883" i="1"/>
  <c r="N1883" i="1"/>
  <c r="Q895" i="1"/>
  <c r="O895" i="1"/>
  <c r="N895" i="1"/>
  <c r="Q2428" i="1"/>
  <c r="O2428" i="1"/>
  <c r="N2428" i="1"/>
  <c r="Q1500" i="1"/>
  <c r="O1500" i="1"/>
  <c r="N1500" i="1"/>
  <c r="Q1263" i="1"/>
  <c r="O1263" i="1"/>
  <c r="N1263" i="1"/>
  <c r="Q1531" i="1"/>
  <c r="O1531" i="1"/>
  <c r="N1531" i="1"/>
  <c r="Q785" i="1"/>
  <c r="O785" i="1"/>
  <c r="N785" i="1"/>
  <c r="Q2011" i="1"/>
  <c r="O2011" i="1"/>
  <c r="N2011" i="1"/>
  <c r="Q2166" i="1"/>
  <c r="O2166" i="1"/>
  <c r="N2166" i="1"/>
  <c r="Q1992" i="1"/>
  <c r="O1992" i="1"/>
  <c r="N1992" i="1"/>
  <c r="Q2395" i="1"/>
  <c r="O2395" i="1"/>
  <c r="N2395" i="1"/>
  <c r="Q2484" i="1"/>
  <c r="O2484" i="1"/>
  <c r="N2484" i="1"/>
  <c r="Q1316" i="1"/>
  <c r="O1316" i="1"/>
  <c r="N1316" i="1"/>
  <c r="Q1224" i="1"/>
  <c r="O1224" i="1"/>
  <c r="N1224" i="1"/>
  <c r="Q1826" i="1"/>
  <c r="O1826" i="1"/>
  <c r="N1826" i="1"/>
  <c r="Q2249" i="1"/>
  <c r="O2249" i="1"/>
  <c r="N2249" i="1"/>
  <c r="Q2679" i="1"/>
  <c r="O2679" i="1"/>
  <c r="N2679" i="1"/>
  <c r="Q2485" i="1"/>
  <c r="O2485" i="1"/>
  <c r="N2485" i="1"/>
  <c r="Q281" i="1"/>
  <c r="O281" i="1"/>
  <c r="N281" i="1"/>
  <c r="Q371" i="1"/>
  <c r="O371" i="1"/>
  <c r="N371" i="1"/>
  <c r="Q1521" i="1"/>
  <c r="O1521" i="1"/>
  <c r="N1521" i="1"/>
  <c r="Q1832" i="1"/>
  <c r="O1832" i="1"/>
  <c r="N1832" i="1"/>
  <c r="Q1379" i="1"/>
  <c r="O1379" i="1"/>
  <c r="N1379" i="1"/>
  <c r="Q1043" i="1"/>
  <c r="O1043" i="1"/>
  <c r="N1043" i="1"/>
  <c r="Q2066" i="1"/>
  <c r="O2066" i="1"/>
  <c r="N2066" i="1"/>
  <c r="Q1697" i="1"/>
  <c r="O1697" i="1"/>
  <c r="N1697" i="1"/>
  <c r="Q2313" i="1"/>
  <c r="O2313" i="1"/>
  <c r="N2313" i="1"/>
  <c r="Q1006" i="1"/>
  <c r="O1006" i="1"/>
  <c r="N1006" i="1"/>
  <c r="Q535" i="1"/>
  <c r="O535" i="1"/>
  <c r="N535" i="1"/>
  <c r="Q892" i="1"/>
  <c r="O892" i="1"/>
  <c r="N892" i="1"/>
  <c r="Q1759" i="1"/>
  <c r="O1759" i="1"/>
  <c r="N1759" i="1"/>
  <c r="Q2150" i="1"/>
  <c r="O2150" i="1"/>
  <c r="N2150" i="1"/>
  <c r="Q784" i="1"/>
  <c r="O784" i="1"/>
  <c r="N784" i="1"/>
  <c r="Q2630" i="1"/>
  <c r="O2630" i="1"/>
  <c r="N2630" i="1"/>
  <c r="Q854" i="1"/>
  <c r="O854" i="1"/>
  <c r="N854" i="1"/>
  <c r="Q1547" i="1"/>
  <c r="O1547" i="1"/>
  <c r="N1547" i="1"/>
  <c r="Q2522" i="1"/>
  <c r="O2522" i="1"/>
  <c r="N2522" i="1"/>
  <c r="Q2078" i="1"/>
  <c r="O2078" i="1"/>
  <c r="N2078" i="1"/>
  <c r="Q495" i="1"/>
  <c r="O495" i="1"/>
  <c r="N495" i="1"/>
  <c r="Q2582" i="1"/>
  <c r="O2582" i="1"/>
  <c r="N2582" i="1"/>
  <c r="Q2147" i="1"/>
  <c r="O2147" i="1"/>
  <c r="N2147" i="1"/>
  <c r="Q2454" i="1"/>
  <c r="O2454" i="1"/>
  <c r="N2454" i="1"/>
  <c r="Q176" i="1"/>
  <c r="O176" i="1"/>
  <c r="N176" i="1"/>
  <c r="Q141" i="1"/>
  <c r="O141" i="1"/>
  <c r="N141" i="1"/>
  <c r="Q2618" i="1"/>
  <c r="O2618" i="1"/>
  <c r="N2618" i="1"/>
  <c r="Q714" i="1"/>
  <c r="O714" i="1"/>
  <c r="N714" i="1"/>
  <c r="Q2669" i="1"/>
  <c r="O2669" i="1"/>
  <c r="N2669" i="1"/>
  <c r="Q2367" i="1"/>
  <c r="O2367" i="1"/>
  <c r="N2367" i="1"/>
  <c r="Q2624" i="1"/>
  <c r="O2624" i="1"/>
  <c r="N2624" i="1"/>
  <c r="Q2196" i="1"/>
  <c r="O2196" i="1"/>
  <c r="N2196" i="1"/>
  <c r="Q2600" i="1"/>
  <c r="O2600" i="1"/>
  <c r="N2600" i="1"/>
  <c r="Q2452" i="1"/>
  <c r="O2452" i="1"/>
  <c r="N2452" i="1"/>
  <c r="Q1199" i="1"/>
  <c r="O1199" i="1"/>
  <c r="N1199" i="1"/>
  <c r="Q1363" i="1"/>
  <c r="O1363" i="1"/>
  <c r="N1363" i="1"/>
  <c r="Q2328" i="1"/>
  <c r="O2328" i="1"/>
  <c r="N2328" i="1"/>
  <c r="Q339" i="1"/>
  <c r="O339" i="1"/>
  <c r="N339" i="1"/>
  <c r="Q2775" i="1"/>
  <c r="O2775" i="1"/>
  <c r="N2775" i="1"/>
  <c r="Q1387" i="1"/>
  <c r="O1387" i="1"/>
  <c r="N1387" i="1"/>
  <c r="Q195" i="1"/>
  <c r="O195" i="1"/>
  <c r="N195" i="1"/>
  <c r="Q1119" i="1"/>
  <c r="O1119" i="1"/>
  <c r="N1119" i="1"/>
  <c r="Q1487" i="1"/>
  <c r="O1487" i="1"/>
  <c r="N1487" i="1"/>
  <c r="Q2723" i="1"/>
  <c r="O2723" i="1"/>
  <c r="N2723" i="1"/>
  <c r="Q1592" i="1"/>
  <c r="O1592" i="1"/>
  <c r="N1592" i="1"/>
  <c r="Q2379" i="1"/>
  <c r="O2379" i="1"/>
  <c r="N2379" i="1"/>
  <c r="Q1421" i="1"/>
  <c r="O1421" i="1"/>
  <c r="N1421" i="1"/>
  <c r="Q683" i="1"/>
  <c r="O683" i="1"/>
  <c r="N683" i="1"/>
  <c r="Q940" i="1"/>
  <c r="O940" i="1"/>
  <c r="N940" i="1"/>
  <c r="Q2269" i="1"/>
  <c r="O2269" i="1"/>
  <c r="N2269" i="1"/>
  <c r="Q1364" i="1"/>
  <c r="O1364" i="1"/>
  <c r="N1364" i="1"/>
  <c r="Q1650" i="1"/>
  <c r="O1650" i="1"/>
  <c r="N1650" i="1"/>
  <c r="Q2499" i="1"/>
  <c r="O2499" i="1"/>
  <c r="N2499" i="1"/>
  <c r="Q91" i="1"/>
  <c r="O91" i="1"/>
  <c r="N91" i="1"/>
  <c r="Q1269" i="1"/>
  <c r="O1269" i="1"/>
  <c r="N1269" i="1"/>
  <c r="Q3122" i="1"/>
  <c r="O3122" i="1"/>
  <c r="N3122" i="1"/>
  <c r="Q1085" i="1"/>
  <c r="O1085" i="1"/>
  <c r="N1085" i="1"/>
  <c r="Q1951" i="1"/>
  <c r="O1951" i="1"/>
  <c r="N1951" i="1"/>
  <c r="Q2105" i="1"/>
  <c r="O2105" i="1"/>
  <c r="N2105" i="1"/>
  <c r="Q781" i="1"/>
  <c r="O781" i="1"/>
  <c r="N781" i="1"/>
  <c r="Q3049" i="1"/>
  <c r="O3049" i="1"/>
  <c r="N3049" i="1"/>
  <c r="Q837" i="1"/>
  <c r="O837" i="1"/>
  <c r="N837" i="1"/>
  <c r="Q1946" i="1"/>
  <c r="O1946" i="1"/>
  <c r="N1946" i="1"/>
  <c r="Q1693" i="1"/>
  <c r="O1693" i="1"/>
  <c r="N1693" i="1"/>
  <c r="Q909" i="1"/>
  <c r="O909" i="1"/>
  <c r="N909" i="1"/>
  <c r="Q1516" i="1"/>
  <c r="O1516" i="1"/>
  <c r="N1516" i="1"/>
  <c r="Q800" i="1"/>
  <c r="O800" i="1"/>
  <c r="N800" i="1"/>
  <c r="Q2639" i="1"/>
  <c r="O2639" i="1"/>
  <c r="N2639" i="1"/>
  <c r="Q2500" i="1"/>
  <c r="O2500" i="1"/>
  <c r="N2500" i="1"/>
  <c r="Q2300" i="1"/>
  <c r="O2300" i="1"/>
  <c r="N2300" i="1"/>
  <c r="Q894" i="1"/>
  <c r="O894" i="1"/>
  <c r="N894" i="1"/>
  <c r="Q1616" i="1"/>
  <c r="O1616" i="1"/>
  <c r="N1616" i="1"/>
  <c r="Q494" i="1"/>
  <c r="O494" i="1"/>
  <c r="N494" i="1"/>
  <c r="Q1768" i="1"/>
  <c r="O1768" i="1"/>
  <c r="N1768" i="1"/>
  <c r="Q632" i="1"/>
  <c r="O632" i="1"/>
  <c r="N632" i="1"/>
  <c r="Q1064" i="1"/>
  <c r="O1064" i="1"/>
  <c r="N1064" i="1"/>
  <c r="Q1130" i="1"/>
  <c r="O1130" i="1"/>
  <c r="N1130" i="1"/>
  <c r="Q2513" i="1"/>
  <c r="O2513" i="1"/>
  <c r="N2513" i="1"/>
  <c r="Q2470" i="1"/>
  <c r="O2470" i="1"/>
  <c r="N2470" i="1"/>
  <c r="Q1852" i="1"/>
  <c r="O1852" i="1"/>
  <c r="N1852" i="1"/>
  <c r="Q759" i="1"/>
  <c r="O759" i="1"/>
  <c r="N759" i="1"/>
  <c r="Q1721" i="1"/>
  <c r="O1721" i="1"/>
  <c r="N1721" i="1"/>
  <c r="Q1147" i="1"/>
  <c r="O1147" i="1"/>
  <c r="N1147" i="1"/>
  <c r="Q1095" i="1"/>
  <c r="O1095" i="1"/>
  <c r="N1095" i="1"/>
  <c r="Q2276" i="1"/>
  <c r="O2276" i="1"/>
  <c r="N2276" i="1"/>
  <c r="Q2310" i="1"/>
  <c r="O2310" i="1"/>
  <c r="N2310" i="1"/>
  <c r="Q88" i="1"/>
  <c r="O88" i="1"/>
  <c r="N88" i="1"/>
  <c r="Q200" i="1"/>
  <c r="O200" i="1"/>
  <c r="N200" i="1"/>
  <c r="Q1801" i="1"/>
  <c r="O1801" i="1"/>
  <c r="N1801" i="1"/>
  <c r="Q2638" i="1"/>
  <c r="O2638" i="1"/>
  <c r="N2638" i="1"/>
  <c r="Q748" i="1"/>
  <c r="O748" i="1"/>
  <c r="N748" i="1"/>
  <c r="Q2943" i="1"/>
  <c r="O2943" i="1"/>
  <c r="N2943" i="1"/>
  <c r="Q373" i="1"/>
  <c r="O373" i="1"/>
  <c r="N373" i="1"/>
  <c r="Q2281" i="1"/>
  <c r="O2281" i="1"/>
  <c r="N2281" i="1"/>
  <c r="Q1016" i="1"/>
  <c r="O1016" i="1"/>
  <c r="N1016" i="1"/>
  <c r="Q1853" i="1"/>
  <c r="O1853" i="1"/>
  <c r="N1853" i="1"/>
  <c r="Q286" i="1"/>
  <c r="O286" i="1"/>
  <c r="N286" i="1"/>
  <c r="Q224" i="1"/>
  <c r="O224" i="1"/>
  <c r="N224" i="1"/>
  <c r="Q1745" i="1"/>
  <c r="O1745" i="1"/>
  <c r="N1745" i="1"/>
  <c r="Q2058" i="1"/>
  <c r="O2058" i="1"/>
  <c r="N2058" i="1"/>
  <c r="Q2175" i="1"/>
  <c r="O2175" i="1"/>
  <c r="N2175" i="1"/>
  <c r="Q1191" i="1"/>
  <c r="O1191" i="1"/>
  <c r="N1191" i="1"/>
  <c r="Q1083" i="1"/>
  <c r="O1083" i="1"/>
  <c r="N1083" i="1"/>
  <c r="Q2077" i="1"/>
  <c r="O2077" i="1"/>
  <c r="N2077" i="1"/>
  <c r="Q1767" i="1"/>
  <c r="O1767" i="1"/>
  <c r="N1767" i="1"/>
  <c r="Q1236" i="1"/>
  <c r="O1236" i="1"/>
  <c r="N1236" i="1"/>
  <c r="Q2320" i="1"/>
  <c r="O2320" i="1"/>
  <c r="N2320" i="1"/>
  <c r="Q989" i="1"/>
  <c r="O989" i="1"/>
  <c r="N989" i="1"/>
  <c r="Q1743" i="1"/>
  <c r="O1743" i="1"/>
  <c r="N1743" i="1"/>
  <c r="Q737" i="1"/>
  <c r="O737" i="1"/>
  <c r="N737" i="1"/>
  <c r="Q916" i="1"/>
  <c r="O916" i="1"/>
  <c r="N916" i="1"/>
  <c r="Q1839" i="1"/>
  <c r="O1839" i="1"/>
  <c r="N1839" i="1"/>
  <c r="Q2706" i="1"/>
  <c r="O2706" i="1"/>
  <c r="N2706" i="1"/>
  <c r="Q1973" i="1"/>
  <c r="O1973" i="1"/>
  <c r="N1973" i="1"/>
  <c r="Q316" i="1"/>
  <c r="O316" i="1"/>
  <c r="N316" i="1"/>
  <c r="Q328" i="1"/>
  <c r="O328" i="1"/>
  <c r="N328" i="1"/>
  <c r="Q2045" i="1"/>
  <c r="O2045" i="1"/>
  <c r="N2045" i="1"/>
  <c r="Q1836" i="1"/>
  <c r="O1836" i="1"/>
  <c r="N1836" i="1"/>
  <c r="Q2177" i="1"/>
  <c r="O2177" i="1"/>
  <c r="N2177" i="1"/>
  <c r="Q223" i="1"/>
  <c r="O223" i="1"/>
  <c r="N223" i="1"/>
  <c r="Q2685" i="1"/>
  <c r="O2685" i="1"/>
  <c r="N2685" i="1"/>
  <c r="Q1482" i="1"/>
  <c r="O1482" i="1"/>
  <c r="N1482" i="1"/>
  <c r="Q9" i="1"/>
  <c r="O9" i="1"/>
  <c r="N9" i="1"/>
  <c r="Q1015" i="1"/>
  <c r="O1015" i="1"/>
  <c r="N1015" i="1"/>
  <c r="Q1489" i="1"/>
  <c r="O1489" i="1"/>
  <c r="N1489" i="1"/>
  <c r="Q1238" i="1"/>
  <c r="O1238" i="1"/>
  <c r="N1238" i="1"/>
  <c r="Q1758" i="1"/>
  <c r="O1758" i="1"/>
  <c r="N1758" i="1"/>
  <c r="Q2024" i="1"/>
  <c r="O2024" i="1"/>
  <c r="N2024" i="1"/>
  <c r="Q2646" i="1"/>
  <c r="O2646" i="1"/>
  <c r="N2646" i="1"/>
  <c r="Q618" i="1"/>
  <c r="O618" i="1"/>
  <c r="N618" i="1"/>
  <c r="Q2604" i="1"/>
  <c r="O2604" i="1"/>
  <c r="N2604" i="1"/>
  <c r="Q2212" i="1"/>
  <c r="O2212" i="1"/>
  <c r="N2212" i="1"/>
  <c r="Q921" i="1"/>
  <c r="O921" i="1"/>
  <c r="N921" i="1"/>
  <c r="Q1187" i="1"/>
  <c r="O1187" i="1"/>
  <c r="N1187" i="1"/>
  <c r="Q2704" i="1"/>
  <c r="O2704" i="1"/>
  <c r="N2704" i="1"/>
  <c r="Q1249" i="1"/>
  <c r="O1249" i="1"/>
  <c r="N1249" i="1"/>
  <c r="Q555" i="1"/>
  <c r="O555" i="1"/>
  <c r="N555" i="1"/>
  <c r="Q392" i="1"/>
  <c r="O392" i="1"/>
  <c r="N392" i="1"/>
  <c r="Q87" i="1"/>
  <c r="O87" i="1"/>
  <c r="N87" i="1"/>
  <c r="Q634" i="1"/>
  <c r="O634" i="1"/>
  <c r="N634" i="1"/>
  <c r="Q2621" i="1"/>
  <c r="O2621" i="1"/>
  <c r="N2621" i="1"/>
  <c r="Q1332" i="1"/>
  <c r="O1332" i="1"/>
  <c r="N1332" i="1"/>
  <c r="Q1549" i="1"/>
  <c r="O1549" i="1"/>
  <c r="N1549" i="1"/>
  <c r="Q1055" i="1"/>
  <c r="O1055" i="1"/>
  <c r="N1055" i="1"/>
  <c r="Q2075" i="1"/>
  <c r="O2075" i="1"/>
  <c r="N2075" i="1"/>
  <c r="Q1728" i="1"/>
  <c r="O1728" i="1"/>
  <c r="N1728" i="1"/>
  <c r="Q381" i="1"/>
  <c r="O381" i="1"/>
  <c r="N381" i="1"/>
  <c r="Q1132" i="1"/>
  <c r="O1132" i="1"/>
  <c r="N1132" i="1"/>
  <c r="Q1515" i="1"/>
  <c r="O1515" i="1"/>
  <c r="N1515" i="1"/>
  <c r="Q2271" i="1"/>
  <c r="O2271" i="1"/>
  <c r="N2271" i="1"/>
  <c r="Q2140" i="1"/>
  <c r="O2140" i="1"/>
  <c r="N2140" i="1"/>
  <c r="Q2774" i="1"/>
  <c r="O2774" i="1"/>
  <c r="N2774" i="1"/>
  <c r="Q400" i="1"/>
  <c r="O400" i="1"/>
  <c r="N400" i="1"/>
  <c r="Q1957" i="1"/>
  <c r="O1957" i="1"/>
  <c r="N1957" i="1"/>
  <c r="Q2113" i="1"/>
  <c r="O2113" i="1"/>
  <c r="N2113" i="1"/>
  <c r="Q3094" i="1"/>
  <c r="O3094" i="1"/>
  <c r="N3094" i="1"/>
  <c r="Q1629" i="1"/>
  <c r="O1629" i="1"/>
  <c r="N1629" i="1"/>
  <c r="Q1859" i="1"/>
  <c r="O1859" i="1"/>
  <c r="N1859" i="1"/>
  <c r="Q94" i="1"/>
  <c r="O94" i="1"/>
  <c r="N94" i="1"/>
  <c r="Q2701" i="1"/>
  <c r="O2701" i="1"/>
  <c r="N2701" i="1"/>
  <c r="Q1667" i="1"/>
  <c r="O1667" i="1"/>
  <c r="N1667" i="1"/>
  <c r="Q1107" i="1"/>
  <c r="O1107" i="1"/>
  <c r="N1107" i="1"/>
  <c r="Q1785" i="1"/>
  <c r="O1785" i="1"/>
  <c r="N1785" i="1"/>
  <c r="Q2315" i="1"/>
  <c r="O2315" i="1"/>
  <c r="N2315" i="1"/>
  <c r="Q2692" i="1"/>
  <c r="O2692" i="1"/>
  <c r="N2692" i="1"/>
  <c r="Q581" i="1"/>
  <c r="O581" i="1"/>
  <c r="N581" i="1"/>
  <c r="Q2134" i="1"/>
  <c r="O2134" i="1"/>
  <c r="N2134" i="1"/>
  <c r="Q1742" i="1"/>
  <c r="O1742" i="1"/>
  <c r="N1742" i="1"/>
  <c r="Q790" i="1"/>
  <c r="O790" i="1"/>
  <c r="N790" i="1"/>
  <c r="Q1080" i="1"/>
  <c r="O1080" i="1"/>
  <c r="N1080" i="1"/>
  <c r="Q2019" i="1"/>
  <c r="O2019" i="1"/>
  <c r="N2019" i="1"/>
  <c r="Q1388" i="1"/>
  <c r="O1388" i="1"/>
  <c r="N1388" i="1"/>
  <c r="Q2392" i="1"/>
  <c r="O2392" i="1"/>
  <c r="N2392" i="1"/>
  <c r="Q1122" i="1"/>
  <c r="O1122" i="1"/>
  <c r="N1122" i="1"/>
  <c r="Q1277" i="1"/>
  <c r="O1277" i="1"/>
  <c r="N1277" i="1"/>
  <c r="Q883" i="1"/>
  <c r="O883" i="1"/>
  <c r="N883" i="1"/>
  <c r="Q2902" i="1"/>
  <c r="O2902" i="1"/>
  <c r="N2902" i="1"/>
  <c r="Q1765" i="1"/>
  <c r="O1765" i="1"/>
  <c r="N1765" i="1"/>
  <c r="Q2474" i="1"/>
  <c r="O2474" i="1"/>
  <c r="N2474" i="1"/>
  <c r="Q2512" i="1"/>
  <c r="O2512" i="1"/>
  <c r="N2512" i="1"/>
  <c r="Q2017" i="1"/>
  <c r="O2017" i="1"/>
  <c r="N2017" i="1"/>
  <c r="Q1933" i="1"/>
  <c r="O1933" i="1"/>
  <c r="N1933" i="1"/>
  <c r="Q1204" i="1"/>
  <c r="O1204" i="1"/>
  <c r="N1204" i="1"/>
  <c r="Q2049" i="1"/>
  <c r="O2049" i="1"/>
  <c r="N2049" i="1"/>
  <c r="Q964" i="1"/>
  <c r="O964" i="1"/>
  <c r="N964" i="1"/>
  <c r="Q865" i="1"/>
  <c r="O865" i="1"/>
  <c r="N865" i="1"/>
  <c r="Q2302" i="1"/>
  <c r="O2302" i="1"/>
  <c r="N2302" i="1"/>
  <c r="Q530" i="1"/>
  <c r="O530" i="1"/>
  <c r="N530" i="1"/>
  <c r="Q380" i="1"/>
  <c r="O380" i="1"/>
  <c r="N380" i="1"/>
  <c r="Q2034" i="1"/>
  <c r="O2034" i="1"/>
  <c r="N2034" i="1"/>
  <c r="Q1864" i="1"/>
  <c r="O1864" i="1"/>
  <c r="N1864" i="1"/>
  <c r="Q52" i="1"/>
  <c r="O52" i="1"/>
  <c r="N52" i="1"/>
  <c r="Q2109" i="1"/>
  <c r="O2109" i="1"/>
  <c r="N2109" i="1"/>
  <c r="Q2664" i="1"/>
  <c r="O2664" i="1"/>
  <c r="N2664" i="1"/>
  <c r="Q957" i="1"/>
  <c r="O957" i="1"/>
  <c r="N957" i="1"/>
  <c r="Q2031" i="1"/>
  <c r="O2031" i="1"/>
  <c r="N2031" i="1"/>
  <c r="Q2350" i="1"/>
  <c r="O2350" i="1"/>
  <c r="N2350" i="1"/>
  <c r="Q2297" i="1"/>
  <c r="O2297" i="1"/>
  <c r="N2297" i="1"/>
  <c r="Q1455" i="1"/>
  <c r="O1455" i="1"/>
  <c r="N1455" i="1"/>
  <c r="Q2783" i="1"/>
  <c r="O2783" i="1"/>
  <c r="N2783" i="1"/>
  <c r="Q973" i="1"/>
  <c r="O973" i="1"/>
  <c r="N973" i="1"/>
  <c r="Q1788" i="1"/>
  <c r="O1788" i="1"/>
  <c r="N1788" i="1"/>
  <c r="Q2023" i="1"/>
  <c r="O2023" i="1"/>
  <c r="N2023" i="1"/>
  <c r="Q2003" i="1"/>
  <c r="O2003" i="1"/>
  <c r="N2003" i="1"/>
  <c r="Q2505" i="1"/>
  <c r="O2505" i="1"/>
  <c r="N2505" i="1"/>
  <c r="Q904" i="1"/>
  <c r="O904" i="1"/>
  <c r="N904" i="1"/>
  <c r="Q482" i="1"/>
  <c r="O482" i="1"/>
  <c r="N482" i="1"/>
  <c r="Q2296" i="1"/>
  <c r="O2296" i="1"/>
  <c r="N2296" i="1"/>
  <c r="Q2198" i="1"/>
  <c r="O2198" i="1"/>
  <c r="N2198" i="1"/>
  <c r="Q2417" i="1"/>
  <c r="O2417" i="1"/>
  <c r="N2417" i="1"/>
  <c r="Q2103" i="1"/>
  <c r="O2103" i="1"/>
  <c r="N2103" i="1"/>
  <c r="Q2335" i="1"/>
  <c r="O2335" i="1"/>
  <c r="N2335" i="1"/>
  <c r="Q645" i="1"/>
  <c r="O645" i="1"/>
  <c r="N645" i="1"/>
  <c r="Q3043" i="1"/>
  <c r="O3043" i="1"/>
  <c r="N3043" i="1"/>
  <c r="Q1365" i="1"/>
  <c r="O1365" i="1"/>
  <c r="N1365" i="1"/>
  <c r="Q2409" i="1"/>
  <c r="O2409" i="1"/>
  <c r="N2409" i="1"/>
  <c r="Q579" i="1"/>
  <c r="O579" i="1"/>
  <c r="N579" i="1"/>
  <c r="Q292" i="1"/>
  <c r="O292" i="1"/>
  <c r="N292" i="1"/>
  <c r="Q923" i="1"/>
  <c r="O923" i="1"/>
  <c r="N923" i="1"/>
  <c r="Q1159" i="1"/>
  <c r="O1159" i="1"/>
  <c r="N1159" i="1"/>
  <c r="Q514" i="1"/>
  <c r="O514" i="1"/>
  <c r="N514" i="1"/>
  <c r="Q744" i="1"/>
  <c r="O744" i="1"/>
  <c r="N744" i="1"/>
  <c r="Q2885" i="1"/>
  <c r="O2885" i="1"/>
  <c r="N2885" i="1"/>
  <c r="Q532" i="1"/>
  <c r="O532" i="1"/>
  <c r="N532" i="1"/>
  <c r="Q2251" i="1"/>
  <c r="O2251" i="1"/>
  <c r="N2251" i="1"/>
  <c r="Q2226" i="1"/>
  <c r="O2226" i="1"/>
  <c r="N2226" i="1"/>
  <c r="Q2521" i="1"/>
  <c r="O2521" i="1"/>
  <c r="N2521" i="1"/>
  <c r="Q1282" i="1"/>
  <c r="O1282" i="1"/>
  <c r="N1282" i="1"/>
  <c r="Q712" i="1"/>
  <c r="O712" i="1"/>
  <c r="N712" i="1"/>
  <c r="Q2361" i="1"/>
  <c r="O2361" i="1"/>
  <c r="N2361" i="1"/>
  <c r="Q2152" i="1"/>
  <c r="O2152" i="1"/>
  <c r="N2152" i="1"/>
  <c r="Q182" i="1"/>
  <c r="O182" i="1"/>
  <c r="N182" i="1"/>
  <c r="Q372" i="1"/>
  <c r="O372" i="1"/>
  <c r="N372" i="1"/>
  <c r="Q515" i="1"/>
  <c r="O515" i="1"/>
  <c r="N515" i="1"/>
  <c r="Q659" i="1"/>
  <c r="O659" i="1"/>
  <c r="N659" i="1"/>
  <c r="Q2825" i="1"/>
  <c r="O2825" i="1"/>
  <c r="N2825" i="1"/>
  <c r="Q1000" i="1"/>
  <c r="O1000" i="1"/>
  <c r="N1000" i="1"/>
  <c r="Q876" i="1"/>
  <c r="O876" i="1"/>
  <c r="N876" i="1"/>
  <c r="Q2450" i="1"/>
  <c r="O2450" i="1"/>
  <c r="N2450" i="1"/>
  <c r="Q2772" i="1"/>
  <c r="O2772" i="1"/>
  <c r="N2772" i="1"/>
  <c r="Q1702" i="1"/>
  <c r="O1702" i="1"/>
  <c r="N1702" i="1"/>
  <c r="Q1774" i="1"/>
  <c r="O1774" i="1"/>
  <c r="N1774" i="1"/>
  <c r="Q1341" i="1"/>
  <c r="O1341" i="1"/>
  <c r="N1341" i="1"/>
  <c r="Q2753" i="1"/>
  <c r="O2753" i="1"/>
  <c r="N2753" i="1"/>
  <c r="Q689" i="1"/>
  <c r="O689" i="1"/>
  <c r="N689" i="1"/>
  <c r="Q263" i="1"/>
  <c r="O263" i="1"/>
  <c r="N263" i="1"/>
  <c r="Q421" i="1"/>
  <c r="O421" i="1"/>
  <c r="N421" i="1"/>
  <c r="Q1228" i="1"/>
  <c r="O1228" i="1"/>
  <c r="N1228" i="1"/>
  <c r="Q2736" i="1"/>
  <c r="O2736" i="1"/>
  <c r="N2736" i="1"/>
  <c r="Q2893" i="1"/>
  <c r="O2893" i="1"/>
  <c r="N2893" i="1"/>
  <c r="Q2413" i="1"/>
  <c r="O2413" i="1"/>
  <c r="N2413" i="1"/>
  <c r="Q1439" i="1"/>
  <c r="O1439" i="1"/>
  <c r="N1439" i="1"/>
  <c r="Q2533" i="1"/>
  <c r="O2533" i="1"/>
  <c r="N2533" i="1"/>
  <c r="Q1099" i="1"/>
  <c r="O1099" i="1"/>
  <c r="N1099" i="1"/>
  <c r="Q2261" i="1"/>
  <c r="O2261" i="1"/>
  <c r="N2261" i="1"/>
  <c r="Q1456" i="1"/>
  <c r="O1456" i="1"/>
  <c r="N1456" i="1"/>
  <c r="Q2471" i="1"/>
  <c r="O2471" i="1"/>
  <c r="N2471" i="1"/>
  <c r="Q557" i="1"/>
  <c r="O557" i="1"/>
  <c r="N557" i="1"/>
  <c r="Q1681" i="1"/>
  <c r="O1681" i="1"/>
  <c r="N1681" i="1"/>
  <c r="Q3028" i="1"/>
  <c r="O3028" i="1"/>
  <c r="N3028" i="1"/>
  <c r="Q1025" i="1"/>
  <c r="O1025" i="1"/>
  <c r="N1025" i="1"/>
  <c r="Q1157" i="1"/>
  <c r="O1157" i="1"/>
  <c r="N1157" i="1"/>
  <c r="Q2406" i="1"/>
  <c r="O2406" i="1"/>
  <c r="N2406" i="1"/>
  <c r="Q1581" i="1"/>
  <c r="O1581" i="1"/>
  <c r="N1581" i="1"/>
  <c r="Q2436" i="1"/>
  <c r="O2436" i="1"/>
  <c r="N2436" i="1"/>
  <c r="Q1835" i="1"/>
  <c r="O1835" i="1"/>
  <c r="N1835" i="1"/>
  <c r="Q578" i="1"/>
  <c r="O578" i="1"/>
  <c r="N578" i="1"/>
  <c r="Q2342" i="1"/>
  <c r="O2342" i="1"/>
  <c r="N2342" i="1"/>
  <c r="Q2063" i="1"/>
  <c r="O2063" i="1"/>
  <c r="N2063" i="1"/>
  <c r="Q2273" i="1"/>
  <c r="O2273" i="1"/>
  <c r="N2273" i="1"/>
  <c r="Q2842" i="1"/>
  <c r="O2842" i="1"/>
  <c r="N2842" i="1"/>
  <c r="Q1786" i="1"/>
  <c r="O1786" i="1"/>
  <c r="N1786" i="1"/>
  <c r="Q2146" i="1"/>
  <c r="O2146" i="1"/>
  <c r="N2146" i="1"/>
  <c r="Q867" i="1"/>
  <c r="O867" i="1"/>
  <c r="N867" i="1"/>
  <c r="Q347" i="1"/>
  <c r="O347" i="1"/>
  <c r="N347" i="1"/>
  <c r="Q2464" i="1"/>
  <c r="O2464" i="1"/>
  <c r="N2464" i="1"/>
  <c r="Q1340" i="1"/>
  <c r="O1340" i="1"/>
  <c r="N1340" i="1"/>
  <c r="Q2588" i="1"/>
  <c r="O2588" i="1"/>
  <c r="N2588" i="1"/>
  <c r="Q805" i="1"/>
  <c r="O805" i="1"/>
  <c r="N805" i="1"/>
  <c r="Q2156" i="1"/>
  <c r="O2156" i="1"/>
  <c r="N2156" i="1"/>
  <c r="Q384" i="1"/>
  <c r="O384" i="1"/>
  <c r="N384" i="1"/>
  <c r="Q855" i="1"/>
  <c r="O855" i="1"/>
  <c r="N855" i="1"/>
  <c r="Q2539" i="1"/>
  <c r="O2539" i="1"/>
  <c r="N2539" i="1"/>
  <c r="Q2230" i="1"/>
  <c r="O2230" i="1"/>
  <c r="N2230" i="1"/>
  <c r="Q1559" i="1"/>
  <c r="O1559" i="1"/>
  <c r="N1559" i="1"/>
  <c r="Q1514" i="1"/>
  <c r="O1514" i="1"/>
  <c r="N1514" i="1"/>
  <c r="Q2093" i="1"/>
  <c r="O2093" i="1"/>
  <c r="N2093" i="1"/>
  <c r="Q2632" i="1"/>
  <c r="O2632" i="1"/>
  <c r="N2632" i="1"/>
  <c r="Q1737" i="1"/>
  <c r="O1737" i="1"/>
  <c r="N1737" i="1"/>
  <c r="Q2267" i="1"/>
  <c r="O2267" i="1"/>
  <c r="N2267" i="1"/>
  <c r="Q984" i="1"/>
  <c r="O984" i="1"/>
  <c r="N984" i="1"/>
  <c r="Q1972" i="1"/>
  <c r="O1972" i="1"/>
  <c r="N1972" i="1"/>
  <c r="Q1402" i="1"/>
  <c r="O1402" i="1"/>
  <c r="N1402" i="1"/>
  <c r="Q2229" i="1"/>
  <c r="O2229" i="1"/>
  <c r="N2229" i="1"/>
  <c r="Q713" i="1"/>
  <c r="O713" i="1"/>
  <c r="N713" i="1"/>
  <c r="Q2243" i="1"/>
  <c r="O2243" i="1"/>
  <c r="N2243" i="1"/>
  <c r="Q2694" i="1"/>
  <c r="O2694" i="1"/>
  <c r="N2694" i="1"/>
  <c r="Q528" i="1"/>
  <c r="O528" i="1"/>
  <c r="N528" i="1"/>
  <c r="Q2290" i="1"/>
  <c r="O2290" i="1"/>
  <c r="N2290" i="1"/>
  <c r="Q625" i="1"/>
  <c r="O625" i="1"/>
  <c r="N625" i="1"/>
  <c r="Q2520" i="1"/>
  <c r="O2520" i="1"/>
  <c r="N2520" i="1"/>
  <c r="Q663" i="1"/>
  <c r="O663" i="1"/>
  <c r="N663" i="1"/>
  <c r="Q1423" i="1"/>
  <c r="O1423" i="1"/>
  <c r="N1423" i="1"/>
  <c r="Q1778" i="1"/>
  <c r="O1778" i="1"/>
  <c r="N1778" i="1"/>
  <c r="Q1082" i="1"/>
  <c r="O1082" i="1"/>
  <c r="N1082" i="1"/>
  <c r="Q567" i="1"/>
  <c r="O567" i="1"/>
  <c r="N567" i="1"/>
  <c r="Q2511" i="1"/>
  <c r="O2511" i="1"/>
  <c r="N2511" i="1"/>
  <c r="Q1659" i="1"/>
  <c r="O1659" i="1"/>
  <c r="N1659" i="1"/>
  <c r="Q2438" i="1"/>
  <c r="O2438" i="1"/>
  <c r="N2438" i="1"/>
  <c r="Q2164" i="1"/>
  <c r="O2164" i="1"/>
  <c r="N2164" i="1"/>
  <c r="Q2460" i="1"/>
  <c r="O2460" i="1"/>
  <c r="N2460" i="1"/>
  <c r="Q2658" i="1"/>
  <c r="O2658" i="1"/>
  <c r="N2658" i="1"/>
  <c r="Q1184" i="1"/>
  <c r="O1184" i="1"/>
  <c r="N1184" i="1"/>
  <c r="Q1769" i="1"/>
  <c r="O1769" i="1"/>
  <c r="N1769" i="1"/>
  <c r="Q1732" i="1"/>
  <c r="O1732" i="1"/>
  <c r="N1732" i="1"/>
  <c r="Q2798" i="1"/>
  <c r="O2798" i="1"/>
  <c r="N2798" i="1"/>
  <c r="Q1067" i="1"/>
  <c r="O1067" i="1"/>
  <c r="N1067" i="1"/>
  <c r="Q937" i="1"/>
  <c r="O937" i="1"/>
  <c r="N937" i="1"/>
  <c r="Q2841" i="1"/>
  <c r="O2841" i="1"/>
  <c r="N2841" i="1"/>
  <c r="Q911" i="1"/>
  <c r="O911" i="1"/>
  <c r="N911" i="1"/>
  <c r="Q924" i="1"/>
  <c r="O924" i="1"/>
  <c r="N924" i="1"/>
  <c r="Q2601" i="1"/>
  <c r="O2601" i="1"/>
  <c r="N2601" i="1"/>
  <c r="Q2730" i="1"/>
  <c r="O2730" i="1"/>
  <c r="N2730" i="1"/>
  <c r="Q1974" i="1"/>
  <c r="O1974" i="1"/>
  <c r="N1974" i="1"/>
  <c r="Q1428" i="1"/>
  <c r="O1428" i="1"/>
  <c r="N1428" i="1"/>
  <c r="Q1675" i="1"/>
  <c r="O1675" i="1"/>
  <c r="N1675" i="1"/>
  <c r="Q1490" i="1"/>
  <c r="O1490" i="1"/>
  <c r="N1490" i="1"/>
  <c r="Q492" i="1"/>
  <c r="O492" i="1"/>
  <c r="N492" i="1"/>
  <c r="Q2480" i="1"/>
  <c r="O2480" i="1"/>
  <c r="N2480" i="1"/>
  <c r="Q1807" i="1"/>
  <c r="O1807" i="1"/>
  <c r="N1807" i="1"/>
  <c r="Q1292" i="1"/>
  <c r="O1292" i="1"/>
  <c r="N1292" i="1"/>
  <c r="Q2197" i="1"/>
  <c r="O2197" i="1"/>
  <c r="N2197" i="1"/>
  <c r="Q756" i="1"/>
  <c r="O756" i="1"/>
  <c r="N756" i="1"/>
  <c r="Q2015" i="1"/>
  <c r="O2015" i="1"/>
  <c r="N2015" i="1"/>
  <c r="Q1838" i="1"/>
  <c r="O1838" i="1"/>
  <c r="N1838" i="1"/>
  <c r="Q1113" i="1"/>
  <c r="O1113" i="1"/>
  <c r="N1113" i="1"/>
  <c r="Q2587" i="1"/>
  <c r="O2587" i="1"/>
  <c r="N2587" i="1"/>
  <c r="Q1703" i="1"/>
  <c r="O1703" i="1"/>
  <c r="N1703" i="1"/>
  <c r="Q1757" i="1"/>
  <c r="O1757" i="1"/>
  <c r="N1757" i="1"/>
  <c r="Q2129" i="1"/>
  <c r="O2129" i="1"/>
  <c r="N2129" i="1"/>
  <c r="Q2829" i="1"/>
  <c r="O2829" i="1"/>
  <c r="N2829" i="1"/>
  <c r="Q2715" i="1"/>
  <c r="O2715" i="1"/>
  <c r="N2715" i="1"/>
  <c r="Q2740" i="1"/>
  <c r="O2740" i="1"/>
  <c r="N2740" i="1"/>
  <c r="Q2515" i="1"/>
  <c r="O2515" i="1"/>
  <c r="N2515" i="1"/>
  <c r="Q1036" i="1"/>
  <c r="O1036" i="1"/>
  <c r="N1036" i="1"/>
  <c r="Q815" i="1"/>
  <c r="O815" i="1"/>
  <c r="N815" i="1"/>
  <c r="Q479" i="1"/>
  <c r="O479" i="1"/>
  <c r="N479" i="1"/>
  <c r="Q1794" i="1"/>
  <c r="O1794" i="1"/>
  <c r="N1794" i="1"/>
  <c r="Q1374" i="1"/>
  <c r="O1374" i="1"/>
  <c r="N1374" i="1"/>
  <c r="Q1787" i="1"/>
  <c r="O1787" i="1"/>
  <c r="N1787" i="1"/>
  <c r="Q2674" i="1"/>
  <c r="O2674" i="1"/>
  <c r="N2674" i="1"/>
  <c r="Q926" i="1"/>
  <c r="O926" i="1"/>
  <c r="N926" i="1"/>
  <c r="Q2073" i="1"/>
  <c r="O2073" i="1"/>
  <c r="N2073" i="1"/>
  <c r="Q1955" i="1"/>
  <c r="O1955" i="1"/>
  <c r="N1955" i="1"/>
  <c r="Q2925" i="1"/>
  <c r="O2925" i="1"/>
  <c r="N2925" i="1"/>
  <c r="Q2915" i="1"/>
  <c r="O2915" i="1"/>
  <c r="N2915" i="1"/>
  <c r="Q2478" i="1"/>
  <c r="O2478" i="1"/>
  <c r="N2478" i="1"/>
  <c r="Q59" i="1"/>
  <c r="O59" i="1"/>
  <c r="N59" i="1"/>
  <c r="Q1960" i="1"/>
  <c r="O1960" i="1"/>
  <c r="N1960" i="1"/>
  <c r="Q1613" i="1"/>
  <c r="O1613" i="1"/>
  <c r="N1613" i="1"/>
  <c r="Q786" i="1"/>
  <c r="O786" i="1"/>
  <c r="N786" i="1"/>
  <c r="Q2426" i="1"/>
  <c r="O2426" i="1"/>
  <c r="N2426" i="1"/>
  <c r="Q1368" i="1"/>
  <c r="O1368" i="1"/>
  <c r="N1368" i="1"/>
  <c r="Q2495" i="1"/>
  <c r="O2495" i="1"/>
  <c r="N2495" i="1"/>
  <c r="Q2285" i="1"/>
  <c r="O2285" i="1"/>
  <c r="N2285" i="1"/>
  <c r="Q2242" i="1"/>
  <c r="O2242" i="1"/>
  <c r="N2242" i="1"/>
  <c r="Q1701" i="1"/>
  <c r="O1701" i="1"/>
  <c r="N1701" i="1"/>
  <c r="Q2498" i="1"/>
  <c r="O2498" i="1"/>
  <c r="N2498" i="1"/>
  <c r="Q1961" i="1"/>
  <c r="O1961" i="1"/>
  <c r="N1961" i="1"/>
  <c r="Q1240" i="1"/>
  <c r="O1240" i="1"/>
  <c r="N1240" i="1"/>
  <c r="Q638" i="1"/>
  <c r="O638" i="1"/>
  <c r="N638" i="1"/>
  <c r="Q2208" i="1"/>
  <c r="O2208" i="1"/>
  <c r="N2208" i="1"/>
  <c r="Q54" i="1"/>
  <c r="O54" i="1"/>
  <c r="N54" i="1"/>
  <c r="Q1344" i="1"/>
  <c r="O1344" i="1"/>
  <c r="N1344" i="1"/>
  <c r="Q1412" i="1"/>
  <c r="O1412" i="1"/>
  <c r="N1412" i="1"/>
  <c r="Q961" i="1"/>
  <c r="O961" i="1"/>
  <c r="N961" i="1"/>
  <c r="Q1927" i="1"/>
  <c r="O1927" i="1"/>
  <c r="N1927" i="1"/>
  <c r="Q2210" i="1"/>
  <c r="O2210" i="1"/>
  <c r="N2210" i="1"/>
  <c r="Q608" i="1"/>
  <c r="O608" i="1"/>
  <c r="N608" i="1"/>
  <c r="Q2340" i="1"/>
  <c r="O2340" i="1"/>
  <c r="N2340" i="1"/>
  <c r="Q2866" i="1"/>
  <c r="O2866" i="1"/>
  <c r="N2866" i="1"/>
  <c r="Q2441" i="1"/>
  <c r="O2441" i="1"/>
  <c r="N2441" i="1"/>
  <c r="Q1229" i="1"/>
  <c r="O1229" i="1"/>
  <c r="N1229" i="1"/>
  <c r="Q1808" i="1"/>
  <c r="O1808" i="1"/>
  <c r="N1808" i="1"/>
  <c r="Q890" i="1"/>
  <c r="O890" i="1"/>
  <c r="N890" i="1"/>
  <c r="Q1813" i="1"/>
  <c r="O1813" i="1"/>
  <c r="N1813" i="1"/>
  <c r="Q874" i="1"/>
  <c r="O874" i="1"/>
  <c r="N874" i="1"/>
  <c r="Q3069" i="1"/>
  <c r="O3069" i="1"/>
  <c r="N3069" i="1"/>
  <c r="Q1433" i="1"/>
  <c r="O1433" i="1"/>
  <c r="N1433" i="1"/>
  <c r="Q1359" i="1"/>
  <c r="O1359" i="1"/>
  <c r="N1359" i="1"/>
  <c r="Q2225" i="1"/>
  <c r="O2225" i="1"/>
  <c r="N2225" i="1"/>
  <c r="Q575" i="1"/>
  <c r="O575" i="1"/>
  <c r="N575" i="1"/>
  <c r="Q2128" i="1"/>
  <c r="O2128" i="1"/>
  <c r="N2128" i="1"/>
  <c r="Q2234" i="1"/>
  <c r="O2234" i="1"/>
  <c r="N2234" i="1"/>
  <c r="Q1033" i="1"/>
  <c r="O1033" i="1"/>
  <c r="N1033" i="1"/>
  <c r="Q1446" i="1"/>
  <c r="O1446" i="1"/>
  <c r="N1446" i="1"/>
  <c r="Q2614" i="1"/>
  <c r="O2614" i="1"/>
  <c r="N2614" i="1"/>
  <c r="Q1896" i="1"/>
  <c r="O1896" i="1"/>
  <c r="N1896" i="1"/>
  <c r="Q2453" i="1"/>
  <c r="O2453" i="1"/>
  <c r="N2453" i="1"/>
  <c r="Q539" i="1"/>
  <c r="O539" i="1"/>
  <c r="N539" i="1"/>
  <c r="Q2608" i="1"/>
  <c r="O2608" i="1"/>
  <c r="N2608" i="1"/>
  <c r="Q779" i="1"/>
  <c r="O779" i="1"/>
  <c r="N779" i="1"/>
  <c r="Q2946" i="1"/>
  <c r="O2946" i="1"/>
  <c r="N2946" i="1"/>
  <c r="Q2149" i="1"/>
  <c r="O2149" i="1"/>
  <c r="N2149" i="1"/>
  <c r="Q1849" i="1"/>
  <c r="O1849" i="1"/>
  <c r="N1849" i="1"/>
  <c r="Q1676" i="1"/>
  <c r="O1676" i="1"/>
  <c r="N1676" i="1"/>
  <c r="Q1924" i="1"/>
  <c r="O1924" i="1"/>
  <c r="N1924" i="1"/>
  <c r="Q2319" i="1"/>
  <c r="O2319" i="1"/>
  <c r="N2319" i="1"/>
  <c r="Q1206" i="1"/>
  <c r="O1206" i="1"/>
  <c r="N1206" i="1"/>
  <c r="Q2329" i="1"/>
  <c r="O2329" i="1"/>
  <c r="N2329" i="1"/>
  <c r="Q2378" i="1"/>
  <c r="O2378" i="1"/>
  <c r="N2378" i="1"/>
  <c r="Q1208" i="1"/>
  <c r="O1208" i="1"/>
  <c r="N1208" i="1"/>
  <c r="Q3063" i="1"/>
  <c r="O3063" i="1"/>
  <c r="N3063" i="1"/>
  <c r="Q213" i="1"/>
  <c r="O213" i="1"/>
  <c r="N213" i="1"/>
  <c r="Q1952" i="1"/>
  <c r="O1952" i="1"/>
  <c r="N1952" i="1"/>
  <c r="Q1685" i="1"/>
  <c r="O1685" i="1"/>
  <c r="N1685" i="1"/>
  <c r="Q2155" i="1"/>
  <c r="O2155" i="1"/>
  <c r="N2155" i="1"/>
  <c r="Q2852" i="1"/>
  <c r="O2852" i="1"/>
  <c r="N2852" i="1"/>
  <c r="Q880" i="1"/>
  <c r="O880" i="1"/>
  <c r="N880" i="1"/>
  <c r="Q1797" i="1"/>
  <c r="O1797" i="1"/>
  <c r="N1797" i="1"/>
  <c r="Q920" i="1"/>
  <c r="O920" i="1"/>
  <c r="N920" i="1"/>
  <c r="Q2572" i="1"/>
  <c r="O2572" i="1"/>
  <c r="N2572" i="1"/>
  <c r="Q2256" i="1"/>
  <c r="O2256" i="1"/>
  <c r="N2256" i="1"/>
  <c r="Q891" i="1"/>
  <c r="O891" i="1"/>
  <c r="N891" i="1"/>
  <c r="Q2048" i="1"/>
  <c r="O2048" i="1"/>
  <c r="N2048" i="1"/>
  <c r="Q2623" i="1"/>
  <c r="O2623" i="1"/>
  <c r="N2623" i="1"/>
  <c r="Q1937" i="1"/>
  <c r="O1937" i="1"/>
  <c r="N1937" i="1"/>
  <c r="Q2172" i="1"/>
  <c r="O2172" i="1"/>
  <c r="N2172" i="1"/>
  <c r="Q1863" i="1"/>
  <c r="O1863" i="1"/>
  <c r="N1863" i="1"/>
  <c r="Q1414" i="1"/>
  <c r="O1414" i="1"/>
  <c r="N1414" i="1"/>
  <c r="Q2636" i="1"/>
  <c r="O2636" i="1"/>
  <c r="N2636" i="1"/>
  <c r="Q2543" i="1"/>
  <c r="O2543" i="1"/>
  <c r="N2543" i="1"/>
  <c r="Q3005" i="1"/>
  <c r="O3005" i="1"/>
  <c r="N3005" i="1"/>
  <c r="Q1568" i="1"/>
  <c r="O1568" i="1"/>
  <c r="N1568" i="1"/>
  <c r="Q1696" i="1"/>
  <c r="O1696" i="1"/>
  <c r="N1696" i="1"/>
  <c r="Q2920" i="1"/>
  <c r="O2920" i="1"/>
  <c r="N2920" i="1"/>
  <c r="Q870" i="1"/>
  <c r="O870" i="1"/>
  <c r="N870" i="1"/>
  <c r="Q721" i="1"/>
  <c r="O721" i="1"/>
  <c r="N721" i="1"/>
  <c r="Q2939" i="1"/>
  <c r="O2939" i="1"/>
  <c r="N2939" i="1"/>
  <c r="Q829" i="1"/>
  <c r="O829" i="1"/>
  <c r="N829" i="1"/>
  <c r="Q377" i="1"/>
  <c r="O377" i="1"/>
  <c r="N377" i="1"/>
  <c r="Q817" i="1"/>
  <c r="O817" i="1"/>
  <c r="N817" i="1"/>
  <c r="Q2583" i="1"/>
  <c r="O2583" i="1"/>
  <c r="N2583" i="1"/>
  <c r="Q2145" i="1"/>
  <c r="O2145" i="1"/>
  <c r="N2145" i="1"/>
  <c r="Q2190" i="1"/>
  <c r="O2190" i="1"/>
  <c r="N2190" i="1"/>
  <c r="Q1844" i="1"/>
  <c r="O1844" i="1"/>
  <c r="N1844" i="1"/>
  <c r="Q967" i="1"/>
  <c r="O967" i="1"/>
  <c r="N967" i="1"/>
  <c r="Q941" i="1"/>
  <c r="O941" i="1"/>
  <c r="N941" i="1"/>
  <c r="Q2383" i="1"/>
  <c r="O2383" i="1"/>
  <c r="N2383" i="1"/>
  <c r="Q922" i="1"/>
  <c r="O922" i="1"/>
  <c r="N922" i="1"/>
  <c r="Q1286" i="1"/>
  <c r="O1286" i="1"/>
  <c r="N1286" i="1"/>
  <c r="Q986" i="1"/>
  <c r="O986" i="1"/>
  <c r="N986" i="1"/>
  <c r="Q1909" i="1"/>
  <c r="O1909" i="1"/>
  <c r="N1909" i="1"/>
  <c r="Q2942" i="1"/>
  <c r="O2942" i="1"/>
  <c r="N2942" i="1"/>
  <c r="Q1894" i="1"/>
  <c r="O1894" i="1"/>
  <c r="N1894" i="1"/>
  <c r="Q2538" i="1"/>
  <c r="O2538" i="1"/>
  <c r="N2538" i="1"/>
  <c r="Q1710" i="1"/>
  <c r="O1710" i="1"/>
  <c r="N1710" i="1"/>
  <c r="Q2887" i="1"/>
  <c r="O2887" i="1"/>
  <c r="N2887" i="1"/>
  <c r="Q2193" i="1"/>
  <c r="O2193" i="1"/>
  <c r="N2193" i="1"/>
  <c r="Q1969" i="1"/>
  <c r="O1969" i="1"/>
  <c r="N1969" i="1"/>
  <c r="Q1050" i="1"/>
  <c r="O1050" i="1"/>
  <c r="N1050" i="1"/>
  <c r="Q2840" i="1"/>
  <c r="O2840" i="1"/>
  <c r="N2840" i="1"/>
  <c r="Q2859" i="1"/>
  <c r="O2859" i="1"/>
  <c r="N2859" i="1"/>
  <c r="Q1032" i="1"/>
  <c r="O1032" i="1"/>
  <c r="N1032" i="1"/>
  <c r="Q2673" i="1"/>
  <c r="O2673" i="1"/>
  <c r="N2673" i="1"/>
  <c r="Q1454" i="1"/>
  <c r="O1454" i="1"/>
  <c r="N1454" i="1"/>
  <c r="Q2331" i="1"/>
  <c r="O2331" i="1"/>
  <c r="N2331" i="1"/>
  <c r="Q1793" i="1"/>
  <c r="O1793" i="1"/>
  <c r="N1793" i="1"/>
  <c r="Q2275" i="1"/>
  <c r="O2275" i="1"/>
  <c r="N2275" i="1"/>
  <c r="Q1003" i="1"/>
  <c r="O1003" i="1"/>
  <c r="N1003" i="1"/>
  <c r="Q2144" i="1"/>
  <c r="O2144" i="1"/>
  <c r="N2144" i="1"/>
  <c r="Q1991" i="1"/>
  <c r="O1991" i="1"/>
  <c r="N1991" i="1"/>
  <c r="Q768" i="1"/>
  <c r="O768" i="1"/>
  <c r="N768" i="1"/>
  <c r="Q3013" i="1"/>
  <c r="O3013" i="1"/>
  <c r="N3013" i="1"/>
  <c r="Q1116" i="1"/>
  <c r="O1116" i="1"/>
  <c r="N1116" i="1"/>
  <c r="Q2771" i="1"/>
  <c r="O2771" i="1"/>
  <c r="N2771" i="1"/>
  <c r="Q1075" i="1"/>
  <c r="O1075" i="1"/>
  <c r="N1075" i="1"/>
  <c r="Q1848" i="1"/>
  <c r="O1848" i="1"/>
  <c r="N1848" i="1"/>
  <c r="Q2758" i="1"/>
  <c r="O2758" i="1"/>
  <c r="N2758" i="1"/>
  <c r="Q789" i="1"/>
  <c r="O789" i="1"/>
  <c r="N789" i="1"/>
  <c r="Q2744" i="1"/>
  <c r="O2744" i="1"/>
  <c r="N2744" i="1"/>
  <c r="Q2496" i="1"/>
  <c r="O2496" i="1"/>
  <c r="N2496" i="1"/>
  <c r="Q2416" i="1"/>
  <c r="O2416" i="1"/>
  <c r="N2416" i="1"/>
  <c r="Q2430" i="1"/>
  <c r="O2430" i="1"/>
  <c r="N2430" i="1"/>
  <c r="Q2286" i="1"/>
  <c r="O2286" i="1"/>
  <c r="N2286" i="1"/>
  <c r="Q1824" i="1"/>
  <c r="O1824" i="1"/>
  <c r="N1824" i="1"/>
  <c r="Q1723" i="1"/>
  <c r="O1723" i="1"/>
  <c r="N1723" i="1"/>
  <c r="Q2456" i="1"/>
  <c r="O2456" i="1"/>
  <c r="N2456" i="1"/>
  <c r="Q1829" i="1"/>
  <c r="O1829" i="1"/>
  <c r="N1829" i="1"/>
  <c r="Q2482" i="1"/>
  <c r="O2482" i="1"/>
  <c r="N2482" i="1"/>
  <c r="Q1984" i="1"/>
  <c r="O1984" i="1"/>
  <c r="N1984" i="1"/>
  <c r="Q2665" i="1"/>
  <c r="O2665" i="1"/>
  <c r="N2665" i="1"/>
  <c r="Q2194" i="1"/>
  <c r="O2194" i="1"/>
  <c r="N2194" i="1"/>
  <c r="Q2195" i="1"/>
  <c r="O2195" i="1"/>
  <c r="N2195" i="1"/>
  <c r="Q2683" i="1"/>
  <c r="O2683" i="1"/>
  <c r="N2683" i="1"/>
  <c r="Q2377" i="1"/>
  <c r="O2377" i="1"/>
  <c r="N2377" i="1"/>
  <c r="Q1227" i="1"/>
  <c r="O1227" i="1"/>
  <c r="N1227" i="1"/>
  <c r="Q1578" i="1"/>
  <c r="O1578" i="1"/>
  <c r="N1578" i="1"/>
  <c r="Q2494" i="1"/>
  <c r="O2494" i="1"/>
  <c r="N2494" i="1"/>
  <c r="Q2682" i="1"/>
  <c r="O2682" i="1"/>
  <c r="N2682" i="1"/>
  <c r="Q1627" i="1"/>
  <c r="O1627" i="1"/>
  <c r="N1627" i="1"/>
  <c r="Q2108" i="1"/>
  <c r="O2108" i="1"/>
  <c r="N2108" i="1"/>
  <c r="Q2878" i="1"/>
  <c r="O2878" i="1"/>
  <c r="N2878" i="1"/>
  <c r="Q2062" i="1"/>
  <c r="O2062" i="1"/>
  <c r="N2062" i="1"/>
  <c r="Q2228" i="1"/>
  <c r="O2228" i="1"/>
  <c r="N2228" i="1"/>
  <c r="Q1780" i="1"/>
  <c r="O1780" i="1"/>
  <c r="N1780" i="1"/>
  <c r="Q2026" i="1"/>
  <c r="O2026" i="1"/>
  <c r="N2026" i="1"/>
  <c r="Q2530" i="1"/>
  <c r="O2530" i="1"/>
  <c r="N2530" i="1"/>
  <c r="Q2258" i="1"/>
  <c r="O2258" i="1"/>
  <c r="N2258" i="1"/>
  <c r="Q1798" i="1"/>
  <c r="O1798" i="1"/>
  <c r="N1798" i="1"/>
  <c r="Q1325" i="1"/>
  <c r="O1325" i="1"/>
  <c r="N1325" i="1"/>
  <c r="Q2448" i="1"/>
  <c r="O2448" i="1"/>
  <c r="N2448" i="1"/>
  <c r="Q993" i="1"/>
  <c r="O993" i="1"/>
  <c r="N993" i="1"/>
  <c r="Q908" i="1"/>
  <c r="O908" i="1"/>
  <c r="N908" i="1"/>
  <c r="Q2169" i="1"/>
  <c r="O2169" i="1"/>
  <c r="N2169" i="1"/>
  <c r="Q2287" i="1"/>
  <c r="O2287" i="1"/>
  <c r="N2287" i="1"/>
  <c r="Q2735" i="1"/>
  <c r="O2735" i="1"/>
  <c r="N2735" i="1"/>
  <c r="Q3051" i="1"/>
  <c r="O3051" i="1"/>
  <c r="N3051" i="1"/>
  <c r="Q3011" i="1"/>
  <c r="O3011" i="1"/>
  <c r="N3011" i="1"/>
  <c r="Q2180" i="1"/>
  <c r="O2180" i="1"/>
  <c r="N2180" i="1"/>
  <c r="Q2710" i="1"/>
  <c r="O2710" i="1"/>
  <c r="N2710" i="1"/>
  <c r="Q2652" i="1"/>
  <c r="O2652" i="1"/>
  <c r="N2652" i="1"/>
  <c r="Q1395" i="1"/>
  <c r="O1395" i="1"/>
  <c r="N1395" i="1"/>
  <c r="Q1290" i="1"/>
  <c r="O1290" i="1"/>
  <c r="N1290" i="1"/>
  <c r="Q1438" i="1"/>
  <c r="O1438" i="1"/>
  <c r="N1438" i="1"/>
  <c r="Q2896" i="1"/>
  <c r="O2896" i="1"/>
  <c r="N2896" i="1"/>
  <c r="Q2022" i="1"/>
  <c r="O2022" i="1"/>
  <c r="N2022" i="1"/>
  <c r="Q856" i="1"/>
  <c r="O856" i="1"/>
  <c r="N856" i="1"/>
  <c r="Q824" i="1"/>
  <c r="O824" i="1"/>
  <c r="N824" i="1"/>
  <c r="Q1891" i="1"/>
  <c r="O1891" i="1"/>
  <c r="N1891" i="1"/>
  <c r="Q2549" i="1"/>
  <c r="O2549" i="1"/>
  <c r="N2549" i="1"/>
  <c r="Q1420" i="1"/>
  <c r="O1420" i="1"/>
  <c r="N1420" i="1"/>
  <c r="Q2908" i="1"/>
  <c r="O2908" i="1"/>
  <c r="N2908" i="1"/>
  <c r="Q2607" i="1"/>
  <c r="O2607" i="1"/>
  <c r="N2607" i="1"/>
  <c r="Q753" i="1"/>
  <c r="O753" i="1"/>
  <c r="N753" i="1"/>
  <c r="Q2616" i="1"/>
  <c r="O2616" i="1"/>
  <c r="N2616" i="1"/>
  <c r="Q2207" i="1"/>
  <c r="O2207" i="1"/>
  <c r="N2207" i="1"/>
  <c r="Q840" i="1"/>
  <c r="O840" i="1"/>
  <c r="N840" i="1"/>
  <c r="Q1640" i="1"/>
  <c r="O1640" i="1"/>
  <c r="N1640" i="1"/>
  <c r="Q598" i="1"/>
  <c r="O598" i="1"/>
  <c r="N598" i="1"/>
  <c r="Q1810" i="1"/>
  <c r="O1810" i="1"/>
  <c r="N1810" i="1"/>
  <c r="Q791" i="1"/>
  <c r="O791" i="1"/>
  <c r="N791" i="1"/>
  <c r="Q2459" i="1"/>
  <c r="O2459" i="1"/>
  <c r="N2459" i="1"/>
  <c r="Q268" i="1"/>
  <c r="O268" i="1"/>
  <c r="N268" i="1"/>
  <c r="Q2097" i="1"/>
  <c r="O2097" i="1"/>
  <c r="N2097" i="1"/>
  <c r="Q859" i="1"/>
  <c r="O859" i="1"/>
  <c r="N859" i="1"/>
  <c r="Q2390" i="1"/>
  <c r="O2390" i="1"/>
  <c r="N2390" i="1"/>
  <c r="Q28" i="1"/>
  <c r="O28" i="1"/>
  <c r="N28" i="1"/>
  <c r="Q1200" i="1"/>
  <c r="O1200" i="1"/>
  <c r="N1200" i="1"/>
  <c r="Q1145" i="1"/>
  <c r="O1145" i="1"/>
  <c r="N1145" i="1"/>
  <c r="Q2678" i="1"/>
  <c r="O2678" i="1"/>
  <c r="N2678" i="1"/>
  <c r="Q1089" i="1"/>
  <c r="O1089" i="1"/>
  <c r="N1089" i="1"/>
  <c r="Q1983" i="1"/>
  <c r="O1983" i="1"/>
  <c r="N1983" i="1"/>
  <c r="Q2635" i="1"/>
  <c r="O2635" i="1"/>
  <c r="N2635" i="1"/>
  <c r="Q92" i="1"/>
  <c r="O92" i="1"/>
  <c r="N92" i="1"/>
  <c r="Q1317" i="1"/>
  <c r="O1317" i="1"/>
  <c r="N1317" i="1"/>
  <c r="Q1806" i="1"/>
  <c r="O1806" i="1"/>
  <c r="N1806" i="1"/>
  <c r="Q2998" i="1"/>
  <c r="O2998" i="1"/>
  <c r="N2998" i="1"/>
  <c r="Q2584" i="1"/>
  <c r="O2584" i="1"/>
  <c r="N2584" i="1"/>
  <c r="Q3012" i="1"/>
  <c r="O3012" i="1"/>
  <c r="N3012" i="1"/>
  <c r="Q2954" i="1"/>
  <c r="O2954" i="1"/>
  <c r="N2954" i="1"/>
  <c r="Q1092" i="1"/>
  <c r="O1092" i="1"/>
  <c r="N1092" i="1"/>
  <c r="Q1954" i="1"/>
  <c r="O1954" i="1"/>
  <c r="N1954" i="1"/>
  <c r="Q1752" i="1"/>
  <c r="O1752" i="1"/>
  <c r="N1752" i="1"/>
  <c r="Q2252" i="1"/>
  <c r="O2252" i="1"/>
  <c r="N2252" i="1"/>
  <c r="Q2905" i="1"/>
  <c r="O2905" i="1"/>
  <c r="N2905" i="1"/>
  <c r="Q2869" i="1"/>
  <c r="O2869" i="1"/>
  <c r="N2869" i="1"/>
  <c r="Q2349" i="1"/>
  <c r="O2349" i="1"/>
  <c r="N2349" i="1"/>
  <c r="Q361" i="1"/>
  <c r="O361" i="1"/>
  <c r="N361" i="1"/>
  <c r="Q2924" i="1"/>
  <c r="O2924" i="1"/>
  <c r="N2924" i="1"/>
  <c r="Q946" i="1"/>
  <c r="O946" i="1"/>
  <c r="N946" i="1"/>
  <c r="Q2465" i="1"/>
  <c r="O2465" i="1"/>
  <c r="N2465" i="1"/>
  <c r="Q1692" i="1"/>
  <c r="O1692" i="1"/>
  <c r="N1692" i="1"/>
  <c r="Q2010" i="1"/>
  <c r="O2010" i="1"/>
  <c r="N2010" i="1"/>
  <c r="Q2161" i="1"/>
  <c r="O2161" i="1"/>
  <c r="N2161" i="1"/>
  <c r="Q1938" i="1"/>
  <c r="O1938" i="1"/>
  <c r="N1938" i="1"/>
  <c r="Q2958" i="1"/>
  <c r="O2958" i="1"/>
  <c r="N2958" i="1"/>
  <c r="Q2353" i="1"/>
  <c r="O2353" i="1"/>
  <c r="N2353" i="1"/>
  <c r="Q506" i="1"/>
  <c r="O506" i="1"/>
  <c r="N506" i="1"/>
  <c r="Q2339" i="1"/>
  <c r="O2339" i="1"/>
  <c r="N2339" i="1"/>
  <c r="Q1591" i="1"/>
  <c r="O1591" i="1"/>
  <c r="N1591" i="1"/>
  <c r="Q2100" i="1"/>
  <c r="O2100" i="1"/>
  <c r="N2100" i="1"/>
  <c r="Q2257" i="1"/>
  <c r="O2257" i="1"/>
  <c r="N2257" i="1"/>
  <c r="Q2382" i="1"/>
  <c r="O2382" i="1"/>
  <c r="N2382" i="1"/>
  <c r="Q3078" i="1"/>
  <c r="O3078" i="1"/>
  <c r="N3078" i="1"/>
  <c r="Q1995" i="1"/>
  <c r="O1995" i="1"/>
  <c r="N1995" i="1"/>
  <c r="Q1358" i="1"/>
  <c r="O1358" i="1"/>
  <c r="N1358" i="1"/>
  <c r="Q1320" i="1"/>
  <c r="O1320" i="1"/>
  <c r="N1320" i="1"/>
  <c r="Q2380" i="1"/>
  <c r="O2380" i="1"/>
  <c r="N2380" i="1"/>
  <c r="Q2016" i="1"/>
  <c r="O2016" i="1"/>
  <c r="N2016" i="1"/>
  <c r="Q49" i="1"/>
  <c r="O49" i="1"/>
  <c r="N49" i="1"/>
  <c r="Q2532" i="1"/>
  <c r="O2532" i="1"/>
  <c r="N2532" i="1"/>
  <c r="Q1738" i="1"/>
  <c r="O1738" i="1"/>
  <c r="N1738" i="1"/>
  <c r="Q2684" i="1"/>
  <c r="O2684" i="1"/>
  <c r="N2684" i="1"/>
  <c r="Q651" i="1"/>
  <c r="O651" i="1"/>
  <c r="N651" i="1"/>
  <c r="Q2861" i="1"/>
  <c r="O2861" i="1"/>
  <c r="N2861" i="1"/>
  <c r="Q1209" i="1"/>
  <c r="O1209" i="1"/>
  <c r="N1209" i="1"/>
  <c r="Q2892" i="1"/>
  <c r="O2892" i="1"/>
  <c r="N2892" i="1"/>
  <c r="Q2858" i="1"/>
  <c r="O2858" i="1"/>
  <c r="N2858" i="1"/>
  <c r="Q525" i="1"/>
  <c r="O525" i="1"/>
  <c r="N525" i="1"/>
  <c r="Q2348" i="1"/>
  <c r="O2348" i="1"/>
  <c r="N2348" i="1"/>
  <c r="Q1291" i="1"/>
  <c r="O1291" i="1"/>
  <c r="N1291" i="1"/>
  <c r="Q1551" i="1"/>
  <c r="O1551" i="1"/>
  <c r="N1551" i="1"/>
  <c r="Q2202" i="1"/>
  <c r="O2202" i="1"/>
  <c r="N2202" i="1"/>
  <c r="Q2209" i="1"/>
  <c r="O2209" i="1"/>
  <c r="N2209" i="1"/>
  <c r="Q2642" i="1"/>
  <c r="O2642" i="1"/>
  <c r="N2642" i="1"/>
  <c r="Q1892" i="1"/>
  <c r="O1892" i="1"/>
  <c r="N1892" i="1"/>
  <c r="Q3125" i="1"/>
  <c r="O3125" i="1"/>
  <c r="N3125" i="1"/>
  <c r="Q2801" i="1"/>
  <c r="O2801" i="1"/>
  <c r="N2801" i="1"/>
  <c r="Q3027" i="1"/>
  <c r="O3027" i="1"/>
  <c r="N3027" i="1"/>
  <c r="Q2804" i="1"/>
  <c r="O2804" i="1"/>
  <c r="N2804" i="1"/>
  <c r="Q2457" i="1"/>
  <c r="O2457" i="1"/>
  <c r="N2457" i="1"/>
  <c r="Q138" i="1"/>
  <c r="O138" i="1"/>
  <c r="N138" i="1"/>
  <c r="Q796" i="1"/>
  <c r="O796" i="1"/>
  <c r="N796" i="1"/>
  <c r="Q2463" i="1"/>
  <c r="O2463" i="1"/>
  <c r="N2463" i="1"/>
  <c r="Q3131" i="1"/>
  <c r="O3131" i="1"/>
  <c r="N3131" i="1"/>
  <c r="Q2617" i="1"/>
  <c r="O2617" i="1"/>
  <c r="N2617" i="1"/>
  <c r="Q2687" i="1"/>
  <c r="O2687" i="1"/>
  <c r="N2687" i="1"/>
  <c r="Q2627" i="1"/>
  <c r="O2627" i="1"/>
  <c r="N2627" i="1"/>
  <c r="Q1452" i="1"/>
  <c r="O1452" i="1"/>
  <c r="N1452" i="1"/>
  <c r="Q2560" i="1"/>
  <c r="O2560" i="1"/>
  <c r="N2560" i="1"/>
  <c r="Q2622" i="1"/>
  <c r="O2622" i="1"/>
  <c r="N2622" i="1"/>
  <c r="Q757" i="1"/>
  <c r="O757" i="1"/>
  <c r="N757" i="1"/>
  <c r="Q1354" i="1"/>
  <c r="O1354" i="1"/>
  <c r="N1354" i="1"/>
  <c r="Q2862" i="1"/>
  <c r="O2862" i="1"/>
  <c r="N2862" i="1"/>
  <c r="Q2344" i="1"/>
  <c r="O2344" i="1"/>
  <c r="N2344" i="1"/>
  <c r="Q2393" i="1"/>
  <c r="O2393" i="1"/>
  <c r="N2393" i="1"/>
  <c r="Q1074" i="1"/>
  <c r="O1074" i="1"/>
  <c r="N1074" i="1"/>
  <c r="Q1970" i="1"/>
  <c r="O1970" i="1"/>
  <c r="N1970" i="1"/>
  <c r="Q1875" i="1"/>
  <c r="O1875" i="1"/>
  <c r="N1875" i="1"/>
  <c r="Q2096" i="1"/>
  <c r="O2096" i="1"/>
  <c r="N2096" i="1"/>
  <c r="Q863" i="1"/>
  <c r="O863" i="1"/>
  <c r="N863" i="1"/>
  <c r="Q1396" i="1"/>
  <c r="O1396" i="1"/>
  <c r="N1396" i="1"/>
  <c r="Q1985" i="1"/>
  <c r="O1985" i="1"/>
  <c r="N1985" i="1"/>
  <c r="Q2877" i="1"/>
  <c r="O2877" i="1"/>
  <c r="N2877" i="1"/>
  <c r="Q1641" i="1"/>
  <c r="O1641" i="1"/>
  <c r="N1641" i="1"/>
  <c r="Q1916" i="1"/>
  <c r="O1916" i="1"/>
  <c r="N1916" i="1"/>
  <c r="Q3105" i="1"/>
  <c r="O3105" i="1"/>
  <c r="N3105" i="1"/>
  <c r="Q972" i="1"/>
  <c r="O972" i="1"/>
  <c r="N972" i="1"/>
  <c r="Q2043" i="1"/>
  <c r="O2043" i="1"/>
  <c r="N2043" i="1"/>
  <c r="Q2691" i="1"/>
  <c r="O2691" i="1"/>
  <c r="N2691" i="1"/>
  <c r="Q2181" i="1"/>
  <c r="O2181" i="1"/>
  <c r="N2181" i="1"/>
  <c r="Q2949" i="1"/>
  <c r="O2949" i="1"/>
  <c r="N2949" i="1"/>
  <c r="Q1245" i="1"/>
  <c r="O1245" i="1"/>
  <c r="N1245" i="1"/>
  <c r="Q2848" i="1"/>
  <c r="O2848" i="1"/>
  <c r="N2848" i="1"/>
  <c r="Q3004" i="1"/>
  <c r="O3004" i="1"/>
  <c r="N3004" i="1"/>
  <c r="Q393" i="1"/>
  <c r="O393" i="1"/>
  <c r="N393" i="1"/>
  <c r="Q2141" i="1"/>
  <c r="O2141" i="1"/>
  <c r="N2141" i="1"/>
  <c r="Q2594" i="1"/>
  <c r="O2594" i="1"/>
  <c r="N2594" i="1"/>
  <c r="Q1299" i="1"/>
  <c r="O1299" i="1"/>
  <c r="N1299" i="1"/>
  <c r="Q3136" i="1"/>
  <c r="O3136" i="1"/>
  <c r="N3136" i="1"/>
  <c r="Q2529" i="1"/>
  <c r="O2529" i="1"/>
  <c r="N2529" i="1"/>
  <c r="Q2789" i="1"/>
  <c r="O2789" i="1"/>
  <c r="N2789" i="1"/>
  <c r="Q1967" i="1"/>
  <c r="O1967" i="1"/>
  <c r="N1967" i="1"/>
  <c r="Q2434" i="1"/>
  <c r="O2434" i="1"/>
  <c r="N2434" i="1"/>
  <c r="Q2425" i="1"/>
  <c r="O2425" i="1"/>
  <c r="N2425" i="1"/>
  <c r="Q2782" i="1"/>
  <c r="O2782" i="1"/>
  <c r="N2782" i="1"/>
  <c r="Q2720" i="1"/>
  <c r="O2720" i="1"/>
  <c r="N2720" i="1"/>
  <c r="Q621" i="1"/>
  <c r="O621" i="1"/>
  <c r="N621" i="1"/>
  <c r="Q2938" i="1"/>
  <c r="O2938" i="1"/>
  <c r="N2938" i="1"/>
  <c r="Q2051" i="1"/>
  <c r="O2051" i="1"/>
  <c r="N2051" i="1"/>
  <c r="Q2412" i="1"/>
  <c r="O2412" i="1"/>
  <c r="N2412" i="1"/>
  <c r="Q1982" i="1"/>
  <c r="O1982" i="1"/>
  <c r="N1982" i="1"/>
  <c r="Q1037" i="1"/>
  <c r="O1037" i="1"/>
  <c r="N1037" i="1"/>
  <c r="Q2868" i="1"/>
  <c r="O2868" i="1"/>
  <c r="N2868" i="1"/>
  <c r="Q437" i="1"/>
  <c r="O437" i="1"/>
  <c r="N437" i="1"/>
  <c r="Q2986" i="1"/>
  <c r="O2986" i="1"/>
  <c r="N2986" i="1"/>
  <c r="Q2828" i="1"/>
  <c r="O2828" i="1"/>
  <c r="N2828" i="1"/>
  <c r="Q2237" i="1"/>
  <c r="O2237" i="1"/>
  <c r="N2237" i="1"/>
  <c r="Q1809" i="1"/>
  <c r="O1809" i="1"/>
  <c r="N1809" i="1"/>
  <c r="Q2514" i="1"/>
  <c r="O2514" i="1"/>
  <c r="N2514" i="1"/>
  <c r="Q2403" i="1"/>
  <c r="O2403" i="1"/>
  <c r="N2403" i="1"/>
  <c r="Q1674" i="1"/>
  <c r="O1674" i="1"/>
  <c r="N1674" i="1"/>
  <c r="Q1373" i="1"/>
  <c r="O1373" i="1"/>
  <c r="N1373" i="1"/>
  <c r="Q1779" i="1"/>
  <c r="O1779" i="1"/>
  <c r="N1779" i="1"/>
  <c r="Q293" i="1"/>
  <c r="O293" i="1"/>
  <c r="N293" i="1"/>
  <c r="Q2187" i="1"/>
  <c r="O2187" i="1"/>
  <c r="N2187" i="1"/>
  <c r="Q3155" i="1"/>
  <c r="O3155" i="1"/>
  <c r="N3155" i="1"/>
  <c r="Q2376" i="1"/>
  <c r="O2376" i="1"/>
  <c r="N2376" i="1"/>
  <c r="Q1734" i="1"/>
  <c r="O1734" i="1"/>
  <c r="N1734" i="1"/>
  <c r="Q2306" i="1"/>
  <c r="O2306" i="1"/>
  <c r="N2306" i="1"/>
  <c r="Q2593" i="1"/>
  <c r="O2593" i="1"/>
  <c r="N2593" i="1"/>
  <c r="Q2781" i="1"/>
  <c r="O2781" i="1"/>
  <c r="N2781" i="1"/>
  <c r="Q172" i="1"/>
  <c r="O172" i="1"/>
  <c r="N172" i="1"/>
  <c r="Q3134" i="1"/>
  <c r="O3134" i="1"/>
  <c r="N3134" i="1"/>
  <c r="Q2927" i="1"/>
  <c r="O2927" i="1"/>
  <c r="N2927" i="1"/>
  <c r="Q1146" i="1"/>
  <c r="O1146" i="1"/>
  <c r="N1146" i="1"/>
  <c r="Q2188" i="1"/>
  <c r="O2188" i="1"/>
  <c r="N2188" i="1"/>
  <c r="Q2232" i="1"/>
  <c r="O2232" i="1"/>
  <c r="N2232" i="1"/>
  <c r="Q944" i="1"/>
  <c r="O944" i="1"/>
  <c r="N944" i="1"/>
  <c r="Q682" i="1"/>
  <c r="O682" i="1"/>
  <c r="N682" i="1"/>
  <c r="Q2435" i="1"/>
  <c r="O2435" i="1"/>
  <c r="N2435" i="1"/>
  <c r="Q1098" i="1"/>
  <c r="O1098" i="1"/>
  <c r="N1098" i="1"/>
  <c r="Q3111" i="1"/>
  <c r="O3111" i="1"/>
  <c r="N3111" i="1"/>
  <c r="Q770" i="1"/>
  <c r="O770" i="1"/>
  <c r="N770" i="1"/>
  <c r="Q2929" i="1"/>
  <c r="O2929" i="1"/>
  <c r="N2929" i="1"/>
  <c r="Q2768" i="1"/>
  <c r="O2768" i="1"/>
  <c r="N2768" i="1"/>
  <c r="Q2722" i="1"/>
  <c r="O2722" i="1"/>
  <c r="N2722" i="1"/>
  <c r="Q2631" i="1"/>
  <c r="O2631" i="1"/>
  <c r="N2631" i="1"/>
  <c r="Q2227" i="1"/>
  <c r="O2227" i="1"/>
  <c r="N2227" i="1"/>
  <c r="Q3018" i="1"/>
  <c r="O3018" i="1"/>
  <c r="N3018" i="1"/>
  <c r="Q2918" i="1"/>
  <c r="O2918" i="1"/>
  <c r="N2918" i="1"/>
  <c r="Q2101" i="1"/>
  <c r="O2101" i="1"/>
  <c r="N2101" i="1"/>
  <c r="Q611" i="1"/>
  <c r="O611" i="1"/>
  <c r="N611" i="1"/>
  <c r="Q1899" i="1"/>
  <c r="O1899" i="1"/>
  <c r="N1899" i="1"/>
  <c r="Q3026" i="1"/>
  <c r="O3026" i="1"/>
  <c r="N3026" i="1"/>
  <c r="Q2203" i="1"/>
  <c r="O2203" i="1"/>
  <c r="N2203" i="1"/>
  <c r="Q1128" i="1"/>
  <c r="O1128" i="1"/>
  <c r="N1128" i="1"/>
  <c r="Q2422" i="1"/>
  <c r="O2422" i="1"/>
  <c r="N2422" i="1"/>
  <c r="Q2029" i="1"/>
  <c r="O2029" i="1"/>
  <c r="N2029" i="1"/>
  <c r="Q1906" i="1"/>
  <c r="O1906" i="1"/>
  <c r="N1906" i="1"/>
  <c r="Q2427" i="1"/>
  <c r="O2427" i="1"/>
  <c r="N2427" i="1"/>
  <c r="Q2508" i="1"/>
  <c r="O2508" i="1"/>
  <c r="N2508" i="1"/>
  <c r="Q2912" i="1"/>
  <c r="O2912" i="1"/>
  <c r="N2912" i="1"/>
  <c r="Q2634" i="1"/>
  <c r="O2634" i="1"/>
  <c r="N2634" i="1"/>
  <c r="Q2889" i="1"/>
  <c r="O2889" i="1"/>
  <c r="N2889" i="1"/>
  <c r="Q3130" i="1"/>
  <c r="O3130" i="1"/>
  <c r="N3130" i="1"/>
  <c r="Q900" i="1"/>
  <c r="O900" i="1"/>
  <c r="N900" i="1"/>
  <c r="Q2770" i="1"/>
  <c r="O2770" i="1"/>
  <c r="N2770" i="1"/>
  <c r="Q2095" i="1"/>
  <c r="O2095" i="1"/>
  <c r="N2095" i="1"/>
  <c r="Q603" i="1"/>
  <c r="O603" i="1"/>
  <c r="N603" i="1"/>
  <c r="Q2312" i="1"/>
  <c r="O2312" i="1"/>
  <c r="N2312" i="1"/>
  <c r="Q2865" i="1"/>
  <c r="O2865" i="1"/>
  <c r="N2865" i="1"/>
  <c r="Q3071" i="1"/>
  <c r="O3071" i="1"/>
  <c r="N3071" i="1"/>
  <c r="Q3045" i="1"/>
  <c r="O3045" i="1"/>
  <c r="N3045" i="1"/>
  <c r="Q1019" i="1"/>
  <c r="O1019" i="1"/>
  <c r="N1019" i="1"/>
  <c r="Q2643" i="1"/>
  <c r="O2643" i="1"/>
  <c r="N2643" i="1"/>
  <c r="Q2065" i="1"/>
  <c r="O2065" i="1"/>
  <c r="N2065" i="1"/>
  <c r="Q184" i="1"/>
  <c r="O184" i="1"/>
  <c r="N184" i="1"/>
  <c r="Q1048" i="1"/>
  <c r="O1048" i="1"/>
  <c r="N1048" i="1"/>
  <c r="Q2809" i="1"/>
  <c r="O2809" i="1"/>
  <c r="N2809" i="1"/>
  <c r="Q2337" i="1"/>
  <c r="O2337" i="1"/>
  <c r="N2337" i="1"/>
  <c r="Q3097" i="1"/>
  <c r="O3097" i="1"/>
  <c r="N3097" i="1"/>
  <c r="Q2663" i="1"/>
  <c r="O2663" i="1"/>
  <c r="N2663" i="1"/>
  <c r="Q45" i="1"/>
  <c r="O45" i="1"/>
  <c r="N45" i="1"/>
  <c r="Q1699" i="1"/>
  <c r="O1699" i="1"/>
  <c r="N1699" i="1"/>
  <c r="Q2727" i="1"/>
  <c r="O2727" i="1"/>
  <c r="N2727" i="1"/>
  <c r="Q3065" i="1"/>
  <c r="O3065" i="1"/>
  <c r="N3065" i="1"/>
  <c r="Q812" i="1"/>
  <c r="O812" i="1"/>
  <c r="N812" i="1"/>
  <c r="Q2215" i="1"/>
  <c r="O2215" i="1"/>
  <c r="N2215" i="1"/>
  <c r="Q1287" i="1"/>
  <c r="O1287" i="1"/>
  <c r="N1287" i="1"/>
  <c r="Q2009" i="1"/>
  <c r="O2009" i="1"/>
  <c r="N2009" i="1"/>
  <c r="Q925" i="1"/>
  <c r="O925" i="1"/>
  <c r="N925" i="1"/>
  <c r="Q2645" i="1"/>
  <c r="O2645" i="1"/>
  <c r="N2645" i="1"/>
  <c r="Q2606" i="1"/>
  <c r="O2606" i="1"/>
  <c r="N2606" i="1"/>
  <c r="Q2997" i="1"/>
  <c r="O2997" i="1"/>
  <c r="N2997" i="1"/>
  <c r="Q850" i="1"/>
  <c r="O850" i="1"/>
  <c r="N850" i="1"/>
  <c r="Q1233" i="1"/>
  <c r="O1233" i="1"/>
  <c r="N1233" i="1"/>
  <c r="Q2059" i="1"/>
  <c r="O2059" i="1"/>
  <c r="N2059" i="1"/>
  <c r="Q838" i="1"/>
  <c r="O838" i="1"/>
  <c r="N838" i="1"/>
  <c r="Q1422" i="1"/>
  <c r="O1422" i="1"/>
  <c r="N1422" i="1"/>
  <c r="Q2799" i="1"/>
  <c r="O2799" i="1"/>
  <c r="N2799" i="1"/>
  <c r="Q2531" i="1"/>
  <c r="O2531" i="1"/>
  <c r="N2531" i="1"/>
  <c r="Q794" i="1"/>
  <c r="O794" i="1"/>
  <c r="N794" i="1"/>
  <c r="Q1278" i="1"/>
  <c r="O1278" i="1"/>
  <c r="N1278" i="1"/>
  <c r="Q2860" i="1"/>
  <c r="O2860" i="1"/>
  <c r="N2860" i="1"/>
  <c r="Q2980" i="1"/>
  <c r="O2980" i="1"/>
  <c r="N2980" i="1"/>
  <c r="Q2629" i="1"/>
  <c r="O2629" i="1"/>
  <c r="N2629" i="1"/>
  <c r="Q1451" i="1"/>
  <c r="O1451" i="1"/>
  <c r="N1451" i="1"/>
  <c r="Q2941" i="1"/>
  <c r="O2941" i="1"/>
  <c r="N2941" i="1"/>
  <c r="Q3129" i="1"/>
  <c r="O3129" i="1"/>
  <c r="N3129" i="1"/>
  <c r="Q879" i="1"/>
  <c r="O879" i="1"/>
  <c r="N879" i="1"/>
  <c r="Q2305" i="1"/>
  <c r="O2305" i="1"/>
  <c r="N2305" i="1"/>
  <c r="Q2637" i="1"/>
  <c r="O2637" i="1"/>
  <c r="N2637" i="1"/>
  <c r="Q1901" i="1"/>
  <c r="O1901" i="1"/>
  <c r="N1901" i="1"/>
  <c r="Q3046" i="1"/>
  <c r="O3046" i="1"/>
  <c r="N3046" i="1"/>
  <c r="Q2855" i="1"/>
  <c r="O2855" i="1"/>
  <c r="N2855" i="1"/>
  <c r="Q1796" i="1"/>
  <c r="O1796" i="1"/>
  <c r="N1796" i="1"/>
  <c r="Q2458" i="1"/>
  <c r="O2458" i="1"/>
  <c r="N2458" i="1"/>
  <c r="Q2729" i="1"/>
  <c r="O2729" i="1"/>
  <c r="N2729" i="1"/>
  <c r="Q3123" i="1"/>
  <c r="O3123" i="1"/>
  <c r="N3123" i="1"/>
  <c r="Q2649" i="1"/>
  <c r="O2649" i="1"/>
  <c r="N2649" i="1"/>
  <c r="Q2641" i="1"/>
  <c r="O2641" i="1"/>
  <c r="N2641" i="1"/>
  <c r="Q2568" i="1"/>
  <c r="O2568" i="1"/>
  <c r="N2568" i="1"/>
  <c r="Q2928" i="1"/>
  <c r="O2928" i="1"/>
  <c r="N2928" i="1"/>
  <c r="Q2599" i="1"/>
  <c r="O2599" i="1"/>
  <c r="N2599" i="1"/>
  <c r="Q2102" i="1"/>
  <c r="O2102" i="1"/>
  <c r="N2102" i="1"/>
  <c r="Q2874" i="1"/>
  <c r="O2874" i="1"/>
  <c r="N2874" i="1"/>
  <c r="Q2672" i="1"/>
  <c r="O2672" i="1"/>
  <c r="N2672" i="1"/>
  <c r="Q767" i="1"/>
  <c r="O767" i="1"/>
  <c r="N767" i="1"/>
  <c r="Q2780" i="1"/>
  <c r="O2780" i="1"/>
  <c r="N2780" i="1"/>
  <c r="Q2084" i="1"/>
  <c r="O2084" i="1"/>
  <c r="N2084" i="1"/>
  <c r="Q2576" i="1"/>
  <c r="O2576" i="1"/>
  <c r="N2576" i="1"/>
  <c r="Q2547" i="1"/>
  <c r="O2547" i="1"/>
  <c r="N2547" i="1"/>
  <c r="Q1221" i="1"/>
  <c r="O1221" i="1"/>
  <c r="N1221" i="1"/>
  <c r="Q1968" i="1"/>
  <c r="O1968" i="1"/>
  <c r="N1968" i="1"/>
  <c r="Q1463" i="1"/>
  <c r="O1463" i="1"/>
  <c r="N1463" i="1"/>
  <c r="Q1198" i="1"/>
  <c r="O1198" i="1"/>
  <c r="N1198" i="1"/>
  <c r="Q1018" i="1"/>
  <c r="O1018" i="1"/>
  <c r="N1018" i="1"/>
  <c r="Q795" i="1"/>
  <c r="O795" i="1"/>
  <c r="N795" i="1"/>
  <c r="Q2900" i="1"/>
  <c r="O2900" i="1"/>
  <c r="N2900" i="1"/>
  <c r="Q2327" i="1"/>
  <c r="O2327" i="1"/>
  <c r="N2327" i="1"/>
  <c r="Q1065" i="1"/>
  <c r="O1065" i="1"/>
  <c r="N1065" i="1"/>
  <c r="Q2577" i="1"/>
  <c r="O2577" i="1"/>
  <c r="N2577" i="1"/>
  <c r="Q1253" i="1"/>
  <c r="O1253" i="1"/>
  <c r="N1253" i="1"/>
  <c r="Q2824" i="1"/>
  <c r="O2824" i="1"/>
  <c r="N2824" i="1"/>
  <c r="Q2578" i="1"/>
  <c r="O2578" i="1"/>
  <c r="N2578" i="1"/>
  <c r="Q1347" i="1"/>
  <c r="O1347" i="1"/>
  <c r="N1347" i="1"/>
  <c r="Q414" i="1"/>
  <c r="O414" i="1"/>
  <c r="N414" i="1"/>
  <c r="Q1144" i="1"/>
  <c r="O1144" i="1"/>
  <c r="N1144" i="1"/>
  <c r="Q2041" i="1"/>
  <c r="O2041" i="1"/>
  <c r="N2041" i="1"/>
  <c r="Q2304" i="1"/>
  <c r="O2304" i="1"/>
  <c r="N2304" i="1"/>
  <c r="Q2695" i="1"/>
  <c r="O2695" i="1"/>
  <c r="N2695" i="1"/>
  <c r="Q2613" i="1"/>
  <c r="O2613" i="1"/>
  <c r="N2613" i="1"/>
  <c r="Q696" i="1"/>
  <c r="O696" i="1"/>
  <c r="N696" i="1"/>
  <c r="Q752" i="1"/>
  <c r="O752" i="1"/>
  <c r="N752" i="1"/>
  <c r="Q629" i="1"/>
  <c r="O629" i="1"/>
  <c r="N629" i="1"/>
  <c r="Q2579" i="1"/>
  <c r="O2579" i="1"/>
  <c r="N2579" i="1"/>
  <c r="Q668" i="1"/>
  <c r="O668" i="1"/>
  <c r="N668" i="1"/>
  <c r="Q3040" i="1"/>
  <c r="O3040" i="1"/>
  <c r="N3040" i="1"/>
  <c r="Q3115" i="1"/>
  <c r="O3115" i="1"/>
  <c r="N3115" i="1"/>
  <c r="Q2747" i="1"/>
  <c r="O2747" i="1"/>
  <c r="N2747" i="1"/>
  <c r="Q633" i="1"/>
  <c r="O633" i="1"/>
  <c r="N633" i="1"/>
  <c r="Q3146" i="1"/>
  <c r="O3146" i="1"/>
  <c r="N3146" i="1"/>
  <c r="Q674" i="1"/>
  <c r="O674" i="1"/>
  <c r="N674" i="1"/>
  <c r="Q533" i="1"/>
  <c r="O533" i="1"/>
  <c r="N533" i="1"/>
  <c r="Q2238" i="1"/>
  <c r="O2238" i="1"/>
  <c r="N2238" i="1"/>
  <c r="Q2787" i="1"/>
  <c r="O2787" i="1"/>
  <c r="N2787" i="1"/>
  <c r="Q2764" i="1"/>
  <c r="O2764" i="1"/>
  <c r="N2764" i="1"/>
  <c r="Q1639" i="1"/>
  <c r="O1639" i="1"/>
  <c r="N1639" i="1"/>
  <c r="Q2750" i="1"/>
  <c r="O2750" i="1"/>
  <c r="N2750" i="1"/>
  <c r="Q2214" i="1"/>
  <c r="O2214" i="1"/>
  <c r="N2214" i="1"/>
  <c r="Q2714" i="1"/>
  <c r="O2714" i="1"/>
  <c r="N2714" i="1"/>
  <c r="Q2603" i="1"/>
  <c r="O2603" i="1"/>
  <c r="N2603" i="1"/>
  <c r="Q2292" i="1"/>
  <c r="O2292" i="1"/>
  <c r="N2292" i="1"/>
  <c r="Q3059" i="1"/>
  <c r="O3059" i="1"/>
  <c r="N3059" i="1"/>
  <c r="Q2655" i="1"/>
  <c r="O2655" i="1"/>
  <c r="N2655" i="1"/>
  <c r="Q1375" i="1"/>
  <c r="O1375" i="1"/>
  <c r="N1375" i="1"/>
  <c r="Q2979" i="1"/>
  <c r="O2979" i="1"/>
  <c r="N2979" i="1"/>
  <c r="Q637" i="1"/>
  <c r="O637" i="1"/>
  <c r="N637" i="1"/>
  <c r="Q3153" i="1"/>
  <c r="O3153" i="1"/>
  <c r="N3153" i="1"/>
  <c r="Q1385" i="1"/>
  <c r="O1385" i="1"/>
  <c r="N1385" i="1"/>
  <c r="Q2148" i="1"/>
  <c r="O2148" i="1"/>
  <c r="N2148" i="1"/>
  <c r="Q2090" i="1"/>
  <c r="O2090" i="1"/>
  <c r="N2090" i="1"/>
  <c r="Q975" i="1"/>
  <c r="O975" i="1"/>
  <c r="N975" i="1"/>
  <c r="Q1475" i="1"/>
  <c r="O1475" i="1"/>
  <c r="N1475" i="1"/>
  <c r="Q2136" i="1"/>
  <c r="O2136" i="1"/>
  <c r="N2136" i="1"/>
  <c r="Q2831" i="1"/>
  <c r="O2831" i="1"/>
  <c r="N2831" i="1"/>
  <c r="Q2914" i="1"/>
  <c r="O2914" i="1"/>
  <c r="N2914" i="1"/>
  <c r="Q2398" i="1"/>
  <c r="O2398" i="1"/>
  <c r="N2398" i="1"/>
  <c r="Q3060" i="1"/>
  <c r="O3060" i="1"/>
  <c r="N3060" i="1"/>
  <c r="Q1540" i="1"/>
  <c r="O1540" i="1"/>
  <c r="N1540" i="1"/>
  <c r="Q2089" i="1"/>
  <c r="O2089" i="1"/>
  <c r="N2089" i="1"/>
  <c r="Q2832" i="1"/>
  <c r="O2832" i="1"/>
  <c r="N2832" i="1"/>
  <c r="Q2856" i="1"/>
  <c r="O2856" i="1"/>
  <c r="N2856" i="1"/>
  <c r="Q2288" i="1"/>
  <c r="O2288" i="1"/>
  <c r="N2288" i="1"/>
  <c r="Q1546" i="1"/>
  <c r="O1546" i="1"/>
  <c r="N1546" i="1"/>
  <c r="Q1030" i="1"/>
  <c r="O1030" i="1"/>
  <c r="N1030" i="1"/>
  <c r="Q3035" i="1"/>
  <c r="O3035" i="1"/>
  <c r="N3035" i="1"/>
  <c r="Q1563" i="1"/>
  <c r="O1563" i="1"/>
  <c r="N1563" i="1"/>
  <c r="Q1090" i="1"/>
  <c r="O1090" i="1"/>
  <c r="N1090" i="1"/>
  <c r="Q589" i="1"/>
  <c r="O589" i="1"/>
  <c r="N589" i="1"/>
  <c r="Q2189" i="1"/>
  <c r="O2189" i="1"/>
  <c r="N2189" i="1"/>
  <c r="Q2004" i="1"/>
  <c r="O2004" i="1"/>
  <c r="N2004" i="1"/>
  <c r="Q2633" i="1"/>
  <c r="O2633" i="1"/>
  <c r="N2633" i="1"/>
  <c r="Q2341" i="1"/>
  <c r="O2341" i="1"/>
  <c r="N2341" i="1"/>
  <c r="Q1622" i="1"/>
  <c r="O1622" i="1"/>
  <c r="N1622" i="1"/>
  <c r="Q2904" i="1"/>
  <c r="O2904" i="1"/>
  <c r="N2904" i="1"/>
  <c r="Q1530" i="1"/>
  <c r="O1530" i="1"/>
  <c r="N1530" i="1"/>
  <c r="Q898" i="1"/>
  <c r="O898" i="1"/>
  <c r="N898" i="1"/>
  <c r="Q2743" i="1"/>
  <c r="O2743" i="1"/>
  <c r="N2743" i="1"/>
  <c r="Q2592" i="1"/>
  <c r="O2592" i="1"/>
  <c r="N2592" i="1"/>
  <c r="Q2437" i="1"/>
  <c r="O2437" i="1"/>
  <c r="N2437" i="1"/>
  <c r="Q1851" i="1"/>
  <c r="O1851" i="1"/>
  <c r="N1851" i="1"/>
  <c r="Q1636" i="1"/>
  <c r="O1636" i="1"/>
  <c r="N1636" i="1"/>
  <c r="Q698" i="1"/>
  <c r="O698" i="1"/>
  <c r="N698" i="1"/>
  <c r="Q614" i="1"/>
  <c r="O614" i="1"/>
  <c r="N614" i="1"/>
  <c r="Q2830" i="1"/>
  <c r="O2830" i="1"/>
  <c r="N2830" i="1"/>
  <c r="Q1394" i="1"/>
  <c r="O1394" i="1"/>
  <c r="N1394" i="1"/>
  <c r="Q1626" i="1"/>
  <c r="O1626" i="1"/>
  <c r="N1626" i="1"/>
  <c r="Q2504" i="1"/>
  <c r="O2504" i="1"/>
  <c r="N2504" i="1"/>
  <c r="Q2054" i="1"/>
  <c r="O2054" i="1"/>
  <c r="N2054" i="1"/>
  <c r="Q882" i="1"/>
  <c r="O882" i="1"/>
  <c r="N882" i="1"/>
  <c r="Q2651" i="1"/>
  <c r="O2651" i="1"/>
  <c r="N2651" i="1"/>
  <c r="Q2143" i="1"/>
  <c r="O2143" i="1"/>
  <c r="N2143" i="1"/>
  <c r="Q647" i="1"/>
  <c r="O647" i="1"/>
  <c r="N647" i="1"/>
  <c r="Q3103" i="1"/>
  <c r="O3103" i="1"/>
  <c r="N3103" i="1"/>
  <c r="Q2535" i="1"/>
  <c r="O2535" i="1"/>
  <c r="N2535" i="1"/>
  <c r="Q2525" i="1"/>
  <c r="O2525" i="1"/>
  <c r="N2525" i="1"/>
  <c r="Q825" i="1"/>
  <c r="O825" i="1"/>
  <c r="N825" i="1"/>
  <c r="Q2847" i="1"/>
  <c r="O2847" i="1"/>
  <c r="N2847" i="1"/>
  <c r="Q2800" i="1"/>
  <c r="O2800" i="1"/>
  <c r="N2800" i="1"/>
  <c r="Q2076" i="1"/>
  <c r="O2076" i="1"/>
  <c r="N2076" i="1"/>
  <c r="Q2206" i="1"/>
  <c r="O2206" i="1"/>
  <c r="N2206" i="1"/>
  <c r="Q490" i="1"/>
  <c r="O490" i="1"/>
  <c r="N490" i="1"/>
  <c r="Q2598" i="1"/>
  <c r="O2598" i="1"/>
  <c r="N2598" i="1"/>
  <c r="Q2542" i="1"/>
  <c r="O2542" i="1"/>
  <c r="N2542" i="1"/>
  <c r="Q1700" i="1"/>
  <c r="O1700" i="1"/>
  <c r="N1700" i="1"/>
  <c r="Q3017" i="1"/>
  <c r="O3017" i="1"/>
  <c r="N3017" i="1"/>
  <c r="Q1621" i="1"/>
  <c r="O1621" i="1"/>
  <c r="N1621" i="1"/>
  <c r="Q2132" i="1"/>
  <c r="O2132" i="1"/>
  <c r="N2132" i="1"/>
  <c r="Q2808" i="1"/>
  <c r="O2808" i="1"/>
  <c r="N2808" i="1"/>
  <c r="Q953" i="1"/>
  <c r="O953" i="1"/>
  <c r="N953" i="1"/>
  <c r="Q2688" i="1"/>
  <c r="O2688" i="1"/>
  <c r="N2688" i="1"/>
  <c r="Q2523" i="1"/>
  <c r="O2523" i="1"/>
  <c r="N2523" i="1"/>
  <c r="Q2201" i="1"/>
  <c r="O2201" i="1"/>
  <c r="N2201" i="1"/>
  <c r="Q2556" i="1"/>
  <c r="O2556" i="1"/>
  <c r="N2556" i="1"/>
  <c r="Q2721" i="1"/>
  <c r="O2721" i="1"/>
  <c r="N2721" i="1"/>
  <c r="Q486" i="1"/>
  <c r="O486" i="1"/>
  <c r="N486" i="1"/>
  <c r="Q1156" i="1"/>
  <c r="O1156" i="1"/>
  <c r="N1156" i="1"/>
  <c r="Q562" i="1"/>
  <c r="O562" i="1"/>
  <c r="N562" i="1"/>
  <c r="Q2370" i="1"/>
  <c r="O2370" i="1"/>
  <c r="N2370" i="1"/>
  <c r="Q2254" i="1"/>
  <c r="O2254" i="1"/>
  <c r="N2254" i="1"/>
  <c r="Q1802" i="1"/>
  <c r="O1802" i="1"/>
  <c r="N1802" i="1"/>
  <c r="Q2038" i="1"/>
  <c r="O2038" i="1"/>
  <c r="N2038" i="1"/>
  <c r="Q3143" i="1"/>
  <c r="O3143" i="1"/>
  <c r="N3143" i="1"/>
  <c r="Q2326" i="1"/>
  <c r="O2326" i="1"/>
  <c r="N2326" i="1"/>
  <c r="Q2493" i="1"/>
  <c r="O2493" i="1"/>
  <c r="N2493" i="1"/>
  <c r="Q2371" i="1"/>
  <c r="O2371" i="1"/>
  <c r="N2371" i="1"/>
  <c r="Q2677" i="1"/>
  <c r="O2677" i="1"/>
  <c r="N2677" i="1"/>
  <c r="Q439" i="1"/>
  <c r="O439" i="1"/>
  <c r="N439" i="1"/>
  <c r="Q1401" i="1"/>
  <c r="O1401" i="1"/>
  <c r="N1401" i="1"/>
  <c r="Q2907" i="1"/>
  <c r="O2907" i="1"/>
  <c r="N2907" i="1"/>
  <c r="Q1671" i="1"/>
  <c r="O1671" i="1"/>
  <c r="N1671" i="1"/>
  <c r="Q1040" i="1"/>
  <c r="O1040" i="1"/>
  <c r="N1040" i="1"/>
  <c r="Q2524" i="1"/>
  <c r="O2524" i="1"/>
  <c r="N2524" i="1"/>
  <c r="Q3016" i="1"/>
  <c r="O3016" i="1"/>
  <c r="N3016" i="1"/>
  <c r="Q2759" i="1"/>
  <c r="O2759" i="1"/>
  <c r="N2759" i="1"/>
  <c r="Q1308" i="1"/>
  <c r="O1308" i="1"/>
  <c r="N1308" i="1"/>
  <c r="Q2961" i="1"/>
  <c r="O2961" i="1"/>
  <c r="N2961" i="1"/>
  <c r="Q1612" i="1"/>
  <c r="O1612" i="1"/>
  <c r="N1612" i="1"/>
  <c r="Q2919" i="1"/>
  <c r="O2919" i="1"/>
  <c r="N2919" i="1"/>
  <c r="Q502" i="1"/>
  <c r="O502" i="1"/>
  <c r="N502" i="1"/>
  <c r="Q2554" i="1"/>
  <c r="O2554" i="1"/>
  <c r="N2554" i="1"/>
  <c r="Q1690" i="1"/>
  <c r="O1690" i="1"/>
  <c r="N1690" i="1"/>
  <c r="Q2917" i="1"/>
  <c r="O2917" i="1"/>
  <c r="N2917" i="1"/>
  <c r="Q3010" i="1"/>
  <c r="O3010" i="1"/>
  <c r="N3010" i="1"/>
  <c r="Q2489" i="1"/>
  <c r="O2489" i="1"/>
  <c r="N2489" i="1"/>
  <c r="Q2574" i="1"/>
  <c r="O2574" i="1"/>
  <c r="N2574" i="1"/>
  <c r="Q2488" i="1"/>
  <c r="O2488" i="1"/>
  <c r="N2488" i="1"/>
  <c r="Q1816" i="1"/>
  <c r="O1816" i="1"/>
  <c r="N1816" i="1"/>
  <c r="Q2838" i="1"/>
  <c r="O2838" i="1"/>
  <c r="N2838" i="1"/>
  <c r="Q2936" i="1"/>
  <c r="O2936" i="1"/>
  <c r="N2936" i="1"/>
  <c r="Q2864" i="1"/>
  <c r="O2864" i="1"/>
  <c r="N2864" i="1"/>
  <c r="Q2585" i="1"/>
  <c r="O2585" i="1"/>
  <c r="N2585" i="1"/>
  <c r="Q2935" i="1"/>
  <c r="O2935" i="1"/>
  <c r="N2935" i="1"/>
  <c r="Q2248" i="1"/>
  <c r="O2248" i="1"/>
  <c r="N2248" i="1"/>
  <c r="Q1371" i="1"/>
  <c r="O1371" i="1"/>
  <c r="N1371" i="1"/>
  <c r="Q2763" i="1"/>
  <c r="O2763" i="1"/>
  <c r="N2763" i="1"/>
  <c r="Q2901" i="1"/>
  <c r="O2901" i="1"/>
  <c r="N2901" i="1"/>
  <c r="Q764" i="1"/>
  <c r="O764" i="1"/>
  <c r="N764" i="1"/>
  <c r="Q1223" i="1"/>
  <c r="O1223" i="1"/>
  <c r="N1223" i="1"/>
  <c r="Q2586" i="1"/>
  <c r="O2586" i="1"/>
  <c r="N2586" i="1"/>
  <c r="Q1309" i="1"/>
  <c r="O1309" i="1"/>
  <c r="N1309" i="1"/>
  <c r="Q193" i="1"/>
  <c r="O193" i="1"/>
  <c r="N193" i="1"/>
  <c r="Q3139" i="1"/>
  <c r="O3139" i="1"/>
  <c r="N3139" i="1"/>
  <c r="Q2923" i="1"/>
  <c r="O2923" i="1"/>
  <c r="N2923" i="1"/>
  <c r="Q1129" i="1"/>
  <c r="O1129" i="1"/>
  <c r="N1129" i="1"/>
  <c r="Q2960" i="1"/>
  <c r="O2960" i="1"/>
  <c r="N2960" i="1"/>
  <c r="Q2218" i="1"/>
  <c r="O2218" i="1"/>
  <c r="N2218" i="1"/>
  <c r="Q2443" i="1"/>
  <c r="O2443" i="1"/>
  <c r="N2443" i="1"/>
  <c r="Q1262" i="1"/>
  <c r="O1262" i="1"/>
  <c r="N1262" i="1"/>
  <c r="Q1168" i="1"/>
  <c r="O1168" i="1"/>
  <c r="N1168" i="1"/>
  <c r="Q2602" i="1"/>
  <c r="O2602" i="1"/>
  <c r="N2602" i="1"/>
  <c r="Q1908" i="1"/>
  <c r="O1908" i="1"/>
  <c r="N1908" i="1"/>
  <c r="Q511" i="1"/>
  <c r="O511" i="1"/>
  <c r="N511" i="1"/>
  <c r="Q2953" i="1"/>
  <c r="O2953" i="1"/>
  <c r="N2953" i="1"/>
  <c r="Q2788" i="1"/>
  <c r="O2788" i="1"/>
  <c r="N2788" i="1"/>
  <c r="Q411" i="1"/>
  <c r="O411" i="1"/>
  <c r="N411" i="1"/>
  <c r="Q2945" i="1"/>
  <c r="O2945" i="1"/>
  <c r="N2945" i="1"/>
  <c r="Q1483" i="1"/>
  <c r="O1483" i="1"/>
  <c r="N1483" i="1"/>
  <c r="Q1652" i="1"/>
  <c r="O1652" i="1"/>
  <c r="N1652" i="1"/>
  <c r="Q1413" i="1"/>
  <c r="O1413" i="1"/>
  <c r="N1413" i="1"/>
  <c r="Q1990" i="1"/>
  <c r="O1990" i="1"/>
  <c r="N1990" i="1"/>
  <c r="Q981" i="1"/>
  <c r="O981" i="1"/>
  <c r="N981" i="1"/>
  <c r="Q2381" i="1"/>
  <c r="O2381" i="1"/>
  <c r="N2381" i="1"/>
  <c r="Q2875" i="1"/>
  <c r="O2875" i="1"/>
  <c r="N2875" i="1"/>
  <c r="Q2883" i="1"/>
  <c r="O2883" i="1"/>
  <c r="N2883" i="1"/>
  <c r="Q2126" i="1"/>
  <c r="O2126" i="1"/>
  <c r="N2126" i="1"/>
  <c r="Q418" i="1"/>
  <c r="O418" i="1"/>
  <c r="N418" i="1"/>
  <c r="Q2996" i="1"/>
  <c r="O2996" i="1"/>
  <c r="N2996" i="1"/>
  <c r="Q2913" i="1"/>
  <c r="O2913" i="1"/>
  <c r="N2913" i="1"/>
  <c r="Q2064" i="1"/>
  <c r="O2064" i="1"/>
  <c r="N2064" i="1"/>
  <c r="Q430" i="1"/>
  <c r="O430" i="1"/>
  <c r="N430" i="1"/>
  <c r="Q2662" i="1"/>
  <c r="O2662" i="1"/>
  <c r="N2662" i="1"/>
  <c r="Q2241" i="1"/>
  <c r="O2241" i="1"/>
  <c r="N2241" i="1"/>
  <c r="Q1733" i="1"/>
  <c r="O1733" i="1"/>
  <c r="N1733" i="1"/>
  <c r="Q1178" i="1"/>
  <c r="O1178" i="1"/>
  <c r="N1178" i="1"/>
  <c r="Q2957" i="1"/>
  <c r="O2957" i="1"/>
  <c r="N2957" i="1"/>
  <c r="Q2795" i="1"/>
  <c r="O2795" i="1"/>
  <c r="N2795" i="1"/>
  <c r="Q3003" i="1"/>
  <c r="O3003" i="1"/>
  <c r="N3003" i="1"/>
  <c r="Q1013" i="1"/>
  <c r="O1013" i="1"/>
  <c r="N1013" i="1"/>
  <c r="Q2777" i="1"/>
  <c r="O2777" i="1"/>
  <c r="N2777" i="1"/>
  <c r="Q960" i="1"/>
  <c r="O960" i="1"/>
  <c r="N960" i="1"/>
  <c r="Q3107" i="1"/>
  <c r="O3107" i="1"/>
  <c r="N3107" i="1"/>
  <c r="Q3055" i="1"/>
  <c r="O3055" i="1"/>
  <c r="N3055" i="1"/>
  <c r="Q1177" i="1"/>
  <c r="O1177" i="1"/>
  <c r="N1177" i="1"/>
  <c r="Q1052" i="1"/>
  <c r="O1052" i="1"/>
  <c r="N1052" i="1"/>
  <c r="Q2988" i="1"/>
  <c r="O2988" i="1"/>
  <c r="N2988" i="1"/>
  <c r="Q1307" i="1"/>
  <c r="O1307" i="1"/>
  <c r="N1307" i="1"/>
  <c r="Q1210" i="1"/>
  <c r="O1210" i="1"/>
  <c r="N1210" i="1"/>
  <c r="Q3121" i="1"/>
  <c r="O3121" i="1"/>
  <c r="N3121" i="1"/>
  <c r="Q2386" i="1"/>
  <c r="O2386" i="1"/>
  <c r="N2386" i="1"/>
  <c r="Q1044" i="1"/>
  <c r="O1044" i="1"/>
  <c r="N1044" i="1"/>
  <c r="Q780" i="1"/>
  <c r="O780" i="1"/>
  <c r="N780" i="1"/>
  <c r="Q3124" i="1"/>
  <c r="O3124" i="1"/>
  <c r="N3124" i="1"/>
  <c r="Q2546" i="1"/>
  <c r="O2546" i="1"/>
  <c r="N2546" i="1"/>
  <c r="Q2366" i="1"/>
  <c r="O2366" i="1"/>
  <c r="N2366" i="1"/>
  <c r="Q2990" i="1"/>
  <c r="O2990" i="1"/>
  <c r="N2990" i="1"/>
  <c r="Q2686" i="1"/>
  <c r="O2686" i="1"/>
  <c r="N2686" i="1"/>
  <c r="Q2657" i="1"/>
  <c r="O2657" i="1"/>
  <c r="N2657" i="1"/>
  <c r="Q2854" i="1"/>
  <c r="O2854" i="1"/>
  <c r="N2854" i="1"/>
  <c r="Q179" i="1"/>
  <c r="O179" i="1"/>
  <c r="N179" i="1"/>
  <c r="Q434" i="1"/>
  <c r="O434" i="1"/>
  <c r="N434" i="1"/>
  <c r="Q2071" i="1"/>
  <c r="O2071" i="1"/>
  <c r="N2071" i="1"/>
  <c r="Q1118" i="1"/>
  <c r="O1118" i="1"/>
  <c r="N1118" i="1"/>
  <c r="Q2183" i="1"/>
  <c r="O2183" i="1"/>
  <c r="N2183" i="1"/>
  <c r="Q2754" i="1"/>
  <c r="O2754" i="1"/>
  <c r="N2754" i="1"/>
  <c r="Q2733" i="1"/>
  <c r="O2733" i="1"/>
  <c r="N2733" i="1"/>
  <c r="Q1981" i="1"/>
  <c r="O1981" i="1"/>
  <c r="N1981" i="1"/>
  <c r="Q1714" i="1"/>
  <c r="O1714" i="1"/>
  <c r="N1714" i="1"/>
  <c r="Q2843" i="1"/>
  <c r="O2843" i="1"/>
  <c r="N2843" i="1"/>
  <c r="Q2805" i="1"/>
  <c r="O2805" i="1"/>
  <c r="N2805" i="1"/>
  <c r="Q2661" i="1"/>
  <c r="O2661" i="1"/>
  <c r="N2661" i="1"/>
  <c r="Q2671" i="1"/>
  <c r="O2671" i="1"/>
  <c r="N2671" i="1"/>
  <c r="Q2298" i="1"/>
  <c r="O2298" i="1"/>
  <c r="N2298" i="1"/>
  <c r="Q2245" i="1"/>
  <c r="O2245" i="1"/>
  <c r="N2245" i="1"/>
  <c r="Q2705" i="1"/>
  <c r="O2705" i="1"/>
  <c r="N2705" i="1"/>
  <c r="Q2575" i="1"/>
  <c r="O2575" i="1"/>
  <c r="N2575" i="1"/>
  <c r="Q2872" i="1"/>
  <c r="O2872" i="1"/>
  <c r="N2872" i="1"/>
  <c r="Q1722" i="1"/>
  <c r="O1722" i="1"/>
  <c r="N1722" i="1"/>
  <c r="Q2779" i="1"/>
  <c r="O2779" i="1"/>
  <c r="N2779" i="1"/>
  <c r="Q2668" i="1"/>
  <c r="O2668" i="1"/>
  <c r="N2668" i="1"/>
  <c r="Q543" i="1"/>
  <c r="O543" i="1"/>
  <c r="N543" i="1"/>
  <c r="Q2444" i="1"/>
  <c r="O2444" i="1"/>
  <c r="N2444" i="1"/>
  <c r="Q1179" i="1"/>
  <c r="O1179" i="1"/>
  <c r="N1179" i="1"/>
  <c r="Q3104" i="1"/>
  <c r="O3104" i="1"/>
  <c r="N3104" i="1"/>
  <c r="Q2731" i="1"/>
  <c r="O2731" i="1"/>
  <c r="N2731" i="1"/>
  <c r="Q2318" i="1"/>
  <c r="O2318" i="1"/>
  <c r="N2318" i="1"/>
  <c r="Q2978" i="1"/>
  <c r="O2978" i="1"/>
  <c r="N2978" i="1"/>
  <c r="Q866" i="1"/>
  <c r="O866" i="1"/>
  <c r="N866" i="1"/>
  <c r="Q2765" i="1"/>
  <c r="O2765" i="1"/>
  <c r="N2765" i="1"/>
  <c r="Q2696" i="1"/>
  <c r="O2696" i="1"/>
  <c r="N2696" i="1"/>
  <c r="Q2213" i="1"/>
  <c r="O2213" i="1"/>
  <c r="N2213" i="1"/>
  <c r="Q2812" i="1"/>
  <c r="O2812" i="1"/>
  <c r="N2812" i="1"/>
  <c r="Q549" i="1"/>
  <c r="O549" i="1"/>
  <c r="N549" i="1"/>
  <c r="Q3068" i="1"/>
  <c r="O3068" i="1"/>
  <c r="N3068" i="1"/>
  <c r="Q2597" i="1"/>
  <c r="O2597" i="1"/>
  <c r="N2597" i="1"/>
  <c r="Q1175" i="1"/>
  <c r="O1175" i="1"/>
  <c r="N1175" i="1"/>
  <c r="Q2803" i="1"/>
  <c r="O2803" i="1"/>
  <c r="N2803" i="1"/>
  <c r="Q1121" i="1"/>
  <c r="O1121" i="1"/>
  <c r="N1121" i="1"/>
  <c r="Q2888" i="1"/>
  <c r="O2888" i="1"/>
  <c r="N2888" i="1"/>
  <c r="Q2099" i="1"/>
  <c r="O2099" i="1"/>
  <c r="N2099" i="1"/>
  <c r="Q656" i="1"/>
  <c r="O656" i="1"/>
  <c r="N656" i="1"/>
  <c r="Q615" i="1"/>
  <c r="O615" i="1"/>
  <c r="N615" i="1"/>
  <c r="Q14" i="1"/>
  <c r="O14" i="1"/>
  <c r="N14" i="1"/>
  <c r="Q217" i="1"/>
  <c r="O217" i="1"/>
  <c r="N217" i="1"/>
  <c r="Q2219" i="1"/>
  <c r="O2219" i="1"/>
  <c r="N2219" i="1"/>
  <c r="Q376" i="1"/>
  <c r="O376" i="1"/>
  <c r="N376" i="1"/>
  <c r="Q2490" i="1"/>
  <c r="O2490" i="1"/>
  <c r="N2490" i="1"/>
  <c r="Q2528" i="1"/>
  <c r="O2528" i="1"/>
  <c r="N2528" i="1"/>
  <c r="Q2934" i="1"/>
  <c r="O2934" i="1"/>
  <c r="N2934" i="1"/>
  <c r="Q2389" i="1"/>
  <c r="O2389" i="1"/>
  <c r="N2389" i="1"/>
  <c r="Q2922" i="1"/>
  <c r="O2922" i="1"/>
  <c r="N2922" i="1"/>
  <c r="Q2659" i="1"/>
  <c r="O2659" i="1"/>
  <c r="N2659" i="1"/>
  <c r="Q2154" i="1"/>
  <c r="O2154" i="1"/>
  <c r="N2154" i="1"/>
  <c r="Q2610" i="1"/>
  <c r="O2610" i="1"/>
  <c r="N2610" i="1"/>
  <c r="Q2752" i="1"/>
  <c r="O2752" i="1"/>
  <c r="N2752" i="1"/>
  <c r="Q1315" i="1"/>
  <c r="O1315" i="1"/>
  <c r="N1315" i="1"/>
  <c r="Q2820" i="1"/>
  <c r="O2820" i="1"/>
  <c r="N2820" i="1"/>
  <c r="Q2796" i="1"/>
  <c r="O2796" i="1"/>
  <c r="N2796" i="1"/>
  <c r="Q745" i="1"/>
  <c r="O745" i="1"/>
  <c r="N745" i="1"/>
  <c r="Q2778" i="1"/>
  <c r="O2778" i="1"/>
  <c r="N2778" i="1"/>
  <c r="Q3090" i="1"/>
  <c r="O3090" i="1"/>
  <c r="N3090" i="1"/>
  <c r="Q2469" i="1"/>
  <c r="O2469" i="1"/>
  <c r="N2469" i="1"/>
  <c r="Q2591" i="1"/>
  <c r="O2591" i="1"/>
  <c r="N2591" i="1"/>
  <c r="Q2612" i="1"/>
  <c r="O2612" i="1"/>
  <c r="N2612" i="1"/>
  <c r="Q2871" i="1"/>
  <c r="O2871" i="1"/>
  <c r="N2871" i="1"/>
  <c r="Q2845" i="1"/>
  <c r="O2845" i="1"/>
  <c r="N2845" i="1"/>
  <c r="Q2850" i="1"/>
  <c r="O2850" i="1"/>
  <c r="N2850" i="1"/>
  <c r="Q3093" i="1"/>
  <c r="O3093" i="1"/>
  <c r="N3093" i="1"/>
  <c r="Q15" i="1"/>
  <c r="O15" i="1"/>
  <c r="N15" i="1"/>
  <c r="Q2081" i="1"/>
  <c r="O2081" i="1"/>
  <c r="N2081" i="1"/>
  <c r="Q2411" i="1"/>
  <c r="O2411" i="1"/>
  <c r="N2411" i="1"/>
  <c r="Q2751" i="1"/>
  <c r="O2751" i="1"/>
  <c r="N2751" i="1"/>
  <c r="Q771" i="1"/>
  <c r="O771" i="1"/>
  <c r="N771" i="1"/>
  <c r="Q2418" i="1"/>
  <c r="O2418" i="1"/>
  <c r="N2418" i="1"/>
  <c r="Q1963" i="1"/>
  <c r="O1963" i="1"/>
  <c r="N1963" i="1"/>
  <c r="Q2415" i="1"/>
  <c r="O2415" i="1"/>
  <c r="N2415" i="1"/>
  <c r="Q1059" i="1"/>
  <c r="O1059" i="1"/>
  <c r="N1059" i="1"/>
  <c r="Q1330" i="1"/>
  <c r="O1330" i="1"/>
  <c r="N1330" i="1"/>
  <c r="Q2977" i="1"/>
  <c r="O2977" i="1"/>
  <c r="N2977" i="1"/>
  <c r="Q2503" i="1"/>
  <c r="O2503" i="1"/>
  <c r="N2503" i="1"/>
  <c r="Q2757" i="1"/>
  <c r="O2757" i="1"/>
  <c r="N2757" i="1"/>
  <c r="Q1658" i="1"/>
  <c r="O1658" i="1"/>
  <c r="N1658" i="1"/>
  <c r="Q2959" i="1"/>
  <c r="O2959" i="1"/>
  <c r="N2959" i="1"/>
  <c r="Q2467" i="1"/>
  <c r="O2467" i="1"/>
  <c r="N2467" i="1"/>
  <c r="Q2615" i="1"/>
  <c r="O2615" i="1"/>
  <c r="N2615" i="1"/>
  <c r="Q3042" i="1"/>
  <c r="O3042" i="1"/>
  <c r="N3042" i="1"/>
  <c r="Q2967" i="1"/>
  <c r="O2967" i="1"/>
  <c r="N2967" i="1"/>
  <c r="Q2567" i="1"/>
  <c r="O2567" i="1"/>
  <c r="N2567" i="1"/>
  <c r="Q171" i="1"/>
  <c r="O171" i="1"/>
  <c r="N171" i="1"/>
  <c r="Q2397" i="1"/>
  <c r="O2397" i="1"/>
  <c r="N2397" i="1"/>
  <c r="Q2171" i="1"/>
  <c r="O2171" i="1"/>
  <c r="N2171" i="1"/>
  <c r="Q2806" i="1"/>
  <c r="O2806" i="1"/>
  <c r="N2806" i="1"/>
  <c r="Q2703" i="1"/>
  <c r="O2703" i="1"/>
  <c r="N2703" i="1"/>
  <c r="Q2985" i="1"/>
  <c r="O2985" i="1"/>
  <c r="N2985" i="1"/>
  <c r="Q664" i="1"/>
  <c r="O664" i="1"/>
  <c r="N664" i="1"/>
  <c r="Q679" i="1"/>
  <c r="O679" i="1"/>
  <c r="N679" i="1"/>
  <c r="Q976" i="1"/>
  <c r="O976" i="1"/>
  <c r="N976" i="1"/>
  <c r="Q3117" i="1"/>
  <c r="O3117" i="1"/>
  <c r="N3117" i="1"/>
  <c r="Q2966" i="1"/>
  <c r="O2966" i="1"/>
  <c r="N2966" i="1"/>
  <c r="Q2497" i="1"/>
  <c r="O2497" i="1"/>
  <c r="N2497" i="1"/>
  <c r="Q2116" i="1"/>
  <c r="O2116" i="1"/>
  <c r="N2116" i="1"/>
  <c r="Q2571" i="1"/>
  <c r="O2571" i="1"/>
  <c r="N2571" i="1"/>
  <c r="Q1913" i="1"/>
  <c r="O1913" i="1"/>
  <c r="N1913" i="1"/>
  <c r="Q2857" i="1"/>
  <c r="O2857" i="1"/>
  <c r="N2857" i="1"/>
  <c r="Q670" i="1"/>
  <c r="O670" i="1"/>
  <c r="N670" i="1"/>
  <c r="Q1755" i="1"/>
  <c r="O1755" i="1"/>
  <c r="N1755" i="1"/>
  <c r="Q2811" i="1"/>
  <c r="O2811" i="1"/>
  <c r="N2811" i="1"/>
  <c r="Q2042" i="1"/>
  <c r="O2042" i="1"/>
  <c r="N2042" i="1"/>
  <c r="Q3024" i="1"/>
  <c r="O3024" i="1"/>
  <c r="N3024" i="1"/>
  <c r="Q2844" i="1"/>
  <c r="O2844" i="1"/>
  <c r="N2844" i="1"/>
  <c r="Q3106" i="1"/>
  <c r="O3106" i="1"/>
  <c r="N3106" i="1"/>
  <c r="Q161" i="1"/>
  <c r="O161" i="1"/>
  <c r="N161" i="1"/>
  <c r="Q3009" i="1"/>
  <c r="O3009" i="1"/>
  <c r="N3009" i="1"/>
  <c r="Q449" i="1"/>
  <c r="O449" i="1"/>
  <c r="N449" i="1"/>
  <c r="Q2724" i="1"/>
  <c r="O2724" i="1"/>
  <c r="N2724" i="1"/>
  <c r="Q2325" i="1"/>
  <c r="O2325" i="1"/>
  <c r="N2325" i="1"/>
  <c r="Q907" i="1"/>
  <c r="O907" i="1"/>
  <c r="N907" i="1"/>
  <c r="Q2293" i="1"/>
  <c r="O2293" i="1"/>
  <c r="N2293" i="1"/>
  <c r="Q1091" i="1"/>
  <c r="O1091" i="1"/>
  <c r="N1091" i="1"/>
  <c r="Q181" i="1"/>
  <c r="O181" i="1"/>
  <c r="N181" i="1"/>
  <c r="Q1956" i="1"/>
  <c r="O1956" i="1"/>
  <c r="N1956" i="1"/>
  <c r="Q1805" i="1"/>
  <c r="O1805" i="1"/>
  <c r="N1805" i="1"/>
  <c r="Q1275" i="1"/>
  <c r="O1275" i="1"/>
  <c r="N1275" i="1"/>
  <c r="Q2790" i="1"/>
  <c r="O2790" i="1"/>
  <c r="N2790" i="1"/>
  <c r="Q3048" i="1"/>
  <c r="O3048" i="1"/>
  <c r="N3048" i="1"/>
  <c r="Q2117" i="1"/>
  <c r="O2117" i="1"/>
  <c r="N2117" i="1"/>
  <c r="Q690" i="1"/>
  <c r="O690" i="1"/>
  <c r="N690" i="1"/>
  <c r="Q489" i="1"/>
  <c r="O489" i="1"/>
  <c r="N489" i="1"/>
  <c r="Q1135" i="1"/>
  <c r="O1135" i="1"/>
  <c r="N1135" i="1"/>
  <c r="Q1684" i="1"/>
  <c r="O1684" i="1"/>
  <c r="N1684" i="1"/>
  <c r="Q1881" i="1"/>
  <c r="O1881" i="1"/>
  <c r="N1881" i="1"/>
  <c r="Q2541" i="1"/>
  <c r="O2541" i="1"/>
  <c r="N2541" i="1"/>
  <c r="Q2468" i="1"/>
  <c r="O2468" i="1"/>
  <c r="N2468" i="1"/>
  <c r="Q623" i="1"/>
  <c r="O623" i="1"/>
  <c r="N623" i="1"/>
  <c r="Q2916" i="1"/>
  <c r="O2916" i="1"/>
  <c r="N2916" i="1"/>
  <c r="Q928" i="1"/>
  <c r="O928" i="1"/>
  <c r="N928" i="1"/>
  <c r="Q2819" i="1"/>
  <c r="O2819" i="1"/>
  <c r="N2819" i="1"/>
  <c r="Q245" i="1"/>
  <c r="O245" i="1"/>
  <c r="N245" i="1"/>
  <c r="Q2564" i="1"/>
  <c r="O2564" i="1"/>
  <c r="N2564" i="1"/>
  <c r="Q1635" i="1"/>
  <c r="O1635" i="1"/>
  <c r="N1635" i="1"/>
  <c r="Q274" i="1"/>
  <c r="O274" i="1"/>
  <c r="N274" i="1"/>
  <c r="Q2749" i="1"/>
  <c r="O2749" i="1"/>
  <c r="N2749" i="1"/>
  <c r="Q2797" i="1"/>
  <c r="O2797" i="1"/>
  <c r="N2797" i="1"/>
  <c r="Q2274" i="1"/>
  <c r="O2274" i="1"/>
  <c r="N2274" i="1"/>
  <c r="Q2061" i="1"/>
  <c r="O2061" i="1"/>
  <c r="N2061" i="1"/>
  <c r="Q3096" i="1"/>
  <c r="O3096" i="1"/>
  <c r="N3096" i="1"/>
  <c r="Q1596" i="1"/>
  <c r="O1596" i="1"/>
  <c r="N1596" i="1"/>
  <c r="Q2308" i="1"/>
  <c r="O2308" i="1"/>
  <c r="N2308" i="1"/>
  <c r="Q2104" i="1"/>
  <c r="O2104" i="1"/>
  <c r="N2104" i="1"/>
  <c r="Q2264" i="1"/>
  <c r="O2264" i="1"/>
  <c r="N2264" i="1"/>
  <c r="Q3001" i="1"/>
  <c r="O3001" i="1"/>
  <c r="N3001" i="1"/>
  <c r="Q3008" i="1"/>
  <c r="O3008" i="1"/>
  <c r="N3008" i="1"/>
  <c r="Q2737" i="1"/>
  <c r="O2737" i="1"/>
  <c r="N2737" i="1"/>
  <c r="Q2670" i="1"/>
  <c r="O2670" i="1"/>
  <c r="N2670" i="1"/>
  <c r="Q2028" i="1"/>
  <c r="O2028" i="1"/>
  <c r="N2028" i="1"/>
  <c r="Q1855" i="1"/>
  <c r="O1855" i="1"/>
  <c r="N1855" i="1"/>
  <c r="Q2807" i="1"/>
  <c r="O2807" i="1"/>
  <c r="N2807" i="1"/>
  <c r="Q2666" i="1"/>
  <c r="O2666" i="1"/>
  <c r="N2666" i="1"/>
  <c r="Q1882" i="1"/>
  <c r="O1882" i="1"/>
  <c r="N1882" i="1"/>
  <c r="Q3022" i="1"/>
  <c r="O3022" i="1"/>
  <c r="N3022" i="1"/>
  <c r="Q1014" i="1"/>
  <c r="O1014" i="1"/>
  <c r="N1014" i="1"/>
  <c r="Q2365" i="1"/>
  <c r="O2365" i="1"/>
  <c r="N2365" i="1"/>
  <c r="Q2473" i="1"/>
  <c r="O2473" i="1"/>
  <c r="N2473" i="1"/>
  <c r="Q1902" i="1"/>
  <c r="O1902" i="1"/>
  <c r="N1902" i="1"/>
  <c r="Q971" i="1"/>
  <c r="O971" i="1"/>
  <c r="N971" i="1"/>
  <c r="Q2956" i="1"/>
  <c r="O2956" i="1"/>
  <c r="N2956" i="1"/>
  <c r="Q453" i="1"/>
  <c r="O453" i="1"/>
  <c r="N453" i="1"/>
  <c r="Q162" i="1"/>
  <c r="O162" i="1"/>
  <c r="N162" i="1"/>
  <c r="Q2551" i="1"/>
  <c r="O2551" i="1"/>
  <c r="N2551" i="1"/>
  <c r="Q2827" i="1"/>
  <c r="O2827" i="1"/>
  <c r="N2827" i="1"/>
  <c r="Q3073" i="1"/>
  <c r="O3073" i="1"/>
  <c r="N3073" i="1"/>
  <c r="Q2537" i="1"/>
  <c r="O2537" i="1"/>
  <c r="N2537" i="1"/>
  <c r="Q1837" i="1"/>
  <c r="O1837" i="1"/>
  <c r="N1837" i="1"/>
  <c r="Q2667" i="1"/>
  <c r="O2667" i="1"/>
  <c r="N2667" i="1"/>
  <c r="Q2732" i="1"/>
  <c r="O2732" i="1"/>
  <c r="N2732" i="1"/>
  <c r="Q2881" i="1"/>
  <c r="O2881" i="1"/>
  <c r="N2881" i="1"/>
  <c r="Q2742" i="1"/>
  <c r="O2742" i="1"/>
  <c r="N2742" i="1"/>
  <c r="Q1608" i="1"/>
  <c r="O1608" i="1"/>
  <c r="N1608" i="1"/>
  <c r="Q2405" i="1"/>
  <c r="O2405" i="1"/>
  <c r="N2405" i="1"/>
  <c r="Q3113" i="1"/>
  <c r="O3113" i="1"/>
  <c r="N3113" i="1"/>
  <c r="Q446" i="1"/>
  <c r="O446" i="1"/>
  <c r="N446" i="1"/>
  <c r="Q1670" i="1"/>
  <c r="O1670" i="1"/>
  <c r="N1670" i="1"/>
  <c r="Q1823" i="1"/>
  <c r="O1823" i="1"/>
  <c r="N1823" i="1"/>
  <c r="Q550" i="1"/>
  <c r="O550" i="1"/>
  <c r="N550" i="1"/>
  <c r="Q3061" i="1"/>
  <c r="O3061" i="1"/>
  <c r="N3061" i="1"/>
  <c r="Q2364" i="1"/>
  <c r="O2364" i="1"/>
  <c r="N2364" i="1"/>
  <c r="Q2823" i="1"/>
  <c r="O2823" i="1"/>
  <c r="N2823" i="1"/>
  <c r="Q1152" i="1"/>
  <c r="O1152" i="1"/>
  <c r="N1152" i="1"/>
  <c r="Q935" i="1"/>
  <c r="O935" i="1"/>
  <c r="N935" i="1"/>
  <c r="Q2899" i="1"/>
  <c r="O2899" i="1"/>
  <c r="N2899" i="1"/>
  <c r="Q2882" i="1"/>
  <c r="O2882" i="1"/>
  <c r="N2882" i="1"/>
  <c r="Q842" i="1"/>
  <c r="O842" i="1"/>
  <c r="N842" i="1"/>
  <c r="Q271" i="1"/>
  <c r="O271" i="1"/>
  <c r="N271" i="1"/>
  <c r="Q571" i="1"/>
  <c r="O571" i="1"/>
  <c r="N571" i="1"/>
  <c r="Q1580" i="1"/>
  <c r="O1580" i="1"/>
  <c r="N1580" i="1"/>
  <c r="Q2713" i="1"/>
  <c r="O2713" i="1"/>
  <c r="N2713" i="1"/>
  <c r="Q99" i="1"/>
  <c r="O99" i="1"/>
  <c r="N99" i="1"/>
  <c r="Q2813" i="1"/>
  <c r="O2813" i="1"/>
  <c r="N2813" i="1"/>
  <c r="Q831" i="1"/>
  <c r="O831" i="1"/>
  <c r="N831" i="1"/>
  <c r="Q1522" i="1"/>
  <c r="O1522" i="1"/>
  <c r="N1522" i="1"/>
  <c r="Q84" i="1"/>
  <c r="O84" i="1"/>
  <c r="N84" i="1"/>
  <c r="Q2123" i="1"/>
  <c r="O2123" i="1"/>
  <c r="N2123" i="1"/>
  <c r="Q2755" i="1"/>
  <c r="O2755" i="1"/>
  <c r="N2755" i="1"/>
  <c r="Q2303" i="1"/>
  <c r="O2303" i="1"/>
  <c r="N2303" i="1"/>
  <c r="Q2563" i="1"/>
  <c r="O2563" i="1"/>
  <c r="N2563" i="1"/>
  <c r="Q1557" i="1"/>
  <c r="O1557" i="1"/>
  <c r="N1557" i="1"/>
  <c r="Q3023" i="1"/>
  <c r="O3023" i="1"/>
  <c r="N3023" i="1"/>
  <c r="Q2968" i="1"/>
  <c r="O2968" i="1"/>
  <c r="N2968" i="1"/>
  <c r="Q2995" i="1"/>
  <c r="O2995" i="1"/>
  <c r="N2995" i="1"/>
  <c r="Q1474" i="1"/>
  <c r="O1474" i="1"/>
  <c r="N1474" i="1"/>
  <c r="Q2590" i="1"/>
  <c r="O2590" i="1"/>
  <c r="N2590" i="1"/>
  <c r="Q3067" i="1"/>
  <c r="O3067" i="1"/>
  <c r="N3067" i="1"/>
  <c r="Q2734" i="1"/>
  <c r="O2734" i="1"/>
  <c r="N2734" i="1"/>
  <c r="Q2680" i="1"/>
  <c r="O2680" i="1"/>
  <c r="N2680" i="1"/>
  <c r="Q2424" i="1"/>
  <c r="O2424" i="1"/>
  <c r="N2424" i="1"/>
  <c r="Q2937" i="1"/>
  <c r="O2937" i="1"/>
  <c r="N2937" i="1"/>
  <c r="Q2748" i="1"/>
  <c r="O2748" i="1"/>
  <c r="N2748" i="1"/>
  <c r="Q2886" i="1"/>
  <c r="O2886" i="1"/>
  <c r="N2886" i="1"/>
  <c r="Q1170" i="1"/>
  <c r="O1170" i="1"/>
  <c r="N1170" i="1"/>
  <c r="Q3076" i="1"/>
  <c r="O3076" i="1"/>
  <c r="N3076" i="1"/>
  <c r="Q3098" i="1"/>
  <c r="O3098" i="1"/>
  <c r="N3098" i="1"/>
  <c r="Q221" i="1"/>
  <c r="O221" i="1"/>
  <c r="N221" i="1"/>
  <c r="Q2746" i="1"/>
  <c r="O2746" i="1"/>
  <c r="N2746" i="1"/>
  <c r="Q2891" i="1"/>
  <c r="O2891" i="1"/>
  <c r="N2891" i="1"/>
  <c r="Q2447" i="1"/>
  <c r="O2447" i="1"/>
  <c r="N2447" i="1"/>
  <c r="Q2347" i="1"/>
  <c r="O2347" i="1"/>
  <c r="N2347" i="1"/>
  <c r="Q2650" i="1"/>
  <c r="O2650" i="1"/>
  <c r="N2650" i="1"/>
  <c r="Q2690" i="1"/>
  <c r="O2690" i="1"/>
  <c r="N2690" i="1"/>
  <c r="Q2552" i="1"/>
  <c r="O2552" i="1"/>
  <c r="N2552" i="1"/>
  <c r="Q135" i="1"/>
  <c r="O135" i="1"/>
  <c r="N135" i="1"/>
  <c r="Q1923" i="1"/>
  <c r="O1923" i="1"/>
  <c r="N1923" i="1"/>
  <c r="Q480" i="1"/>
  <c r="O480" i="1"/>
  <c r="N480" i="1"/>
  <c r="Q2822" i="1"/>
  <c r="O2822" i="1"/>
  <c r="N2822" i="1"/>
  <c r="Q1862" i="1"/>
  <c r="O1862" i="1"/>
  <c r="N1862" i="1"/>
  <c r="Q3114" i="1"/>
  <c r="O3114" i="1"/>
  <c r="N3114" i="1"/>
  <c r="Q3082" i="1"/>
  <c r="O3082" i="1"/>
  <c r="N3082" i="1"/>
  <c r="Q3002" i="1"/>
  <c r="O3002" i="1"/>
  <c r="N3002" i="1"/>
  <c r="Q2932" i="1"/>
  <c r="O2932" i="1"/>
  <c r="N2932" i="1"/>
  <c r="Q2391" i="1"/>
  <c r="O2391" i="1"/>
  <c r="N2391" i="1"/>
  <c r="Q2160" i="1"/>
  <c r="O2160" i="1"/>
  <c r="N2160" i="1"/>
  <c r="Q2168" i="1"/>
  <c r="O2168" i="1"/>
  <c r="N2168" i="1"/>
  <c r="Q2699" i="1"/>
  <c r="O2699" i="1"/>
  <c r="N2699" i="1"/>
  <c r="Q2565" i="1"/>
  <c r="O2565" i="1"/>
  <c r="N2565" i="1"/>
  <c r="Q3089" i="1"/>
  <c r="O3089" i="1"/>
  <c r="N3089" i="1"/>
  <c r="Q2994" i="1"/>
  <c r="O2994" i="1"/>
  <c r="N2994" i="1"/>
  <c r="Q2709" i="1"/>
  <c r="O2709" i="1"/>
  <c r="N2709" i="1"/>
  <c r="Q3034" i="1"/>
  <c r="O3034" i="1"/>
  <c r="N3034" i="1"/>
  <c r="Q2094" i="1"/>
  <c r="O2094" i="1"/>
  <c r="N2094" i="1"/>
  <c r="Q1160" i="1"/>
  <c r="O1160" i="1"/>
  <c r="N1160" i="1"/>
  <c r="Q2681" i="1"/>
  <c r="O2681" i="1"/>
  <c r="N2681" i="1"/>
  <c r="Q2794" i="1"/>
  <c r="O2794" i="1"/>
  <c r="N2794" i="1"/>
  <c r="Q2067" i="1"/>
  <c r="O2067" i="1"/>
  <c r="N2067" i="1"/>
  <c r="Q2933" i="1"/>
  <c r="O2933" i="1"/>
  <c r="N2933" i="1"/>
  <c r="Q574" i="1"/>
  <c r="O574" i="1"/>
  <c r="N574" i="1"/>
  <c r="Q2817" i="1"/>
  <c r="O2817" i="1"/>
  <c r="N2817" i="1"/>
  <c r="Q2976" i="1"/>
  <c r="O2976" i="1"/>
  <c r="N2976" i="1"/>
  <c r="Q2898" i="1"/>
  <c r="O2898" i="1"/>
  <c r="N2898" i="1"/>
  <c r="Q491" i="1"/>
  <c r="O491" i="1"/>
  <c r="N491" i="1"/>
  <c r="Q2984" i="1"/>
  <c r="O2984" i="1"/>
  <c r="N2984" i="1"/>
  <c r="Q58" i="1"/>
  <c r="O58" i="1"/>
  <c r="N58" i="1"/>
  <c r="Q2477" i="1"/>
  <c r="O2477" i="1"/>
  <c r="N2477" i="1"/>
  <c r="Q1318" i="1"/>
  <c r="O1318" i="1"/>
  <c r="N1318" i="1"/>
  <c r="Q2851" i="1"/>
  <c r="O2851" i="1"/>
  <c r="N2851" i="1"/>
  <c r="Q680" i="1"/>
  <c r="O680" i="1"/>
  <c r="N680" i="1"/>
  <c r="Q3110" i="1"/>
  <c r="O3110" i="1"/>
  <c r="N3110" i="1"/>
  <c r="Q2502" i="1"/>
  <c r="O2502" i="1"/>
  <c r="N2502" i="1"/>
  <c r="Q2050" i="1"/>
  <c r="O2050" i="1"/>
  <c r="N2050" i="1"/>
  <c r="Q787" i="1"/>
  <c r="O787" i="1"/>
  <c r="N787" i="1"/>
  <c r="Q699" i="1"/>
  <c r="O699" i="1"/>
  <c r="N699" i="1"/>
  <c r="Q2135" i="1"/>
  <c r="O2135" i="1"/>
  <c r="N2135" i="1"/>
  <c r="Q3145" i="1"/>
  <c r="O3145" i="1"/>
  <c r="N3145" i="1"/>
  <c r="Q2534" i="1"/>
  <c r="O2534" i="1"/>
  <c r="N2534" i="1"/>
  <c r="Q2280" i="1"/>
  <c r="O2280" i="1"/>
  <c r="N2280" i="1"/>
  <c r="Q2911" i="1"/>
  <c r="O2911" i="1"/>
  <c r="N2911" i="1"/>
  <c r="Q2689" i="1"/>
  <c r="O2689" i="1"/>
  <c r="N2689" i="1"/>
  <c r="Q2324" i="1"/>
  <c r="O2324" i="1"/>
  <c r="N2324" i="1"/>
  <c r="Q2268" i="1"/>
  <c r="O2268" i="1"/>
  <c r="N2268" i="1"/>
  <c r="Q2719" i="1"/>
  <c r="O2719" i="1"/>
  <c r="N2719" i="1"/>
  <c r="Q2821" i="1"/>
  <c r="O2821" i="1"/>
  <c r="N2821" i="1"/>
  <c r="Q1822" i="1"/>
  <c r="O1822" i="1"/>
  <c r="N1822" i="1"/>
  <c r="Q2553" i="1"/>
  <c r="O2553" i="1"/>
  <c r="N2553" i="1"/>
  <c r="Q1057" i="1"/>
  <c r="O1057" i="1"/>
  <c r="N1057" i="1"/>
  <c r="Q2199" i="1"/>
  <c r="O2199" i="1"/>
  <c r="N2199" i="1"/>
  <c r="Q2053" i="1"/>
  <c r="O2053" i="1"/>
  <c r="N2053" i="1"/>
  <c r="Q1264" i="1"/>
  <c r="O1264" i="1"/>
  <c r="N1264" i="1"/>
  <c r="Q3088" i="1"/>
  <c r="O3088" i="1"/>
  <c r="N3088" i="1"/>
  <c r="Q343" i="1"/>
  <c r="O343" i="1"/>
  <c r="N343" i="1"/>
  <c r="Q2700" i="1"/>
  <c r="O2700" i="1"/>
  <c r="N2700" i="1"/>
  <c r="Q2352" i="1"/>
  <c r="O2352" i="1"/>
  <c r="N2352" i="1"/>
  <c r="Q2570" i="1"/>
  <c r="O2570" i="1"/>
  <c r="N2570" i="1"/>
  <c r="Q2975" i="1"/>
  <c r="O2975" i="1"/>
  <c r="N2975" i="1"/>
  <c r="Q2952" i="1"/>
  <c r="O2952" i="1"/>
  <c r="N2952" i="1"/>
  <c r="Q2839" i="1"/>
  <c r="O2839" i="1"/>
  <c r="N2839" i="1"/>
  <c r="Q3047" i="1"/>
  <c r="O3047" i="1"/>
  <c r="N3047" i="1"/>
  <c r="Q2388" i="1"/>
  <c r="O2388" i="1"/>
  <c r="N2388" i="1"/>
  <c r="Q1550" i="1"/>
  <c r="O1550" i="1"/>
  <c r="N1550" i="1"/>
  <c r="Q2884" i="1"/>
  <c r="O2884" i="1"/>
  <c r="N2884" i="1"/>
  <c r="Q2834" i="1"/>
  <c r="O2834" i="1"/>
  <c r="N2834" i="1"/>
  <c r="Q1944" i="1"/>
  <c r="O1944" i="1"/>
  <c r="N1944" i="1"/>
  <c r="Q2299" i="1"/>
  <c r="O2299" i="1"/>
  <c r="N2299" i="1"/>
  <c r="Q1285" i="1"/>
  <c r="O1285" i="1"/>
  <c r="N1285" i="1"/>
  <c r="Q3000" i="1"/>
  <c r="O3000" i="1"/>
  <c r="N3000" i="1"/>
  <c r="Q2762" i="1"/>
  <c r="O2762" i="1"/>
  <c r="N2762" i="1"/>
  <c r="Q3133" i="1"/>
  <c r="O3133" i="1"/>
  <c r="N3133" i="1"/>
  <c r="Q2983" i="1"/>
  <c r="O2983" i="1"/>
  <c r="N2983" i="1"/>
  <c r="Q1914" i="1"/>
  <c r="O1914" i="1"/>
  <c r="N1914" i="1"/>
  <c r="Q3102" i="1"/>
  <c r="O3102" i="1"/>
  <c r="N3102" i="1"/>
  <c r="Q2776" i="1"/>
  <c r="O2776" i="1"/>
  <c r="N2776" i="1"/>
  <c r="Q3064" i="1"/>
  <c r="O3064" i="1"/>
  <c r="N3064" i="1"/>
  <c r="Q1949" i="1"/>
  <c r="O1949" i="1"/>
  <c r="N1949" i="1"/>
  <c r="Q704" i="1"/>
  <c r="O704" i="1"/>
  <c r="N704" i="1"/>
  <c r="Q2369" i="1"/>
  <c r="O2369" i="1"/>
  <c r="N2369" i="1"/>
  <c r="Q1691" i="1"/>
  <c r="O1691" i="1"/>
  <c r="N1691" i="1"/>
  <c r="Q2965" i="1"/>
  <c r="O2965" i="1"/>
  <c r="N2965" i="1"/>
  <c r="Q1756" i="1"/>
  <c r="O1756" i="1"/>
  <c r="N1756" i="1"/>
  <c r="Q2200" i="1"/>
  <c r="O2200" i="1"/>
  <c r="N2200" i="1"/>
  <c r="Q1131" i="1"/>
  <c r="O1131" i="1"/>
  <c r="N1131" i="1"/>
  <c r="Q703" i="1"/>
  <c r="O703" i="1"/>
  <c r="N703" i="1"/>
  <c r="Q2346" i="1"/>
  <c r="O2346" i="1"/>
  <c r="N2346" i="1"/>
  <c r="Q41" i="1"/>
  <c r="O41" i="1"/>
  <c r="N41" i="1"/>
  <c r="Q2818" i="1"/>
  <c r="O2818" i="1"/>
  <c r="N2818" i="1"/>
  <c r="Q2767" i="1"/>
  <c r="O2767" i="1"/>
  <c r="N2767" i="1"/>
  <c r="Q2816" i="1"/>
  <c r="O2816" i="1"/>
  <c r="N2816" i="1"/>
  <c r="Q2476" i="1"/>
  <c r="O2476" i="1"/>
  <c r="N2476" i="1"/>
  <c r="Q2311" i="1"/>
  <c r="O2311" i="1"/>
  <c r="N2311" i="1"/>
  <c r="Q2906" i="1"/>
  <c r="O2906" i="1"/>
  <c r="N2906" i="1"/>
  <c r="Q30" i="1"/>
  <c r="O30" i="1"/>
  <c r="N30" i="1"/>
  <c r="Q1919" i="1"/>
  <c r="O1919" i="1"/>
  <c r="N1919" i="1"/>
  <c r="Q2876" i="1"/>
  <c r="O2876" i="1"/>
  <c r="N2876" i="1"/>
  <c r="Q2550" i="1"/>
  <c r="O2550" i="1"/>
  <c r="N2550" i="1"/>
  <c r="Q2596" i="1"/>
  <c r="O2596" i="1"/>
  <c r="N2596" i="1"/>
  <c r="Q2046" i="1"/>
  <c r="O2046" i="1"/>
  <c r="N2046" i="1"/>
  <c r="Q1172" i="1"/>
  <c r="O1172" i="1"/>
  <c r="N1172" i="1"/>
  <c r="Q2880" i="1"/>
  <c r="O2880" i="1"/>
  <c r="N2880" i="1"/>
  <c r="Q254" i="1"/>
  <c r="O254" i="1"/>
  <c r="N254" i="1"/>
  <c r="Q1357" i="1"/>
  <c r="O1357" i="1"/>
  <c r="N1357" i="1"/>
  <c r="Q2786" i="1"/>
  <c r="O2786" i="1"/>
  <c r="N2786" i="1"/>
  <c r="Q2926" i="1"/>
  <c r="O2926" i="1"/>
  <c r="N2926" i="1"/>
  <c r="Q694" i="1"/>
  <c r="O694" i="1"/>
  <c r="N694" i="1"/>
  <c r="Q878" i="1"/>
  <c r="O878" i="1"/>
  <c r="N878" i="1"/>
  <c r="Q3019" i="1"/>
  <c r="O3019" i="1"/>
  <c r="N3019" i="1"/>
  <c r="Q3057" i="1"/>
  <c r="O3057" i="1"/>
  <c r="N3057" i="1"/>
  <c r="Q2131" i="1"/>
  <c r="O2131" i="1"/>
  <c r="N2131" i="1"/>
  <c r="Q3154" i="1"/>
  <c r="O3154" i="1"/>
  <c r="N3154" i="1"/>
  <c r="Q3015" i="1"/>
  <c r="O3015" i="1"/>
  <c r="N3015" i="1"/>
  <c r="Q2611" i="1"/>
  <c r="O2611" i="1"/>
  <c r="N2611" i="1"/>
  <c r="Q2910" i="1"/>
  <c r="O2910" i="1"/>
  <c r="N2910" i="1"/>
  <c r="Q2909" i="1"/>
  <c r="O2909" i="1"/>
  <c r="N2909" i="1"/>
  <c r="Q512" i="1"/>
  <c r="O512" i="1"/>
  <c r="N512" i="1"/>
  <c r="Q2429" i="1"/>
  <c r="O2429" i="1"/>
  <c r="N2429" i="1"/>
  <c r="Q1609" i="1"/>
  <c r="O1609" i="1"/>
  <c r="N1609" i="1"/>
  <c r="Q2944" i="1"/>
  <c r="O2944" i="1"/>
  <c r="N2944" i="1"/>
  <c r="Q2951" i="1"/>
  <c r="O2951" i="1"/>
  <c r="N2951" i="1"/>
  <c r="Q2793" i="1"/>
  <c r="O2793" i="1"/>
  <c r="N2793" i="1"/>
  <c r="Q2442" i="1"/>
  <c r="O2442" i="1"/>
  <c r="N2442" i="1"/>
  <c r="Q2414" i="1"/>
  <c r="O2414" i="1"/>
  <c r="N2414" i="1"/>
  <c r="Q2766" i="1"/>
  <c r="O2766" i="1"/>
  <c r="N2766" i="1"/>
  <c r="Q2810" i="1"/>
  <c r="O2810" i="1"/>
  <c r="N2810" i="1"/>
  <c r="Q3188" i="1"/>
  <c r="O3188" i="1"/>
  <c r="N3188" i="1"/>
  <c r="Q3128" i="1"/>
  <c r="O3128" i="1"/>
  <c r="N3128" i="1"/>
  <c r="Q2408" i="1"/>
  <c r="O2408" i="1"/>
  <c r="N2408" i="1"/>
  <c r="Q2283" i="1"/>
  <c r="O2283" i="1"/>
  <c r="N2283" i="1"/>
  <c r="Q484" i="1"/>
  <c r="O484" i="1"/>
  <c r="N484" i="1"/>
  <c r="Q3092" i="1"/>
  <c r="O3092" i="1"/>
  <c r="N3092" i="1"/>
  <c r="Q1081" i="1"/>
  <c r="O1081" i="1"/>
  <c r="N1081" i="1"/>
  <c r="Q3080" i="1"/>
  <c r="O3080" i="1"/>
  <c r="N3080" i="1"/>
  <c r="Q2999" i="1"/>
  <c r="O2999" i="1"/>
  <c r="N2999" i="1"/>
  <c r="Q3150" i="1"/>
  <c r="O3150" i="1"/>
  <c r="N3150" i="1"/>
  <c r="Q2761" i="1"/>
  <c r="O2761" i="1"/>
  <c r="N2761" i="1"/>
  <c r="Q1601" i="1"/>
  <c r="O1601" i="1"/>
  <c r="N1601" i="1"/>
  <c r="Q2566" i="1"/>
  <c r="O2566" i="1"/>
  <c r="N2566" i="1"/>
  <c r="Q3101" i="1"/>
  <c r="O3101" i="1"/>
  <c r="N3101" i="1"/>
  <c r="Q2628" i="1"/>
  <c r="O2628" i="1"/>
  <c r="N2628" i="1"/>
  <c r="Q2897" i="1"/>
  <c r="O2897" i="1"/>
  <c r="N2897" i="1"/>
  <c r="Q1027" i="1"/>
  <c r="O1027" i="1"/>
  <c r="N1027" i="1"/>
  <c r="Q2545" i="1"/>
  <c r="O2545" i="1"/>
  <c r="N2545" i="1"/>
  <c r="Q743" i="1"/>
  <c r="O743" i="1"/>
  <c r="N743" i="1"/>
  <c r="Q2462" i="1"/>
  <c r="O2462" i="1"/>
  <c r="N2462" i="1"/>
  <c r="Q238" i="1"/>
  <c r="O238" i="1"/>
  <c r="N238" i="1"/>
  <c r="Q3187" i="1"/>
  <c r="O3187" i="1"/>
  <c r="N3187" i="1"/>
  <c r="Q1656" i="1"/>
  <c r="O1656" i="1"/>
  <c r="N1656" i="1"/>
  <c r="Q2993" i="1"/>
  <c r="O2993" i="1"/>
  <c r="N2993" i="1"/>
  <c r="Q2569" i="1"/>
  <c r="O2569" i="1"/>
  <c r="N2569" i="1"/>
  <c r="Q3109" i="1"/>
  <c r="O3109" i="1"/>
  <c r="N3109" i="1"/>
  <c r="Q3072" i="1"/>
  <c r="O3072" i="1"/>
  <c r="N3072" i="1"/>
  <c r="Q2849" i="1"/>
  <c r="O2849" i="1"/>
  <c r="N2849" i="1"/>
  <c r="Q2402" i="1"/>
  <c r="O2402" i="1"/>
  <c r="N2402" i="1"/>
  <c r="Q497" i="1"/>
  <c r="O497" i="1"/>
  <c r="N497" i="1"/>
  <c r="Q2510" i="1"/>
  <c r="O2510" i="1"/>
  <c r="N2510" i="1"/>
  <c r="Q1188" i="1"/>
  <c r="O1188" i="1"/>
  <c r="N1188" i="1"/>
  <c r="Q2974" i="1"/>
  <c r="O2974" i="1"/>
  <c r="N2974" i="1"/>
  <c r="Q2153" i="1"/>
  <c r="O2153" i="1"/>
  <c r="N2153" i="1"/>
  <c r="Q3041" i="1"/>
  <c r="O3041" i="1"/>
  <c r="N3041" i="1"/>
  <c r="Q2648" i="1"/>
  <c r="O2648" i="1"/>
  <c r="N2648" i="1"/>
  <c r="Q3007" i="1"/>
  <c r="O3007" i="1"/>
  <c r="N3007" i="1"/>
  <c r="Q3021" i="1"/>
  <c r="O3021" i="1"/>
  <c r="N3021" i="1"/>
  <c r="Q3087" i="1"/>
  <c r="O3087" i="1"/>
  <c r="N3087" i="1"/>
  <c r="Q3033" i="1"/>
  <c r="O3033" i="1"/>
  <c r="N3033" i="1"/>
  <c r="Q2660" i="1"/>
  <c r="O2660" i="1"/>
  <c r="N2660" i="1"/>
  <c r="Q839" i="1"/>
  <c r="O839" i="1"/>
  <c r="N839" i="1"/>
  <c r="Q778" i="1"/>
  <c r="O778" i="1"/>
  <c r="N778" i="1"/>
  <c r="Q2973" i="1"/>
  <c r="O2973" i="1"/>
  <c r="N2973" i="1"/>
  <c r="Q2921" i="1"/>
  <c r="O2921" i="1"/>
  <c r="N2921" i="1"/>
  <c r="Q2107" i="1"/>
  <c r="O2107" i="1"/>
  <c r="N2107" i="1"/>
  <c r="Q2033" i="1"/>
  <c r="O2033" i="1"/>
  <c r="N2033" i="1"/>
  <c r="Q2836" i="1"/>
  <c r="O2836" i="1"/>
  <c r="N2836" i="1"/>
  <c r="Q3086" i="1"/>
  <c r="O3086" i="1"/>
  <c r="N3086" i="1"/>
  <c r="Q3189" i="1"/>
  <c r="O3189" i="1"/>
  <c r="N3189" i="1"/>
  <c r="Q2982" i="1"/>
  <c r="O2982" i="1"/>
  <c r="N2982" i="1"/>
  <c r="Q2192" i="1"/>
  <c r="O2192" i="1"/>
  <c r="N2192" i="1"/>
  <c r="Q2697" i="1"/>
  <c r="O2697" i="1"/>
  <c r="N2697" i="1"/>
  <c r="Q2741" i="1"/>
  <c r="O2741" i="1"/>
  <c r="N2741" i="1"/>
  <c r="Q483" i="1"/>
  <c r="O483" i="1"/>
  <c r="N483" i="1"/>
  <c r="Q1086" i="1"/>
  <c r="O1086" i="1"/>
  <c r="N1086" i="1"/>
  <c r="Q3032" i="1"/>
  <c r="O3032" i="1"/>
  <c r="N3032" i="1"/>
  <c r="Q3184" i="1"/>
  <c r="O3184" i="1"/>
  <c r="N3184" i="1"/>
  <c r="Q505" i="1"/>
  <c r="O505" i="1"/>
  <c r="N505" i="1"/>
  <c r="Q3190" i="1"/>
  <c r="O3190" i="1"/>
  <c r="N3190" i="1"/>
  <c r="Q2559" i="1"/>
  <c r="O2559" i="1"/>
  <c r="N2559" i="1"/>
  <c r="Q2086" i="1"/>
  <c r="O2086" i="1"/>
  <c r="N2086" i="1"/>
  <c r="Q2082" i="1"/>
  <c r="O2082" i="1"/>
  <c r="N2082" i="1"/>
  <c r="Q1579" i="1"/>
  <c r="O1579" i="1"/>
  <c r="N1579" i="1"/>
  <c r="Q3181" i="1"/>
  <c r="O3181" i="1"/>
  <c r="N3181" i="1"/>
  <c r="Q3120" i="1"/>
  <c r="O3120" i="1"/>
  <c r="N3120" i="1"/>
  <c r="Q541" i="1"/>
  <c r="O541" i="1"/>
  <c r="N541" i="1"/>
  <c r="Q2991" i="1"/>
  <c r="O2991" i="1"/>
  <c r="N2991" i="1"/>
  <c r="Q2837" i="1"/>
  <c r="O2837" i="1"/>
  <c r="N2837" i="1"/>
  <c r="Q3182" i="1"/>
  <c r="O3182" i="1"/>
  <c r="N3182" i="1"/>
  <c r="Q587" i="1"/>
  <c r="O587" i="1"/>
  <c r="N587" i="1"/>
  <c r="Q3186" i="1"/>
  <c r="O3186" i="1"/>
  <c r="N3186" i="1"/>
  <c r="Q1980" i="1"/>
  <c r="O1980" i="1"/>
  <c r="N1980" i="1"/>
  <c r="Q2647" i="1"/>
  <c r="O2647" i="1"/>
  <c r="N2647" i="1"/>
  <c r="Q64" i="1"/>
  <c r="O64" i="1"/>
  <c r="N64" i="1"/>
  <c r="Q2421" i="1"/>
  <c r="O2421" i="1"/>
  <c r="N2421" i="1"/>
  <c r="Q1244" i="1"/>
  <c r="O1244" i="1"/>
  <c r="N1244" i="1"/>
  <c r="Q2526" i="1"/>
  <c r="O2526" i="1"/>
  <c r="N2526" i="1"/>
  <c r="Q3185" i="1"/>
  <c r="O3185" i="1"/>
  <c r="N3185" i="1"/>
  <c r="Q3180" i="1"/>
  <c r="O3180" i="1"/>
  <c r="N3180" i="1"/>
  <c r="Q693" i="1"/>
  <c r="O693" i="1"/>
  <c r="N693" i="1"/>
  <c r="Q676" i="1"/>
  <c r="O676" i="1"/>
  <c r="N676" i="1"/>
  <c r="Q2278" i="1"/>
  <c r="O2278" i="1"/>
  <c r="N2278" i="1"/>
  <c r="Q2773" i="1"/>
  <c r="O2773" i="1"/>
  <c r="N2773" i="1"/>
  <c r="Q164" i="1"/>
  <c r="O164" i="1"/>
  <c r="N164" i="1"/>
  <c r="Q428" i="1"/>
  <c r="O428" i="1"/>
  <c r="N428" i="1"/>
  <c r="Q2433" i="1"/>
  <c r="O2433" i="1"/>
  <c r="N2433" i="1"/>
  <c r="Q1311" i="1"/>
  <c r="O1311" i="1"/>
  <c r="N1311" i="1"/>
  <c r="Q2451" i="1"/>
  <c r="O2451" i="1"/>
  <c r="N2451" i="1"/>
  <c r="Q3179" i="1"/>
  <c r="O3179" i="1"/>
  <c r="N3179" i="1"/>
  <c r="Q688" i="1"/>
  <c r="O688" i="1"/>
  <c r="N688" i="1"/>
  <c r="Q577" i="1"/>
  <c r="O577" i="1"/>
  <c r="N577" i="1"/>
  <c r="Q2992" i="1"/>
  <c r="O2992" i="1"/>
  <c r="N2992" i="1"/>
  <c r="Q2008" i="1"/>
  <c r="O2008" i="1"/>
  <c r="N2008" i="1"/>
  <c r="Q3183" i="1"/>
  <c r="O3183" i="1"/>
  <c r="N3183" i="1"/>
  <c r="Q3176" i="1"/>
  <c r="O3176" i="1"/>
  <c r="N3176" i="1"/>
  <c r="Q3178" i="1"/>
  <c r="O3178" i="1"/>
  <c r="N3178" i="1"/>
  <c r="Q1607" i="1"/>
  <c r="O1607" i="1"/>
  <c r="N1607" i="1"/>
  <c r="Q2947" i="1"/>
  <c r="O2947" i="1"/>
  <c r="N2947" i="1"/>
  <c r="Q2272" i="1"/>
  <c r="O2272" i="1"/>
  <c r="N2272" i="1"/>
  <c r="Q1149" i="1"/>
  <c r="O1149" i="1"/>
  <c r="N1149" i="1"/>
  <c r="Q2815" i="1"/>
  <c r="O2815" i="1"/>
  <c r="N2815" i="1"/>
  <c r="Q2833" i="1"/>
  <c r="O2833" i="1"/>
  <c r="N2833" i="1"/>
  <c r="Q2527" i="1"/>
  <c r="O2527" i="1"/>
  <c r="N2527" i="1"/>
  <c r="Q2903" i="1"/>
  <c r="O2903" i="1"/>
  <c r="N2903" i="1"/>
  <c r="Q1276" i="1"/>
  <c r="O1276" i="1"/>
  <c r="N1276" i="1"/>
  <c r="Q3175" i="1"/>
  <c r="O3175" i="1"/>
  <c r="N3175" i="1"/>
  <c r="Q706" i="1"/>
  <c r="O706" i="1"/>
  <c r="N706" i="1"/>
  <c r="Q2609" i="1"/>
  <c r="O2609" i="1"/>
  <c r="N2609" i="1"/>
  <c r="Q1585" i="1"/>
  <c r="O1585" i="1"/>
  <c r="N1585" i="1"/>
  <c r="Q2445" i="1"/>
  <c r="O2445" i="1"/>
  <c r="N2445" i="1"/>
  <c r="Q3173" i="1"/>
  <c r="O3173" i="1"/>
  <c r="N3173" i="1"/>
  <c r="Q2846" i="1"/>
  <c r="O2846" i="1"/>
  <c r="N2846" i="1"/>
  <c r="Q3132" i="1"/>
  <c r="O3132" i="1"/>
  <c r="N3132" i="1"/>
  <c r="Q2879" i="1"/>
  <c r="O2879" i="1"/>
  <c r="N2879" i="1"/>
  <c r="Q3135" i="1"/>
  <c r="O3135" i="1"/>
  <c r="N3135" i="1"/>
  <c r="Q2948" i="1"/>
  <c r="O2948" i="1"/>
  <c r="N2948" i="1"/>
  <c r="Q3177" i="1"/>
  <c r="O3177" i="1"/>
  <c r="N3177" i="1"/>
  <c r="Q2070" i="1"/>
  <c r="O2070" i="1"/>
  <c r="N2070" i="1"/>
  <c r="Q3174" i="1"/>
  <c r="O3174" i="1"/>
  <c r="N3174" i="1"/>
  <c r="Q2873" i="1"/>
  <c r="O2873" i="1"/>
  <c r="N2873" i="1"/>
  <c r="Q2726" i="1"/>
  <c r="O2726" i="1"/>
  <c r="N2726" i="1"/>
  <c r="Q386" i="1"/>
  <c r="O386" i="1"/>
  <c r="N386" i="1"/>
  <c r="Q194" i="1"/>
  <c r="O194" i="1"/>
  <c r="N194" i="1"/>
  <c r="Q3091" i="1"/>
  <c r="O3091" i="1"/>
  <c r="N3091" i="1"/>
  <c r="Q773" i="1"/>
  <c r="O773" i="1"/>
  <c r="N773" i="1"/>
  <c r="Q3058" i="1"/>
  <c r="O3058" i="1"/>
  <c r="N3058" i="1"/>
  <c r="Q2940" i="1"/>
  <c r="O2940" i="1"/>
  <c r="N2940" i="1"/>
  <c r="Q2555" i="1"/>
  <c r="O2555" i="1"/>
  <c r="N2555" i="1"/>
  <c r="Q3053" i="1"/>
  <c r="O3053" i="1"/>
  <c r="N3053" i="1"/>
  <c r="Q939" i="1"/>
  <c r="O939" i="1"/>
  <c r="N939" i="1"/>
  <c r="Q724" i="1"/>
  <c r="O724" i="1"/>
  <c r="N724" i="1"/>
  <c r="Q3168" i="1"/>
  <c r="O3168" i="1"/>
  <c r="N3168" i="1"/>
  <c r="Q1683" i="1"/>
  <c r="O1683" i="1"/>
  <c r="N1683" i="1"/>
  <c r="Q65" i="1"/>
  <c r="O65" i="1"/>
  <c r="N65" i="1"/>
  <c r="Q3172" i="1"/>
  <c r="O3172" i="1"/>
  <c r="N3172" i="1"/>
  <c r="Q1867" i="1"/>
  <c r="O1867" i="1"/>
  <c r="N1867" i="1"/>
  <c r="Q913" i="1"/>
  <c r="O913" i="1"/>
  <c r="N913" i="1"/>
  <c r="Q3171" i="1"/>
  <c r="O3171" i="1"/>
  <c r="N3171" i="1"/>
  <c r="Q3014" i="1"/>
  <c r="O3014" i="1"/>
  <c r="N3014" i="1"/>
  <c r="Q3144" i="1"/>
  <c r="O3144" i="1"/>
  <c r="N3144" i="1"/>
  <c r="Q646" i="1"/>
  <c r="O646" i="1"/>
  <c r="N646" i="1"/>
  <c r="Q917" i="1"/>
  <c r="O917" i="1"/>
  <c r="N917" i="1"/>
  <c r="Q443" i="1"/>
  <c r="O443" i="1"/>
  <c r="N443" i="1"/>
  <c r="Q1035" i="1"/>
  <c r="O1035" i="1"/>
  <c r="N1035" i="1"/>
  <c r="Q2745" i="1"/>
  <c r="O2745" i="1"/>
  <c r="N2745" i="1"/>
  <c r="Q3052" i="1"/>
  <c r="O3052" i="1"/>
  <c r="N3052" i="1"/>
  <c r="Q1108" i="1"/>
  <c r="O1108" i="1"/>
  <c r="N1108" i="1"/>
  <c r="Q82" i="1"/>
  <c r="O82" i="1"/>
  <c r="N82" i="1"/>
  <c r="Q1625" i="1"/>
  <c r="O1625" i="1"/>
  <c r="N1625" i="1"/>
  <c r="Q1409" i="1"/>
  <c r="O1409" i="1"/>
  <c r="N1409" i="1"/>
  <c r="Q709" i="1"/>
  <c r="O709" i="1"/>
  <c r="N709" i="1"/>
  <c r="Q2277" i="1"/>
  <c r="O2277" i="1"/>
  <c r="N2277" i="1"/>
  <c r="Q501" i="1"/>
  <c r="O501" i="1"/>
  <c r="N501" i="1"/>
  <c r="Q3169" i="1"/>
  <c r="O3169" i="1"/>
  <c r="N3169" i="1"/>
  <c r="Q886" i="1"/>
  <c r="O886" i="1"/>
  <c r="N886" i="1"/>
  <c r="Q3170" i="1"/>
  <c r="O3170" i="1"/>
  <c r="N3170" i="1"/>
  <c r="Q3166" i="1"/>
  <c r="O3166" i="1"/>
  <c r="N3166" i="1"/>
  <c r="Q600" i="1"/>
  <c r="O600" i="1"/>
  <c r="N600" i="1"/>
  <c r="Q2802" i="1"/>
  <c r="O2802" i="1"/>
  <c r="N2802" i="1"/>
  <c r="Q3050" i="1"/>
  <c r="O3050" i="1"/>
  <c r="N3050" i="1"/>
  <c r="Q3044" i="1"/>
  <c r="O3044" i="1"/>
  <c r="N3044" i="1"/>
  <c r="Q3167" i="1"/>
  <c r="O3167" i="1"/>
  <c r="N3167" i="1"/>
  <c r="Q3118" i="1"/>
  <c r="O3118" i="1"/>
  <c r="N3118" i="1"/>
  <c r="Q2784" i="1"/>
  <c r="O2784" i="1"/>
  <c r="N2784" i="1"/>
  <c r="Q1634" i="1"/>
  <c r="O1634" i="1"/>
  <c r="N1634" i="1"/>
  <c r="Q947" i="1"/>
  <c r="O947" i="1"/>
  <c r="N947" i="1"/>
  <c r="Q906" i="1"/>
  <c r="O906" i="1"/>
  <c r="N906" i="1"/>
  <c r="Q3165" i="1"/>
  <c r="O3165" i="1"/>
  <c r="N3165" i="1"/>
  <c r="Q3116" i="1"/>
  <c r="O3116" i="1"/>
  <c r="N3116" i="1"/>
  <c r="Q1193" i="1"/>
  <c r="O1193" i="1"/>
  <c r="N1193" i="1"/>
  <c r="Q1029" i="1"/>
  <c r="O1029" i="1"/>
  <c r="N1029" i="1"/>
  <c r="Q1002" i="1"/>
  <c r="O1002" i="1"/>
  <c r="N1002" i="1"/>
  <c r="Q3127" i="1"/>
  <c r="O3127" i="1"/>
  <c r="N3127" i="1"/>
  <c r="Q1071" i="1"/>
  <c r="O1071" i="1"/>
  <c r="N1071" i="1"/>
  <c r="Q1256" i="1"/>
  <c r="O1256" i="1"/>
  <c r="N1256" i="1"/>
  <c r="Q1169" i="1"/>
  <c r="O1169" i="1"/>
  <c r="N1169" i="1"/>
  <c r="Q1124" i="1"/>
  <c r="O1124" i="1"/>
  <c r="N1124" i="1"/>
  <c r="Q1331" i="1"/>
  <c r="O1331" i="1"/>
  <c r="N1331" i="1"/>
  <c r="Q1150" i="1"/>
  <c r="O1150" i="1"/>
  <c r="N1150" i="1"/>
  <c r="Q980" i="1"/>
  <c r="O980" i="1"/>
  <c r="N980" i="1"/>
  <c r="Q1202" i="1"/>
  <c r="O1202" i="1"/>
  <c r="N1202" i="1"/>
  <c r="Q1312" i="1"/>
  <c r="O1312" i="1"/>
  <c r="N1312" i="1"/>
  <c r="Q1045" i="1"/>
  <c r="O1045" i="1"/>
  <c r="N1045" i="1"/>
  <c r="Q2475" i="1"/>
  <c r="O2475" i="1"/>
  <c r="N2475" i="1"/>
  <c r="Q3031" i="1"/>
  <c r="O3031" i="1"/>
  <c r="N3031" i="1"/>
  <c r="Q3164" i="1"/>
  <c r="O3164" i="1"/>
  <c r="N3164" i="1"/>
  <c r="Q717" i="1"/>
  <c r="O717" i="1"/>
  <c r="N717" i="1"/>
  <c r="Q51" i="1"/>
  <c r="O51" i="1"/>
  <c r="N51" i="1"/>
  <c r="Q3066" i="1"/>
  <c r="O3066" i="1"/>
  <c r="N3066" i="1"/>
  <c r="Q1669" i="1"/>
  <c r="O1669" i="1"/>
  <c r="N1669" i="1"/>
  <c r="Q2244" i="1"/>
  <c r="O2244" i="1"/>
  <c r="N2244" i="1"/>
  <c r="Q573" i="1"/>
  <c r="O573" i="1"/>
  <c r="N573" i="1"/>
  <c r="Q1201" i="1"/>
  <c r="O1201" i="1"/>
  <c r="N1201" i="1"/>
  <c r="Q1349" i="1"/>
  <c r="O1349" i="1"/>
  <c r="N1349" i="1"/>
  <c r="Q1255" i="1"/>
  <c r="O1255" i="1"/>
  <c r="N1255" i="1"/>
  <c r="Q3038" i="1"/>
  <c r="O3038" i="1"/>
  <c r="N3038" i="1"/>
  <c r="Q2472" i="1"/>
  <c r="O2472" i="1"/>
  <c r="N2472" i="1"/>
  <c r="Q1134" i="1"/>
  <c r="O1134" i="1"/>
  <c r="N1134" i="1"/>
  <c r="Q552" i="1"/>
  <c r="O552" i="1"/>
  <c r="N552" i="1"/>
  <c r="Q572" i="1"/>
  <c r="O572" i="1"/>
  <c r="N572" i="1"/>
  <c r="Q754" i="1"/>
  <c r="O754" i="1"/>
  <c r="N754" i="1"/>
  <c r="Q1619" i="1"/>
  <c r="O1619" i="1"/>
  <c r="N1619" i="1"/>
  <c r="Q970" i="1"/>
  <c r="O970" i="1"/>
  <c r="N970" i="1"/>
  <c r="Q3163" i="1"/>
  <c r="O3163" i="1"/>
  <c r="N3163" i="1"/>
  <c r="Q2519" i="1"/>
  <c r="O2519" i="1"/>
  <c r="N2519" i="1"/>
  <c r="Q1880" i="1"/>
  <c r="O1880" i="1"/>
  <c r="N1880" i="1"/>
  <c r="Q1271" i="1"/>
  <c r="O1271" i="1"/>
  <c r="N1271" i="1"/>
  <c r="Q2728" i="1"/>
  <c r="O2728" i="1"/>
  <c r="N2728" i="1"/>
  <c r="Q2362" i="1"/>
  <c r="O2362" i="1"/>
  <c r="N2362" i="1"/>
  <c r="Q2931" i="1"/>
  <c r="O2931" i="1"/>
  <c r="N2931" i="1"/>
  <c r="Q1390" i="1"/>
  <c r="O1390" i="1"/>
  <c r="N1390" i="1"/>
  <c r="Q398" i="1"/>
  <c r="O398" i="1"/>
  <c r="N398" i="1"/>
  <c r="Q2558" i="1"/>
  <c r="O2558" i="1"/>
  <c r="N2558" i="1"/>
  <c r="Q930" i="1"/>
  <c r="O930" i="1"/>
  <c r="N930" i="1"/>
  <c r="Q1234" i="1"/>
  <c r="O1234" i="1"/>
  <c r="N1234" i="1"/>
  <c r="Q2987" i="1"/>
  <c r="O2987" i="1"/>
  <c r="N2987" i="1"/>
  <c r="Q702" i="1"/>
  <c r="O702" i="1"/>
  <c r="N702" i="1"/>
  <c r="Q729" i="1"/>
  <c r="O729" i="1"/>
  <c r="N729" i="1"/>
  <c r="Q1682" i="1"/>
  <c r="O1682" i="1"/>
  <c r="N1682" i="1"/>
  <c r="Q763" i="1"/>
  <c r="O763" i="1"/>
  <c r="N763" i="1"/>
  <c r="Q1351" i="1"/>
  <c r="O1351" i="1"/>
  <c r="N1351" i="1"/>
  <c r="Q3037" i="1"/>
  <c r="O3037" i="1"/>
  <c r="N3037" i="1"/>
  <c r="Q3030" i="1"/>
  <c r="O3030" i="1"/>
  <c r="N3030" i="1"/>
  <c r="Q1404" i="1"/>
  <c r="O1404" i="1"/>
  <c r="N1404" i="1"/>
  <c r="Q772" i="1"/>
  <c r="O772" i="1"/>
  <c r="N772" i="1"/>
  <c r="Q2088" i="1"/>
  <c r="O2088" i="1"/>
  <c r="N2088" i="1"/>
  <c r="Q3036" i="1"/>
  <c r="O3036" i="1"/>
  <c r="N3036" i="1"/>
  <c r="Q1378" i="1"/>
  <c r="O1378" i="1"/>
  <c r="N1378" i="1"/>
  <c r="Q2449" i="1"/>
  <c r="O2449" i="1"/>
  <c r="N2449" i="1"/>
  <c r="Q1297" i="1"/>
  <c r="O1297" i="1"/>
  <c r="N1297" i="1"/>
  <c r="Q206" i="1"/>
  <c r="O206" i="1"/>
  <c r="N206" i="1"/>
  <c r="Q3100" i="1"/>
  <c r="O3100" i="1"/>
  <c r="N3100" i="1"/>
  <c r="Q1007" i="1"/>
  <c r="O1007" i="1"/>
  <c r="N1007" i="1"/>
  <c r="Q1595" i="1"/>
  <c r="O1595" i="1"/>
  <c r="N1595" i="1"/>
  <c r="Q722" i="1"/>
  <c r="O722" i="1"/>
  <c r="N722" i="1"/>
  <c r="Q2964" i="1"/>
  <c r="O2964" i="1"/>
  <c r="N2964" i="1"/>
  <c r="Q3119" i="1"/>
  <c r="O3119" i="1"/>
  <c r="N3119" i="1"/>
  <c r="Q3056" i="1"/>
  <c r="O3056" i="1"/>
  <c r="N3056" i="1"/>
  <c r="Q1283" i="1"/>
  <c r="O1283" i="1"/>
  <c r="N1283" i="1"/>
  <c r="Q211" i="1"/>
  <c r="O211" i="1"/>
  <c r="N211" i="1"/>
  <c r="Q1077" i="1"/>
  <c r="O1077" i="1"/>
  <c r="N1077" i="1"/>
  <c r="Q1155" i="1"/>
  <c r="O1155" i="1"/>
  <c r="N1155" i="1"/>
  <c r="Q2626" i="1"/>
  <c r="O2626" i="1"/>
  <c r="N2626" i="1"/>
  <c r="Q1977" i="1"/>
  <c r="O1977" i="1"/>
  <c r="N1977" i="1"/>
  <c r="Q2640" i="1"/>
  <c r="O2640" i="1"/>
  <c r="N2640" i="1"/>
  <c r="Q3161" i="1"/>
  <c r="O3161" i="1"/>
  <c r="N3161" i="1"/>
  <c r="Q3162" i="1"/>
  <c r="O3162" i="1"/>
  <c r="N3162" i="1"/>
  <c r="Q613" i="1"/>
  <c r="O613" i="1"/>
  <c r="N613" i="1"/>
  <c r="Q1417" i="1"/>
  <c r="O1417" i="1"/>
  <c r="N1417" i="1"/>
  <c r="Q1584" i="1"/>
  <c r="O1584" i="1"/>
  <c r="N1584" i="1"/>
  <c r="Q2725" i="1"/>
  <c r="O2725" i="1"/>
  <c r="N2725" i="1"/>
  <c r="Q3095" i="1"/>
  <c r="O3095" i="1"/>
  <c r="N3095" i="1"/>
  <c r="Q1328" i="1"/>
  <c r="O1328" i="1"/>
  <c r="N1328" i="1"/>
  <c r="Q996" i="1"/>
  <c r="O996" i="1"/>
  <c r="N996" i="1"/>
  <c r="Q3160" i="1"/>
  <c r="O3160" i="1"/>
  <c r="N3160" i="1"/>
  <c r="Q3075" i="1"/>
  <c r="O3075" i="1"/>
  <c r="N3075" i="1"/>
  <c r="Q2562" i="1"/>
  <c r="O2562" i="1"/>
  <c r="N2562" i="1"/>
  <c r="Q1338" i="1"/>
  <c r="O1338" i="1"/>
  <c r="N1338" i="1"/>
  <c r="Q848" i="1"/>
  <c r="O848" i="1"/>
  <c r="N848" i="1"/>
  <c r="Q2835" i="1"/>
  <c r="O2835" i="1"/>
  <c r="N2835" i="1"/>
  <c r="Q1305" i="1"/>
  <c r="O1305" i="1"/>
  <c r="N1305" i="1"/>
  <c r="Q2461" i="1"/>
  <c r="O2461" i="1"/>
  <c r="N2461" i="1"/>
  <c r="Q2407" i="1"/>
  <c r="O2407" i="1"/>
  <c r="N2407" i="1"/>
  <c r="Q1225" i="1"/>
  <c r="O1225" i="1"/>
  <c r="N1225" i="1"/>
  <c r="Q2989" i="1"/>
  <c r="O2989" i="1"/>
  <c r="N2989" i="1"/>
  <c r="Q1336" i="1"/>
  <c r="O1336" i="1"/>
  <c r="N1336" i="1"/>
  <c r="Q731" i="1"/>
  <c r="O731" i="1"/>
  <c r="N731" i="1"/>
  <c r="Q1212" i="1"/>
  <c r="O1212" i="1"/>
  <c r="N1212" i="1"/>
  <c r="Q2654" i="1"/>
  <c r="O2654" i="1"/>
  <c r="N2654" i="1"/>
  <c r="Q1873" i="1"/>
  <c r="O1873" i="1"/>
  <c r="N1873" i="1"/>
  <c r="Q3159" i="1"/>
  <c r="O3159" i="1"/>
  <c r="N3159" i="1"/>
  <c r="Q2853" i="1"/>
  <c r="O2853" i="1"/>
  <c r="N2853" i="1"/>
  <c r="Q1141" i="1"/>
  <c r="O1141" i="1"/>
  <c r="N1141" i="1"/>
  <c r="Q1996" i="1"/>
  <c r="O1996" i="1"/>
  <c r="N1996" i="1"/>
  <c r="Q1383" i="1"/>
  <c r="O1383" i="1"/>
  <c r="N1383" i="1"/>
  <c r="Q640" i="1"/>
  <c r="O640" i="1"/>
  <c r="N640" i="1"/>
  <c r="Q649" i="1"/>
  <c r="O649" i="1"/>
  <c r="N649" i="1"/>
  <c r="Q2363" i="1"/>
  <c r="O2363" i="1"/>
  <c r="N2363" i="1"/>
  <c r="Q3148" i="1"/>
  <c r="O3148" i="1"/>
  <c r="N3148" i="1"/>
  <c r="Q3152" i="1"/>
  <c r="O3152" i="1"/>
  <c r="N3152" i="1"/>
  <c r="Q1303" i="1"/>
  <c r="O1303" i="1"/>
  <c r="N1303" i="1"/>
  <c r="Q2972" i="1"/>
  <c r="O2972" i="1"/>
  <c r="N2972" i="1"/>
  <c r="Q3074" i="1"/>
  <c r="O3074" i="1"/>
  <c r="N3074" i="1"/>
  <c r="Q1094" i="1"/>
  <c r="O1094" i="1"/>
  <c r="N1094" i="1"/>
  <c r="Q3142" i="1"/>
  <c r="O3142" i="1"/>
  <c r="N3142" i="1"/>
  <c r="Q1361" i="1"/>
  <c r="O1361" i="1"/>
  <c r="N1361" i="1"/>
  <c r="Q1232" i="1"/>
  <c r="O1232" i="1"/>
  <c r="N1232" i="1"/>
  <c r="Q1953" i="1"/>
  <c r="O1953" i="1"/>
  <c r="N1953" i="1"/>
  <c r="Q2557" i="1"/>
  <c r="O2557" i="1"/>
  <c r="N2557" i="1"/>
  <c r="Q2814" i="1"/>
  <c r="O2814" i="1"/>
  <c r="N2814" i="1"/>
  <c r="Q310" i="1"/>
  <c r="O310" i="1"/>
  <c r="N310" i="1"/>
  <c r="Q2867" i="1"/>
  <c r="O2867" i="1"/>
  <c r="N2867" i="1"/>
  <c r="Q3138" i="1"/>
  <c r="O3138" i="1"/>
  <c r="N3138" i="1"/>
  <c r="Q1556" i="1"/>
  <c r="O1556" i="1"/>
  <c r="N1556" i="1"/>
  <c r="Q2981" i="1"/>
  <c r="O2981" i="1"/>
  <c r="N2981" i="1"/>
  <c r="Q3112" i="1"/>
  <c r="O3112" i="1"/>
  <c r="N3112" i="1"/>
  <c r="Q2971" i="1"/>
  <c r="O2971" i="1"/>
  <c r="N2971" i="1"/>
  <c r="Q2656" i="1"/>
  <c r="O2656" i="1"/>
  <c r="N2656" i="1"/>
  <c r="Q2970" i="1"/>
  <c r="O2970" i="1"/>
  <c r="N2970" i="1"/>
  <c r="Q2930" i="1"/>
  <c r="O2930" i="1"/>
  <c r="N2930" i="1"/>
  <c r="Q1259" i="1"/>
  <c r="O1259" i="1"/>
  <c r="N1259" i="1"/>
  <c r="Q2963" i="1"/>
  <c r="O2963" i="1"/>
  <c r="N2963" i="1"/>
  <c r="Q2404" i="1"/>
  <c r="O2404" i="1"/>
  <c r="N2404" i="1"/>
  <c r="Q2279" i="1"/>
  <c r="O2279" i="1"/>
  <c r="N2279" i="1"/>
  <c r="Q3079" i="1"/>
  <c r="O3079" i="1"/>
  <c r="N3079" i="1"/>
  <c r="Q3039" i="1"/>
  <c r="O3039" i="1"/>
  <c r="N3039" i="1"/>
  <c r="Q2240" i="1"/>
  <c r="O2240" i="1"/>
  <c r="N2240" i="1"/>
  <c r="Q2083" i="1"/>
  <c r="O2083" i="1"/>
  <c r="N2083" i="1"/>
  <c r="Q456" i="1"/>
  <c r="O456" i="1"/>
  <c r="N456" i="1"/>
  <c r="Q1047" i="1"/>
  <c r="O1047" i="1"/>
  <c r="N1047" i="1"/>
  <c r="Q2969" i="1"/>
  <c r="O2969" i="1"/>
  <c r="N2969" i="1"/>
  <c r="Q3025" i="1"/>
  <c r="O3025" i="1"/>
  <c r="N3025" i="1"/>
  <c r="Q1154" i="1"/>
  <c r="O1154" i="1"/>
  <c r="N1154" i="1"/>
  <c r="Q3085" i="1"/>
  <c r="O3085" i="1"/>
  <c r="N3085" i="1"/>
  <c r="Q546" i="1"/>
  <c r="O546" i="1"/>
  <c r="N546" i="1"/>
  <c r="Q218" i="1"/>
  <c r="O218" i="1"/>
  <c r="N218" i="1"/>
  <c r="Q3070" i="1"/>
  <c r="O3070" i="1"/>
  <c r="N3070" i="1"/>
  <c r="Q2962" i="1"/>
  <c r="O2962" i="1"/>
  <c r="N2962" i="1"/>
  <c r="Q3099" i="1"/>
  <c r="O3099" i="1"/>
  <c r="N3099" i="1"/>
  <c r="Q1905" i="1"/>
  <c r="O1905" i="1"/>
  <c r="N1905" i="1"/>
  <c r="Q599" i="1"/>
  <c r="O599" i="1"/>
  <c r="N599" i="1"/>
  <c r="Q1329" i="1"/>
  <c r="O1329" i="1"/>
  <c r="N1329" i="1"/>
  <c r="Q1727" i="1"/>
  <c r="O1727" i="1"/>
  <c r="N1727" i="1"/>
  <c r="Q1216" i="1"/>
  <c r="O1216" i="1"/>
  <c r="N1216" i="1"/>
  <c r="Q1352" i="1"/>
  <c r="O1352" i="1"/>
  <c r="N1352" i="1"/>
  <c r="Q3062" i="1"/>
  <c r="O3062" i="1"/>
  <c r="N3062" i="1"/>
  <c r="Q1936" i="1"/>
  <c r="O1936" i="1"/>
  <c r="N1936" i="1"/>
  <c r="Q3020" i="1"/>
  <c r="O3020" i="1"/>
  <c r="N3020" i="1"/>
  <c r="Q2895" i="1"/>
  <c r="O2895" i="1"/>
  <c r="N2895" i="1"/>
  <c r="Q3149" i="1"/>
  <c r="O3149" i="1"/>
  <c r="N3149" i="1"/>
  <c r="Q1162" i="1"/>
  <c r="O1162" i="1"/>
  <c r="N1162" i="1"/>
  <c r="Q2894" i="1"/>
  <c r="O2894" i="1"/>
  <c r="N2894" i="1"/>
  <c r="Q476" i="1"/>
  <c r="O476" i="1"/>
  <c r="N476" i="1"/>
  <c r="Q2644" i="1"/>
  <c r="O2644" i="1"/>
  <c r="N2644" i="1"/>
  <c r="Q3054" i="1"/>
  <c r="O3054" i="1"/>
  <c r="N3054" i="1"/>
  <c r="Q1651" i="1"/>
  <c r="O1651" i="1"/>
  <c r="N1651" i="1"/>
  <c r="Q1459" i="1"/>
  <c r="O1459" i="1"/>
  <c r="N1459" i="1"/>
  <c r="Q1367" i="1"/>
  <c r="O1367" i="1"/>
  <c r="N1367" i="1"/>
  <c r="Q1858" i="1"/>
  <c r="O1858" i="1"/>
  <c r="N1858" i="1"/>
  <c r="Q1979" i="1"/>
  <c r="O1979" i="1"/>
  <c r="N1979" i="1"/>
  <c r="Q2792" i="1"/>
  <c r="O2792" i="1"/>
  <c r="N2792" i="1"/>
  <c r="Q3147" i="1"/>
  <c r="O3147" i="1"/>
  <c r="N3147" i="1"/>
  <c r="Q2483" i="1"/>
  <c r="O2483" i="1"/>
  <c r="N2483" i="1"/>
  <c r="Q2950" i="1"/>
  <c r="O2950" i="1"/>
  <c r="N2950" i="1"/>
  <c r="Q3081" i="1"/>
  <c r="O3081" i="1"/>
  <c r="N3081" i="1"/>
  <c r="Q2769" i="1"/>
  <c r="O2769" i="1"/>
  <c r="N2769" i="1"/>
  <c r="Q2479" i="1"/>
  <c r="O2479" i="1"/>
  <c r="N2479" i="1"/>
  <c r="Q3141" i="1"/>
  <c r="O3141" i="1"/>
  <c r="N3141" i="1"/>
  <c r="Q2785" i="1"/>
  <c r="O2785" i="1"/>
  <c r="N2785" i="1"/>
  <c r="Q2216" i="1"/>
  <c r="O2216" i="1"/>
  <c r="N2216" i="1"/>
  <c r="Q1295" i="1"/>
  <c r="O1295" i="1"/>
  <c r="N1295" i="1"/>
  <c r="Q2159" i="1"/>
  <c r="O2159" i="1"/>
  <c r="N2159" i="1"/>
  <c r="Q1918" i="1"/>
  <c r="O1918" i="1"/>
  <c r="N1918" i="1"/>
  <c r="Q3006" i="1"/>
  <c r="O3006" i="1"/>
  <c r="N3006" i="1"/>
  <c r="Q1764" i="1"/>
  <c r="O1764" i="1"/>
  <c r="N1764" i="1"/>
  <c r="Q2536" i="1"/>
  <c r="O2536" i="1"/>
  <c r="N2536" i="1"/>
  <c r="Q1165" i="1"/>
  <c r="O1165" i="1"/>
  <c r="N1165" i="1"/>
  <c r="Q1538" i="1"/>
  <c r="O1538" i="1"/>
  <c r="N1538" i="1"/>
  <c r="Q237" i="1"/>
  <c r="O237" i="1"/>
  <c r="N237" i="1"/>
  <c r="Q247" i="1"/>
  <c r="O247" i="1"/>
  <c r="N247" i="1"/>
  <c r="Q397" i="1"/>
  <c r="O397" i="1"/>
  <c r="N397" i="1"/>
  <c r="Q132" i="1"/>
  <c r="O132" i="1"/>
  <c r="N132" i="1"/>
  <c r="Q3140" i="1"/>
  <c r="O3140" i="1"/>
  <c r="N3140" i="1"/>
  <c r="Q1620" i="1"/>
  <c r="O1620" i="1"/>
  <c r="N1620" i="1"/>
  <c r="Q326" i="1"/>
  <c r="O326" i="1"/>
  <c r="N326" i="1"/>
  <c r="Q1657" i="1"/>
  <c r="O1657" i="1"/>
  <c r="N1657" i="1"/>
  <c r="Q304" i="1"/>
  <c r="O304" i="1"/>
  <c r="N304" i="1"/>
  <c r="Q1751" i="1"/>
  <c r="O1751" i="1"/>
  <c r="N1751" i="1"/>
  <c r="Q3158" i="1"/>
  <c r="O3158" i="1"/>
  <c r="N3158" i="1"/>
  <c r="Q2487" i="1"/>
  <c r="O2487" i="1"/>
  <c r="N2487" i="1"/>
  <c r="Q1407" i="1"/>
  <c r="O1407" i="1"/>
  <c r="N1407" i="1"/>
  <c r="Q1335" i="1"/>
  <c r="O1335" i="1"/>
  <c r="N1335" i="1"/>
  <c r="Q1978" i="1"/>
  <c r="O1978" i="1"/>
  <c r="N1978" i="1"/>
  <c r="Q3151" i="1"/>
  <c r="O3151" i="1"/>
  <c r="N3151" i="1"/>
  <c r="Q2698" i="1"/>
  <c r="O2698" i="1"/>
  <c r="N2698" i="1"/>
  <c r="Q1337" i="1"/>
  <c r="O1337" i="1"/>
  <c r="N1337" i="1"/>
  <c r="Q2791" i="1"/>
  <c r="O2791" i="1"/>
  <c r="N2791" i="1"/>
  <c r="Q163" i="1"/>
  <c r="O163" i="1"/>
  <c r="N163" i="1"/>
  <c r="Q1192" i="1"/>
  <c r="O1192" i="1"/>
  <c r="N1192" i="1"/>
  <c r="Q1377" i="1"/>
  <c r="O1377" i="1"/>
  <c r="N1377" i="1"/>
  <c r="Q2826" i="1"/>
  <c r="O2826" i="1"/>
  <c r="N2826" i="1"/>
  <c r="Q2702" i="1"/>
  <c r="O2702" i="1"/>
  <c r="N2702" i="1"/>
  <c r="Q3157" i="1"/>
  <c r="O3157" i="1"/>
  <c r="N3157" i="1"/>
  <c r="Q627" i="1"/>
  <c r="O627" i="1"/>
  <c r="N627" i="1"/>
  <c r="Q2236" i="1"/>
  <c r="O2236" i="1"/>
  <c r="N2236" i="1"/>
  <c r="Q1583" i="1"/>
  <c r="O1583" i="1"/>
  <c r="N1583" i="1"/>
  <c r="Q750" i="1"/>
  <c r="O750" i="1"/>
  <c r="N750" i="1"/>
  <c r="Q1403" i="1"/>
  <c r="O1403" i="1"/>
  <c r="N1403" i="1"/>
  <c r="Q3029" i="1"/>
  <c r="O3029" i="1"/>
  <c r="N3029" i="1"/>
  <c r="Q259" i="1"/>
  <c r="O259" i="1"/>
  <c r="N259" i="1"/>
  <c r="Q755" i="1"/>
  <c r="O755" i="1"/>
  <c r="N755" i="1"/>
  <c r="Q216" i="1"/>
  <c r="O216" i="1"/>
  <c r="N216" i="1"/>
  <c r="Q248" i="1"/>
  <c r="O248" i="1"/>
  <c r="N248" i="1"/>
  <c r="Q1950" i="1"/>
  <c r="O1950" i="1"/>
  <c r="N1950" i="1"/>
  <c r="Q3077" i="1"/>
  <c r="O3077" i="1"/>
  <c r="N3077" i="1"/>
  <c r="Q3084" i="1"/>
  <c r="O3084" i="1"/>
  <c r="N3084" i="1"/>
  <c r="Q3137" i="1"/>
  <c r="O3137" i="1"/>
  <c r="N3137" i="1"/>
  <c r="Q337" i="1"/>
  <c r="O337" i="1"/>
  <c r="N337" i="1"/>
  <c r="Q3083" i="1"/>
  <c r="O3083" i="1"/>
  <c r="N3083" i="1"/>
  <c r="X20" i="1"/>
  <c r="Q3108" i="1"/>
  <c r="O3108" i="1"/>
  <c r="N3108" i="1"/>
  <c r="X19" i="1"/>
  <c r="Q2870" i="1"/>
  <c r="O2870" i="1"/>
  <c r="N2870" i="1"/>
  <c r="X18" i="1"/>
  <c r="Q408" i="1"/>
  <c r="O408" i="1"/>
  <c r="N408" i="1"/>
  <c r="X17" i="1"/>
  <c r="Q896" i="1"/>
  <c r="O896" i="1"/>
  <c r="N896" i="1"/>
  <c r="X16" i="1"/>
  <c r="Q2345" i="1"/>
  <c r="O2345" i="1"/>
  <c r="N2345" i="1"/>
  <c r="X15" i="1"/>
  <c r="Q276" i="1"/>
  <c r="O276" i="1"/>
  <c r="N276" i="1"/>
  <c r="Q1912" i="1"/>
  <c r="O1912" i="1"/>
  <c r="N1912" i="1"/>
  <c r="Q2455" i="1"/>
  <c r="O2455" i="1"/>
  <c r="N2455" i="1"/>
  <c r="Q348" i="1"/>
  <c r="O348" i="1"/>
  <c r="N348" i="1"/>
  <c r="Q1706" i="1"/>
  <c r="O1706" i="1"/>
  <c r="N1706" i="1"/>
  <c r="AB10" i="1"/>
  <c r="AA10" i="1"/>
  <c r="Q1624" i="1"/>
  <c r="O1624" i="1"/>
  <c r="N1624" i="1"/>
  <c r="Q3156" i="1"/>
  <c r="O3156" i="1"/>
  <c r="N3156" i="1"/>
  <c r="Z8" i="1"/>
  <c r="Q2387" i="1"/>
  <c r="O2387" i="1"/>
  <c r="N2387" i="1"/>
  <c r="Z7" i="1"/>
  <c r="Q1942" i="1"/>
  <c r="O1942" i="1"/>
  <c r="N1942" i="1"/>
  <c r="Z6" i="1"/>
  <c r="Q3126" i="1"/>
  <c r="O3126" i="1"/>
  <c r="N3126" i="1"/>
  <c r="Z5" i="1"/>
  <c r="Q2507" i="1"/>
  <c r="O2507" i="1"/>
  <c r="N2507" i="1"/>
  <c r="Z4" i="1"/>
  <c r="Q1009" i="1"/>
  <c r="O1009" i="1"/>
  <c r="N1009" i="1"/>
  <c r="V2" i="1"/>
  <c r="K2" i="1"/>
  <c r="J1" i="2" s="1"/>
  <c r="H2" i="1"/>
  <c r="I1" i="2" s="1"/>
  <c r="F2" i="1"/>
  <c r="G1" i="2" s="1"/>
  <c r="E2" i="1"/>
  <c r="C1" i="2" s="1"/>
  <c r="D2" i="1"/>
  <c r="B1" i="2" s="1"/>
  <c r="B2" i="1"/>
  <c r="A1" i="1" s="1"/>
  <c r="A2" i="1"/>
  <c r="K1" i="1"/>
  <c r="G1942" i="1" l="1"/>
  <c r="G2387" i="1"/>
  <c r="G1706" i="1"/>
  <c r="G1624" i="1"/>
  <c r="G1009" i="1"/>
  <c r="T1942" i="1"/>
  <c r="T1706" i="1"/>
  <c r="T348" i="1"/>
  <c r="T2455" i="1"/>
  <c r="T1912" i="1"/>
  <c r="T276" i="1"/>
  <c r="T1009" i="1"/>
  <c r="T2387" i="1"/>
  <c r="T2345" i="1"/>
  <c r="T3108" i="1"/>
  <c r="T1624" i="1"/>
  <c r="T3083" i="1"/>
  <c r="T3156" i="1"/>
  <c r="T896" i="1"/>
  <c r="T3126" i="1"/>
  <c r="T408" i="1"/>
  <c r="T337" i="1"/>
  <c r="T3137" i="1"/>
  <c r="T3084" i="1"/>
  <c r="T3077" i="1"/>
  <c r="T1950" i="1"/>
  <c r="T248" i="1"/>
  <c r="T216" i="1"/>
  <c r="T755" i="1"/>
  <c r="T259" i="1"/>
  <c r="T3029" i="1"/>
  <c r="T1403" i="1"/>
  <c r="T750" i="1"/>
  <c r="T1583" i="1"/>
  <c r="T2236" i="1"/>
  <c r="T627" i="1"/>
  <c r="T3157" i="1"/>
  <c r="T2702" i="1"/>
  <c r="T2826" i="1"/>
  <c r="T1377" i="1"/>
  <c r="T1192" i="1"/>
  <c r="T163" i="1"/>
  <c r="T2791" i="1"/>
  <c r="T1337" i="1"/>
  <c r="T2698" i="1"/>
  <c r="T3151" i="1"/>
  <c r="T1978" i="1"/>
  <c r="T1335" i="1"/>
  <c r="T1407" i="1"/>
  <c r="T2487" i="1"/>
  <c r="T3158" i="1"/>
  <c r="T1751" i="1"/>
  <c r="T304" i="1"/>
  <c r="T1657" i="1"/>
  <c r="T326" i="1"/>
  <c r="T1620" i="1"/>
  <c r="T3140" i="1"/>
  <c r="T132" i="1"/>
  <c r="T397" i="1"/>
  <c r="T247" i="1"/>
  <c r="T237" i="1"/>
  <c r="T1538" i="1"/>
  <c r="T1165" i="1"/>
  <c r="T2536" i="1"/>
  <c r="T1764" i="1"/>
  <c r="T3006" i="1"/>
  <c r="T1918" i="1"/>
  <c r="T2159" i="1"/>
  <c r="T1295" i="1"/>
  <c r="T2216" i="1"/>
  <c r="T2785" i="1"/>
  <c r="T3141" i="1"/>
  <c r="T2479" i="1"/>
  <c r="T2769" i="1"/>
  <c r="T3081" i="1"/>
  <c r="T2950" i="1"/>
  <c r="T2483" i="1"/>
  <c r="T3147" i="1"/>
  <c r="T2792" i="1"/>
  <c r="T1979" i="1"/>
  <c r="T1858" i="1"/>
  <c r="T1367" i="1"/>
  <c r="T1459" i="1"/>
  <c r="T1651" i="1"/>
  <c r="T3054" i="1"/>
  <c r="T2644" i="1"/>
  <c r="T476" i="1"/>
  <c r="T2894" i="1"/>
  <c r="T1162" i="1"/>
  <c r="T3149" i="1"/>
  <c r="T2895" i="1"/>
  <c r="T3020" i="1"/>
  <c r="T1936" i="1"/>
  <c r="T3062" i="1"/>
  <c r="T1352" i="1"/>
  <c r="T1216" i="1"/>
  <c r="T1727" i="1"/>
  <c r="T1329" i="1"/>
  <c r="T599" i="1"/>
  <c r="T1905" i="1"/>
  <c r="T3099" i="1"/>
  <c r="T2962" i="1"/>
  <c r="T3070" i="1"/>
  <c r="T218" i="1"/>
  <c r="T546" i="1"/>
  <c r="T3085" i="1"/>
  <c r="T1154" i="1"/>
  <c r="T3025" i="1"/>
  <c r="T2969" i="1"/>
  <c r="T1047" i="1"/>
  <c r="T456" i="1"/>
  <c r="T2083" i="1"/>
  <c r="T2240" i="1"/>
  <c r="T3039" i="1"/>
  <c r="T3079" i="1"/>
  <c r="T2279" i="1"/>
  <c r="T2404" i="1"/>
  <c r="T2963" i="1"/>
  <c r="T1259" i="1"/>
  <c r="T2930" i="1"/>
  <c r="T2970" i="1"/>
  <c r="T2656" i="1"/>
  <c r="T2971" i="1"/>
  <c r="T3112" i="1"/>
  <c r="T2981" i="1"/>
  <c r="T1556" i="1"/>
  <c r="T3138" i="1"/>
  <c r="T2867" i="1"/>
  <c r="T310" i="1"/>
  <c r="T2814" i="1"/>
  <c r="T2557" i="1"/>
  <c r="T1953" i="1"/>
  <c r="T1232" i="1"/>
  <c r="T1361" i="1"/>
  <c r="T3142" i="1"/>
  <c r="T1094" i="1"/>
  <c r="T3074" i="1"/>
  <c r="T2972" i="1"/>
  <c r="T1303" i="1"/>
  <c r="T3152" i="1"/>
  <c r="T3148" i="1"/>
  <c r="T2363" i="1"/>
  <c r="T649" i="1"/>
  <c r="T640" i="1"/>
  <c r="T1383" i="1"/>
  <c r="T1996" i="1"/>
  <c r="T1141" i="1"/>
  <c r="T2853" i="1"/>
  <c r="T3159" i="1"/>
  <c r="T1873" i="1"/>
  <c r="T2654" i="1"/>
  <c r="T1212" i="1"/>
  <c r="T731" i="1"/>
  <c r="T1336" i="1"/>
  <c r="T2989" i="1"/>
  <c r="T1225" i="1"/>
  <c r="T2407" i="1"/>
  <c r="T2461" i="1"/>
  <c r="T1305" i="1"/>
  <c r="T2835" i="1"/>
  <c r="T848" i="1"/>
  <c r="T1338" i="1"/>
  <c r="T2562" i="1"/>
  <c r="T3075" i="1"/>
  <c r="T3160" i="1"/>
  <c r="T996" i="1"/>
  <c r="T1328" i="1"/>
  <c r="T3095" i="1"/>
  <c r="T2725" i="1"/>
  <c r="T1584" i="1"/>
  <c r="T1417" i="1"/>
  <c r="T613" i="1"/>
  <c r="T3162" i="1"/>
  <c r="T3161" i="1"/>
  <c r="T2640" i="1"/>
  <c r="T1977" i="1"/>
  <c r="T2626" i="1"/>
  <c r="T1155" i="1"/>
  <c r="T1077" i="1"/>
  <c r="T211" i="1"/>
  <c r="T1283" i="1"/>
  <c r="T3056" i="1"/>
  <c r="T3119" i="1"/>
  <c r="T2964" i="1"/>
  <c r="T722" i="1"/>
  <c r="T1595" i="1"/>
  <c r="T1007" i="1"/>
  <c r="T3100" i="1"/>
  <c r="T206" i="1"/>
  <c r="T1297" i="1"/>
  <c r="T2449" i="1"/>
  <c r="T1378" i="1"/>
  <c r="T3036" i="1"/>
  <c r="T2088" i="1"/>
  <c r="T772" i="1"/>
  <c r="T1404" i="1"/>
  <c r="T3030" i="1"/>
  <c r="T3037" i="1"/>
  <c r="T1351" i="1"/>
  <c r="T763" i="1"/>
  <c r="T1682" i="1"/>
  <c r="T729" i="1"/>
  <c r="T702" i="1"/>
  <c r="T2987" i="1"/>
  <c r="T1234" i="1"/>
  <c r="T930" i="1"/>
  <c r="T2558" i="1"/>
  <c r="T398" i="1"/>
  <c r="T1390" i="1"/>
  <c r="T2931" i="1"/>
  <c r="T2362" i="1"/>
  <c r="T2728" i="1"/>
  <c r="T1271" i="1"/>
  <c r="T1880" i="1"/>
  <c r="T2519" i="1"/>
  <c r="T3163" i="1"/>
  <c r="T970" i="1"/>
  <c r="T1619" i="1"/>
  <c r="T754" i="1"/>
  <c r="T572" i="1"/>
  <c r="T552" i="1"/>
  <c r="T1134" i="1"/>
  <c r="T2472" i="1"/>
  <c r="T3038" i="1"/>
  <c r="T1255" i="1"/>
  <c r="T1349" i="1"/>
  <c r="T1201" i="1"/>
  <c r="T573" i="1"/>
  <c r="T2244" i="1"/>
  <c r="T1669" i="1"/>
  <c r="T3066" i="1"/>
  <c r="T51" i="1"/>
  <c r="T717" i="1"/>
  <c r="T3164" i="1"/>
  <c r="T3031" i="1"/>
  <c r="T2475" i="1"/>
  <c r="T1045" i="1"/>
  <c r="T1312" i="1"/>
  <c r="T1202" i="1"/>
  <c r="T980" i="1"/>
  <c r="T1150" i="1"/>
  <c r="T1331" i="1"/>
  <c r="T1124" i="1"/>
  <c r="T1169" i="1"/>
  <c r="T1256" i="1"/>
  <c r="T1071" i="1"/>
  <c r="T3127" i="1"/>
  <c r="T1002" i="1"/>
  <c r="T1029" i="1"/>
  <c r="T1193" i="1"/>
  <c r="T3116" i="1"/>
  <c r="T3165" i="1"/>
  <c r="T906" i="1"/>
  <c r="T947" i="1"/>
  <c r="T1634" i="1"/>
  <c r="T2784" i="1"/>
  <c r="T3118" i="1"/>
  <c r="T3167" i="1"/>
  <c r="T3044" i="1"/>
  <c r="T3050" i="1"/>
  <c r="T2802" i="1"/>
  <c r="T600" i="1"/>
  <c r="T3166" i="1"/>
  <c r="T3170" i="1"/>
  <c r="T886" i="1"/>
  <c r="T3169" i="1"/>
  <c r="T501" i="1"/>
  <c r="T2277" i="1"/>
  <c r="T709" i="1"/>
  <c r="T1409" i="1"/>
  <c r="T1625" i="1"/>
  <c r="T82" i="1"/>
  <c r="T1108" i="1"/>
  <c r="T3052" i="1"/>
  <c r="T2745" i="1"/>
  <c r="T1035" i="1"/>
  <c r="T443" i="1"/>
  <c r="T917" i="1"/>
  <c r="T646" i="1"/>
  <c r="T3144" i="1"/>
  <c r="T3014" i="1"/>
  <c r="T3171" i="1"/>
  <c r="T913" i="1"/>
  <c r="T1867" i="1"/>
  <c r="T3172" i="1"/>
  <c r="T65" i="1"/>
  <c r="T1683" i="1"/>
  <c r="T3168" i="1"/>
  <c r="T724" i="1"/>
  <c r="T939" i="1"/>
  <c r="T3053" i="1"/>
  <c r="T2555" i="1"/>
  <c r="T2940" i="1"/>
  <c r="T3058" i="1"/>
  <c r="T773" i="1"/>
  <c r="T3091" i="1"/>
  <c r="T194" i="1"/>
  <c r="T386" i="1"/>
  <c r="T2726" i="1"/>
  <c r="T2873" i="1"/>
  <c r="T3174" i="1"/>
  <c r="T2070" i="1"/>
  <c r="T3177" i="1"/>
  <c r="T2948" i="1"/>
  <c r="T3135" i="1"/>
  <c r="T2879" i="1"/>
  <c r="T3132" i="1"/>
  <c r="T2846" i="1"/>
  <c r="T3173" i="1"/>
  <c r="T2445" i="1"/>
  <c r="T1585" i="1"/>
  <c r="T2609" i="1"/>
  <c r="T706" i="1"/>
  <c r="T3175" i="1"/>
  <c r="T1276" i="1"/>
  <c r="T2903" i="1"/>
  <c r="T2527" i="1"/>
  <c r="T2833" i="1"/>
  <c r="T2815" i="1"/>
  <c r="T1149" i="1"/>
  <c r="T2272" i="1"/>
  <c r="T2947" i="1"/>
  <c r="T1607" i="1"/>
  <c r="T3178" i="1"/>
  <c r="T3176" i="1"/>
  <c r="T3183" i="1"/>
  <c r="T2008" i="1"/>
  <c r="T2992" i="1"/>
  <c r="T577" i="1"/>
  <c r="T688" i="1"/>
  <c r="T3179" i="1"/>
  <c r="T2451" i="1"/>
  <c r="T1311" i="1"/>
  <c r="T2433" i="1"/>
  <c r="T428" i="1"/>
  <c r="T164" i="1"/>
  <c r="T2773" i="1"/>
  <c r="T2278" i="1"/>
  <c r="T676" i="1"/>
  <c r="T693" i="1"/>
  <c r="T3180" i="1"/>
  <c r="T3185" i="1"/>
  <c r="T2526" i="1"/>
  <c r="T1244" i="1"/>
  <c r="T2421" i="1"/>
  <c r="T64" i="1"/>
  <c r="T2647" i="1"/>
  <c r="T1980" i="1"/>
  <c r="T3186" i="1"/>
  <c r="T587" i="1"/>
  <c r="T3182" i="1"/>
  <c r="T2837" i="1"/>
  <c r="T2991" i="1"/>
  <c r="T541" i="1"/>
  <c r="T3120" i="1"/>
  <c r="T3181" i="1"/>
  <c r="T1579" i="1"/>
  <c r="T2082" i="1"/>
  <c r="T2086" i="1"/>
  <c r="T2559" i="1"/>
  <c r="T3190" i="1"/>
  <c r="T505" i="1"/>
  <c r="T3184" i="1"/>
  <c r="T3032" i="1"/>
  <c r="T1086" i="1"/>
  <c r="T483" i="1"/>
  <c r="T2741" i="1"/>
  <c r="T2697" i="1"/>
  <c r="T2192" i="1"/>
  <c r="T2982" i="1"/>
  <c r="T3189" i="1"/>
  <c r="T3086" i="1"/>
  <c r="T2836" i="1"/>
  <c r="T2033" i="1"/>
  <c r="T2107" i="1"/>
  <c r="T2921" i="1"/>
  <c r="T2973" i="1"/>
  <c r="T778" i="1"/>
  <c r="T839" i="1"/>
  <c r="T2660" i="1"/>
  <c r="T3033" i="1"/>
  <c r="T3087" i="1"/>
  <c r="T3021" i="1"/>
  <c r="T3007" i="1"/>
  <c r="T2648" i="1"/>
  <c r="T3041" i="1"/>
  <c r="T2153" i="1"/>
  <c r="T2974" i="1"/>
  <c r="T1188" i="1"/>
  <c r="T2510" i="1"/>
  <c r="T497" i="1"/>
  <c r="T2402" i="1"/>
  <c r="T2849" i="1"/>
  <c r="T3072" i="1"/>
  <c r="T3109" i="1"/>
  <c r="T2569" i="1"/>
  <c r="T2993" i="1"/>
  <c r="T1656" i="1"/>
  <c r="T3187" i="1"/>
  <c r="T238" i="1"/>
  <c r="T2462" i="1"/>
  <c r="T743" i="1"/>
  <c r="T2545" i="1"/>
  <c r="T1027" i="1"/>
  <c r="T2897" i="1"/>
  <c r="T2628" i="1"/>
  <c r="T3101" i="1"/>
  <c r="T2566" i="1"/>
  <c r="T1601" i="1"/>
  <c r="T2761" i="1"/>
  <c r="T3150" i="1"/>
  <c r="T2999" i="1"/>
  <c r="T3080" i="1"/>
  <c r="T1081" i="1"/>
  <c r="T3092" i="1"/>
  <c r="T484" i="1"/>
  <c r="T2283" i="1"/>
  <c r="T2408" i="1"/>
  <c r="T3128" i="1"/>
  <c r="T3188" i="1"/>
  <c r="T2810" i="1"/>
  <c r="T2766" i="1"/>
  <c r="T2414" i="1"/>
  <c r="T2442" i="1"/>
  <c r="T2793" i="1"/>
  <c r="T2951" i="1"/>
  <c r="T2944" i="1"/>
  <c r="T1609" i="1"/>
  <c r="T2429" i="1"/>
  <c r="T512" i="1"/>
  <c r="T2909" i="1"/>
  <c r="T2910" i="1"/>
  <c r="T2611" i="1"/>
  <c r="T3015" i="1"/>
  <c r="T3154" i="1"/>
  <c r="T2131" i="1"/>
  <c r="T3057" i="1"/>
  <c r="T3019" i="1"/>
  <c r="T878" i="1"/>
  <c r="T694" i="1"/>
  <c r="T2926" i="1"/>
  <c r="T2786" i="1"/>
  <c r="T1357" i="1"/>
  <c r="T254" i="1"/>
  <c r="T2880" i="1"/>
  <c r="T1172" i="1"/>
  <c r="T2046" i="1"/>
  <c r="T2596" i="1"/>
  <c r="T2550" i="1"/>
  <c r="T2876" i="1"/>
  <c r="T1919" i="1"/>
  <c r="T30" i="1"/>
  <c r="T2906" i="1"/>
  <c r="T2311" i="1"/>
  <c r="T2476" i="1"/>
  <c r="T2816" i="1"/>
  <c r="T2767" i="1"/>
  <c r="T2818" i="1"/>
  <c r="T41" i="1"/>
  <c r="T2346" i="1"/>
  <c r="T703" i="1"/>
  <c r="T1131" i="1"/>
  <c r="T2200" i="1"/>
  <c r="T1756" i="1"/>
  <c r="T2965" i="1"/>
  <c r="T1691" i="1"/>
  <c r="T2369" i="1"/>
  <c r="T704" i="1"/>
  <c r="T1949" i="1"/>
  <c r="T3064" i="1"/>
  <c r="T2776" i="1"/>
  <c r="T3102" i="1"/>
  <c r="T1914" i="1"/>
  <c r="T2983" i="1"/>
  <c r="T3133" i="1"/>
  <c r="T2762" i="1"/>
  <c r="T3000" i="1"/>
  <c r="T1285" i="1"/>
  <c r="T2299" i="1"/>
  <c r="T1944" i="1"/>
  <c r="T2834" i="1"/>
  <c r="T2884" i="1"/>
  <c r="T1550" i="1"/>
  <c r="T2388" i="1"/>
  <c r="T3047" i="1"/>
  <c r="T2839" i="1"/>
  <c r="T2952" i="1"/>
  <c r="T2975" i="1"/>
  <c r="T2570" i="1"/>
  <c r="T2352" i="1"/>
  <c r="T2700" i="1"/>
  <c r="T343" i="1"/>
  <c r="T3088" i="1"/>
  <c r="T1264" i="1"/>
  <c r="T2053" i="1"/>
  <c r="T2199" i="1"/>
  <c r="T1057" i="1"/>
  <c r="T2553" i="1"/>
  <c r="T1822" i="1"/>
  <c r="T2821" i="1"/>
  <c r="T2719" i="1"/>
  <c r="T2268" i="1"/>
  <c r="T2324" i="1"/>
  <c r="T2689" i="1"/>
  <c r="T2911" i="1"/>
  <c r="T2280" i="1"/>
  <c r="T2534" i="1"/>
  <c r="T3145" i="1"/>
  <c r="T2135" i="1"/>
  <c r="T699" i="1"/>
  <c r="T787" i="1"/>
  <c r="T2050" i="1"/>
  <c r="T2502" i="1"/>
  <c r="T3110" i="1"/>
  <c r="T680" i="1"/>
  <c r="T2851" i="1"/>
  <c r="T1318" i="1"/>
  <c r="T2477" i="1"/>
  <c r="T58" i="1"/>
  <c r="T2984" i="1"/>
  <c r="T491" i="1"/>
  <c r="T2898" i="1"/>
  <c r="T2976" i="1"/>
  <c r="T2817" i="1"/>
  <c r="T574" i="1"/>
  <c r="T2933" i="1"/>
  <c r="T2067" i="1"/>
  <c r="T2794" i="1"/>
  <c r="T2681" i="1"/>
  <c r="T1160" i="1"/>
  <c r="T2094" i="1"/>
  <c r="T3034" i="1"/>
  <c r="T2709" i="1"/>
  <c r="T2994" i="1"/>
  <c r="T3089" i="1"/>
  <c r="T2565" i="1"/>
  <c r="T2699" i="1"/>
  <c r="T2168" i="1"/>
  <c r="T2160" i="1"/>
  <c r="T2391" i="1"/>
  <c r="T2932" i="1"/>
  <c r="T3002" i="1"/>
  <c r="T3082" i="1"/>
  <c r="T3114" i="1"/>
  <c r="T1862" i="1"/>
  <c r="T2822" i="1"/>
  <c r="T480" i="1"/>
  <c r="T1923" i="1"/>
  <c r="T135" i="1"/>
  <c r="T2552" i="1"/>
  <c r="T2690" i="1"/>
  <c r="T2650" i="1"/>
  <c r="T2347" i="1"/>
  <c r="T2447" i="1"/>
  <c r="T2891" i="1"/>
  <c r="T2746" i="1"/>
  <c r="T221" i="1"/>
  <c r="T3098" i="1"/>
  <c r="T3076" i="1"/>
  <c r="T1170" i="1"/>
  <c r="T2886" i="1"/>
  <c r="T2748" i="1"/>
  <c r="T2937" i="1"/>
  <c r="T2424" i="1"/>
  <c r="T2680" i="1"/>
  <c r="T2734" i="1"/>
  <c r="T3067" i="1"/>
  <c r="T2590" i="1"/>
  <c r="T1474" i="1"/>
  <c r="T2995" i="1"/>
  <c r="T2968" i="1"/>
  <c r="T3023" i="1"/>
  <c r="T1557" i="1"/>
  <c r="T2563" i="1"/>
  <c r="T2303" i="1"/>
  <c r="T2755" i="1"/>
  <c r="T2123" i="1"/>
  <c r="T84" i="1"/>
  <c r="T1522" i="1"/>
  <c r="T831" i="1"/>
  <c r="T2813" i="1"/>
  <c r="T99" i="1"/>
  <c r="T2713" i="1"/>
  <c r="T1580" i="1"/>
  <c r="T571" i="1"/>
  <c r="T271" i="1"/>
  <c r="T842" i="1"/>
  <c r="T2882" i="1"/>
  <c r="T2899" i="1"/>
  <c r="T935" i="1"/>
  <c r="T1152" i="1"/>
  <c r="T2823" i="1"/>
  <c r="T2364" i="1"/>
  <c r="T3061" i="1"/>
  <c r="T550" i="1"/>
  <c r="T1823" i="1"/>
  <c r="T1670" i="1"/>
  <c r="T446" i="1"/>
  <c r="T3113" i="1"/>
  <c r="T2405" i="1"/>
  <c r="T1608" i="1"/>
  <c r="T2742" i="1"/>
  <c r="T2881" i="1"/>
  <c r="T2732" i="1"/>
  <c r="T2667" i="1"/>
  <c r="T1837" i="1"/>
  <c r="T2537" i="1"/>
  <c r="T3073" i="1"/>
  <c r="T2827" i="1"/>
  <c r="T2551" i="1"/>
  <c r="T162" i="1"/>
  <c r="T453" i="1"/>
  <c r="T2956" i="1"/>
  <c r="T971" i="1"/>
  <c r="T1902" i="1"/>
  <c r="T2473" i="1"/>
  <c r="T2365" i="1"/>
  <c r="T1014" i="1"/>
  <c r="T3022" i="1"/>
  <c r="T1882" i="1"/>
  <c r="T2666" i="1"/>
  <c r="T2807" i="1"/>
  <c r="T1855" i="1"/>
  <c r="T2028" i="1"/>
  <c r="T2670" i="1"/>
  <c r="T2737" i="1"/>
  <c r="T3008" i="1"/>
  <c r="T3001" i="1"/>
  <c r="T2264" i="1"/>
  <c r="T2104" i="1"/>
  <c r="T2308" i="1"/>
  <c r="T1596" i="1"/>
  <c r="T3096" i="1"/>
  <c r="T2061" i="1"/>
  <c r="T2274" i="1"/>
  <c r="T2797" i="1"/>
  <c r="T2749" i="1"/>
  <c r="T274" i="1"/>
  <c r="T1635" i="1"/>
  <c r="T2564" i="1"/>
  <c r="T245" i="1"/>
  <c r="T2819" i="1"/>
  <c r="T928" i="1"/>
  <c r="T2916" i="1"/>
  <c r="T623" i="1"/>
  <c r="T2468" i="1"/>
  <c r="T2541" i="1"/>
  <c r="T1881" i="1"/>
  <c r="T1684" i="1"/>
  <c r="T1135" i="1"/>
  <c r="T489" i="1"/>
  <c r="T690" i="1"/>
  <c r="T2117" i="1"/>
  <c r="T3048" i="1"/>
  <c r="T2790" i="1"/>
  <c r="T1275" i="1"/>
  <c r="T1805" i="1"/>
  <c r="T1956" i="1"/>
  <c r="T181" i="1"/>
  <c r="T1091" i="1"/>
  <c r="T2293" i="1"/>
  <c r="T907" i="1"/>
  <c r="T2325" i="1"/>
  <c r="T2724" i="1"/>
  <c r="T449" i="1"/>
  <c r="T3009" i="1"/>
  <c r="T161" i="1"/>
  <c r="T3106" i="1"/>
  <c r="T2844" i="1"/>
  <c r="T3024" i="1"/>
  <c r="T2042" i="1"/>
  <c r="T2811" i="1"/>
  <c r="T1755" i="1"/>
  <c r="T670" i="1"/>
  <c r="T2857" i="1"/>
  <c r="T1913" i="1"/>
  <c r="T2571" i="1"/>
  <c r="T2116" i="1"/>
  <c r="T2497" i="1"/>
  <c r="T2966" i="1"/>
  <c r="T3117" i="1"/>
  <c r="T976" i="1"/>
  <c r="T679" i="1"/>
  <c r="T664" i="1"/>
  <c r="T2985" i="1"/>
  <c r="T2703" i="1"/>
  <c r="T2806" i="1"/>
  <c r="T2171" i="1"/>
  <c r="T2397" i="1"/>
  <c r="T171" i="1"/>
  <c r="T2567" i="1"/>
  <c r="T2967" i="1"/>
  <c r="T3042" i="1"/>
  <c r="T2615" i="1"/>
  <c r="T2467" i="1"/>
  <c r="T2959" i="1"/>
  <c r="T1658" i="1"/>
  <c r="T2757" i="1"/>
  <c r="T2503" i="1"/>
  <c r="T2977" i="1"/>
  <c r="T1330" i="1"/>
  <c r="T1059" i="1"/>
  <c r="T2415" i="1"/>
  <c r="T1963" i="1"/>
  <c r="T2418" i="1"/>
  <c r="T771" i="1"/>
  <c r="T2751" i="1"/>
  <c r="T2411" i="1"/>
  <c r="T2081" i="1"/>
  <c r="T15" i="1"/>
  <c r="T3093" i="1"/>
  <c r="T2850" i="1"/>
  <c r="T2845" i="1"/>
  <c r="T2871" i="1"/>
  <c r="T2612" i="1"/>
  <c r="T2591" i="1"/>
  <c r="T2469" i="1"/>
  <c r="T3090" i="1"/>
  <c r="T2778" i="1"/>
  <c r="T745" i="1"/>
  <c r="T2796" i="1"/>
  <c r="T2820" i="1"/>
  <c r="T1315" i="1"/>
  <c r="T2752" i="1"/>
  <c r="T2610" i="1"/>
  <c r="T2154" i="1"/>
  <c r="T2659" i="1"/>
  <c r="T2922" i="1"/>
  <c r="T2389" i="1"/>
  <c r="T2934" i="1"/>
  <c r="T2528" i="1"/>
  <c r="T2490" i="1"/>
  <c r="T376" i="1"/>
  <c r="T2219" i="1"/>
  <c r="T217" i="1"/>
  <c r="T14" i="1"/>
  <c r="T615" i="1"/>
  <c r="T656" i="1"/>
  <c r="T2099" i="1"/>
  <c r="T2888" i="1"/>
  <c r="T1121" i="1"/>
  <c r="T2803" i="1"/>
  <c r="T1175" i="1"/>
  <c r="T2597" i="1"/>
  <c r="T3068" i="1"/>
  <c r="T549" i="1"/>
  <c r="T2812" i="1"/>
  <c r="T2213" i="1"/>
  <c r="T2696" i="1"/>
  <c r="T2765" i="1"/>
  <c r="T866" i="1"/>
  <c r="T2978" i="1"/>
  <c r="T2318" i="1"/>
  <c r="T2731" i="1"/>
  <c r="T3104" i="1"/>
  <c r="T1179" i="1"/>
  <c r="T2444" i="1"/>
  <c r="T543" i="1"/>
  <c r="T2668" i="1"/>
  <c r="T2779" i="1"/>
  <c r="T1722" i="1"/>
  <c r="T2872" i="1"/>
  <c r="T2575" i="1"/>
  <c r="T2705" i="1"/>
  <c r="T2245" i="1"/>
  <c r="T2298" i="1"/>
  <c r="T2671" i="1"/>
  <c r="T2661" i="1"/>
  <c r="T2805" i="1"/>
  <c r="T2843" i="1"/>
  <c r="T1714" i="1"/>
  <c r="T1981" i="1"/>
  <c r="T2733" i="1"/>
  <c r="T2754" i="1"/>
  <c r="T2183" i="1"/>
  <c r="T1118" i="1"/>
  <c r="T2071" i="1"/>
  <c r="T434" i="1"/>
  <c r="T179" i="1"/>
  <c r="T2854" i="1"/>
  <c r="T2657" i="1"/>
  <c r="T2686" i="1"/>
  <c r="T2990" i="1"/>
  <c r="T2366" i="1"/>
  <c r="T2546" i="1"/>
  <c r="T3124" i="1"/>
  <c r="T780" i="1"/>
  <c r="T1044" i="1"/>
  <c r="T2386" i="1"/>
  <c r="T3121" i="1"/>
  <c r="T1210" i="1"/>
  <c r="T1307" i="1"/>
  <c r="T2988" i="1"/>
  <c r="T1052" i="1"/>
  <c r="T1177" i="1"/>
  <c r="T3055" i="1"/>
  <c r="T3107" i="1"/>
  <c r="T960" i="1"/>
  <c r="T2777" i="1"/>
  <c r="T1013" i="1"/>
  <c r="T3003" i="1"/>
  <c r="T2795" i="1"/>
  <c r="T2957" i="1"/>
  <c r="T1178" i="1"/>
  <c r="T1733" i="1"/>
  <c r="T2241" i="1"/>
  <c r="T2662" i="1"/>
  <c r="T430" i="1"/>
  <c r="T2064" i="1"/>
  <c r="T2913" i="1"/>
  <c r="T2996" i="1"/>
  <c r="T418" i="1"/>
  <c r="T2126" i="1"/>
  <c r="T2883" i="1"/>
  <c r="T2875" i="1"/>
  <c r="T2381" i="1"/>
  <c r="T981" i="1"/>
  <c r="T1990" i="1"/>
  <c r="T1413" i="1"/>
  <c r="T1652" i="1"/>
  <c r="T1483" i="1"/>
  <c r="T2945" i="1"/>
  <c r="T411" i="1"/>
  <c r="T2788" i="1"/>
  <c r="T2953" i="1"/>
  <c r="T511" i="1"/>
  <c r="T1908" i="1"/>
  <c r="T2602" i="1"/>
  <c r="T1168" i="1"/>
  <c r="T1262" i="1"/>
  <c r="T2443" i="1"/>
  <c r="T2218" i="1"/>
  <c r="T2960" i="1"/>
  <c r="T1129" i="1"/>
  <c r="T2923" i="1"/>
  <c r="T3139" i="1"/>
  <c r="T193" i="1"/>
  <c r="T1309" i="1"/>
  <c r="T2586" i="1"/>
  <c r="T1223" i="1"/>
  <c r="T764" i="1"/>
  <c r="T2901" i="1"/>
  <c r="T2763" i="1"/>
  <c r="T1371" i="1"/>
  <c r="T2248" i="1"/>
  <c r="T2935" i="1"/>
  <c r="T2585" i="1"/>
  <c r="T2864" i="1"/>
  <c r="T2936" i="1"/>
  <c r="T2838" i="1"/>
  <c r="T1816" i="1"/>
  <c r="T2488" i="1"/>
  <c r="T2574" i="1"/>
  <c r="T2489" i="1"/>
  <c r="T3010" i="1"/>
  <c r="T2917" i="1"/>
  <c r="T1690" i="1"/>
  <c r="T2554" i="1"/>
  <c r="T502" i="1"/>
  <c r="T2919" i="1"/>
  <c r="T1612" i="1"/>
  <c r="T2961" i="1"/>
  <c r="T1308" i="1"/>
  <c r="T2759" i="1"/>
  <c r="T3016" i="1"/>
  <c r="T2524" i="1"/>
  <c r="T1040" i="1"/>
  <c r="T1671" i="1"/>
  <c r="T2907" i="1"/>
  <c r="T1401" i="1"/>
  <c r="T439" i="1"/>
  <c r="T2677" i="1"/>
  <c r="T2371" i="1"/>
  <c r="T2493" i="1"/>
  <c r="T2326" i="1"/>
  <c r="T3143" i="1"/>
  <c r="T2038" i="1"/>
  <c r="T1802" i="1"/>
  <c r="T2254" i="1"/>
  <c r="T2370" i="1"/>
  <c r="T562" i="1"/>
  <c r="T1156" i="1"/>
  <c r="T486" i="1"/>
  <c r="T2721" i="1"/>
  <c r="T2556" i="1"/>
  <c r="T2201" i="1"/>
  <c r="T2523" i="1"/>
  <c r="T2688" i="1"/>
  <c r="T953" i="1"/>
  <c r="T2808" i="1"/>
  <c r="T2132" i="1"/>
  <c r="T1621" i="1"/>
  <c r="T3017" i="1"/>
  <c r="T1700" i="1"/>
  <c r="T2542" i="1"/>
  <c r="T2598" i="1"/>
  <c r="T490" i="1"/>
  <c r="T2206" i="1"/>
  <c r="T2076" i="1"/>
  <c r="T2800" i="1"/>
  <c r="T2847" i="1"/>
  <c r="T825" i="1"/>
  <c r="T2525" i="1"/>
  <c r="T2535" i="1"/>
  <c r="T3103" i="1"/>
  <c r="T647" i="1"/>
  <c r="T2143" i="1"/>
  <c r="T2651" i="1"/>
  <c r="T882" i="1"/>
  <c r="T2054" i="1"/>
  <c r="T2504" i="1"/>
  <c r="T1626" i="1"/>
  <c r="T1394" i="1"/>
  <c r="T2830" i="1"/>
  <c r="T614" i="1"/>
  <c r="T698" i="1"/>
  <c r="T1636" i="1"/>
  <c r="T1851" i="1"/>
  <c r="T2437" i="1"/>
  <c r="T2592" i="1"/>
  <c r="T2743" i="1"/>
  <c r="T898" i="1"/>
  <c r="T1530" i="1"/>
  <c r="T2904" i="1"/>
  <c r="T1622" i="1"/>
  <c r="T2341" i="1"/>
  <c r="T2633" i="1"/>
  <c r="T2004" i="1"/>
  <c r="T2189" i="1"/>
  <c r="T589" i="1"/>
  <c r="T1090" i="1"/>
  <c r="T1563" i="1"/>
  <c r="T3035" i="1"/>
  <c r="T1030" i="1"/>
  <c r="T1546" i="1"/>
  <c r="T2288" i="1"/>
  <c r="T2856" i="1"/>
  <c r="T2832" i="1"/>
  <c r="T2089" i="1"/>
  <c r="T1540" i="1"/>
  <c r="T3060" i="1"/>
  <c r="T2398" i="1"/>
  <c r="T2914" i="1"/>
  <c r="T2831" i="1"/>
  <c r="T2136" i="1"/>
  <c r="T1475" i="1"/>
  <c r="T975" i="1"/>
  <c r="T2090" i="1"/>
  <c r="T2148" i="1"/>
  <c r="T3153" i="1"/>
  <c r="T637" i="1"/>
  <c r="T2979" i="1"/>
  <c r="T1375" i="1"/>
  <c r="T2655" i="1"/>
  <c r="T3059" i="1"/>
  <c r="T2292" i="1"/>
  <c r="T2603" i="1"/>
  <c r="T2714" i="1"/>
  <c r="T2214" i="1"/>
  <c r="T2750" i="1"/>
  <c r="T1639" i="1"/>
  <c r="T2764" i="1"/>
  <c r="T2787" i="1"/>
  <c r="T2238" i="1"/>
  <c r="T533" i="1"/>
  <c r="T674" i="1"/>
  <c r="T3146" i="1"/>
  <c r="T633" i="1"/>
  <c r="T3115" i="1"/>
  <c r="T3040" i="1"/>
  <c r="T668" i="1"/>
  <c r="T629" i="1"/>
  <c r="T752" i="1"/>
  <c r="T696" i="1"/>
  <c r="T2695" i="1"/>
  <c r="T2304" i="1"/>
  <c r="T2041" i="1"/>
  <c r="T414" i="1"/>
  <c r="T1347" i="1"/>
  <c r="T2578" i="1"/>
  <c r="T1253" i="1"/>
  <c r="T2577" i="1"/>
  <c r="T1065" i="1"/>
  <c r="T2900" i="1"/>
  <c r="T795" i="1"/>
  <c r="T1018" i="1"/>
  <c r="T1198" i="1"/>
  <c r="T1463" i="1"/>
  <c r="T1968" i="1"/>
  <c r="T1221" i="1"/>
  <c r="T2547" i="1"/>
  <c r="T2576" i="1"/>
  <c r="T2084" i="1"/>
  <c r="T2780" i="1"/>
  <c r="T767" i="1"/>
  <c r="T2672" i="1"/>
  <c r="T2874" i="1"/>
  <c r="T2102" i="1"/>
  <c r="T2599" i="1"/>
  <c r="T2928" i="1"/>
  <c r="T2568" i="1"/>
  <c r="T2649" i="1"/>
  <c r="T3123" i="1"/>
  <c r="T2729" i="1"/>
  <c r="T1796" i="1"/>
  <c r="T2855" i="1"/>
  <c r="T3046" i="1"/>
  <c r="T1901" i="1"/>
  <c r="T2637" i="1"/>
  <c r="T2305" i="1"/>
  <c r="T879" i="1"/>
  <c r="T2941" i="1"/>
  <c r="T1451" i="1"/>
  <c r="T2629" i="1"/>
  <c r="T2980" i="1"/>
  <c r="T2860" i="1"/>
  <c r="T1278" i="1"/>
  <c r="T794" i="1"/>
  <c r="T2531" i="1"/>
  <c r="T2799" i="1"/>
  <c r="T1422" i="1"/>
  <c r="T838" i="1"/>
  <c r="T1233" i="1"/>
  <c r="T850" i="1"/>
  <c r="T2997" i="1"/>
  <c r="T2645" i="1"/>
  <c r="T925" i="1"/>
  <c r="T2009" i="1"/>
  <c r="T1287" i="1"/>
  <c r="T2215" i="1"/>
  <c r="T812" i="1"/>
  <c r="T3065" i="1"/>
  <c r="T2727" i="1"/>
  <c r="T1699" i="1"/>
  <c r="T45" i="1"/>
  <c r="T2663" i="1"/>
  <c r="T3097" i="1"/>
  <c r="T2337" i="1"/>
  <c r="T2809" i="1"/>
  <c r="T1048" i="1"/>
  <c r="T184" i="1"/>
  <c r="T2065" i="1"/>
  <c r="T2643" i="1"/>
  <c r="T1019" i="1"/>
  <c r="T3045" i="1"/>
  <c r="T3071" i="1"/>
  <c r="T2865" i="1"/>
  <c r="T2312" i="1"/>
  <c r="T2095" i="1"/>
  <c r="T2770" i="1"/>
  <c r="T900" i="1"/>
  <c r="T2889" i="1"/>
  <c r="T2634" i="1"/>
  <c r="T2912" i="1"/>
  <c r="T2508" i="1"/>
  <c r="T2427" i="1"/>
  <c r="T1906" i="1"/>
  <c r="T2029" i="1"/>
  <c r="T2422" i="1"/>
  <c r="T1128" i="1"/>
  <c r="T2203" i="1"/>
  <c r="T3026" i="1"/>
  <c r="T1899" i="1"/>
  <c r="T611" i="1"/>
  <c r="T2101" i="1"/>
  <c r="T2918" i="1"/>
  <c r="T3018" i="1"/>
  <c r="T2227" i="1"/>
  <c r="T2631" i="1"/>
  <c r="T2722" i="1"/>
  <c r="T2768" i="1"/>
  <c r="T2929" i="1"/>
  <c r="T770" i="1"/>
  <c r="T3111" i="1"/>
  <c r="T2435" i="1"/>
  <c r="T682" i="1"/>
  <c r="T944" i="1"/>
  <c r="T2188" i="1"/>
  <c r="T1146" i="1"/>
  <c r="T2927" i="1"/>
  <c r="T3134" i="1"/>
  <c r="T172" i="1"/>
  <c r="T2781" i="1"/>
  <c r="T2593" i="1"/>
  <c r="T1734" i="1"/>
  <c r="T2376" i="1"/>
  <c r="T3155" i="1"/>
  <c r="T293" i="1"/>
  <c r="T1779" i="1"/>
  <c r="T1373" i="1"/>
  <c r="T1674" i="1"/>
  <c r="T2403" i="1"/>
  <c r="T2514" i="1"/>
  <c r="T1809" i="1"/>
  <c r="T2828" i="1"/>
  <c r="T2986" i="1"/>
  <c r="T437" i="1"/>
  <c r="T2868" i="1"/>
  <c r="T1037" i="1"/>
  <c r="T1982" i="1"/>
  <c r="T2412" i="1"/>
  <c r="T2938" i="1"/>
  <c r="T621" i="1"/>
  <c r="T2720" i="1"/>
  <c r="T2782" i="1"/>
  <c r="T2425" i="1"/>
  <c r="T2434" i="1"/>
  <c r="T1967" i="1"/>
  <c r="T2529" i="1"/>
  <c r="T3136" i="1"/>
  <c r="T1299" i="1"/>
  <c r="T2141" i="1"/>
  <c r="T393" i="1"/>
  <c r="T3004" i="1"/>
  <c r="T1245" i="1"/>
  <c r="T2949" i="1"/>
  <c r="T2181" i="1"/>
  <c r="T2043" i="1"/>
  <c r="T972" i="1"/>
  <c r="T3105" i="1"/>
  <c r="T1641" i="1"/>
  <c r="T2877" i="1"/>
  <c r="T1985" i="1"/>
  <c r="T863" i="1"/>
  <c r="T2096" i="1"/>
  <c r="T1875" i="1"/>
  <c r="T1970" i="1"/>
  <c r="T1074" i="1"/>
  <c r="T2393" i="1"/>
  <c r="T2344" i="1"/>
  <c r="T2862" i="1"/>
  <c r="T1354" i="1"/>
  <c r="T757" i="1"/>
  <c r="T2622" i="1"/>
  <c r="T1452" i="1"/>
  <c r="T2627" i="1"/>
  <c r="T2687" i="1"/>
  <c r="T3131" i="1"/>
  <c r="T2463" i="1"/>
  <c r="T796" i="1"/>
  <c r="T138" i="1"/>
  <c r="T2457" i="1"/>
  <c r="T2804" i="1"/>
  <c r="T3027" i="1"/>
  <c r="T2801" i="1"/>
  <c r="T3125" i="1"/>
  <c r="T1892" i="1"/>
  <c r="T2642" i="1"/>
  <c r="T2209" i="1"/>
  <c r="T2202" i="1"/>
  <c r="T1551" i="1"/>
  <c r="T1291" i="1"/>
  <c r="T525" i="1"/>
  <c r="T2858" i="1"/>
  <c r="T2892" i="1"/>
  <c r="T2861" i="1"/>
  <c r="T651" i="1"/>
  <c r="T2684" i="1"/>
  <c r="T1738" i="1"/>
  <c r="T2532" i="1"/>
  <c r="T49" i="1"/>
  <c r="T2016" i="1"/>
  <c r="T1320" i="1"/>
  <c r="T1358" i="1"/>
  <c r="T1995" i="1"/>
  <c r="T2382" i="1"/>
  <c r="T2257" i="1"/>
  <c r="T2100" i="1"/>
  <c r="T2339" i="1"/>
  <c r="T506" i="1"/>
  <c r="T2353" i="1"/>
  <c r="T2958" i="1"/>
  <c r="T1938" i="1"/>
  <c r="T2161" i="1"/>
  <c r="T2010" i="1"/>
  <c r="T2465" i="1"/>
  <c r="T946" i="1"/>
  <c r="T2924" i="1"/>
  <c r="T2349" i="1"/>
  <c r="T2869" i="1"/>
  <c r="T2905" i="1"/>
  <c r="T1752" i="1"/>
  <c r="T1954" i="1"/>
  <c r="T1092" i="1"/>
  <c r="T2954" i="1"/>
  <c r="T3012" i="1"/>
  <c r="T2584" i="1"/>
  <c r="T2998" i="1"/>
  <c r="T1806" i="1"/>
  <c r="T1317" i="1"/>
  <c r="T92" i="1"/>
  <c r="T1089" i="1"/>
  <c r="T2678" i="1"/>
  <c r="T1145" i="1"/>
  <c r="T28" i="1"/>
  <c r="T2390" i="1"/>
  <c r="T268" i="1"/>
  <c r="T2459" i="1"/>
  <c r="T791" i="1"/>
  <c r="T598" i="1"/>
  <c r="T1640" i="1"/>
  <c r="T840" i="1"/>
  <c r="T2616" i="1"/>
  <c r="T753" i="1"/>
  <c r="T2607" i="1"/>
  <c r="T2908" i="1"/>
  <c r="T1420" i="1"/>
  <c r="T1891" i="1"/>
  <c r="T856" i="1"/>
  <c r="T2022" i="1"/>
  <c r="T1290" i="1"/>
  <c r="T1395" i="1"/>
  <c r="T2652" i="1"/>
  <c r="T2180" i="1"/>
  <c r="T3011" i="1"/>
  <c r="T3051" i="1"/>
  <c r="T2287" i="1"/>
  <c r="T2169" i="1"/>
  <c r="T908" i="1"/>
  <c r="T2448" i="1"/>
  <c r="T1325" i="1"/>
  <c r="T1798" i="1"/>
  <c r="T2530" i="1"/>
  <c r="T2026" i="1"/>
  <c r="T2062" i="1"/>
  <c r="T2878" i="1"/>
  <c r="T2108" i="1"/>
  <c r="T1627" i="1"/>
  <c r="T2682" i="1"/>
  <c r="T1578" i="1"/>
  <c r="T2377" i="1"/>
  <c r="T2683" i="1"/>
  <c r="T2195" i="1"/>
  <c r="T2665" i="1"/>
  <c r="T1984" i="1"/>
  <c r="T2482" i="1"/>
  <c r="T2456" i="1"/>
  <c r="T1723" i="1"/>
  <c r="T1824" i="1"/>
  <c r="T2430" i="1"/>
  <c r="T2416" i="1"/>
  <c r="T2496" i="1"/>
  <c r="T789" i="1"/>
  <c r="T2758" i="1"/>
  <c r="T1848" i="1"/>
  <c r="T1075" i="1"/>
  <c r="T2771" i="1"/>
  <c r="T3013" i="1"/>
  <c r="T1991" i="1"/>
  <c r="T2144" i="1"/>
  <c r="T1793" i="1"/>
  <c r="T1454" i="1"/>
  <c r="T1032" i="1"/>
  <c r="T2840" i="1"/>
  <c r="T1969" i="1"/>
  <c r="T2193" i="1"/>
  <c r="T2887" i="1"/>
  <c r="T2538" i="1"/>
  <c r="T1894" i="1"/>
  <c r="T2942" i="1"/>
  <c r="T1909" i="1"/>
  <c r="T986" i="1"/>
  <c r="T922" i="1"/>
  <c r="T2383" i="1"/>
  <c r="T941" i="1"/>
  <c r="T1844" i="1"/>
  <c r="T2145" i="1"/>
  <c r="T817" i="1"/>
  <c r="T829" i="1"/>
  <c r="T721" i="1"/>
  <c r="T2920" i="1"/>
  <c r="T1568" i="1"/>
  <c r="T3005" i="1"/>
  <c r="T2543" i="1"/>
  <c r="T2636" i="1"/>
  <c r="T1414" i="1"/>
  <c r="T2172" i="1"/>
  <c r="T2623" i="1"/>
  <c r="T891" i="1"/>
  <c r="T2572" i="1"/>
  <c r="T1797" i="1"/>
  <c r="T2852" i="1"/>
  <c r="T1685" i="1"/>
  <c r="T213" i="1"/>
  <c r="T3063" i="1"/>
  <c r="T1208" i="1"/>
  <c r="T2329" i="1"/>
  <c r="T2319" i="1"/>
  <c r="T1676" i="1"/>
  <c r="T2149" i="1"/>
  <c r="T2946" i="1"/>
  <c r="T779" i="1"/>
  <c r="T539" i="1"/>
  <c r="T1896" i="1"/>
  <c r="T1446" i="1"/>
  <c r="T2234" i="1"/>
  <c r="T2128" i="1"/>
  <c r="T575" i="1"/>
  <c r="T1359" i="1"/>
  <c r="T1433" i="1"/>
  <c r="T3069" i="1"/>
  <c r="T874" i="1"/>
  <c r="T1813" i="1"/>
  <c r="T1808" i="1"/>
  <c r="T2441" i="1"/>
  <c r="T2340" i="1"/>
  <c r="T2210" i="1"/>
  <c r="T1927" i="1"/>
  <c r="T961" i="1"/>
  <c r="T1344" i="1"/>
  <c r="T2208" i="1"/>
  <c r="T1240" i="1"/>
  <c r="T2498" i="1"/>
  <c r="T2242" i="1"/>
  <c r="T2495" i="1"/>
  <c r="T2426" i="1"/>
  <c r="T1613" i="1"/>
  <c r="T1960" i="1"/>
  <c r="T59" i="1"/>
  <c r="T2478" i="1"/>
  <c r="T2915" i="1"/>
  <c r="T2925" i="1"/>
  <c r="T1955" i="1"/>
  <c r="T926" i="1"/>
  <c r="T1787" i="1"/>
  <c r="T1794" i="1"/>
  <c r="T815" i="1"/>
  <c r="T2515" i="1"/>
  <c r="T2715" i="1"/>
  <c r="T2129" i="1"/>
  <c r="T1757" i="1"/>
  <c r="T1703" i="1"/>
  <c r="T1113" i="1"/>
  <c r="T2015" i="1"/>
  <c r="T2197" i="1"/>
  <c r="T1807" i="1"/>
  <c r="T492" i="1"/>
  <c r="T1675" i="1"/>
  <c r="T1974" i="1"/>
  <c r="T2601" i="1"/>
  <c r="T911" i="1"/>
  <c r="T937" i="1"/>
  <c r="T2798" i="1"/>
  <c r="T1769" i="1"/>
  <c r="T1184" i="1"/>
  <c r="T2658" i="1"/>
  <c r="T2164" i="1"/>
  <c r="T1659" i="1"/>
  <c r="T567" i="1"/>
  <c r="T1778" i="1"/>
  <c r="T663" i="1"/>
  <c r="T625" i="1"/>
  <c r="T528" i="1"/>
  <c r="T2243" i="1"/>
  <c r="T713" i="1"/>
  <c r="T2229" i="1"/>
  <c r="T1972" i="1"/>
  <c r="T2267" i="1"/>
  <c r="T2632" i="1"/>
  <c r="T1514" i="1"/>
  <c r="T1559" i="1"/>
  <c r="T2230" i="1"/>
  <c r="T855" i="1"/>
  <c r="T2156" i="1"/>
  <c r="T2588" i="1"/>
  <c r="T2464" i="1"/>
  <c r="T867" i="1"/>
  <c r="T1786" i="1"/>
  <c r="T2273" i="1"/>
  <c r="T2342" i="1"/>
  <c r="T1835" i="1"/>
  <c r="T1581" i="1"/>
  <c r="T1157" i="1"/>
  <c r="T3028" i="1"/>
  <c r="T557" i="1"/>
  <c r="T1456" i="1"/>
  <c r="T2261" i="1"/>
  <c r="T1099" i="1"/>
  <c r="T2533" i="1"/>
  <c r="T1439" i="1"/>
  <c r="T2893" i="1"/>
  <c r="T1228" i="1"/>
  <c r="T263" i="1"/>
  <c r="T2753" i="1"/>
  <c r="T1774" i="1"/>
  <c r="T2772" i="1"/>
  <c r="T876" i="1"/>
  <c r="T2825" i="1"/>
  <c r="T515" i="1"/>
  <c r="T182" i="1"/>
  <c r="T2361" i="1"/>
  <c r="T1282" i="1"/>
  <c r="T2226" i="1"/>
  <c r="T2251" i="1"/>
  <c r="T532" i="1"/>
  <c r="T744" i="1"/>
  <c r="T1159" i="1"/>
  <c r="T292" i="1"/>
  <c r="T2409" i="1"/>
  <c r="T3043" i="1"/>
  <c r="T2335" i="1"/>
  <c r="T2103" i="1"/>
  <c r="T2417" i="1"/>
  <c r="T2296" i="1"/>
  <c r="T904" i="1"/>
  <c r="T2003" i="1"/>
  <c r="T1788" i="1"/>
  <c r="T973" i="1"/>
  <c r="T2783" i="1"/>
  <c r="T1455" i="1"/>
  <c r="T2297" i="1"/>
  <c r="T2031" i="1"/>
  <c r="T2664" i="1"/>
  <c r="T52" i="1"/>
  <c r="T2034" i="1"/>
  <c r="T380" i="1"/>
  <c r="T530" i="1"/>
  <c r="T865" i="1"/>
  <c r="T2049" i="1"/>
  <c r="T1933" i="1"/>
  <c r="T2017" i="1"/>
  <c r="T2512" i="1"/>
  <c r="T2474" i="1"/>
  <c r="T1765" i="1"/>
  <c r="T883" i="1"/>
  <c r="T1122" i="1"/>
  <c r="T1388" i="1"/>
  <c r="T1080" i="1"/>
  <c r="T1742" i="1"/>
  <c r="T581" i="1"/>
  <c r="T2315" i="1"/>
  <c r="T1785" i="1"/>
  <c r="T1107" i="1"/>
  <c r="T2701" i="1"/>
  <c r="T94" i="1"/>
  <c r="T1859" i="1"/>
  <c r="T3094" i="1"/>
  <c r="T1957" i="1"/>
  <c r="T2774" i="1"/>
  <c r="T2271" i="1"/>
  <c r="T1132" i="1"/>
  <c r="T1728" i="1"/>
  <c r="T2075" i="1"/>
  <c r="T1055" i="1"/>
  <c r="T1332" i="1"/>
  <c r="T2621" i="1"/>
  <c r="T634" i="1"/>
  <c r="T392" i="1"/>
  <c r="T1249" i="1"/>
  <c r="T1187" i="1"/>
  <c r="T2212" i="1"/>
  <c r="T618" i="1"/>
  <c r="T2024" i="1"/>
  <c r="T1238" i="1"/>
  <c r="T1015" i="1"/>
  <c r="T1482" i="1"/>
  <c r="T223" i="1"/>
  <c r="T1836" i="1"/>
  <c r="T328" i="1"/>
  <c r="T1973" i="1"/>
  <c r="T1839" i="1"/>
  <c r="T737" i="1"/>
  <c r="T989" i="1"/>
  <c r="T1236" i="1"/>
  <c r="T2077" i="1"/>
  <c r="T1191" i="1"/>
  <c r="T2058" i="1"/>
  <c r="T224" i="1"/>
  <c r="T1853" i="1"/>
  <c r="T2281" i="1"/>
  <c r="T2943" i="1"/>
  <c r="T2638" i="1"/>
  <c r="T200" i="1"/>
  <c r="T2310" i="1"/>
  <c r="T2276" i="1"/>
  <c r="T1147" i="1"/>
  <c r="T759" i="1"/>
  <c r="T2470" i="1"/>
  <c r="T1130" i="1"/>
  <c r="T632" i="1"/>
  <c r="T494" i="1"/>
  <c r="T894" i="1"/>
  <c r="T2500" i="1"/>
  <c r="T800" i="1"/>
  <c r="T909" i="1"/>
  <c r="T1946" i="1"/>
  <c r="T3049" i="1"/>
  <c r="T2105" i="1"/>
  <c r="T1085" i="1"/>
  <c r="T1269" i="1"/>
  <c r="T2499" i="1"/>
  <c r="T1364" i="1"/>
  <c r="T940" i="1"/>
  <c r="T1421" i="1"/>
  <c r="T1592" i="1"/>
  <c r="T1487" i="1"/>
  <c r="T195" i="1"/>
  <c r="T2775" i="1"/>
  <c r="T2328" i="1"/>
  <c r="T1199" i="1"/>
  <c r="T2600" i="1"/>
  <c r="T2624" i="1"/>
  <c r="T2669" i="1"/>
  <c r="T2618" i="1"/>
  <c r="T176" i="1"/>
  <c r="T2147" i="1"/>
  <c r="T495" i="1"/>
  <c r="T2522" i="1"/>
  <c r="T854" i="1"/>
  <c r="T784" i="1"/>
  <c r="T1759" i="1"/>
  <c r="T535" i="1"/>
  <c r="T2313" i="1"/>
  <c r="T2066" i="1"/>
  <c r="T1379" i="1"/>
  <c r="T1521" i="1"/>
  <c r="T281" i="1"/>
  <c r="T2679" i="1"/>
  <c r="T1826" i="1"/>
  <c r="T1316" i="1"/>
  <c r="T2395" i="1"/>
  <c r="T2166" i="1"/>
  <c r="T785" i="1"/>
  <c r="T1263" i="1"/>
  <c r="T2428" i="1"/>
  <c r="T1883" i="1"/>
  <c r="T2047" i="1"/>
  <c r="T1366" i="1"/>
  <c r="T1789" i="1"/>
  <c r="T531" i="1"/>
  <c r="T830" i="1"/>
  <c r="T2323" i="1"/>
  <c r="T1720" i="1"/>
  <c r="T1158" i="1"/>
  <c r="T1399" i="1"/>
  <c r="T1925" i="1"/>
  <c r="T1618" i="1"/>
  <c r="T2544" i="1"/>
  <c r="T899" i="1"/>
  <c r="T828" i="1"/>
  <c r="T128" i="1"/>
  <c r="T1817" i="1"/>
  <c r="T799" i="1"/>
  <c r="T1735" i="1"/>
  <c r="T2738" i="1"/>
  <c r="T2338" i="1"/>
  <c r="T2110" i="1"/>
  <c r="T1356" i="1"/>
  <c r="T1847" i="1"/>
  <c r="T2506" i="1"/>
  <c r="T485" i="1"/>
  <c r="T1776" i="1"/>
  <c r="T1945" i="1"/>
  <c r="T2332" i="1"/>
  <c r="T2314" i="1"/>
  <c r="T1503" i="1"/>
  <c r="T349" i="1"/>
  <c r="T2309" i="1"/>
  <c r="T507" i="1"/>
  <c r="T1679" i="1"/>
  <c r="T1770" i="1"/>
  <c r="T2336" i="1"/>
  <c r="T1812" i="1"/>
  <c r="T2220" i="1"/>
  <c r="T1869" i="1"/>
  <c r="T1564" i="1"/>
  <c r="T2176" i="1"/>
  <c r="T950" i="1"/>
  <c r="T241" i="1"/>
  <c r="T2039" i="1"/>
  <c r="T2130" i="1"/>
  <c r="T1322" i="1"/>
  <c r="T2184" i="1"/>
  <c r="T2030" i="1"/>
  <c r="T1997" i="1"/>
  <c r="T1628" i="1"/>
  <c r="T2420" i="1"/>
  <c r="T1220" i="1"/>
  <c r="T1496" i="1"/>
  <c r="T1989" i="1"/>
  <c r="T253" i="1"/>
  <c r="T1410" i="1"/>
  <c r="T697" i="1"/>
  <c r="T1279" i="1"/>
  <c r="T2595" i="1"/>
  <c r="T197" i="1"/>
  <c r="T1382" i="1"/>
  <c r="T1310" i="1"/>
  <c r="T1524" i="1"/>
  <c r="T2589" i="1"/>
  <c r="T1861" i="1"/>
  <c r="T1005" i="1"/>
  <c r="T1708" i="1"/>
  <c r="T2040" i="1"/>
  <c r="T447" i="1"/>
  <c r="T1895" i="1"/>
  <c r="T2760" i="1"/>
  <c r="T1860" i="1"/>
  <c r="T383" i="1"/>
  <c r="T1491" i="1"/>
  <c r="T1573" i="1"/>
  <c r="T1529" i="1"/>
  <c r="T2294" i="1"/>
  <c r="T2173" i="1"/>
  <c r="T1021" i="1"/>
  <c r="T1241" i="1"/>
  <c r="T1841" i="1"/>
  <c r="T1230" i="1"/>
  <c r="T2675" i="1"/>
  <c r="T1476" i="1"/>
  <c r="T1460" i="1"/>
  <c r="T1673" i="1"/>
  <c r="T86" i="1"/>
  <c r="T816" i="1"/>
  <c r="T329" i="1"/>
  <c r="T2716" i="1"/>
  <c r="T127" i="1"/>
  <c r="T554" i="1"/>
  <c r="T1795" i="1"/>
  <c r="T2265" i="1"/>
  <c r="T1879" i="1"/>
  <c r="T475" i="1"/>
  <c r="T1915" i="1"/>
  <c r="T322" i="1"/>
  <c r="T2253" i="1"/>
  <c r="T366" i="1"/>
  <c r="T2233" i="1"/>
  <c r="T2481" i="1"/>
  <c r="T2368" i="1"/>
  <c r="T948" i="1"/>
  <c r="T524" i="1"/>
  <c r="T943" i="1"/>
  <c r="T340" i="1"/>
  <c r="T1747" i="1"/>
  <c r="T1686" i="1"/>
  <c r="T159" i="1"/>
  <c r="T250" i="1"/>
  <c r="T2098" i="1"/>
  <c r="T2410" i="1"/>
  <c r="T538" i="1"/>
  <c r="T2165" i="1"/>
  <c r="T2351" i="1"/>
  <c r="T710" i="1"/>
  <c r="T1818" i="1"/>
  <c r="T2394" i="1"/>
  <c r="T2170" i="1"/>
  <c r="T521" i="1"/>
  <c r="T1133" i="1"/>
  <c r="T85" i="1"/>
  <c r="T2625" i="1"/>
  <c r="T1566" i="1"/>
  <c r="T1079" i="1"/>
  <c r="T1842" i="1"/>
  <c r="T77" i="1"/>
  <c r="T2756" i="1"/>
  <c r="T733" i="1"/>
  <c r="T2360" i="1"/>
  <c r="T2191" i="1"/>
  <c r="T1998" i="1"/>
  <c r="T2653" i="1"/>
  <c r="T1593" i="1"/>
  <c r="T12" i="1"/>
  <c r="T2863" i="1"/>
  <c r="T1096" i="1"/>
  <c r="T2044" i="1"/>
  <c r="T2115" i="1"/>
  <c r="T2163" i="1"/>
  <c r="T2355" i="1"/>
  <c r="T1397" i="1"/>
  <c r="T2400" i="1"/>
  <c r="T835" i="1"/>
  <c r="T2282" i="1"/>
  <c r="T2114" i="1"/>
  <c r="T1934" i="1"/>
  <c r="T362" i="1"/>
  <c r="T2167" i="1"/>
  <c r="T810" i="1"/>
  <c r="T1526" i="1"/>
  <c r="T1784" i="1"/>
  <c r="T2399" i="1"/>
  <c r="T2057" i="1"/>
  <c r="T118" i="1"/>
  <c r="T168" i="1"/>
  <c r="T1072" i="1"/>
  <c r="T396" i="1"/>
  <c r="T2111" i="1"/>
  <c r="T2118" i="1"/>
  <c r="T610" i="1"/>
  <c r="T2516" i="1"/>
  <c r="T1819" i="1"/>
  <c r="T469" i="1"/>
  <c r="T2174" i="1"/>
  <c r="T1986" i="1"/>
  <c r="T1252" i="1"/>
  <c r="T684" i="1"/>
  <c r="T1502" i="1"/>
  <c r="T2517" i="1"/>
  <c r="T626" i="1"/>
  <c r="T1740" i="1"/>
  <c r="T2707" i="1"/>
  <c r="T1840" i="1"/>
  <c r="T2619" i="1"/>
  <c r="T919" i="1"/>
  <c r="T72" i="1"/>
  <c r="T1971" i="1"/>
  <c r="T806" i="1"/>
  <c r="T2157" i="1"/>
  <c r="T1660" i="1"/>
  <c r="T2580" i="1"/>
  <c r="T2446" i="1"/>
  <c r="T1342" i="1"/>
  <c r="T1654" i="1"/>
  <c r="T881" i="1"/>
  <c r="T2266" i="1"/>
  <c r="T1761" i="1"/>
  <c r="T461" i="1"/>
  <c r="T1106" i="1"/>
  <c r="T991" i="1"/>
  <c r="T821" i="1"/>
  <c r="T1586" i="1"/>
  <c r="T391" i="1"/>
  <c r="T2074" i="1"/>
  <c r="T1719" i="1"/>
  <c r="T701" i="1"/>
  <c r="T2573" i="1"/>
  <c r="T458" i="1"/>
  <c r="T1115" i="1"/>
  <c r="T1211" i="1"/>
  <c r="T481" i="1"/>
  <c r="T2124" i="1"/>
  <c r="T2211" i="1"/>
  <c r="T152" i="1"/>
  <c r="T1265" i="1"/>
  <c r="T20" i="1"/>
  <c r="T1614" i="1"/>
  <c r="T2561" i="1"/>
  <c r="T2372" i="1"/>
  <c r="T1930" i="1"/>
  <c r="T1850" i="1"/>
  <c r="T1237" i="1"/>
  <c r="T2354" i="1"/>
  <c r="T774" i="1"/>
  <c r="T2133" i="1"/>
  <c r="T471" i="1"/>
  <c r="T2055" i="1"/>
  <c r="T985" i="1"/>
  <c r="T1866" i="1"/>
  <c r="T1430" i="1"/>
  <c r="T1872" i="1"/>
  <c r="T801" i="1"/>
  <c r="T370" i="1"/>
  <c r="T1941" i="1"/>
  <c r="T2060" i="1"/>
  <c r="T1827" i="1"/>
  <c r="T488" i="1"/>
  <c r="T2711" i="1"/>
  <c r="T965" i="1"/>
  <c r="T2316" i="1"/>
  <c r="T1345" i="1"/>
  <c r="T596" i="1"/>
  <c r="T2072" i="1"/>
  <c r="T243" i="1"/>
  <c r="T1704" i="1"/>
  <c r="T1600" i="1"/>
  <c r="T1465" i="1"/>
  <c r="T282" i="1"/>
  <c r="T1539" i="1"/>
  <c r="T1884" i="1"/>
  <c r="T1560" i="1"/>
  <c r="T1888" i="1"/>
  <c r="T545" i="1"/>
  <c r="T1653" i="1"/>
  <c r="T1102" i="1"/>
  <c r="T2204" i="1"/>
  <c r="T1501" i="1"/>
  <c r="T1464" i="1"/>
  <c r="T595" i="1"/>
  <c r="T910" i="1"/>
  <c r="T2605" i="1"/>
  <c r="T814" i="1"/>
  <c r="T1498" i="1"/>
  <c r="T931" i="1"/>
  <c r="T918" i="1"/>
  <c r="T642" i="1"/>
  <c r="T1687" i="1"/>
  <c r="T1440" i="1"/>
  <c r="T1176" i="1"/>
  <c r="T2091" i="1"/>
  <c r="T2284" i="1"/>
  <c r="T1525" i="1"/>
  <c r="T1577" i="1"/>
  <c r="T2162" i="1"/>
  <c r="T2295" i="1"/>
  <c r="T2384" i="1"/>
  <c r="T2185" i="1"/>
  <c r="T2079" i="1"/>
  <c r="T2373" i="1"/>
  <c r="T1376" i="1"/>
  <c r="T2466" i="1"/>
  <c r="T1552" i="1"/>
  <c r="T1046" i="1"/>
  <c r="T667" i="1"/>
  <c r="T719" i="1"/>
  <c r="T1370" i="1"/>
  <c r="T2178" i="1"/>
  <c r="T277" i="1"/>
  <c r="T378" i="1"/>
  <c r="T2005" i="1"/>
  <c r="T1929" i="1"/>
  <c r="T2085" i="1"/>
  <c r="T669" i="1"/>
  <c r="T1242" i="1"/>
  <c r="T1856" i="1"/>
  <c r="T1966" i="1"/>
  <c r="T1024" i="1"/>
  <c r="T2127" i="1"/>
  <c r="T1431" i="1"/>
  <c r="T2052" i="1"/>
  <c r="T2182" i="1"/>
  <c r="T1561" i="1"/>
  <c r="T1885" i="1"/>
  <c r="T1887" i="1"/>
  <c r="T2270" i="1"/>
  <c r="T746" i="1"/>
  <c r="T2020" i="1"/>
  <c r="T1125" i="1"/>
  <c r="T1532" i="1"/>
  <c r="T1239" i="1"/>
  <c r="T678" i="1"/>
  <c r="T175" i="1"/>
  <c r="T1541" i="1"/>
  <c r="T2301" i="1"/>
  <c r="T1334" i="1"/>
  <c r="T769" i="1"/>
  <c r="T997" i="1"/>
  <c r="T995" i="1"/>
  <c r="T1926" i="1"/>
  <c r="T2259" i="1"/>
  <c r="T2125" i="1"/>
  <c r="T510" i="1"/>
  <c r="T2186" i="1"/>
  <c r="T375" i="1"/>
  <c r="T2006" i="1"/>
  <c r="T841" i="1"/>
  <c r="T120" i="1"/>
  <c r="T945" i="1"/>
  <c r="T1695" i="1"/>
  <c r="T1828" i="1"/>
  <c r="T992" i="1"/>
  <c r="T2518" i="1"/>
  <c r="T1811" i="1"/>
  <c r="T1362" i="1"/>
  <c r="T1729" i="1"/>
  <c r="T1975" i="1"/>
  <c r="T199" i="1"/>
  <c r="T1441" i="1"/>
  <c r="T1415" i="1"/>
  <c r="T1542" i="1"/>
  <c r="T1492" i="1"/>
  <c r="T75" i="1"/>
  <c r="T607" i="1"/>
  <c r="T1425" i="1"/>
  <c r="T1876" i="1"/>
  <c r="T819" i="1"/>
  <c r="T1731" i="1"/>
  <c r="T2121" i="1"/>
  <c r="T1943" i="1"/>
  <c r="T2142" i="1"/>
  <c r="T1718" i="1"/>
  <c r="T2581" i="1"/>
  <c r="T279" i="1"/>
  <c r="T1748" i="1"/>
  <c r="T1783" i="1"/>
  <c r="T1432" i="1"/>
  <c r="T2401" i="1"/>
  <c r="T2374" i="1"/>
  <c r="T1672" i="1"/>
  <c r="T2307" i="1"/>
  <c r="T320" i="1"/>
  <c r="T1830" i="1"/>
  <c r="T2246" i="1"/>
  <c r="T1762" i="1"/>
  <c r="T1815" i="1"/>
  <c r="T1677" i="1"/>
  <c r="T1611" i="1"/>
  <c r="T871" i="1"/>
  <c r="T2432" i="1"/>
  <c r="T2025" i="1"/>
  <c r="T1268" i="1"/>
  <c r="T269" i="1"/>
  <c r="T561" i="1"/>
  <c r="T1854" i="1"/>
  <c r="T350" i="1"/>
  <c r="T1280" i="1"/>
  <c r="T2260" i="1"/>
  <c r="T1939" i="1"/>
  <c r="T822" i="1"/>
  <c r="T569" i="1"/>
  <c r="T1790" i="1"/>
  <c r="T338" i="1"/>
  <c r="T938" i="1"/>
  <c r="T1698" i="1"/>
  <c r="T2440" i="1"/>
  <c r="T1920" i="1"/>
  <c r="T1518" i="1"/>
  <c r="T112" i="1"/>
  <c r="T2013" i="1"/>
  <c r="T1678" i="1"/>
  <c r="T641" i="1"/>
  <c r="T1976" i="1"/>
  <c r="T1800" i="1"/>
  <c r="T1814" i="1"/>
  <c r="T1631" i="1"/>
  <c r="T887" i="1"/>
  <c r="T1004" i="1"/>
  <c r="T739" i="1"/>
  <c r="T1688" i="1"/>
  <c r="T1921" i="1"/>
  <c r="T1506" i="1"/>
  <c r="T1878" i="1"/>
  <c r="T808" i="1"/>
  <c r="T327" i="1"/>
  <c r="T1590" i="1"/>
  <c r="T148" i="1"/>
  <c r="T1527" i="1"/>
  <c r="T468" i="1"/>
  <c r="T1736" i="1"/>
  <c r="T2693" i="1"/>
  <c r="T1898" i="1"/>
  <c r="T1647" i="1"/>
  <c r="T1833" i="1"/>
  <c r="T2151" i="1"/>
  <c r="T73" i="1"/>
  <c r="T174" i="1"/>
  <c r="T1604" i="1"/>
  <c r="T1588" i="1"/>
  <c r="T1587" i="1"/>
  <c r="T612" i="1"/>
  <c r="T827" i="1"/>
  <c r="T493" i="1"/>
  <c r="T367" i="1"/>
  <c r="T465" i="1"/>
  <c r="T1254" i="1"/>
  <c r="T1623" i="1"/>
  <c r="T1749" i="1"/>
  <c r="T2712" i="1"/>
  <c r="T1644" i="1"/>
  <c r="T1486" i="1"/>
  <c r="T134" i="1"/>
  <c r="T1987" i="1"/>
  <c r="T1711" i="1"/>
  <c r="T1429" i="1"/>
  <c r="T2139" i="1"/>
  <c r="T590" i="1"/>
  <c r="T1508" i="1"/>
  <c r="T2112" i="1"/>
  <c r="T2423" i="1"/>
  <c r="T108" i="1"/>
  <c r="T2001" i="1"/>
  <c r="T1477" i="1"/>
  <c r="T1479" i="1"/>
  <c r="T1910" i="1"/>
  <c r="T2359" i="1"/>
  <c r="T37" i="1"/>
  <c r="T1457" i="1"/>
  <c r="T2000" i="1"/>
  <c r="T1655" i="1"/>
  <c r="T585" i="1"/>
  <c r="T1251" i="1"/>
  <c r="T1462" i="1"/>
  <c r="T2717" i="1"/>
  <c r="T1494" i="1"/>
  <c r="T1648" i="1"/>
  <c r="T1994" i="1"/>
  <c r="T1744" i="1"/>
  <c r="T723" i="1"/>
  <c r="T1846" i="1"/>
  <c r="T196" i="1"/>
  <c r="T5" i="1"/>
  <c r="T1615" i="1"/>
  <c r="T1466" i="1"/>
  <c r="T78" i="1"/>
  <c r="T1725" i="1"/>
  <c r="T150" i="1"/>
  <c r="T982" i="1"/>
  <c r="T1493" i="1"/>
  <c r="T1771" i="1"/>
  <c r="T1746" i="1"/>
  <c r="T1543" i="1"/>
  <c r="T117" i="1"/>
  <c r="T1321" i="1"/>
  <c r="T1424" i="1"/>
  <c r="T71" i="1"/>
  <c r="T1646" i="1"/>
  <c r="T999" i="1"/>
  <c r="T2037" i="1"/>
  <c r="T358" i="1"/>
  <c r="T1777" i="1"/>
  <c r="T1553" i="1"/>
  <c r="T113" i="1"/>
  <c r="T34" i="1"/>
  <c r="T738" i="1"/>
  <c r="T1772" i="1"/>
  <c r="T518" i="1"/>
  <c r="T363" i="1"/>
  <c r="T1481" i="1"/>
  <c r="T1689" i="1"/>
  <c r="T1617" i="1"/>
  <c r="T1645" i="1"/>
  <c r="T1562" i="1"/>
  <c r="T1662" i="1"/>
  <c r="T1964" i="1"/>
  <c r="T2357" i="1"/>
  <c r="T1661" i="1"/>
  <c r="T1536" i="1"/>
  <c r="T1467" i="1"/>
  <c r="T1507" i="1"/>
  <c r="T415" i="1"/>
  <c r="T1931" i="1"/>
  <c r="T1680" i="1"/>
  <c r="T1766" i="1"/>
  <c r="T1449" i="1"/>
  <c r="T1705" i="1"/>
  <c r="T1565" i="1"/>
  <c r="T369" i="1"/>
  <c r="T169" i="1"/>
  <c r="T42" i="1"/>
  <c r="T1603" i="1"/>
  <c r="T1520" i="1"/>
  <c r="T1664" i="1"/>
  <c r="T1715" i="1"/>
  <c r="T444" i="1"/>
  <c r="T2491" i="1"/>
  <c r="T1434" i="1"/>
  <c r="T1544" i="1"/>
  <c r="T592" i="1"/>
  <c r="T1537" i="1"/>
  <c r="T1569" i="1"/>
  <c r="T454" i="1"/>
  <c r="T46" i="1"/>
  <c r="T1571" i="1"/>
  <c r="T1548" i="1"/>
  <c r="T811" i="1"/>
  <c r="T1468" i="1"/>
  <c r="T1480" i="1"/>
  <c r="T1717" i="1"/>
  <c r="T1512" i="1"/>
  <c r="T257" i="1"/>
  <c r="T90" i="1"/>
  <c r="T798" i="1"/>
  <c r="T2255" i="1"/>
  <c r="T2343" i="1"/>
  <c r="T776" i="1"/>
  <c r="T460" i="1"/>
  <c r="T451" i="1"/>
  <c r="T1020" i="1"/>
  <c r="T1633" i="1"/>
  <c r="T2035" i="1"/>
  <c r="T534" i="1"/>
  <c r="T762" i="1"/>
  <c r="T352" i="1"/>
  <c r="T1499" i="1"/>
  <c r="T1712" i="1"/>
  <c r="T2620" i="1"/>
  <c r="T156" i="1"/>
  <c r="T1726" i="1"/>
  <c r="T106" i="1"/>
  <c r="T1369" i="1"/>
  <c r="T584" i="1"/>
  <c r="T403" i="1"/>
  <c r="T1576" i="1"/>
  <c r="T2021" i="1"/>
  <c r="T255" i="1"/>
  <c r="T2289" i="1"/>
  <c r="T1380" i="1"/>
  <c r="T1478" i="1"/>
  <c r="T167" i="1"/>
  <c r="T56" i="1"/>
  <c r="T1437" i="1"/>
  <c r="T124" i="1"/>
  <c r="T1597" i="1"/>
  <c r="T44" i="1"/>
  <c r="T2014" i="1"/>
  <c r="T2002" i="1"/>
  <c r="T226" i="1"/>
  <c r="T101" i="1"/>
  <c r="T1753" i="1"/>
  <c r="T1469" i="1"/>
  <c r="T2375" i="1"/>
  <c r="T1911" i="1"/>
  <c r="T519" i="1"/>
  <c r="T1266" i="1"/>
  <c r="T1381" i="1"/>
  <c r="T564" i="1"/>
  <c r="T1575" i="1"/>
  <c r="T1372" i="1"/>
  <c r="T1831" i="1"/>
  <c r="T1763" i="1"/>
  <c r="T740" i="1"/>
  <c r="T1355" i="1"/>
  <c r="T1513" i="1"/>
  <c r="T2179" i="1"/>
  <c r="T968" i="1"/>
  <c r="T389" i="1"/>
  <c r="T509" i="1"/>
  <c r="T93" i="1"/>
  <c r="T2317" i="1"/>
  <c r="T303" i="1"/>
  <c r="T2385" i="1"/>
  <c r="T852" i="1"/>
  <c r="T43" i="1"/>
  <c r="T653" i="1"/>
  <c r="T1825" i="1"/>
  <c r="T109" i="1"/>
  <c r="T404" i="1"/>
  <c r="T2501" i="1"/>
  <c r="T1545" i="1"/>
  <c r="T459" i="1"/>
  <c r="T1666" i="1"/>
  <c r="T98" i="1"/>
  <c r="T478" i="1"/>
  <c r="T89" i="1"/>
  <c r="T616" i="1"/>
  <c r="T718" i="1"/>
  <c r="T412" i="1"/>
  <c r="T104" i="1"/>
  <c r="T903" i="1"/>
  <c r="T230" i="1"/>
  <c r="T2217" i="1"/>
  <c r="T582" i="1"/>
  <c r="T145" i="1"/>
  <c r="T807" i="1"/>
  <c r="T868" i="1"/>
  <c r="T2205" i="1"/>
  <c r="T39" i="1"/>
  <c r="T131" i="1"/>
  <c r="T1470" i="1"/>
  <c r="T81" i="1"/>
  <c r="T158" i="1"/>
  <c r="T1445" i="1"/>
  <c r="T834" i="1"/>
  <c r="T583" i="1"/>
  <c r="T1185" i="1"/>
  <c r="T1088" i="1"/>
  <c r="T1935" i="1"/>
  <c r="T409" i="1"/>
  <c r="T364" i="1"/>
  <c r="T662" i="1"/>
  <c r="T1713" i="1"/>
  <c r="T355" i="1"/>
  <c r="T79" i="1"/>
  <c r="T1598" i="1"/>
  <c r="T103" i="1"/>
  <c r="T1932" i="1"/>
  <c r="T155" i="1"/>
  <c r="T2106" i="1"/>
  <c r="T1820" i="1"/>
  <c r="T146" i="1"/>
  <c r="T57" i="1"/>
  <c r="T1821" i="1"/>
  <c r="T107" i="1"/>
  <c r="T105" i="1"/>
  <c r="T803" i="1"/>
  <c r="T1843" i="1"/>
  <c r="T566" i="1"/>
  <c r="T665" i="1"/>
  <c r="T591" i="1"/>
  <c r="T353" i="1"/>
  <c r="T1716" i="1"/>
  <c r="T1471" i="1"/>
  <c r="T432" i="1"/>
  <c r="T735" i="1"/>
  <c r="T236" i="1"/>
  <c r="T1572" i="1"/>
  <c r="T205" i="1"/>
  <c r="T26" i="1"/>
  <c r="T177" i="1"/>
  <c r="T317" i="1"/>
  <c r="T424" i="1"/>
  <c r="T232" i="1"/>
  <c r="T61" i="1"/>
  <c r="T1663" i="1"/>
  <c r="T727" i="1"/>
  <c r="T474" i="1"/>
  <c r="T165" i="1"/>
  <c r="T2247" i="1"/>
  <c r="T2223" i="1"/>
  <c r="T873" i="1"/>
  <c r="T368" i="1"/>
  <c r="T1495" i="1"/>
  <c r="T448" i="1"/>
  <c r="T516" i="1"/>
  <c r="T742" i="1"/>
  <c r="T431" i="1"/>
  <c r="T1450" i="1"/>
  <c r="T234" i="1"/>
  <c r="T741" i="1"/>
  <c r="T18" i="1"/>
  <c r="T464" i="1"/>
  <c r="T2507" i="1"/>
  <c r="T2870" i="1"/>
  <c r="S1385" i="1"/>
  <c r="T1385" i="1"/>
  <c r="S2747" i="1"/>
  <c r="T2747" i="1"/>
  <c r="S2579" i="1"/>
  <c r="T2579" i="1"/>
  <c r="S2613" i="1"/>
  <c r="T2613" i="1"/>
  <c r="S1144" i="1"/>
  <c r="T1144" i="1"/>
  <c r="S2824" i="1"/>
  <c r="T2824" i="1"/>
  <c r="S2327" i="1"/>
  <c r="T2327" i="1"/>
  <c r="S2641" i="1"/>
  <c r="T2641" i="1"/>
  <c r="S2458" i="1"/>
  <c r="T2458" i="1"/>
  <c r="S3129" i="1"/>
  <c r="T3129" i="1"/>
  <c r="S2059" i="1"/>
  <c r="T2059" i="1"/>
  <c r="S2606" i="1"/>
  <c r="T2606" i="1"/>
  <c r="S1098" i="1"/>
  <c r="T1098" i="1"/>
  <c r="S2187" i="1"/>
  <c r="T2187" i="1"/>
  <c r="S2051" i="1"/>
  <c r="T2051" i="1"/>
  <c r="S2594" i="1"/>
  <c r="T2594" i="1"/>
  <c r="S2848" i="1"/>
  <c r="T2848" i="1"/>
  <c r="S1916" i="1"/>
  <c r="T1916" i="1"/>
  <c r="S2560" i="1"/>
  <c r="T2560" i="1"/>
  <c r="S1209" i="1"/>
  <c r="T1209" i="1"/>
  <c r="S3078" i="1"/>
  <c r="T3078" i="1"/>
  <c r="S2635" i="1"/>
  <c r="T2635" i="1"/>
  <c r="S1983" i="1"/>
  <c r="T1983" i="1"/>
  <c r="S1200" i="1"/>
  <c r="T1200" i="1"/>
  <c r="S2097" i="1"/>
  <c r="T2097" i="1"/>
  <c r="S2207" i="1"/>
  <c r="T2207" i="1"/>
  <c r="S824" i="1"/>
  <c r="T824" i="1"/>
  <c r="S1438" i="1"/>
  <c r="T1438" i="1"/>
  <c r="S1780" i="1"/>
  <c r="T1780" i="1"/>
  <c r="S2228" i="1"/>
  <c r="T2228" i="1"/>
  <c r="S2194" i="1"/>
  <c r="T2194" i="1"/>
  <c r="S1003" i="1"/>
  <c r="T1003" i="1"/>
  <c r="S2331" i="1"/>
  <c r="T2331" i="1"/>
  <c r="S1050" i="1"/>
  <c r="T1050" i="1"/>
  <c r="S967" i="1"/>
  <c r="T967" i="1"/>
  <c r="S377" i="1"/>
  <c r="T377" i="1"/>
  <c r="S870" i="1"/>
  <c r="T870" i="1"/>
  <c r="S2048" i="1"/>
  <c r="T2048" i="1"/>
  <c r="S2256" i="1"/>
  <c r="T2256" i="1"/>
  <c r="S2155" i="1"/>
  <c r="T2155" i="1"/>
  <c r="S1206" i="1"/>
  <c r="T1206" i="1"/>
  <c r="S2608" i="1"/>
  <c r="T2608" i="1"/>
  <c r="S2453" i="1"/>
  <c r="T2453" i="1"/>
  <c r="S2225" i="1"/>
  <c r="T2225" i="1"/>
  <c r="S1229" i="1"/>
  <c r="T1229" i="1"/>
  <c r="S1412" i="1"/>
  <c r="T1412" i="1"/>
  <c r="S1961" i="1"/>
  <c r="T1961" i="1"/>
  <c r="S1368" i="1"/>
  <c r="T1368" i="1"/>
  <c r="S1374" i="1"/>
  <c r="T1374" i="1"/>
  <c r="S479" i="1"/>
  <c r="T479" i="1"/>
  <c r="S2829" i="1"/>
  <c r="T2829" i="1"/>
  <c r="S1838" i="1"/>
  <c r="T1838" i="1"/>
  <c r="S1490" i="1"/>
  <c r="T1490" i="1"/>
  <c r="S1428" i="1"/>
  <c r="T1428" i="1"/>
  <c r="S2841" i="1"/>
  <c r="T2841" i="1"/>
  <c r="S1732" i="1"/>
  <c r="T1732" i="1"/>
  <c r="S2511" i="1"/>
  <c r="T2511" i="1"/>
  <c r="S2520" i="1"/>
  <c r="T2520" i="1"/>
  <c r="S2290" i="1"/>
  <c r="T2290" i="1"/>
  <c r="S1737" i="1"/>
  <c r="T1737" i="1"/>
  <c r="S2539" i="1"/>
  <c r="T2539" i="1"/>
  <c r="S805" i="1"/>
  <c r="T805" i="1"/>
  <c r="S347" i="1"/>
  <c r="T347" i="1"/>
  <c r="S2842" i="1"/>
  <c r="T2842" i="1"/>
  <c r="S2436" i="1"/>
  <c r="T2436" i="1"/>
  <c r="S1025" i="1"/>
  <c r="T1025" i="1"/>
  <c r="S2736" i="1"/>
  <c r="T2736" i="1"/>
  <c r="S421" i="1"/>
  <c r="T421" i="1"/>
  <c r="S1702" i="1"/>
  <c r="T1702" i="1"/>
  <c r="S1000" i="1"/>
  <c r="T1000" i="1"/>
  <c r="S659" i="1"/>
  <c r="T659" i="1"/>
  <c r="S712" i="1"/>
  <c r="T712" i="1"/>
  <c r="S2521" i="1"/>
  <c r="T2521" i="1"/>
  <c r="S579" i="1"/>
  <c r="T579" i="1"/>
  <c r="S1365" i="1"/>
  <c r="T1365" i="1"/>
  <c r="S2198" i="1"/>
  <c r="T2198" i="1"/>
  <c r="S2350" i="1"/>
  <c r="T2350" i="1"/>
  <c r="S1864" i="1"/>
  <c r="T1864" i="1"/>
  <c r="S964" i="1"/>
  <c r="T964" i="1"/>
  <c r="S2019" i="1"/>
  <c r="T2019" i="1"/>
  <c r="S790" i="1"/>
  <c r="T790" i="1"/>
  <c r="S2692" i="1"/>
  <c r="T2692" i="1"/>
  <c r="S2113" i="1"/>
  <c r="T2113" i="1"/>
  <c r="S1549" i="1"/>
  <c r="T1549" i="1"/>
  <c r="S2704" i="1"/>
  <c r="T2704" i="1"/>
  <c r="S921" i="1"/>
  <c r="T921" i="1"/>
  <c r="S1758" i="1"/>
  <c r="T1758" i="1"/>
  <c r="S2685" i="1"/>
  <c r="T2685" i="1"/>
  <c r="S2045" i="1"/>
  <c r="T2045" i="1"/>
  <c r="S2706" i="1"/>
  <c r="T2706" i="1"/>
  <c r="S2320" i="1"/>
  <c r="T2320" i="1"/>
  <c r="S2175" i="1"/>
  <c r="T2175" i="1"/>
  <c r="S1745" i="1"/>
  <c r="T1745" i="1"/>
  <c r="S373" i="1"/>
  <c r="T373" i="1"/>
  <c r="S88" i="1"/>
  <c r="T88" i="1"/>
  <c r="S1721" i="1"/>
  <c r="T1721" i="1"/>
  <c r="S2513" i="1"/>
  <c r="T2513" i="1"/>
  <c r="S1616" i="1"/>
  <c r="T1616" i="1"/>
  <c r="S1516" i="1"/>
  <c r="T1516" i="1"/>
  <c r="S1951" i="1"/>
  <c r="T1951" i="1"/>
  <c r="S1650" i="1"/>
  <c r="T1650" i="1"/>
  <c r="S2723" i="1"/>
  <c r="T2723" i="1"/>
  <c r="S339" i="1"/>
  <c r="T339" i="1"/>
  <c r="S2367" i="1"/>
  <c r="T2367" i="1"/>
  <c r="S141" i="1"/>
  <c r="T141" i="1"/>
  <c r="S2078" i="1"/>
  <c r="T2078" i="1"/>
  <c r="S2630" i="1"/>
  <c r="T2630" i="1"/>
  <c r="S1697" i="1"/>
  <c r="T1697" i="1"/>
  <c r="S2485" i="1"/>
  <c r="T2485" i="1"/>
  <c r="S2249" i="1"/>
  <c r="T2249" i="1"/>
  <c r="S792" i="1"/>
  <c r="T792" i="1"/>
  <c r="S2231" i="1"/>
  <c r="T2231" i="1"/>
  <c r="S711" i="1"/>
  <c r="T711" i="1"/>
  <c r="S1250" i="1"/>
  <c r="T1250" i="1"/>
  <c r="S820" i="1"/>
  <c r="T820" i="1"/>
  <c r="S1038" i="1"/>
  <c r="T1038" i="1"/>
  <c r="S1435" i="1"/>
  <c r="T1435" i="1"/>
  <c r="S1426" i="1"/>
  <c r="T1426" i="1"/>
  <c r="S1730" i="1"/>
  <c r="T1730" i="1"/>
  <c r="S1959" i="1"/>
  <c r="T1959" i="1"/>
  <c r="S160" i="1"/>
  <c r="T160" i="1"/>
  <c r="S23" i="1"/>
  <c r="T23" i="1"/>
  <c r="S401" i="1"/>
  <c r="T401" i="1"/>
  <c r="S2334" i="1"/>
  <c r="T2334" i="1"/>
  <c r="S2032" i="1"/>
  <c r="T2032" i="1"/>
  <c r="S558" i="1"/>
  <c r="T558" i="1"/>
  <c r="S2120" i="1"/>
  <c r="T2120" i="1"/>
  <c r="S1724" i="1"/>
  <c r="T1724" i="1"/>
  <c r="S1444" i="1"/>
  <c r="T1444" i="1"/>
  <c r="S1643" i="1"/>
  <c r="T1643" i="1"/>
  <c r="S747" i="1"/>
  <c r="T747" i="1"/>
  <c r="S508" i="1"/>
  <c r="T508" i="1"/>
  <c r="S1760" i="1"/>
  <c r="T1760" i="1"/>
  <c r="S151" i="1"/>
  <c r="T151" i="1"/>
  <c r="S2056" i="1"/>
  <c r="T2056" i="1"/>
  <c r="S1511" i="1"/>
  <c r="T1511" i="1"/>
  <c r="S1709" i="1"/>
  <c r="T1709" i="1"/>
  <c r="S685" i="1"/>
  <c r="T685" i="1"/>
  <c r="S2036" i="1"/>
  <c r="T2036" i="1"/>
  <c r="S1485" i="1"/>
  <c r="T1485" i="1"/>
  <c r="S1442" i="1"/>
  <c r="T1442" i="1"/>
  <c r="S1484" i="1"/>
  <c r="T1484" i="1"/>
  <c r="S308" i="1"/>
  <c r="T308" i="1"/>
  <c r="S1917" i="1"/>
  <c r="T1917" i="1"/>
  <c r="S1570" i="1"/>
  <c r="T1570" i="1"/>
  <c r="S1427" i="1"/>
  <c r="T1427" i="1"/>
  <c r="S846" i="1"/>
  <c r="T846" i="1"/>
  <c r="S1602" i="1"/>
  <c r="T1602" i="1"/>
  <c r="S1243" i="1"/>
  <c r="T1243" i="1"/>
  <c r="S1008" i="1"/>
  <c r="T1008" i="1"/>
  <c r="S1907" i="1"/>
  <c r="T1907" i="1"/>
  <c r="S242" i="1"/>
  <c r="T242" i="1"/>
  <c r="S1649" i="1"/>
  <c r="T1649" i="1"/>
  <c r="S1775" i="1"/>
  <c r="T1775" i="1"/>
  <c r="S2222" i="1"/>
  <c r="T2222" i="1"/>
  <c r="S565" i="1"/>
  <c r="T565" i="1"/>
  <c r="S2955" i="1"/>
  <c r="T2955" i="1"/>
  <c r="S636" i="1"/>
  <c r="T636" i="1"/>
  <c r="S1781" i="1"/>
  <c r="T1781" i="1"/>
  <c r="S1519" i="1"/>
  <c r="T1519" i="1"/>
  <c r="S333" i="1"/>
  <c r="T333" i="1"/>
  <c r="S655" i="1"/>
  <c r="T655" i="1"/>
  <c r="S893" i="1"/>
  <c r="T893" i="1"/>
  <c r="S25" i="1"/>
  <c r="T25" i="1"/>
  <c r="S55" i="1"/>
  <c r="T55" i="1"/>
  <c r="S235" i="1"/>
  <c r="T235" i="1"/>
  <c r="S1488" i="1"/>
  <c r="T1488" i="1"/>
  <c r="S1555" i="1"/>
  <c r="T1555" i="1"/>
  <c r="S1741" i="1"/>
  <c r="T1741" i="1"/>
  <c r="S1962" i="1"/>
  <c r="T1962" i="1"/>
  <c r="S499" i="1"/>
  <c r="T499" i="1"/>
  <c r="S861" i="1"/>
  <c r="T861" i="1"/>
  <c r="S570" i="1"/>
  <c r="T570" i="1"/>
  <c r="S130" i="1"/>
  <c r="T130" i="1"/>
  <c r="S568" i="1"/>
  <c r="T568" i="1"/>
  <c r="S307" i="1"/>
  <c r="T307" i="1"/>
  <c r="S1754" i="1"/>
  <c r="T1754" i="1"/>
  <c r="S1472" i="1"/>
  <c r="T1472" i="1"/>
  <c r="S788" i="1"/>
  <c r="T788" i="1"/>
  <c r="S426" i="1"/>
  <c r="T426" i="1"/>
  <c r="S761" i="1"/>
  <c r="T761" i="1"/>
  <c r="S1017" i="1"/>
  <c r="T1017" i="1"/>
  <c r="S2263" i="1"/>
  <c r="T2263" i="1"/>
  <c r="S180" i="1"/>
  <c r="T180" i="1"/>
  <c r="S17" i="1"/>
  <c r="T17" i="1"/>
  <c r="S1300" i="1"/>
  <c r="T1300" i="1"/>
  <c r="S1554" i="1"/>
  <c r="T1554" i="1"/>
  <c r="S288" i="1"/>
  <c r="T288" i="1"/>
  <c r="S63" i="1"/>
  <c r="T63" i="1"/>
  <c r="S203" i="1"/>
  <c r="T203" i="1"/>
  <c r="S487" i="1"/>
  <c r="T487" i="1"/>
  <c r="S80" i="1"/>
  <c r="T80" i="1"/>
  <c r="S1834" i="1"/>
  <c r="T1834" i="1"/>
  <c r="S2224" i="1"/>
  <c r="T2224" i="1"/>
  <c r="S1865" i="1"/>
  <c r="T1865" i="1"/>
  <c r="S417" i="1"/>
  <c r="T417" i="1"/>
  <c r="S351" i="1"/>
  <c r="T351" i="1"/>
  <c r="S576" i="1"/>
  <c r="T576" i="1"/>
  <c r="S405" i="1"/>
  <c r="T405" i="1"/>
  <c r="S675" i="1"/>
  <c r="T675" i="1"/>
  <c r="S1791" i="1"/>
  <c r="T1791" i="1"/>
  <c r="S406" i="1"/>
  <c r="T406" i="1"/>
  <c r="S313" i="1"/>
  <c r="T313" i="1"/>
  <c r="S463" i="1"/>
  <c r="T463" i="1"/>
  <c r="S603" i="1"/>
  <c r="T603" i="1"/>
  <c r="S3130" i="1"/>
  <c r="T3130" i="1"/>
  <c r="S2232" i="1"/>
  <c r="T2232" i="1"/>
  <c r="S2306" i="1"/>
  <c r="T2306" i="1"/>
  <c r="S2237" i="1"/>
  <c r="T2237" i="1"/>
  <c r="S2789" i="1"/>
  <c r="T2789" i="1"/>
  <c r="S2691" i="1"/>
  <c r="T2691" i="1"/>
  <c r="S1396" i="1"/>
  <c r="T1396" i="1"/>
  <c r="S2617" i="1"/>
  <c r="T2617" i="1"/>
  <c r="S2348" i="1"/>
  <c r="T2348" i="1"/>
  <c r="S2380" i="1"/>
  <c r="T2380" i="1"/>
  <c r="S1591" i="1"/>
  <c r="T1591" i="1"/>
  <c r="S1692" i="1"/>
  <c r="T1692" i="1"/>
  <c r="S361" i="1"/>
  <c r="T361" i="1"/>
  <c r="S2252" i="1"/>
  <c r="T2252" i="1"/>
  <c r="S859" i="1"/>
  <c r="T859" i="1"/>
  <c r="S1810" i="1"/>
  <c r="T1810" i="1"/>
  <c r="S2549" i="1"/>
  <c r="T2549" i="1"/>
  <c r="S2896" i="1"/>
  <c r="T2896" i="1"/>
  <c r="S2710" i="1"/>
  <c r="T2710" i="1"/>
  <c r="S2735" i="1"/>
  <c r="T2735" i="1"/>
  <c r="S993" i="1"/>
  <c r="T993" i="1"/>
  <c r="S2258" i="1"/>
  <c r="T2258" i="1"/>
  <c r="S2494" i="1"/>
  <c r="T2494" i="1"/>
  <c r="S1227" i="1"/>
  <c r="T1227" i="1"/>
  <c r="S1829" i="1"/>
  <c r="T1829" i="1"/>
  <c r="S2286" i="1"/>
  <c r="T2286" i="1"/>
  <c r="S2744" i="1"/>
  <c r="T2744" i="1"/>
  <c r="S1116" i="1"/>
  <c r="T1116" i="1"/>
  <c r="S768" i="1"/>
  <c r="T768" i="1"/>
  <c r="S2275" i="1"/>
  <c r="T2275" i="1"/>
  <c r="S2673" i="1"/>
  <c r="T2673" i="1"/>
  <c r="S2859" i="1"/>
  <c r="T2859" i="1"/>
  <c r="S1710" i="1"/>
  <c r="T1710" i="1"/>
  <c r="S1286" i="1"/>
  <c r="T1286" i="1"/>
  <c r="S2190" i="1"/>
  <c r="T2190" i="1"/>
  <c r="S2583" i="1"/>
  <c r="T2583" i="1"/>
  <c r="S2939" i="1"/>
  <c r="T2939" i="1"/>
  <c r="S1696" i="1"/>
  <c r="T1696" i="1"/>
  <c r="S1863" i="1"/>
  <c r="T1863" i="1"/>
  <c r="S1937" i="1"/>
  <c r="T1937" i="1"/>
  <c r="S920" i="1"/>
  <c r="T920" i="1"/>
  <c r="S880" i="1"/>
  <c r="T880" i="1"/>
  <c r="S1952" i="1"/>
  <c r="T1952" i="1"/>
  <c r="S2378" i="1"/>
  <c r="T2378" i="1"/>
  <c r="S1924" i="1"/>
  <c r="T1924" i="1"/>
  <c r="S1849" i="1"/>
  <c r="T1849" i="1"/>
  <c r="S2614" i="1"/>
  <c r="T2614" i="1"/>
  <c r="S1033" i="1"/>
  <c r="T1033" i="1"/>
  <c r="S890" i="1"/>
  <c r="T890" i="1"/>
  <c r="S2866" i="1"/>
  <c r="T2866" i="1"/>
  <c r="S608" i="1"/>
  <c r="T608" i="1"/>
  <c r="S54" i="1"/>
  <c r="T54" i="1"/>
  <c r="S638" i="1"/>
  <c r="T638" i="1"/>
  <c r="S1701" i="1"/>
  <c r="T1701" i="1"/>
  <c r="S2285" i="1"/>
  <c r="T2285" i="1"/>
  <c r="S786" i="1"/>
  <c r="T786" i="1"/>
  <c r="S2073" i="1"/>
  <c r="T2073" i="1"/>
  <c r="S2674" i="1"/>
  <c r="T2674" i="1"/>
  <c r="S1036" i="1"/>
  <c r="T1036" i="1"/>
  <c r="S2740" i="1"/>
  <c r="T2740" i="1"/>
  <c r="S2587" i="1"/>
  <c r="T2587" i="1"/>
  <c r="S756" i="1"/>
  <c r="T756" i="1"/>
  <c r="S1292" i="1"/>
  <c r="T1292" i="1"/>
  <c r="S2480" i="1"/>
  <c r="T2480" i="1"/>
  <c r="S2730" i="1"/>
  <c r="T2730" i="1"/>
  <c r="S924" i="1"/>
  <c r="T924" i="1"/>
  <c r="S1067" i="1"/>
  <c r="T1067" i="1"/>
  <c r="S2460" i="1"/>
  <c r="T2460" i="1"/>
  <c r="S2438" i="1"/>
  <c r="T2438" i="1"/>
  <c r="S1082" i="1"/>
  <c r="T1082" i="1"/>
  <c r="S1423" i="1"/>
  <c r="T1423" i="1"/>
  <c r="S2694" i="1"/>
  <c r="T2694" i="1"/>
  <c r="S1402" i="1"/>
  <c r="T1402" i="1"/>
  <c r="S984" i="1"/>
  <c r="T984" i="1"/>
  <c r="S2093" i="1"/>
  <c r="T2093" i="1"/>
  <c r="S384" i="1"/>
  <c r="T384" i="1"/>
  <c r="S1340" i="1"/>
  <c r="T1340" i="1"/>
  <c r="S2146" i="1"/>
  <c r="T2146" i="1"/>
  <c r="S2063" i="1"/>
  <c r="T2063" i="1"/>
  <c r="S578" i="1"/>
  <c r="T578" i="1"/>
  <c r="S2406" i="1"/>
  <c r="T2406" i="1"/>
  <c r="S1681" i="1"/>
  <c r="T1681" i="1"/>
  <c r="S2471" i="1"/>
  <c r="T2471" i="1"/>
  <c r="S2413" i="1"/>
  <c r="T2413" i="1"/>
  <c r="S689" i="1"/>
  <c r="T689" i="1"/>
  <c r="S1341" i="1"/>
  <c r="T1341" i="1"/>
  <c r="S2450" i="1"/>
  <c r="T2450" i="1"/>
  <c r="S372" i="1"/>
  <c r="T372" i="1"/>
  <c r="S2152" i="1"/>
  <c r="T2152" i="1"/>
  <c r="S2885" i="1"/>
  <c r="T2885" i="1"/>
  <c r="S514" i="1"/>
  <c r="T514" i="1"/>
  <c r="S923" i="1"/>
  <c r="T923" i="1"/>
  <c r="S645" i="1"/>
  <c r="T645" i="1"/>
  <c r="S482" i="1"/>
  <c r="T482" i="1"/>
  <c r="S2505" i="1"/>
  <c r="T2505" i="1"/>
  <c r="S2023" i="1"/>
  <c r="T2023" i="1"/>
  <c r="S957" i="1"/>
  <c r="T957" i="1"/>
  <c r="S2109" i="1"/>
  <c r="T2109" i="1"/>
  <c r="S2302" i="1"/>
  <c r="T2302" i="1"/>
  <c r="S1204" i="1"/>
  <c r="T1204" i="1"/>
  <c r="S2902" i="1"/>
  <c r="T2902" i="1"/>
  <c r="S1277" i="1"/>
  <c r="T1277" i="1"/>
  <c r="S2392" i="1"/>
  <c r="T2392" i="1"/>
  <c r="S2134" i="1"/>
  <c r="T2134" i="1"/>
  <c r="S1667" i="1"/>
  <c r="T1667" i="1"/>
  <c r="S1629" i="1"/>
  <c r="T1629" i="1"/>
  <c r="S400" i="1"/>
  <c r="T400" i="1"/>
  <c r="S2140" i="1"/>
  <c r="T2140" i="1"/>
  <c r="S1515" i="1"/>
  <c r="T1515" i="1"/>
  <c r="S381" i="1"/>
  <c r="T381" i="1"/>
  <c r="S87" i="1"/>
  <c r="T87" i="1"/>
  <c r="S555" i="1"/>
  <c r="T555" i="1"/>
  <c r="S2604" i="1"/>
  <c r="T2604" i="1"/>
  <c r="S2646" i="1"/>
  <c r="T2646" i="1"/>
  <c r="S1489" i="1"/>
  <c r="T1489" i="1"/>
  <c r="S9" i="1"/>
  <c r="T9" i="1"/>
  <c r="S2177" i="1"/>
  <c r="T2177" i="1"/>
  <c r="S316" i="1"/>
  <c r="T316" i="1"/>
  <c r="S916" i="1"/>
  <c r="T916" i="1"/>
  <c r="S1743" i="1"/>
  <c r="T1743" i="1"/>
  <c r="S1767" i="1"/>
  <c r="T1767" i="1"/>
  <c r="S1083" i="1"/>
  <c r="T1083" i="1"/>
  <c r="S286" i="1"/>
  <c r="T286" i="1"/>
  <c r="S1016" i="1"/>
  <c r="T1016" i="1"/>
  <c r="S748" i="1"/>
  <c r="T748" i="1"/>
  <c r="S1801" i="1"/>
  <c r="T1801" i="1"/>
  <c r="S1095" i="1"/>
  <c r="T1095" i="1"/>
  <c r="S1852" i="1"/>
  <c r="T1852" i="1"/>
  <c r="S1064" i="1"/>
  <c r="T1064" i="1"/>
  <c r="S1768" i="1"/>
  <c r="T1768" i="1"/>
  <c r="S2300" i="1"/>
  <c r="T2300" i="1"/>
  <c r="S2639" i="1"/>
  <c r="T2639" i="1"/>
  <c r="S1693" i="1"/>
  <c r="T1693" i="1"/>
  <c r="S837" i="1"/>
  <c r="T837" i="1"/>
  <c r="S781" i="1"/>
  <c r="T781" i="1"/>
  <c r="S3122" i="1"/>
  <c r="T3122" i="1"/>
  <c r="S91" i="1"/>
  <c r="T91" i="1"/>
  <c r="S2269" i="1"/>
  <c r="T2269" i="1"/>
  <c r="S683" i="1"/>
  <c r="T683" i="1"/>
  <c r="S2379" i="1"/>
  <c r="T2379" i="1"/>
  <c r="S1119" i="1"/>
  <c r="T1119" i="1"/>
  <c r="S1387" i="1"/>
  <c r="T1387" i="1"/>
  <c r="S1363" i="1"/>
  <c r="T1363" i="1"/>
  <c r="S2452" i="1"/>
  <c r="T2452" i="1"/>
  <c r="S2196" i="1"/>
  <c r="T2196" i="1"/>
  <c r="S714" i="1"/>
  <c r="T714" i="1"/>
  <c r="S2454" i="1"/>
  <c r="T2454" i="1"/>
  <c r="S2582" i="1"/>
  <c r="T2582" i="1"/>
  <c r="S1547" i="1"/>
  <c r="T1547" i="1"/>
  <c r="S2150" i="1"/>
  <c r="T2150" i="1"/>
  <c r="S892" i="1"/>
  <c r="T892" i="1"/>
  <c r="S1006" i="1"/>
  <c r="T1006" i="1"/>
  <c r="S1043" i="1"/>
  <c r="T1043" i="1"/>
  <c r="S1832" i="1"/>
  <c r="T1832" i="1"/>
  <c r="S371" i="1"/>
  <c r="T371" i="1"/>
  <c r="S1224" i="1"/>
  <c r="T1224" i="1"/>
  <c r="S2484" i="1"/>
  <c r="T2484" i="1"/>
  <c r="S1992" i="1"/>
  <c r="T1992" i="1"/>
  <c r="S2011" i="1"/>
  <c r="T2011" i="1"/>
  <c r="S1531" i="1"/>
  <c r="T1531" i="1"/>
  <c r="S1500" i="1"/>
  <c r="T1500" i="1"/>
  <c r="S895" i="1"/>
  <c r="T895" i="1"/>
  <c r="S522" i="1"/>
  <c r="T522" i="1"/>
  <c r="S1497" i="1"/>
  <c r="T1497" i="1"/>
  <c r="S4" i="1"/>
  <c r="T4" i="1"/>
  <c r="S198" i="1"/>
  <c r="T198" i="1"/>
  <c r="S1093" i="1"/>
  <c r="T1093" i="1"/>
  <c r="S1637" i="1"/>
  <c r="T1637" i="1"/>
  <c r="S1066" i="1"/>
  <c r="T1066" i="1"/>
  <c r="S691" i="1"/>
  <c r="T691" i="1"/>
  <c r="S804" i="1"/>
  <c r="T804" i="1"/>
  <c r="S1180" i="1"/>
  <c r="T1180" i="1"/>
  <c r="S954" i="1"/>
  <c r="T954" i="1"/>
  <c r="S862" i="1"/>
  <c r="T862" i="1"/>
  <c r="S700" i="1"/>
  <c r="T700" i="1"/>
  <c r="S1222" i="1"/>
  <c r="T1222" i="1"/>
  <c r="S2239" i="1"/>
  <c r="T2239" i="1"/>
  <c r="S536" i="1"/>
  <c r="T536" i="1"/>
  <c r="S334" i="1"/>
  <c r="T334" i="1"/>
  <c r="S1447" i="1"/>
  <c r="T1447" i="1"/>
  <c r="S2486" i="1"/>
  <c r="T2486" i="1"/>
  <c r="S1056" i="1"/>
  <c r="T1056" i="1"/>
  <c r="S2068" i="1"/>
  <c r="T2068" i="1"/>
  <c r="S1164" i="1"/>
  <c r="T1164" i="1"/>
  <c r="S1042" i="1"/>
  <c r="T1042" i="1"/>
  <c r="S2007" i="1"/>
  <c r="T2007" i="1"/>
  <c r="S2012" i="1"/>
  <c r="T2012" i="1"/>
  <c r="S657" i="1"/>
  <c r="T657" i="1"/>
  <c r="S1900" i="1"/>
  <c r="T1900" i="1"/>
  <c r="S2548" i="1"/>
  <c r="T2548" i="1"/>
  <c r="S2419" i="1"/>
  <c r="T2419" i="1"/>
  <c r="S2235" i="1"/>
  <c r="T2235" i="1"/>
  <c r="S1845" i="1"/>
  <c r="T1845" i="1"/>
  <c r="S1707" i="1"/>
  <c r="T1707" i="1"/>
  <c r="S1558" i="1"/>
  <c r="T1558" i="1"/>
  <c r="S1084" i="1"/>
  <c r="T1084" i="1"/>
  <c r="S357" i="1"/>
  <c r="T357" i="1"/>
  <c r="S40" i="1"/>
  <c r="T40" i="1"/>
  <c r="S1868" i="1"/>
  <c r="T1868" i="1"/>
  <c r="S1922" i="1"/>
  <c r="T1922" i="1"/>
  <c r="S1582" i="1"/>
  <c r="T1582" i="1"/>
  <c r="S974" i="1"/>
  <c r="T974" i="1"/>
  <c r="S1567" i="1"/>
  <c r="T1567" i="1"/>
  <c r="S1100" i="1"/>
  <c r="T1100" i="1"/>
  <c r="S1897" i="1"/>
  <c r="T1897" i="1"/>
  <c r="S1534" i="1"/>
  <c r="T1534" i="1"/>
  <c r="S2676" i="1"/>
  <c r="T2676" i="1"/>
  <c r="S1782" i="1"/>
  <c r="T1782" i="1"/>
  <c r="S1148" i="1"/>
  <c r="T1148" i="1"/>
  <c r="S504" i="1"/>
  <c r="T504" i="1"/>
  <c r="S1665" i="1"/>
  <c r="T1665" i="1"/>
  <c r="S1739" i="1"/>
  <c r="T1739" i="1"/>
  <c r="S33" i="1"/>
  <c r="T33" i="1"/>
  <c r="S1904" i="1"/>
  <c r="T1904" i="1"/>
  <c r="S1063" i="1"/>
  <c r="T1063" i="1"/>
  <c r="S1893" i="1"/>
  <c r="T1893" i="1"/>
  <c r="S872" i="1"/>
  <c r="T872" i="1"/>
  <c r="S2119" i="1"/>
  <c r="T2119" i="1"/>
  <c r="S901" i="1"/>
  <c r="T901" i="1"/>
  <c r="S990" i="1"/>
  <c r="T990" i="1"/>
  <c r="S2330" i="1"/>
  <c r="T2330" i="1"/>
  <c r="S1112" i="1"/>
  <c r="T1112" i="1"/>
  <c r="S2137" i="1"/>
  <c r="T2137" i="1"/>
  <c r="S1857" i="1"/>
  <c r="T1857" i="1"/>
  <c r="S455" i="1"/>
  <c r="T455" i="1"/>
  <c r="S225" i="1"/>
  <c r="T225" i="1"/>
  <c r="S2396" i="1"/>
  <c r="T2396" i="1"/>
  <c r="S2358" i="1"/>
  <c r="T2358" i="1"/>
  <c r="S1999" i="1"/>
  <c r="T1999" i="1"/>
  <c r="S1109" i="1"/>
  <c r="T1109" i="1"/>
  <c r="S1928" i="1"/>
  <c r="T1928" i="1"/>
  <c r="S2221" i="1"/>
  <c r="T2221" i="1"/>
  <c r="S1205" i="1"/>
  <c r="T1205" i="1"/>
  <c r="S2439" i="1"/>
  <c r="T2439" i="1"/>
  <c r="S734" i="1"/>
  <c r="T734" i="1"/>
  <c r="S1871" i="1"/>
  <c r="T1871" i="1"/>
  <c r="S777" i="1"/>
  <c r="T777" i="1"/>
  <c r="S2890" i="1"/>
  <c r="T2890" i="1"/>
  <c r="S1993" i="1"/>
  <c r="T1993" i="1"/>
  <c r="S95" i="1"/>
  <c r="T95" i="1"/>
  <c r="S1599" i="1"/>
  <c r="T1599" i="1"/>
  <c r="S11" i="1"/>
  <c r="T11" i="1"/>
  <c r="S2250" i="1"/>
  <c r="T2250" i="1"/>
  <c r="S540" i="1"/>
  <c r="T540" i="1"/>
  <c r="S170" i="1"/>
  <c r="T170" i="1"/>
  <c r="S125" i="1"/>
  <c r="T125" i="1"/>
  <c r="S1517" i="1"/>
  <c r="T1517" i="1"/>
  <c r="S2356" i="1"/>
  <c r="T2356" i="1"/>
  <c r="S1940" i="1"/>
  <c r="T1940" i="1"/>
  <c r="S2321" i="1"/>
  <c r="T2321" i="1"/>
  <c r="S1889" i="1"/>
  <c r="T1889" i="1"/>
  <c r="S1877" i="1"/>
  <c r="T1877" i="1"/>
  <c r="S1523" i="1"/>
  <c r="T1523" i="1"/>
  <c r="S720" i="1"/>
  <c r="T720" i="1"/>
  <c r="S2739" i="1"/>
  <c r="T2739" i="1"/>
  <c r="S246" i="1"/>
  <c r="T246" i="1"/>
  <c r="S639" i="1"/>
  <c r="T639" i="1"/>
  <c r="S2708" i="1"/>
  <c r="T2708" i="1"/>
  <c r="S1448" i="1"/>
  <c r="T1448" i="1"/>
  <c r="S1958" i="1"/>
  <c r="T1958" i="1"/>
  <c r="S2333" i="1"/>
  <c r="T2333" i="1"/>
  <c r="S2540" i="1"/>
  <c r="T2540" i="1"/>
  <c r="S1903" i="1"/>
  <c r="T1903" i="1"/>
  <c r="S1028" i="1"/>
  <c r="T1028" i="1"/>
  <c r="S36" i="1"/>
  <c r="T36" i="1"/>
  <c r="S1642" i="1"/>
  <c r="T1642" i="1"/>
  <c r="S1965" i="1"/>
  <c r="T1965" i="1"/>
  <c r="S2138" i="1"/>
  <c r="T2138" i="1"/>
  <c r="S2087" i="1"/>
  <c r="T2087" i="1"/>
  <c r="S956" i="1"/>
  <c r="T956" i="1"/>
  <c r="S902" i="1"/>
  <c r="T902" i="1"/>
  <c r="S1799" i="1"/>
  <c r="T1799" i="1"/>
  <c r="S1443" i="1"/>
  <c r="T1443" i="1"/>
  <c r="S1505" i="1"/>
  <c r="T1505" i="1"/>
  <c r="S2122" i="1"/>
  <c r="T2122" i="1"/>
  <c r="S97" i="1"/>
  <c r="T97" i="1"/>
  <c r="S2431" i="1"/>
  <c r="T2431" i="1"/>
  <c r="S2509" i="1"/>
  <c r="T2509" i="1"/>
  <c r="S1890" i="1"/>
  <c r="T1890" i="1"/>
  <c r="S498" i="1"/>
  <c r="T498" i="1"/>
  <c r="S2018" i="1"/>
  <c r="T2018" i="1"/>
  <c r="S1054" i="1"/>
  <c r="T1054" i="1"/>
  <c r="S1574" i="1"/>
  <c r="T1574" i="1"/>
  <c r="S1886" i="1"/>
  <c r="T1886" i="1"/>
  <c r="S2080" i="1"/>
  <c r="T2080" i="1"/>
  <c r="S1594" i="1"/>
  <c r="T1594" i="1"/>
  <c r="S1533" i="1"/>
  <c r="T1533" i="1"/>
  <c r="S760" i="1"/>
  <c r="T760" i="1"/>
  <c r="S388" i="1"/>
  <c r="T388" i="1"/>
  <c r="S1947" i="1"/>
  <c r="T1947" i="1"/>
  <c r="S2158" i="1"/>
  <c r="T2158" i="1"/>
  <c r="S1589" i="1"/>
  <c r="T1589" i="1"/>
  <c r="S1870" i="1"/>
  <c r="T1870" i="1"/>
  <c r="S1668" i="1"/>
  <c r="T1668" i="1"/>
  <c r="S858" i="1"/>
  <c r="T858" i="1"/>
  <c r="S933" i="1"/>
  <c r="T933" i="1"/>
  <c r="S620" i="1"/>
  <c r="T620" i="1"/>
  <c r="S1535" i="1"/>
  <c r="T1535" i="1"/>
  <c r="S201" i="1"/>
  <c r="T201" i="1"/>
  <c r="S1436" i="1"/>
  <c r="T1436" i="1"/>
  <c r="S1948" i="1"/>
  <c r="T1948" i="1"/>
  <c r="S1605" i="1"/>
  <c r="T1605" i="1"/>
  <c r="S2322" i="1"/>
  <c r="T2322" i="1"/>
  <c r="S765" i="1"/>
  <c r="T765" i="1"/>
  <c r="S1001" i="1"/>
  <c r="T1001" i="1"/>
  <c r="S1126" i="1"/>
  <c r="T1126" i="1"/>
  <c r="S1632" i="1"/>
  <c r="T1632" i="1"/>
  <c r="S783" i="1"/>
  <c r="T783" i="1"/>
  <c r="S374" i="1"/>
  <c r="T374" i="1"/>
  <c r="S2718" i="1"/>
  <c r="T2718" i="1"/>
  <c r="S2291" i="1"/>
  <c r="T2291" i="1"/>
  <c r="S1528" i="1"/>
  <c r="T1528" i="1"/>
  <c r="S1803" i="1"/>
  <c r="T1803" i="1"/>
  <c r="S122" i="1"/>
  <c r="T122" i="1"/>
  <c r="S1988" i="1"/>
  <c r="T1988" i="1"/>
  <c r="S1630" i="1"/>
  <c r="T1630" i="1"/>
  <c r="S186" i="1"/>
  <c r="T186" i="1"/>
  <c r="S173" i="1"/>
  <c r="T173" i="1"/>
  <c r="S27" i="1"/>
  <c r="T27" i="1"/>
  <c r="S556" i="1"/>
  <c r="T556" i="1"/>
  <c r="S1694" i="1"/>
  <c r="T1694" i="1"/>
  <c r="S382" i="1"/>
  <c r="T382" i="1"/>
  <c r="S1416" i="1"/>
  <c r="T1416" i="1"/>
  <c r="S2492" i="1"/>
  <c r="T2492" i="1"/>
  <c r="S435" i="1"/>
  <c r="T435" i="1"/>
  <c r="S1874" i="1"/>
  <c r="T1874" i="1"/>
  <c r="S1773" i="1"/>
  <c r="T1773" i="1"/>
  <c r="S1473" i="1"/>
  <c r="T1473" i="1"/>
  <c r="S604" i="1"/>
  <c r="T604" i="1"/>
  <c r="S209" i="1"/>
  <c r="T209" i="1"/>
  <c r="S1792" i="1"/>
  <c r="T1792" i="1"/>
  <c r="S2069" i="1"/>
  <c r="T2069" i="1"/>
  <c r="S2262" i="1"/>
  <c r="T2262" i="1"/>
  <c r="S204" i="1"/>
  <c r="T204" i="1"/>
  <c r="S955" i="1"/>
  <c r="T955" i="1"/>
  <c r="S728" i="1"/>
  <c r="T728" i="1"/>
  <c r="S1606" i="1"/>
  <c r="T1606" i="1"/>
  <c r="S520" i="1"/>
  <c r="T520" i="1"/>
  <c r="S1510" i="1"/>
  <c r="T1510" i="1"/>
  <c r="S231" i="1"/>
  <c r="T231" i="1"/>
  <c r="S1026" i="1"/>
  <c r="T1026" i="1"/>
  <c r="S845" i="1"/>
  <c r="T845" i="1"/>
  <c r="S2027" i="1"/>
  <c r="T2027" i="1"/>
  <c r="S496" i="1"/>
  <c r="T496" i="1"/>
  <c r="S6" i="1"/>
  <c r="T6" i="1"/>
  <c r="S1461" i="1"/>
  <c r="T1461" i="1"/>
  <c r="S121" i="1"/>
  <c r="T121" i="1"/>
  <c r="S139" i="1"/>
  <c r="T139" i="1"/>
  <c r="S586" i="1"/>
  <c r="T586" i="1"/>
  <c r="S210" i="1"/>
  <c r="T210" i="1"/>
  <c r="S100" i="1"/>
  <c r="T100" i="1"/>
  <c r="S142" i="1"/>
  <c r="T142" i="1"/>
  <c r="S2092" i="1"/>
  <c r="T2092" i="1"/>
  <c r="S1750" i="1"/>
  <c r="T1750" i="1"/>
  <c r="S500" i="1"/>
  <c r="T500" i="1"/>
  <c r="S188" i="1"/>
  <c r="T188" i="1"/>
  <c r="S68" i="1"/>
  <c r="T68" i="1"/>
  <c r="S323" i="1"/>
  <c r="T323" i="1"/>
  <c r="S547" i="1"/>
  <c r="T547" i="1"/>
  <c r="S1638" i="1"/>
  <c r="T1638" i="1"/>
  <c r="S797" i="1"/>
  <c r="T797" i="1"/>
  <c r="S470" i="1"/>
  <c r="T470" i="1"/>
  <c r="S1509" i="1"/>
  <c r="T1509" i="1"/>
  <c r="S261" i="1"/>
  <c r="T261" i="1"/>
  <c r="S285" i="1"/>
  <c r="T285" i="1"/>
  <c r="S287" i="1"/>
  <c r="T287" i="1"/>
  <c r="S354" i="1"/>
  <c r="T354" i="1"/>
  <c r="S766" i="1"/>
  <c r="T766" i="1"/>
  <c r="S251" i="1"/>
  <c r="T251" i="1"/>
  <c r="S1504" i="1"/>
  <c r="T1504" i="1"/>
  <c r="S365" i="1"/>
  <c r="T365" i="1"/>
  <c r="S503" i="1"/>
  <c r="T503" i="1"/>
  <c r="S1458" i="1"/>
  <c r="T1458" i="1"/>
  <c r="S252" i="1"/>
  <c r="T252" i="1"/>
  <c r="S425" i="1"/>
  <c r="T425" i="1"/>
  <c r="S69" i="1"/>
  <c r="T69" i="1"/>
  <c r="S1068" i="1"/>
  <c r="T1068" i="1"/>
  <c r="S266" i="1"/>
  <c r="T266" i="1"/>
  <c r="S652" i="1"/>
  <c r="T652" i="1"/>
  <c r="S233" i="1"/>
  <c r="T233" i="1"/>
  <c r="S157" i="1"/>
  <c r="T157" i="1"/>
  <c r="S1804" i="1"/>
  <c r="T1804" i="1"/>
  <c r="S19" i="1"/>
  <c r="T19" i="1"/>
  <c r="S143" i="1"/>
  <c r="T143" i="1"/>
  <c r="S324" i="1"/>
  <c r="T324" i="1"/>
  <c r="T1453" i="1"/>
  <c r="D1" i="2"/>
  <c r="L2" i="1"/>
  <c r="R7" i="1" s="1"/>
  <c r="Z1" i="2"/>
  <c r="U2" i="1"/>
  <c r="O2" i="1"/>
  <c r="Q1" i="2" s="1"/>
  <c r="V1" i="1"/>
  <c r="AO1" i="2"/>
  <c r="S3126" i="1"/>
  <c r="S2345" i="1"/>
  <c r="S3108" i="1"/>
  <c r="S1622" i="1"/>
  <c r="S2189" i="1"/>
  <c r="S3035" i="1"/>
  <c r="S2856" i="1"/>
  <c r="S3060" i="1"/>
  <c r="S2136" i="1"/>
  <c r="S2148" i="1"/>
  <c r="S2979" i="1"/>
  <c r="S2292" i="1"/>
  <c r="S2750" i="1"/>
  <c r="S2238" i="1"/>
  <c r="S633" i="1"/>
  <c r="S668" i="1"/>
  <c r="S696" i="1"/>
  <c r="S2041" i="1"/>
  <c r="S2578" i="1"/>
  <c r="S1065" i="1"/>
  <c r="S1018" i="1"/>
  <c r="S1221" i="1"/>
  <c r="S2780" i="1"/>
  <c r="S2102" i="1"/>
  <c r="S2568" i="1"/>
  <c r="S2729" i="1"/>
  <c r="S3046" i="1"/>
  <c r="S879" i="1"/>
  <c r="S2629" i="1"/>
  <c r="S794" i="1"/>
  <c r="S838" i="1"/>
  <c r="S2997" i="1"/>
  <c r="S2009" i="1"/>
  <c r="S3065" i="1"/>
  <c r="S2663" i="1"/>
  <c r="S1048" i="1"/>
  <c r="S1019" i="1"/>
  <c r="S2312" i="1"/>
  <c r="S900" i="1"/>
  <c r="S2912" i="1"/>
  <c r="S2029" i="1"/>
  <c r="S3026" i="1"/>
  <c r="S2918" i="1"/>
  <c r="S2722" i="1"/>
  <c r="S3111" i="1"/>
  <c r="S944" i="1"/>
  <c r="S2927" i="1"/>
  <c r="S2593" i="1"/>
  <c r="S3155" i="1"/>
  <c r="S1373" i="1"/>
  <c r="S1809" i="1"/>
  <c r="S437" i="1"/>
  <c r="S2412" i="1"/>
  <c r="S2720" i="1"/>
  <c r="S1967" i="1"/>
  <c r="S1299" i="1"/>
  <c r="S3004" i="1"/>
  <c r="S2181" i="1"/>
  <c r="S3105" i="1"/>
  <c r="S1985" i="1"/>
  <c r="S1875" i="1"/>
  <c r="S2344" i="1"/>
  <c r="S2622" i="1"/>
  <c r="S2687" i="1"/>
  <c r="S796" i="1"/>
  <c r="S3027" i="1"/>
  <c r="S2642" i="1"/>
  <c r="S1291" i="1"/>
  <c r="S2892" i="1"/>
  <c r="S2684" i="1"/>
  <c r="S2016" i="1"/>
  <c r="S1995" i="1"/>
  <c r="S2100" i="1"/>
  <c r="S2353" i="1"/>
  <c r="S2010" i="1"/>
  <c r="S2924" i="1"/>
  <c r="S2905" i="1"/>
  <c r="S1092" i="1"/>
  <c r="S2998" i="1"/>
  <c r="S92" i="1"/>
  <c r="S2390" i="1"/>
  <c r="S1640" i="1"/>
  <c r="S2607" i="1"/>
  <c r="S2022" i="1"/>
  <c r="S3011" i="1"/>
  <c r="S1325" i="1"/>
  <c r="S2108" i="1"/>
  <c r="S2683" i="1"/>
  <c r="S2482" i="1"/>
  <c r="S2416" i="1"/>
  <c r="S1848" i="1"/>
  <c r="S564" i="1"/>
  <c r="S1372" i="1"/>
  <c r="S1763" i="1"/>
  <c r="S968" i="1"/>
  <c r="S509" i="1"/>
  <c r="S653" i="1"/>
  <c r="S109" i="1"/>
  <c r="S718" i="1"/>
  <c r="S104" i="1"/>
  <c r="S230" i="1"/>
  <c r="S582" i="1"/>
  <c r="S1185" i="1"/>
  <c r="S1843" i="1"/>
  <c r="S665" i="1"/>
  <c r="S353" i="1"/>
  <c r="S1471" i="1"/>
  <c r="S735" i="1"/>
  <c r="S1572" i="1"/>
  <c r="S26" i="1"/>
  <c r="S317" i="1"/>
  <c r="S232" i="1"/>
  <c r="S1663" i="1"/>
  <c r="S448" i="1"/>
  <c r="S742" i="1"/>
  <c r="S589" i="1"/>
  <c r="S2832" i="1"/>
  <c r="S1375" i="1"/>
  <c r="S533" i="1"/>
  <c r="S2980" i="1"/>
  <c r="S184" i="1"/>
  <c r="S2954" i="1"/>
  <c r="S3051" i="1"/>
  <c r="J2" i="1"/>
  <c r="H1" i="2" s="1"/>
  <c r="S1942" i="1"/>
  <c r="S1706" i="1"/>
  <c r="S348" i="1"/>
  <c r="S2455" i="1"/>
  <c r="S1912" i="1"/>
  <c r="S276" i="1"/>
  <c r="S896" i="1"/>
  <c r="S3083" i="1"/>
  <c r="S2904" i="1"/>
  <c r="S2004" i="1"/>
  <c r="S1563" i="1"/>
  <c r="S2288" i="1"/>
  <c r="S1540" i="1"/>
  <c r="S2831" i="1"/>
  <c r="S2090" i="1"/>
  <c r="S637" i="1"/>
  <c r="S3059" i="1"/>
  <c r="S2214" i="1"/>
  <c r="S2787" i="1"/>
  <c r="S3146" i="1"/>
  <c r="S3040" i="1"/>
  <c r="S752" i="1"/>
  <c r="S2304" i="1"/>
  <c r="S1347" i="1"/>
  <c r="S2577" i="1"/>
  <c r="S795" i="1"/>
  <c r="S1968" i="1"/>
  <c r="S2084" i="1"/>
  <c r="S2874" i="1"/>
  <c r="S3123" i="1"/>
  <c r="S2855" i="1"/>
  <c r="S2305" i="1"/>
  <c r="S1451" i="1"/>
  <c r="S1278" i="1"/>
  <c r="S1422" i="1"/>
  <c r="S850" i="1"/>
  <c r="S925" i="1"/>
  <c r="S812" i="1"/>
  <c r="S45" i="1"/>
  <c r="S2809" i="1"/>
  <c r="S2643" i="1"/>
  <c r="S2865" i="1"/>
  <c r="S2770" i="1"/>
  <c r="S2634" i="1"/>
  <c r="S1906" i="1"/>
  <c r="S2203" i="1"/>
  <c r="S2101" i="1"/>
  <c r="S2631" i="1"/>
  <c r="S770" i="1"/>
  <c r="S682" i="1"/>
  <c r="S1146" i="1"/>
  <c r="S2781" i="1"/>
  <c r="S2376" i="1"/>
  <c r="S1779" i="1"/>
  <c r="S2514" i="1"/>
  <c r="S2986" i="1"/>
  <c r="S1982" i="1"/>
  <c r="S621" i="1"/>
  <c r="S2434" i="1"/>
  <c r="S3136" i="1"/>
  <c r="S393" i="1"/>
  <c r="S2949" i="1"/>
  <c r="S972" i="1"/>
  <c r="S2877" i="1"/>
  <c r="S2096" i="1"/>
  <c r="S2393" i="1"/>
  <c r="S757" i="1"/>
  <c r="S2627" i="1"/>
  <c r="S2463" i="1"/>
  <c r="S2804" i="1"/>
  <c r="S1892" i="1"/>
  <c r="S1551" i="1"/>
  <c r="S2858" i="1"/>
  <c r="S651" i="1"/>
  <c r="S49" i="1"/>
  <c r="S1358" i="1"/>
  <c r="S2257" i="1"/>
  <c r="S506" i="1"/>
  <c r="S2161" i="1"/>
  <c r="S946" i="1"/>
  <c r="S2869" i="1"/>
  <c r="S1954" i="1"/>
  <c r="S2584" i="1"/>
  <c r="S1145" i="1"/>
  <c r="S791" i="1"/>
  <c r="S753" i="1"/>
  <c r="S1891" i="1"/>
  <c r="S2652" i="1"/>
  <c r="S908" i="1"/>
  <c r="S2026" i="1"/>
  <c r="S1578" i="1"/>
  <c r="S1984" i="1"/>
  <c r="S1824" i="1"/>
  <c r="S2144" i="1"/>
  <c r="S1355" i="1"/>
  <c r="S2179" i="1"/>
  <c r="S2317" i="1"/>
  <c r="S2385" i="1"/>
  <c r="S43" i="1"/>
  <c r="S2501" i="1"/>
  <c r="S459" i="1"/>
  <c r="S478" i="1"/>
  <c r="S807" i="1"/>
  <c r="S2205" i="1"/>
  <c r="S131" i="1"/>
  <c r="S81" i="1"/>
  <c r="S1445" i="1"/>
  <c r="S583" i="1"/>
  <c r="S1935" i="1"/>
  <c r="S364" i="1"/>
  <c r="S1713" i="1"/>
  <c r="S79" i="1"/>
  <c r="S103" i="1"/>
  <c r="S155" i="1"/>
  <c r="S1820" i="1"/>
  <c r="S57" i="1"/>
  <c r="S107" i="1"/>
  <c r="S474" i="1"/>
  <c r="S2247" i="1"/>
  <c r="S873" i="1"/>
  <c r="S1495" i="1"/>
  <c r="S1450" i="1"/>
  <c r="S741" i="1"/>
  <c r="S464" i="1"/>
  <c r="S1009" i="1"/>
  <c r="S2507" i="1"/>
  <c r="S3156" i="1"/>
  <c r="S1624" i="1"/>
  <c r="S2870" i="1"/>
  <c r="S2398" i="1"/>
  <c r="S1475" i="1"/>
  <c r="S1198" i="1"/>
  <c r="S767" i="1"/>
  <c r="S1901" i="1"/>
  <c r="S2531" i="1"/>
  <c r="S2508" i="1"/>
  <c r="S3018" i="1"/>
  <c r="S3134" i="1"/>
  <c r="S1970" i="1"/>
  <c r="S2801" i="1"/>
  <c r="S1738" i="1"/>
  <c r="S2958" i="1"/>
  <c r="S1806" i="1"/>
  <c r="O1" i="2"/>
  <c r="AB8" i="1" s="1"/>
  <c r="AC8" i="1" s="1"/>
  <c r="AD8" i="1" s="1"/>
  <c r="K1" i="2"/>
  <c r="AB4" i="1" s="1"/>
  <c r="AC4" i="1" s="1"/>
  <c r="AD4" i="1" s="1"/>
  <c r="M1" i="2"/>
  <c r="AB6" i="1" s="1"/>
  <c r="AC6" i="1" s="1"/>
  <c r="AD6" i="1" s="1"/>
  <c r="L1" i="2"/>
  <c r="AB5" i="1" s="1"/>
  <c r="AC5" i="1" s="1"/>
  <c r="AD5" i="1" s="1"/>
  <c r="P1" i="2"/>
  <c r="AB9" i="1" s="1"/>
  <c r="AC9" i="1" s="1"/>
  <c r="AD9" i="1" s="1"/>
  <c r="N1" i="2"/>
  <c r="AB7" i="1" s="1"/>
  <c r="AC7" i="1" s="1"/>
  <c r="AD7" i="1" s="1"/>
  <c r="S2387" i="1"/>
  <c r="S408" i="1"/>
  <c r="S337" i="1"/>
  <c r="S3137" i="1"/>
  <c r="S3084" i="1"/>
  <c r="S3077" i="1"/>
  <c r="S1950" i="1"/>
  <c r="S248" i="1"/>
  <c r="S216" i="1"/>
  <c r="S755" i="1"/>
  <c r="S259" i="1"/>
  <c r="S3029" i="1"/>
  <c r="S1403" i="1"/>
  <c r="S750" i="1"/>
  <c r="S1583" i="1"/>
  <c r="S2236" i="1"/>
  <c r="S627" i="1"/>
  <c r="S3157" i="1"/>
  <c r="S2702" i="1"/>
  <c r="S2826" i="1"/>
  <c r="S1377" i="1"/>
  <c r="S1192" i="1"/>
  <c r="S163" i="1"/>
  <c r="S2791" i="1"/>
  <c r="S1337" i="1"/>
  <c r="S2698" i="1"/>
  <c r="S3151" i="1"/>
  <c r="S1978" i="1"/>
  <c r="S1335" i="1"/>
  <c r="S1407" i="1"/>
  <c r="S2487" i="1"/>
  <c r="S3158" i="1"/>
  <c r="S1751" i="1"/>
  <c r="S304" i="1"/>
  <c r="S1657" i="1"/>
  <c r="S326" i="1"/>
  <c r="S1620" i="1"/>
  <c r="S3140" i="1"/>
  <c r="S132" i="1"/>
  <c r="S397" i="1"/>
  <c r="S247" i="1"/>
  <c r="S237" i="1"/>
  <c r="S1538" i="1"/>
  <c r="S1165" i="1"/>
  <c r="S2536" i="1"/>
  <c r="S1764" i="1"/>
  <c r="S3006" i="1"/>
  <c r="S1918" i="1"/>
  <c r="S2159" i="1"/>
  <c r="S1295" i="1"/>
  <c r="S2216" i="1"/>
  <c r="S2785" i="1"/>
  <c r="S3141" i="1"/>
  <c r="S2479" i="1"/>
  <c r="S2769" i="1"/>
  <c r="S3081" i="1"/>
  <c r="S2950" i="1"/>
  <c r="S2483" i="1"/>
  <c r="S3147" i="1"/>
  <c r="S2792" i="1"/>
  <c r="S1979" i="1"/>
  <c r="S1858" i="1"/>
  <c r="S1367" i="1"/>
  <c r="S1459" i="1"/>
  <c r="S1651" i="1"/>
  <c r="S3054" i="1"/>
  <c r="S2644" i="1"/>
  <c r="S476" i="1"/>
  <c r="S2894" i="1"/>
  <c r="S1162" i="1"/>
  <c r="S3149" i="1"/>
  <c r="S2895" i="1"/>
  <c r="S3020" i="1"/>
  <c r="S1936" i="1"/>
  <c r="S3062" i="1"/>
  <c r="S1352" i="1"/>
  <c r="S1216" i="1"/>
  <c r="S1727" i="1"/>
  <c r="S1329" i="1"/>
  <c r="S599" i="1"/>
  <c r="S1905" i="1"/>
  <c r="S3099" i="1"/>
  <c r="S2962" i="1"/>
  <c r="S3070" i="1"/>
  <c r="S218" i="1"/>
  <c r="S546" i="1"/>
  <c r="S3085" i="1"/>
  <c r="S1154" i="1"/>
  <c r="S3025" i="1"/>
  <c r="S2969" i="1"/>
  <c r="S1047" i="1"/>
  <c r="S456" i="1"/>
  <c r="S2083" i="1"/>
  <c r="S2240" i="1"/>
  <c r="S3039" i="1"/>
  <c r="S3079" i="1"/>
  <c r="S2279" i="1"/>
  <c r="S2404" i="1"/>
  <c r="S2963" i="1"/>
  <c r="S1259" i="1"/>
  <c r="S2930" i="1"/>
  <c r="S2970" i="1"/>
  <c r="S2656" i="1"/>
  <c r="S2971" i="1"/>
  <c r="S3112" i="1"/>
  <c r="S2981" i="1"/>
  <c r="S1556" i="1"/>
  <c r="S3138" i="1"/>
  <c r="S2867" i="1"/>
  <c r="S310" i="1"/>
  <c r="S2814" i="1"/>
  <c r="S2557" i="1"/>
  <c r="S1953" i="1"/>
  <c r="S1232" i="1"/>
  <c r="S1361" i="1"/>
  <c r="S3142" i="1"/>
  <c r="S1094" i="1"/>
  <c r="S3074" i="1"/>
  <c r="S2972" i="1"/>
  <c r="S1303" i="1"/>
  <c r="S3152" i="1"/>
  <c r="S3148" i="1"/>
  <c r="S2363" i="1"/>
  <c r="S649" i="1"/>
  <c r="S640" i="1"/>
  <c r="S1383" i="1"/>
  <c r="S1996" i="1"/>
  <c r="S1141" i="1"/>
  <c r="S2853" i="1"/>
  <c r="S3159" i="1"/>
  <c r="S1873" i="1"/>
  <c r="S2654" i="1"/>
  <c r="S1212" i="1"/>
  <c r="S731" i="1"/>
  <c r="S1336" i="1"/>
  <c r="S2989" i="1"/>
  <c r="S1225" i="1"/>
  <c r="S2407" i="1"/>
  <c r="S2461" i="1"/>
  <c r="S1305" i="1"/>
  <c r="S2835" i="1"/>
  <c r="S848" i="1"/>
  <c r="S1338" i="1"/>
  <c r="S2562" i="1"/>
  <c r="S3075" i="1"/>
  <c r="S3160" i="1"/>
  <c r="S996" i="1"/>
  <c r="S1328" i="1"/>
  <c r="S3095" i="1"/>
  <c r="S2725" i="1"/>
  <c r="S1584" i="1"/>
  <c r="S1417" i="1"/>
  <c r="S613" i="1"/>
  <c r="S3162" i="1"/>
  <c r="S3161" i="1"/>
  <c r="S2640" i="1"/>
  <c r="S1977" i="1"/>
  <c r="S2626" i="1"/>
  <c r="S1155" i="1"/>
  <c r="S1077" i="1"/>
  <c r="S211" i="1"/>
  <c r="S1283" i="1"/>
  <c r="S3056" i="1"/>
  <c r="S3119" i="1"/>
  <c r="S2964" i="1"/>
  <c r="S722" i="1"/>
  <c r="S1595" i="1"/>
  <c r="S1007" i="1"/>
  <c r="S3100" i="1"/>
  <c r="S206" i="1"/>
  <c r="S1297" i="1"/>
  <c r="S2449" i="1"/>
  <c r="S1378" i="1"/>
  <c r="S3036" i="1"/>
  <c r="S2088" i="1"/>
  <c r="S772" i="1"/>
  <c r="S1404" i="1"/>
  <c r="S3030" i="1"/>
  <c r="S3037" i="1"/>
  <c r="S1351" i="1"/>
  <c r="S763" i="1"/>
  <c r="S1682" i="1"/>
  <c r="S729" i="1"/>
  <c r="S702" i="1"/>
  <c r="S2987" i="1"/>
  <c r="S1234" i="1"/>
  <c r="S930" i="1"/>
  <c r="S2558" i="1"/>
  <c r="S398" i="1"/>
  <c r="S1390" i="1"/>
  <c r="S2931" i="1"/>
  <c r="S2362" i="1"/>
  <c r="S2728" i="1"/>
  <c r="S1271" i="1"/>
  <c r="S1880" i="1"/>
  <c r="S2519" i="1"/>
  <c r="S3163" i="1"/>
  <c r="S970" i="1"/>
  <c r="S1619" i="1"/>
  <c r="S754" i="1"/>
  <c r="S572" i="1"/>
  <c r="S552" i="1"/>
  <c r="S1134" i="1"/>
  <c r="S2472" i="1"/>
  <c r="S3038" i="1"/>
  <c r="S1255" i="1"/>
  <c r="S1349" i="1"/>
  <c r="S1201" i="1"/>
  <c r="S573" i="1"/>
  <c r="S2244" i="1"/>
  <c r="S1669" i="1"/>
  <c r="S3066" i="1"/>
  <c r="S51" i="1"/>
  <c r="S717" i="1"/>
  <c r="S3164" i="1"/>
  <c r="S3031" i="1"/>
  <c r="S2475" i="1"/>
  <c r="S1045" i="1"/>
  <c r="S1312" i="1"/>
  <c r="S1202" i="1"/>
  <c r="S980" i="1"/>
  <c r="S1150" i="1"/>
  <c r="S1331" i="1"/>
  <c r="S1124" i="1"/>
  <c r="S1169" i="1"/>
  <c r="S1256" i="1"/>
  <c r="S1071" i="1"/>
  <c r="S3127" i="1"/>
  <c r="S1002" i="1"/>
  <c r="S1029" i="1"/>
  <c r="S1193" i="1"/>
  <c r="S3116" i="1"/>
  <c r="S3165" i="1"/>
  <c r="S906" i="1"/>
  <c r="S947" i="1"/>
  <c r="S1634" i="1"/>
  <c r="S2784" i="1"/>
  <c r="S3118" i="1"/>
  <c r="S3167" i="1"/>
  <c r="S3044" i="1"/>
  <c r="S3050" i="1"/>
  <c r="S2802" i="1"/>
  <c r="S600" i="1"/>
  <c r="S3166" i="1"/>
  <c r="S3170" i="1"/>
  <c r="S886" i="1"/>
  <c r="S3169" i="1"/>
  <c r="S501" i="1"/>
  <c r="S2277" i="1"/>
  <c r="S709" i="1"/>
  <c r="S1409" i="1"/>
  <c r="S1625" i="1"/>
  <c r="S82" i="1"/>
  <c r="S1108" i="1"/>
  <c r="S3052" i="1"/>
  <c r="S2745" i="1"/>
  <c r="S1035" i="1"/>
  <c r="S443" i="1"/>
  <c r="S917" i="1"/>
  <c r="S646" i="1"/>
  <c r="S3144" i="1"/>
  <c r="S3014" i="1"/>
  <c r="S3171" i="1"/>
  <c r="S913" i="1"/>
  <c r="S1867" i="1"/>
  <c r="S3172" i="1"/>
  <c r="S65" i="1"/>
  <c r="S1683" i="1"/>
  <c r="S3168" i="1"/>
  <c r="S724" i="1"/>
  <c r="S939" i="1"/>
  <c r="S3053" i="1"/>
  <c r="S2555" i="1"/>
  <c r="S2940" i="1"/>
  <c r="S3058" i="1"/>
  <c r="S773" i="1"/>
  <c r="S3091" i="1"/>
  <c r="S194" i="1"/>
  <c r="S386" i="1"/>
  <c r="S2726" i="1"/>
  <c r="S2873" i="1"/>
  <c r="S3174" i="1"/>
  <c r="S2070" i="1"/>
  <c r="S3177" i="1"/>
  <c r="S2948" i="1"/>
  <c r="S3135" i="1"/>
  <c r="S2879" i="1"/>
  <c r="S3132" i="1"/>
  <c r="S2846" i="1"/>
  <c r="S3173" i="1"/>
  <c r="S2445" i="1"/>
  <c r="S1585" i="1"/>
  <c r="S2609" i="1"/>
  <c r="S706" i="1"/>
  <c r="S3175" i="1"/>
  <c r="S1276" i="1"/>
  <c r="S2903" i="1"/>
  <c r="S2527" i="1"/>
  <c r="S2833" i="1"/>
  <c r="S2815" i="1"/>
  <c r="S1149" i="1"/>
  <c r="S2272" i="1"/>
  <c r="S2947" i="1"/>
  <c r="S1607" i="1"/>
  <c r="S3178" i="1"/>
  <c r="S3176" i="1"/>
  <c r="S3183" i="1"/>
  <c r="S2008" i="1"/>
  <c r="S2992" i="1"/>
  <c r="S577" i="1"/>
  <c r="S688" i="1"/>
  <c r="S3179" i="1"/>
  <c r="S2451" i="1"/>
  <c r="S1311" i="1"/>
  <c r="S2433" i="1"/>
  <c r="S428" i="1"/>
  <c r="S164" i="1"/>
  <c r="S2773" i="1"/>
  <c r="S2278" i="1"/>
  <c r="S676" i="1"/>
  <c r="S693" i="1"/>
  <c r="S3180" i="1"/>
  <c r="S3185" i="1"/>
  <c r="S2526" i="1"/>
  <c r="S1244" i="1"/>
  <c r="S2421" i="1"/>
  <c r="S64" i="1"/>
  <c r="S2647" i="1"/>
  <c r="S1980" i="1"/>
  <c r="S3186" i="1"/>
  <c r="S587" i="1"/>
  <c r="S3182" i="1"/>
  <c r="S2837" i="1"/>
  <c r="S2991" i="1"/>
  <c r="S541" i="1"/>
  <c r="S3120" i="1"/>
  <c r="S3181" i="1"/>
  <c r="S1579" i="1"/>
  <c r="S2082" i="1"/>
  <c r="S2086" i="1"/>
  <c r="S2559" i="1"/>
  <c r="S3190" i="1"/>
  <c r="S505" i="1"/>
  <c r="S3184" i="1"/>
  <c r="S3032" i="1"/>
  <c r="S1086" i="1"/>
  <c r="S483" i="1"/>
  <c r="S2741" i="1"/>
  <c r="S2697" i="1"/>
  <c r="S2192" i="1"/>
  <c r="S2982" i="1"/>
  <c r="S3189" i="1"/>
  <c r="S3086" i="1"/>
  <c r="S2836" i="1"/>
  <c r="S2033" i="1"/>
  <c r="S2107" i="1"/>
  <c r="S2921" i="1"/>
  <c r="S2973" i="1"/>
  <c r="S778" i="1"/>
  <c r="S839" i="1"/>
  <c r="S2660" i="1"/>
  <c r="S3033" i="1"/>
  <c r="S3087" i="1"/>
  <c r="S3021" i="1"/>
  <c r="S3007" i="1"/>
  <c r="S2648" i="1"/>
  <c r="S3041" i="1"/>
  <c r="S2153" i="1"/>
  <c r="S2974" i="1"/>
  <c r="S1188" i="1"/>
  <c r="S2510" i="1"/>
  <c r="S497" i="1"/>
  <c r="S2402" i="1"/>
  <c r="S2849" i="1"/>
  <c r="S3072" i="1"/>
  <c r="S3109" i="1"/>
  <c r="S2569" i="1"/>
  <c r="S2993" i="1"/>
  <c r="S1656" i="1"/>
  <c r="S3187" i="1"/>
  <c r="S238" i="1"/>
  <c r="S2462" i="1"/>
  <c r="S743" i="1"/>
  <c r="S2545" i="1"/>
  <c r="S1027" i="1"/>
  <c r="S2897" i="1"/>
  <c r="S2628" i="1"/>
  <c r="S3101" i="1"/>
  <c r="S2566" i="1"/>
  <c r="S1601" i="1"/>
  <c r="S2761" i="1"/>
  <c r="S3150" i="1"/>
  <c r="S2999" i="1"/>
  <c r="S3080" i="1"/>
  <c r="S1081" i="1"/>
  <c r="S3092" i="1"/>
  <c r="S484" i="1"/>
  <c r="S2283" i="1"/>
  <c r="S2408" i="1"/>
  <c r="S3128" i="1"/>
  <c r="S3188" i="1"/>
  <c r="S2810" i="1"/>
  <c r="S2766" i="1"/>
  <c r="S2414" i="1"/>
  <c r="S2442" i="1"/>
  <c r="S2793" i="1"/>
  <c r="S2951" i="1"/>
  <c r="S2944" i="1"/>
  <c r="S1609" i="1"/>
  <c r="S2429" i="1"/>
  <c r="S512" i="1"/>
  <c r="S2909" i="1"/>
  <c r="S2910" i="1"/>
  <c r="S2611" i="1"/>
  <c r="S3015" i="1"/>
  <c r="S3154" i="1"/>
  <c r="S2131" i="1"/>
  <c r="S3057" i="1"/>
  <c r="S3019" i="1"/>
  <c r="S878" i="1"/>
  <c r="S694" i="1"/>
  <c r="S2926" i="1"/>
  <c r="S2786" i="1"/>
  <c r="S1357" i="1"/>
  <c r="S254" i="1"/>
  <c r="S2880" i="1"/>
  <c r="S1172" i="1"/>
  <c r="S2046" i="1"/>
  <c r="S2596" i="1"/>
  <c r="S2550" i="1"/>
  <c r="S2876" i="1"/>
  <c r="S1919" i="1"/>
  <c r="S30" i="1"/>
  <c r="S2906" i="1"/>
  <c r="S2311" i="1"/>
  <c r="S2476" i="1"/>
  <c r="S2816" i="1"/>
  <c r="S2767" i="1"/>
  <c r="S2818" i="1"/>
  <c r="S41" i="1"/>
  <c r="S2346" i="1"/>
  <c r="S703" i="1"/>
  <c r="S1131" i="1"/>
  <c r="S2200" i="1"/>
  <c r="S1756" i="1"/>
  <c r="S2965" i="1"/>
  <c r="S1691" i="1"/>
  <c r="S2369" i="1"/>
  <c r="S704" i="1"/>
  <c r="S1949" i="1"/>
  <c r="S3064" i="1"/>
  <c r="S2776" i="1"/>
  <c r="S3102" i="1"/>
  <c r="S1914" i="1"/>
  <c r="S2983" i="1"/>
  <c r="S3133" i="1"/>
  <c r="S2762" i="1"/>
  <c r="S3000" i="1"/>
  <c r="S1285" i="1"/>
  <c r="S2299" i="1"/>
  <c r="S1944" i="1"/>
  <c r="S2834" i="1"/>
  <c r="S2884" i="1"/>
  <c r="S1550" i="1"/>
  <c r="S2388" i="1"/>
  <c r="S3047" i="1"/>
  <c r="S2839" i="1"/>
  <c r="S2952" i="1"/>
  <c r="S2975" i="1"/>
  <c r="S2570" i="1"/>
  <c r="S2352" i="1"/>
  <c r="S2700" i="1"/>
  <c r="S343" i="1"/>
  <c r="S3088" i="1"/>
  <c r="S1264" i="1"/>
  <c r="S2053" i="1"/>
  <c r="S2199" i="1"/>
  <c r="S1057" i="1"/>
  <c r="S2553" i="1"/>
  <c r="S1822" i="1"/>
  <c r="S2821" i="1"/>
  <c r="S2719" i="1"/>
  <c r="S2268" i="1"/>
  <c r="S2324" i="1"/>
  <c r="S2689" i="1"/>
  <c r="S2911" i="1"/>
  <c r="S2280" i="1"/>
  <c r="S2534" i="1"/>
  <c r="S3145" i="1"/>
  <c r="S2135" i="1"/>
  <c r="S699" i="1"/>
  <c r="S787" i="1"/>
  <c r="S2050" i="1"/>
  <c r="S2502" i="1"/>
  <c r="S3110" i="1"/>
  <c r="S680" i="1"/>
  <c r="S2851" i="1"/>
  <c r="S1318" i="1"/>
  <c r="S2477" i="1"/>
  <c r="S58" i="1"/>
  <c r="S2984" i="1"/>
  <c r="S491" i="1"/>
  <c r="S2898" i="1"/>
  <c r="S2976" i="1"/>
  <c r="S2817" i="1"/>
  <c r="S574" i="1"/>
  <c r="S2933" i="1"/>
  <c r="S2067" i="1"/>
  <c r="S2794" i="1"/>
  <c r="S2681" i="1"/>
  <c r="S1160" i="1"/>
  <c r="S2094" i="1"/>
  <c r="S3034" i="1"/>
  <c r="S2709" i="1"/>
  <c r="S2994" i="1"/>
  <c r="S3089" i="1"/>
  <c r="S2565" i="1"/>
  <c r="S2699" i="1"/>
  <c r="S2168" i="1"/>
  <c r="S2160" i="1"/>
  <c r="S2391" i="1"/>
  <c r="S2932" i="1"/>
  <c r="S3002" i="1"/>
  <c r="S3082" i="1"/>
  <c r="S3114" i="1"/>
  <c r="S1862" i="1"/>
  <c r="S2822" i="1"/>
  <c r="S480" i="1"/>
  <c r="S1923" i="1"/>
  <c r="S135" i="1"/>
  <c r="S2552" i="1"/>
  <c r="S2690" i="1"/>
  <c r="S2650" i="1"/>
  <c r="S2347" i="1"/>
  <c r="S2447" i="1"/>
  <c r="S2891" i="1"/>
  <c r="S2746" i="1"/>
  <c r="S221" i="1"/>
  <c r="S3098" i="1"/>
  <c r="S3076" i="1"/>
  <c r="S1170" i="1"/>
  <c r="S2886" i="1"/>
  <c r="S2748" i="1"/>
  <c r="S2937" i="1"/>
  <c r="S2424" i="1"/>
  <c r="S2680" i="1"/>
  <c r="S2734" i="1"/>
  <c r="S3067" i="1"/>
  <c r="S2590" i="1"/>
  <c r="S1474" i="1"/>
  <c r="S2995" i="1"/>
  <c r="S2968" i="1"/>
  <c r="S3023" i="1"/>
  <c r="S1557" i="1"/>
  <c r="S2563" i="1"/>
  <c r="S2303" i="1"/>
  <c r="S2755" i="1"/>
  <c r="S2123" i="1"/>
  <c r="S84" i="1"/>
  <c r="S1522" i="1"/>
  <c r="S831" i="1"/>
  <c r="S2813" i="1"/>
  <c r="S99" i="1"/>
  <c r="S2713" i="1"/>
  <c r="S1580" i="1"/>
  <c r="S571" i="1"/>
  <c r="S271" i="1"/>
  <c r="S842" i="1"/>
  <c r="S2882" i="1"/>
  <c r="S2899" i="1"/>
  <c r="S935" i="1"/>
  <c r="S1152" i="1"/>
  <c r="S2823" i="1"/>
  <c r="S2364" i="1"/>
  <c r="S3061" i="1"/>
  <c r="S550" i="1"/>
  <c r="S1823" i="1"/>
  <c r="S1670" i="1"/>
  <c r="S446" i="1"/>
  <c r="S3113" i="1"/>
  <c r="S2405" i="1"/>
  <c r="S1608" i="1"/>
  <c r="S2742" i="1"/>
  <c r="S2881" i="1"/>
  <c r="S2732" i="1"/>
  <c r="S2667" i="1"/>
  <c r="S1837" i="1"/>
  <c r="S2537" i="1"/>
  <c r="S3073" i="1"/>
  <c r="S2827" i="1"/>
  <c r="S2551" i="1"/>
  <c r="S162" i="1"/>
  <c r="S453" i="1"/>
  <c r="S2956" i="1"/>
  <c r="S971" i="1"/>
  <c r="S1902" i="1"/>
  <c r="S2473" i="1"/>
  <c r="S2365" i="1"/>
  <c r="S1014" i="1"/>
  <c r="S3022" i="1"/>
  <c r="S1882" i="1"/>
  <c r="S2666" i="1"/>
  <c r="S2807" i="1"/>
  <c r="S1855" i="1"/>
  <c r="S2028" i="1"/>
  <c r="S2670" i="1"/>
  <c r="S2737" i="1"/>
  <c r="S3008" i="1"/>
  <c r="S3001" i="1"/>
  <c r="S2264" i="1"/>
  <c r="S2104" i="1"/>
  <c r="S2308" i="1"/>
  <c r="S1596" i="1"/>
  <c r="S3096" i="1"/>
  <c r="S2061" i="1"/>
  <c r="S2274" i="1"/>
  <c r="S2797" i="1"/>
  <c r="S2749" i="1"/>
  <c r="S274" i="1"/>
  <c r="S1635" i="1"/>
  <c r="S2564" i="1"/>
  <c r="S245" i="1"/>
  <c r="S2819" i="1"/>
  <c r="S928" i="1"/>
  <c r="S2916" i="1"/>
  <c r="S623" i="1"/>
  <c r="S2468" i="1"/>
  <c r="S2541" i="1"/>
  <c r="S1881" i="1"/>
  <c r="S1684" i="1"/>
  <c r="S1135" i="1"/>
  <c r="S489" i="1"/>
  <c r="S690" i="1"/>
  <c r="S2117" i="1"/>
  <c r="S3048" i="1"/>
  <c r="S2790" i="1"/>
  <c r="S1275" i="1"/>
  <c r="S1805" i="1"/>
  <c r="S1956" i="1"/>
  <c r="S181" i="1"/>
  <c r="S1091" i="1"/>
  <c r="S2293" i="1"/>
  <c r="S907" i="1"/>
  <c r="S2325" i="1"/>
  <c r="S2724" i="1"/>
  <c r="S449" i="1"/>
  <c r="S3009" i="1"/>
  <c r="S161" i="1"/>
  <c r="S3106" i="1"/>
  <c r="S2844" i="1"/>
  <c r="S3024" i="1"/>
  <c r="S2042" i="1"/>
  <c r="S2811" i="1"/>
  <c r="S1755" i="1"/>
  <c r="S670" i="1"/>
  <c r="S2857" i="1"/>
  <c r="S1913" i="1"/>
  <c r="S2571" i="1"/>
  <c r="S2116" i="1"/>
  <c r="S2497" i="1"/>
  <c r="S2966" i="1"/>
  <c r="S3117" i="1"/>
  <c r="S976" i="1"/>
  <c r="S679" i="1"/>
  <c r="S664" i="1"/>
  <c r="S2985" i="1"/>
  <c r="S2703" i="1"/>
  <c r="S2806" i="1"/>
  <c r="S2171" i="1"/>
  <c r="S2397" i="1"/>
  <c r="S171" i="1"/>
  <c r="S2567" i="1"/>
  <c r="S2967" i="1"/>
  <c r="S3042" i="1"/>
  <c r="S2615" i="1"/>
  <c r="S2467" i="1"/>
  <c r="S2959" i="1"/>
  <c r="S1658" i="1"/>
  <c r="S2757" i="1"/>
  <c r="S2503" i="1"/>
  <c r="S2977" i="1"/>
  <c r="S1330" i="1"/>
  <c r="S1059" i="1"/>
  <c r="S2415" i="1"/>
  <c r="S1963" i="1"/>
  <c r="S2418" i="1"/>
  <c r="S771" i="1"/>
  <c r="S2751" i="1"/>
  <c r="S2411" i="1"/>
  <c r="S2081" i="1"/>
  <c r="S15" i="1"/>
  <c r="S3093" i="1"/>
  <c r="S2850" i="1"/>
  <c r="S2845" i="1"/>
  <c r="S2871" i="1"/>
  <c r="S2612" i="1"/>
  <c r="S2591" i="1"/>
  <c r="S2469" i="1"/>
  <c r="S3090" i="1"/>
  <c r="S2778" i="1"/>
  <c r="S745" i="1"/>
  <c r="S2796" i="1"/>
  <c r="S2820" i="1"/>
  <c r="S1315" i="1"/>
  <c r="S2752" i="1"/>
  <c r="S2610" i="1"/>
  <c r="S2154" i="1"/>
  <c r="S2659" i="1"/>
  <c r="S2922" i="1"/>
  <c r="S2389" i="1"/>
  <c r="S2934" i="1"/>
  <c r="S2528" i="1"/>
  <c r="S2490" i="1"/>
  <c r="S376" i="1"/>
  <c r="S2219" i="1"/>
  <c r="S217" i="1"/>
  <c r="S14" i="1"/>
  <c r="S615" i="1"/>
  <c r="S656" i="1"/>
  <c r="S2099" i="1"/>
  <c r="S2888" i="1"/>
  <c r="S1121" i="1"/>
  <c r="S2803" i="1"/>
  <c r="S1175" i="1"/>
  <c r="S2597" i="1"/>
  <c r="S3068" i="1"/>
  <c r="S549" i="1"/>
  <c r="S2812" i="1"/>
  <c r="S2213" i="1"/>
  <c r="S2696" i="1"/>
  <c r="S2765" i="1"/>
  <c r="S866" i="1"/>
  <c r="S2978" i="1"/>
  <c r="S2318" i="1"/>
  <c r="S2731" i="1"/>
  <c r="S3104" i="1"/>
  <c r="S1179" i="1"/>
  <c r="S2444" i="1"/>
  <c r="S543" i="1"/>
  <c r="S2668" i="1"/>
  <c r="S2779" i="1"/>
  <c r="S1722" i="1"/>
  <c r="S2872" i="1"/>
  <c r="S2575" i="1"/>
  <c r="S2705" i="1"/>
  <c r="S2245" i="1"/>
  <c r="S2298" i="1"/>
  <c r="S2671" i="1"/>
  <c r="S2661" i="1"/>
  <c r="S2805" i="1"/>
  <c r="S2843" i="1"/>
  <c r="S1714" i="1"/>
  <c r="S1981" i="1"/>
  <c r="S2733" i="1"/>
  <c r="S2754" i="1"/>
  <c r="S2183" i="1"/>
  <c r="S1118" i="1"/>
  <c r="S2071" i="1"/>
  <c r="S434" i="1"/>
  <c r="S179" i="1"/>
  <c r="S2854" i="1"/>
  <c r="S2657" i="1"/>
  <c r="S2686" i="1"/>
  <c r="S2990" i="1"/>
  <c r="S2366" i="1"/>
  <c r="S2546" i="1"/>
  <c r="S3124" i="1"/>
  <c r="S780" i="1"/>
  <c r="S1044" i="1"/>
  <c r="S2386" i="1"/>
  <c r="S3121" i="1"/>
  <c r="S1210" i="1"/>
  <c r="S1307" i="1"/>
  <c r="S2988" i="1"/>
  <c r="S1052" i="1"/>
  <c r="S1177" i="1"/>
  <c r="S3055" i="1"/>
  <c r="S3107" i="1"/>
  <c r="S960" i="1"/>
  <c r="S2777" i="1"/>
  <c r="S1013" i="1"/>
  <c r="S3003" i="1"/>
  <c r="S2795" i="1"/>
  <c r="S2957" i="1"/>
  <c r="S1178" i="1"/>
  <c r="S1733" i="1"/>
  <c r="S2241" i="1"/>
  <c r="S2662" i="1"/>
  <c r="S430" i="1"/>
  <c r="S2064" i="1"/>
  <c r="S2913" i="1"/>
  <c r="S2996" i="1"/>
  <c r="S418" i="1"/>
  <c r="S2126" i="1"/>
  <c r="S2883" i="1"/>
  <c r="S2875" i="1"/>
  <c r="S2381" i="1"/>
  <c r="S981" i="1"/>
  <c r="S1990" i="1"/>
  <c r="S1413" i="1"/>
  <c r="S1652" i="1"/>
  <c r="S1483" i="1"/>
  <c r="S2945" i="1"/>
  <c r="S411" i="1"/>
  <c r="S2788" i="1"/>
  <c r="S2953" i="1"/>
  <c r="S511" i="1"/>
  <c r="S1908" i="1"/>
  <c r="S2602" i="1"/>
  <c r="S1168" i="1"/>
  <c r="S1262" i="1"/>
  <c r="S2443" i="1"/>
  <c r="S2218" i="1"/>
  <c r="S2960" i="1"/>
  <c r="S1129" i="1"/>
  <c r="S2923" i="1"/>
  <c r="S3139" i="1"/>
  <c r="S193" i="1"/>
  <c r="S1309" i="1"/>
  <c r="S2586" i="1"/>
  <c r="S1223" i="1"/>
  <c r="S764" i="1"/>
  <c r="S2901" i="1"/>
  <c r="S2763" i="1"/>
  <c r="S1371" i="1"/>
  <c r="S2248" i="1"/>
  <c r="S2935" i="1"/>
  <c r="S2585" i="1"/>
  <c r="S2864" i="1"/>
  <c r="S2936" i="1"/>
  <c r="S2838" i="1"/>
  <c r="S1816" i="1"/>
  <c r="S2488" i="1"/>
  <c r="S2574" i="1"/>
  <c r="S2489" i="1"/>
  <c r="S3010" i="1"/>
  <c r="S2917" i="1"/>
  <c r="S1690" i="1"/>
  <c r="S2554" i="1"/>
  <c r="S502" i="1"/>
  <c r="S2919" i="1"/>
  <c r="S1612" i="1"/>
  <c r="S2961" i="1"/>
  <c r="S1308" i="1"/>
  <c r="S2759" i="1"/>
  <c r="S3016" i="1"/>
  <c r="S2524" i="1"/>
  <c r="S1040" i="1"/>
  <c r="S1671" i="1"/>
  <c r="S2907" i="1"/>
  <c r="S1401" i="1"/>
  <c r="S439" i="1"/>
  <c r="S2677" i="1"/>
  <c r="S2371" i="1"/>
  <c r="S2493" i="1"/>
  <c r="S2326" i="1"/>
  <c r="S3143" i="1"/>
  <c r="S2038" i="1"/>
  <c r="S1802" i="1"/>
  <c r="S2254" i="1"/>
  <c r="S2370" i="1"/>
  <c r="S562" i="1"/>
  <c r="S1156" i="1"/>
  <c r="S486" i="1"/>
  <c r="S2721" i="1"/>
  <c r="S2556" i="1"/>
  <c r="S2201" i="1"/>
  <c r="S2523" i="1"/>
  <c r="S2688" i="1"/>
  <c r="S953" i="1"/>
  <c r="S2808" i="1"/>
  <c r="S2132" i="1"/>
  <c r="S1621" i="1"/>
  <c r="S3017" i="1"/>
  <c r="S1700" i="1"/>
  <c r="S2542" i="1"/>
  <c r="S2598" i="1"/>
  <c r="S490" i="1"/>
  <c r="S2206" i="1"/>
  <c r="S2076" i="1"/>
  <c r="S2800" i="1"/>
  <c r="S2847" i="1"/>
  <c r="S825" i="1"/>
  <c r="S2525" i="1"/>
  <c r="S2535" i="1"/>
  <c r="S3103" i="1"/>
  <c r="S647" i="1"/>
  <c r="S2143" i="1"/>
  <c r="S2651" i="1"/>
  <c r="S882" i="1"/>
  <c r="S2054" i="1"/>
  <c r="S2504" i="1"/>
  <c r="S1626" i="1"/>
  <c r="S1394" i="1"/>
  <c r="S2830" i="1"/>
  <c r="S614" i="1"/>
  <c r="S698" i="1"/>
  <c r="S1636" i="1"/>
  <c r="S1851" i="1"/>
  <c r="S2437" i="1"/>
  <c r="S2592" i="1"/>
  <c r="S2743" i="1"/>
  <c r="S898" i="1"/>
  <c r="S1530" i="1"/>
  <c r="S2633" i="1"/>
  <c r="S1090" i="1"/>
  <c r="S1546" i="1"/>
  <c r="S2089" i="1"/>
  <c r="S2914" i="1"/>
  <c r="S975" i="1"/>
  <c r="S3153" i="1"/>
  <c r="S2655" i="1"/>
  <c r="S2714" i="1"/>
  <c r="S2764" i="1"/>
  <c r="S674" i="1"/>
  <c r="S3115" i="1"/>
  <c r="S629" i="1"/>
  <c r="S2695" i="1"/>
  <c r="S414" i="1"/>
  <c r="S1253" i="1"/>
  <c r="S2900" i="1"/>
  <c r="S1463" i="1"/>
  <c r="S2576" i="1"/>
  <c r="S2672" i="1"/>
  <c r="S2928" i="1"/>
  <c r="S2649" i="1"/>
  <c r="S1796" i="1"/>
  <c r="S2637" i="1"/>
  <c r="S2941" i="1"/>
  <c r="S2860" i="1"/>
  <c r="S2799" i="1"/>
  <c r="S1233" i="1"/>
  <c r="S2645" i="1"/>
  <c r="S2215" i="1"/>
  <c r="S1699" i="1"/>
  <c r="S2337" i="1"/>
  <c r="S2065" i="1"/>
  <c r="S3071" i="1"/>
  <c r="S2095" i="1"/>
  <c r="S2889" i="1"/>
  <c r="S2427" i="1"/>
  <c r="S1128" i="1"/>
  <c r="S611" i="1"/>
  <c r="S2227" i="1"/>
  <c r="S2929" i="1"/>
  <c r="S2435" i="1"/>
  <c r="S2188" i="1"/>
  <c r="S172" i="1"/>
  <c r="S1734" i="1"/>
  <c r="S293" i="1"/>
  <c r="S2403" i="1"/>
  <c r="S2828" i="1"/>
  <c r="S1037" i="1"/>
  <c r="S2938" i="1"/>
  <c r="S2425" i="1"/>
  <c r="S2529" i="1"/>
  <c r="S2141" i="1"/>
  <c r="S1245" i="1"/>
  <c r="S2043" i="1"/>
  <c r="S1641" i="1"/>
  <c r="S863" i="1"/>
  <c r="S1074" i="1"/>
  <c r="S1354" i="1"/>
  <c r="S1452" i="1"/>
  <c r="S3131" i="1"/>
  <c r="S2457" i="1"/>
  <c r="S3125" i="1"/>
  <c r="S2202" i="1"/>
  <c r="S525" i="1"/>
  <c r="S2861" i="1"/>
  <c r="S2532" i="1"/>
  <c r="S1320" i="1"/>
  <c r="S2382" i="1"/>
  <c r="S2339" i="1"/>
  <c r="S1938" i="1"/>
  <c r="S2465" i="1"/>
  <c r="S2349" i="1"/>
  <c r="S1752" i="1"/>
  <c r="S3012" i="1"/>
  <c r="S1317" i="1"/>
  <c r="S2678" i="1"/>
  <c r="S2459" i="1"/>
  <c r="S840" i="1"/>
  <c r="S2908" i="1"/>
  <c r="S1395" i="1"/>
  <c r="S2169" i="1"/>
  <c r="S1798" i="1"/>
  <c r="S2878" i="1"/>
  <c r="S1627" i="1"/>
  <c r="S2195" i="1"/>
  <c r="S2758" i="1"/>
  <c r="S1075" i="1"/>
  <c r="S3013" i="1"/>
  <c r="S2193" i="1"/>
  <c r="S1894" i="1"/>
  <c r="S1909" i="1"/>
  <c r="S2383" i="1"/>
  <c r="S3005" i="1"/>
  <c r="S2636" i="1"/>
  <c r="S3063" i="1"/>
  <c r="S2946" i="1"/>
  <c r="S2128" i="1"/>
  <c r="S1433" i="1"/>
  <c r="S874" i="1"/>
  <c r="S1927" i="1"/>
  <c r="S1960" i="1"/>
  <c r="S2478" i="1"/>
  <c r="S2925" i="1"/>
  <c r="S1757" i="1"/>
  <c r="S1184" i="1"/>
  <c r="S713" i="1"/>
  <c r="S1559" i="1"/>
  <c r="S2261" i="1"/>
  <c r="S2533" i="1"/>
  <c r="S2251" i="1"/>
  <c r="S2103" i="1"/>
  <c r="S973" i="1"/>
  <c r="S1455" i="1"/>
  <c r="S380" i="1"/>
  <c r="S2017" i="1"/>
  <c r="S2474" i="1"/>
  <c r="S1785" i="1"/>
  <c r="S94" i="1"/>
  <c r="S2075" i="1"/>
  <c r="S2621" i="1"/>
  <c r="S1381" i="1"/>
  <c r="S1575" i="1"/>
  <c r="S1831" i="1"/>
  <c r="S740" i="1"/>
  <c r="S389" i="1"/>
  <c r="S1825" i="1"/>
  <c r="S404" i="1"/>
  <c r="S98" i="1"/>
  <c r="S616" i="1"/>
  <c r="S412" i="1"/>
  <c r="S903" i="1"/>
  <c r="S2217" i="1"/>
  <c r="S145" i="1"/>
  <c r="S803" i="1"/>
  <c r="S566" i="1"/>
  <c r="S591" i="1"/>
  <c r="S1716" i="1"/>
  <c r="S432" i="1"/>
  <c r="S236" i="1"/>
  <c r="S205" i="1"/>
  <c r="S177" i="1"/>
  <c r="S424" i="1"/>
  <c r="S61" i="1"/>
  <c r="S516" i="1"/>
  <c r="S2341" i="1"/>
  <c r="S1030" i="1"/>
  <c r="S2603" i="1"/>
  <c r="S1639" i="1"/>
  <c r="S2547" i="1"/>
  <c r="S2599" i="1"/>
  <c r="S1287" i="1"/>
  <c r="S2727" i="1"/>
  <c r="S3097" i="1"/>
  <c r="S3045" i="1"/>
  <c r="S2422" i="1"/>
  <c r="S1899" i="1"/>
  <c r="S2768" i="1"/>
  <c r="S1674" i="1"/>
  <c r="S2868" i="1"/>
  <c r="S2782" i="1"/>
  <c r="S2862" i="1"/>
  <c r="S138" i="1"/>
  <c r="S2209" i="1"/>
  <c r="S1723" i="1"/>
  <c r="S2496" i="1"/>
  <c r="S1513" i="1"/>
  <c r="S93" i="1"/>
  <c r="S303" i="1"/>
  <c r="S852" i="1"/>
  <c r="S1545" i="1"/>
  <c r="S1666" i="1"/>
  <c r="S89" i="1"/>
  <c r="S868" i="1"/>
  <c r="S39" i="1"/>
  <c r="S1470" i="1"/>
  <c r="S158" i="1"/>
  <c r="S834" i="1"/>
  <c r="S1088" i="1"/>
  <c r="S409" i="1"/>
  <c r="S662" i="1"/>
  <c r="S355" i="1"/>
  <c r="S1598" i="1"/>
  <c r="S1932" i="1"/>
  <c r="S2106" i="1"/>
  <c r="S146" i="1"/>
  <c r="S1821" i="1"/>
  <c r="S105" i="1"/>
  <c r="S727" i="1"/>
  <c r="S165" i="1"/>
  <c r="S2223" i="1"/>
  <c r="S368" i="1"/>
  <c r="S431" i="1"/>
  <c r="S234" i="1"/>
  <c r="S18" i="1"/>
  <c r="S1453" i="1"/>
  <c r="S1503" i="1"/>
  <c r="S507" i="1"/>
  <c r="S2336" i="1"/>
  <c r="S1869" i="1"/>
  <c r="S950" i="1"/>
  <c r="S2130" i="1"/>
  <c r="S2030" i="1"/>
  <c r="S2420" i="1"/>
  <c r="S1989" i="1"/>
  <c r="S697" i="1"/>
  <c r="S197" i="1"/>
  <c r="S1524" i="1"/>
  <c r="S1005" i="1"/>
  <c r="S447" i="1"/>
  <c r="S1860" i="1"/>
  <c r="S1573" i="1"/>
  <c r="S2173" i="1"/>
  <c r="S1841" i="1"/>
  <c r="S1476" i="1"/>
  <c r="S86" i="1"/>
  <c r="S2716" i="1"/>
  <c r="S1795" i="1"/>
  <c r="S475" i="1"/>
  <c r="S2253" i="1"/>
  <c r="S2481" i="1"/>
  <c r="S524" i="1"/>
  <c r="S1747" i="1"/>
  <c r="S250" i="1"/>
  <c r="S538" i="1"/>
  <c r="S710" i="1"/>
  <c r="S2170" i="1"/>
  <c r="S85" i="1"/>
  <c r="S1079" i="1"/>
  <c r="S2756" i="1"/>
  <c r="S2191" i="1"/>
  <c r="S1593" i="1"/>
  <c r="S1096" i="1"/>
  <c r="S2163" i="1"/>
  <c r="S2400" i="1"/>
  <c r="S2114" i="1"/>
  <c r="S2167" i="1"/>
  <c r="S1784" i="1"/>
  <c r="S118" i="1"/>
  <c r="S396" i="1"/>
  <c r="S610" i="1"/>
  <c r="S469" i="1"/>
  <c r="S1252" i="1"/>
  <c r="S2517" i="1"/>
  <c r="S2707" i="1"/>
  <c r="S919" i="1"/>
  <c r="S806" i="1"/>
  <c r="S2580" i="1"/>
  <c r="S1654" i="1"/>
  <c r="S1761" i="1"/>
  <c r="S991" i="1"/>
  <c r="S391" i="1"/>
  <c r="S701" i="1"/>
  <c r="S1115" i="1"/>
  <c r="S2124" i="1"/>
  <c r="S1265" i="1"/>
  <c r="S2561" i="1"/>
  <c r="S1850" i="1"/>
  <c r="S774" i="1"/>
  <c r="S2055" i="1"/>
  <c r="S1430" i="1"/>
  <c r="S370" i="1"/>
  <c r="S1827" i="1"/>
  <c r="S965" i="1"/>
  <c r="S596" i="1"/>
  <c r="S1704" i="1"/>
  <c r="S282" i="1"/>
  <c r="S1560" i="1"/>
  <c r="S1653" i="1"/>
  <c r="S1501" i="1"/>
  <c r="S910" i="1"/>
  <c r="S1498" i="1"/>
  <c r="S642" i="1"/>
  <c r="S1176" i="1"/>
  <c r="S1525" i="1"/>
  <c r="S2295" i="1"/>
  <c r="S2079" i="1"/>
  <c r="S2466" i="1"/>
  <c r="S667" i="1"/>
  <c r="S2178" i="1"/>
  <c r="S2005" i="1"/>
  <c r="S669" i="1"/>
  <c r="S1966" i="1"/>
  <c r="S1431" i="1"/>
  <c r="S1561" i="1"/>
  <c r="S2270" i="1"/>
  <c r="S1125" i="1"/>
  <c r="S678" i="1"/>
  <c r="S2301" i="1"/>
  <c r="S997" i="1"/>
  <c r="S2259" i="1"/>
  <c r="S2186" i="1"/>
  <c r="S841" i="1"/>
  <c r="S1695" i="1"/>
  <c r="S2518" i="1"/>
  <c r="S1729" i="1"/>
  <c r="S1441" i="1"/>
  <c r="S1492" i="1"/>
  <c r="S1425" i="1"/>
  <c r="S1731" i="1"/>
  <c r="S2142" i="1"/>
  <c r="S279" i="1"/>
  <c r="S1432" i="1"/>
  <c r="S1672" i="1"/>
  <c r="S1830" i="1"/>
  <c r="S1815" i="1"/>
  <c r="S871" i="1"/>
  <c r="S1268" i="1"/>
  <c r="S1854" i="1"/>
  <c r="S2260" i="1"/>
  <c r="S569" i="1"/>
  <c r="S938" i="1"/>
  <c r="S1920" i="1"/>
  <c r="S2013" i="1"/>
  <c r="S1976" i="1"/>
  <c r="S1631" i="1"/>
  <c r="S1004" i="1"/>
  <c r="S1921" i="1"/>
  <c r="S808" i="1"/>
  <c r="S148" i="1"/>
  <c r="S1736" i="1"/>
  <c r="S1647" i="1"/>
  <c r="S2151" i="1"/>
  <c r="S1604" i="1"/>
  <c r="S612" i="1"/>
  <c r="S367" i="1"/>
  <c r="S1254" i="1"/>
  <c r="S2712" i="1"/>
  <c r="S134" i="1"/>
  <c r="S1429" i="1"/>
  <c r="S1508" i="1"/>
  <c r="S108" i="1"/>
  <c r="S1479" i="1"/>
  <c r="S37" i="1"/>
  <c r="S1655" i="1"/>
  <c r="S1462" i="1"/>
  <c r="S1648" i="1"/>
  <c r="S723" i="1"/>
  <c r="S5" i="1"/>
  <c r="S78" i="1"/>
  <c r="S982" i="1"/>
  <c r="S1746" i="1"/>
  <c r="S1321" i="1"/>
  <c r="S1646" i="1"/>
  <c r="S358" i="1"/>
  <c r="S113" i="1"/>
  <c r="S1772" i="1"/>
  <c r="S1481" i="1"/>
  <c r="S1645" i="1"/>
  <c r="S1964" i="1"/>
  <c r="S1536" i="1"/>
  <c r="S415" i="1"/>
  <c r="S1766" i="1"/>
  <c r="S1565" i="1"/>
  <c r="S42" i="1"/>
  <c r="S1664" i="1"/>
  <c r="S2491" i="1"/>
  <c r="S592" i="1"/>
  <c r="S454" i="1"/>
  <c r="S1548" i="1"/>
  <c r="S1480" i="1"/>
  <c r="S257" i="1"/>
  <c r="S2255" i="1"/>
  <c r="S460" i="1"/>
  <c r="S1633" i="1"/>
  <c r="S762" i="1"/>
  <c r="S1712" i="1"/>
  <c r="S1726" i="1"/>
  <c r="S584" i="1"/>
  <c r="S2021" i="1"/>
  <c r="S1380" i="1"/>
  <c r="S56" i="1"/>
  <c r="S1597" i="1"/>
  <c r="S2002" i="1"/>
  <c r="S1753" i="1"/>
  <c r="S1911" i="1"/>
  <c r="S1089" i="1"/>
  <c r="S28" i="1"/>
  <c r="S268" i="1"/>
  <c r="S598" i="1"/>
  <c r="S2616" i="1"/>
  <c r="S1420" i="1"/>
  <c r="S856" i="1"/>
  <c r="S1290" i="1"/>
  <c r="S2180" i="1"/>
  <c r="S2287" i="1"/>
  <c r="S2448" i="1"/>
  <c r="S2530" i="1"/>
  <c r="S2062" i="1"/>
  <c r="S2682" i="1"/>
  <c r="S2377" i="1"/>
  <c r="S2665" i="1"/>
  <c r="S2456" i="1"/>
  <c r="S2430" i="1"/>
  <c r="S789" i="1"/>
  <c r="S2771" i="1"/>
  <c r="S1991" i="1"/>
  <c r="S1793" i="1"/>
  <c r="S1032" i="1"/>
  <c r="S1969" i="1"/>
  <c r="S2538" i="1"/>
  <c r="S986" i="1"/>
  <c r="S941" i="1"/>
  <c r="S2145" i="1"/>
  <c r="S829" i="1"/>
  <c r="S2920" i="1"/>
  <c r="S2543" i="1"/>
  <c r="S2172" i="1"/>
  <c r="S891" i="1"/>
  <c r="S1797" i="1"/>
  <c r="S1685" i="1"/>
  <c r="S1208" i="1"/>
  <c r="S2319" i="1"/>
  <c r="S2149" i="1"/>
  <c r="S539" i="1"/>
  <c r="S1446" i="1"/>
  <c r="S575" i="1"/>
  <c r="S3069" i="1"/>
  <c r="S1808" i="1"/>
  <c r="S2340" i="1"/>
  <c r="S961" i="1"/>
  <c r="S2208" i="1"/>
  <c r="S2498" i="1"/>
  <c r="S2495" i="1"/>
  <c r="S1613" i="1"/>
  <c r="S2915" i="1"/>
  <c r="S926" i="1"/>
  <c r="S1794" i="1"/>
  <c r="S2515" i="1"/>
  <c r="S2129" i="1"/>
  <c r="S1113" i="1"/>
  <c r="S2197" i="1"/>
  <c r="S492" i="1"/>
  <c r="S1974" i="1"/>
  <c r="S911" i="1"/>
  <c r="S2798" i="1"/>
  <c r="S2658" i="1"/>
  <c r="S1659" i="1"/>
  <c r="S1778" i="1"/>
  <c r="S625" i="1"/>
  <c r="S2243" i="1"/>
  <c r="S1972" i="1"/>
  <c r="S2632" i="1"/>
  <c r="S2230" i="1"/>
  <c r="S2156" i="1"/>
  <c r="S2464" i="1"/>
  <c r="S1786" i="1"/>
  <c r="S2342" i="1"/>
  <c r="S1581" i="1"/>
  <c r="S3028" i="1"/>
  <c r="S1456" i="1"/>
  <c r="S1439" i="1"/>
  <c r="S1228" i="1"/>
  <c r="S2753" i="1"/>
  <c r="S2772" i="1"/>
  <c r="S2825" i="1"/>
  <c r="S182" i="1"/>
  <c r="S1282" i="1"/>
  <c r="S532" i="1"/>
  <c r="S1159" i="1"/>
  <c r="S2409" i="1"/>
  <c r="S2335" i="1"/>
  <c r="S2296" i="1"/>
  <c r="S2003" i="1"/>
  <c r="S2783" i="1"/>
  <c r="S2031" i="1"/>
  <c r="S52" i="1"/>
  <c r="S530" i="1"/>
  <c r="S2049" i="1"/>
  <c r="S2512" i="1"/>
  <c r="S883" i="1"/>
  <c r="S1388" i="1"/>
  <c r="S1742" i="1"/>
  <c r="S2315" i="1"/>
  <c r="S2701" i="1"/>
  <c r="S3094" i="1"/>
  <c r="S2774" i="1"/>
  <c r="S1132" i="1"/>
  <c r="S1055" i="1"/>
  <c r="S634" i="1"/>
  <c r="S1249" i="1"/>
  <c r="S2212" i="1"/>
  <c r="S2024" i="1"/>
  <c r="S1015" i="1"/>
  <c r="S223" i="1"/>
  <c r="S328" i="1"/>
  <c r="S1839" i="1"/>
  <c r="S989" i="1"/>
  <c r="S2077" i="1"/>
  <c r="S2058" i="1"/>
  <c r="S1853" i="1"/>
  <c r="S2943" i="1"/>
  <c r="S200" i="1"/>
  <c r="S2276" i="1"/>
  <c r="S759" i="1"/>
  <c r="S1130" i="1"/>
  <c r="S494" i="1"/>
  <c r="S2500" i="1"/>
  <c r="S909" i="1"/>
  <c r="S3049" i="1"/>
  <c r="S1085" i="1"/>
  <c r="S2499" i="1"/>
  <c r="S940" i="1"/>
  <c r="S1592" i="1"/>
  <c r="S195" i="1"/>
  <c r="S2328" i="1"/>
  <c r="S2600" i="1"/>
  <c r="S2669" i="1"/>
  <c r="S176" i="1"/>
  <c r="S495" i="1"/>
  <c r="S854" i="1"/>
  <c r="S1759" i="1"/>
  <c r="S2313" i="1"/>
  <c r="S1379" i="1"/>
  <c r="S281" i="1"/>
  <c r="S1826" i="1"/>
  <c r="S2395" i="1"/>
  <c r="S785" i="1"/>
  <c r="S2428" i="1"/>
  <c r="S2047" i="1"/>
  <c r="S1789" i="1"/>
  <c r="S830" i="1"/>
  <c r="S1720" i="1"/>
  <c r="S1399" i="1"/>
  <c r="S1618" i="1"/>
  <c r="S899" i="1"/>
  <c r="S128" i="1"/>
  <c r="S799" i="1"/>
  <c r="S2738" i="1"/>
  <c r="S2110" i="1"/>
  <c r="S1847" i="1"/>
  <c r="S485" i="1"/>
  <c r="S1945" i="1"/>
  <c r="S2314" i="1"/>
  <c r="S2309" i="1"/>
  <c r="S1770" i="1"/>
  <c r="S2220" i="1"/>
  <c r="S2176" i="1"/>
  <c r="S2039" i="1"/>
  <c r="S2184" i="1"/>
  <c r="S1628" i="1"/>
  <c r="S1496" i="1"/>
  <c r="S1410" i="1"/>
  <c r="S2595" i="1"/>
  <c r="S1310" i="1"/>
  <c r="S1861" i="1"/>
  <c r="S2040" i="1"/>
  <c r="S2760" i="1"/>
  <c r="S1491" i="1"/>
  <c r="S2294" i="1"/>
  <c r="S1241" i="1"/>
  <c r="S2675" i="1"/>
  <c r="S1673" i="1"/>
  <c r="S329" i="1"/>
  <c r="S554" i="1"/>
  <c r="S1879" i="1"/>
  <c r="S322" i="1"/>
  <c r="S2233" i="1"/>
  <c r="S948" i="1"/>
  <c r="S340" i="1"/>
  <c r="S159" i="1"/>
  <c r="S2410" i="1"/>
  <c r="S2351" i="1"/>
  <c r="S2394" i="1"/>
  <c r="S1133" i="1"/>
  <c r="S1566" i="1"/>
  <c r="S77" i="1"/>
  <c r="S2360" i="1"/>
  <c r="S2653" i="1"/>
  <c r="S2863" i="1"/>
  <c r="S2115" i="1"/>
  <c r="S1397" i="1"/>
  <c r="S2282" i="1"/>
  <c r="S362" i="1"/>
  <c r="S1526" i="1"/>
  <c r="S2057" i="1"/>
  <c r="S1072" i="1"/>
  <c r="S2118" i="1"/>
  <c r="S1819" i="1"/>
  <c r="S1986" i="1"/>
  <c r="S1502" i="1"/>
  <c r="S1740" i="1"/>
  <c r="S2619" i="1"/>
  <c r="S1971" i="1"/>
  <c r="S1660" i="1"/>
  <c r="S1342" i="1"/>
  <c r="S2266" i="1"/>
  <c r="S1106" i="1"/>
  <c r="S1586" i="1"/>
  <c r="S1719" i="1"/>
  <c r="S458" i="1"/>
  <c r="S481" i="1"/>
  <c r="S152" i="1"/>
  <c r="S1614" i="1"/>
  <c r="S1930" i="1"/>
  <c r="S2354" i="1"/>
  <c r="S471" i="1"/>
  <c r="S1866" i="1"/>
  <c r="S801" i="1"/>
  <c r="S2060" i="1"/>
  <c r="S2711" i="1"/>
  <c r="S1345" i="1"/>
  <c r="S243" i="1"/>
  <c r="S1465" i="1"/>
  <c r="S1884" i="1"/>
  <c r="S545" i="1"/>
  <c r="S2204" i="1"/>
  <c r="S595" i="1"/>
  <c r="S814" i="1"/>
  <c r="S918" i="1"/>
  <c r="S1440" i="1"/>
  <c r="S2284" i="1"/>
  <c r="S2162" i="1"/>
  <c r="S2185" i="1"/>
  <c r="S1376" i="1"/>
  <c r="S1046" i="1"/>
  <c r="S1370" i="1"/>
  <c r="S378" i="1"/>
  <c r="S2085" i="1"/>
  <c r="S1856" i="1"/>
  <c r="S2127" i="1"/>
  <c r="S2182" i="1"/>
  <c r="S1887" i="1"/>
  <c r="S2020" i="1"/>
  <c r="S1239" i="1"/>
  <c r="S1541" i="1"/>
  <c r="S769" i="1"/>
  <c r="S1926" i="1"/>
  <c r="S510" i="1"/>
  <c r="S2006" i="1"/>
  <c r="S945" i="1"/>
  <c r="S992" i="1"/>
  <c r="S1362" i="1"/>
  <c r="S199" i="1"/>
  <c r="S1542" i="1"/>
  <c r="S607" i="1"/>
  <c r="S819" i="1"/>
  <c r="S1943" i="1"/>
  <c r="S2581" i="1"/>
  <c r="S1783" i="1"/>
  <c r="S2374" i="1"/>
  <c r="S320" i="1"/>
  <c r="S1762" i="1"/>
  <c r="S1611" i="1"/>
  <c r="S2025" i="1"/>
  <c r="S561" i="1"/>
  <c r="S1280" i="1"/>
  <c r="S822" i="1"/>
  <c r="S338" i="1"/>
  <c r="S2440" i="1"/>
  <c r="S112" i="1"/>
  <c r="S641" i="1"/>
  <c r="S1814" i="1"/>
  <c r="S1610" i="1"/>
  <c r="S1688" i="1"/>
  <c r="S1878" i="1"/>
  <c r="S1590" i="1"/>
  <c r="S468" i="1"/>
  <c r="S1898" i="1"/>
  <c r="S1833" i="1"/>
  <c r="S174" i="1"/>
  <c r="S1587" i="1"/>
  <c r="S493" i="1"/>
  <c r="S994" i="1"/>
  <c r="S1749" i="1"/>
  <c r="S1486" i="1"/>
  <c r="S1711" i="1"/>
  <c r="S590" i="1"/>
  <c r="S2423" i="1"/>
  <c r="S1477" i="1"/>
  <c r="S2359" i="1"/>
  <c r="S2000" i="1"/>
  <c r="S1251" i="1"/>
  <c r="S1494" i="1"/>
  <c r="S1744" i="1"/>
  <c r="S196" i="1"/>
  <c r="S1466" i="1"/>
  <c r="S150" i="1"/>
  <c r="S1771" i="1"/>
  <c r="S117" i="1"/>
  <c r="S71" i="1"/>
  <c r="S2037" i="1"/>
  <c r="S1553" i="1"/>
  <c r="S738" i="1"/>
  <c r="S363" i="1"/>
  <c r="S1617" i="1"/>
  <c r="S1662" i="1"/>
  <c r="S1661" i="1"/>
  <c r="S1507" i="1"/>
  <c r="S1680" i="1"/>
  <c r="S1705" i="1"/>
  <c r="S169" i="1"/>
  <c r="S1520" i="1"/>
  <c r="S444" i="1"/>
  <c r="S1544" i="1"/>
  <c r="S1569" i="1"/>
  <c r="S1571" i="1"/>
  <c r="S1468" i="1"/>
  <c r="S1512" i="1"/>
  <c r="S798" i="1"/>
  <c r="S776" i="1"/>
  <c r="S1020" i="1"/>
  <c r="S534" i="1"/>
  <c r="S1499" i="1"/>
  <c r="S156" i="1"/>
  <c r="S1369" i="1"/>
  <c r="S1576" i="1"/>
  <c r="S2289" i="1"/>
  <c r="S167" i="1"/>
  <c r="S124" i="1"/>
  <c r="S2014" i="1"/>
  <c r="S101" i="1"/>
  <c r="S2375" i="1"/>
  <c r="S1266" i="1"/>
  <c r="S1454" i="1"/>
  <c r="S2840" i="1"/>
  <c r="S2887" i="1"/>
  <c r="S2942" i="1"/>
  <c r="S922" i="1"/>
  <c r="S1844" i="1"/>
  <c r="S817" i="1"/>
  <c r="S721" i="1"/>
  <c r="S1568" i="1"/>
  <c r="S1414" i="1"/>
  <c r="S2623" i="1"/>
  <c r="S2572" i="1"/>
  <c r="S2852" i="1"/>
  <c r="S213" i="1"/>
  <c r="S2329" i="1"/>
  <c r="S1676" i="1"/>
  <c r="S779" i="1"/>
  <c r="S1896" i="1"/>
  <c r="S2234" i="1"/>
  <c r="S1359" i="1"/>
  <c r="S1813" i="1"/>
  <c r="S2441" i="1"/>
  <c r="S2210" i="1"/>
  <c r="S1344" i="1"/>
  <c r="S1240" i="1"/>
  <c r="S2242" i="1"/>
  <c r="S2426" i="1"/>
  <c r="S59" i="1"/>
  <c r="S1955" i="1"/>
  <c r="S1787" i="1"/>
  <c r="S815" i="1"/>
  <c r="S2715" i="1"/>
  <c r="S1703" i="1"/>
  <c r="S2015" i="1"/>
  <c r="S1807" i="1"/>
  <c r="S1675" i="1"/>
  <c r="S2601" i="1"/>
  <c r="S937" i="1"/>
  <c r="S1769" i="1"/>
  <c r="S2164" i="1"/>
  <c r="S567" i="1"/>
  <c r="S663" i="1"/>
  <c r="S528" i="1"/>
  <c r="S2229" i="1"/>
  <c r="S2267" i="1"/>
  <c r="S1514" i="1"/>
  <c r="S855" i="1"/>
  <c r="S2588" i="1"/>
  <c r="S867" i="1"/>
  <c r="S2273" i="1"/>
  <c r="S1835" i="1"/>
  <c r="S1157" i="1"/>
  <c r="S557" i="1"/>
  <c r="S1099" i="1"/>
  <c r="S2893" i="1"/>
  <c r="S263" i="1"/>
  <c r="S1774" i="1"/>
  <c r="S876" i="1"/>
  <c r="S515" i="1"/>
  <c r="S2361" i="1"/>
  <c r="S2226" i="1"/>
  <c r="S744" i="1"/>
  <c r="S292" i="1"/>
  <c r="S3043" i="1"/>
  <c r="S2417" i="1"/>
  <c r="S904" i="1"/>
  <c r="S1788" i="1"/>
  <c r="S2297" i="1"/>
  <c r="S2664" i="1"/>
  <c r="S2034" i="1"/>
  <c r="S865" i="1"/>
  <c r="S1933" i="1"/>
  <c r="S1765" i="1"/>
  <c r="S1122" i="1"/>
  <c r="S1080" i="1"/>
  <c r="S581" i="1"/>
  <c r="S1107" i="1"/>
  <c r="S1859" i="1"/>
  <c r="S1957" i="1"/>
  <c r="S2271" i="1"/>
  <c r="S1728" i="1"/>
  <c r="S1332" i="1"/>
  <c r="S392" i="1"/>
  <c r="S1187" i="1"/>
  <c r="S618" i="1"/>
  <c r="S1238" i="1"/>
  <c r="S1482" i="1"/>
  <c r="S1836" i="1"/>
  <c r="S1973" i="1"/>
  <c r="S737" i="1"/>
  <c r="S1236" i="1"/>
  <c r="S1191" i="1"/>
  <c r="S224" i="1"/>
  <c r="S2281" i="1"/>
  <c r="S2638" i="1"/>
  <c r="S2310" i="1"/>
  <c r="S1147" i="1"/>
  <c r="S2470" i="1"/>
  <c r="S632" i="1"/>
  <c r="S894" i="1"/>
  <c r="S800" i="1"/>
  <c r="S1946" i="1"/>
  <c r="S2105" i="1"/>
  <c r="S1269" i="1"/>
  <c r="S1364" i="1"/>
  <c r="S1421" i="1"/>
  <c r="S1487" i="1"/>
  <c r="S2775" i="1"/>
  <c r="S1199" i="1"/>
  <c r="S2624" i="1"/>
  <c r="S2618" i="1"/>
  <c r="S2147" i="1"/>
  <c r="S2522" i="1"/>
  <c r="S784" i="1"/>
  <c r="S535" i="1"/>
  <c r="S2066" i="1"/>
  <c r="S1521" i="1"/>
  <c r="S2679" i="1"/>
  <c r="S1316" i="1"/>
  <c r="S2166" i="1"/>
  <c r="S1263" i="1"/>
  <c r="S1883" i="1"/>
  <c r="S1366" i="1"/>
  <c r="S531" i="1"/>
  <c r="S2323" i="1"/>
  <c r="S1158" i="1"/>
  <c r="S1925" i="1"/>
  <c r="S2544" i="1"/>
  <c r="S828" i="1"/>
  <c r="S1817" i="1"/>
  <c r="S1735" i="1"/>
  <c r="S2338" i="1"/>
  <c r="S1356" i="1"/>
  <c r="S2506" i="1"/>
  <c r="S1776" i="1"/>
  <c r="S2332" i="1"/>
  <c r="S349" i="1"/>
  <c r="S1679" i="1"/>
  <c r="S1812" i="1"/>
  <c r="S1564" i="1"/>
  <c r="S241" i="1"/>
  <c r="S1322" i="1"/>
  <c r="S1997" i="1"/>
  <c r="S1220" i="1"/>
  <c r="S253" i="1"/>
  <c r="S1279" i="1"/>
  <c r="S1382" i="1"/>
  <c r="S2589" i="1"/>
  <c r="S1708" i="1"/>
  <c r="S1895" i="1"/>
  <c r="S383" i="1"/>
  <c r="S1529" i="1"/>
  <c r="S1021" i="1"/>
  <c r="S1230" i="1"/>
  <c r="S1460" i="1"/>
  <c r="S816" i="1"/>
  <c r="S127" i="1"/>
  <c r="S2265" i="1"/>
  <c r="S1915" i="1"/>
  <c r="S366" i="1"/>
  <c r="S2368" i="1"/>
  <c r="S943" i="1"/>
  <c r="S1686" i="1"/>
  <c r="S2098" i="1"/>
  <c r="S2165" i="1"/>
  <c r="S1818" i="1"/>
  <c r="S521" i="1"/>
  <c r="S2625" i="1"/>
  <c r="S1842" i="1"/>
  <c r="S733" i="1"/>
  <c r="S1998" i="1"/>
  <c r="S12" i="1"/>
  <c r="S2044" i="1"/>
  <c r="S2355" i="1"/>
  <c r="S835" i="1"/>
  <c r="S1934" i="1"/>
  <c r="S810" i="1"/>
  <c r="S2399" i="1"/>
  <c r="S168" i="1"/>
  <c r="S2111" i="1"/>
  <c r="S2516" i="1"/>
  <c r="S2174" i="1"/>
  <c r="S684" i="1"/>
  <c r="S626" i="1"/>
  <c r="S1840" i="1"/>
  <c r="S72" i="1"/>
  <c r="S2157" i="1"/>
  <c r="S2446" i="1"/>
  <c r="S881" i="1"/>
  <c r="S461" i="1"/>
  <c r="S821" i="1"/>
  <c r="S2074" i="1"/>
  <c r="S2573" i="1"/>
  <c r="S1211" i="1"/>
  <c r="S2211" i="1"/>
  <c r="S20" i="1"/>
  <c r="S2372" i="1"/>
  <c r="S1237" i="1"/>
  <c r="S2133" i="1"/>
  <c r="S985" i="1"/>
  <c r="S1872" i="1"/>
  <c r="S1941" i="1"/>
  <c r="S488" i="1"/>
  <c r="S2316" i="1"/>
  <c r="S2072" i="1"/>
  <c r="S1600" i="1"/>
  <c r="S1539" i="1"/>
  <c r="S1888" i="1"/>
  <c r="S1102" i="1"/>
  <c r="S1464" i="1"/>
  <c r="S2605" i="1"/>
  <c r="S931" i="1"/>
  <c r="S1687" i="1"/>
  <c r="S2091" i="1"/>
  <c r="S1577" i="1"/>
  <c r="S2384" i="1"/>
  <c r="S2373" i="1"/>
  <c r="S1552" i="1"/>
  <c r="S719" i="1"/>
  <c r="S277" i="1"/>
  <c r="S1929" i="1"/>
  <c r="S1242" i="1"/>
  <c r="S1024" i="1"/>
  <c r="S2052" i="1"/>
  <c r="S1885" i="1"/>
  <c r="S746" i="1"/>
  <c r="S1532" i="1"/>
  <c r="S175" i="1"/>
  <c r="S1334" i="1"/>
  <c r="S995" i="1"/>
  <c r="S2125" i="1"/>
  <c r="S375" i="1"/>
  <c r="S120" i="1"/>
  <c r="S1828" i="1"/>
  <c r="S1811" i="1"/>
  <c r="S1975" i="1"/>
  <c r="S1415" i="1"/>
  <c r="S75" i="1"/>
  <c r="S1876" i="1"/>
  <c r="S2121" i="1"/>
  <c r="S1718" i="1"/>
  <c r="S1748" i="1"/>
  <c r="S2401" i="1"/>
  <c r="S2307" i="1"/>
  <c r="S2246" i="1"/>
  <c r="S1677" i="1"/>
  <c r="S2432" i="1"/>
  <c r="S269" i="1"/>
  <c r="S350" i="1"/>
  <c r="S1939" i="1"/>
  <c r="S1790" i="1"/>
  <c r="S1698" i="1"/>
  <c r="S1518" i="1"/>
  <c r="S1678" i="1"/>
  <c r="S1800" i="1"/>
  <c r="S887" i="1"/>
  <c r="S739" i="1"/>
  <c r="S1506" i="1"/>
  <c r="S327" i="1"/>
  <c r="S1527" i="1"/>
  <c r="S2693" i="1"/>
  <c r="S73" i="1"/>
  <c r="S1588" i="1"/>
  <c r="S827" i="1"/>
  <c r="S465" i="1"/>
  <c r="S1623" i="1"/>
  <c r="S1644" i="1"/>
  <c r="S1987" i="1"/>
  <c r="S2139" i="1"/>
  <c r="S2112" i="1"/>
  <c r="S2001" i="1"/>
  <c r="S1910" i="1"/>
  <c r="S1457" i="1"/>
  <c r="S585" i="1"/>
  <c r="S2717" i="1"/>
  <c r="S1994" i="1"/>
  <c r="S1846" i="1"/>
  <c r="S1615" i="1"/>
  <c r="S1725" i="1"/>
  <c r="S1493" i="1"/>
  <c r="S1543" i="1"/>
  <c r="S1424" i="1"/>
  <c r="S999" i="1"/>
  <c r="S1777" i="1"/>
  <c r="S34" i="1"/>
  <c r="S518" i="1"/>
  <c r="S1689" i="1"/>
  <c r="S1562" i="1"/>
  <c r="S2357" i="1"/>
  <c r="S1467" i="1"/>
  <c r="S1931" i="1"/>
  <c r="S1449" i="1"/>
  <c r="S369" i="1"/>
  <c r="S1603" i="1"/>
  <c r="S1715" i="1"/>
  <c r="S1434" i="1"/>
  <c r="S1537" i="1"/>
  <c r="S46" i="1"/>
  <c r="S811" i="1"/>
  <c r="S1717" i="1"/>
  <c r="S90" i="1"/>
  <c r="S2343" i="1"/>
  <c r="S451" i="1"/>
  <c r="S2035" i="1"/>
  <c r="S352" i="1"/>
  <c r="S2620" i="1"/>
  <c r="S106" i="1"/>
  <c r="S403" i="1"/>
  <c r="S255" i="1"/>
  <c r="S1478" i="1"/>
  <c r="S1437" i="1"/>
  <c r="S44" i="1"/>
  <c r="S226" i="1"/>
  <c r="S1469" i="1"/>
  <c r="S519" i="1"/>
  <c r="R16" i="1" l="1"/>
  <c r="R10" i="1"/>
  <c r="R21" i="1"/>
  <c r="R13" i="1"/>
  <c r="R24" i="1"/>
  <c r="R22" i="1"/>
  <c r="R31" i="1"/>
  <c r="R29" i="1"/>
  <c r="R47" i="1"/>
  <c r="R32" i="1"/>
  <c r="R50" i="1"/>
  <c r="R53" i="1"/>
  <c r="R60" i="1"/>
  <c r="R62" i="1"/>
  <c r="R67" i="1"/>
  <c r="R66" i="1"/>
  <c r="R74" i="1"/>
  <c r="R70" i="1"/>
  <c r="R110" i="1"/>
  <c r="R102" i="1"/>
  <c r="R115" i="1"/>
  <c r="R111" i="1"/>
  <c r="R119" i="1"/>
  <c r="R116" i="1"/>
  <c r="R126" i="1"/>
  <c r="R123" i="1"/>
  <c r="R136" i="1"/>
  <c r="R133" i="1"/>
  <c r="R140" i="1"/>
  <c r="R137" i="1"/>
  <c r="R149" i="1"/>
  <c r="R144" i="1"/>
  <c r="R166" i="1"/>
  <c r="R153" i="1"/>
  <c r="R178" i="1"/>
  <c r="R147" i="1"/>
  <c r="R183" i="1"/>
  <c r="R185" i="1"/>
  <c r="R192" i="1"/>
  <c r="R189" i="1"/>
  <c r="R202" i="1"/>
  <c r="R191" i="1"/>
  <c r="R212" i="1"/>
  <c r="R208" i="1"/>
  <c r="R219" i="1"/>
  <c r="R214" i="1"/>
  <c r="R220" i="1"/>
  <c r="R215" i="1"/>
  <c r="R229" i="1"/>
  <c r="R222" i="1"/>
  <c r="R228" i="1"/>
  <c r="R227" i="1"/>
  <c r="R244" i="1"/>
  <c r="R239" i="1"/>
  <c r="R256" i="1"/>
  <c r="R249" i="1"/>
  <c r="R258" i="1"/>
  <c r="R260" i="1"/>
  <c r="R264" i="1"/>
  <c r="R262" i="1"/>
  <c r="R267" i="1"/>
  <c r="R265" i="1"/>
  <c r="R272" i="1"/>
  <c r="R270" i="1"/>
  <c r="R275" i="1"/>
  <c r="R273" i="1"/>
  <c r="R284" i="1"/>
  <c r="R280" i="1"/>
  <c r="R297" i="1"/>
  <c r="R296" i="1"/>
  <c r="R1683" i="1"/>
  <c r="R1556" i="1"/>
  <c r="R2930" i="1"/>
  <c r="R2461" i="1"/>
  <c r="R3112" i="1"/>
  <c r="R914" i="1"/>
  <c r="R3039" i="1"/>
  <c r="R3085" i="1"/>
  <c r="R1905" i="1"/>
  <c r="R1584" i="1"/>
  <c r="R1459" i="1"/>
  <c r="R3020" i="1"/>
  <c r="R912" i="1"/>
  <c r="R2483" i="1"/>
  <c r="R1953" i="1"/>
  <c r="R3147" i="1"/>
  <c r="R1918" i="1"/>
  <c r="R1764" i="1"/>
  <c r="R1620" i="1"/>
  <c r="R1657" i="1"/>
  <c r="R3158" i="1"/>
  <c r="R2791" i="1"/>
  <c r="R2236" i="1"/>
  <c r="R1950" i="1"/>
  <c r="R3083" i="1"/>
  <c r="R2345" i="1"/>
  <c r="R551" i="1"/>
  <c r="R1009" i="1"/>
  <c r="R2507" i="1"/>
  <c r="R3077" i="1"/>
  <c r="R276" i="1"/>
  <c r="R3156" i="1"/>
  <c r="R305" i="1"/>
  <c r="R2867" i="1"/>
  <c r="R3070" i="1"/>
  <c r="R2895" i="1"/>
  <c r="R2950" i="1"/>
  <c r="R750" i="1"/>
  <c r="R2216" i="1"/>
  <c r="R3141" i="1"/>
  <c r="R896" i="1"/>
  <c r="R3157" i="1"/>
  <c r="R2870" i="1"/>
  <c r="R1706" i="1"/>
  <c r="R2407" i="1"/>
  <c r="R1377" i="1"/>
  <c r="R1181" i="1"/>
  <c r="R3138" i="1"/>
  <c r="R2557" i="1"/>
  <c r="R2970" i="1"/>
  <c r="R2240" i="1"/>
  <c r="R2279" i="1"/>
  <c r="R2962" i="1"/>
  <c r="R1270" i="1"/>
  <c r="R2894" i="1"/>
  <c r="R599" i="1"/>
  <c r="R1979" i="1"/>
  <c r="R3149" i="1"/>
  <c r="R3081" i="1"/>
  <c r="R2785" i="1"/>
  <c r="R3006" i="1"/>
  <c r="R1538" i="1"/>
  <c r="R1858" i="1"/>
  <c r="R2159" i="1"/>
  <c r="R2487" i="1"/>
  <c r="R1978" i="1"/>
  <c r="R2702" i="1"/>
  <c r="R3137" i="1"/>
  <c r="R2387" i="1"/>
  <c r="R2971" i="1"/>
  <c r="R1651" i="1"/>
  <c r="R2083" i="1"/>
  <c r="R3151" i="1"/>
  <c r="R337" i="1"/>
  <c r="R3126" i="1"/>
  <c r="R2972" i="1"/>
  <c r="R3074" i="1"/>
  <c r="R3142" i="1"/>
  <c r="R2981" i="1"/>
  <c r="R2404" i="1"/>
  <c r="R2656" i="1"/>
  <c r="R2969" i="1"/>
  <c r="R3079" i="1"/>
  <c r="R755" i="1"/>
  <c r="R3099" i="1"/>
  <c r="R1936" i="1"/>
  <c r="R3062" i="1"/>
  <c r="R3054" i="1"/>
  <c r="R2792" i="1"/>
  <c r="R2479" i="1"/>
  <c r="R2769" i="1"/>
  <c r="R1727" i="1"/>
  <c r="R1226" i="1"/>
  <c r="R247" i="1"/>
  <c r="R3140" i="1"/>
  <c r="R2698" i="1"/>
  <c r="R2826" i="1"/>
  <c r="R1583" i="1"/>
  <c r="R3084" i="1"/>
  <c r="R3108" i="1"/>
  <c r="R1912" i="1"/>
  <c r="R1624" i="1"/>
  <c r="R1942" i="1"/>
  <c r="R3152" i="1"/>
  <c r="R1212" i="1"/>
  <c r="R2363" i="1"/>
  <c r="R2963" i="1"/>
  <c r="R3025" i="1"/>
  <c r="R476" i="1"/>
  <c r="R2644" i="1"/>
  <c r="R2536" i="1"/>
  <c r="R1751" i="1"/>
  <c r="R3029" i="1"/>
  <c r="R2455" i="1"/>
  <c r="R311" i="1"/>
  <c r="R302" i="1"/>
  <c r="R319" i="1"/>
  <c r="R314" i="1"/>
  <c r="R325" i="1"/>
  <c r="R321" i="1"/>
  <c r="R332" i="1"/>
  <c r="R330" i="1"/>
  <c r="R336" i="1"/>
  <c r="R335" i="1"/>
  <c r="R344" i="1"/>
  <c r="R342" i="1"/>
  <c r="R345" i="1"/>
  <c r="R346" i="1"/>
  <c r="R359" i="1"/>
  <c r="R356" i="1"/>
  <c r="R379" i="1"/>
  <c r="R360" i="1"/>
  <c r="R290" i="1"/>
  <c r="R385" i="1"/>
  <c r="R390" i="1"/>
  <c r="R387" i="1"/>
  <c r="R395" i="1"/>
  <c r="R394" i="1"/>
  <c r="R402" i="1"/>
  <c r="R399" i="1"/>
  <c r="R410" i="1"/>
  <c r="R407" i="1"/>
  <c r="R416" i="1"/>
  <c r="R413" i="1"/>
  <c r="R423" i="1"/>
  <c r="R419" i="1"/>
  <c r="R422" i="1"/>
  <c r="R420" i="1"/>
  <c r="R429" i="1"/>
  <c r="R427" i="1"/>
  <c r="R436" i="1"/>
  <c r="R433" i="1"/>
  <c r="R441" i="1"/>
  <c r="R442" i="1"/>
  <c r="R438" i="1"/>
  <c r="R440" i="1"/>
  <c r="R450" i="1"/>
  <c r="R445" i="1"/>
  <c r="R457" i="1"/>
  <c r="R452" i="1"/>
  <c r="R472" i="1"/>
  <c r="R462" i="1"/>
  <c r="R477" i="1"/>
  <c r="R473" i="1"/>
  <c r="R190" i="1"/>
  <c r="R76" i="1"/>
  <c r="R517" i="1"/>
  <c r="R513" i="1"/>
  <c r="R523" i="1"/>
  <c r="R295" i="1"/>
  <c r="R529" i="1"/>
  <c r="R527" i="1"/>
  <c r="R542" i="1"/>
  <c r="R537" i="1"/>
  <c r="R548" i="1"/>
  <c r="R544" i="1"/>
  <c r="R553" i="1"/>
  <c r="R560" i="1"/>
  <c r="R559" i="1"/>
  <c r="R563" i="1"/>
  <c r="R114" i="1"/>
  <c r="R588" i="1"/>
  <c r="R580" i="1"/>
  <c r="R594" i="1"/>
  <c r="R593" i="1"/>
  <c r="R601" i="1"/>
  <c r="R597" i="1"/>
  <c r="R602" i="1"/>
  <c r="R606" i="1"/>
  <c r="R609" i="1"/>
  <c r="R605" i="1"/>
  <c r="R619" i="1"/>
  <c r="R617" i="1"/>
  <c r="R622" i="1"/>
  <c r="R624" i="1"/>
  <c r="R630" i="1"/>
  <c r="R631" i="1"/>
  <c r="R643" i="1"/>
  <c r="R635" i="1"/>
  <c r="R648" i="1"/>
  <c r="R644" i="1"/>
  <c r="R654" i="1"/>
  <c r="R650" i="1"/>
  <c r="R661" i="1"/>
  <c r="R658" i="1"/>
  <c r="R666" i="1"/>
  <c r="R660" i="1"/>
  <c r="R671" i="1"/>
  <c r="R673" i="1"/>
  <c r="R677" i="1"/>
  <c r="R672" i="1"/>
  <c r="R686" i="1"/>
  <c r="R681" i="1"/>
  <c r="R289" i="1"/>
  <c r="R687" i="1"/>
  <c r="R695" i="1"/>
  <c r="R692" i="1"/>
  <c r="R298" i="1"/>
  <c r="R705" i="1"/>
  <c r="R707" i="1"/>
  <c r="R708" i="1"/>
  <c r="R715" i="1"/>
  <c r="R716" i="1"/>
  <c r="R726" i="1"/>
  <c r="R725" i="1"/>
  <c r="R732" i="1"/>
  <c r="R730" i="1"/>
  <c r="R315" i="1"/>
  <c r="R736" i="1"/>
  <c r="R301" i="1"/>
  <c r="R299" i="1"/>
  <c r="R751" i="1"/>
  <c r="R749" i="1"/>
  <c r="R306" i="1"/>
  <c r="R758" i="1"/>
  <c r="R782" i="1"/>
  <c r="R775" i="1"/>
  <c r="R802" i="1"/>
  <c r="R793" i="1"/>
  <c r="R813" i="1"/>
  <c r="R809" i="1"/>
  <c r="R207" i="1"/>
  <c r="R818" i="1"/>
  <c r="R826" i="1"/>
  <c r="R823" i="1"/>
  <c r="R833" i="1"/>
  <c r="R832" i="1"/>
  <c r="R8" i="1"/>
  <c r="R836" i="1"/>
  <c r="R844" i="1"/>
  <c r="R129" i="1"/>
  <c r="R83" i="1"/>
  <c r="R843" i="1"/>
  <c r="R849" i="1"/>
  <c r="R847" i="1"/>
  <c r="R857" i="1"/>
  <c r="R851" i="1"/>
  <c r="R864" i="1"/>
  <c r="R860" i="1"/>
  <c r="R877" i="1"/>
  <c r="R869" i="1"/>
  <c r="R884" i="1"/>
  <c r="R875" i="1"/>
  <c r="R300" i="1"/>
  <c r="R885" i="1"/>
  <c r="R889" i="1"/>
  <c r="R888" i="1"/>
  <c r="R897" i="1"/>
  <c r="R294" i="1"/>
  <c r="R38" i="1"/>
  <c r="R905" i="1"/>
  <c r="R312" i="1"/>
  <c r="R915" i="1"/>
  <c r="R927" i="1"/>
  <c r="R929" i="1"/>
  <c r="R467" i="1"/>
  <c r="R934" i="1"/>
  <c r="R936" i="1"/>
  <c r="R932" i="1"/>
  <c r="R942" i="1"/>
  <c r="R331" i="1"/>
  <c r="R952" i="1"/>
  <c r="R949" i="1"/>
  <c r="R959" i="1"/>
  <c r="R951" i="1"/>
  <c r="R963" i="1"/>
  <c r="R958" i="1"/>
  <c r="R966" i="1"/>
  <c r="R962" i="1"/>
  <c r="R187" i="1"/>
  <c r="R969" i="1"/>
  <c r="R977" i="1"/>
  <c r="R978" i="1"/>
  <c r="R983" i="1"/>
  <c r="R979" i="1"/>
  <c r="R987" i="1"/>
  <c r="R988" i="1"/>
  <c r="R998" i="1"/>
  <c r="R309" i="1"/>
  <c r="R1010" i="1"/>
  <c r="R1011" i="1"/>
  <c r="R1023" i="1"/>
  <c r="R1012" i="1"/>
  <c r="R1031" i="1"/>
  <c r="R1022" i="1"/>
  <c r="R1039" i="1"/>
  <c r="R1034" i="1"/>
  <c r="R1049" i="1"/>
  <c r="R1041" i="1"/>
  <c r="R1053" i="1"/>
  <c r="R1051" i="1"/>
  <c r="R1061" i="1"/>
  <c r="R1058" i="1"/>
  <c r="R1062" i="1"/>
  <c r="R1060" i="1"/>
  <c r="R1069" i="1"/>
  <c r="R1070" i="1"/>
  <c r="R318" i="1"/>
  <c r="R1073" i="1"/>
  <c r="R1078" i="1"/>
  <c r="R1076" i="1"/>
  <c r="R853" i="1"/>
  <c r="R278" i="1"/>
  <c r="R1087" i="1"/>
  <c r="R283" i="1"/>
  <c r="R1101" i="1"/>
  <c r="R1097" i="1"/>
  <c r="R1104" i="1"/>
  <c r="R1103" i="1"/>
  <c r="R1110" i="1"/>
  <c r="R1105" i="1"/>
  <c r="R1117" i="1"/>
  <c r="R1111" i="1"/>
  <c r="R1120" i="1"/>
  <c r="R1123" i="1"/>
  <c r="R1127" i="1"/>
  <c r="R1114" i="1"/>
  <c r="R1137" i="1"/>
  <c r="R1136" i="1"/>
  <c r="R1139" i="1"/>
  <c r="R1138" i="1"/>
  <c r="R1142" i="1"/>
  <c r="R1143" i="1"/>
  <c r="R48" i="1"/>
  <c r="R1140" i="1"/>
  <c r="R1151" i="1"/>
  <c r="R341" i="1"/>
  <c r="R466" i="1"/>
  <c r="R1153" i="1"/>
  <c r="R1163" i="1"/>
  <c r="R1161" i="1"/>
  <c r="R1166" i="1"/>
  <c r="R1167" i="1"/>
  <c r="R1173" i="1"/>
  <c r="R1171" i="1"/>
  <c r="R1894" i="1"/>
  <c r="R1174" i="1"/>
  <c r="R464" i="1"/>
  <c r="R741" i="1"/>
  <c r="R1450" i="1"/>
  <c r="R742" i="1"/>
  <c r="R448" i="1"/>
  <c r="R368" i="1"/>
  <c r="R2223" i="1"/>
  <c r="R165" i="1"/>
  <c r="R727" i="1"/>
  <c r="R61" i="1"/>
  <c r="R424" i="1"/>
  <c r="R177" i="1"/>
  <c r="R205" i="1"/>
  <c r="R236" i="1"/>
  <c r="R432" i="1"/>
  <c r="R1716" i="1"/>
  <c r="R591" i="1"/>
  <c r="R566" i="1"/>
  <c r="R803" i="1"/>
  <c r="R107" i="1"/>
  <c r="R57" i="1"/>
  <c r="R1820" i="1"/>
  <c r="R155" i="1"/>
  <c r="R103" i="1"/>
  <c r="R79" i="1"/>
  <c r="R1713" i="1"/>
  <c r="R364" i="1"/>
  <c r="R1935" i="1"/>
  <c r="R1185" i="1"/>
  <c r="R834" i="1"/>
  <c r="R158" i="1"/>
  <c r="R1470" i="1"/>
  <c r="R39" i="1"/>
  <c r="R868" i="1"/>
  <c r="R145" i="1"/>
  <c r="R2217" i="1"/>
  <c r="R903" i="1"/>
  <c r="R412" i="1"/>
  <c r="R616" i="1"/>
  <c r="R478" i="1"/>
  <c r="R1666" i="1"/>
  <c r="R1545" i="1"/>
  <c r="R404" i="1"/>
  <c r="R1825" i="1"/>
  <c r="R43" i="1"/>
  <c r="R2385" i="1"/>
  <c r="R2317" i="1"/>
  <c r="R509" i="1"/>
  <c r="R968" i="1"/>
  <c r="R1513" i="1"/>
  <c r="R740" i="1"/>
  <c r="R1831" i="1"/>
  <c r="R1575" i="1"/>
  <c r="R1381" i="1"/>
  <c r="R519" i="1"/>
  <c r="R1469" i="1"/>
  <c r="R226" i="1"/>
  <c r="R44" i="1"/>
  <c r="R1437" i="1"/>
  <c r="R1478" i="1"/>
  <c r="R255" i="1"/>
  <c r="R403" i="1"/>
  <c r="R106" i="1"/>
  <c r="R2620" i="1"/>
  <c r="R352" i="1"/>
  <c r="R2035" i="1"/>
  <c r="R451" i="1"/>
  <c r="R2343" i="1"/>
  <c r="R90" i="1"/>
  <c r="R1717" i="1"/>
  <c r="R811" i="1"/>
  <c r="R46" i="1"/>
  <c r="R1537" i="1"/>
  <c r="R1434" i="1"/>
  <c r="R1715" i="1"/>
  <c r="R1603" i="1"/>
  <c r="R369" i="1"/>
  <c r="R1449" i="1"/>
  <c r="R1931" i="1"/>
  <c r="R1467" i="1"/>
  <c r="R2357" i="1"/>
  <c r="R1562" i="1"/>
  <c r="R1689" i="1"/>
  <c r="R518" i="1"/>
  <c r="R34" i="1"/>
  <c r="R1777" i="1"/>
  <c r="R999" i="1"/>
  <c r="R1424" i="1"/>
  <c r="R1543" i="1"/>
  <c r="R1493" i="1"/>
  <c r="R1725" i="1"/>
  <c r="R1615" i="1"/>
  <c r="R1846" i="1"/>
  <c r="R1994" i="1"/>
  <c r="R2717" i="1"/>
  <c r="R585" i="1"/>
  <c r="R1457" i="1"/>
  <c r="R1910" i="1"/>
  <c r="R2001" i="1"/>
  <c r="R2112" i="1"/>
  <c r="R2139" i="1"/>
  <c r="R1987" i="1"/>
  <c r="R1644" i="1"/>
  <c r="R1623" i="1"/>
  <c r="R465" i="1"/>
  <c r="R827" i="1"/>
  <c r="R1588" i="1"/>
  <c r="R73" i="1"/>
  <c r="R1647" i="1"/>
  <c r="R1736" i="1"/>
  <c r="R148" i="1"/>
  <c r="R808" i="1"/>
  <c r="R1921" i="1"/>
  <c r="R1004" i="1"/>
  <c r="R1631" i="1"/>
  <c r="R1976" i="1"/>
  <c r="R2013" i="1"/>
  <c r="R1920" i="1"/>
  <c r="R938" i="1"/>
  <c r="R569" i="1"/>
  <c r="R2260" i="1"/>
  <c r="R1854" i="1"/>
  <c r="R1268" i="1"/>
  <c r="R871" i="1"/>
  <c r="R1815" i="1"/>
  <c r="R1830" i="1"/>
  <c r="R1672" i="1"/>
  <c r="R1432" i="1"/>
  <c r="R279" i="1"/>
  <c r="R2142" i="1"/>
  <c r="R1731" i="1"/>
  <c r="R1425" i="1"/>
  <c r="R1492" i="1"/>
  <c r="R1441" i="1"/>
  <c r="R1729" i="1"/>
  <c r="R2518" i="1"/>
  <c r="R1695" i="1"/>
  <c r="R841" i="1"/>
  <c r="R2186" i="1"/>
  <c r="R2259" i="1"/>
  <c r="R997" i="1"/>
  <c r="R2301" i="1"/>
  <c r="R678" i="1"/>
  <c r="R1125" i="1"/>
  <c r="R2270" i="1"/>
  <c r="R1561" i="1"/>
  <c r="R1431" i="1"/>
  <c r="R1966" i="1"/>
  <c r="R669" i="1"/>
  <c r="R2005" i="1"/>
  <c r="R2178" i="1"/>
  <c r="R667" i="1"/>
  <c r="R2466" i="1"/>
  <c r="R2079" i="1"/>
  <c r="R2295" i="1"/>
  <c r="R1525" i="1"/>
  <c r="R1176" i="1"/>
  <c r="R642" i="1"/>
  <c r="R1498" i="1"/>
  <c r="R910" i="1"/>
  <c r="R1501" i="1"/>
  <c r="R1653" i="1"/>
  <c r="R1560" i="1"/>
  <c r="R282" i="1"/>
  <c r="R1704" i="1"/>
  <c r="R596" i="1"/>
  <c r="R965" i="1"/>
  <c r="R1827" i="1"/>
  <c r="R370" i="1"/>
  <c r="R1430" i="1"/>
  <c r="R2055" i="1"/>
  <c r="R774" i="1"/>
  <c r="R1850" i="1"/>
  <c r="R2561" i="1"/>
  <c r="R1265" i="1"/>
  <c r="R2124" i="1"/>
  <c r="R1115" i="1"/>
  <c r="R701" i="1"/>
  <c r="R391" i="1"/>
  <c r="R991" i="1"/>
  <c r="R1761" i="1"/>
  <c r="R1654" i="1"/>
  <c r="R2580" i="1"/>
  <c r="R806" i="1"/>
  <c r="R919" i="1"/>
  <c r="R2707" i="1"/>
  <c r="R2517" i="1"/>
  <c r="R1252" i="1"/>
  <c r="R469" i="1"/>
  <c r="R610" i="1"/>
  <c r="R396" i="1"/>
  <c r="R118" i="1"/>
  <c r="R1784" i="1"/>
  <c r="R2167" i="1"/>
  <c r="R2114" i="1"/>
  <c r="R2400" i="1"/>
  <c r="R2163" i="1"/>
  <c r="R1096" i="1"/>
  <c r="R1593" i="1"/>
  <c r="R2191" i="1"/>
  <c r="R2756" i="1"/>
  <c r="R1079" i="1"/>
  <c r="R85" i="1"/>
  <c r="R2170" i="1"/>
  <c r="R710" i="1"/>
  <c r="R538" i="1"/>
  <c r="R250" i="1"/>
  <c r="R1747" i="1"/>
  <c r="R524" i="1"/>
  <c r="R2481" i="1"/>
  <c r="R2253" i="1"/>
  <c r="R475" i="1"/>
  <c r="R1795" i="1"/>
  <c r="R2716" i="1"/>
  <c r="R86" i="1"/>
  <c r="R1476" i="1"/>
  <c r="R1841" i="1"/>
  <c r="R2173" i="1"/>
  <c r="R1573" i="1"/>
  <c r="R1860" i="1"/>
  <c r="R447" i="1"/>
  <c r="R1005" i="1"/>
  <c r="R1524" i="1"/>
  <c r="R197" i="1"/>
  <c r="R697" i="1"/>
  <c r="R1989" i="1"/>
  <c r="R2420" i="1"/>
  <c r="R2030" i="1"/>
  <c r="R2130" i="1"/>
  <c r="R950" i="1"/>
  <c r="R1869" i="1"/>
  <c r="R2336" i="1"/>
  <c r="R507" i="1"/>
  <c r="R1503" i="1"/>
  <c r="R2548" i="1"/>
  <c r="R657" i="1"/>
  <c r="R2007" i="1"/>
  <c r="R1164" i="1"/>
  <c r="R1056" i="1"/>
  <c r="R1447" i="1"/>
  <c r="R536" i="1"/>
  <c r="R1222" i="1"/>
  <c r="R862" i="1"/>
  <c r="R1180" i="1"/>
  <c r="R691" i="1"/>
  <c r="R1637" i="1"/>
  <c r="R198" i="1"/>
  <c r="R1497" i="1"/>
  <c r="R895" i="1"/>
  <c r="R1531" i="1"/>
  <c r="R1992" i="1"/>
  <c r="R1224" i="1"/>
  <c r="R2485" i="1"/>
  <c r="R1832" i="1"/>
  <c r="R1697" i="1"/>
  <c r="R892" i="1"/>
  <c r="R2630" i="1"/>
  <c r="R2078" i="1"/>
  <c r="R2454" i="1"/>
  <c r="R714" i="1"/>
  <c r="R2196" i="1"/>
  <c r="R1363" i="1"/>
  <c r="R1387" i="1"/>
  <c r="R2723" i="1"/>
  <c r="R683" i="1"/>
  <c r="R1650" i="1"/>
  <c r="R3122" i="1"/>
  <c r="R781" i="1"/>
  <c r="R1693" i="1"/>
  <c r="R2639" i="1"/>
  <c r="R1616" i="1"/>
  <c r="R1064" i="1"/>
  <c r="R1852" i="1"/>
  <c r="R1095" i="1"/>
  <c r="R88" i="1"/>
  <c r="R748" i="1"/>
  <c r="R1016" i="1"/>
  <c r="R3035" i="1"/>
  <c r="R614" i="1"/>
  <c r="R2598" i="1"/>
  <c r="R3143" i="1"/>
  <c r="R2919" i="1"/>
  <c r="R764" i="1"/>
  <c r="R2788" i="1"/>
  <c r="R1733" i="1"/>
  <c r="R2386" i="1"/>
  <c r="R1714" i="1"/>
  <c r="R3104" i="1"/>
  <c r="R14" i="1"/>
  <c r="R3090" i="1"/>
  <c r="R1330" i="1"/>
  <c r="R664" i="1"/>
  <c r="R449" i="1"/>
  <c r="R1684" i="1"/>
  <c r="R2104" i="1"/>
  <c r="R162" i="1"/>
  <c r="R2364" i="1"/>
  <c r="R2303" i="1"/>
  <c r="R3076" i="1"/>
  <c r="R2932" i="1"/>
  <c r="R2976" i="1"/>
  <c r="R2911" i="1"/>
  <c r="R2570" i="1"/>
  <c r="R1540" i="1"/>
  <c r="R1851" i="1"/>
  <c r="R2847" i="1"/>
  <c r="R486" i="1"/>
  <c r="R1308" i="1"/>
  <c r="R2935" i="1"/>
  <c r="R1168" i="1"/>
  <c r="R418" i="1"/>
  <c r="R1052" i="1"/>
  <c r="R2071" i="1"/>
  <c r="R543" i="1"/>
  <c r="R2803" i="1"/>
  <c r="R2610" i="1"/>
  <c r="R2751" i="1"/>
  <c r="R2806" i="1"/>
  <c r="R3024" i="1"/>
  <c r="R690" i="1"/>
  <c r="R2274" i="1"/>
  <c r="R2473" i="1"/>
  <c r="R446" i="1"/>
  <c r="R99" i="1"/>
  <c r="R2424" i="1"/>
  <c r="R480" i="1"/>
  <c r="R1160" i="1"/>
  <c r="R2050" i="1"/>
  <c r="R1264" i="1"/>
  <c r="R1285" i="1"/>
  <c r="R2058" i="1"/>
  <c r="R2077" i="1"/>
  <c r="R989" i="1"/>
  <c r="R1839" i="1"/>
  <c r="R328" i="1"/>
  <c r="R223" i="1"/>
  <c r="R1015" i="1"/>
  <c r="R2024" i="1"/>
  <c r="R2212" i="1"/>
  <c r="R1249" i="1"/>
  <c r="R634" i="1"/>
  <c r="R1055" i="1"/>
  <c r="R1132" i="1"/>
  <c r="R2774" i="1"/>
  <c r="R3094" i="1"/>
  <c r="R2701" i="1"/>
  <c r="R2315" i="1"/>
  <c r="R1742" i="1"/>
  <c r="R1388" i="1"/>
  <c r="R883" i="1"/>
  <c r="R2512" i="1"/>
  <c r="R2049" i="1"/>
  <c r="R530" i="1"/>
  <c r="R957" i="1"/>
  <c r="R2023" i="1"/>
  <c r="R2103" i="1"/>
  <c r="R923" i="1"/>
  <c r="R2521" i="1"/>
  <c r="R659" i="1"/>
  <c r="R1341" i="1"/>
  <c r="R2413" i="1"/>
  <c r="R1681" i="1"/>
  <c r="R578" i="1"/>
  <c r="R347" i="1"/>
  <c r="R2539" i="1"/>
  <c r="R984" i="1"/>
  <c r="R2290" i="1"/>
  <c r="R2511" i="1"/>
  <c r="R1732" i="1"/>
  <c r="R2730" i="1"/>
  <c r="R1292" i="1"/>
  <c r="R1757" i="1"/>
  <c r="R479" i="1"/>
  <c r="R2925" i="1"/>
  <c r="R1368" i="1"/>
  <c r="R638" i="1"/>
  <c r="R608" i="1"/>
  <c r="R874" i="1"/>
  <c r="R1033" i="1"/>
  <c r="R2946" i="1"/>
  <c r="R2378" i="1"/>
  <c r="R880" i="1"/>
  <c r="R1937" i="1"/>
  <c r="R1696" i="1"/>
  <c r="R2583" i="1"/>
  <c r="R1286" i="1"/>
  <c r="R143" i="1"/>
  <c r="R1804" i="1"/>
  <c r="R233" i="1"/>
  <c r="R266" i="1"/>
  <c r="R69" i="1"/>
  <c r="R252" i="1"/>
  <c r="R503" i="1"/>
  <c r="R1504" i="1"/>
  <c r="R766" i="1"/>
  <c r="R287" i="1"/>
  <c r="R261" i="1"/>
  <c r="R470" i="1"/>
  <c r="R313" i="1"/>
  <c r="R406" i="1"/>
  <c r="R1638" i="1"/>
  <c r="R675" i="1"/>
  <c r="R68" i="1"/>
  <c r="R576" i="1"/>
  <c r="R351" i="1"/>
  <c r="R1750" i="1"/>
  <c r="R417" i="1"/>
  <c r="R142" i="1"/>
  <c r="R2224" i="1"/>
  <c r="R210" i="1"/>
  <c r="R80" i="1"/>
  <c r="R139" i="1"/>
  <c r="R203" i="1"/>
  <c r="R63" i="1"/>
  <c r="R496" i="1"/>
  <c r="R845" i="1"/>
  <c r="R1554" i="1"/>
  <c r="R1300" i="1"/>
  <c r="R231" i="1"/>
  <c r="R520" i="1"/>
  <c r="R2263" i="1"/>
  <c r="R1606" i="1"/>
  <c r="R728" i="1"/>
  <c r="R788" i="1"/>
  <c r="R204" i="1"/>
  <c r="R2262" i="1"/>
  <c r="R1754" i="1"/>
  <c r="R307" i="1"/>
  <c r="R568" i="1"/>
  <c r="R130" i="1"/>
  <c r="R1773" i="1"/>
  <c r="R435" i="1"/>
  <c r="R570" i="1"/>
  <c r="R1416" i="1"/>
  <c r="R1962" i="1"/>
  <c r="R1694" i="1"/>
  <c r="R556" i="1"/>
  <c r="R1488" i="1"/>
  <c r="R235" i="1"/>
  <c r="R186" i="1"/>
  <c r="R1911" i="1"/>
  <c r="R1753" i="1"/>
  <c r="R2002" i="1"/>
  <c r="R1597" i="1"/>
  <c r="R56" i="1"/>
  <c r="R1380" i="1"/>
  <c r="R2021" i="1"/>
  <c r="R584" i="1"/>
  <c r="R1726" i="1"/>
  <c r="R1712" i="1"/>
  <c r="R762" i="1"/>
  <c r="R1633" i="1"/>
  <c r="R460" i="1"/>
  <c r="R2255" i="1"/>
  <c r="R257" i="1"/>
  <c r="R1480" i="1"/>
  <c r="R1548" i="1"/>
  <c r="R454" i="1"/>
  <c r="R592" i="1"/>
  <c r="R2491" i="1"/>
  <c r="R1664" i="1"/>
  <c r="R42" i="1"/>
  <c r="R1565" i="1"/>
  <c r="R1766" i="1"/>
  <c r="R415" i="1"/>
  <c r="R1536" i="1"/>
  <c r="R1964" i="1"/>
  <c r="R1645" i="1"/>
  <c r="R1481" i="1"/>
  <c r="R1772" i="1"/>
  <c r="R113" i="1"/>
  <c r="R358" i="1"/>
  <c r="R1646" i="1"/>
  <c r="R1321" i="1"/>
  <c r="R1746" i="1"/>
  <c r="R982" i="1"/>
  <c r="R78" i="1"/>
  <c r="R5" i="1"/>
  <c r="R723" i="1"/>
  <c r="R1648" i="1"/>
  <c r="R1462" i="1"/>
  <c r="R1655" i="1"/>
  <c r="R37" i="1"/>
  <c r="R1479" i="1"/>
  <c r="R108" i="1"/>
  <c r="R1508" i="1"/>
  <c r="R1429" i="1"/>
  <c r="R134" i="1"/>
  <c r="R2712" i="1"/>
  <c r="R1254" i="1"/>
  <c r="R367" i="1"/>
  <c r="R612" i="1"/>
  <c r="R1604" i="1"/>
  <c r="R2151" i="1"/>
  <c r="R1898" i="1"/>
  <c r="R468" i="1"/>
  <c r="R1590" i="1"/>
  <c r="R1878" i="1"/>
  <c r="R1688" i="1"/>
  <c r="R1610" i="1"/>
  <c r="R1814" i="1"/>
  <c r="R641" i="1"/>
  <c r="R112" i="1"/>
  <c r="R2440" i="1"/>
  <c r="R338" i="1"/>
  <c r="R822" i="1"/>
  <c r="R1280" i="1"/>
  <c r="R561" i="1"/>
  <c r="R2025" i="1"/>
  <c r="R1611" i="1"/>
  <c r="R1762" i="1"/>
  <c r="R320" i="1"/>
  <c r="R2374" i="1"/>
  <c r="R1783" i="1"/>
  <c r="R2581" i="1"/>
  <c r="R1943" i="1"/>
  <c r="R819" i="1"/>
  <c r="R607" i="1"/>
  <c r="R1542" i="1"/>
  <c r="R199" i="1"/>
  <c r="R1362" i="1"/>
  <c r="R992" i="1"/>
  <c r="R945" i="1"/>
  <c r="R2006" i="1"/>
  <c r="R510" i="1"/>
  <c r="R1926" i="1"/>
  <c r="R769" i="1"/>
  <c r="R1541" i="1"/>
  <c r="R1239" i="1"/>
  <c r="R2020" i="1"/>
  <c r="R1887" i="1"/>
  <c r="R2182" i="1"/>
  <c r="R2127" i="1"/>
  <c r="R1856" i="1"/>
  <c r="R2085" i="1"/>
  <c r="R378" i="1"/>
  <c r="R1370" i="1"/>
  <c r="R1046" i="1"/>
  <c r="R1376" i="1"/>
  <c r="R2185" i="1"/>
  <c r="R2162" i="1"/>
  <c r="R2284" i="1"/>
  <c r="R1440" i="1"/>
  <c r="R918" i="1"/>
  <c r="R814" i="1"/>
  <c r="R595" i="1"/>
  <c r="R2204" i="1"/>
  <c r="R545" i="1"/>
  <c r="R1884" i="1"/>
  <c r="R1465" i="1"/>
  <c r="R243" i="1"/>
  <c r="R1345" i="1"/>
  <c r="R2711" i="1"/>
  <c r="R2060" i="1"/>
  <c r="R801" i="1"/>
  <c r="R1866" i="1"/>
  <c r="R471" i="1"/>
  <c r="R2354" i="1"/>
  <c r="R1930" i="1"/>
  <c r="R1614" i="1"/>
  <c r="R152" i="1"/>
  <c r="R481" i="1"/>
  <c r="R458" i="1"/>
  <c r="R1719" i="1"/>
  <c r="R1586" i="1"/>
  <c r="R1106" i="1"/>
  <c r="R2266" i="1"/>
  <c r="R1342" i="1"/>
  <c r="R1660" i="1"/>
  <c r="R1971" i="1"/>
  <c r="R2619" i="1"/>
  <c r="R1740" i="1"/>
  <c r="R1502" i="1"/>
  <c r="R1986" i="1"/>
  <c r="R1819" i="1"/>
  <c r="R2118" i="1"/>
  <c r="R1072" i="1"/>
  <c r="R2057" i="1"/>
  <c r="R1526" i="1"/>
  <c r="R362" i="1"/>
  <c r="R2282" i="1"/>
  <c r="R1397" i="1"/>
  <c r="R2115" i="1"/>
  <c r="R2863" i="1"/>
  <c r="R2653" i="1"/>
  <c r="R2360" i="1"/>
  <c r="R77" i="1"/>
  <c r="R1566" i="1"/>
  <c r="R1133" i="1"/>
  <c r="R2394" i="1"/>
  <c r="R2351" i="1"/>
  <c r="R2410" i="1"/>
  <c r="R159" i="1"/>
  <c r="R340" i="1"/>
  <c r="R948" i="1"/>
  <c r="R2233" i="1"/>
  <c r="R322" i="1"/>
  <c r="R1879" i="1"/>
  <c r="R554" i="1"/>
  <c r="R329" i="1"/>
  <c r="R1673" i="1"/>
  <c r="R2675" i="1"/>
  <c r="R1241" i="1"/>
  <c r="R2294" i="1"/>
  <c r="R1491" i="1"/>
  <c r="R2760" i="1"/>
  <c r="R2040" i="1"/>
  <c r="R1861" i="1"/>
  <c r="R1310" i="1"/>
  <c r="R2595" i="1"/>
  <c r="R1410" i="1"/>
  <c r="R1496" i="1"/>
  <c r="R1628" i="1"/>
  <c r="R2184" i="1"/>
  <c r="R2039" i="1"/>
  <c r="R2176" i="1"/>
  <c r="R2220" i="1"/>
  <c r="R1770" i="1"/>
  <c r="R2309" i="1"/>
  <c r="R2314" i="1"/>
  <c r="R1945" i="1"/>
  <c r="R485" i="1"/>
  <c r="R1847" i="1"/>
  <c r="R2110" i="1"/>
  <c r="R2738" i="1"/>
  <c r="R799" i="1"/>
  <c r="R128" i="1"/>
  <c r="R899" i="1"/>
  <c r="R1618" i="1"/>
  <c r="R1399" i="1"/>
  <c r="R1720" i="1"/>
  <c r="R830" i="1"/>
  <c r="R1789" i="1"/>
  <c r="R2047" i="1"/>
  <c r="R2428" i="1"/>
  <c r="R785" i="1"/>
  <c r="R2395" i="1"/>
  <c r="R1826" i="1"/>
  <c r="R281" i="1"/>
  <c r="R1379" i="1"/>
  <c r="R2313" i="1"/>
  <c r="R1759" i="1"/>
  <c r="R854" i="1"/>
  <c r="R495" i="1"/>
  <c r="R176" i="1"/>
  <c r="R2669" i="1"/>
  <c r="R2600" i="1"/>
  <c r="R2328" i="1"/>
  <c r="R195" i="1"/>
  <c r="R1592" i="1"/>
  <c r="R940" i="1"/>
  <c r="R2499" i="1"/>
  <c r="R1085" i="1"/>
  <c r="R3049" i="1"/>
  <c r="R909" i="1"/>
  <c r="R2500" i="1"/>
  <c r="R494" i="1"/>
  <c r="R1130" i="1"/>
  <c r="R759" i="1"/>
  <c r="R2276" i="1"/>
  <c r="R200" i="1"/>
  <c r="R2943" i="1"/>
  <c r="R1853" i="1"/>
  <c r="R2633" i="1"/>
  <c r="R2054" i="1"/>
  <c r="R2808" i="1"/>
  <c r="R2371" i="1"/>
  <c r="R2917" i="1"/>
  <c r="R193" i="1"/>
  <c r="R1652" i="1"/>
  <c r="R3003" i="1"/>
  <c r="R2546" i="1"/>
  <c r="R2661" i="1"/>
  <c r="R866" i="1"/>
  <c r="R376" i="1"/>
  <c r="R2871" i="1"/>
  <c r="R2959" i="1"/>
  <c r="R2497" i="1"/>
  <c r="R2293" i="1"/>
  <c r="R928" i="1"/>
  <c r="R2670" i="1"/>
  <c r="R2537" i="1"/>
  <c r="R2899" i="1"/>
  <c r="R2968" i="1"/>
  <c r="R2347" i="1"/>
  <c r="R2699" i="1"/>
  <c r="R58" i="1"/>
  <c r="R2719" i="1"/>
  <c r="R2388" i="1"/>
  <c r="R1090" i="1"/>
  <c r="R2830" i="1"/>
  <c r="R490" i="1"/>
  <c r="R2038" i="1"/>
  <c r="R502" i="1"/>
  <c r="R2901" i="1"/>
  <c r="R2953" i="1"/>
  <c r="R430" i="1"/>
  <c r="R3121" i="1"/>
  <c r="R1981" i="1"/>
  <c r="R2731" i="1"/>
  <c r="R656" i="1"/>
  <c r="R745" i="1"/>
  <c r="R1059" i="1"/>
  <c r="R679" i="1"/>
  <c r="R161" i="1"/>
  <c r="R1881" i="1"/>
  <c r="R2264" i="1"/>
  <c r="R453" i="1"/>
  <c r="R550" i="1"/>
  <c r="R2123" i="1"/>
  <c r="R1170" i="1"/>
  <c r="R3002" i="1"/>
  <c r="R2817" i="1"/>
  <c r="R3145" i="1"/>
  <c r="R2352" i="1"/>
  <c r="R286" i="1"/>
  <c r="R2175" i="1"/>
  <c r="R1767" i="1"/>
  <c r="R1743" i="1"/>
  <c r="R2706" i="1"/>
  <c r="R2045" i="1"/>
  <c r="R2685" i="1"/>
  <c r="R1489" i="1"/>
  <c r="R2646" i="1"/>
  <c r="R921" i="1"/>
  <c r="R555" i="1"/>
  <c r="R2621" i="1"/>
  <c r="R2075" i="1"/>
  <c r="R1515" i="1"/>
  <c r="R400" i="1"/>
  <c r="R1629" i="1"/>
  <c r="R1667" i="1"/>
  <c r="R2692" i="1"/>
  <c r="R790" i="1"/>
  <c r="R2392" i="1"/>
  <c r="R2902" i="1"/>
  <c r="R2017" i="1"/>
  <c r="R964" i="1"/>
  <c r="R380" i="1"/>
  <c r="R2031" i="1"/>
  <c r="R2003" i="1"/>
  <c r="R2335" i="1"/>
  <c r="R1159" i="1"/>
  <c r="R1282" i="1"/>
  <c r="R2825" i="1"/>
  <c r="R2753" i="1"/>
  <c r="R1439" i="1"/>
  <c r="R3028" i="1"/>
  <c r="R2342" i="1"/>
  <c r="R2464" i="1"/>
  <c r="R2230" i="1"/>
  <c r="R1972" i="1"/>
  <c r="R625" i="1"/>
  <c r="R1659" i="1"/>
  <c r="R2798" i="1"/>
  <c r="R1974" i="1"/>
  <c r="R2197" i="1"/>
  <c r="R2129" i="1"/>
  <c r="R1794" i="1"/>
  <c r="R2915" i="1"/>
  <c r="R2495" i="1"/>
  <c r="R2208" i="1"/>
  <c r="R2340" i="1"/>
  <c r="R3069" i="1"/>
  <c r="R1446" i="1"/>
  <c r="R2149" i="1"/>
  <c r="R1208" i="1"/>
  <c r="R1797" i="1"/>
  <c r="R2172" i="1"/>
  <c r="R2920" i="1"/>
  <c r="R2145" i="1"/>
  <c r="R986" i="1"/>
  <c r="R1453" i="1"/>
  <c r="R18" i="1"/>
  <c r="R234" i="1"/>
  <c r="R431" i="1"/>
  <c r="R516" i="1"/>
  <c r="R1495" i="1"/>
  <c r="R873" i="1"/>
  <c r="R2247" i="1"/>
  <c r="R474" i="1"/>
  <c r="R1663" i="1"/>
  <c r="R232" i="1"/>
  <c r="R317" i="1"/>
  <c r="R26" i="1"/>
  <c r="R1572" i="1"/>
  <c r="R735" i="1"/>
  <c r="R1471" i="1"/>
  <c r="R353" i="1"/>
  <c r="R665" i="1"/>
  <c r="R1843" i="1"/>
  <c r="R105" i="1"/>
  <c r="R1821" i="1"/>
  <c r="R146" i="1"/>
  <c r="R2106" i="1"/>
  <c r="R1932" i="1"/>
  <c r="R1598" i="1"/>
  <c r="R355" i="1"/>
  <c r="R662" i="1"/>
  <c r="R409" i="1"/>
  <c r="R1088" i="1"/>
  <c r="R583" i="1"/>
  <c r="R1445" i="1"/>
  <c r="R81" i="1"/>
  <c r="R131" i="1"/>
  <c r="R2205" i="1"/>
  <c r="R807" i="1"/>
  <c r="R582" i="1"/>
  <c r="R230" i="1"/>
  <c r="R104" i="1"/>
  <c r="R718" i="1"/>
  <c r="R89" i="1"/>
  <c r="R98" i="1"/>
  <c r="R459" i="1"/>
  <c r="R2501" i="1"/>
  <c r="R109" i="1"/>
  <c r="R653" i="1"/>
  <c r="R852" i="1"/>
  <c r="R303" i="1"/>
  <c r="R93" i="1"/>
  <c r="R389" i="1"/>
  <c r="R2179" i="1"/>
  <c r="R1355" i="1"/>
  <c r="R1763" i="1"/>
  <c r="R1372" i="1"/>
  <c r="R564" i="1"/>
  <c r="R1266" i="1"/>
  <c r="R2375" i="1"/>
  <c r="R101" i="1"/>
  <c r="R2014" i="1"/>
  <c r="R124" i="1"/>
  <c r="R167" i="1"/>
  <c r="R2289" i="1"/>
  <c r="R1576" i="1"/>
  <c r="R1369" i="1"/>
  <c r="R156" i="1"/>
  <c r="R1499" i="1"/>
  <c r="R534" i="1"/>
  <c r="R1020" i="1"/>
  <c r="R776" i="1"/>
  <c r="R798" i="1"/>
  <c r="R1512" i="1"/>
  <c r="R1468" i="1"/>
  <c r="R1571" i="1"/>
  <c r="R1569" i="1"/>
  <c r="R1544" i="1"/>
  <c r="R444" i="1"/>
  <c r="R1520" i="1"/>
  <c r="R169" i="1"/>
  <c r="R1705" i="1"/>
  <c r="R1680" i="1"/>
  <c r="R1507" i="1"/>
  <c r="R1661" i="1"/>
  <c r="R1662" i="1"/>
  <c r="R1617" i="1"/>
  <c r="R363" i="1"/>
  <c r="R738" i="1"/>
  <c r="R1553" i="1"/>
  <c r="R2037" i="1"/>
  <c r="R71" i="1"/>
  <c r="R117" i="1"/>
  <c r="R1771" i="1"/>
  <c r="R150" i="1"/>
  <c r="R1466" i="1"/>
  <c r="R196" i="1"/>
  <c r="R1744" i="1"/>
  <c r="R1494" i="1"/>
  <c r="R1251" i="1"/>
  <c r="R2000" i="1"/>
  <c r="R2359" i="1"/>
  <c r="R1477" i="1"/>
  <c r="R2423" i="1"/>
  <c r="R590" i="1"/>
  <c r="R1711" i="1"/>
  <c r="R1486" i="1"/>
  <c r="R1749" i="1"/>
  <c r="R994" i="1"/>
  <c r="R493" i="1"/>
  <c r="R1587" i="1"/>
  <c r="R174" i="1"/>
  <c r="R1833" i="1"/>
  <c r="R388" i="1"/>
  <c r="R760" i="1"/>
  <c r="R1533" i="1"/>
  <c r="R1594" i="1"/>
  <c r="R1709" i="1"/>
  <c r="R2080" i="1"/>
  <c r="R1511" i="1"/>
  <c r="R1886" i="1"/>
  <c r="R2056" i="1"/>
  <c r="R1574" i="1"/>
  <c r="R1054" i="1"/>
  <c r="R151" i="1"/>
  <c r="R2018" i="1"/>
  <c r="R1760" i="1"/>
  <c r="R508" i="1"/>
  <c r="R498" i="1"/>
  <c r="R1890" i="1"/>
  <c r="R747" i="1"/>
  <c r="R2509" i="1"/>
  <c r="R2431" i="1"/>
  <c r="R1643" i="1"/>
  <c r="R97" i="1"/>
  <c r="R1444" i="1"/>
  <c r="R1724" i="1"/>
  <c r="R2122" i="1"/>
  <c r="R1505" i="1"/>
  <c r="R2120" i="1"/>
  <c r="R558" i="1"/>
  <c r="R1443" i="1"/>
  <c r="R2032" i="1"/>
  <c r="R1799" i="1"/>
  <c r="R2334" i="1"/>
  <c r="R902" i="1"/>
  <c r="R956" i="1"/>
  <c r="R2087" i="1"/>
  <c r="R2138" i="1"/>
  <c r="R401" i="1"/>
  <c r="R1965" i="1"/>
  <c r="R1642" i="1"/>
  <c r="R23" i="1"/>
  <c r="R36" i="1"/>
  <c r="R1028" i="1"/>
  <c r="R1903" i="1"/>
  <c r="R2540" i="1"/>
  <c r="R2333" i="1"/>
  <c r="R160" i="1"/>
  <c r="R1958" i="1"/>
  <c r="R1959" i="1"/>
  <c r="R1448" i="1"/>
  <c r="R1730" i="1"/>
  <c r="R1426" i="1"/>
  <c r="R2708" i="1"/>
  <c r="R1435" i="1"/>
  <c r="R639" i="1"/>
  <c r="R246" i="1"/>
  <c r="R2739" i="1"/>
  <c r="R1038" i="1"/>
  <c r="R720" i="1"/>
  <c r="R1523" i="1"/>
  <c r="R1877" i="1"/>
  <c r="R820" i="1"/>
  <c r="R1250" i="1"/>
  <c r="R1889" i="1"/>
  <c r="R2321" i="1"/>
  <c r="R711" i="1"/>
  <c r="R1940" i="1"/>
  <c r="R2231" i="1"/>
  <c r="R792" i="1"/>
  <c r="R2356" i="1"/>
  <c r="R1517" i="1"/>
  <c r="R125" i="1"/>
  <c r="R170" i="1"/>
  <c r="R540" i="1"/>
  <c r="R2250" i="1"/>
  <c r="R11" i="1"/>
  <c r="R1599" i="1"/>
  <c r="R95" i="1"/>
  <c r="R1993" i="1"/>
  <c r="R2890" i="1"/>
  <c r="R777" i="1"/>
  <c r="R1871" i="1"/>
  <c r="R734" i="1"/>
  <c r="R2439" i="1"/>
  <c r="R1205" i="1"/>
  <c r="R2221" i="1"/>
  <c r="R1928" i="1"/>
  <c r="R1109" i="1"/>
  <c r="R1999" i="1"/>
  <c r="R2358" i="1"/>
  <c r="R2396" i="1"/>
  <c r="R225" i="1"/>
  <c r="R455" i="1"/>
  <c r="R1857" i="1"/>
  <c r="R2137" i="1"/>
  <c r="R1112" i="1"/>
  <c r="R2330" i="1"/>
  <c r="R990" i="1"/>
  <c r="R901" i="1"/>
  <c r="R2119" i="1"/>
  <c r="R872" i="1"/>
  <c r="R1893" i="1"/>
  <c r="R1063" i="1"/>
  <c r="R1904" i="1"/>
  <c r="R33" i="1"/>
  <c r="R1739" i="1"/>
  <c r="R1665" i="1"/>
  <c r="R504" i="1"/>
  <c r="R1148" i="1"/>
  <c r="R1782" i="1"/>
  <c r="R2676" i="1"/>
  <c r="R1534" i="1"/>
  <c r="R1897" i="1"/>
  <c r="R1100" i="1"/>
  <c r="R1567" i="1"/>
  <c r="R974" i="1"/>
  <c r="R1582" i="1"/>
  <c r="R1922" i="1"/>
  <c r="R1868" i="1"/>
  <c r="R40" i="1"/>
  <c r="R357" i="1"/>
  <c r="R1084" i="1"/>
  <c r="R1558" i="1"/>
  <c r="R1707" i="1"/>
  <c r="R1845" i="1"/>
  <c r="R2235" i="1"/>
  <c r="R2419" i="1"/>
  <c r="R1900" i="1"/>
  <c r="R2012" i="1"/>
  <c r="R1042" i="1"/>
  <c r="R2068" i="1"/>
  <c r="R2486" i="1"/>
  <c r="R334" i="1"/>
  <c r="R2239" i="1"/>
  <c r="R700" i="1"/>
  <c r="R954" i="1"/>
  <c r="R804" i="1"/>
  <c r="R1066" i="1"/>
  <c r="R1093" i="1"/>
  <c r="R4" i="1"/>
  <c r="R522" i="1"/>
  <c r="R1500" i="1"/>
  <c r="R2011" i="1"/>
  <c r="R2484" i="1"/>
  <c r="R2249" i="1"/>
  <c r="R371" i="1"/>
  <c r="R1043" i="1"/>
  <c r="R1006" i="1"/>
  <c r="R2150" i="1"/>
  <c r="R1547" i="1"/>
  <c r="R2582" i="1"/>
  <c r="R141" i="1"/>
  <c r="R2367" i="1"/>
  <c r="R2452" i="1"/>
  <c r="R339" i="1"/>
  <c r="R1119" i="1"/>
  <c r="R2379" i="1"/>
  <c r="R2269" i="1"/>
  <c r="R91" i="1"/>
  <c r="R1951" i="1"/>
  <c r="R837" i="1"/>
  <c r="R1516" i="1"/>
  <c r="R2300" i="1"/>
  <c r="R1768" i="1"/>
  <c r="R2513" i="1"/>
  <c r="R1721" i="1"/>
  <c r="R1801" i="1"/>
  <c r="R373" i="1"/>
  <c r="R2799" i="1"/>
  <c r="R1530" i="1"/>
  <c r="R3103" i="1"/>
  <c r="R2201" i="1"/>
  <c r="R1671" i="1"/>
  <c r="R1816" i="1"/>
  <c r="R1129" i="1"/>
  <c r="R2875" i="1"/>
  <c r="R960" i="1"/>
  <c r="R2854" i="1"/>
  <c r="R2705" i="1"/>
  <c r="R2812" i="1"/>
  <c r="R2389" i="1"/>
  <c r="R15" i="1"/>
  <c r="R3042" i="1"/>
  <c r="R2857" i="1"/>
  <c r="R1956" i="1"/>
  <c r="R1635" i="1"/>
  <c r="R2666" i="1"/>
  <c r="R2732" i="1"/>
  <c r="R1580" i="1"/>
  <c r="R3067" i="1"/>
  <c r="R135" i="1"/>
  <c r="R2709" i="1"/>
  <c r="R680" i="1"/>
  <c r="R1057" i="1"/>
  <c r="R2299" i="1"/>
  <c r="R2341" i="1"/>
  <c r="R2651" i="1"/>
  <c r="R2132" i="1"/>
  <c r="R2677" i="1"/>
  <c r="R3010" i="1"/>
  <c r="R1309" i="1"/>
  <c r="R1413" i="1"/>
  <c r="R2795" i="1"/>
  <c r="R3124" i="1"/>
  <c r="R2671" i="1"/>
  <c r="R2765" i="1"/>
  <c r="R2490" i="1"/>
  <c r="R2612" i="1"/>
  <c r="R1658" i="1"/>
  <c r="R2116" i="1"/>
  <c r="R907" i="1"/>
  <c r="R2916" i="1"/>
  <c r="R2737" i="1"/>
  <c r="R3073" i="1"/>
  <c r="R1152" i="1"/>
  <c r="R1557" i="1"/>
  <c r="R2746" i="1"/>
  <c r="R2168" i="1"/>
  <c r="R2984" i="1"/>
  <c r="R2689" i="1"/>
  <c r="R2839" i="1"/>
  <c r="R224" i="1"/>
  <c r="R1191" i="1"/>
  <c r="R1236" i="1"/>
  <c r="R737" i="1"/>
  <c r="R1973" i="1"/>
  <c r="R1836" i="1"/>
  <c r="R1482" i="1"/>
  <c r="R1238" i="1"/>
  <c r="R618" i="1"/>
  <c r="R1187" i="1"/>
  <c r="R392" i="1"/>
  <c r="R1332" i="1"/>
  <c r="R1728" i="1"/>
  <c r="R2271" i="1"/>
  <c r="R1957" i="1"/>
  <c r="R1859" i="1"/>
  <c r="R1107" i="1"/>
  <c r="R581" i="1"/>
  <c r="R1080" i="1"/>
  <c r="R1122" i="1"/>
  <c r="R1765" i="1"/>
  <c r="R1933" i="1"/>
  <c r="R865" i="1"/>
  <c r="R1864" i="1"/>
  <c r="R1455" i="1"/>
  <c r="R482" i="1"/>
  <c r="R1365" i="1"/>
  <c r="R2885" i="1"/>
  <c r="R2152" i="1"/>
  <c r="R2450" i="1"/>
  <c r="R421" i="1"/>
  <c r="R2261" i="1"/>
  <c r="R2406" i="1"/>
  <c r="R2842" i="1"/>
  <c r="R805" i="1"/>
  <c r="R2093" i="1"/>
  <c r="R713" i="1"/>
  <c r="R1423" i="1"/>
  <c r="R2460" i="1"/>
  <c r="R2841" i="1"/>
  <c r="R1490" i="1"/>
  <c r="R1838" i="1"/>
  <c r="R2740" i="1"/>
  <c r="R2674" i="1"/>
  <c r="R1960" i="1"/>
  <c r="R1701" i="1"/>
  <c r="R1412" i="1"/>
  <c r="R1229" i="1"/>
  <c r="R2225" i="1"/>
  <c r="R2453" i="1"/>
  <c r="R1924" i="1"/>
  <c r="R1952" i="1"/>
  <c r="R2256" i="1"/>
  <c r="R2636" i="1"/>
  <c r="R2939" i="1"/>
  <c r="R967" i="1"/>
  <c r="R1183" i="1"/>
  <c r="R1182" i="1"/>
  <c r="R1189" i="1"/>
  <c r="R1186" i="1"/>
  <c r="R1190" i="1"/>
  <c r="R1195" i="1"/>
  <c r="R1194" i="1"/>
  <c r="R240" i="1"/>
  <c r="R1196" i="1"/>
  <c r="R1197" i="1"/>
  <c r="R1203" i="1"/>
  <c r="R1207" i="1"/>
  <c r="R1215" i="1"/>
  <c r="R1213" i="1"/>
  <c r="R1214" i="1"/>
  <c r="R1219" i="1"/>
  <c r="R1217" i="1"/>
  <c r="R291" i="1"/>
  <c r="R1218" i="1"/>
  <c r="R526" i="1"/>
  <c r="R35" i="1"/>
  <c r="R1231" i="1"/>
  <c r="R1235" i="1"/>
  <c r="R1246" i="1"/>
  <c r="R1248" i="1"/>
  <c r="R1247" i="1"/>
  <c r="R1260" i="1"/>
  <c r="R1257" i="1"/>
  <c r="R1261" i="1"/>
  <c r="R1258" i="1"/>
  <c r="R1267" i="1"/>
  <c r="R1272" i="1"/>
  <c r="R1274" i="1"/>
  <c r="R1273" i="1"/>
  <c r="R1281" i="1"/>
  <c r="R1284" i="1"/>
  <c r="R96" i="1"/>
  <c r="R1289" i="1"/>
  <c r="R1288" i="1"/>
  <c r="R1293" i="1"/>
  <c r="R1294" i="1"/>
  <c r="R1298" i="1"/>
  <c r="R1296" i="1"/>
  <c r="R1306" i="1"/>
  <c r="R1301" i="1"/>
  <c r="R1304" i="1"/>
  <c r="R1302" i="1"/>
  <c r="R1314" i="1"/>
  <c r="R1313" i="1"/>
  <c r="R1319" i="1"/>
  <c r="R1323" i="1"/>
  <c r="R1324" i="1"/>
  <c r="R628" i="1"/>
  <c r="R1326" i="1"/>
  <c r="R1327" i="1"/>
  <c r="R1333" i="1"/>
  <c r="R1339" i="1"/>
  <c r="R1343" i="1"/>
  <c r="R1346" i="1"/>
  <c r="R1350" i="1"/>
  <c r="R1348" i="1"/>
  <c r="R1353" i="1"/>
  <c r="R1360" i="1"/>
  <c r="R154" i="1"/>
  <c r="R1386" i="1"/>
  <c r="R1393" i="1"/>
  <c r="R1392" i="1"/>
  <c r="R1389" i="1"/>
  <c r="R1398" i="1"/>
  <c r="R1391" i="1"/>
  <c r="R1384" i="1"/>
  <c r="R1400" i="1"/>
  <c r="R1405" i="1"/>
  <c r="R1408" i="1"/>
  <c r="R1406" i="1"/>
  <c r="R1411" i="1"/>
  <c r="R1418" i="1"/>
  <c r="R1419" i="1"/>
  <c r="R1232" i="1"/>
  <c r="R3159" i="1"/>
  <c r="R3075" i="1"/>
  <c r="R1077" i="1"/>
  <c r="R772" i="1"/>
  <c r="R2362" i="1"/>
  <c r="R1349" i="1"/>
  <c r="R1150" i="1"/>
  <c r="R3167" i="1"/>
  <c r="R3052" i="1"/>
  <c r="R939" i="1"/>
  <c r="R3135" i="1"/>
  <c r="R1149" i="1"/>
  <c r="R428" i="1"/>
  <c r="R3182" i="1"/>
  <c r="R2697" i="1"/>
  <c r="R3021" i="1"/>
  <c r="R1656" i="1"/>
  <c r="R3080" i="1"/>
  <c r="R2429" i="1"/>
  <c r="R254" i="1"/>
  <c r="R2818" i="1"/>
  <c r="R163" i="1"/>
  <c r="R237" i="1"/>
  <c r="R649" i="1"/>
  <c r="R1305" i="1"/>
  <c r="R3161" i="1"/>
  <c r="R1297" i="1"/>
  <c r="R2558" i="1"/>
  <c r="R1134" i="1"/>
  <c r="R980" i="1"/>
  <c r="R1634" i="1"/>
  <c r="R1625" i="1"/>
  <c r="R3168" i="1"/>
  <c r="R2879" i="1"/>
  <c r="R2272" i="1"/>
  <c r="R2278" i="1"/>
  <c r="R541" i="1"/>
  <c r="R2982" i="1"/>
  <c r="R2153" i="1"/>
  <c r="R2545" i="1"/>
  <c r="R3128" i="1"/>
  <c r="R3015" i="1"/>
  <c r="R1919" i="1"/>
  <c r="R704" i="1"/>
  <c r="R1335" i="1"/>
  <c r="R1216" i="1"/>
  <c r="R2814" i="1"/>
  <c r="R1996" i="1"/>
  <c r="R2562" i="1"/>
  <c r="R211" i="1"/>
  <c r="R1404" i="1"/>
  <c r="R2728" i="1"/>
  <c r="R1201" i="1"/>
  <c r="R1124" i="1"/>
  <c r="R3044" i="1"/>
  <c r="R443" i="1"/>
  <c r="R3053" i="1"/>
  <c r="R2445" i="1"/>
  <c r="R3183" i="1"/>
  <c r="R3180" i="1"/>
  <c r="R1579" i="1"/>
  <c r="R3189" i="1"/>
  <c r="R2974" i="1"/>
  <c r="R1027" i="1"/>
  <c r="R2810" i="1"/>
  <c r="R878" i="1"/>
  <c r="R2816" i="1"/>
  <c r="R3102" i="1"/>
  <c r="R1367" i="1"/>
  <c r="R310" i="1"/>
  <c r="R640" i="1"/>
  <c r="R848" i="1"/>
  <c r="R2626" i="1"/>
  <c r="R3036" i="1"/>
  <c r="R1390" i="1"/>
  <c r="R1255" i="1"/>
  <c r="R1331" i="1"/>
  <c r="R3118" i="1"/>
  <c r="R1108" i="1"/>
  <c r="R724" i="1"/>
  <c r="R2948" i="1"/>
  <c r="R2815" i="1"/>
  <c r="R164" i="1"/>
  <c r="R2837" i="1"/>
  <c r="R2192" i="1"/>
  <c r="R2648" i="1"/>
  <c r="R2462" i="1"/>
  <c r="R2408" i="1"/>
  <c r="R2910" i="1"/>
  <c r="R2550" i="1"/>
  <c r="R2965" i="1"/>
  <c r="R2762" i="1"/>
  <c r="R343" i="1"/>
  <c r="R2280" i="1"/>
  <c r="R2898" i="1"/>
  <c r="R2565" i="1"/>
  <c r="R2552" i="1"/>
  <c r="R2680" i="1"/>
  <c r="R1522" i="1"/>
  <c r="R3061" i="1"/>
  <c r="R2551" i="1"/>
  <c r="R2028" i="1"/>
  <c r="R274" i="1"/>
  <c r="R3048" i="1"/>
  <c r="R3106" i="1"/>
  <c r="R976" i="1"/>
  <c r="R2757" i="1"/>
  <c r="R2850" i="1"/>
  <c r="R2154" i="1"/>
  <c r="R2888" i="1"/>
  <c r="R1179" i="1"/>
  <c r="R2843" i="1"/>
  <c r="R2366" i="1"/>
  <c r="R2777" i="1"/>
  <c r="R2883" i="1"/>
  <c r="R2602" i="1"/>
  <c r="R1371" i="1"/>
  <c r="R2554" i="1"/>
  <c r="R2326" i="1"/>
  <c r="R953" i="1"/>
  <c r="R825" i="1"/>
  <c r="R1636" i="1"/>
  <c r="R1563" i="1"/>
  <c r="R2914" i="1"/>
  <c r="R3153" i="1"/>
  <c r="R2714" i="1"/>
  <c r="R674" i="1"/>
  <c r="R629" i="1"/>
  <c r="R414" i="1"/>
  <c r="R2900" i="1"/>
  <c r="R2576" i="1"/>
  <c r="R1796" i="1"/>
  <c r="R2629" i="1"/>
  <c r="R3047" i="1"/>
  <c r="R2821" i="1"/>
  <c r="R3110" i="1"/>
  <c r="R2067" i="1"/>
  <c r="R3114" i="1"/>
  <c r="R221" i="1"/>
  <c r="R2563" i="1"/>
  <c r="R2882" i="1"/>
  <c r="R1608" i="1"/>
  <c r="R2365" i="1"/>
  <c r="R2308" i="1"/>
  <c r="R623" i="1"/>
  <c r="R181" i="1"/>
  <c r="R1755" i="1"/>
  <c r="R2397" i="1"/>
  <c r="R2415" i="1"/>
  <c r="R2469" i="1"/>
  <c r="R2528" i="1"/>
  <c r="R3068" i="1"/>
  <c r="R2872" i="1"/>
  <c r="R1118" i="1"/>
  <c r="R1307" i="1"/>
  <c r="R2662" i="1"/>
  <c r="R1483" i="1"/>
  <c r="R2923" i="1"/>
  <c r="R2936" i="1"/>
  <c r="R2759" i="1"/>
  <c r="R1802" i="1"/>
  <c r="R1621" i="1"/>
  <c r="R2143" i="1"/>
  <c r="R2592" i="1"/>
  <c r="R1030" i="1"/>
  <c r="R2831" i="1"/>
  <c r="R637" i="1"/>
  <c r="R2214" i="1"/>
  <c r="R3146" i="1"/>
  <c r="R752" i="1"/>
  <c r="R1347" i="1"/>
  <c r="R795" i="1"/>
  <c r="R2084" i="1"/>
  <c r="R2928" i="1"/>
  <c r="R2855" i="1"/>
  <c r="R2941" i="1"/>
  <c r="R1278" i="1"/>
  <c r="R838" i="1"/>
  <c r="R2606" i="1"/>
  <c r="R1287" i="1"/>
  <c r="R2727" i="1"/>
  <c r="R3097" i="1"/>
  <c r="R184" i="1"/>
  <c r="R3045" i="1"/>
  <c r="R603" i="1"/>
  <c r="R3130" i="1"/>
  <c r="R2508" i="1"/>
  <c r="R2422" i="1"/>
  <c r="R1899" i="1"/>
  <c r="R2227" i="1"/>
  <c r="R2929" i="1"/>
  <c r="R2435" i="1"/>
  <c r="R2188" i="1"/>
  <c r="R172" i="1"/>
  <c r="R1734" i="1"/>
  <c r="R293" i="1"/>
  <c r="R2403" i="1"/>
  <c r="R2828" i="1"/>
  <c r="R1037" i="1"/>
  <c r="R2938" i="1"/>
  <c r="R2425" i="1"/>
  <c r="R2529" i="1"/>
  <c r="R2141" i="1"/>
  <c r="R1245" i="1"/>
  <c r="R2043" i="1"/>
  <c r="R1641" i="1"/>
  <c r="R863" i="1"/>
  <c r="R1074" i="1"/>
  <c r="R1354" i="1"/>
  <c r="R1452" i="1"/>
  <c r="R3131" i="1"/>
  <c r="R2457" i="1"/>
  <c r="R3125" i="1"/>
  <c r="R2202" i="1"/>
  <c r="R525" i="1"/>
  <c r="R2861" i="1"/>
  <c r="R2532" i="1"/>
  <c r="R1320" i="1"/>
  <c r="R2382" i="1"/>
  <c r="R2339" i="1"/>
  <c r="R1938" i="1"/>
  <c r="R2465" i="1"/>
  <c r="R2349" i="1"/>
  <c r="R1752" i="1"/>
  <c r="R3012" i="1"/>
  <c r="R1317" i="1"/>
  <c r="R1089" i="1"/>
  <c r="R28" i="1"/>
  <c r="R268" i="1"/>
  <c r="R598" i="1"/>
  <c r="R2616" i="1"/>
  <c r="R1420" i="1"/>
  <c r="R856" i="1"/>
  <c r="R1290" i="1"/>
  <c r="R2180" i="1"/>
  <c r="R2287" i="1"/>
  <c r="R2448" i="1"/>
  <c r="R2530" i="1"/>
  <c r="R2062" i="1"/>
  <c r="R2682" i="1"/>
  <c r="R2377" i="1"/>
  <c r="R2665" i="1"/>
  <c r="R2456" i="1"/>
  <c r="R2430" i="1"/>
  <c r="R789" i="1"/>
  <c r="R2771" i="1"/>
  <c r="R1991" i="1"/>
  <c r="R1793" i="1"/>
  <c r="R1032" i="1"/>
  <c r="R1969" i="1"/>
  <c r="R216" i="1"/>
  <c r="R132" i="1"/>
  <c r="R731" i="1"/>
  <c r="R3095" i="1"/>
  <c r="R3119" i="1"/>
  <c r="R3037" i="1"/>
  <c r="R2519" i="1"/>
  <c r="R1669" i="1"/>
  <c r="R1256" i="1"/>
  <c r="R600" i="1"/>
  <c r="R917" i="1"/>
  <c r="R3058" i="1"/>
  <c r="R2846" i="1"/>
  <c r="R1607" i="1"/>
  <c r="R693" i="1"/>
  <c r="R3120" i="1"/>
  <c r="R3086" i="1"/>
  <c r="R3041" i="1"/>
  <c r="R743" i="1"/>
  <c r="R2283" i="1"/>
  <c r="R2611" i="1"/>
  <c r="R2596" i="1"/>
  <c r="R1131" i="1"/>
  <c r="R259" i="1"/>
  <c r="R1141" i="1"/>
  <c r="R1338" i="1"/>
  <c r="R1155" i="1"/>
  <c r="R2088" i="1"/>
  <c r="R2931" i="1"/>
  <c r="R573" i="1"/>
  <c r="R1169" i="1"/>
  <c r="R3050" i="1"/>
  <c r="R2745" i="1"/>
  <c r="R2555" i="1"/>
  <c r="R3173" i="1"/>
  <c r="R3176" i="1"/>
  <c r="R3185" i="1"/>
  <c r="R2082" i="1"/>
  <c r="R2033" i="1"/>
  <c r="R497" i="1"/>
  <c r="R3101" i="1"/>
  <c r="R2414" i="1"/>
  <c r="R3019" i="1"/>
  <c r="R2476" i="1"/>
  <c r="R2983" i="1"/>
  <c r="R304" i="1"/>
  <c r="R1259" i="1"/>
  <c r="R1361" i="1"/>
  <c r="R1873" i="1"/>
  <c r="R1328" i="1"/>
  <c r="R2964" i="1"/>
  <c r="R763" i="1"/>
  <c r="R3163" i="1"/>
  <c r="R3066" i="1"/>
  <c r="R3127" i="1"/>
  <c r="R3166" i="1"/>
  <c r="R3144" i="1"/>
  <c r="R773" i="1"/>
  <c r="R3175" i="1"/>
  <c r="R688" i="1"/>
  <c r="R2421" i="1"/>
  <c r="R3190" i="1"/>
  <c r="R2107" i="1"/>
  <c r="R2402" i="1"/>
  <c r="R2566" i="1"/>
  <c r="R2944" i="1"/>
  <c r="R1357" i="1"/>
  <c r="R2346" i="1"/>
  <c r="R1192" i="1"/>
  <c r="R326" i="1"/>
  <c r="R2853" i="1"/>
  <c r="R3160" i="1"/>
  <c r="R1283" i="1"/>
  <c r="R3030" i="1"/>
  <c r="R1271" i="1"/>
  <c r="R2244" i="1"/>
  <c r="R1071" i="1"/>
  <c r="R2802" i="1"/>
  <c r="R1035" i="1"/>
  <c r="R2940" i="1"/>
  <c r="R3132" i="1"/>
  <c r="R3178" i="1"/>
  <c r="R676" i="1"/>
  <c r="R3181" i="1"/>
  <c r="R2836" i="1"/>
  <c r="R1188" i="1"/>
  <c r="R2628" i="1"/>
  <c r="R2766" i="1"/>
  <c r="R2131" i="1"/>
  <c r="R2906" i="1"/>
  <c r="R1949" i="1"/>
  <c r="R1944" i="1"/>
  <c r="R2053" i="1"/>
  <c r="R2135" i="1"/>
  <c r="R2933" i="1"/>
  <c r="R2160" i="1"/>
  <c r="R2447" i="1"/>
  <c r="R2590" i="1"/>
  <c r="R2713" i="1"/>
  <c r="R1670" i="1"/>
  <c r="R2956" i="1"/>
  <c r="R3001" i="1"/>
  <c r="R2819" i="1"/>
  <c r="R1805" i="1"/>
  <c r="R2811" i="1"/>
  <c r="R2703" i="1"/>
  <c r="R2977" i="1"/>
  <c r="R2591" i="1"/>
  <c r="R2934" i="1"/>
  <c r="R2597" i="1"/>
  <c r="R2668" i="1"/>
  <c r="R2754" i="1"/>
  <c r="R780" i="1"/>
  <c r="R2957" i="1"/>
  <c r="R1990" i="1"/>
  <c r="R2218" i="1"/>
  <c r="R2864" i="1"/>
  <c r="R2961" i="1"/>
  <c r="R2254" i="1"/>
  <c r="R3017" i="1"/>
  <c r="R647" i="1"/>
  <c r="R2743" i="1"/>
  <c r="R1546" i="1"/>
  <c r="R2136" i="1"/>
  <c r="R2979" i="1"/>
  <c r="R2750" i="1"/>
  <c r="R633" i="1"/>
  <c r="R696" i="1"/>
  <c r="R2578" i="1"/>
  <c r="R1018" i="1"/>
  <c r="R2780" i="1"/>
  <c r="R2568" i="1"/>
  <c r="R3046" i="1"/>
  <c r="R2101" i="1"/>
  <c r="R2952" i="1"/>
  <c r="R2324" i="1"/>
  <c r="R2477" i="1"/>
  <c r="R2094" i="1"/>
  <c r="R1923" i="1"/>
  <c r="R2886" i="1"/>
  <c r="R84" i="1"/>
  <c r="R2823" i="1"/>
  <c r="R2667" i="1"/>
  <c r="R3022" i="1"/>
  <c r="R3096" i="1"/>
  <c r="R2541" i="1"/>
  <c r="R2325" i="1"/>
  <c r="R2571" i="1"/>
  <c r="R2567" i="1"/>
  <c r="R2418" i="1"/>
  <c r="R2796" i="1"/>
  <c r="R217" i="1"/>
  <c r="R2696" i="1"/>
  <c r="R2245" i="1"/>
  <c r="R179" i="1"/>
  <c r="R3055" i="1"/>
  <c r="R2064" i="1"/>
  <c r="R411" i="1"/>
  <c r="R2586" i="1"/>
  <c r="R2574" i="1"/>
  <c r="R1040" i="1"/>
  <c r="R2370" i="1"/>
  <c r="R2542" i="1"/>
  <c r="R2504" i="1"/>
  <c r="R2904" i="1"/>
  <c r="R2288" i="1"/>
  <c r="R1475" i="1"/>
  <c r="R1375" i="1"/>
  <c r="R1639" i="1"/>
  <c r="R2747" i="1"/>
  <c r="R2613" i="1"/>
  <c r="R2824" i="1"/>
  <c r="R1198" i="1"/>
  <c r="R767" i="1"/>
  <c r="R2641" i="1"/>
  <c r="R1901" i="1"/>
  <c r="R1451" i="1"/>
  <c r="R794" i="1"/>
  <c r="R2059" i="1"/>
  <c r="R2645" i="1"/>
  <c r="R2215" i="1"/>
  <c r="R1699" i="1"/>
  <c r="R2337" i="1"/>
  <c r="R2065" i="1"/>
  <c r="R3071" i="1"/>
  <c r="R2095" i="1"/>
  <c r="R2889" i="1"/>
  <c r="R2427" i="1"/>
  <c r="R1128" i="1"/>
  <c r="R611" i="1"/>
  <c r="R2631" i="1"/>
  <c r="R770" i="1"/>
  <c r="R682" i="1"/>
  <c r="R1146" i="1"/>
  <c r="R2781" i="1"/>
  <c r="R2376" i="1"/>
  <c r="R1779" i="1"/>
  <c r="R2514" i="1"/>
  <c r="R2986" i="1"/>
  <c r="R1982" i="1"/>
  <c r="R621" i="1"/>
  <c r="R2434" i="1"/>
  <c r="R3136" i="1"/>
  <c r="R393" i="1"/>
  <c r="R2949" i="1"/>
  <c r="R972" i="1"/>
  <c r="R2877" i="1"/>
  <c r="R2096" i="1"/>
  <c r="R2393" i="1"/>
  <c r="R757" i="1"/>
  <c r="R2627" i="1"/>
  <c r="R2463" i="1"/>
  <c r="R2804" i="1"/>
  <c r="R1892" i="1"/>
  <c r="R1551" i="1"/>
  <c r="R2858" i="1"/>
  <c r="R651" i="1"/>
  <c r="R49" i="1"/>
  <c r="R1358" i="1"/>
  <c r="R2257" i="1"/>
  <c r="R506" i="1"/>
  <c r="R2161" i="1"/>
  <c r="R946" i="1"/>
  <c r="R2869" i="1"/>
  <c r="R1954" i="1"/>
  <c r="R2584" i="1"/>
  <c r="R92" i="1"/>
  <c r="R2678" i="1"/>
  <c r="R2390" i="1"/>
  <c r="R2459" i="1"/>
  <c r="R1640" i="1"/>
  <c r="R753" i="1"/>
  <c r="R2549" i="1"/>
  <c r="R2022" i="1"/>
  <c r="R1395" i="1"/>
  <c r="R3011" i="1"/>
  <c r="R2169" i="1"/>
  <c r="R1325" i="1"/>
  <c r="R2026" i="1"/>
  <c r="R2878" i="1"/>
  <c r="R2494" i="1"/>
  <c r="R2683" i="1"/>
  <c r="R1984" i="1"/>
  <c r="R1723" i="1"/>
  <c r="R2416" i="1"/>
  <c r="R2758" i="1"/>
  <c r="R1116" i="1"/>
  <c r="R2144" i="1"/>
  <c r="R2331" i="1"/>
  <c r="R2859" i="1"/>
  <c r="R2193" i="1"/>
  <c r="R1403" i="1"/>
  <c r="R1407" i="1"/>
  <c r="R1165" i="1"/>
  <c r="R3148" i="1"/>
  <c r="R1225" i="1"/>
  <c r="R613" i="1"/>
  <c r="R1007" i="1"/>
  <c r="R729" i="1"/>
  <c r="R572" i="1"/>
  <c r="R3164" i="1"/>
  <c r="R1193" i="1"/>
  <c r="R3169" i="1"/>
  <c r="R3171" i="1"/>
  <c r="R194" i="1"/>
  <c r="R2609" i="1"/>
  <c r="R2008" i="1"/>
  <c r="R1244" i="1"/>
  <c r="R2559" i="1"/>
  <c r="R2921" i="1"/>
  <c r="R2510" i="1"/>
  <c r="R2897" i="1"/>
  <c r="R3188" i="1"/>
  <c r="R3057" i="1"/>
  <c r="R2876" i="1"/>
  <c r="R1691" i="1"/>
  <c r="R408" i="1"/>
  <c r="R1295" i="1"/>
  <c r="R2654" i="1"/>
  <c r="R996" i="1"/>
  <c r="R3056" i="1"/>
  <c r="R1351" i="1"/>
  <c r="R1880" i="1"/>
  <c r="R51" i="1"/>
  <c r="R1002" i="1"/>
  <c r="R3170" i="1"/>
  <c r="R646" i="1"/>
  <c r="R386" i="1"/>
  <c r="R706" i="1"/>
  <c r="R577" i="1"/>
  <c r="R64" i="1"/>
  <c r="R505" i="1"/>
  <c r="R778" i="1"/>
  <c r="R3109" i="1"/>
  <c r="R3150" i="1"/>
  <c r="R2951" i="1"/>
  <c r="R2786" i="1"/>
  <c r="R41" i="1"/>
  <c r="R546" i="1"/>
  <c r="R1336" i="1"/>
  <c r="R1417" i="1"/>
  <c r="R3100" i="1"/>
  <c r="R2987" i="1"/>
  <c r="R754" i="1"/>
  <c r="R3031" i="1"/>
  <c r="R3116" i="1"/>
  <c r="R2277" i="1"/>
  <c r="R913" i="1"/>
  <c r="R2726" i="1"/>
  <c r="R2527" i="1"/>
  <c r="R2433" i="1"/>
  <c r="R3186" i="1"/>
  <c r="R1086" i="1"/>
  <c r="R839" i="1"/>
  <c r="R2569" i="1"/>
  <c r="R2999" i="1"/>
  <c r="R512" i="1"/>
  <c r="R2046" i="1"/>
  <c r="R1756" i="1"/>
  <c r="R397" i="1"/>
  <c r="R1154" i="1"/>
  <c r="R1094" i="1"/>
  <c r="R2725" i="1"/>
  <c r="R722" i="1"/>
  <c r="R1682" i="1"/>
  <c r="R970" i="1"/>
  <c r="R717" i="1"/>
  <c r="R1029" i="1"/>
  <c r="R886" i="1"/>
  <c r="R3014" i="1"/>
  <c r="R3091" i="1"/>
  <c r="R1585" i="1"/>
  <c r="R2992" i="1"/>
  <c r="R2526" i="1"/>
  <c r="R2086" i="1"/>
  <c r="R2973" i="1"/>
  <c r="R2849" i="1"/>
  <c r="R2761" i="1"/>
  <c r="R2442" i="1"/>
  <c r="R2926" i="1"/>
  <c r="R2767" i="1"/>
  <c r="R3064" i="1"/>
  <c r="R1550" i="1"/>
  <c r="R2553" i="1"/>
  <c r="R2502" i="1"/>
  <c r="R2681" i="1"/>
  <c r="R3082" i="1"/>
  <c r="R3098" i="1"/>
  <c r="R3023" i="1"/>
  <c r="R842" i="1"/>
  <c r="R2742" i="1"/>
  <c r="R1014" i="1"/>
  <c r="R1596" i="1"/>
  <c r="R2468" i="1"/>
  <c r="R1091" i="1"/>
  <c r="R1913" i="1"/>
  <c r="R171" i="1"/>
  <c r="R1963" i="1"/>
  <c r="R2778" i="1"/>
  <c r="R2219" i="1"/>
  <c r="R2213" i="1"/>
  <c r="R1722" i="1"/>
  <c r="R434" i="1"/>
  <c r="R1210" i="1"/>
  <c r="R2241" i="1"/>
  <c r="R2945" i="1"/>
  <c r="R3139" i="1"/>
  <c r="R2488" i="1"/>
  <c r="R2524" i="1"/>
  <c r="R562" i="1"/>
  <c r="R1700" i="1"/>
  <c r="R882" i="1"/>
  <c r="R1622" i="1"/>
  <c r="R2856" i="1"/>
  <c r="R975" i="1"/>
  <c r="R2655" i="1"/>
  <c r="R2764" i="1"/>
  <c r="R3115" i="1"/>
  <c r="R2695" i="1"/>
  <c r="R2577" i="1"/>
  <c r="R1968" i="1"/>
  <c r="R2874" i="1"/>
  <c r="R2649" i="1"/>
  <c r="R2637" i="1"/>
  <c r="R3000" i="1"/>
  <c r="R2700" i="1"/>
  <c r="R2534" i="1"/>
  <c r="R491" i="1"/>
  <c r="R3089" i="1"/>
  <c r="R2690" i="1"/>
  <c r="R2734" i="1"/>
  <c r="R2813" i="1"/>
  <c r="R1823" i="1"/>
  <c r="R2827" i="1"/>
  <c r="R1855" i="1"/>
  <c r="R2749" i="1"/>
  <c r="R489" i="1"/>
  <c r="R3009" i="1"/>
  <c r="R3117" i="1"/>
  <c r="R2467" i="1"/>
  <c r="R2411" i="1"/>
  <c r="R1315" i="1"/>
  <c r="R2099" i="1"/>
  <c r="R2318" i="1"/>
  <c r="R2805" i="1"/>
  <c r="R2990" i="1"/>
  <c r="R1013" i="1"/>
  <c r="R2126" i="1"/>
  <c r="R1908" i="1"/>
  <c r="R2763" i="1"/>
  <c r="R1690" i="1"/>
  <c r="R439" i="1"/>
  <c r="R2721" i="1"/>
  <c r="R2076" i="1"/>
  <c r="R1626" i="1"/>
  <c r="R2004" i="1"/>
  <c r="R2832" i="1"/>
  <c r="R2090" i="1"/>
  <c r="R3059" i="1"/>
  <c r="R2787" i="1"/>
  <c r="R3040" i="1"/>
  <c r="R2304" i="1"/>
  <c r="R1253" i="1"/>
  <c r="R1463" i="1"/>
  <c r="R2672" i="1"/>
  <c r="R3123" i="1"/>
  <c r="R2305" i="1"/>
  <c r="R2980" i="1"/>
  <c r="R2531" i="1"/>
  <c r="R1233" i="1"/>
  <c r="R925" i="1"/>
  <c r="R812" i="1"/>
  <c r="R45" i="1"/>
  <c r="R2809" i="1"/>
  <c r="R2643" i="1"/>
  <c r="R2865" i="1"/>
  <c r="R2770" i="1"/>
  <c r="R2634" i="1"/>
  <c r="R1906" i="1"/>
  <c r="R2203" i="1"/>
  <c r="R2918" i="1"/>
  <c r="R2722" i="1"/>
  <c r="R3111" i="1"/>
  <c r="R944" i="1"/>
  <c r="R2927" i="1"/>
  <c r="R2593" i="1"/>
  <c r="R3155" i="1"/>
  <c r="R1373" i="1"/>
  <c r="R1809" i="1"/>
  <c r="R437" i="1"/>
  <c r="R2412" i="1"/>
  <c r="R2720" i="1"/>
  <c r="R1967" i="1"/>
  <c r="R1299" i="1"/>
  <c r="R3004" i="1"/>
  <c r="R2181" i="1"/>
  <c r="R3105" i="1"/>
  <c r="R1985" i="1"/>
  <c r="R1875" i="1"/>
  <c r="R2344" i="1"/>
  <c r="R2622" i="1"/>
  <c r="R2687" i="1"/>
  <c r="R796" i="1"/>
  <c r="R3027" i="1"/>
  <c r="R2642" i="1"/>
  <c r="R1291" i="1"/>
  <c r="R2892" i="1"/>
  <c r="R2684" i="1"/>
  <c r="R2016" i="1"/>
  <c r="R1995" i="1"/>
  <c r="R2100" i="1"/>
  <c r="R2353" i="1"/>
  <c r="R2010" i="1"/>
  <c r="R2924" i="1"/>
  <c r="R2905" i="1"/>
  <c r="R1092" i="1"/>
  <c r="R2998" i="1"/>
  <c r="R2635" i="1"/>
  <c r="R1145" i="1"/>
  <c r="R859" i="1"/>
  <c r="R791" i="1"/>
  <c r="R840" i="1"/>
  <c r="R2607" i="1"/>
  <c r="R1891" i="1"/>
  <c r="R2896" i="1"/>
  <c r="R2652" i="1"/>
  <c r="R3051" i="1"/>
  <c r="R908" i="1"/>
  <c r="R1798" i="1"/>
  <c r="R1780" i="1"/>
  <c r="R2108" i="1"/>
  <c r="R1578" i="1"/>
  <c r="R2195" i="1"/>
  <c r="R2482" i="1"/>
  <c r="R1824" i="1"/>
  <c r="R2496" i="1"/>
  <c r="R1848" i="1"/>
  <c r="R3013" i="1"/>
  <c r="R1003" i="1"/>
  <c r="R1454" i="1"/>
  <c r="R2840" i="1"/>
  <c r="R2887" i="1"/>
  <c r="R2942" i="1"/>
  <c r="R922" i="1"/>
  <c r="R1844" i="1"/>
  <c r="R817" i="1"/>
  <c r="R721" i="1"/>
  <c r="R1568" i="1"/>
  <c r="R1414" i="1"/>
  <c r="R2623" i="1"/>
  <c r="R2572" i="1"/>
  <c r="R2852" i="1"/>
  <c r="R213" i="1"/>
  <c r="R2329" i="1"/>
  <c r="R1676" i="1"/>
  <c r="R779" i="1"/>
  <c r="R1896" i="1"/>
  <c r="R2234" i="1"/>
  <c r="R1359" i="1"/>
  <c r="R1813" i="1"/>
  <c r="R2441" i="1"/>
  <c r="R2210" i="1"/>
  <c r="R1344" i="1"/>
  <c r="R1240" i="1"/>
  <c r="R2242" i="1"/>
  <c r="R2426" i="1"/>
  <c r="R59" i="1"/>
  <c r="R1955" i="1"/>
  <c r="R1787" i="1"/>
  <c r="R815" i="1"/>
  <c r="R2715" i="1"/>
  <c r="R1703" i="1"/>
  <c r="R2015" i="1"/>
  <c r="R1807" i="1"/>
  <c r="R1675" i="1"/>
  <c r="R2601" i="1"/>
  <c r="R937" i="1"/>
  <c r="R1769" i="1"/>
  <c r="R2164" i="1"/>
  <c r="R567" i="1"/>
  <c r="R663" i="1"/>
  <c r="R528" i="1"/>
  <c r="R2229" i="1"/>
  <c r="R2267" i="1"/>
  <c r="R1514" i="1"/>
  <c r="R855" i="1"/>
  <c r="R2588" i="1"/>
  <c r="R867" i="1"/>
  <c r="R2273" i="1"/>
  <c r="R1835" i="1"/>
  <c r="R1157" i="1"/>
  <c r="R557" i="1"/>
  <c r="R1099" i="1"/>
  <c r="R2893" i="1"/>
  <c r="R263" i="1"/>
  <c r="R1774" i="1"/>
  <c r="R876" i="1"/>
  <c r="R515" i="1"/>
  <c r="R2361" i="1"/>
  <c r="R2226" i="1"/>
  <c r="R744" i="1"/>
  <c r="R292" i="1"/>
  <c r="R3043" i="1"/>
  <c r="R2417" i="1"/>
  <c r="R904" i="1"/>
  <c r="R1788" i="1"/>
  <c r="R2297" i="1"/>
  <c r="R2664" i="1"/>
  <c r="R2034" i="1"/>
  <c r="R627" i="1"/>
  <c r="R1329" i="1"/>
  <c r="R1383" i="1"/>
  <c r="R2835" i="1"/>
  <c r="R1977" i="1"/>
  <c r="R1378" i="1"/>
  <c r="R930" i="1"/>
  <c r="R2472" i="1"/>
  <c r="R1312" i="1"/>
  <c r="R947" i="1"/>
  <c r="R1409" i="1"/>
  <c r="R65" i="1"/>
  <c r="R3174" i="1"/>
  <c r="R2903" i="1"/>
  <c r="R3179" i="1"/>
  <c r="R2647" i="1"/>
  <c r="R3184" i="1"/>
  <c r="R2660" i="1"/>
  <c r="R3072" i="1"/>
  <c r="R1601" i="1"/>
  <c r="R2793" i="1"/>
  <c r="R694" i="1"/>
  <c r="R2311" i="1"/>
  <c r="R1914" i="1"/>
  <c r="R1162" i="1"/>
  <c r="R218" i="1"/>
  <c r="R1303" i="1"/>
  <c r="R2989" i="1"/>
  <c r="R1595" i="1"/>
  <c r="R702" i="1"/>
  <c r="R1619" i="1"/>
  <c r="R2475" i="1"/>
  <c r="R3165" i="1"/>
  <c r="R501" i="1"/>
  <c r="R1867" i="1"/>
  <c r="R2070" i="1"/>
  <c r="R2833" i="1"/>
  <c r="R1311" i="1"/>
  <c r="R587" i="1"/>
  <c r="R483" i="1"/>
  <c r="R3087" i="1"/>
  <c r="R3187" i="1"/>
  <c r="R3092" i="1"/>
  <c r="R2909" i="1"/>
  <c r="R1172" i="1"/>
  <c r="R2200" i="1"/>
  <c r="R248" i="1"/>
  <c r="R1337" i="1"/>
  <c r="R456" i="1"/>
  <c r="R2640" i="1"/>
  <c r="R2449" i="1"/>
  <c r="R398" i="1"/>
  <c r="R3038" i="1"/>
  <c r="R1202" i="1"/>
  <c r="R2784" i="1"/>
  <c r="R82" i="1"/>
  <c r="R3177" i="1"/>
  <c r="R2947" i="1"/>
  <c r="R2773" i="1"/>
  <c r="R2991" i="1"/>
  <c r="R2741" i="1"/>
  <c r="R3007" i="1"/>
  <c r="R238" i="1"/>
  <c r="R484" i="1"/>
  <c r="R3154" i="1"/>
  <c r="R30" i="1"/>
  <c r="R2369" i="1"/>
  <c r="R348" i="1"/>
  <c r="R1352" i="1"/>
  <c r="R1047" i="1"/>
  <c r="R3162" i="1"/>
  <c r="R206" i="1"/>
  <c r="R1234" i="1"/>
  <c r="R552" i="1"/>
  <c r="R1045" i="1"/>
  <c r="R906" i="1"/>
  <c r="R709" i="1"/>
  <c r="R3172" i="1"/>
  <c r="R2873" i="1"/>
  <c r="R1276" i="1"/>
  <c r="R2451" i="1"/>
  <c r="R1980" i="1"/>
  <c r="R3032" i="1"/>
  <c r="R3033" i="1"/>
  <c r="R2993" i="1"/>
  <c r="R1081" i="1"/>
  <c r="R1609" i="1"/>
  <c r="R2880" i="1"/>
  <c r="R703" i="1"/>
  <c r="R2776" i="1"/>
  <c r="R2975" i="1"/>
  <c r="R2268" i="1"/>
  <c r="R1318" i="1"/>
  <c r="R3034" i="1"/>
  <c r="R2822" i="1"/>
  <c r="R2748" i="1"/>
  <c r="R2755" i="1"/>
  <c r="R935" i="1"/>
  <c r="R1837" i="1"/>
  <c r="R1882" i="1"/>
  <c r="R2797" i="1"/>
  <c r="R1135" i="1"/>
  <c r="R2724" i="1"/>
  <c r="R2966" i="1"/>
  <c r="R2615" i="1"/>
  <c r="R2081" i="1"/>
  <c r="R2820" i="1"/>
  <c r="R615" i="1"/>
  <c r="R2978" i="1"/>
  <c r="R2298" i="1"/>
  <c r="R2657" i="1"/>
  <c r="R1177" i="1"/>
  <c r="R2913" i="1"/>
  <c r="R511" i="1"/>
  <c r="R1223" i="1"/>
  <c r="R2489" i="1"/>
  <c r="R1401" i="1"/>
  <c r="R2556" i="1"/>
  <c r="R2206" i="1"/>
  <c r="R1394" i="1"/>
  <c r="R2189" i="1"/>
  <c r="R2089" i="1"/>
  <c r="R2148" i="1"/>
  <c r="R2292" i="1"/>
  <c r="R2238" i="1"/>
  <c r="R668" i="1"/>
  <c r="R2041" i="1"/>
  <c r="R1065" i="1"/>
  <c r="R1221" i="1"/>
  <c r="R2599" i="1"/>
  <c r="R2729" i="1"/>
  <c r="R879" i="1"/>
  <c r="R2834" i="1"/>
  <c r="R2199" i="1"/>
  <c r="R787" i="1"/>
  <c r="R574" i="1"/>
  <c r="R2391" i="1"/>
  <c r="R2891" i="1"/>
  <c r="R2995" i="1"/>
  <c r="R571" i="1"/>
  <c r="R2405" i="1"/>
  <c r="R971" i="1"/>
  <c r="R3008" i="1"/>
  <c r="R245" i="1"/>
  <c r="R2790" i="1"/>
  <c r="R2844" i="1"/>
  <c r="R2985" i="1"/>
  <c r="R2503" i="1"/>
  <c r="R2845" i="1"/>
  <c r="R2659" i="1"/>
  <c r="R1175" i="1"/>
  <c r="R2444" i="1"/>
  <c r="R2733" i="1"/>
  <c r="R1044" i="1"/>
  <c r="R1178" i="1"/>
  <c r="R981" i="1"/>
  <c r="R2443" i="1"/>
  <c r="R2585" i="1"/>
  <c r="R1612" i="1"/>
  <c r="R2493" i="1"/>
  <c r="R2688" i="1"/>
  <c r="R2525" i="1"/>
  <c r="R698" i="1"/>
  <c r="R589" i="1"/>
  <c r="R2398" i="1"/>
  <c r="R1385" i="1"/>
  <c r="R2603" i="1"/>
  <c r="R533" i="1"/>
  <c r="R2579" i="1"/>
  <c r="R1144" i="1"/>
  <c r="R2327" i="1"/>
  <c r="R2547" i="1"/>
  <c r="R2102" i="1"/>
  <c r="R2458" i="1"/>
  <c r="R3129" i="1"/>
  <c r="R2860" i="1"/>
  <c r="R1422" i="1"/>
  <c r="R2997" i="1"/>
  <c r="R2009" i="1"/>
  <c r="R3065" i="1"/>
  <c r="R2663" i="1"/>
  <c r="R1048" i="1"/>
  <c r="R1019" i="1"/>
  <c r="R2312" i="1"/>
  <c r="R900" i="1"/>
  <c r="R2912" i="1"/>
  <c r="R2029" i="1"/>
  <c r="R3026" i="1"/>
  <c r="R3018" i="1"/>
  <c r="R2768" i="1"/>
  <c r="R1098" i="1"/>
  <c r="R2232" i="1"/>
  <c r="R3134" i="1"/>
  <c r="R2306" i="1"/>
  <c r="R2187" i="1"/>
  <c r="R1674" i="1"/>
  <c r="R2237" i="1"/>
  <c r="R2868" i="1"/>
  <c r="R2051" i="1"/>
  <c r="R2782" i="1"/>
  <c r="R2789" i="1"/>
  <c r="R2594" i="1"/>
  <c r="R2848" i="1"/>
  <c r="R2691" i="1"/>
  <c r="R1916" i="1"/>
  <c r="R1396" i="1"/>
  <c r="R1970" i="1"/>
  <c r="R2862" i="1"/>
  <c r="R2560" i="1"/>
  <c r="R2617" i="1"/>
  <c r="R138" i="1"/>
  <c r="R2801" i="1"/>
  <c r="R2209" i="1"/>
  <c r="R2348" i="1"/>
  <c r="R1209" i="1"/>
  <c r="R1738" i="1"/>
  <c r="R2380" i="1"/>
  <c r="R3078" i="1"/>
  <c r="R1591" i="1"/>
  <c r="R2958" i="1"/>
  <c r="R1692" i="1"/>
  <c r="R361" i="1"/>
  <c r="R2252" i="1"/>
  <c r="R2954" i="1"/>
  <c r="R1806" i="1"/>
  <c r="R1983" i="1"/>
  <c r="R1200" i="1"/>
  <c r="R2097" i="1"/>
  <c r="R1810" i="1"/>
  <c r="R2207" i="1"/>
  <c r="R2908" i="1"/>
  <c r="R824" i="1"/>
  <c r="R1438" i="1"/>
  <c r="R2710" i="1"/>
  <c r="R2735" i="1"/>
  <c r="R993" i="1"/>
  <c r="R2258" i="1"/>
  <c r="R2228" i="1"/>
  <c r="R1627" i="1"/>
  <c r="R1227" i="1"/>
  <c r="R2194" i="1"/>
  <c r="R1829" i="1"/>
  <c r="R2286" i="1"/>
  <c r="R2744" i="1"/>
  <c r="R1075" i="1"/>
  <c r="R768" i="1"/>
  <c r="R2275" i="1"/>
  <c r="R2673" i="1"/>
  <c r="R1050" i="1"/>
  <c r="R1710" i="1"/>
  <c r="R1909" i="1"/>
  <c r="R2383" i="1"/>
  <c r="R2190" i="1"/>
  <c r="R377" i="1"/>
  <c r="R870" i="1"/>
  <c r="R3005" i="1"/>
  <c r="R1863" i="1"/>
  <c r="R2048" i="1"/>
  <c r="R920" i="1"/>
  <c r="R2155" i="1"/>
  <c r="R3063" i="1"/>
  <c r="R1206" i="1"/>
  <c r="R1849" i="1"/>
  <c r="R2608" i="1"/>
  <c r="R2614" i="1"/>
  <c r="R2128" i="1"/>
  <c r="R1433" i="1"/>
  <c r="R890" i="1"/>
  <c r="R2866" i="1"/>
  <c r="R1927" i="1"/>
  <c r="R54" i="1"/>
  <c r="R1961" i="1"/>
  <c r="R2285" i="1"/>
  <c r="R786" i="1"/>
  <c r="R2478" i="1"/>
  <c r="R2073" i="1"/>
  <c r="R1374" i="1"/>
  <c r="R1036" i="1"/>
  <c r="R2829" i="1"/>
  <c r="R2587" i="1"/>
  <c r="R756" i="1"/>
  <c r="R2480" i="1"/>
  <c r="R1428" i="1"/>
  <c r="R924" i="1"/>
  <c r="R1067" i="1"/>
  <c r="R1184" i="1"/>
  <c r="R2438" i="1"/>
  <c r="R1082" i="1"/>
  <c r="R2520" i="1"/>
  <c r="R2694" i="1"/>
  <c r="R1402" i="1"/>
  <c r="R1737" i="1"/>
  <c r="R1559" i="1"/>
  <c r="R384" i="1"/>
  <c r="R1340" i="1"/>
  <c r="R2146" i="1"/>
  <c r="R2063" i="1"/>
  <c r="R2436" i="1"/>
  <c r="R1025" i="1"/>
  <c r="R2471" i="1"/>
  <c r="R2533" i="1"/>
  <c r="R2736" i="1"/>
  <c r="R689" i="1"/>
  <c r="R1702" i="1"/>
  <c r="R1000" i="1"/>
  <c r="R372" i="1"/>
  <c r="R712" i="1"/>
  <c r="R2251" i="1"/>
  <c r="R514" i="1"/>
  <c r="R579" i="1"/>
  <c r="R645" i="1"/>
  <c r="R2198" i="1"/>
  <c r="R2505" i="1"/>
  <c r="R973" i="1"/>
  <c r="R2350" i="1"/>
  <c r="R2109" i="1"/>
  <c r="R324" i="1"/>
  <c r="R19" i="1"/>
  <c r="R157" i="1"/>
  <c r="R652" i="1"/>
  <c r="R1068" i="1"/>
  <c r="R425" i="1"/>
  <c r="R1458" i="1"/>
  <c r="R365" i="1"/>
  <c r="R251" i="1"/>
  <c r="R354" i="1"/>
  <c r="R285" i="1"/>
  <c r="R1509" i="1"/>
  <c r="R463" i="1"/>
  <c r="R797" i="1"/>
  <c r="R1791" i="1"/>
  <c r="R547" i="1"/>
  <c r="R323" i="1"/>
  <c r="R405" i="1"/>
  <c r="R188" i="1"/>
  <c r="R500" i="1"/>
  <c r="R2092" i="1"/>
  <c r="R1865" i="1"/>
  <c r="R100" i="1"/>
  <c r="R1834" i="1"/>
  <c r="R586" i="1"/>
  <c r="R487" i="1"/>
  <c r="R121" i="1"/>
  <c r="R1461" i="1"/>
  <c r="R6" i="1"/>
  <c r="R2027" i="1"/>
  <c r="R288" i="1"/>
  <c r="R1026" i="1"/>
  <c r="R17" i="1"/>
  <c r="R1510" i="1"/>
  <c r="R180" i="1"/>
  <c r="R1017" i="1"/>
  <c r="R761" i="1"/>
  <c r="R426" i="1"/>
  <c r="R955" i="1"/>
  <c r="R1472" i="1"/>
  <c r="R2069" i="1"/>
  <c r="R1792" i="1"/>
  <c r="R209" i="1"/>
  <c r="R604" i="1"/>
  <c r="R1473" i="1"/>
  <c r="R1874" i="1"/>
  <c r="R2492" i="1"/>
  <c r="R861" i="1"/>
  <c r="R499" i="1"/>
  <c r="R382" i="1"/>
  <c r="R1741" i="1"/>
  <c r="R1555" i="1"/>
  <c r="R27" i="1"/>
  <c r="R173" i="1"/>
  <c r="R1630" i="1"/>
  <c r="R1988" i="1"/>
  <c r="R55" i="1"/>
  <c r="R122" i="1"/>
  <c r="R1803" i="1"/>
  <c r="R25" i="1"/>
  <c r="R1528" i="1"/>
  <c r="R2291" i="1"/>
  <c r="R2718" i="1"/>
  <c r="R893" i="1"/>
  <c r="R655" i="1"/>
  <c r="R333" i="1"/>
  <c r="R1519" i="1"/>
  <c r="R374" i="1"/>
  <c r="R1781" i="1"/>
  <c r="R636" i="1"/>
  <c r="R783" i="1"/>
  <c r="R2955" i="1"/>
  <c r="R1632" i="1"/>
  <c r="R565" i="1"/>
  <c r="R2222" i="1"/>
  <c r="R1126" i="1"/>
  <c r="R1775" i="1"/>
  <c r="R1001" i="1"/>
  <c r="R1649" i="1"/>
  <c r="R242" i="1"/>
  <c r="R765" i="1"/>
  <c r="R2322" i="1"/>
  <c r="R1907" i="1"/>
  <c r="R1008" i="1"/>
  <c r="R1605" i="1"/>
  <c r="R1243" i="1"/>
  <c r="R1602" i="1"/>
  <c r="R1948" i="1"/>
  <c r="R1436" i="1"/>
  <c r="R846" i="1"/>
  <c r="R201" i="1"/>
  <c r="R1427" i="1"/>
  <c r="R1535" i="1"/>
  <c r="R1570" i="1"/>
  <c r="R620" i="1"/>
  <c r="R933" i="1"/>
  <c r="R1917" i="1"/>
  <c r="R858" i="1"/>
  <c r="R308" i="1"/>
  <c r="R1484" i="1"/>
  <c r="R1668" i="1"/>
  <c r="R1442" i="1"/>
  <c r="R1485" i="1"/>
  <c r="R2036" i="1"/>
  <c r="R1870" i="1"/>
  <c r="R685" i="1"/>
  <c r="R1589" i="1"/>
  <c r="R2158" i="1"/>
  <c r="R1947" i="1"/>
  <c r="R2693" i="1"/>
  <c r="R1527" i="1"/>
  <c r="R327" i="1"/>
  <c r="R1506" i="1"/>
  <c r="R739" i="1"/>
  <c r="R887" i="1"/>
  <c r="R1800" i="1"/>
  <c r="R1678" i="1"/>
  <c r="R1518" i="1"/>
  <c r="R1698" i="1"/>
  <c r="R1790" i="1"/>
  <c r="R1939" i="1"/>
  <c r="R350" i="1"/>
  <c r="R269" i="1"/>
  <c r="R2432" i="1"/>
  <c r="R1677" i="1"/>
  <c r="R2246" i="1"/>
  <c r="R2307" i="1"/>
  <c r="R2401" i="1"/>
  <c r="R1748" i="1"/>
  <c r="R1718" i="1"/>
  <c r="R2121" i="1"/>
  <c r="R1876" i="1"/>
  <c r="R75" i="1"/>
  <c r="R1415" i="1"/>
  <c r="R1975" i="1"/>
  <c r="R1811" i="1"/>
  <c r="R1828" i="1"/>
  <c r="R120" i="1"/>
  <c r="R375" i="1"/>
  <c r="R2125" i="1"/>
  <c r="R995" i="1"/>
  <c r="R1334" i="1"/>
  <c r="R175" i="1"/>
  <c r="R1532" i="1"/>
  <c r="R746" i="1"/>
  <c r="R1885" i="1"/>
  <c r="R2052" i="1"/>
  <c r="R1024" i="1"/>
  <c r="R1242" i="1"/>
  <c r="R1929" i="1"/>
  <c r="R277" i="1"/>
  <c r="R719" i="1"/>
  <c r="R1552" i="1"/>
  <c r="R2373" i="1"/>
  <c r="R2384" i="1"/>
  <c r="R1577" i="1"/>
  <c r="R2091" i="1"/>
  <c r="R1687" i="1"/>
  <c r="R931" i="1"/>
  <c r="R2605" i="1"/>
  <c r="R1464" i="1"/>
  <c r="R1102" i="1"/>
  <c r="R1888" i="1"/>
  <c r="R1539" i="1"/>
  <c r="R1600" i="1"/>
  <c r="R2072" i="1"/>
  <c r="R2316" i="1"/>
  <c r="R488" i="1"/>
  <c r="R1941" i="1"/>
  <c r="R1872" i="1"/>
  <c r="R985" i="1"/>
  <c r="R2133" i="1"/>
  <c r="R1237" i="1"/>
  <c r="R2372" i="1"/>
  <c r="R20" i="1"/>
  <c r="R2211" i="1"/>
  <c r="R1211" i="1"/>
  <c r="R2573" i="1"/>
  <c r="R2074" i="1"/>
  <c r="R821" i="1"/>
  <c r="R461" i="1"/>
  <c r="R881" i="1"/>
  <c r="R2446" i="1"/>
  <c r="R2157" i="1"/>
  <c r="R72" i="1"/>
  <c r="R1840" i="1"/>
  <c r="R626" i="1"/>
  <c r="R684" i="1"/>
  <c r="R2174" i="1"/>
  <c r="R2516" i="1"/>
  <c r="R2111" i="1"/>
  <c r="R168" i="1"/>
  <c r="R2399" i="1"/>
  <c r="R810" i="1"/>
  <c r="R1934" i="1"/>
  <c r="R835" i="1"/>
  <c r="R2355" i="1"/>
  <c r="R2044" i="1"/>
  <c r="R12" i="1"/>
  <c r="R1998" i="1"/>
  <c r="R733" i="1"/>
  <c r="R1842" i="1"/>
  <c r="R2625" i="1"/>
  <c r="R521" i="1"/>
  <c r="R1818" i="1"/>
  <c r="R2165" i="1"/>
  <c r="R2098" i="1"/>
  <c r="R1686" i="1"/>
  <c r="R943" i="1"/>
  <c r="R2368" i="1"/>
  <c r="R366" i="1"/>
  <c r="R1915" i="1"/>
  <c r="R2265" i="1"/>
  <c r="R127" i="1"/>
  <c r="R816" i="1"/>
  <c r="R1460" i="1"/>
  <c r="R1230" i="1"/>
  <c r="R1021" i="1"/>
  <c r="R1529" i="1"/>
  <c r="R383" i="1"/>
  <c r="R1895" i="1"/>
  <c r="R1708" i="1"/>
  <c r="R2589" i="1"/>
  <c r="R1382" i="1"/>
  <c r="R1279" i="1"/>
  <c r="R253" i="1"/>
  <c r="R1220" i="1"/>
  <c r="R1997" i="1"/>
  <c r="R1322" i="1"/>
  <c r="R241" i="1"/>
  <c r="R1564" i="1"/>
  <c r="R1812" i="1"/>
  <c r="R1679" i="1"/>
  <c r="R349" i="1"/>
  <c r="R2332" i="1"/>
  <c r="R1776" i="1"/>
  <c r="R2506" i="1"/>
  <c r="R1356" i="1"/>
  <c r="R2338" i="1"/>
  <c r="R1735" i="1"/>
  <c r="R1817" i="1"/>
  <c r="R828" i="1"/>
  <c r="R2544" i="1"/>
  <c r="R1925" i="1"/>
  <c r="R1158" i="1"/>
  <c r="R2323" i="1"/>
  <c r="R531" i="1"/>
  <c r="R1366" i="1"/>
  <c r="R1883" i="1"/>
  <c r="R1263" i="1"/>
  <c r="R2166" i="1"/>
  <c r="R1316" i="1"/>
  <c r="R2679" i="1"/>
  <c r="R1521" i="1"/>
  <c r="R2066" i="1"/>
  <c r="R535" i="1"/>
  <c r="R784" i="1"/>
  <c r="R2522" i="1"/>
  <c r="R2147" i="1"/>
  <c r="R2618" i="1"/>
  <c r="R2624" i="1"/>
  <c r="R1199" i="1"/>
  <c r="R2775" i="1"/>
  <c r="R1487" i="1"/>
  <c r="R1421" i="1"/>
  <c r="R1364" i="1"/>
  <c r="R1269" i="1"/>
  <c r="R2105" i="1"/>
  <c r="R1946" i="1"/>
  <c r="R800" i="1"/>
  <c r="R894" i="1"/>
  <c r="R632" i="1"/>
  <c r="R2470" i="1"/>
  <c r="R1147" i="1"/>
  <c r="R2310" i="1"/>
  <c r="R2638" i="1"/>
  <c r="R2281" i="1"/>
  <c r="R3060" i="1"/>
  <c r="R2437" i="1"/>
  <c r="R2800" i="1"/>
  <c r="R1156" i="1"/>
  <c r="R3016" i="1"/>
  <c r="R2248" i="1"/>
  <c r="R1262" i="1"/>
  <c r="R2996" i="1"/>
  <c r="R2988" i="1"/>
  <c r="R2183" i="1"/>
  <c r="R2779" i="1"/>
  <c r="R1121" i="1"/>
  <c r="R2752" i="1"/>
  <c r="R771" i="1"/>
  <c r="R2171" i="1"/>
  <c r="R2042" i="1"/>
  <c r="R2117" i="1"/>
  <c r="R2061" i="1"/>
  <c r="R1902" i="1"/>
  <c r="R3113" i="1"/>
  <c r="R831" i="1"/>
  <c r="R2937" i="1"/>
  <c r="R1862" i="1"/>
  <c r="R2794" i="1"/>
  <c r="R699" i="1"/>
  <c r="R3088" i="1"/>
  <c r="R3133" i="1"/>
  <c r="R850" i="1"/>
  <c r="R898" i="1"/>
  <c r="R2535" i="1"/>
  <c r="R2523" i="1"/>
  <c r="R2907" i="1"/>
  <c r="R2838" i="1"/>
  <c r="R2960" i="1"/>
  <c r="R2381" i="1"/>
  <c r="R3107" i="1"/>
  <c r="R2686" i="1"/>
  <c r="R2575" i="1"/>
  <c r="R549" i="1"/>
  <c r="R2922" i="1"/>
  <c r="R3093" i="1"/>
  <c r="R2967" i="1"/>
  <c r="R670" i="1"/>
  <c r="R1275" i="1"/>
  <c r="R2564" i="1"/>
  <c r="R2807" i="1"/>
  <c r="R2881" i="1"/>
  <c r="R271" i="1"/>
  <c r="R1474" i="1"/>
  <c r="R2650" i="1"/>
  <c r="R2994" i="1"/>
  <c r="R2851" i="1"/>
  <c r="R1822" i="1"/>
  <c r="R2884" i="1"/>
  <c r="R1745" i="1"/>
  <c r="R1083" i="1"/>
  <c r="R2320" i="1"/>
  <c r="R916" i="1"/>
  <c r="R316" i="1"/>
  <c r="R2177" i="1"/>
  <c r="R9" i="1"/>
  <c r="R1758" i="1"/>
  <c r="R2604" i="1"/>
  <c r="R2704" i="1"/>
  <c r="R87" i="1"/>
  <c r="R1549" i="1"/>
  <c r="R381" i="1"/>
  <c r="R2140" i="1"/>
  <c r="R2113" i="1"/>
  <c r="R94" i="1"/>
  <c r="R1785" i="1"/>
  <c r="R2134" i="1"/>
  <c r="R2019" i="1"/>
  <c r="R1277" i="1"/>
  <c r="R2474" i="1"/>
  <c r="R1204" i="1"/>
  <c r="R2302" i="1"/>
  <c r="R52" i="1"/>
  <c r="R2783" i="1"/>
  <c r="R2296" i="1"/>
  <c r="R2409" i="1"/>
  <c r="R532" i="1"/>
  <c r="R182" i="1"/>
  <c r="R2772" i="1"/>
  <c r="R1228" i="1"/>
  <c r="R1456" i="1"/>
  <c r="R1581" i="1"/>
  <c r="R1786" i="1"/>
  <c r="R2156" i="1"/>
  <c r="R2632" i="1"/>
  <c r="R2243" i="1"/>
  <c r="R1778" i="1"/>
  <c r="R2658" i="1"/>
  <c r="R911" i="1"/>
  <c r="R492" i="1"/>
  <c r="R1113" i="1"/>
  <c r="R2515" i="1"/>
  <c r="R926" i="1"/>
  <c r="R1613" i="1"/>
  <c r="R2498" i="1"/>
  <c r="R961" i="1"/>
  <c r="R1808" i="1"/>
  <c r="R575" i="1"/>
  <c r="R539" i="1"/>
  <c r="R2319" i="1"/>
  <c r="R1685" i="1"/>
  <c r="R891" i="1"/>
  <c r="R2543" i="1"/>
  <c r="R829" i="1"/>
  <c r="R941" i="1"/>
  <c r="R2538" i="1"/>
  <c r="E1" i="2"/>
  <c r="AF9" i="1"/>
  <c r="AF6" i="1"/>
  <c r="AF5" i="1"/>
  <c r="AF8" i="1"/>
  <c r="AS1" i="2"/>
  <c r="T2" i="1"/>
  <c r="AN1" i="2" s="1"/>
  <c r="AR1" i="2"/>
  <c r="AF7" i="1"/>
  <c r="G5" i="1" l="1"/>
  <c r="G7" i="1"/>
  <c r="G10" i="1"/>
  <c r="G15" i="1"/>
  <c r="G16" i="1"/>
  <c r="G14" i="1"/>
  <c r="G13" i="1"/>
  <c r="G21" i="1"/>
  <c r="G20" i="1"/>
  <c r="G22" i="1"/>
  <c r="G24" i="1"/>
  <c r="G25" i="1"/>
  <c r="G29" i="1"/>
  <c r="G31" i="1"/>
  <c r="G30" i="1"/>
  <c r="G32" i="1"/>
  <c r="G41" i="1"/>
  <c r="G45" i="1"/>
  <c r="G47" i="1"/>
  <c r="G53" i="1"/>
  <c r="G50" i="1"/>
  <c r="G49" i="1"/>
  <c r="G54" i="1"/>
  <c r="G62" i="1"/>
  <c r="G60" i="1"/>
  <c r="G59" i="1"/>
  <c r="G66" i="1"/>
  <c r="G58" i="1"/>
  <c r="G67" i="1"/>
  <c r="G65" i="1"/>
  <c r="G70" i="1"/>
  <c r="G64" i="1"/>
  <c r="G74" i="1"/>
  <c r="G82" i="1"/>
  <c r="G84" i="1"/>
  <c r="G88" i="1"/>
  <c r="G94" i="1"/>
  <c r="G102" i="1"/>
  <c r="G99" i="1"/>
  <c r="G110" i="1"/>
  <c r="G111" i="1"/>
  <c r="G116" i="1"/>
  <c r="G115" i="1"/>
  <c r="G119" i="1"/>
  <c r="G125" i="1"/>
  <c r="G123" i="1"/>
  <c r="G127" i="1"/>
  <c r="G126" i="1"/>
  <c r="G133" i="1"/>
  <c r="G132" i="1"/>
  <c r="G135" i="1"/>
  <c r="G136" i="1"/>
  <c r="G138" i="1"/>
  <c r="G137" i="1"/>
  <c r="G144" i="1"/>
  <c r="G140" i="1"/>
  <c r="G149" i="1"/>
  <c r="G153" i="1"/>
  <c r="G151" i="1"/>
  <c r="G161" i="1"/>
  <c r="G166" i="1"/>
  <c r="G162" i="1"/>
  <c r="G147" i="1"/>
  <c r="G163" i="1"/>
  <c r="G170" i="1"/>
  <c r="G164" i="1"/>
  <c r="G171" i="1"/>
  <c r="G174" i="1"/>
  <c r="G176" i="1"/>
  <c r="G175" i="1"/>
  <c r="G178" i="1"/>
  <c r="G179" i="1"/>
  <c r="G186" i="1"/>
  <c r="G185" i="1"/>
  <c r="G184" i="1"/>
  <c r="G183" i="1"/>
  <c r="G181" i="1"/>
  <c r="G182" i="1"/>
  <c r="G192" i="1"/>
  <c r="G189" i="1"/>
  <c r="G193" i="1"/>
  <c r="G191" i="1"/>
  <c r="G194" i="1"/>
  <c r="G199" i="1"/>
  <c r="G198" i="1"/>
  <c r="G202" i="1"/>
  <c r="G206" i="1"/>
  <c r="G208" i="1"/>
  <c r="G212" i="1"/>
  <c r="G214" i="1"/>
  <c r="G218" i="1"/>
  <c r="G216" i="1"/>
  <c r="G219" i="1"/>
  <c r="G215" i="1"/>
  <c r="G217" i="1"/>
  <c r="G224" i="1"/>
  <c r="G220" i="1"/>
  <c r="G222" i="1"/>
  <c r="G221" i="1"/>
  <c r="G229" i="1"/>
  <c r="G227" i="1"/>
  <c r="G237" i="1"/>
  <c r="G228" i="1"/>
  <c r="G238" i="1"/>
  <c r="G243" i="1"/>
  <c r="G239" i="1"/>
  <c r="G246" i="1"/>
  <c r="G244" i="1"/>
  <c r="G245" i="1"/>
  <c r="G249" i="1"/>
  <c r="G248" i="1"/>
  <c r="G256" i="1"/>
  <c r="G253" i="1"/>
  <c r="G257" i="1"/>
  <c r="G260" i="1"/>
  <c r="G258" i="1"/>
  <c r="G259" i="1"/>
  <c r="G262" i="1"/>
  <c r="G263" i="1"/>
  <c r="G264" i="1"/>
  <c r="G265" i="1"/>
  <c r="G269" i="1"/>
  <c r="G267" i="1"/>
  <c r="G271" i="1"/>
  <c r="G270" i="1"/>
  <c r="G272" i="1"/>
  <c r="G268" i="1"/>
  <c r="G273" i="1"/>
  <c r="G274" i="1"/>
  <c r="G275" i="1"/>
  <c r="G280" i="1"/>
  <c r="G284" i="1"/>
  <c r="G293" i="1"/>
  <c r="G296" i="1"/>
  <c r="G297" i="1"/>
  <c r="G305" i="1"/>
  <c r="G302" i="1"/>
  <c r="G304" i="1"/>
  <c r="G310" i="1"/>
  <c r="G308" i="1"/>
  <c r="G311" i="1"/>
  <c r="G314" i="1"/>
  <c r="G316" i="1"/>
  <c r="G319" i="1"/>
  <c r="G322" i="1"/>
  <c r="G321" i="1"/>
  <c r="G326" i="1"/>
  <c r="G325" i="1"/>
  <c r="G328" i="1"/>
  <c r="G330" i="1"/>
  <c r="G329" i="1"/>
  <c r="G332" i="1"/>
  <c r="G335" i="1"/>
  <c r="G337" i="1"/>
  <c r="G336" i="1"/>
  <c r="G342" i="1"/>
  <c r="G344" i="1"/>
  <c r="G343" i="1"/>
  <c r="G346" i="1"/>
  <c r="G347" i="1"/>
  <c r="G345" i="1"/>
  <c r="G348" i="1"/>
  <c r="G350" i="1"/>
  <c r="G352" i="1"/>
  <c r="G356" i="1"/>
  <c r="G359" i="1"/>
  <c r="G361" i="1"/>
  <c r="G360" i="1"/>
  <c r="G372" i="1"/>
  <c r="G373" i="1"/>
  <c r="G376" i="1"/>
  <c r="G383" i="1"/>
  <c r="G377" i="1"/>
  <c r="G379" i="1"/>
  <c r="G385" i="1"/>
  <c r="G386" i="1"/>
  <c r="G290" i="1"/>
  <c r="G387" i="1"/>
  <c r="G390" i="1"/>
  <c r="G394" i="1"/>
  <c r="G393" i="1"/>
  <c r="G395" i="1"/>
  <c r="G399" i="1"/>
  <c r="G397" i="1"/>
  <c r="G398" i="1"/>
  <c r="G402" i="1"/>
  <c r="G408" i="1"/>
  <c r="G407" i="1"/>
  <c r="G410" i="1"/>
  <c r="G411" i="1"/>
  <c r="G413" i="1"/>
  <c r="G414" i="1"/>
  <c r="G416" i="1"/>
  <c r="G419" i="1"/>
  <c r="G418" i="1"/>
  <c r="G423" i="1"/>
  <c r="G420" i="1"/>
  <c r="G422" i="1"/>
  <c r="G427" i="1"/>
  <c r="G429" i="1"/>
  <c r="G428" i="1"/>
  <c r="G430" i="1"/>
  <c r="G431" i="1"/>
  <c r="G434" i="1"/>
  <c r="G433" i="1"/>
  <c r="G436" i="1"/>
  <c r="G442" i="1"/>
  <c r="G441" i="1"/>
  <c r="G440" i="1"/>
  <c r="G438" i="1"/>
  <c r="G443" i="1"/>
  <c r="G447" i="1"/>
  <c r="G446" i="1"/>
  <c r="G445" i="1"/>
  <c r="G448" i="1"/>
  <c r="G450" i="1"/>
  <c r="G449" i="1"/>
  <c r="G452" i="1"/>
  <c r="G455" i="1"/>
  <c r="G453" i="1"/>
  <c r="G457" i="1"/>
  <c r="G456" i="1"/>
  <c r="G458" i="1"/>
  <c r="G462" i="1"/>
  <c r="G469" i="1"/>
  <c r="G472" i="1"/>
  <c r="G473" i="1"/>
  <c r="G477" i="1"/>
  <c r="G476" i="1"/>
  <c r="G478" i="1"/>
  <c r="G479" i="1"/>
  <c r="G480" i="1"/>
  <c r="G482" i="1"/>
  <c r="G481" i="1"/>
  <c r="G483" i="1"/>
  <c r="G76" i="1"/>
  <c r="G484" i="1"/>
  <c r="G485" i="1"/>
  <c r="G486" i="1"/>
  <c r="G490" i="1"/>
  <c r="G489" i="1"/>
  <c r="G488" i="1"/>
  <c r="G491" i="1"/>
  <c r="G494" i="1"/>
  <c r="G497" i="1"/>
  <c r="G495" i="1"/>
  <c r="G190" i="1"/>
  <c r="G501" i="1"/>
  <c r="G504" i="1"/>
  <c r="G502" i="1"/>
  <c r="G507" i="1"/>
  <c r="G511" i="1"/>
  <c r="G505" i="1"/>
  <c r="G515" i="1"/>
  <c r="G512" i="1"/>
  <c r="G517" i="1"/>
  <c r="G513" i="1"/>
  <c r="G520" i="1"/>
  <c r="G519" i="1"/>
  <c r="G518" i="1"/>
  <c r="G295" i="1"/>
  <c r="G521" i="1"/>
  <c r="G524" i="1"/>
  <c r="G523" i="1"/>
  <c r="G527" i="1"/>
  <c r="G531" i="1"/>
  <c r="G528" i="1"/>
  <c r="G533" i="1"/>
  <c r="G529" i="1"/>
  <c r="G532" i="1"/>
  <c r="G535" i="1"/>
  <c r="G537" i="1"/>
  <c r="G536" i="1"/>
  <c r="G538" i="1"/>
  <c r="G542" i="1"/>
  <c r="G539" i="1"/>
  <c r="G541" i="1"/>
  <c r="G543" i="1"/>
  <c r="G544" i="1"/>
  <c r="G546" i="1"/>
  <c r="G548" i="1"/>
  <c r="G549" i="1"/>
  <c r="G551" i="1"/>
  <c r="G550" i="1"/>
  <c r="G552" i="1"/>
  <c r="G553" i="1"/>
  <c r="G555" i="1"/>
  <c r="G559" i="1"/>
  <c r="G557" i="1"/>
  <c r="G560" i="1"/>
  <c r="G114" i="1"/>
  <c r="G565" i="1"/>
  <c r="G562" i="1"/>
  <c r="G563" i="1"/>
  <c r="G567" i="1"/>
  <c r="G568" i="1"/>
  <c r="G574" i="1"/>
  <c r="G571" i="1"/>
  <c r="G575" i="1"/>
  <c r="G573" i="1"/>
  <c r="G572" i="1"/>
  <c r="G581" i="1"/>
  <c r="G580" i="1"/>
  <c r="G577" i="1"/>
  <c r="G579" i="1"/>
  <c r="G578" i="1"/>
  <c r="G587" i="1"/>
  <c r="G586" i="1"/>
  <c r="G589" i="1"/>
  <c r="G588" i="1"/>
  <c r="G593" i="1"/>
  <c r="G594" i="1"/>
  <c r="G597" i="1"/>
  <c r="G601" i="1"/>
  <c r="G603" i="1"/>
  <c r="G606" i="1"/>
  <c r="G604" i="1"/>
  <c r="G602" i="1"/>
  <c r="G599" i="1"/>
  <c r="G605" i="1"/>
  <c r="G600" i="1"/>
  <c r="G598" i="1"/>
  <c r="G608" i="1"/>
  <c r="G609" i="1"/>
  <c r="G611" i="1"/>
  <c r="G613" i="1"/>
  <c r="G616" i="1"/>
  <c r="G614" i="1"/>
  <c r="G615" i="1"/>
  <c r="G617" i="1"/>
  <c r="G618" i="1"/>
  <c r="G619" i="1"/>
  <c r="G625" i="1"/>
  <c r="G624" i="1"/>
  <c r="G621" i="1"/>
  <c r="G622" i="1"/>
  <c r="G627" i="1"/>
  <c r="G623" i="1"/>
  <c r="G629" i="1"/>
  <c r="G630" i="1"/>
  <c r="G631" i="1"/>
  <c r="G634" i="1"/>
  <c r="G633" i="1"/>
  <c r="G632" i="1"/>
  <c r="G636" i="1"/>
  <c r="G637" i="1"/>
  <c r="G635" i="1"/>
  <c r="G640" i="1"/>
  <c r="G641" i="1"/>
  <c r="G644" i="1"/>
  <c r="G643" i="1"/>
  <c r="G645" i="1"/>
  <c r="G648" i="1"/>
  <c r="G647" i="1"/>
  <c r="G646" i="1"/>
  <c r="G650" i="1"/>
  <c r="G651" i="1"/>
  <c r="G654" i="1"/>
  <c r="G655" i="1"/>
  <c r="G653" i="1"/>
  <c r="G656" i="1"/>
  <c r="G657" i="1"/>
  <c r="G658" i="1"/>
  <c r="G661" i="1"/>
  <c r="G660" i="1"/>
  <c r="G659" i="1"/>
  <c r="G152" i="1"/>
  <c r="G663" i="1"/>
  <c r="G664" i="1"/>
  <c r="G666" i="1"/>
  <c r="G668" i="1"/>
  <c r="G673" i="1"/>
  <c r="G671" i="1"/>
  <c r="G670" i="1"/>
  <c r="G674" i="1"/>
  <c r="G672" i="1"/>
  <c r="G675" i="1"/>
  <c r="G669" i="1"/>
  <c r="G676" i="1"/>
  <c r="G677" i="1"/>
  <c r="G679" i="1"/>
  <c r="G682" i="1"/>
  <c r="G680" i="1"/>
  <c r="G681" i="1"/>
  <c r="G686" i="1"/>
  <c r="G687" i="1"/>
  <c r="G689" i="1"/>
  <c r="G688" i="1"/>
  <c r="G690" i="1"/>
  <c r="G289" i="1"/>
  <c r="G693" i="1"/>
  <c r="G691" i="1"/>
  <c r="G692" i="1"/>
  <c r="G694" i="1"/>
  <c r="G695" i="1"/>
  <c r="G697" i="1"/>
  <c r="G696" i="1"/>
  <c r="G698" i="1"/>
  <c r="G699" i="1"/>
  <c r="G705" i="1"/>
  <c r="G703" i="1"/>
  <c r="G702" i="1"/>
  <c r="G298" i="1"/>
  <c r="G704" i="1"/>
  <c r="G701" i="1"/>
  <c r="G709" i="1"/>
  <c r="G708" i="1"/>
  <c r="G707" i="1"/>
  <c r="G706" i="1"/>
  <c r="G710" i="1"/>
  <c r="G711" i="1"/>
  <c r="G712" i="1"/>
  <c r="G713" i="1"/>
  <c r="G714" i="1"/>
  <c r="G716" i="1"/>
  <c r="G717" i="1"/>
  <c r="G720" i="1"/>
  <c r="G721" i="1"/>
  <c r="G715" i="1"/>
  <c r="G722" i="1"/>
  <c r="G725" i="1"/>
  <c r="G724" i="1"/>
  <c r="G726" i="1"/>
  <c r="G727" i="1"/>
  <c r="G731" i="1"/>
  <c r="G730" i="1"/>
  <c r="G729" i="1"/>
  <c r="G732" i="1"/>
  <c r="G736" i="1"/>
  <c r="G737" i="1"/>
  <c r="G315" i="1"/>
  <c r="G743" i="1"/>
  <c r="G299" i="1"/>
  <c r="G301" i="1"/>
  <c r="G753" i="1"/>
  <c r="G752" i="1"/>
  <c r="G750" i="1"/>
  <c r="G749" i="1"/>
  <c r="G751" i="1"/>
  <c r="G748" i="1"/>
  <c r="G758" i="1"/>
  <c r="G754" i="1"/>
  <c r="G757" i="1"/>
  <c r="G755" i="1"/>
  <c r="G763" i="1"/>
  <c r="G764" i="1"/>
  <c r="G306" i="1"/>
  <c r="G765" i="1"/>
  <c r="G767" i="1"/>
  <c r="G769" i="1"/>
  <c r="G771" i="1"/>
  <c r="G772" i="1"/>
  <c r="G773" i="1"/>
  <c r="G770" i="1"/>
  <c r="G768" i="1"/>
  <c r="G774" i="1"/>
  <c r="G775" i="1"/>
  <c r="G780" i="1"/>
  <c r="G782" i="1"/>
  <c r="G777" i="1"/>
  <c r="G778" i="1"/>
  <c r="G783" i="1"/>
  <c r="G781" i="1"/>
  <c r="G784" i="1"/>
  <c r="G785" i="1"/>
  <c r="G787" i="1"/>
  <c r="G789" i="1"/>
  <c r="G791" i="1"/>
  <c r="G786" i="1"/>
  <c r="G795" i="1"/>
  <c r="G793" i="1"/>
  <c r="G797" i="1"/>
  <c r="G790" i="1"/>
  <c r="G792" i="1"/>
  <c r="G794" i="1"/>
  <c r="G796" i="1"/>
  <c r="G799" i="1"/>
  <c r="G798" i="1"/>
  <c r="G800" i="1"/>
  <c r="G802" i="1"/>
  <c r="G803" i="1"/>
  <c r="G805" i="1"/>
  <c r="G806" i="1"/>
  <c r="G807" i="1"/>
  <c r="G809" i="1"/>
  <c r="G810" i="1"/>
  <c r="G2240" i="1"/>
  <c r="G1212" i="1"/>
  <c r="G649" i="1"/>
  <c r="G1996" i="1"/>
  <c r="G1873" i="1"/>
  <c r="G2363" i="1"/>
  <c r="G211" i="1"/>
  <c r="G744" i="1"/>
  <c r="G1595" i="1"/>
  <c r="G1682" i="1"/>
  <c r="G1403" i="1"/>
  <c r="G2088" i="1"/>
  <c r="G1619" i="1"/>
  <c r="G1634" i="1"/>
  <c r="G1607" i="1"/>
  <c r="G2033" i="1"/>
  <c r="G1244" i="1"/>
  <c r="G2053" i="1"/>
  <c r="G1601" i="1"/>
  <c r="G1255" i="1"/>
  <c r="G2268" i="1"/>
  <c r="G2311" i="1"/>
  <c r="G2123" i="1"/>
  <c r="G1596" i="1"/>
  <c r="G1914" i="1"/>
  <c r="G2067" i="1"/>
  <c r="G2391" i="1"/>
  <c r="G1217" i="1"/>
  <c r="G2424" i="1"/>
  <c r="G1722" i="1"/>
  <c r="G1181" i="1"/>
  <c r="G2415" i="1"/>
  <c r="G525" i="1"/>
  <c r="G51" i="1"/>
  <c r="G2277" i="1"/>
  <c r="G2421" i="1"/>
  <c r="G2070" i="1"/>
  <c r="G1579" i="1"/>
  <c r="G1656" i="1"/>
  <c r="G2402" i="1"/>
  <c r="G1980" i="1"/>
  <c r="G2192" i="1"/>
  <c r="G1944" i="1"/>
  <c r="G897" i="1"/>
  <c r="G1609" i="1"/>
  <c r="G2160" i="1"/>
  <c r="G2131" i="1"/>
  <c r="G2200" i="1"/>
  <c r="G2199" i="1"/>
  <c r="G1550" i="1"/>
  <c r="G1837" i="1"/>
  <c r="G1862" i="1"/>
  <c r="G2116" i="1"/>
  <c r="G2279" i="1"/>
  <c r="G2404" i="1"/>
  <c r="G92" i="1"/>
  <c r="G2244" i="1"/>
  <c r="G1683" i="1"/>
  <c r="G2082" i="1"/>
  <c r="G1625" i="1"/>
  <c r="G2278" i="1"/>
  <c r="G2272" i="1"/>
  <c r="G2153" i="1"/>
  <c r="G2352" i="1"/>
  <c r="G2388" i="1"/>
  <c r="G2050" i="1"/>
  <c r="G2414" i="1"/>
  <c r="G2346" i="1"/>
  <c r="G1670" i="1"/>
  <c r="G1902" i="1"/>
  <c r="G2299" i="1"/>
  <c r="G1684" i="1"/>
  <c r="G1881" i="1"/>
  <c r="G1855" i="1"/>
  <c r="G1474" i="1"/>
  <c r="G1329" i="1"/>
  <c r="G2274" i="1"/>
  <c r="G2347" i="1"/>
  <c r="G1823" i="1"/>
  <c r="G2293" i="1"/>
  <c r="G1714" i="1"/>
  <c r="G2028" i="1"/>
  <c r="G1076" i="1"/>
  <c r="G1192" i="1"/>
  <c r="G2154" i="1"/>
  <c r="G2418" i="1"/>
  <c r="G915" i="1"/>
  <c r="G1039" i="1"/>
  <c r="G1405" i="1"/>
  <c r="G1232" i="1"/>
  <c r="G439" i="1"/>
  <c r="G1984" i="1"/>
  <c r="G1139" i="1"/>
  <c r="G2107" i="1"/>
  <c r="G2086" i="1"/>
  <c r="G1324" i="1"/>
  <c r="G2094" i="1"/>
  <c r="G1923" i="1"/>
  <c r="G2369" i="1"/>
  <c r="G1691" i="1"/>
  <c r="G2168" i="1"/>
  <c r="G1756" i="1"/>
  <c r="G2135" i="1"/>
  <c r="G2264" i="1"/>
  <c r="G1328" i="1"/>
  <c r="G1913" i="1"/>
  <c r="G2405" i="1"/>
  <c r="G1580" i="1"/>
  <c r="G2365" i="1"/>
  <c r="G2308" i="1"/>
  <c r="G1608" i="1"/>
  <c r="G2245" i="1"/>
  <c r="G2061" i="1"/>
  <c r="G2411" i="1"/>
  <c r="G1990" i="1"/>
  <c r="G1330" i="1"/>
  <c r="G2054" i="1"/>
  <c r="G2389" i="1"/>
  <c r="G2099" i="1"/>
  <c r="G2089" i="1"/>
  <c r="G2041" i="1"/>
  <c r="G2071" i="1"/>
  <c r="G2213" i="1"/>
  <c r="G2298" i="1"/>
  <c r="G2038" i="1"/>
  <c r="G888" i="1"/>
  <c r="G2076" i="1"/>
  <c r="G1700" i="1"/>
  <c r="G1968" i="1"/>
  <c r="G2132" i="1"/>
  <c r="G1796" i="1"/>
  <c r="G2232" i="1"/>
  <c r="G1699" i="1"/>
  <c r="G2427" i="1"/>
  <c r="G2084" i="1"/>
  <c r="G935" i="1"/>
  <c r="G1982" i="1"/>
  <c r="G1303" i="1"/>
  <c r="G2065" i="1"/>
  <c r="G2059" i="1"/>
  <c r="G2022" i="1"/>
  <c r="G1738" i="1"/>
  <c r="G1848" i="1"/>
  <c r="G1969" i="1"/>
  <c r="G839" i="1"/>
  <c r="G1844" i="1"/>
  <c r="G1954" i="1"/>
  <c r="G437" i="1"/>
  <c r="G2010" i="1"/>
  <c r="G1452" i="1"/>
  <c r="G2408" i="1"/>
  <c r="G1919" i="1"/>
  <c r="G2283" i="1"/>
  <c r="G2046" i="1"/>
  <c r="G1822" i="1"/>
  <c r="G2280" i="1"/>
  <c r="G1882" i="1"/>
  <c r="G2318" i="1"/>
  <c r="G1690" i="1"/>
  <c r="G2104" i="1"/>
  <c r="G2171" i="1"/>
  <c r="G2042" i="1"/>
  <c r="G2218" i="1"/>
  <c r="G2064" i="1"/>
  <c r="G1658" i="1"/>
  <c r="G1284" i="1"/>
  <c r="G1963" i="1"/>
  <c r="G1981" i="1"/>
  <c r="G2219" i="1"/>
  <c r="G2366" i="1"/>
  <c r="G1103" i="1"/>
  <c r="G1475" i="1"/>
  <c r="G2254" i="1"/>
  <c r="G1908" i="1"/>
  <c r="G1816" i="1"/>
  <c r="G1652" i="1"/>
  <c r="G1612" i="1"/>
  <c r="G1406" i="1"/>
  <c r="G2090" i="1"/>
  <c r="G2288" i="1"/>
  <c r="G2304" i="1"/>
  <c r="G2214" i="1"/>
  <c r="G1875" i="1"/>
  <c r="G1636" i="1"/>
  <c r="G1318" i="1"/>
  <c r="G2227" i="1"/>
  <c r="G2101" i="1"/>
  <c r="G2215" i="1"/>
  <c r="G1578" i="1"/>
  <c r="G1723" i="1"/>
  <c r="G1551" i="1"/>
  <c r="G1938" i="1"/>
  <c r="G1779" i="1"/>
  <c r="G1809" i="1"/>
  <c r="G1183" i="1"/>
  <c r="G2209" i="1"/>
  <c r="G1336" i="1"/>
  <c r="G2339" i="1"/>
  <c r="G2380" i="1"/>
  <c r="G1581" i="1"/>
  <c r="G1977" i="1"/>
  <c r="G1867" i="1"/>
  <c r="G1029" i="1"/>
  <c r="G2324" i="1"/>
  <c r="G1557" i="1"/>
  <c r="G2303" i="1"/>
  <c r="G2364" i="1"/>
  <c r="G1733" i="1"/>
  <c r="G1635" i="1"/>
  <c r="G2397" i="1"/>
  <c r="G1805" i="1"/>
  <c r="G2241" i="1"/>
  <c r="G1352" i="1"/>
  <c r="G2248" i="1"/>
  <c r="G2183" i="1"/>
  <c r="G1094" i="1"/>
  <c r="G1483" i="1"/>
  <c r="G2341" i="1"/>
  <c r="G1639" i="1"/>
  <c r="G2376" i="1"/>
  <c r="G1626" i="1"/>
  <c r="G1563" i="1"/>
  <c r="G2102" i="1"/>
  <c r="G1214" i="1"/>
  <c r="G2188" i="1"/>
  <c r="G1674" i="1"/>
  <c r="G2337" i="1"/>
  <c r="G987" i="1"/>
  <c r="G1983" i="1"/>
  <c r="G2202" i="1"/>
  <c r="G1906" i="1"/>
  <c r="G2403" i="1"/>
  <c r="G2412" i="1"/>
  <c r="G2051" i="1"/>
  <c r="G2108" i="1"/>
  <c r="G2141" i="1"/>
  <c r="G1985" i="1"/>
  <c r="G2382" i="1"/>
  <c r="G2348" i="1"/>
  <c r="G2228" i="1"/>
  <c r="G1640" i="1"/>
  <c r="G1685" i="1"/>
  <c r="G2043" i="1"/>
  <c r="G2181" i="1"/>
  <c r="G1584" i="1"/>
  <c r="G2407" i="1"/>
  <c r="G1585" i="1"/>
  <c r="G2362" i="1"/>
  <c r="G1880" i="1"/>
  <c r="G1669" i="1"/>
  <c r="G2008" i="1"/>
  <c r="G1949" i="1"/>
  <c r="G2117" i="1"/>
  <c r="G2325" i="1"/>
  <c r="G745" i="1"/>
  <c r="G1271" i="1"/>
  <c r="G1392" i="1"/>
  <c r="G2126" i="1"/>
  <c r="G2326" i="1"/>
  <c r="G1530" i="1"/>
  <c r="G1621" i="1"/>
  <c r="G2206" i="1"/>
  <c r="G2004" i="1"/>
  <c r="G1802" i="1"/>
  <c r="G1622" i="1"/>
  <c r="G1294" i="1"/>
  <c r="G1407" i="1"/>
  <c r="G2398" i="1"/>
  <c r="G2143" i="1"/>
  <c r="G2029" i="1"/>
  <c r="G1851" i="1"/>
  <c r="G1546" i="1"/>
  <c r="G2312" i="1"/>
  <c r="G1540" i="1"/>
  <c r="G1312" i="1"/>
  <c r="G1967" i="1"/>
  <c r="G1182" i="1"/>
  <c r="G2187" i="1"/>
  <c r="G2422" i="1"/>
  <c r="G2305" i="1"/>
  <c r="G1901" i="1"/>
  <c r="G2009" i="1"/>
  <c r="G1916" i="1"/>
  <c r="G1438" i="1"/>
  <c r="G1970" i="1"/>
  <c r="G1899" i="1"/>
  <c r="G1696" i="1"/>
  <c r="G1734" i="1"/>
  <c r="G1692" i="1"/>
  <c r="G1909" i="1"/>
  <c r="G1891" i="1"/>
  <c r="G1627" i="1"/>
  <c r="G2257" i="1"/>
  <c r="G1383" i="1"/>
  <c r="G2353" i="1"/>
  <c r="G2386" i="1"/>
  <c r="G2370" i="1"/>
  <c r="G2292" i="1"/>
  <c r="G2238" i="1"/>
  <c r="G1463" i="1"/>
  <c r="G979" i="1"/>
  <c r="G2393" i="1"/>
  <c r="G1337" i="1"/>
  <c r="G1808" i="1"/>
  <c r="G1333" i="1"/>
  <c r="G1671" i="1"/>
  <c r="G2381" i="1"/>
  <c r="G905" i="1"/>
  <c r="G1060" i="1"/>
  <c r="G2136" i="1"/>
  <c r="G2237" i="1"/>
  <c r="G2425" i="1"/>
  <c r="G2203" i="1"/>
  <c r="G1806" i="1"/>
  <c r="G2344" i="1"/>
  <c r="G2194" i="1"/>
  <c r="G1937" i="1"/>
  <c r="G833" i="1"/>
  <c r="G1755" i="1"/>
  <c r="G1956" i="1"/>
  <c r="G1213" i="1"/>
  <c r="G2327" i="1"/>
  <c r="G1231" i="1"/>
  <c r="G1301" i="1"/>
  <c r="G1737" i="1"/>
  <c r="G1641" i="1"/>
  <c r="G2286" i="1"/>
  <c r="G2081" i="1"/>
  <c r="G2095" i="1"/>
  <c r="G2306" i="1"/>
  <c r="G2148" i="1"/>
  <c r="G2256" i="1"/>
  <c r="G1293" i="1"/>
  <c r="G1193" i="1"/>
  <c r="G2155" i="1"/>
  <c r="G1522" i="1"/>
  <c r="G2371" i="1"/>
  <c r="G1451" i="1"/>
  <c r="G2201" i="1"/>
  <c r="G2189" i="1"/>
  <c r="G2096" i="1"/>
  <c r="G1834" i="1"/>
  <c r="G1750" i="1"/>
  <c r="G364" i="1"/>
  <c r="G662" i="1"/>
  <c r="G591" i="1"/>
  <c r="G146" i="1"/>
  <c r="G1821" i="1"/>
  <c r="G2092" i="1"/>
  <c r="G351" i="1"/>
  <c r="G188" i="1"/>
  <c r="G735" i="1"/>
  <c r="G470" i="1"/>
  <c r="G1509" i="1"/>
  <c r="G236" i="1"/>
  <c r="G1251" i="1"/>
  <c r="G205" i="1"/>
  <c r="G409" i="1"/>
  <c r="G547" i="1"/>
  <c r="G1820" i="1"/>
  <c r="G210" i="1"/>
  <c r="G1865" i="1"/>
  <c r="G1471" i="1"/>
  <c r="G1638" i="1"/>
  <c r="G261" i="1"/>
  <c r="G516" i="1"/>
  <c r="G493" i="1"/>
  <c r="G1572" i="1"/>
  <c r="G466" i="1"/>
  <c r="G313" i="1"/>
  <c r="G766" i="1"/>
  <c r="G1187" i="1"/>
  <c r="G177" i="1"/>
  <c r="G317" i="1"/>
  <c r="G474" i="1"/>
  <c r="G165" i="1"/>
  <c r="G154" i="1"/>
  <c r="G142" i="1"/>
  <c r="G1932" i="1"/>
  <c r="G203" i="1"/>
  <c r="G487" i="1"/>
  <c r="G2224" i="1"/>
  <c r="G2106" i="1"/>
  <c r="G417" i="1"/>
  <c r="G370" i="1"/>
  <c r="G57" i="1"/>
  <c r="G1397" i="1"/>
  <c r="G1791" i="1"/>
  <c r="G576" i="1"/>
  <c r="G566" i="1"/>
  <c r="G353" i="1"/>
  <c r="G424" i="1"/>
  <c r="G403" i="1"/>
  <c r="G432" i="1"/>
  <c r="G425" i="1"/>
  <c r="G463" i="1"/>
  <c r="G1663" i="1"/>
  <c r="G1334" i="1"/>
  <c r="G232" i="1"/>
  <c r="G503" i="1"/>
  <c r="G1935" i="1"/>
  <c r="G391" i="1"/>
  <c r="G1843" i="1"/>
  <c r="G406" i="1"/>
  <c r="G26" i="1"/>
  <c r="G61" i="1"/>
  <c r="G251" i="1"/>
  <c r="G932" i="1"/>
  <c r="G1458" i="1"/>
  <c r="G1242" i="1"/>
  <c r="G2223" i="1"/>
  <c r="G903" i="1"/>
  <c r="G1017" i="1"/>
  <c r="G106" i="1"/>
  <c r="G871" i="1"/>
  <c r="G652" i="1"/>
  <c r="G121" i="1"/>
  <c r="G287" i="1"/>
  <c r="G1200" i="1"/>
  <c r="G2247" i="1"/>
  <c r="G27" i="1"/>
  <c r="G741" i="1"/>
  <c r="G583" i="1"/>
  <c r="G1716" i="1"/>
  <c r="G1241" i="1"/>
  <c r="G278" i="1"/>
  <c r="G309" i="1"/>
  <c r="G105" i="1"/>
  <c r="G934" i="1"/>
  <c r="G1495" i="1"/>
  <c r="G1099" i="1"/>
  <c r="G1008" i="1"/>
  <c r="G139" i="1"/>
  <c r="G665" i="1"/>
  <c r="G6" i="1"/>
  <c r="G103" i="1"/>
  <c r="G68" i="1"/>
  <c r="G365" i="1"/>
  <c r="G252" i="1"/>
  <c r="G368" i="1"/>
  <c r="G1504" i="1"/>
  <c r="G354" i="1"/>
  <c r="G331" i="1"/>
  <c r="G155" i="1"/>
  <c r="G266" i="1"/>
  <c r="G883" i="1"/>
  <c r="G1068" i="1"/>
  <c r="G233" i="1"/>
  <c r="G933" i="1"/>
  <c r="G1266" i="1"/>
  <c r="G921" i="1"/>
  <c r="G819" i="1"/>
  <c r="G81" i="1"/>
  <c r="G986" i="1"/>
  <c r="G742" i="1"/>
  <c r="G873" i="1"/>
  <c r="G1381" i="1"/>
  <c r="G1380" i="1"/>
  <c r="G821" i="1"/>
  <c r="G1088" i="1"/>
  <c r="G98" i="1"/>
  <c r="G187" i="1"/>
  <c r="G300" i="1"/>
  <c r="G285" i="1"/>
  <c r="G143" i="1"/>
  <c r="G822" i="1"/>
  <c r="G324" i="1"/>
  <c r="G861" i="1"/>
  <c r="G69" i="1"/>
  <c r="G75" i="1"/>
  <c r="G940" i="1"/>
  <c r="G846" i="1"/>
  <c r="G1804" i="1"/>
  <c r="G18" i="1"/>
  <c r="G38" i="1"/>
  <c r="G234" i="1"/>
  <c r="G1453" i="1"/>
  <c r="G902" i="1"/>
  <c r="G1450" i="1"/>
  <c r="G464" i="1"/>
  <c r="G157" i="1"/>
  <c r="G1230" i="1"/>
  <c r="G904" i="1"/>
  <c r="G156" i="1"/>
  <c r="G19" i="1"/>
  <c r="G1454" i="1"/>
  <c r="G1165" i="1"/>
  <c r="G1995" i="1"/>
  <c r="G2100" i="1"/>
  <c r="G1829" i="1"/>
  <c r="G2149" i="1"/>
  <c r="G2377" i="1"/>
  <c r="G1256" i="1"/>
  <c r="G2207" i="1"/>
  <c r="G1423" i="1"/>
  <c r="G2073" i="1"/>
  <c r="G1161" i="1"/>
  <c r="G1752" i="1"/>
  <c r="G2416" i="1"/>
  <c r="G1047" i="1"/>
  <c r="G1433" i="1"/>
  <c r="G2252" i="1"/>
  <c r="G1710" i="1"/>
  <c r="G2190" i="1"/>
  <c r="G1824" i="1"/>
  <c r="G1302" i="1"/>
  <c r="G2258" i="1"/>
  <c r="G2016" i="1"/>
  <c r="G1591" i="1"/>
  <c r="G2193" i="1"/>
  <c r="G1892" i="1"/>
  <c r="G2349" i="1"/>
  <c r="G2062" i="1"/>
  <c r="G1788" i="1"/>
  <c r="G2390" i="1"/>
  <c r="G2195" i="1"/>
  <c r="G1675" i="1"/>
  <c r="G2287" i="1"/>
  <c r="G1810" i="1"/>
  <c r="G2161" i="1"/>
  <c r="G638" i="1"/>
  <c r="G2331" i="1"/>
  <c r="G2378" i="1"/>
  <c r="G1927" i="1"/>
  <c r="G779" i="1"/>
  <c r="G2169" i="1"/>
  <c r="G2426" i="1"/>
  <c r="G1701" i="1"/>
  <c r="G28" i="1"/>
  <c r="G2144" i="1"/>
  <c r="G1490" i="1"/>
  <c r="G1774" i="1"/>
  <c r="G2319" i="1"/>
  <c r="G1955" i="1"/>
  <c r="G1428" i="1"/>
  <c r="G71" i="1"/>
  <c r="G530" i="1"/>
  <c r="G1945" i="1"/>
  <c r="G733" i="1"/>
  <c r="G746" i="1"/>
  <c r="G2142" i="1"/>
  <c r="G760" i="1"/>
  <c r="G1838" i="1"/>
  <c r="G2097" i="1"/>
  <c r="G2340" i="1"/>
  <c r="G1972" i="1"/>
  <c r="G804" i="1"/>
  <c r="G1928" i="1"/>
  <c r="G327" i="1"/>
  <c r="G719" i="1"/>
  <c r="G747" i="1"/>
  <c r="G498" i="1"/>
  <c r="G1797" i="1"/>
  <c r="G1757" i="1"/>
  <c r="G1924" i="1"/>
  <c r="G1780" i="1"/>
  <c r="G1991" i="1"/>
  <c r="G734" i="1"/>
  <c r="G739" i="1"/>
  <c r="G762" i="1"/>
  <c r="G1245" i="1"/>
  <c r="G2048" i="1"/>
  <c r="G339" i="1"/>
  <c r="G620" i="1"/>
  <c r="G1798" i="1"/>
  <c r="G801" i="1"/>
  <c r="G569" i="1"/>
  <c r="G2172" i="1"/>
  <c r="G2225" i="1"/>
  <c r="G1894" i="1"/>
  <c r="G2015" i="1"/>
  <c r="G2290" i="1"/>
  <c r="G2156" i="1"/>
  <c r="G1849" i="1"/>
  <c r="G2023" i="1"/>
  <c r="G2273" i="1"/>
  <c r="G1514" i="1"/>
  <c r="G400" i="1"/>
  <c r="G2019" i="1"/>
  <c r="G2129" i="1"/>
  <c r="G381" i="1"/>
  <c r="G1287" i="1"/>
  <c r="G983" i="1"/>
  <c r="G2350" i="1"/>
  <c r="G2409" i="1"/>
  <c r="G2285" i="1"/>
  <c r="G2229" i="1"/>
  <c r="G1852" i="1"/>
  <c r="G1787" i="1"/>
  <c r="G380" i="1"/>
  <c r="G2392" i="1"/>
  <c r="G200" i="1"/>
  <c r="G2436" i="1"/>
  <c r="G1455" i="1"/>
  <c r="G1515" i="1"/>
  <c r="G1835" i="1"/>
  <c r="G1077" i="1"/>
  <c r="G2281" i="1"/>
  <c r="G1086" i="1"/>
  <c r="G1839" i="1"/>
  <c r="G223" i="1"/>
  <c r="G2198" i="1"/>
  <c r="G1367" i="1"/>
  <c r="G958" i="1"/>
  <c r="G286" i="1"/>
  <c r="G2196" i="1"/>
  <c r="G879" i="1"/>
  <c r="G1853" i="1"/>
  <c r="G87" i="1"/>
  <c r="G2328" i="1"/>
  <c r="G1735" i="1"/>
  <c r="G1925" i="1"/>
  <c r="G1202" i="1"/>
  <c r="G1845" i="1"/>
  <c r="G2175" i="1"/>
  <c r="G1707" i="1"/>
  <c r="G1547" i="1"/>
  <c r="G1549" i="1"/>
  <c r="G2075" i="1"/>
  <c r="G1482" i="1"/>
  <c r="G349" i="1"/>
  <c r="G2271" i="1"/>
  <c r="G2367" i="1"/>
  <c r="G366" i="1"/>
  <c r="G1708" i="1"/>
  <c r="G1564" i="1"/>
  <c r="G2315" i="1"/>
  <c r="G2077" i="1"/>
  <c r="G1618" i="1"/>
  <c r="G1946" i="1"/>
  <c r="G1160" i="1"/>
  <c r="G1879" i="1"/>
  <c r="G2395" i="1"/>
  <c r="G1893" i="1"/>
  <c r="G1720" i="1"/>
  <c r="G2007" i="1"/>
  <c r="G1697" i="1"/>
  <c r="G1516" i="1"/>
  <c r="G1497" i="1"/>
  <c r="G1223" i="1"/>
  <c r="G2233" i="1"/>
  <c r="G1934" i="1"/>
  <c r="G1826" i="1"/>
  <c r="G1529" i="1"/>
  <c r="G2220" i="1"/>
  <c r="G1971" i="1"/>
  <c r="G2235" i="1"/>
  <c r="G1904" i="1"/>
  <c r="G1491" i="1"/>
  <c r="G941" i="1"/>
  <c r="G357" i="1"/>
  <c r="G1679" i="1"/>
  <c r="G1440" i="1"/>
  <c r="G1582" i="1"/>
  <c r="G1673" i="1"/>
  <c r="G2420" i="1"/>
  <c r="G1127" i="1"/>
  <c r="G1577" i="1"/>
  <c r="G2040" i="1"/>
  <c r="G1476" i="1"/>
  <c r="G1044" i="1"/>
  <c r="G1172" i="1"/>
  <c r="G1389" i="1"/>
  <c r="G1523" i="1"/>
  <c r="G1443" i="1"/>
  <c r="G1534" i="1"/>
  <c r="G1326" i="1"/>
  <c r="G1323" i="1"/>
  <c r="G847" i="1"/>
  <c r="G756" i="1"/>
  <c r="G1613" i="1"/>
  <c r="G759" i="1"/>
  <c r="G195" i="1"/>
  <c r="G685" i="1"/>
  <c r="G2026" i="1"/>
  <c r="G492" i="1"/>
  <c r="G2145" i="1"/>
  <c r="G2406" i="1"/>
  <c r="G1681" i="1"/>
  <c r="G1960" i="1"/>
  <c r="G1659" i="1"/>
  <c r="G1676" i="1"/>
  <c r="G384" i="1"/>
  <c r="G1439" i="1"/>
  <c r="G1952" i="1"/>
  <c r="G1896" i="1"/>
  <c r="G421" i="1"/>
  <c r="G1051" i="1"/>
  <c r="G906" i="1"/>
  <c r="G2128" i="1"/>
  <c r="G392" i="1"/>
  <c r="G2146" i="1"/>
  <c r="G1559" i="1"/>
  <c r="G1030" i="1"/>
  <c r="G241" i="1"/>
  <c r="G2243" i="1"/>
  <c r="G1201" i="1"/>
  <c r="G2031" i="1"/>
  <c r="G1728" i="1"/>
  <c r="G2300" i="1"/>
  <c r="G2105" i="1"/>
  <c r="G1154" i="1"/>
  <c r="G1957" i="1"/>
  <c r="G52" i="1"/>
  <c r="G1900" i="1"/>
  <c r="G91" i="1"/>
  <c r="G2039" i="1"/>
  <c r="G1883" i="1"/>
  <c r="G129" i="1"/>
  <c r="G2103" i="1"/>
  <c r="G2113" i="1"/>
  <c r="G1052" i="1"/>
  <c r="G2003" i="1"/>
  <c r="G2379" i="1"/>
  <c r="G2302" i="1"/>
  <c r="G1785" i="1"/>
  <c r="G1057" i="1"/>
  <c r="G1487" i="1"/>
  <c r="G522" i="1"/>
  <c r="G1297" i="1"/>
  <c r="G1129" i="1"/>
  <c r="G1836" i="1"/>
  <c r="G2045" i="1"/>
  <c r="G86" i="1"/>
  <c r="G1027" i="1"/>
  <c r="G1693" i="1"/>
  <c r="G1650" i="1"/>
  <c r="G128" i="1"/>
  <c r="G2314" i="1"/>
  <c r="G1496" i="1"/>
  <c r="G1357" i="1"/>
  <c r="G1861" i="1"/>
  <c r="G1847" i="1"/>
  <c r="G1131" i="1"/>
  <c r="G1998" i="1"/>
  <c r="G1257" i="1"/>
  <c r="G1272" i="1"/>
  <c r="G1155" i="1"/>
  <c r="G1531" i="1"/>
  <c r="G2165" i="1"/>
  <c r="G1398" i="1"/>
  <c r="G2249" i="1"/>
  <c r="G684" i="1"/>
  <c r="G1795" i="1"/>
  <c r="G1135" i="1"/>
  <c r="G33" i="1"/>
  <c r="G2012" i="1"/>
  <c r="G1348" i="1"/>
  <c r="G1134" i="1"/>
  <c r="G1296" i="1"/>
  <c r="G2167" i="1"/>
  <c r="G1941" i="1"/>
  <c r="G1866" i="1"/>
  <c r="G1315" i="1"/>
  <c r="G1101" i="1"/>
  <c r="G2137" i="1"/>
  <c r="G197" i="1"/>
  <c r="G2060" i="1"/>
  <c r="G863" i="1"/>
  <c r="G1305" i="1"/>
  <c r="G475" i="1"/>
  <c r="G1586" i="1"/>
  <c r="G72" i="1"/>
  <c r="G2055" i="1"/>
  <c r="G1431" i="1"/>
  <c r="G1156" i="1"/>
  <c r="G1840" i="1"/>
  <c r="G2368" i="1"/>
  <c r="G2157" i="1"/>
  <c r="G1793" i="1"/>
  <c r="G1568" i="1"/>
  <c r="G2234" i="1"/>
  <c r="G1446" i="1"/>
  <c r="G213" i="1"/>
  <c r="G988" i="1"/>
  <c r="G2383" i="1"/>
  <c r="G2109" i="1"/>
  <c r="G1813" i="1"/>
  <c r="G1667" i="1"/>
  <c r="G1859" i="1"/>
  <c r="G1758" i="1"/>
  <c r="G1246" i="1"/>
  <c r="G1040" i="1"/>
  <c r="G1765" i="1"/>
  <c r="G1110" i="1"/>
  <c r="G1974" i="1"/>
  <c r="G1335" i="1"/>
  <c r="G1295" i="1"/>
  <c r="G2335" i="1"/>
  <c r="G959" i="1"/>
  <c r="G2342" i="1"/>
  <c r="G1732" i="1"/>
  <c r="G1313" i="1"/>
  <c r="G2230" i="1"/>
  <c r="G2164" i="1"/>
  <c r="G683" i="1"/>
  <c r="G1778" i="1"/>
  <c r="G1951" i="1"/>
  <c r="G2063" i="1"/>
  <c r="G2267" i="1"/>
  <c r="G2034" i="1"/>
  <c r="G1371" i="1"/>
  <c r="G976" i="1"/>
  <c r="G1973" i="1"/>
  <c r="G2297" i="1"/>
  <c r="G2058" i="1"/>
  <c r="G2024" i="1"/>
  <c r="G1349" i="1"/>
  <c r="G2226" i="1"/>
  <c r="G2152" i="1"/>
  <c r="G1629" i="1"/>
  <c r="G1616" i="1"/>
  <c r="G1742" i="1"/>
  <c r="G141" i="1"/>
  <c r="G2310" i="1"/>
  <c r="G1864" i="1"/>
  <c r="G2313" i="1"/>
  <c r="G2134" i="1"/>
  <c r="G1489" i="1"/>
  <c r="G878" i="1"/>
  <c r="G1801" i="1"/>
  <c r="G4" i="1"/>
  <c r="G1184" i="1"/>
  <c r="G1997" i="1"/>
  <c r="G2309" i="1"/>
  <c r="G2147" i="1"/>
  <c r="G1895" i="1"/>
  <c r="G1311" i="1"/>
  <c r="G1521" i="1"/>
  <c r="G2176" i="1"/>
  <c r="G980" i="1"/>
  <c r="G1818" i="1"/>
  <c r="G2276" i="1"/>
  <c r="G2320" i="1"/>
  <c r="G1500" i="1"/>
  <c r="G1832" i="1"/>
  <c r="G1922" i="1"/>
  <c r="G1665" i="1"/>
  <c r="G969" i="1"/>
  <c r="G2269" i="1"/>
  <c r="G1812" i="1"/>
  <c r="G1782" i="1"/>
  <c r="G2150" i="1"/>
  <c r="G1989" i="1"/>
  <c r="G1599" i="1"/>
  <c r="G1524" i="1"/>
  <c r="G2358" i="1"/>
  <c r="G2275" i="1"/>
  <c r="G2261" i="1"/>
  <c r="G1769" i="1"/>
  <c r="G1456" i="1"/>
  <c r="G2049" i="1"/>
  <c r="G1807" i="1"/>
  <c r="G823" i="1"/>
  <c r="G2296" i="1"/>
  <c r="G281" i="1"/>
  <c r="G1390" i="1"/>
  <c r="G1404" i="1"/>
  <c r="G1447" i="1"/>
  <c r="G1776" i="1"/>
  <c r="G2066" i="1"/>
  <c r="G1078" i="1"/>
  <c r="G1915" i="1"/>
  <c r="G2068" i="1"/>
  <c r="G371" i="1"/>
  <c r="G1567" i="1"/>
  <c r="G2118" i="1"/>
  <c r="G2110" i="1"/>
  <c r="G1359" i="1"/>
  <c r="G2419" i="1"/>
  <c r="G1860" i="1"/>
  <c r="G340" i="1"/>
  <c r="G1115" i="1"/>
  <c r="G1409" i="1"/>
  <c r="G2184" i="1"/>
  <c r="G1593" i="1"/>
  <c r="G2282" i="1"/>
  <c r="G2221" i="1"/>
  <c r="G2111" i="1"/>
  <c r="G2410" i="1"/>
  <c r="G2399" i="1"/>
  <c r="G639" i="1"/>
  <c r="G2265" i="1"/>
  <c r="G1464" i="1"/>
  <c r="G362" i="1"/>
  <c r="G1153" i="1"/>
  <c r="G1526" i="1"/>
  <c r="G610" i="1"/>
  <c r="G1314" i="1"/>
  <c r="G2191" i="1"/>
  <c r="G2133" i="1"/>
  <c r="G225" i="1"/>
  <c r="G1401" i="1"/>
  <c r="G1347" i="1"/>
  <c r="G1171" i="1"/>
  <c r="G1590" i="1"/>
  <c r="G2354" i="1"/>
  <c r="G1561" i="1"/>
  <c r="G540" i="1"/>
  <c r="G1719" i="1"/>
  <c r="G1856" i="1"/>
  <c r="G2124" i="1"/>
  <c r="G1614" i="1"/>
  <c r="G2266" i="1"/>
  <c r="G1574" i="1"/>
  <c r="G2284" i="1"/>
  <c r="G1903" i="1"/>
  <c r="G952" i="1"/>
  <c r="G1410" i="1"/>
  <c r="G1885" i="1"/>
  <c r="G1058" i="1"/>
  <c r="G23" i="1"/>
  <c r="G401" i="1"/>
  <c r="G120" i="1"/>
  <c r="G2204" i="1"/>
  <c r="G831" i="1"/>
  <c r="G1166" i="1"/>
  <c r="G2091" i="1"/>
  <c r="G1173" i="1"/>
  <c r="G2005" i="1"/>
  <c r="G1833" i="1"/>
  <c r="G1943" i="1"/>
  <c r="G1441" i="1"/>
  <c r="G1194" i="1"/>
  <c r="G2020" i="1"/>
  <c r="G1036" i="1"/>
  <c r="G1343" i="1"/>
  <c r="G160" i="1"/>
  <c r="G1505" i="1"/>
  <c r="G2259" i="1"/>
  <c r="G1926" i="1"/>
  <c r="G1338" i="1"/>
  <c r="G1011" i="1"/>
  <c r="G1281" i="1"/>
  <c r="G378" i="1"/>
  <c r="G1236" i="1"/>
  <c r="G1748" i="1"/>
  <c r="G1319" i="1"/>
  <c r="G2052" i="1"/>
  <c r="G880" i="1"/>
  <c r="G1731" i="1"/>
  <c r="G1059" i="1"/>
  <c r="G2112" i="1"/>
  <c r="G508" i="1"/>
  <c r="G2301" i="1"/>
  <c r="G1233" i="1"/>
  <c r="G2186" i="1"/>
  <c r="G1518" i="1"/>
  <c r="G876" i="1"/>
  <c r="G1408" i="1"/>
  <c r="G468" i="1"/>
  <c r="G2121" i="1"/>
  <c r="G1050" i="1"/>
  <c r="G1119" i="1"/>
  <c r="G1289" i="1"/>
  <c r="G1442" i="1"/>
  <c r="G898" i="1"/>
  <c r="G1506" i="1"/>
  <c r="G1815" i="1"/>
  <c r="G1602" i="1"/>
  <c r="G1363" i="1"/>
  <c r="G2401" i="1"/>
  <c r="G1247" i="1"/>
  <c r="G2374" i="1"/>
  <c r="G1167" i="1"/>
  <c r="G1014" i="1"/>
  <c r="G1206" i="1"/>
  <c r="G1138" i="1"/>
  <c r="G859" i="1"/>
  <c r="G1709" i="1"/>
  <c r="G1063" i="1"/>
  <c r="G1411" i="1"/>
  <c r="G1777" i="1"/>
  <c r="G1589" i="1"/>
  <c r="G866" i="1"/>
  <c r="G1121" i="1"/>
  <c r="G850" i="1"/>
  <c r="G872" i="1"/>
  <c r="G908" i="1"/>
  <c r="G207" i="1"/>
  <c r="G2180" i="1"/>
  <c r="G1703" i="1"/>
  <c r="G514" i="1"/>
  <c r="G1743" i="1"/>
  <c r="G1767" i="1"/>
  <c r="G2417" i="1"/>
  <c r="G1817" i="1"/>
  <c r="G2047" i="1"/>
  <c r="G2011" i="1"/>
  <c r="G1745" i="1"/>
  <c r="G1739" i="1"/>
  <c r="G2323" i="1"/>
  <c r="G848" i="1"/>
  <c r="G334" i="1"/>
  <c r="G2130" i="1"/>
  <c r="G2428" i="1"/>
  <c r="G1566" i="1"/>
  <c r="G1869" i="1"/>
  <c r="G2074" i="1"/>
  <c r="G1857" i="1"/>
  <c r="G1940" i="1"/>
  <c r="G2170" i="1"/>
  <c r="G461" i="1"/>
  <c r="G1460" i="1"/>
  <c r="G1628" i="1"/>
  <c r="G2057" i="1"/>
  <c r="G2360" i="1"/>
  <c r="G1216" i="1"/>
  <c r="G2372" i="1"/>
  <c r="G1339" i="1"/>
  <c r="G471" i="1"/>
  <c r="G1999" i="1"/>
  <c r="G2400" i="1"/>
  <c r="G1653" i="1"/>
  <c r="G1888" i="1"/>
  <c r="G1827" i="1"/>
  <c r="G2396" i="1"/>
  <c r="G1391" i="1"/>
  <c r="G1600" i="1"/>
  <c r="G2355" i="1"/>
  <c r="G85" i="1"/>
  <c r="G1069" i="1"/>
  <c r="G1660" i="1"/>
  <c r="G1432" i="1"/>
  <c r="G168" i="1"/>
  <c r="G1993" i="1"/>
  <c r="G1048" i="1"/>
  <c r="G1118" i="1"/>
  <c r="G1958" i="1"/>
  <c r="G2446" i="1"/>
  <c r="G545" i="1"/>
  <c r="G1215" i="1"/>
  <c r="G1783" i="1"/>
  <c r="G2072" i="1"/>
  <c r="G1724" i="1"/>
  <c r="G2356" i="1"/>
  <c r="G1761" i="1"/>
  <c r="G2231" i="1"/>
  <c r="G2079" i="1"/>
  <c r="G1850" i="1"/>
  <c r="G1426" i="1"/>
  <c r="G1889" i="1"/>
  <c r="G951" i="1"/>
  <c r="G1378" i="1"/>
  <c r="G2321" i="1"/>
  <c r="G1162" i="1"/>
  <c r="G1959" i="1"/>
  <c r="G1541" i="1"/>
  <c r="G1539" i="1"/>
  <c r="G642" i="1"/>
  <c r="G595" i="1"/>
  <c r="G1010" i="1"/>
  <c r="G1498" i="1"/>
  <c r="G1320" i="1"/>
  <c r="G1045" i="1"/>
  <c r="G282" i="1"/>
  <c r="G1178" i="1"/>
  <c r="G1457" i="1"/>
  <c r="G889" i="1"/>
  <c r="G1492" i="1"/>
  <c r="G916" i="1"/>
  <c r="G1698" i="1"/>
  <c r="G1412" i="1"/>
  <c r="G1533" i="1"/>
  <c r="G2127" i="1"/>
  <c r="G2085" i="1"/>
  <c r="G1074" i="1"/>
  <c r="G1061" i="1"/>
  <c r="G937" i="1"/>
  <c r="G2006" i="1"/>
  <c r="G849" i="1"/>
  <c r="G1368" i="1"/>
  <c r="G2032" i="1"/>
  <c r="G1307" i="1"/>
  <c r="G375" i="1"/>
  <c r="G1298" i="1"/>
  <c r="G1054" i="1"/>
  <c r="G1814" i="1"/>
  <c r="G1111" i="1"/>
  <c r="G1097" i="1"/>
  <c r="G2432" i="1"/>
  <c r="G1611" i="1"/>
  <c r="G972" i="1"/>
  <c r="G1766" i="1"/>
  <c r="G1393" i="1"/>
  <c r="G1234" i="1"/>
  <c r="G2122" i="1"/>
  <c r="G1418" i="1"/>
  <c r="G2246" i="1"/>
  <c r="G1790" i="1"/>
  <c r="G2018" i="1"/>
  <c r="G291" i="1"/>
  <c r="G1562" i="1"/>
  <c r="G561" i="1"/>
  <c r="G2080" i="1"/>
  <c r="G1631" i="1"/>
  <c r="G1570" i="1"/>
  <c r="G1655" i="1"/>
  <c r="G1260" i="1"/>
  <c r="G1886" i="1"/>
  <c r="G884" i="1"/>
  <c r="G1235" i="1"/>
  <c r="G1605" i="1"/>
  <c r="G1350" i="1"/>
  <c r="G1277" i="1"/>
  <c r="G612" i="1"/>
  <c r="G984" i="1"/>
  <c r="G954" i="1"/>
  <c r="G967" i="1"/>
  <c r="G869" i="1"/>
  <c r="G991" i="1"/>
  <c r="G2329" i="1"/>
  <c r="G2197" i="1"/>
  <c r="G996" i="1"/>
  <c r="G2210" i="1"/>
  <c r="G1961" i="1"/>
  <c r="G9" i="1"/>
  <c r="G1721" i="1"/>
  <c r="G2413" i="1"/>
  <c r="G2361" i="1"/>
  <c r="G2251" i="1"/>
  <c r="G1283" i="1"/>
  <c r="G1358" i="1"/>
  <c r="G1558" i="1"/>
  <c r="G1503" i="1"/>
  <c r="G2166" i="1"/>
  <c r="G2078" i="1"/>
  <c r="G2239" i="1"/>
  <c r="G2338" i="1"/>
  <c r="G1770" i="1"/>
  <c r="G1637" i="1"/>
  <c r="G77" i="1"/>
  <c r="G700" i="1"/>
  <c r="G2173" i="1"/>
  <c r="G2294" i="1"/>
  <c r="G254" i="1"/>
  <c r="G1225" i="1"/>
  <c r="G1897" i="1"/>
  <c r="G2336" i="1"/>
  <c r="G1327" i="1"/>
  <c r="G1259" i="1"/>
  <c r="G1841" i="1"/>
  <c r="G277" i="1"/>
  <c r="G1288" i="1"/>
  <c r="G1884" i="1"/>
  <c r="G1747" i="1"/>
  <c r="G1686" i="1"/>
  <c r="G159" i="1"/>
  <c r="G1887" i="1"/>
  <c r="G2394" i="1"/>
  <c r="G1444" i="1"/>
  <c r="G1704" i="1"/>
  <c r="G2119" i="1"/>
  <c r="G1842" i="1"/>
  <c r="G2211" i="1"/>
  <c r="G1695" i="1"/>
  <c r="G2250" i="1"/>
  <c r="G1729" i="1"/>
  <c r="G1740" i="1"/>
  <c r="G1811" i="1"/>
  <c r="G1986" i="1"/>
  <c r="G1035" i="1"/>
  <c r="G1876" i="1"/>
  <c r="G1114" i="1"/>
  <c r="G1090" i="1"/>
  <c r="G1331" i="1"/>
  <c r="G970" i="1"/>
  <c r="G1672" i="1"/>
  <c r="G953" i="1"/>
  <c r="G1532" i="1"/>
  <c r="G2439" i="1"/>
  <c r="G971" i="1"/>
  <c r="G596" i="1"/>
  <c r="G1642" i="1"/>
  <c r="G1141" i="1"/>
  <c r="G1430" i="1"/>
  <c r="G1274" i="1"/>
  <c r="G320" i="1"/>
  <c r="G874" i="1"/>
  <c r="G1687" i="1"/>
  <c r="G1929" i="1"/>
  <c r="G1877" i="1"/>
  <c r="G842" i="1"/>
  <c r="G1799" i="1"/>
  <c r="G1730" i="1"/>
  <c r="G1188" i="1"/>
  <c r="G818" i="1"/>
  <c r="G1263" i="1"/>
  <c r="G1360" i="1"/>
  <c r="G2384" i="1"/>
  <c r="G1643" i="1"/>
  <c r="G1425" i="1"/>
  <c r="G2373" i="1"/>
  <c r="G1018" i="1"/>
  <c r="G2162" i="1"/>
  <c r="G989" i="1"/>
  <c r="G1042" i="1"/>
  <c r="G1830" i="1"/>
  <c r="G1373" i="1"/>
  <c r="G947" i="1"/>
  <c r="G1041" i="1"/>
  <c r="G2138" i="1"/>
  <c r="G1140" i="1"/>
  <c r="G2087" i="1"/>
  <c r="G1760" i="1"/>
  <c r="G1353" i="1"/>
  <c r="G2178" i="1"/>
  <c r="G1511" i="1"/>
  <c r="G1610" i="1"/>
  <c r="G1762" i="1"/>
  <c r="G1746" i="1"/>
  <c r="G856" i="1"/>
  <c r="G1053" i="1"/>
  <c r="G2120" i="1"/>
  <c r="G1351" i="1"/>
  <c r="G1688" i="1"/>
  <c r="G1604" i="1"/>
  <c r="G1870" i="1"/>
  <c r="G1705" i="1"/>
  <c r="G1106" i="1"/>
  <c r="G1419" i="1"/>
  <c r="G367" i="1"/>
  <c r="G962" i="1"/>
  <c r="G369" i="1"/>
  <c r="G927" i="1"/>
  <c r="G2025" i="1"/>
  <c r="G1227" i="1"/>
  <c r="G1800" i="1"/>
  <c r="G2307" i="1"/>
  <c r="G922" i="1"/>
  <c r="G1527" i="1"/>
  <c r="G2260" i="1"/>
  <c r="G1890" i="1"/>
  <c r="G1221" i="1"/>
  <c r="G1462" i="1"/>
  <c r="G1736" i="1"/>
  <c r="G899" i="1"/>
  <c r="G1939" i="1"/>
  <c r="G907" i="1"/>
  <c r="G1203" i="1"/>
  <c r="G590" i="1"/>
  <c r="G875" i="1"/>
  <c r="G1680" i="1"/>
  <c r="G1535" i="1"/>
  <c r="G1013" i="1"/>
  <c r="G1219" i="1"/>
  <c r="G112" i="1"/>
  <c r="G936" i="1"/>
  <c r="G815" i="1"/>
  <c r="G1032" i="1"/>
  <c r="G1081" i="1"/>
  <c r="G825" i="1"/>
  <c r="G930" i="1"/>
  <c r="G913" i="1"/>
  <c r="G1819" i="1"/>
  <c r="G2174" i="1"/>
  <c r="G554" i="1"/>
  <c r="G1034" i="1"/>
  <c r="G1718" i="1"/>
  <c r="G949" i="1"/>
  <c r="G1273" i="1"/>
  <c r="G1930" i="1"/>
  <c r="G1502" i="1"/>
  <c r="G338" i="1"/>
  <c r="G1587" i="1"/>
  <c r="G1091" i="1"/>
  <c r="G1429" i="1"/>
  <c r="G2333" i="1"/>
  <c r="G558" i="1"/>
  <c r="G1828" i="1"/>
  <c r="G890" i="1"/>
  <c r="G1771" i="1"/>
  <c r="G1179" i="1"/>
  <c r="G886" i="1"/>
  <c r="G341" i="1"/>
  <c r="G279" i="1"/>
  <c r="G388" i="1"/>
  <c r="G1569" i="1"/>
  <c r="G924" i="1"/>
  <c r="G840" i="1"/>
  <c r="G2017" i="1"/>
  <c r="G1573" i="1"/>
  <c r="G95" i="1"/>
  <c r="G2098" i="1"/>
  <c r="G2115" i="1"/>
  <c r="G824" i="1"/>
  <c r="G928" i="1"/>
  <c r="G1435" i="1"/>
  <c r="G1304" i="1"/>
  <c r="G1501" i="1"/>
  <c r="G1872" i="1"/>
  <c r="G2316" i="1"/>
  <c r="G1465" i="1"/>
  <c r="G1386" i="1"/>
  <c r="G2295" i="1"/>
  <c r="G1594" i="1"/>
  <c r="G1228" i="1"/>
  <c r="G1176" i="1"/>
  <c r="G892" i="1"/>
  <c r="G1417" i="1"/>
  <c r="G2208" i="1"/>
  <c r="G2242" i="1"/>
  <c r="G292" i="1"/>
  <c r="G1786" i="1"/>
  <c r="G1933" i="1"/>
  <c r="G1592" i="1"/>
  <c r="G1868" i="1"/>
  <c r="G2212" i="1"/>
  <c r="G118" i="1"/>
  <c r="G2044" i="1"/>
  <c r="G1789" i="1"/>
  <c r="G2351" i="1"/>
  <c r="G1784" i="1"/>
  <c r="G250" i="1"/>
  <c r="G510" i="1"/>
  <c r="G667" i="1"/>
  <c r="G1517" i="1"/>
  <c r="G1525" i="1"/>
  <c r="G1677" i="1"/>
  <c r="G1871" i="1"/>
  <c r="G1152" i="1"/>
  <c r="G1394" i="1"/>
  <c r="G1316" i="1"/>
  <c r="G1424" i="1"/>
  <c r="G1116" i="1"/>
  <c r="G1588" i="1"/>
  <c r="G2182" i="1"/>
  <c r="G1136" i="1"/>
  <c r="G1400" i="1"/>
  <c r="G1434" i="1"/>
  <c r="G1022" i="1"/>
  <c r="G1346" i="1"/>
  <c r="G1854" i="1"/>
  <c r="G1261" i="1"/>
  <c r="G723" i="1"/>
  <c r="G1387" i="1"/>
  <c r="G2093" i="1"/>
  <c r="G2030" i="1"/>
  <c r="G2330" i="1"/>
  <c r="G1092" i="1"/>
  <c r="G1275" i="1"/>
  <c r="G2163" i="1"/>
  <c r="G1965" i="1"/>
  <c r="G1332" i="1"/>
  <c r="G2270" i="1"/>
  <c r="G1218" i="1"/>
  <c r="G2013" i="1"/>
  <c r="G1033" i="1"/>
  <c r="G1702" i="1"/>
  <c r="G1863" i="1"/>
  <c r="G1794" i="1"/>
  <c r="G1768" i="1"/>
  <c r="G2140" i="1"/>
  <c r="G2177" i="1"/>
  <c r="G1992" i="1"/>
  <c r="G1759" i="1"/>
  <c r="G2114" i="1"/>
  <c r="G2332" i="1"/>
  <c r="G1089" i="1"/>
  <c r="G2253" i="1"/>
  <c r="G1560" i="1"/>
  <c r="G626" i="1"/>
  <c r="G1552" i="1"/>
  <c r="G1448" i="1"/>
  <c r="G396" i="1"/>
  <c r="G1003" i="1"/>
  <c r="G1966" i="1"/>
  <c r="G1654" i="1"/>
  <c r="G1258" i="1"/>
  <c r="G1678" i="1"/>
  <c r="G1920" i="1"/>
  <c r="G977" i="1"/>
  <c r="G1209" i="1"/>
  <c r="G526" i="1"/>
  <c r="G2185" i="1"/>
  <c r="G1542" i="1"/>
  <c r="G1344" i="1"/>
  <c r="G923" i="1"/>
  <c r="G2334" i="1"/>
  <c r="G2431" i="1"/>
  <c r="G2125" i="1"/>
  <c r="G1325" i="1"/>
  <c r="G1384" i="1"/>
  <c r="G2440" i="1"/>
  <c r="G1055" i="1"/>
  <c r="G1427" i="1"/>
  <c r="G1647" i="1"/>
  <c r="G929" i="1"/>
  <c r="G1975" i="1"/>
  <c r="G607" i="1"/>
  <c r="G2056" i="1"/>
  <c r="G1117" i="1"/>
  <c r="G1189" i="1"/>
  <c r="G1878" i="1"/>
  <c r="G1749" i="1"/>
  <c r="G1174" i="1"/>
  <c r="G1249" i="1"/>
  <c r="G1267" i="1"/>
  <c r="G1466" i="1"/>
  <c r="G1898" i="1"/>
  <c r="G1910" i="1"/>
  <c r="G415" i="1"/>
  <c r="G1947" i="1"/>
  <c r="G1195" i="1"/>
  <c r="G1157" i="1"/>
  <c r="G1744" i="1"/>
  <c r="G1987" i="1"/>
  <c r="G1012" i="1"/>
  <c r="G46" i="1"/>
  <c r="G1198" i="1"/>
  <c r="G1395" i="1"/>
  <c r="G1285" i="1"/>
  <c r="G1536" i="1"/>
  <c r="G1420" i="1"/>
  <c r="G1340" i="1"/>
  <c r="G1237" i="1"/>
  <c r="G1615" i="1"/>
  <c r="G34" i="1"/>
  <c r="G1948" i="1"/>
  <c r="G1646" i="1"/>
  <c r="G1520" i="1"/>
  <c r="G1098" i="1"/>
  <c r="G1299" i="1"/>
  <c r="G1772" i="1"/>
  <c r="G1597" i="1"/>
  <c r="G1436" i="1"/>
  <c r="G1976" i="1"/>
  <c r="G1264" i="1"/>
  <c r="G1402" i="1"/>
  <c r="G1306" i="1"/>
  <c r="G1413" i="1"/>
  <c r="G1414" i="1"/>
  <c r="G444" i="1"/>
  <c r="G1648" i="1"/>
  <c r="G1484" i="1"/>
  <c r="G1175" i="1"/>
  <c r="G1190" i="1"/>
  <c r="G1365" i="1"/>
  <c r="G1163" i="1"/>
  <c r="G1668" i="1"/>
  <c r="G1507" i="1"/>
  <c r="G1543" i="1"/>
  <c r="G1248" i="1"/>
  <c r="G1265" i="1"/>
  <c r="G1575" i="1"/>
  <c r="G1994" i="1"/>
  <c r="G1565" i="1"/>
  <c r="G37" i="1"/>
  <c r="G1486" i="1"/>
  <c r="G1479" i="1"/>
  <c r="G1375" i="1"/>
  <c r="G173" i="1"/>
  <c r="G363" i="1"/>
  <c r="G1494" i="1"/>
  <c r="G2423" i="1"/>
  <c r="G1661" i="1"/>
  <c r="G460" i="1"/>
  <c r="G1846" i="1"/>
  <c r="G1603" i="1"/>
  <c r="G1093" i="1"/>
  <c r="G1649" i="1"/>
  <c r="G196" i="1"/>
  <c r="G1689" i="1"/>
  <c r="G1644" i="1"/>
  <c r="G1493" i="1"/>
  <c r="G1354" i="1"/>
  <c r="G1385" i="1"/>
  <c r="G1253" i="1"/>
  <c r="G1104" i="1"/>
  <c r="G2001" i="1"/>
  <c r="G2139" i="1"/>
  <c r="G1308" i="1"/>
  <c r="G108" i="1"/>
  <c r="G1276" i="1"/>
  <c r="G1623" i="1"/>
  <c r="G1477" i="1"/>
  <c r="G585" i="1"/>
  <c r="G1309" i="1"/>
  <c r="G1197" i="1"/>
  <c r="G1645" i="1"/>
  <c r="G1449" i="1"/>
  <c r="G1485" i="1"/>
  <c r="G1553" i="1"/>
  <c r="G1222" i="1"/>
  <c r="G1290" i="1"/>
  <c r="G1145" i="1"/>
  <c r="G1388" i="1"/>
  <c r="G333" i="1"/>
  <c r="G1468" i="1"/>
  <c r="G242" i="1"/>
  <c r="G1712" i="1"/>
  <c r="G506" i="1"/>
  <c r="G1024" i="1"/>
  <c r="G1204" i="1"/>
  <c r="G1544" i="1"/>
  <c r="G1396" i="1"/>
  <c r="G1144" i="1"/>
  <c r="G451" i="1"/>
  <c r="G1519" i="1"/>
  <c r="G1062" i="1"/>
  <c r="G1006" i="1"/>
  <c r="G113" i="1"/>
  <c r="G1931" i="1"/>
  <c r="G1199" i="1"/>
  <c r="G2222" i="1"/>
  <c r="G1921" i="1"/>
  <c r="G134" i="1"/>
  <c r="G73" i="1"/>
  <c r="G1364" i="1"/>
  <c r="G1151" i="1"/>
  <c r="G1508" i="1"/>
  <c r="G1617" i="1"/>
  <c r="G1073" i="1"/>
  <c r="G44" i="1"/>
  <c r="G1150" i="1"/>
  <c r="G1238" i="1"/>
  <c r="G1775" i="1"/>
  <c r="G1964" i="1"/>
  <c r="G2357" i="1"/>
  <c r="G592" i="1"/>
  <c r="G90" i="1"/>
  <c r="G881" i="1"/>
  <c r="G1124" i="1"/>
  <c r="G307" i="1"/>
  <c r="G582" i="1"/>
  <c r="G1374" i="1"/>
  <c r="G2151" i="1"/>
  <c r="G1361" i="1"/>
  <c r="G358" i="1"/>
  <c r="G1725" i="1"/>
  <c r="G2158" i="1"/>
  <c r="G465" i="1"/>
  <c r="G1286" i="1"/>
  <c r="G1310" i="1"/>
  <c r="G96" i="1"/>
  <c r="G201" i="1"/>
  <c r="G1907" i="1"/>
  <c r="G2037" i="1"/>
  <c r="G2322" i="1"/>
  <c r="G2035" i="1"/>
  <c r="G1064" i="1"/>
  <c r="G294" i="1"/>
  <c r="G776" i="1"/>
  <c r="G172" i="1"/>
  <c r="G1186" i="1"/>
  <c r="G1268" i="1"/>
  <c r="G1049" i="1"/>
  <c r="G167" i="1"/>
  <c r="G1278" i="1"/>
  <c r="G1191" i="1"/>
  <c r="G1478" i="1"/>
  <c r="G1112" i="1"/>
  <c r="G35" i="1"/>
  <c r="G1422" i="1"/>
  <c r="G1341" i="1"/>
  <c r="G1095" i="1"/>
  <c r="G917" i="1"/>
  <c r="G1169" i="1"/>
  <c r="G740" i="1"/>
  <c r="G718" i="1"/>
  <c r="G180" i="1"/>
  <c r="G150" i="1"/>
  <c r="G1142" i="1"/>
  <c r="G1128" i="1"/>
  <c r="G990" i="1"/>
  <c r="G1481" i="1"/>
  <c r="G1137" i="1"/>
  <c r="G1512" i="1"/>
  <c r="G1205" i="1"/>
  <c r="G1480" i="1"/>
  <c r="G454" i="1"/>
  <c r="G1362" i="1"/>
  <c r="G1917" i="1"/>
  <c r="G1467" i="1"/>
  <c r="G2359" i="1"/>
  <c r="G374" i="1"/>
  <c r="G1715" i="1"/>
  <c r="G1143" i="1"/>
  <c r="G117" i="1"/>
  <c r="G1148" i="1"/>
  <c r="G1105" i="1"/>
  <c r="G1282" i="1"/>
  <c r="G1421" i="1"/>
  <c r="G1571" i="1"/>
  <c r="G1031" i="1"/>
  <c r="G1220" i="1"/>
  <c r="G966" i="1"/>
  <c r="G963" i="1"/>
  <c r="G40" i="1"/>
  <c r="G1537" i="1"/>
  <c r="G1130" i="1"/>
  <c r="G1632" i="1"/>
  <c r="G788" i="1"/>
  <c r="G2036" i="1"/>
  <c r="G42" i="1"/>
  <c r="G1662" i="1"/>
  <c r="G1548" i="1"/>
  <c r="G1528" i="1"/>
  <c r="G1120" i="1"/>
  <c r="G900" i="1"/>
  <c r="G1196" i="1"/>
  <c r="G981" i="1"/>
  <c r="G2000" i="1"/>
  <c r="G1291" i="1"/>
  <c r="G169" i="1"/>
  <c r="G1664" i="1"/>
  <c r="G389" i="1"/>
  <c r="G946" i="1"/>
  <c r="G1366" i="1"/>
  <c r="G240" i="1"/>
  <c r="G1210" i="1"/>
  <c r="G1177" i="1"/>
  <c r="G56" i="1"/>
  <c r="G816" i="1"/>
  <c r="G964" i="1"/>
  <c r="G1056" i="1"/>
  <c r="G2343" i="1"/>
  <c r="G1726" i="1"/>
  <c r="G1149" i="1"/>
  <c r="G999" i="1"/>
  <c r="G1437" i="1"/>
  <c r="G36" i="1"/>
  <c r="G853" i="1"/>
  <c r="G584" i="1"/>
  <c r="G1079" i="1"/>
  <c r="G857" i="1"/>
  <c r="G1037" i="1"/>
  <c r="G867" i="1"/>
  <c r="G1292" i="1"/>
  <c r="G920" i="1"/>
  <c r="G122" i="1"/>
  <c r="G1211" i="1"/>
  <c r="G1555" i="1"/>
  <c r="G975" i="1"/>
  <c r="G1911" i="1"/>
  <c r="G1694" i="1"/>
  <c r="G862" i="1"/>
  <c r="G1831" i="1"/>
  <c r="G570" i="1"/>
  <c r="G843" i="1"/>
  <c r="G1046" i="1"/>
  <c r="G1005" i="1"/>
  <c r="G812" i="1"/>
  <c r="G1356" i="1"/>
  <c r="G1243" i="1"/>
  <c r="G961" i="1"/>
  <c r="G836" i="1"/>
  <c r="G864" i="1"/>
  <c r="G2069" i="1"/>
  <c r="G998" i="1"/>
  <c r="G1510" i="1"/>
  <c r="G1962" i="1"/>
  <c r="G97" i="1"/>
  <c r="G1874" i="1"/>
  <c r="G1825" i="1"/>
  <c r="G901" i="1"/>
  <c r="G1021" i="1"/>
  <c r="G93" i="1"/>
  <c r="G204" i="1"/>
  <c r="G1754" i="1"/>
  <c r="G288" i="1"/>
  <c r="G1399" i="1"/>
  <c r="G1445" i="1"/>
  <c r="G1355" i="1"/>
  <c r="G728" i="1"/>
  <c r="G405" i="1"/>
  <c r="G1470" i="1"/>
  <c r="G39" i="1"/>
  <c r="G2205" i="1"/>
  <c r="G1164" i="1"/>
  <c r="G83" i="1"/>
  <c r="G945" i="1"/>
  <c r="G1170" i="1"/>
  <c r="G811" i="1"/>
  <c r="G1113" i="1"/>
  <c r="G323" i="1"/>
  <c r="G997" i="1"/>
  <c r="G1147" i="1"/>
  <c r="G1019" i="1"/>
  <c r="G931" i="1"/>
  <c r="G1461" i="1"/>
  <c r="G1279" i="1"/>
  <c r="G925" i="1"/>
  <c r="G891" i="1"/>
  <c r="G1633" i="1"/>
  <c r="G1125" i="1"/>
  <c r="G960" i="1"/>
  <c r="G1168" i="1"/>
  <c r="G1469" i="1"/>
  <c r="G1753" i="1"/>
  <c r="G895" i="1"/>
  <c r="G826" i="1"/>
  <c r="G1317" i="1"/>
  <c r="G1342" i="1"/>
  <c r="G12" i="1"/>
  <c r="G1100" i="1"/>
  <c r="G1043" i="1"/>
  <c r="G1067" i="1"/>
  <c r="G738" i="1"/>
  <c r="G1122" i="1"/>
  <c r="G761" i="1"/>
  <c r="G1207" i="1"/>
  <c r="G1066" i="1"/>
  <c r="G943" i="1"/>
  <c r="G509" i="1"/>
  <c r="G974" i="1"/>
  <c r="G973" i="1"/>
  <c r="G1499" i="1"/>
  <c r="G1988" i="1"/>
  <c r="G1126" i="1"/>
  <c r="G2289" i="1"/>
  <c r="G404" i="1"/>
  <c r="G992" i="1"/>
  <c r="G1280" i="1"/>
  <c r="G910" i="1"/>
  <c r="G827" i="1"/>
  <c r="G1070" i="1"/>
  <c r="G226" i="1"/>
  <c r="G919" i="1"/>
  <c r="G838" i="1"/>
  <c r="G564" i="1"/>
  <c r="G1133" i="1"/>
  <c r="G1379" i="1"/>
  <c r="G148" i="1"/>
  <c r="G965" i="1"/>
  <c r="G2317" i="1"/>
  <c r="G1109" i="1"/>
  <c r="G926" i="1"/>
  <c r="G844" i="1"/>
  <c r="G894" i="1"/>
  <c r="G63" i="1"/>
  <c r="G231" i="1"/>
  <c r="G909" i="1"/>
  <c r="G2217" i="1"/>
  <c r="G1666" i="1"/>
  <c r="G832" i="1"/>
  <c r="G911" i="1"/>
  <c r="G855" i="1"/>
  <c r="G814" i="1"/>
  <c r="G1250" i="1"/>
  <c r="G994" i="1"/>
  <c r="G845" i="1"/>
  <c r="G1123" i="1"/>
  <c r="G1085" i="1"/>
  <c r="G982" i="1"/>
  <c r="G467" i="1"/>
  <c r="G1240" i="1"/>
  <c r="G107" i="1"/>
  <c r="G1185" i="1"/>
  <c r="G1132" i="1"/>
  <c r="G1224" i="1"/>
  <c r="G938" i="1"/>
  <c r="G2255" i="1"/>
  <c r="G2014" i="1"/>
  <c r="G255" i="1"/>
  <c r="G2375" i="1"/>
  <c r="G1630" i="1"/>
  <c r="G1345" i="1"/>
  <c r="G2179" i="1"/>
  <c r="G43" i="1"/>
  <c r="G2263" i="1"/>
  <c r="G1598" i="1"/>
  <c r="G944" i="1"/>
  <c r="G1208" i="1"/>
  <c r="G885" i="1"/>
  <c r="G1080" i="1"/>
  <c r="G1084" i="1"/>
  <c r="G1007" i="1"/>
  <c r="G1071" i="1"/>
  <c r="G1803" i="1"/>
  <c r="G1576" i="1"/>
  <c r="G939" i="1"/>
  <c r="G1322" i="1"/>
  <c r="G2002" i="1"/>
  <c r="G1108" i="1"/>
  <c r="G1376" i="1"/>
  <c r="G1023" i="1"/>
  <c r="G318" i="1"/>
  <c r="G101" i="1"/>
  <c r="G1763" i="1"/>
  <c r="G1321" i="1"/>
  <c r="G1096" i="1"/>
  <c r="G808" i="1"/>
  <c r="G1416" i="1"/>
  <c r="G235" i="1"/>
  <c r="G957" i="1"/>
  <c r="G817" i="1"/>
  <c r="G851" i="1"/>
  <c r="G556" i="1"/>
  <c r="G1004" i="1"/>
  <c r="G1472" i="1"/>
  <c r="G109" i="1"/>
  <c r="G1773" i="1"/>
  <c r="G89" i="1"/>
  <c r="G950" i="1"/>
  <c r="G130" i="1"/>
  <c r="G835" i="1"/>
  <c r="G283" i="1"/>
  <c r="G48" i="1"/>
  <c r="G860" i="1"/>
  <c r="G104" i="1"/>
  <c r="G230" i="1"/>
  <c r="G131" i="1"/>
  <c r="G1554" i="1"/>
  <c r="G145" i="1"/>
  <c r="G500" i="1"/>
  <c r="G1369" i="1"/>
  <c r="G80" i="1"/>
  <c r="G1102" i="1"/>
  <c r="G100" i="1"/>
  <c r="G1252" i="1"/>
  <c r="G813" i="1"/>
  <c r="G985" i="1"/>
  <c r="G852" i="1"/>
  <c r="G1300" i="1"/>
  <c r="G834" i="1"/>
  <c r="G1001" i="1"/>
  <c r="G828" i="1"/>
  <c r="G1107" i="1"/>
  <c r="G1025" i="1"/>
  <c r="G1065" i="1"/>
  <c r="G1083" i="1"/>
  <c r="G1020" i="1"/>
  <c r="G865" i="1"/>
  <c r="G1711" i="1"/>
  <c r="G1781" i="1"/>
  <c r="G1415" i="1"/>
  <c r="G882" i="1"/>
  <c r="G534" i="1"/>
  <c r="G1000" i="1"/>
  <c r="G499" i="1"/>
  <c r="G948" i="1"/>
  <c r="G1269" i="1"/>
  <c r="G1513" i="1"/>
  <c r="G78" i="1"/>
  <c r="G303" i="1"/>
  <c r="G993" i="1"/>
  <c r="G2262" i="1"/>
  <c r="G1382" i="1"/>
  <c r="G79" i="1"/>
  <c r="G1239" i="1"/>
  <c r="G918" i="1"/>
  <c r="G956" i="1"/>
  <c r="G8" i="1"/>
  <c r="G1087" i="1"/>
  <c r="G678" i="1"/>
  <c r="G1015" i="1"/>
  <c r="G2021" i="1"/>
  <c r="G1717" i="1"/>
  <c r="G1254" i="1"/>
  <c r="G1229" i="1"/>
  <c r="G858" i="1"/>
  <c r="G1159" i="1"/>
  <c r="G1158" i="1"/>
  <c r="G877" i="1"/>
  <c r="G2291" i="1"/>
  <c r="G887" i="1"/>
  <c r="G1002" i="1"/>
  <c r="G124" i="1"/>
  <c r="G1146" i="1"/>
  <c r="G55" i="1"/>
  <c r="G382" i="1"/>
  <c r="G1488" i="1"/>
  <c r="G1082" i="1"/>
  <c r="G841" i="1"/>
  <c r="G830" i="1"/>
  <c r="G435" i="1"/>
  <c r="G854" i="1"/>
  <c r="G1372" i="1"/>
  <c r="G820" i="1"/>
  <c r="G942" i="1"/>
  <c r="G1792" i="1"/>
  <c r="G995" i="1"/>
  <c r="G1473" i="1"/>
  <c r="G978" i="1"/>
  <c r="G1038" i="1"/>
  <c r="G2385" i="1"/>
  <c r="G628" i="1"/>
  <c r="G459" i="1"/>
  <c r="G1606" i="1"/>
  <c r="G2027" i="1"/>
  <c r="G868" i="1"/>
  <c r="G893" i="1"/>
  <c r="G17" i="1"/>
  <c r="G158" i="1"/>
  <c r="G1370" i="1"/>
  <c r="G312" i="1"/>
  <c r="G1713" i="1"/>
  <c r="G11" i="1"/>
  <c r="G426" i="1"/>
  <c r="G1180" i="1"/>
  <c r="G1075" i="1"/>
  <c r="G837" i="1"/>
  <c r="G870" i="1"/>
  <c r="G412" i="1"/>
  <c r="G829" i="1"/>
  <c r="G209" i="1"/>
  <c r="G1741" i="1"/>
  <c r="G1072" i="1"/>
  <c r="G1545" i="1"/>
  <c r="G968" i="1"/>
  <c r="G355" i="1"/>
  <c r="G1262" i="1"/>
  <c r="G496" i="1"/>
  <c r="G1028" i="1"/>
  <c r="G1026" i="1"/>
  <c r="G1016" i="1"/>
  <c r="G955" i="1"/>
  <c r="G276" i="1"/>
  <c r="G2159" i="1"/>
  <c r="G1764" i="1"/>
  <c r="G2216" i="1"/>
  <c r="G1979" i="1"/>
  <c r="G2083" i="1"/>
  <c r="G1905" i="1"/>
  <c r="G912" i="1"/>
  <c r="G914" i="1"/>
  <c r="G2345" i="1"/>
  <c r="G1583" i="1"/>
  <c r="G1978" i="1"/>
  <c r="G1751" i="1"/>
  <c r="G1657" i="1"/>
  <c r="G1226" i="1"/>
  <c r="G1270" i="1"/>
  <c r="G1377" i="1"/>
  <c r="G1620" i="1"/>
  <c r="G1727" i="1"/>
  <c r="G1858" i="1"/>
  <c r="G1953" i="1"/>
  <c r="G1912" i="1"/>
  <c r="G1950" i="1"/>
  <c r="G2236" i="1"/>
  <c r="G896" i="1"/>
  <c r="G1651" i="1"/>
  <c r="G1918" i="1"/>
  <c r="G1459" i="1"/>
  <c r="G1936" i="1"/>
  <c r="G1538" i="1"/>
  <c r="G1556" i="1"/>
  <c r="G247" i="1"/>
  <c r="N2" i="1"/>
  <c r="F1" i="2" s="1"/>
  <c r="G2" i="1" l="1"/>
  <c r="AA1" i="2" s="1"/>
</calcChain>
</file>

<file path=xl/sharedStrings.xml><?xml version="1.0" encoding="utf-8"?>
<sst xmlns="http://schemas.openxmlformats.org/spreadsheetml/2006/main" count="13202" uniqueCount="6563">
  <si>
    <t>ID</t>
  </si>
  <si>
    <t>Album</t>
  </si>
  <si>
    <t>The Books</t>
  </si>
  <si>
    <t>Thought for Food</t>
  </si>
  <si>
    <t>The Lemon of Pink</t>
  </si>
  <si>
    <t>Devo</t>
  </si>
  <si>
    <t>D</t>
  </si>
  <si>
    <t>Colleen Green</t>
  </si>
  <si>
    <t>I Want to Grow Up</t>
  </si>
  <si>
    <t>J Dilla</t>
  </si>
  <si>
    <t>Donuts</t>
  </si>
  <si>
    <t>Graham Lambkin</t>
  </si>
  <si>
    <t>Amateur Doubles</t>
  </si>
  <si>
    <t>Life Without Buildings</t>
  </si>
  <si>
    <t>Any Other City</t>
  </si>
  <si>
    <t>of Montreal</t>
  </si>
  <si>
    <t>Hissing Fauna, Are You the Destroyer?</t>
  </si>
  <si>
    <t>Replica</t>
  </si>
  <si>
    <t>Parquet Courts</t>
  </si>
  <si>
    <t>Light Up Gold</t>
  </si>
  <si>
    <t>Huerco S.</t>
  </si>
  <si>
    <t>Colonial Patterns</t>
  </si>
  <si>
    <t>Tyvek</t>
  </si>
  <si>
    <t>On Triple Beams</t>
  </si>
  <si>
    <t>Viet Cong</t>
  </si>
  <si>
    <t>Cassette</t>
  </si>
  <si>
    <t>Animal Collective</t>
  </si>
  <si>
    <t>Strawberry Jam</t>
  </si>
  <si>
    <t>Fall Be Kind</t>
  </si>
  <si>
    <t>Arcade Fire</t>
  </si>
  <si>
    <t>Banque Allemande</t>
  </si>
  <si>
    <t>Robbie Basho</t>
  </si>
  <si>
    <t>Visions of the Country</t>
  </si>
  <si>
    <t>William Basinski</t>
  </si>
  <si>
    <t xml:space="preserve">The Disintegration Loops </t>
  </si>
  <si>
    <t>The Bats</t>
  </si>
  <si>
    <t>Daddy's Highway</t>
  </si>
  <si>
    <t>Belle &amp; Sebastian</t>
  </si>
  <si>
    <t>Dear Catastrophe Waitress</t>
  </si>
  <si>
    <t>Boards of Canada</t>
  </si>
  <si>
    <t>Music Has the Right to Children</t>
  </si>
  <si>
    <t>David Bowie</t>
  </si>
  <si>
    <t>Glenn Branca</t>
  </si>
  <si>
    <t>Ascension</t>
  </si>
  <si>
    <t>Captain Beefheart &amp; His Magic Band</t>
  </si>
  <si>
    <t>Trout Mask Replica</t>
  </si>
  <si>
    <t>Coil</t>
  </si>
  <si>
    <t>The Ape of Naples</t>
  </si>
  <si>
    <t>Converge</t>
  </si>
  <si>
    <t>Dinosaur Jr</t>
  </si>
  <si>
    <t>The Fall</t>
  </si>
  <si>
    <t>Hex Enduction Hour</t>
  </si>
  <si>
    <t>Fleet Foxes</t>
  </si>
  <si>
    <t>Flight</t>
  </si>
  <si>
    <t>Lead Riders</t>
  </si>
  <si>
    <t>Guided by Voices</t>
  </si>
  <si>
    <t>Bee Thousand</t>
  </si>
  <si>
    <t>Hella</t>
  </si>
  <si>
    <t>Hold Your Horse Is</t>
  </si>
  <si>
    <t>Holden</t>
  </si>
  <si>
    <t>Kendrick Lamar</t>
  </si>
  <si>
    <t>To Pimp a Butterfly</t>
  </si>
  <si>
    <t>Open Your Heart</t>
  </si>
  <si>
    <t>Mission of Burma</t>
  </si>
  <si>
    <t>Vs.</t>
  </si>
  <si>
    <t>Connan Mockasin</t>
  </si>
  <si>
    <t>Forever Dolphin Love</t>
  </si>
  <si>
    <t>Ys</t>
  </si>
  <si>
    <t>Novos Baianos</t>
  </si>
  <si>
    <t>Acabou Chorare</t>
  </si>
  <si>
    <t>Thee Oh Sees</t>
  </si>
  <si>
    <t>Carrion Crawler/The Dream EP</t>
  </si>
  <si>
    <t>Putrifiers II</t>
  </si>
  <si>
    <t>Ariel Pink</t>
  </si>
  <si>
    <t>Pom Pom</t>
  </si>
  <si>
    <t>Before Today</t>
  </si>
  <si>
    <t>Polvo</t>
  </si>
  <si>
    <t>Today's Active Lifestyles</t>
  </si>
  <si>
    <t>The Pop Group</t>
  </si>
  <si>
    <t>Y</t>
  </si>
  <si>
    <t>The Psychic Paramount</t>
  </si>
  <si>
    <t>Let It Be</t>
  </si>
  <si>
    <t>Royal Headache</t>
  </si>
  <si>
    <t>Sightings</t>
  </si>
  <si>
    <t>Arrived In Gold</t>
  </si>
  <si>
    <t>Slint</t>
  </si>
  <si>
    <t>Spiderland</t>
  </si>
  <si>
    <t>Sonic Youth</t>
  </si>
  <si>
    <t>Daydream Nation</t>
  </si>
  <si>
    <t>Arvo Part</t>
  </si>
  <si>
    <t>Tabula Rasa</t>
  </si>
  <si>
    <t>Stars of the Lid</t>
  </si>
  <si>
    <t>Suicide</t>
  </si>
  <si>
    <t>The Terminals</t>
  </si>
  <si>
    <t>Touch</t>
  </si>
  <si>
    <t>Tortoise</t>
  </si>
  <si>
    <t>Troum &amp; All Sides</t>
  </si>
  <si>
    <t>Shutun</t>
  </si>
  <si>
    <t>Nothing Fits</t>
  </si>
  <si>
    <t>Unwound</t>
  </si>
  <si>
    <t>Leaves Turn Inside You</t>
  </si>
  <si>
    <t>U.S. Maple</t>
  </si>
  <si>
    <t>Long Hair in Three Stages</t>
  </si>
  <si>
    <t>Talker</t>
  </si>
  <si>
    <t>The Velvet Underground</t>
  </si>
  <si>
    <t>The Velvet Underground &amp; Nico</t>
  </si>
  <si>
    <t>Wipers</t>
  </si>
  <si>
    <t>Is This Real?</t>
  </si>
  <si>
    <t>Over the Edge</t>
  </si>
  <si>
    <t>Arnaud Rebotini</t>
  </si>
  <si>
    <t>Geogaddi</t>
  </si>
  <si>
    <t>R Plus Seven</t>
  </si>
  <si>
    <t>Moondog</t>
  </si>
  <si>
    <t>Slanted and Enchanted</t>
  </si>
  <si>
    <t>Tim Hecker</t>
  </si>
  <si>
    <t>Virgins</t>
  </si>
  <si>
    <t>The Kinks</t>
  </si>
  <si>
    <t>The Kinks Are the Village Green Preservation Society</t>
  </si>
  <si>
    <t>Charles Mingus</t>
  </si>
  <si>
    <t>Mingus Ah Um</t>
  </si>
  <si>
    <t>Kate Bush</t>
  </si>
  <si>
    <t>Hounds of Love</t>
  </si>
  <si>
    <t>Dolly Mixture</t>
  </si>
  <si>
    <t>Demonstration Tapes</t>
  </si>
  <si>
    <t>That We Can Play</t>
  </si>
  <si>
    <t>Television</t>
  </si>
  <si>
    <t>Marquee Moon</t>
  </si>
  <si>
    <t>Supersilent</t>
  </si>
  <si>
    <t>Sparks</t>
  </si>
  <si>
    <t>Kimono My House</t>
  </si>
  <si>
    <t>Philip Glass</t>
  </si>
  <si>
    <t>Koyaanisqatsi</t>
  </si>
  <si>
    <t>Les Rallizes Denudes</t>
  </si>
  <si>
    <t>'77 Live</t>
  </si>
  <si>
    <t>Ariel Pink's Haunted Graffiti</t>
  </si>
  <si>
    <t>House Arrest + Lover Boy</t>
  </si>
  <si>
    <t>Matana Roberts</t>
  </si>
  <si>
    <t>Burial</t>
  </si>
  <si>
    <t>Kindred</t>
  </si>
  <si>
    <t>Swod</t>
  </si>
  <si>
    <t>Gehen</t>
  </si>
  <si>
    <t>Pink Floyd</t>
  </si>
  <si>
    <t>The Piper at the Gates of Dawn</t>
  </si>
  <si>
    <t>X</t>
  </si>
  <si>
    <t>Los Angeles</t>
  </si>
  <si>
    <t>Mac DeMarco</t>
  </si>
  <si>
    <t>2</t>
  </si>
  <si>
    <t>Black Flag</t>
  </si>
  <si>
    <t>Live at the Annandale Hotel</t>
  </si>
  <si>
    <t>The Future of What</t>
  </si>
  <si>
    <t>Low Life</t>
  </si>
  <si>
    <t>Dogging</t>
  </si>
  <si>
    <t>Foetus</t>
  </si>
  <si>
    <t>Flow</t>
  </si>
  <si>
    <t>Husker Du</t>
  </si>
  <si>
    <t>Zen Arcade</t>
  </si>
  <si>
    <t>Sebadoh</t>
  </si>
  <si>
    <t>Bakesale</t>
  </si>
  <si>
    <t>Klaus Schulze</t>
  </si>
  <si>
    <t>"X"</t>
  </si>
  <si>
    <t>Bug</t>
  </si>
  <si>
    <t>Dope Body</t>
  </si>
  <si>
    <t>Nupping</t>
  </si>
  <si>
    <t>Trilogie de la mort</t>
  </si>
  <si>
    <t>Scenic</t>
  </si>
  <si>
    <t>Acquatica</t>
  </si>
  <si>
    <t>White Light/White Heat</t>
  </si>
  <si>
    <t>Blonde Redhead</t>
  </si>
  <si>
    <t>23</t>
  </si>
  <si>
    <t>Beach House</t>
  </si>
  <si>
    <t>Teen Dream</t>
  </si>
  <si>
    <t>John Maus</t>
  </si>
  <si>
    <t>Bad Moon Rising</t>
  </si>
  <si>
    <t>Duty Now for the Future</t>
  </si>
  <si>
    <t>Drive By</t>
  </si>
  <si>
    <t>Tally All the Things That You Broke</t>
  </si>
  <si>
    <t>The Disintegration Loops III</t>
  </si>
  <si>
    <t>Omar S</t>
  </si>
  <si>
    <t>Lightning Bolt</t>
  </si>
  <si>
    <t>Fantasy Empire</t>
  </si>
  <si>
    <t>The Stranglers</t>
  </si>
  <si>
    <t>Stranglers IV (Rattus Norvegicus)</t>
  </si>
  <si>
    <t>Can</t>
  </si>
  <si>
    <t>Tago Mago</t>
  </si>
  <si>
    <t>Laddio Bolocko</t>
  </si>
  <si>
    <t>Strange Warmings of Laddio Bolocko</t>
  </si>
  <si>
    <t>Joy Division</t>
  </si>
  <si>
    <t>Unknown Pleasures</t>
  </si>
  <si>
    <t>Interpol</t>
  </si>
  <si>
    <t>Turn On the Bright Lights</t>
  </si>
  <si>
    <t>Max Richter</t>
  </si>
  <si>
    <t>Vivaldi - The Four Seasons Recomposed</t>
  </si>
  <si>
    <t>Gang of Four</t>
  </si>
  <si>
    <t>69 Love Songs</t>
  </si>
  <si>
    <t>The National</t>
  </si>
  <si>
    <t>Boxer</t>
  </si>
  <si>
    <t>Substance 1977-1980</t>
  </si>
  <si>
    <t>Third Side of Tape</t>
  </si>
  <si>
    <t>Nick Drake</t>
  </si>
  <si>
    <t>Pink Moon</t>
  </si>
  <si>
    <t>V/A</t>
  </si>
  <si>
    <t>Robert Hood</t>
  </si>
  <si>
    <t>Internal Empire</t>
  </si>
  <si>
    <t>Loveless</t>
  </si>
  <si>
    <t>Radiohead</t>
  </si>
  <si>
    <t>OK Computer</t>
  </si>
  <si>
    <t>Battles</t>
  </si>
  <si>
    <t>Mirrored</t>
  </si>
  <si>
    <t>Colin Stetson</t>
  </si>
  <si>
    <t>Death Grips</t>
  </si>
  <si>
    <t>Akufen</t>
  </si>
  <si>
    <t>My Way</t>
  </si>
  <si>
    <t>Xiu Xiu</t>
  </si>
  <si>
    <t>A Promise</t>
  </si>
  <si>
    <t>Bitch Ass Darius</t>
  </si>
  <si>
    <t>Follow the Sound</t>
  </si>
  <si>
    <t>The Doldrums</t>
  </si>
  <si>
    <t>Room(s)</t>
  </si>
  <si>
    <t>Comus</t>
  </si>
  <si>
    <t>First Utterance</t>
  </si>
  <si>
    <t>The Goslings</t>
  </si>
  <si>
    <t>Grandeur of Hair</t>
  </si>
  <si>
    <t>Buzzcocks</t>
  </si>
  <si>
    <t>Singles Going Steady</t>
  </si>
  <si>
    <t>Fear and Whiskey</t>
  </si>
  <si>
    <t>The Smiths</t>
  </si>
  <si>
    <t>The Queen Is Dead</t>
  </si>
  <si>
    <t>Wilco</t>
  </si>
  <si>
    <t>Yankee Hotel Foxtrot</t>
  </si>
  <si>
    <t>Philosophy of the World</t>
  </si>
  <si>
    <t>The Shaggs</t>
  </si>
  <si>
    <t>Pixies</t>
  </si>
  <si>
    <t>Doolittle</t>
  </si>
  <si>
    <t>This Heat</t>
  </si>
  <si>
    <t>Talking Heads</t>
  </si>
  <si>
    <t>More Songs About Buildings and Food</t>
  </si>
  <si>
    <t>If You're Feeling Sinister</t>
  </si>
  <si>
    <t>Disco Inferno</t>
  </si>
  <si>
    <t>D. I. Go Pop</t>
  </si>
  <si>
    <t>Serge Gainsbourg</t>
  </si>
  <si>
    <t>The Early Piano Works</t>
  </si>
  <si>
    <t>Dean Blunt</t>
  </si>
  <si>
    <t>Ought</t>
  </si>
  <si>
    <t>More Than Any Other Day</t>
  </si>
  <si>
    <t>Makthaverskan</t>
  </si>
  <si>
    <t>The Feelies</t>
  </si>
  <si>
    <t>Crazy Rhythms</t>
  </si>
  <si>
    <t>Yerself Is Steam</t>
  </si>
  <si>
    <t>Todd Rundgren</t>
  </si>
  <si>
    <t>A Wizard, A True Star</t>
  </si>
  <si>
    <t>Godspeed You! Black Emperor</t>
  </si>
  <si>
    <t>F♯A♯∞ (1995-1997)</t>
  </si>
  <si>
    <t>Marissa Nadler</t>
  </si>
  <si>
    <t>Songs III: Bird on the Water</t>
  </si>
  <si>
    <t>Four Tet</t>
  </si>
  <si>
    <t>Rounds</t>
  </si>
  <si>
    <t>Change of the Century</t>
  </si>
  <si>
    <t>Science 1994</t>
  </si>
  <si>
    <t>Feels</t>
  </si>
  <si>
    <t>The 5 EPs</t>
  </si>
  <si>
    <t>Untrue</t>
  </si>
  <si>
    <t>Big Black</t>
  </si>
  <si>
    <t>Atomizer</t>
  </si>
  <si>
    <t>The Crickets</t>
  </si>
  <si>
    <t>The "Chirping" Crickets</t>
  </si>
  <si>
    <t>Land of the Lost</t>
  </si>
  <si>
    <t>Tim Buckley</t>
  </si>
  <si>
    <t>Starsailor</t>
  </si>
  <si>
    <t>Protomartyr</t>
  </si>
  <si>
    <t>Under Color of Official Right</t>
  </si>
  <si>
    <t>Knife Play</t>
  </si>
  <si>
    <t>The Jesus Lizard</t>
  </si>
  <si>
    <t>Goat</t>
  </si>
  <si>
    <t>Deceit</t>
  </si>
  <si>
    <t>Loop-finding-jazz-records</t>
  </si>
  <si>
    <t>good kid, m.A.A.d city</t>
  </si>
  <si>
    <t>Butthole Surfers</t>
  </si>
  <si>
    <t>Rembrandt Pussyhorse</t>
  </si>
  <si>
    <t>Zs</t>
  </si>
  <si>
    <t>The King Khan &amp; BBQ Show</t>
  </si>
  <si>
    <t>Brian Eno</t>
  </si>
  <si>
    <t>Another Green World</t>
  </si>
  <si>
    <t>Deerhunter</t>
  </si>
  <si>
    <t>Microcastle/Weird Era Continued</t>
  </si>
  <si>
    <t>Stereolab</t>
  </si>
  <si>
    <t>Emperor Tomato Ketchup</t>
  </si>
  <si>
    <t>The Red Krayola</t>
  </si>
  <si>
    <t>The Parable of Arable Land</t>
  </si>
  <si>
    <t>Madvillain</t>
  </si>
  <si>
    <t>Madvillainy</t>
  </si>
  <si>
    <t>Mount Eerie</t>
  </si>
  <si>
    <t>Lost Wisdom</t>
  </si>
  <si>
    <t>Remain in Light</t>
  </si>
  <si>
    <t>Rhys Chatham</t>
  </si>
  <si>
    <t>An Angel Moves Too Fast to See</t>
  </si>
  <si>
    <t>The Zombies</t>
  </si>
  <si>
    <t>Two Hunters</t>
  </si>
  <si>
    <t>Scratch Acid</t>
  </si>
  <si>
    <t>The Greatest Gift</t>
  </si>
  <si>
    <t>Nick Cave &amp; The Bad Seeds</t>
  </si>
  <si>
    <t>Let Love In</t>
  </si>
  <si>
    <t>Becs</t>
  </si>
  <si>
    <t>Iceage</t>
  </si>
  <si>
    <t>You're Nothing</t>
  </si>
  <si>
    <t>Danny Brown</t>
  </si>
  <si>
    <t>XXX</t>
  </si>
  <si>
    <t>Ride</t>
  </si>
  <si>
    <t>Nowhere</t>
  </si>
  <si>
    <t>Fuck Buttons</t>
  </si>
  <si>
    <t>Slow Focus</t>
  </si>
  <si>
    <t>Luomo</t>
  </si>
  <si>
    <t>Vocalcity</t>
  </si>
  <si>
    <t>Coachwhips</t>
  </si>
  <si>
    <t>Bangers Vs. Fuckers</t>
  </si>
  <si>
    <t>Slowdive</t>
  </si>
  <si>
    <t>Souvlaki</t>
  </si>
  <si>
    <t>Extra Life</t>
  </si>
  <si>
    <t>Secular Works</t>
  </si>
  <si>
    <t>John Frusciante</t>
  </si>
  <si>
    <t>Shadows Collide With People</t>
  </si>
  <si>
    <t>Psychic TV</t>
  </si>
  <si>
    <t>Force the Hand of Chance</t>
  </si>
  <si>
    <t>Farben</t>
  </si>
  <si>
    <t>Textstar</t>
  </si>
  <si>
    <t>Salmon Run</t>
  </si>
  <si>
    <t>Mutilator Defeated at Last</t>
  </si>
  <si>
    <t>Low</t>
  </si>
  <si>
    <t>I Could Live in Hope</t>
  </si>
  <si>
    <t>Ben Frost</t>
  </si>
  <si>
    <t>By the Throat</t>
  </si>
  <si>
    <t>Tindersticks</t>
  </si>
  <si>
    <t>Sun City Girls</t>
  </si>
  <si>
    <t>Torch of the Mystics</t>
  </si>
  <si>
    <t>The Congos</t>
  </si>
  <si>
    <t>16 Horsepower</t>
  </si>
  <si>
    <t>Halcyon Digest</t>
  </si>
  <si>
    <t>Chelsea Wolfe</t>
  </si>
  <si>
    <t>Ἀποκάλυψις</t>
  </si>
  <si>
    <t>No Flashlight: Songs of the Fulfilled Night</t>
  </si>
  <si>
    <t>Yo La Tengo</t>
  </si>
  <si>
    <t>Fugazi</t>
  </si>
  <si>
    <t>The Beatles</t>
  </si>
  <si>
    <t>Heroes</t>
  </si>
  <si>
    <t>God</t>
  </si>
  <si>
    <t>Possession</t>
  </si>
  <si>
    <t>Children of Desire</t>
  </si>
  <si>
    <t>A Place to Bury Strangers</t>
  </si>
  <si>
    <t>Exploding Head</t>
  </si>
  <si>
    <t>Tomorrow's Hits</t>
  </si>
  <si>
    <t>The Disintegration Loops II</t>
  </si>
  <si>
    <t>Mr. Uddich-Schmuddich Goes To Town</t>
  </si>
  <si>
    <t>Suicide II</t>
  </si>
  <si>
    <t>Cheer-Accident</t>
  </si>
  <si>
    <t>Introducing Lemon</t>
  </si>
  <si>
    <t>High Violet</t>
  </si>
  <si>
    <t>Balance 005</t>
  </si>
  <si>
    <t>Balaklava</t>
  </si>
  <si>
    <t>The Slits</t>
  </si>
  <si>
    <t>Cut</t>
  </si>
  <si>
    <t>Os Mutantes</t>
  </si>
  <si>
    <t>Yellow Swans</t>
  </si>
  <si>
    <t>Psychic Secession</t>
  </si>
  <si>
    <t>Wolf Eyes</t>
  </si>
  <si>
    <t>Dread</t>
  </si>
  <si>
    <t>Cabaret Voltaire</t>
  </si>
  <si>
    <t>Patife Band</t>
  </si>
  <si>
    <t>Prefab Sprout</t>
  </si>
  <si>
    <t>Steve McQueen</t>
  </si>
  <si>
    <t>Daughn Gibson</t>
  </si>
  <si>
    <t>All Hell</t>
  </si>
  <si>
    <t>Siena Root</t>
  </si>
  <si>
    <t>Different Realities</t>
  </si>
  <si>
    <t>Gas</t>
  </si>
  <si>
    <t>Konigsforst</t>
  </si>
  <si>
    <t>Off Minor</t>
  </si>
  <si>
    <t>The Heat Death of the Universe</t>
  </si>
  <si>
    <t>Eins, Zwei</t>
  </si>
  <si>
    <t>Songs for the Deaf</t>
  </si>
  <si>
    <t>Kiss the Anus of a Black Cat</t>
  </si>
  <si>
    <t>An Interlude to the Outermost</t>
  </si>
  <si>
    <t>Fire! with Jim O'Rourke</t>
  </si>
  <si>
    <t>Unreleased?</t>
  </si>
  <si>
    <t>Dr. John, The Night Tripper</t>
  </si>
  <si>
    <t>Gris-Gris</t>
  </si>
  <si>
    <t>Surfer Rosa</t>
  </si>
  <si>
    <t>The High Confessions</t>
  </si>
  <si>
    <t>Turning Lead Into Gold With the High Confessions</t>
  </si>
  <si>
    <t>Palais Schaumburg</t>
  </si>
  <si>
    <t>Dylan Ettinger</t>
  </si>
  <si>
    <t>Fire of Love</t>
  </si>
  <si>
    <t>The Guilty Have No Pride</t>
  </si>
  <si>
    <t>Man or Astro-Man?</t>
  </si>
  <si>
    <t>Is It…</t>
  </si>
  <si>
    <t>Overgrown</t>
  </si>
  <si>
    <t>Tomahawk</t>
  </si>
  <si>
    <t>Lescop</t>
  </si>
  <si>
    <t>Julius Eastman</t>
  </si>
  <si>
    <t>Unjust Malaise</t>
  </si>
  <si>
    <t>Lolita Nation</t>
  </si>
  <si>
    <t>Andrew Jackson Jihad/Ghost Mice</t>
  </si>
  <si>
    <t>The Black Heart Procession</t>
  </si>
  <si>
    <t>Emptyset</t>
  </si>
  <si>
    <t>Grumbling Fur</t>
  </si>
  <si>
    <t>Glynnaestra</t>
  </si>
  <si>
    <t>Symphony No. 3</t>
  </si>
  <si>
    <t>Section.80</t>
  </si>
  <si>
    <t>Tindersticks II</t>
  </si>
  <si>
    <t>Airs</t>
  </si>
  <si>
    <t>Pete Swanson</t>
  </si>
  <si>
    <t>Man With Potential</t>
  </si>
  <si>
    <t>Five Leaves Left</t>
  </si>
  <si>
    <t>Haus der Luge</t>
  </si>
  <si>
    <t>Kat Onoma</t>
  </si>
  <si>
    <t>Far From the Pictures</t>
  </si>
  <si>
    <t>Liaisons Dangereuses</t>
  </si>
  <si>
    <t>Lorca</t>
  </si>
  <si>
    <t>The KVB</t>
  </si>
  <si>
    <t>Immaterial Visions</t>
  </si>
  <si>
    <t>Pole</t>
  </si>
  <si>
    <t>Cursive</t>
  </si>
  <si>
    <t>The Ugly Organ</t>
  </si>
  <si>
    <t>Ed Kuepper</t>
  </si>
  <si>
    <t>Slow Warm Death</t>
  </si>
  <si>
    <t>Future of the Left</t>
  </si>
  <si>
    <t>Curses</t>
  </si>
  <si>
    <t>Shora</t>
  </si>
  <si>
    <t>Malval</t>
  </si>
  <si>
    <t>Night Dolls With Hairspray</t>
  </si>
  <si>
    <t>Trans Am</t>
  </si>
  <si>
    <t>On the Might of Princes</t>
  </si>
  <si>
    <t>Ensemble Pearl</t>
  </si>
  <si>
    <t>Houdini</t>
  </si>
  <si>
    <t>Hypermagic Mountain</t>
  </si>
  <si>
    <t>Tweez</t>
  </si>
  <si>
    <t>Immaculada</t>
  </si>
  <si>
    <t>Eddy Current Suppression Ring</t>
  </si>
  <si>
    <t>Primary Colours</t>
  </si>
  <si>
    <t>Does It Look Like I'm Here?</t>
  </si>
  <si>
    <t>The Get Up Kids</t>
  </si>
  <si>
    <t>The Caretaker</t>
  </si>
  <si>
    <t>Persistent Repetition of Phrases</t>
  </si>
  <si>
    <t>Led Er Est</t>
  </si>
  <si>
    <t>Dust on Common</t>
  </si>
  <si>
    <t>Adn 115</t>
  </si>
  <si>
    <t>A U R O R A</t>
  </si>
  <si>
    <t>White Lung</t>
  </si>
  <si>
    <t>Sorry</t>
  </si>
  <si>
    <t>Makthaverskan II</t>
  </si>
  <si>
    <t>Ike Yard</t>
  </si>
  <si>
    <t>The Psychedelic Furs</t>
  </si>
  <si>
    <t>Talk Talk Talk</t>
  </si>
  <si>
    <t>Cheater Slicks</t>
  </si>
  <si>
    <t>Whiskey</t>
  </si>
  <si>
    <t>Momus</t>
  </si>
  <si>
    <t>Circus Maximus</t>
  </si>
  <si>
    <t>Sandwell District</t>
  </si>
  <si>
    <t>Fabric 69</t>
  </si>
  <si>
    <t>Street Horrrsing</t>
  </si>
  <si>
    <t>Blood Orange</t>
  </si>
  <si>
    <t>Cupid Deluxe</t>
  </si>
  <si>
    <t>Don Caballero</t>
  </si>
  <si>
    <t>Singles Breaking Up (Vol. 1)</t>
  </si>
  <si>
    <t>Todd Terje</t>
  </si>
  <si>
    <t>Plum</t>
  </si>
  <si>
    <t>Hoax</t>
  </si>
  <si>
    <t>Tegan and Sara</t>
  </si>
  <si>
    <t>The Con</t>
  </si>
  <si>
    <t>The Go-Betweens</t>
  </si>
  <si>
    <t>Dean Blunt &amp; Inga Copeland</t>
  </si>
  <si>
    <t>Black Is Beautiful</t>
  </si>
  <si>
    <t>Juan Atkins</t>
  </si>
  <si>
    <t>20 Years 1985-2005</t>
  </si>
  <si>
    <t>SPK</t>
  </si>
  <si>
    <t>Leichenschrei</t>
  </si>
  <si>
    <t>In Prism</t>
  </si>
  <si>
    <t>Creedle</t>
  </si>
  <si>
    <t>Astigmatic</t>
  </si>
  <si>
    <t>Pain Is Beauty</t>
  </si>
  <si>
    <t>Lisa Germano</t>
  </si>
  <si>
    <t>Geek the Girl</t>
  </si>
  <si>
    <t>Antena</t>
  </si>
  <si>
    <t>Camino del sol</t>
  </si>
  <si>
    <t>Silent Servant</t>
  </si>
  <si>
    <t>Hateful Abandon</t>
  </si>
  <si>
    <t>Move</t>
  </si>
  <si>
    <t>Put Your Back N 2 It</t>
  </si>
  <si>
    <t>Julian Cope</t>
  </si>
  <si>
    <t>Fried</t>
  </si>
  <si>
    <t>Exmilitary</t>
  </si>
  <si>
    <t>Akron/Family</t>
  </si>
  <si>
    <t>Vladislav Delay</t>
  </si>
  <si>
    <t>Entain</t>
  </si>
  <si>
    <t>Trophy Scars</t>
  </si>
  <si>
    <t>Thomas Leer &amp; Robert Rental</t>
  </si>
  <si>
    <t>The Bridge</t>
  </si>
  <si>
    <t>The B-52's</t>
  </si>
  <si>
    <t>Tomorrow's Harvest</t>
  </si>
  <si>
    <t>Peanut Butter Oven</t>
  </si>
  <si>
    <t>You Forgot It in People</t>
  </si>
  <si>
    <t>Teenage Cool Kids</t>
  </si>
  <si>
    <t>Queer Salutations</t>
  </si>
  <si>
    <t>Big Blood &amp; The Bleedin' Hearts</t>
  </si>
  <si>
    <t>Old</t>
  </si>
  <si>
    <t>Eagulls</t>
  </si>
  <si>
    <t>Sunbathing Animal</t>
  </si>
  <si>
    <t>Isn't Anything</t>
  </si>
  <si>
    <t>Night Music</t>
  </si>
  <si>
    <t>Cocteau Twins</t>
  </si>
  <si>
    <t>Head Over Heels</t>
  </si>
  <si>
    <t>Earth</t>
  </si>
  <si>
    <t>Daniel Avery</t>
  </si>
  <si>
    <t>Jucara Marcal</t>
  </si>
  <si>
    <t>Encarnado</t>
  </si>
  <si>
    <t>Pharoah Sanders</t>
  </si>
  <si>
    <t>Karma</t>
  </si>
  <si>
    <t>Dalek</t>
  </si>
  <si>
    <t>Absence</t>
  </si>
  <si>
    <t>Eric Dolphy</t>
  </si>
  <si>
    <t>Out to Lunch!</t>
  </si>
  <si>
    <t>Speedy Ortiz</t>
  </si>
  <si>
    <t>Major Arcana</t>
  </si>
  <si>
    <t>OBN III's</t>
  </si>
  <si>
    <t>Liars</t>
  </si>
  <si>
    <t>Blawan</t>
  </si>
  <si>
    <t>His He She &amp; She</t>
  </si>
  <si>
    <t>The Blue Notebooks</t>
  </si>
  <si>
    <t>Anna Calvi</t>
  </si>
  <si>
    <t>Suede</t>
  </si>
  <si>
    <t>Dog Man Star</t>
  </si>
  <si>
    <t>The Charm of Highway Strip</t>
  </si>
  <si>
    <t>Out of Phase</t>
  </si>
  <si>
    <t>Plowing Into the Field of Love</t>
  </si>
  <si>
    <t>Daughters</t>
  </si>
  <si>
    <t>Brise-Glace</t>
  </si>
  <si>
    <t>Surviving You Always</t>
  </si>
  <si>
    <t>Keiji Haino</t>
  </si>
  <si>
    <t>I Said, This Is the Son of Nihilism</t>
  </si>
  <si>
    <t>Cap 'n Jazz</t>
  </si>
  <si>
    <t>Burritos, Inspiration Point, Fork Balloon Sports</t>
  </si>
  <si>
    <t>The Angelic Process</t>
  </si>
  <si>
    <t>Weighing Souls With Sand</t>
  </si>
  <si>
    <t>Public Strain</t>
  </si>
  <si>
    <t>TV on the Radio</t>
  </si>
  <si>
    <t>Desperate Youth, Blood Thirsty Babies</t>
  </si>
  <si>
    <t>Swell Maps</t>
  </si>
  <si>
    <t>Raccoo-oo-oon</t>
  </si>
  <si>
    <t>Behold Secret Kingdom</t>
  </si>
  <si>
    <t>DNA</t>
  </si>
  <si>
    <t>DNA on DNA</t>
  </si>
  <si>
    <t>Gang Gang Dance</t>
  </si>
  <si>
    <t>Saint Dymphna</t>
  </si>
  <si>
    <t>Ground Zero</t>
  </si>
  <si>
    <t>Oval</t>
  </si>
  <si>
    <t>94 Diskont</t>
  </si>
  <si>
    <t>The Master's Bedroom Is Worth Spending a Night In</t>
  </si>
  <si>
    <t>Arto Lindsay</t>
  </si>
  <si>
    <t>Noon Chill</t>
  </si>
  <si>
    <t>The Woods</t>
  </si>
  <si>
    <t>1+3+1</t>
  </si>
  <si>
    <t>Ravedeath, 1972</t>
  </si>
  <si>
    <t>Perc</t>
  </si>
  <si>
    <t>The Power and the Glory</t>
  </si>
  <si>
    <t>µ-Ziq </t>
  </si>
  <si>
    <t>Matmos</t>
  </si>
  <si>
    <t>The Civil War</t>
  </si>
  <si>
    <t>Flying Lotus</t>
  </si>
  <si>
    <t>Cosmogramma</t>
  </si>
  <si>
    <t>Cold Cave</t>
  </si>
  <si>
    <t>Gary Wilson</t>
  </si>
  <si>
    <t>Albert Ayler</t>
  </si>
  <si>
    <t>Spiritual Unity</t>
  </si>
  <si>
    <t>Quatro pezzi per orchestra; Anahit; Uaxuctum</t>
  </si>
  <si>
    <t>Harmony in Ultraviolet</t>
  </si>
  <si>
    <t>The Del-Byzanteens</t>
  </si>
  <si>
    <t>Lies to Live By</t>
  </si>
  <si>
    <t>Reworkz E.P.</t>
  </si>
  <si>
    <t>This Nation's Saving Grace</t>
  </si>
  <si>
    <t>Trans Europa Express</t>
  </si>
  <si>
    <t>Kraftwerk</t>
  </si>
  <si>
    <t>Children's Hospital</t>
  </si>
  <si>
    <t>No Passion All Technique</t>
  </si>
  <si>
    <t>Arthur Russell</t>
  </si>
  <si>
    <t>World of Echo</t>
  </si>
  <si>
    <t>The Nation of Ulysses</t>
  </si>
  <si>
    <t>Plays Pretty for Baby</t>
  </si>
  <si>
    <t>Le Sacre du printemps</t>
  </si>
  <si>
    <t>Manuel Gottsching</t>
  </si>
  <si>
    <t>E2-E4</t>
  </si>
  <si>
    <t>Ege Bamyasi</t>
  </si>
  <si>
    <t>Harmonium</t>
  </si>
  <si>
    <t>No Jack</t>
  </si>
  <si>
    <t>Kosmischer Pitch</t>
  </si>
  <si>
    <t>Deepchord Presents Echospace</t>
  </si>
  <si>
    <t>Liumin</t>
  </si>
  <si>
    <t>Ñaka Ñaka</t>
  </si>
  <si>
    <t>Juan Pestañas</t>
  </si>
  <si>
    <t>Beasts of Bourbon</t>
  </si>
  <si>
    <t>The Axeman's Jazz</t>
  </si>
  <si>
    <t>Balmorhea</t>
  </si>
  <si>
    <t>Jawbox</t>
  </si>
  <si>
    <t>Novelty</t>
  </si>
  <si>
    <t>John Zorn</t>
  </si>
  <si>
    <t>Essential Logic</t>
  </si>
  <si>
    <t>The Human League</t>
  </si>
  <si>
    <t>Reproduction</t>
  </si>
  <si>
    <t>Truant/Rough Sleeper</t>
  </si>
  <si>
    <t>Psychic… Powerless… Another Man's Sac</t>
  </si>
  <si>
    <t>Under the Bushes Under the Stars</t>
  </si>
  <si>
    <t>Hype Williams</t>
  </si>
  <si>
    <t>Lil B</t>
  </si>
  <si>
    <t>6 Kiss</t>
  </si>
  <si>
    <t>Nas</t>
  </si>
  <si>
    <t>Illmatic</t>
  </si>
  <si>
    <t>Worn Copy</t>
  </si>
  <si>
    <t>Aphex Twin</t>
  </si>
  <si>
    <t>Selected Ambient Works 85-92</t>
  </si>
  <si>
    <t>For Screening Purposes Only</t>
  </si>
  <si>
    <t>Scott Walker</t>
  </si>
  <si>
    <t>Scott 3</t>
  </si>
  <si>
    <t>Jay Reatard</t>
  </si>
  <si>
    <t>Blood Visions</t>
  </si>
  <si>
    <t>Up on the Sun</t>
  </si>
  <si>
    <t>The Stooges</t>
  </si>
  <si>
    <t>Raw Power</t>
  </si>
  <si>
    <t>Yor</t>
  </si>
  <si>
    <t>Lack of Being</t>
  </si>
  <si>
    <t>The Grifters</t>
  </si>
  <si>
    <t>II</t>
  </si>
  <si>
    <t>Biting Tongues</t>
  </si>
  <si>
    <t>Libreville</t>
  </si>
  <si>
    <t>Angel Olsen</t>
  </si>
  <si>
    <t>Strange Cacti</t>
  </si>
  <si>
    <t>Sharon Van Etten</t>
  </si>
  <si>
    <t>Are We There</t>
  </si>
  <si>
    <t>Punch</t>
  </si>
  <si>
    <t>Push Pull</t>
  </si>
  <si>
    <t>Band of Susans</t>
  </si>
  <si>
    <t>Love Agenda</t>
  </si>
  <si>
    <t>No. 1 in Heaven</t>
  </si>
  <si>
    <t>Fishmans</t>
  </si>
  <si>
    <t>Long Season</t>
  </si>
  <si>
    <t>Soror dolorosa</t>
  </si>
  <si>
    <t>Current 93</t>
  </si>
  <si>
    <t>All the Pretty Little Horses</t>
  </si>
  <si>
    <t>Royal Trux</t>
  </si>
  <si>
    <t>Accelerator</t>
  </si>
  <si>
    <t>Marnie Stern</t>
  </si>
  <si>
    <t>This Is It and I Am It and You Are It and So Is That</t>
  </si>
  <si>
    <t>Flourish</t>
  </si>
  <si>
    <t>Wowee Zowee</t>
  </si>
  <si>
    <t>Shopping</t>
  </si>
  <si>
    <t>Pussy Galore</t>
  </si>
  <si>
    <t>Right Now!</t>
  </si>
  <si>
    <t>Just Got Back From the Discomfort—We're Alright</t>
  </si>
  <si>
    <t>Broadcast</t>
  </si>
  <si>
    <t>Tender Buttons</t>
  </si>
  <si>
    <t>Fields of Reeds</t>
  </si>
  <si>
    <t>Going Places</t>
  </si>
  <si>
    <t>Damaged</t>
  </si>
  <si>
    <t>Silkworm</t>
  </si>
  <si>
    <t>Firewater</t>
  </si>
  <si>
    <t>Dengue Fever</t>
  </si>
  <si>
    <t>Escape From Dragon House</t>
  </si>
  <si>
    <t>Fantasma</t>
  </si>
  <si>
    <t>Enter the Wu-Tang (36 Chambers)</t>
  </si>
  <si>
    <t>Built to Spill</t>
  </si>
  <si>
    <t>Wild Gift</t>
  </si>
  <si>
    <t>Demos 1977-78</t>
  </si>
  <si>
    <t>Fake Train</t>
  </si>
  <si>
    <t>Parenthetical Girls</t>
  </si>
  <si>
    <t>Safe as Houses</t>
  </si>
  <si>
    <t>Propeller</t>
  </si>
  <si>
    <t>The Golden Palominos</t>
  </si>
  <si>
    <t>Cure for Pain</t>
  </si>
  <si>
    <t>Good Night Chicken</t>
  </si>
  <si>
    <t>Croatian Amor</t>
  </si>
  <si>
    <t>The Wild Palms</t>
  </si>
  <si>
    <t>Tarot Sport</t>
  </si>
  <si>
    <t>Thinking Fellers Union Local 282</t>
  </si>
  <si>
    <t>Mother of All Saints</t>
  </si>
  <si>
    <t>Shellac</t>
  </si>
  <si>
    <t>1000 Hurts</t>
  </si>
  <si>
    <t>John Fahey</t>
  </si>
  <si>
    <t>The Yellow Princess</t>
  </si>
  <si>
    <t>Tim Hecker &amp; Daniel Lopatin</t>
  </si>
  <si>
    <t>Lucio Battisti</t>
  </si>
  <si>
    <t>Anima latina</t>
  </si>
  <si>
    <t>Kairon; IRSE!</t>
  </si>
  <si>
    <t>Ujubasajuba</t>
  </si>
  <si>
    <t>Piętnastka</t>
  </si>
  <si>
    <t>Dalia</t>
  </si>
  <si>
    <t>Mundo Harsh</t>
  </si>
  <si>
    <t>Mogwai</t>
  </si>
  <si>
    <t>Mogwai Young Team</t>
  </si>
  <si>
    <t>Solo Piano</t>
  </si>
  <si>
    <t>Exile on Main St.</t>
  </si>
  <si>
    <t>Levon Vincent</t>
  </si>
  <si>
    <t>Dog Faced Hermans</t>
  </si>
  <si>
    <t>Hum of Life</t>
  </si>
  <si>
    <t>Painful</t>
  </si>
  <si>
    <t>Country Teasers</t>
  </si>
  <si>
    <t>The Empire Strikes Back</t>
  </si>
  <si>
    <t>The Waterboys</t>
  </si>
  <si>
    <t>This Is the Sea</t>
  </si>
  <si>
    <t>Gloss Drop</t>
  </si>
  <si>
    <t>John Cale</t>
  </si>
  <si>
    <t>Paris 1919</t>
  </si>
  <si>
    <t>The Flying Lizards</t>
  </si>
  <si>
    <t>Omar Rodriguez Lopez</t>
  </si>
  <si>
    <t>The Great Annihilator</t>
  </si>
  <si>
    <t>Umber</t>
  </si>
  <si>
    <t>The Beach Boys</t>
  </si>
  <si>
    <t>Pet Sounds</t>
  </si>
  <si>
    <t>Silver Jews</t>
  </si>
  <si>
    <t>Shiny Beast (Bat Chain Puller)</t>
  </si>
  <si>
    <t>Wax Idols</t>
  </si>
  <si>
    <t>LCD Soundsystem</t>
  </si>
  <si>
    <t>Sound of Silver</t>
  </si>
  <si>
    <t>Miles Davis</t>
  </si>
  <si>
    <t>In a Silent Way</t>
  </si>
  <si>
    <t>Watery Love</t>
  </si>
  <si>
    <t>Cheap Trick</t>
  </si>
  <si>
    <t>Heaven Tonight</t>
  </si>
  <si>
    <t>Died Pretty</t>
  </si>
  <si>
    <t>Free Dirt</t>
  </si>
  <si>
    <t>Złota jesień</t>
  </si>
  <si>
    <t>Girl Nothing</t>
  </si>
  <si>
    <t>Fodd Dod</t>
  </si>
  <si>
    <t>Studie i närhet, längtan och besvikelse</t>
  </si>
  <si>
    <t>Prize</t>
  </si>
  <si>
    <t>King Crimson</t>
  </si>
  <si>
    <t>Red</t>
  </si>
  <si>
    <t>Beat Happening</t>
  </si>
  <si>
    <t>Jamboree</t>
  </si>
  <si>
    <t>Our Mother the Mountain</t>
  </si>
  <si>
    <t>Modest Mouse</t>
  </si>
  <si>
    <t>Black Unity</t>
  </si>
  <si>
    <t>Radio Amor</t>
  </si>
  <si>
    <t>Bob Dylan</t>
  </si>
  <si>
    <t>Blonde on Blonde</t>
  </si>
  <si>
    <t>On the Beach</t>
  </si>
  <si>
    <t>Giant Steps</t>
  </si>
  <si>
    <t>Nirvana</t>
  </si>
  <si>
    <t>Love Is Real</t>
  </si>
  <si>
    <t>The Fiery Furnaces</t>
  </si>
  <si>
    <t>Bitter Tea</t>
  </si>
  <si>
    <t>Flower Travellin' Band</t>
  </si>
  <si>
    <t>Satori</t>
  </si>
  <si>
    <t>Flies the Fields</t>
  </si>
  <si>
    <t>Cows</t>
  </si>
  <si>
    <t>Cunning Stunts</t>
  </si>
  <si>
    <t>Flipper</t>
  </si>
  <si>
    <t>Affinità-divergenze fra il compagno Togliatti e noi</t>
  </si>
  <si>
    <t>TNT</t>
  </si>
  <si>
    <t>The Horrors</t>
  </si>
  <si>
    <t>Moss Icon</t>
  </si>
  <si>
    <t>Lyburnum Wits End Liberation Fly</t>
  </si>
  <si>
    <t>Brainiac</t>
  </si>
  <si>
    <t>Hissing Prigs in Static Couture</t>
  </si>
  <si>
    <t>Alien Soundtracks</t>
  </si>
  <si>
    <t>For How Much Longer Do We Tolerate Mass Murder?</t>
  </si>
  <si>
    <t>At Action Park</t>
  </si>
  <si>
    <t>Savage Republic</t>
  </si>
  <si>
    <t>Tragic Figures</t>
  </si>
  <si>
    <t>We Are All Prostitutes</t>
  </si>
  <si>
    <t>Pere Ubu</t>
  </si>
  <si>
    <t>Dub Housing</t>
  </si>
  <si>
    <t>Health and Efficiency</t>
  </si>
  <si>
    <t>Lift Yr. Skinny Fists Like Antennas to Heaven!</t>
  </si>
  <si>
    <t>Joyce Manor</t>
  </si>
  <si>
    <t>Lower</t>
  </si>
  <si>
    <t>Fear of Music</t>
  </si>
  <si>
    <t>Weezer</t>
  </si>
  <si>
    <t>Pinkerton</t>
  </si>
  <si>
    <t>Made Available</t>
  </si>
  <si>
    <t>Monster Movie</t>
  </si>
  <si>
    <t>Young Marble Giants</t>
  </si>
  <si>
    <t>Colossal Youth</t>
  </si>
  <si>
    <t>Les Savy Fav</t>
  </si>
  <si>
    <t>Inches</t>
  </si>
  <si>
    <t>Scott 4</t>
  </si>
  <si>
    <t>Refused</t>
  </si>
  <si>
    <t>The Durutti Column</t>
  </si>
  <si>
    <t>LC</t>
  </si>
  <si>
    <t>The Mars Volta</t>
  </si>
  <si>
    <t>Tilt</t>
  </si>
  <si>
    <t>Mr. Bungle</t>
  </si>
  <si>
    <t>California</t>
  </si>
  <si>
    <t>Upsilon Acrux</t>
  </si>
  <si>
    <t>The Sound</t>
  </si>
  <si>
    <t>Jeopardy</t>
  </si>
  <si>
    <t>Moonshake</t>
  </si>
  <si>
    <t>Eva Luna</t>
  </si>
  <si>
    <t>Public Image Ltd</t>
  </si>
  <si>
    <t>First Issue</t>
  </si>
  <si>
    <t>The Avalanches</t>
  </si>
  <si>
    <t>Since I Left You</t>
  </si>
  <si>
    <t>PJ Harvey</t>
  </si>
  <si>
    <t>Let England Shake</t>
  </si>
  <si>
    <t>Horse Rotorvator</t>
  </si>
  <si>
    <t>Joao Gilberto</t>
  </si>
  <si>
    <t>String Quartet No. 2</t>
  </si>
  <si>
    <t>After the Gold Rush</t>
  </si>
  <si>
    <t>Wrong</t>
  </si>
  <si>
    <t>Street Halo</t>
  </si>
  <si>
    <t>Monks</t>
  </si>
  <si>
    <t>Fela Kuti</t>
  </si>
  <si>
    <t>Expensive Shit</t>
  </si>
  <si>
    <t>Alina</t>
  </si>
  <si>
    <t>At the Drive-In</t>
  </si>
  <si>
    <t>Relationship of Command</t>
  </si>
  <si>
    <t>Exuma</t>
  </si>
  <si>
    <t>Bauhaus</t>
  </si>
  <si>
    <t>In the Flat Field</t>
  </si>
  <si>
    <t>Glassworks</t>
  </si>
  <si>
    <t>Propaganda</t>
  </si>
  <si>
    <t>Syd Barrett</t>
  </si>
  <si>
    <t>The Madcap Laughs</t>
  </si>
  <si>
    <t>The Knife</t>
  </si>
  <si>
    <t>Silent Shout</t>
  </si>
  <si>
    <t>Miami</t>
  </si>
  <si>
    <t>Biosphere</t>
  </si>
  <si>
    <t>Substrata</t>
  </si>
  <si>
    <t>Liar</t>
  </si>
  <si>
    <t>Milo Goes to College</t>
  </si>
  <si>
    <t>Descendents</t>
  </si>
  <si>
    <t>Mississippi John Hurt</t>
  </si>
  <si>
    <t>Contortions</t>
  </si>
  <si>
    <t>Buy</t>
  </si>
  <si>
    <t>Jim O'Rourke</t>
  </si>
  <si>
    <t>Eureka</t>
  </si>
  <si>
    <t>Normil Hawaiians</t>
  </si>
  <si>
    <t>Wonderful Rainbow</t>
  </si>
  <si>
    <t>Cell-Scape</t>
  </si>
  <si>
    <t>Long Island Electrical Systems</t>
  </si>
  <si>
    <t>Music for Shut-Ins</t>
  </si>
  <si>
    <t>Laurie Anderson</t>
  </si>
  <si>
    <t>Big Science</t>
  </si>
  <si>
    <t>Labradford</t>
  </si>
  <si>
    <t>The Olivia Tremor Control</t>
  </si>
  <si>
    <t>Things We Lost in the Fire</t>
  </si>
  <si>
    <t>Kid A</t>
  </si>
  <si>
    <t>Black Eyes</t>
  </si>
  <si>
    <t>The Twilight Sad</t>
  </si>
  <si>
    <t>Forget the Night Ahead</t>
  </si>
  <si>
    <t>The Dreaming</t>
  </si>
  <si>
    <t>My Life in the Bush of Ghosts</t>
  </si>
  <si>
    <t>Content Nausea</t>
  </si>
  <si>
    <t>Freedom of Choice</t>
  </si>
  <si>
    <t>Wall of Voodoo</t>
  </si>
  <si>
    <t>Call of the West</t>
  </si>
  <si>
    <t>Black Dice</t>
  </si>
  <si>
    <t>Beaches and Canyons</t>
  </si>
  <si>
    <t>Tuxedomoon</t>
  </si>
  <si>
    <t>Half-Mute</t>
  </si>
  <si>
    <t>In Rainbows</t>
  </si>
  <si>
    <t>Zach Hill</t>
  </si>
  <si>
    <t>Face Tat</t>
  </si>
  <si>
    <t>The Paranormal Soul</t>
  </si>
  <si>
    <t>Legowelt</t>
  </si>
  <si>
    <t>Third Ear Band</t>
  </si>
  <si>
    <t>Natural Snow Buildings</t>
  </si>
  <si>
    <t>The Dance of the Moon and the Sun</t>
  </si>
  <si>
    <t>Juju</t>
  </si>
  <si>
    <t>The Sugarcubes</t>
  </si>
  <si>
    <t>Life's Too Good</t>
  </si>
  <si>
    <t>Sunn O))) &amp; Boris</t>
  </si>
  <si>
    <t>Altar</t>
  </si>
  <si>
    <t>Shorty</t>
  </si>
  <si>
    <t>Thumb Days</t>
  </si>
  <si>
    <t>Jon Hopkins</t>
  </si>
  <si>
    <t>Immunity</t>
  </si>
  <si>
    <t>Pedestrian Deposit</t>
  </si>
  <si>
    <t>Fatale</t>
  </si>
  <si>
    <t>Lula Divinia</t>
  </si>
  <si>
    <t>Donato Dozzy</t>
  </si>
  <si>
    <t>Plays Bee Mask</t>
  </si>
  <si>
    <t>Superfuzz Bigmuff</t>
  </si>
  <si>
    <t>Solid Space</t>
  </si>
  <si>
    <t>Space Museum</t>
  </si>
  <si>
    <t>The Units</t>
  </si>
  <si>
    <t>Digital Stimulation</t>
  </si>
  <si>
    <t>Caribou</t>
  </si>
  <si>
    <t>Andorra</t>
  </si>
  <si>
    <t>XTC</t>
  </si>
  <si>
    <t>Drums and Wires</t>
  </si>
  <si>
    <t>John Talabot</t>
  </si>
  <si>
    <t>ƒIN</t>
  </si>
  <si>
    <t>Demdike Stare</t>
  </si>
  <si>
    <t>Symbiosis</t>
  </si>
  <si>
    <t>Station to Station</t>
  </si>
  <si>
    <t>Alles Wieder Offen</t>
  </si>
  <si>
    <t>Have a Nice Life</t>
  </si>
  <si>
    <t>Nights Out</t>
  </si>
  <si>
    <t>Pop</t>
  </si>
  <si>
    <t>13 Songs</t>
  </si>
  <si>
    <t>Look Forward to Nothing</t>
  </si>
  <si>
    <t>Kitchen's Floor</t>
  </si>
  <si>
    <t>Buzz or Howl Under the Influence of Heat</t>
  </si>
  <si>
    <t>Minor Threat</t>
  </si>
  <si>
    <t>Complete Discography</t>
  </si>
  <si>
    <t>Little Things</t>
  </si>
  <si>
    <t>Crystal Stilts</t>
  </si>
  <si>
    <t>Alight of Night</t>
  </si>
  <si>
    <t>Drum's Not Dead</t>
  </si>
  <si>
    <t>Autechre</t>
  </si>
  <si>
    <t>Garbage</t>
  </si>
  <si>
    <t>Hoover</t>
  </si>
  <si>
    <t>The Lurid Traversal of Route 7</t>
  </si>
  <si>
    <t>What Would You Say?</t>
  </si>
  <si>
    <t>An Empty Bliss Beyond This World</t>
  </si>
  <si>
    <t>Why?</t>
  </si>
  <si>
    <t>Alopecia</t>
  </si>
  <si>
    <t>Talk Talk</t>
  </si>
  <si>
    <t>Spirit of Eden</t>
  </si>
  <si>
    <t>1986</t>
  </si>
  <si>
    <t>Amber</t>
  </si>
  <si>
    <t>The Go! Team</t>
  </si>
  <si>
    <t>Thunder, Lightning, Strike</t>
  </si>
  <si>
    <t>British Sea Power</t>
  </si>
  <si>
    <t>Another Thought</t>
  </si>
  <si>
    <t>Nice Face</t>
  </si>
  <si>
    <t>Can I Fuck It?</t>
  </si>
  <si>
    <t>III</t>
  </si>
  <si>
    <t>Michael Hurley</t>
  </si>
  <si>
    <t>Armchair Boogie</t>
  </si>
  <si>
    <t>Multila</t>
  </si>
  <si>
    <t>Leonard Cohen</t>
  </si>
  <si>
    <t>Songs of Leonard Cohen</t>
  </si>
  <si>
    <t>Brainbombs</t>
  </si>
  <si>
    <t>Obey</t>
  </si>
  <si>
    <t>Hala Strana</t>
  </si>
  <si>
    <t>Fielding</t>
  </si>
  <si>
    <t>Ceremonial</t>
  </si>
  <si>
    <t>The Danse Society</t>
  </si>
  <si>
    <t>Seduction: The Society Collection</t>
  </si>
  <si>
    <t>Idoli</t>
  </si>
  <si>
    <t>Odbrana i poslednji dali</t>
  </si>
  <si>
    <t>Burial + Four Tet</t>
  </si>
  <si>
    <t>Moth/Wolf Cub</t>
  </si>
  <si>
    <t>Acre Thrills</t>
  </si>
  <si>
    <t>Jardin de la Croix</t>
  </si>
  <si>
    <t>The Shins</t>
  </si>
  <si>
    <t>Oh, Inverted World</t>
  </si>
  <si>
    <t>A Tribe Called Quest</t>
  </si>
  <si>
    <t>The Low End Theory</t>
  </si>
  <si>
    <t>Fourteen Autumns &amp; Fifteen Winters</t>
  </si>
  <si>
    <t>Studio</t>
  </si>
  <si>
    <t>West Coast</t>
  </si>
  <si>
    <t>Boris</t>
  </si>
  <si>
    <t>Boris at Last -Feedbacker-</t>
  </si>
  <si>
    <t>Perfect Pussy</t>
  </si>
  <si>
    <t>I Have Lost All Desire for Feeling</t>
  </si>
  <si>
    <t>Floating Coffin</t>
  </si>
  <si>
    <t>Delta 5</t>
  </si>
  <si>
    <t>Singles &amp; Sessions 1979-81</t>
  </si>
  <si>
    <t>Skying</t>
  </si>
  <si>
    <t>Zeichnungen des Patienten O.T.</t>
  </si>
  <si>
    <t>Kliche</t>
  </si>
  <si>
    <t>Supertanker</t>
  </si>
  <si>
    <t>Washed Out</t>
  </si>
  <si>
    <t>Life of Leisure</t>
  </si>
  <si>
    <t>The War on Drugs</t>
  </si>
  <si>
    <t>Lost in the Dream</t>
  </si>
  <si>
    <t>Free Jazz</t>
  </si>
  <si>
    <t>Zauberberg</t>
  </si>
  <si>
    <t>Marble Surf</t>
  </si>
  <si>
    <t>First and Last and Always</t>
  </si>
  <si>
    <t>Deep Fantasy</t>
  </si>
  <si>
    <t>Friend and Foe</t>
  </si>
  <si>
    <t>Ramleh</t>
  </si>
  <si>
    <t>Hole in the Heart</t>
  </si>
  <si>
    <t>Dissection</t>
  </si>
  <si>
    <t>Blueberry Boat</t>
  </si>
  <si>
    <t>The Tallest Man on Earth</t>
  </si>
  <si>
    <t>The Wild Hunt</t>
  </si>
  <si>
    <t>Space Streakings</t>
  </si>
  <si>
    <t>7-Toku</t>
  </si>
  <si>
    <t>Soft Cell</t>
  </si>
  <si>
    <t>Non-Stop Erotic Cabaret</t>
  </si>
  <si>
    <t>Reality Is a Grape</t>
  </si>
  <si>
    <t>Prince</t>
  </si>
  <si>
    <t>Purple Rain</t>
  </si>
  <si>
    <t>Total Control</t>
  </si>
  <si>
    <t>Henge Beat</t>
  </si>
  <si>
    <t>Lula Cortes e Ze Ramalho</t>
  </si>
  <si>
    <t>Paebiru</t>
  </si>
  <si>
    <t>Arab on Radar</t>
  </si>
  <si>
    <t>The Stolen Singles</t>
  </si>
  <si>
    <t>Hanging Gardens</t>
  </si>
  <si>
    <t>Songs About Fucking</t>
  </si>
  <si>
    <t>Tragic Mulatto</t>
  </si>
  <si>
    <t>Hot Man Pussy</t>
  </si>
  <si>
    <t>Salad Days</t>
  </si>
  <si>
    <t>Mars</t>
  </si>
  <si>
    <t>78</t>
  </si>
  <si>
    <t>Earl Sweatshirt</t>
  </si>
  <si>
    <t>I Don't Like Shit, I Don't Go Outside</t>
  </si>
  <si>
    <t>Between the Dead</t>
  </si>
  <si>
    <t>Revolver</t>
  </si>
  <si>
    <t>Future Brown</t>
  </si>
  <si>
    <t>Andrew Jackson Jihad</t>
  </si>
  <si>
    <t>Institute</t>
  </si>
  <si>
    <t>Catharsis</t>
  </si>
  <si>
    <t>U.V. Pop</t>
  </si>
  <si>
    <t>No Songs Tomorrow</t>
  </si>
  <si>
    <t>The Die Is Cast</t>
  </si>
  <si>
    <t>The Flaming Lips</t>
  </si>
  <si>
    <t>The Soft Bulletin</t>
  </si>
  <si>
    <t>The Homosexuals</t>
  </si>
  <si>
    <t>The Homosexuals' Record</t>
  </si>
  <si>
    <t>Urge to Kill</t>
  </si>
  <si>
    <t>On Avery Island</t>
  </si>
  <si>
    <t>Boredoms</t>
  </si>
  <si>
    <t>Soul Discharge</t>
  </si>
  <si>
    <t>The Cure</t>
  </si>
  <si>
    <t>Disintegration</t>
  </si>
  <si>
    <t>Deity Guns</t>
  </si>
  <si>
    <t>Blood on the Tracks</t>
  </si>
  <si>
    <t>1938</t>
  </si>
  <si>
    <t>Abbey Road</t>
  </si>
  <si>
    <t>Spiritualized</t>
  </si>
  <si>
    <t>Rapeman</t>
  </si>
  <si>
    <t>Two Nuns and a Pack Mule</t>
  </si>
  <si>
    <t>Lou Reed</t>
  </si>
  <si>
    <t>Change</t>
  </si>
  <si>
    <t>The Moon &amp; Antarctica</t>
  </si>
  <si>
    <t>Genius/GZA</t>
  </si>
  <si>
    <t>Liquid Swords</t>
  </si>
  <si>
    <t>The ArchAndroid</t>
  </si>
  <si>
    <t>Before and After Science</t>
  </si>
  <si>
    <t>EVOL</t>
  </si>
  <si>
    <t>Babyfather</t>
  </si>
  <si>
    <t>Locust Abortion Technician</t>
  </si>
  <si>
    <t>Natural History</t>
  </si>
  <si>
    <t>Holy Wars</t>
  </si>
  <si>
    <t>Pylon</t>
  </si>
  <si>
    <t>Gyrate</t>
  </si>
  <si>
    <t>Macha</t>
  </si>
  <si>
    <t>See It Another Way</t>
  </si>
  <si>
    <t>Hood</t>
  </si>
  <si>
    <t>Cold House</t>
  </si>
  <si>
    <t>Throwing Muses</t>
  </si>
  <si>
    <t>Cymbals Eat Guitars</t>
  </si>
  <si>
    <t>LOSE</t>
  </si>
  <si>
    <t>Holly Herndon</t>
  </si>
  <si>
    <t>Platform</t>
  </si>
  <si>
    <t>Kanye West</t>
  </si>
  <si>
    <t>My Beautiful Dark Twisted Fantasy</t>
  </si>
  <si>
    <t>Nico</t>
  </si>
  <si>
    <t>Desertshore</t>
  </si>
  <si>
    <t>Feed-Forward</t>
  </si>
  <si>
    <t>Fun House</t>
  </si>
  <si>
    <t>Live at Primavera Sound 2012</t>
  </si>
  <si>
    <t>Oxbow</t>
  </si>
  <si>
    <t>Serenade in Red</t>
  </si>
  <si>
    <t>Yuck</t>
  </si>
  <si>
    <t>Terry Riley</t>
  </si>
  <si>
    <t>In C</t>
  </si>
  <si>
    <t>Harvey Milk</t>
  </si>
  <si>
    <t>Sun Araw</t>
  </si>
  <si>
    <t>Beach Head</t>
  </si>
  <si>
    <t>Blood Axis</t>
  </si>
  <si>
    <t>The Gospel of Inhumanity</t>
  </si>
  <si>
    <t>A Silver Mt. Zion</t>
  </si>
  <si>
    <t>Killing Joke</t>
  </si>
  <si>
    <t>The Ex</t>
  </si>
  <si>
    <t>Dizzy Spells</t>
  </si>
  <si>
    <t>Mansun</t>
  </si>
  <si>
    <t>Six</t>
  </si>
  <si>
    <t>Holy Fuck</t>
  </si>
  <si>
    <t>The Martial Arts</t>
  </si>
  <si>
    <t>Cul de Sac</t>
  </si>
  <si>
    <t>Crashes to Light, Minutes to Its Fall</t>
  </si>
  <si>
    <t>Moderat</t>
  </si>
  <si>
    <t>Secret Chiefs 3</t>
  </si>
  <si>
    <t>Book of Horizons</t>
  </si>
  <si>
    <t>Book M</t>
  </si>
  <si>
    <t>Associates</t>
  </si>
  <si>
    <t>Fourth Drawer Down</t>
  </si>
  <si>
    <t>BADBADNOTGOOD</t>
  </si>
  <si>
    <t>BBNG2</t>
  </si>
  <si>
    <t>Mask</t>
  </si>
  <si>
    <t>Bonnie 'Prince' Billy</t>
  </si>
  <si>
    <t>Little Eskimo Jesus</t>
  </si>
  <si>
    <t>Jimmy Eat World</t>
  </si>
  <si>
    <t>Dirty Beaches</t>
  </si>
  <si>
    <t>Sister</t>
  </si>
  <si>
    <t>Murray Street</t>
  </si>
  <si>
    <t>Solid Gold</t>
  </si>
  <si>
    <t>Steve Reich</t>
  </si>
  <si>
    <t>Music for 18 Musicians</t>
  </si>
  <si>
    <t>Lydia Lunch</t>
  </si>
  <si>
    <t>Queen of Siam</t>
  </si>
  <si>
    <t>The Sound Your Eyes Can Follow</t>
  </si>
  <si>
    <t>Rival Dealer</t>
  </si>
  <si>
    <t>Far Side Virtual</t>
  </si>
  <si>
    <t>Sweep the Leg Johnny</t>
  </si>
  <si>
    <t>Tomorrow We Will Run Faster</t>
  </si>
  <si>
    <t>Hidden</t>
  </si>
  <si>
    <t>Gallowsbird's Bark</t>
  </si>
  <si>
    <t>The Cramps</t>
  </si>
  <si>
    <t>Songs the Lord Taught Us</t>
  </si>
  <si>
    <t>There Is Love in You</t>
  </si>
  <si>
    <t>La musique electronique du Niger</t>
  </si>
  <si>
    <t>Salaryman</t>
  </si>
  <si>
    <t>Rowland S. Howard</t>
  </si>
  <si>
    <t>Teenage Snuff Film</t>
  </si>
  <si>
    <t>Red Exposure</t>
  </si>
  <si>
    <t>The Birthday Party</t>
  </si>
  <si>
    <t>Junkyard</t>
  </si>
  <si>
    <t>Section 25</t>
  </si>
  <si>
    <t>Always Now</t>
  </si>
  <si>
    <t>Spiralling</t>
  </si>
  <si>
    <t>Kristen</t>
  </si>
  <si>
    <t>Night Store</t>
  </si>
  <si>
    <t>The Jimi Hendrix Experience</t>
  </si>
  <si>
    <t>Are You Experienced</t>
  </si>
  <si>
    <t>Herd of Instinct</t>
  </si>
  <si>
    <t>Trumans Water</t>
  </si>
  <si>
    <t>Spasm Smash XXXOXOX Ox and Ass</t>
  </si>
  <si>
    <t>Caspar Brötzmann Massaker </t>
  </si>
  <si>
    <t>Daitro</t>
  </si>
  <si>
    <t>Laisser vivre les squelettes</t>
  </si>
  <si>
    <t>Fluorescent Grey</t>
  </si>
  <si>
    <t>Live at the Witch Trials</t>
  </si>
  <si>
    <t>Omar Souleyman</t>
  </si>
  <si>
    <t>Jazeera Nights</t>
  </si>
  <si>
    <t>Radian</t>
  </si>
  <si>
    <t>Juxtaposition</t>
  </si>
  <si>
    <t>Seam</t>
  </si>
  <si>
    <t>Stara Rzeka</t>
  </si>
  <si>
    <t>Cień chmury nad ukrytym polem</t>
  </si>
  <si>
    <t>Pop. 1280</t>
  </si>
  <si>
    <t>The Horror</t>
  </si>
  <si>
    <t>Bibio</t>
  </si>
  <si>
    <t>FIDLAR</t>
  </si>
  <si>
    <t>Windy &amp; Carl</t>
  </si>
  <si>
    <t>Drawing of Sound</t>
  </si>
  <si>
    <t>Beirut</t>
  </si>
  <si>
    <t>Gulag Orkestar</t>
  </si>
  <si>
    <t>Joie de Vivre</t>
  </si>
  <si>
    <t>The North End</t>
  </si>
  <si>
    <t>Haino, O'Rourke &amp; Ambarchi </t>
  </si>
  <si>
    <t>Imikuzushi</t>
  </si>
  <si>
    <t>Seek Magic</t>
  </si>
  <si>
    <t>Eric Copeland</t>
  </si>
  <si>
    <t>Hermaphrodite</t>
  </si>
  <si>
    <t>Dead Can Dance</t>
  </si>
  <si>
    <t>Within the Realm of a Dying Sun</t>
  </si>
  <si>
    <t>Mouse on the Keys</t>
  </si>
  <si>
    <t>An Anxious Object</t>
  </si>
  <si>
    <t>Popol Vuh</t>
  </si>
  <si>
    <t>Hosianna Mantra</t>
  </si>
  <si>
    <t>Snowman</t>
  </si>
  <si>
    <t>Tar</t>
  </si>
  <si>
    <t>Jackson</t>
  </si>
  <si>
    <t>DJ Rashad</t>
  </si>
  <si>
    <t>Double Cup</t>
  </si>
  <si>
    <t>HTRK</t>
  </si>
  <si>
    <t>Work (work, work)</t>
  </si>
  <si>
    <t>Algebra Suicide</t>
  </si>
  <si>
    <t>The Secret Like Crazy</t>
  </si>
  <si>
    <t>Bear vs. Shark</t>
  </si>
  <si>
    <t>Right Now, You're in the Best of Hands.</t>
  </si>
  <si>
    <t>Estradasphere</t>
  </si>
  <si>
    <t>Palace of Mirrors</t>
  </si>
  <si>
    <t>Gesaffelstein</t>
  </si>
  <si>
    <t>Variations</t>
  </si>
  <si>
    <t>Sex Church</t>
  </si>
  <si>
    <t>Growing Over</t>
  </si>
  <si>
    <t>Sun Kil Moon</t>
  </si>
  <si>
    <t>Ghosts of the Great Highway</t>
  </si>
  <si>
    <t>Savages</t>
  </si>
  <si>
    <t>Silence Yourself</t>
  </si>
  <si>
    <t>Super Furry Animals</t>
  </si>
  <si>
    <t>Radiator</t>
  </si>
  <si>
    <t>The Field</t>
  </si>
  <si>
    <t>Looping State of Mind</t>
  </si>
  <si>
    <t>Crippled Black Phoenix</t>
  </si>
  <si>
    <t>I, Vigilante</t>
  </si>
  <si>
    <t>Drunkdriver</t>
  </si>
  <si>
    <t>M.I.A.</t>
  </si>
  <si>
    <t>Matangi</t>
  </si>
  <si>
    <t>The Heads</t>
  </si>
  <si>
    <t>Under the Stress of a Headlong Dive</t>
  </si>
  <si>
    <t>Creature Comforts</t>
  </si>
  <si>
    <t>Henry Flynt</t>
  </si>
  <si>
    <t>You Are My Everlovin/Celestial Power</t>
  </si>
  <si>
    <t>Franz Ferdinand</t>
  </si>
  <si>
    <t>The Blood Brothers</t>
  </si>
  <si>
    <t>Bush Tetras</t>
  </si>
  <si>
    <t>Boom in the Night</t>
  </si>
  <si>
    <t>Bongwater</t>
  </si>
  <si>
    <t>Three Virgins, Three Versions, Three Visions</t>
  </si>
  <si>
    <t>РЖБ [RJB] </t>
  </si>
  <si>
    <t>Сны, которые не вспомнил</t>
  </si>
  <si>
    <t>A Certain Ratio</t>
  </si>
  <si>
    <t>To Each…</t>
  </si>
  <si>
    <t>Avey Tare and Panda Bear</t>
  </si>
  <si>
    <t>Cheval de Frise</t>
  </si>
  <si>
    <t>Complete Recordings</t>
  </si>
  <si>
    <t>Blue Sky Black Death</t>
  </si>
  <si>
    <t>A Heap of Broken Images</t>
  </si>
  <si>
    <t>Gonjasufi</t>
  </si>
  <si>
    <t>A Sufi and a Killer</t>
  </si>
  <si>
    <t>Kode9 + The Spaceape</t>
  </si>
  <si>
    <t>Love Zombies</t>
  </si>
  <si>
    <t>The Soft Moon</t>
  </si>
  <si>
    <t>Zeros</t>
  </si>
  <si>
    <t>Akira Yamaoka</t>
  </si>
  <si>
    <t>Silent Hill 2: Original Soundtrack</t>
  </si>
  <si>
    <t>The Young Gods</t>
  </si>
  <si>
    <t>T.V. Sky</t>
  </si>
  <si>
    <t>Fever Ray</t>
  </si>
  <si>
    <t>Defeater</t>
  </si>
  <si>
    <t>Travels</t>
  </si>
  <si>
    <t>Graham Lambkin/Jason Lescalleet</t>
  </si>
  <si>
    <t>Joni Mitchell</t>
  </si>
  <si>
    <t>Blue</t>
  </si>
  <si>
    <t>Skeletal Lamping</t>
  </si>
  <si>
    <t>Puffy Areolas</t>
  </si>
  <si>
    <t>In the Army 1981</t>
  </si>
  <si>
    <t>Run the Jewels</t>
  </si>
  <si>
    <t>"i"</t>
  </si>
  <si>
    <t>Hookworms</t>
  </si>
  <si>
    <t>Pearl Mystic</t>
  </si>
  <si>
    <t>Insignificance</t>
  </si>
  <si>
    <t>Taantumus</t>
  </si>
  <si>
    <t>Luigi Russolo</t>
  </si>
  <si>
    <t>Die Kunst der Geräusche</t>
  </si>
  <si>
    <t>Highway to Health</t>
  </si>
  <si>
    <t>Fantomas</t>
  </si>
  <si>
    <t>The Director's Cut</t>
  </si>
  <si>
    <t>Bastard</t>
  </si>
  <si>
    <t>Radiant, Discharged, Crossed-Off</t>
  </si>
  <si>
    <t>Yeah Yeah Yeahs</t>
  </si>
  <si>
    <t>Fever to Tell</t>
  </si>
  <si>
    <t>The Triffids</t>
  </si>
  <si>
    <t>Born Sandy Devotional</t>
  </si>
  <si>
    <t>Flags of the Sacred Harp</t>
  </si>
  <si>
    <t>Moodymann</t>
  </si>
  <si>
    <t>Black Mahogani</t>
  </si>
  <si>
    <t>Manic Street Preachers</t>
  </si>
  <si>
    <t>The Holy Bible</t>
  </si>
  <si>
    <t>Screen Vinyl Image</t>
  </si>
  <si>
    <t>Interceptors</t>
  </si>
  <si>
    <t>Old Gold</t>
  </si>
  <si>
    <t>Christian Death</t>
  </si>
  <si>
    <t>Only Theatre of Pain</t>
  </si>
  <si>
    <t>Chavez</t>
  </si>
  <si>
    <t>Ride the Fader</t>
  </si>
  <si>
    <t>Atrium Carceri</t>
  </si>
  <si>
    <t>Seishinbyouin</t>
  </si>
  <si>
    <t>Unutella</t>
  </si>
  <si>
    <t>DX</t>
  </si>
  <si>
    <t>Sleeping People</t>
  </si>
  <si>
    <t>Totale Nite</t>
  </si>
  <si>
    <t>Kaseciarz</t>
  </si>
  <si>
    <t>Surfin' Małopolska</t>
  </si>
  <si>
    <t>RJD2</t>
  </si>
  <si>
    <t>Deadringer</t>
  </si>
  <si>
    <t>Godflesh</t>
  </si>
  <si>
    <t>Macintosh Plus</t>
  </si>
  <si>
    <t>Floral Shoppe</t>
  </si>
  <si>
    <t>Moon Duo</t>
  </si>
  <si>
    <t>O'Brother</t>
  </si>
  <si>
    <t>Garden Window</t>
  </si>
  <si>
    <t>Angels of Light</t>
  </si>
  <si>
    <t>Love's Crushing Diamond</t>
  </si>
  <si>
    <t>Alamaailman Vasarat </t>
  </si>
  <si>
    <t>The Tear Garden</t>
  </si>
  <si>
    <t>The Last Man to Fly</t>
  </si>
  <si>
    <t>Acid Mothers Temple</t>
  </si>
  <si>
    <t>Univers zen ou de zéro à zéro</t>
  </si>
  <si>
    <t>Actress</t>
  </si>
  <si>
    <t>R.I.P</t>
  </si>
  <si>
    <t>Frank Ocean</t>
  </si>
  <si>
    <t>Skullflower</t>
  </si>
  <si>
    <t>IIIrd Gatekeper</t>
  </si>
  <si>
    <t>Distorted Pony</t>
  </si>
  <si>
    <t>Flying Saucer Attack</t>
  </si>
  <si>
    <t>Further</t>
  </si>
  <si>
    <t>Japandroids</t>
  </si>
  <si>
    <t>Post-Nothing</t>
  </si>
  <si>
    <t>Vatican Shadow</t>
  </si>
  <si>
    <t>Factory Floor</t>
  </si>
  <si>
    <t>DJ Koze</t>
  </si>
  <si>
    <t>Amygdala</t>
  </si>
  <si>
    <t>Guardian Alien</t>
  </si>
  <si>
    <t>Max Roach</t>
  </si>
  <si>
    <t>We Insist!</t>
  </si>
  <si>
    <t>Ted Leo / Pharmacists</t>
  </si>
  <si>
    <t>The Tyranny of Distance</t>
  </si>
  <si>
    <t>Prince Rama</t>
  </si>
  <si>
    <t>Top Ten Hits of the End of the World</t>
  </si>
  <si>
    <t>Mi Ami</t>
  </si>
  <si>
    <t>Watersports</t>
  </si>
  <si>
    <t>Derek Bailey</t>
  </si>
  <si>
    <t>Ballads</t>
  </si>
  <si>
    <t>Inhale C-4 $$$$$</t>
  </si>
  <si>
    <t>Peter Brotzmann</t>
  </si>
  <si>
    <t>Snakefinger</t>
  </si>
  <si>
    <t>Chewing Hides the Sound</t>
  </si>
  <si>
    <t>Cindytalk</t>
  </si>
  <si>
    <t>Wappinschaw</t>
  </si>
  <si>
    <t>Face of Collapse</t>
  </si>
  <si>
    <t>Michael Mayer</t>
  </si>
  <si>
    <t>Świetliki</t>
  </si>
  <si>
    <t>O.gród K.oncentracyjny</t>
  </si>
  <si>
    <t>Baths</t>
  </si>
  <si>
    <t>Obsidian</t>
  </si>
  <si>
    <t>Titus Andronicus</t>
  </si>
  <si>
    <t>The Monitor</t>
  </si>
  <si>
    <t>Fred Frith</t>
  </si>
  <si>
    <t>Gravity</t>
  </si>
  <si>
    <t>Kazumoto Endo</t>
  </si>
  <si>
    <t>While You Were Out</t>
  </si>
  <si>
    <t>RP Boo</t>
  </si>
  <si>
    <t>Legacy</t>
  </si>
  <si>
    <t>Burial + Four Tet + Thom Yorke</t>
  </si>
  <si>
    <t>Ego / Mirror</t>
  </si>
  <si>
    <t>Paysage d'Hiver</t>
  </si>
  <si>
    <t>Das Tor</t>
  </si>
  <si>
    <t>Sir Richard Bishop</t>
  </si>
  <si>
    <t>While My Guitar Violently Bleeds</t>
  </si>
  <si>
    <t>La nouvelle pauvreté</t>
  </si>
  <si>
    <t>Shoppers</t>
  </si>
  <si>
    <t>Silver Year</t>
  </si>
  <si>
    <t>kIRk</t>
  </si>
  <si>
    <t>Msza Święta w Brąswałdzie</t>
  </si>
  <si>
    <t>Craw</t>
  </si>
  <si>
    <t>Lost Nation Road</t>
  </si>
  <si>
    <t>Stellar OM Source</t>
  </si>
  <si>
    <t>O Children</t>
  </si>
  <si>
    <t>O. Children</t>
  </si>
  <si>
    <t>I'm Happy, and I'm Singing, and a 1, 2, 3, 4</t>
  </si>
  <si>
    <t>cv313</t>
  </si>
  <si>
    <t>Seconds to Forever</t>
  </si>
  <si>
    <t>Incunabula</t>
  </si>
  <si>
    <t>Real Estate</t>
  </si>
  <si>
    <t>Days</t>
  </si>
  <si>
    <t>Bee Mask</t>
  </si>
  <si>
    <t>Canzoni dal laboratorio del silenzio cosmico</t>
  </si>
  <si>
    <t>Nicolas Jaar</t>
  </si>
  <si>
    <t>Don't Break My Love</t>
  </si>
  <si>
    <t>|M|O|O|N|</t>
  </si>
  <si>
    <t>MOON EP</t>
  </si>
  <si>
    <t>Dream Sequins</t>
  </si>
  <si>
    <t>As the Roots Undo</t>
  </si>
  <si>
    <t>6 Songs by Sex Church</t>
  </si>
  <si>
    <t>The Snobs</t>
  </si>
  <si>
    <t>Beatniks in the USSR</t>
  </si>
  <si>
    <t>The Thing</t>
  </si>
  <si>
    <t>Garage</t>
  </si>
  <si>
    <t>Shaking the Habitual</t>
  </si>
  <si>
    <t>The Comsat Angels</t>
  </si>
  <si>
    <t>The Specials</t>
  </si>
  <si>
    <t>Specials</t>
  </si>
  <si>
    <t>Tocotronic</t>
  </si>
  <si>
    <t>Digital ist besser</t>
  </si>
  <si>
    <t>Calexico</t>
  </si>
  <si>
    <t>The Black Light</t>
  </si>
  <si>
    <t>Elvis Costello</t>
  </si>
  <si>
    <t>This Year's Model</t>
  </si>
  <si>
    <t>FNU Ronnies</t>
  </si>
  <si>
    <t>Saddle Up</t>
  </si>
  <si>
    <t>Suuns</t>
  </si>
  <si>
    <t>Zeroes QC</t>
  </si>
  <si>
    <t>Lamps</t>
  </si>
  <si>
    <t>Tommy Four Seven</t>
  </si>
  <si>
    <t>Monad XII</t>
  </si>
  <si>
    <t>Yellow Magic Orchestra</t>
  </si>
  <si>
    <t>Solid State Survivor</t>
  </si>
  <si>
    <t>Au Pairs</t>
  </si>
  <si>
    <t>Playing With a Different Sex</t>
  </si>
  <si>
    <t>C L E A N E R S</t>
  </si>
  <si>
    <t>Real Raga Shit Vol. 1</t>
  </si>
  <si>
    <t>Collection 1</t>
  </si>
  <si>
    <t>Highway 61 Revisited</t>
  </si>
  <si>
    <t>Grizzly Bear</t>
  </si>
  <si>
    <t>CruzZzZaspał</t>
  </si>
  <si>
    <t>Dada</t>
  </si>
  <si>
    <t>The Soft Boys</t>
  </si>
  <si>
    <t>Underwater Moonlight</t>
  </si>
  <si>
    <t>Colossamite</t>
  </si>
  <si>
    <t>Economy of Motion</t>
  </si>
  <si>
    <t>Function</t>
  </si>
  <si>
    <t>Incubation</t>
  </si>
  <si>
    <t>Black Sabbath</t>
  </si>
  <si>
    <t>Paranoid</t>
  </si>
  <si>
    <t>The Beta Band</t>
  </si>
  <si>
    <t>The Three E.P.'s</t>
  </si>
  <si>
    <t>Seefeel</t>
  </si>
  <si>
    <t>Quique</t>
  </si>
  <si>
    <t>London Calling</t>
  </si>
  <si>
    <t>Factums</t>
  </si>
  <si>
    <t>Alien Native</t>
  </si>
  <si>
    <t>Fad Gadget</t>
  </si>
  <si>
    <t>Fireside Favourites</t>
  </si>
  <si>
    <t>Drive Like Jehu</t>
  </si>
  <si>
    <t>The Plot to Blow Up the Eiffel Tower</t>
  </si>
  <si>
    <t>The Dream Syndicate</t>
  </si>
  <si>
    <t>Richard Hell &amp; The Voidoids</t>
  </si>
  <si>
    <t>Alcest</t>
  </si>
  <si>
    <t>The Weeknd</t>
  </si>
  <si>
    <t>House of Balloons</t>
  </si>
  <si>
    <t>Oblivians</t>
  </si>
  <si>
    <t>Play 9 Songs With Mr. Quintron</t>
  </si>
  <si>
    <t>Ecstasy of St. Theresa</t>
  </si>
  <si>
    <t>Jorge Ben</t>
  </si>
  <si>
    <t>Modern Life Is War</t>
  </si>
  <si>
    <t>NYC, Hell 3:00AM</t>
  </si>
  <si>
    <t>No Age</t>
  </si>
  <si>
    <t>Nouns</t>
  </si>
  <si>
    <t>Anthony Naples</t>
  </si>
  <si>
    <t>El portal</t>
  </si>
  <si>
    <t>The Modern Lovers</t>
  </si>
  <si>
    <t>Brainticket</t>
  </si>
  <si>
    <t>Cottonwoodhill</t>
  </si>
  <si>
    <t>Electric Wizard</t>
  </si>
  <si>
    <t>Sex Pistols</t>
  </si>
  <si>
    <t>Zu</t>
  </si>
  <si>
    <t>Carboniferous</t>
  </si>
  <si>
    <t>Pantha du Prince</t>
  </si>
  <si>
    <t>Black Noise</t>
  </si>
  <si>
    <t>Vampire Weekend</t>
  </si>
  <si>
    <t>Death From Above 1979</t>
  </si>
  <si>
    <t>The Notwist</t>
  </si>
  <si>
    <t>Liberation Through Hearing</t>
  </si>
  <si>
    <t>Deaf Wish</t>
  </si>
  <si>
    <t>Reality &amp; Visions</t>
  </si>
  <si>
    <t>Chic</t>
  </si>
  <si>
    <t>Risque</t>
  </si>
  <si>
    <t>Edward Flex</t>
  </si>
  <si>
    <t>Peaking Lights</t>
  </si>
  <si>
    <t>936</t>
  </si>
  <si>
    <t>Tropic of Cancer</t>
  </si>
  <si>
    <t>Restless Idylls</t>
  </si>
  <si>
    <t>Today Is the Day</t>
  </si>
  <si>
    <t>Temple of the Morning Star</t>
  </si>
  <si>
    <t>Grandaddy</t>
  </si>
  <si>
    <t>The Sophtware Slump</t>
  </si>
  <si>
    <t>Naked on the Vague</t>
  </si>
  <si>
    <t>Heaps of Nothing</t>
  </si>
  <si>
    <t>Andy Stott</t>
  </si>
  <si>
    <t>We Stay Together</t>
  </si>
  <si>
    <t>(GI)</t>
  </si>
  <si>
    <t>Germs</t>
  </si>
  <si>
    <t>Magik Markers</t>
  </si>
  <si>
    <t>I Trust My Guitar, Etc.</t>
  </si>
  <si>
    <t>Belong</t>
  </si>
  <si>
    <t>October Language</t>
  </si>
  <si>
    <t>Jacaszek</t>
  </si>
  <si>
    <t>Treny</t>
  </si>
  <si>
    <t>Bitches Brew</t>
  </si>
  <si>
    <t>Kollaps</t>
  </si>
  <si>
    <t>Red House Painters</t>
  </si>
  <si>
    <t>Red House Painters [Rollercoaster]</t>
  </si>
  <si>
    <t>Storm and Stress</t>
  </si>
  <si>
    <t>Storm&amp;stress</t>
  </si>
  <si>
    <t>Rodan</t>
  </si>
  <si>
    <t>Rusty</t>
  </si>
  <si>
    <t>Losing Feeling</t>
  </si>
  <si>
    <t>Paul Baribeau</t>
  </si>
  <si>
    <t>Grand Ledge</t>
  </si>
  <si>
    <t>SvengalisGhost</t>
  </si>
  <si>
    <t>Mind Control</t>
  </si>
  <si>
    <t>Cop Shoop Cop</t>
  </si>
  <si>
    <t>Huevos</t>
  </si>
  <si>
    <t>Off White</t>
  </si>
  <si>
    <t>Lungfish</t>
  </si>
  <si>
    <t>The Unanimous Hour</t>
  </si>
  <si>
    <t>Growing Seeds</t>
  </si>
  <si>
    <t>DJ Sprinkles</t>
  </si>
  <si>
    <t>Midtown 120 Blues</t>
  </si>
  <si>
    <t>Ex Models</t>
  </si>
  <si>
    <t>Zoo Psychology</t>
  </si>
  <si>
    <t>Giddy Motors</t>
  </si>
  <si>
    <t>Make It Pop</t>
  </si>
  <si>
    <t>Silence Is Sexy</t>
  </si>
  <si>
    <t>'Allelujah! Don't Bend! Ascend!</t>
  </si>
  <si>
    <t>Dogbowl</t>
  </si>
  <si>
    <t>Staccato du Mal</t>
  </si>
  <si>
    <t>Sin destino</t>
  </si>
  <si>
    <t>Lucy</t>
  </si>
  <si>
    <t>Wordplay for Working Bees</t>
  </si>
  <si>
    <t>I See Seaweed</t>
  </si>
  <si>
    <t>Future Days</t>
  </si>
  <si>
    <t>Misery Is a Butterfly</t>
  </si>
  <si>
    <t>Kassem Mosse</t>
  </si>
  <si>
    <t>Workshop 19</t>
  </si>
  <si>
    <t>The Union of a Man and a Woman</t>
  </si>
  <si>
    <t>The Sound of the Union of a Man and a Woman</t>
  </si>
  <si>
    <t>The Flowers of Romance</t>
  </si>
  <si>
    <t>Chartreuse Toulouse</t>
  </si>
  <si>
    <t>Long Fin Killie</t>
  </si>
  <si>
    <t>Buttergut</t>
  </si>
  <si>
    <t>Floorplan</t>
  </si>
  <si>
    <t>Paradise</t>
  </si>
  <si>
    <t>Returnal</t>
  </si>
  <si>
    <t>LP</t>
  </si>
  <si>
    <t>Vaya</t>
  </si>
  <si>
    <t>Girl Band</t>
  </si>
  <si>
    <t>France 98</t>
  </si>
  <si>
    <t>Sufjan Stevens</t>
  </si>
  <si>
    <t>The Age of Adz</t>
  </si>
  <si>
    <t>The Saddest Landscape</t>
  </si>
  <si>
    <t>You Will Not Survive</t>
  </si>
  <si>
    <t>Slates</t>
  </si>
  <si>
    <t>Pygmalion</t>
  </si>
  <si>
    <t>Laurel Halo</t>
  </si>
  <si>
    <t>Blue Album</t>
  </si>
  <si>
    <t>The Flying Luttenbachers</t>
  </si>
  <si>
    <t>Destroy All Music</t>
  </si>
  <si>
    <t>There's No 666 in Outer Space</t>
  </si>
  <si>
    <t>Treasure</t>
  </si>
  <si>
    <t>Ruins</t>
  </si>
  <si>
    <t>Hyderomastgroningem</t>
  </si>
  <si>
    <t>The Ex + Tom Cora</t>
  </si>
  <si>
    <t>Scrabbling at the Lock</t>
  </si>
  <si>
    <t>Massacre</t>
  </si>
  <si>
    <t>Fushitsusha</t>
  </si>
  <si>
    <t>Desire</t>
  </si>
  <si>
    <t>Prurient</t>
  </si>
  <si>
    <t>Bermuda Drain</t>
  </si>
  <si>
    <t>Swans</t>
  </si>
  <si>
    <t>Children of God</t>
  </si>
  <si>
    <t>Soldier-Talk</t>
  </si>
  <si>
    <t>Prehistory</t>
  </si>
  <si>
    <t>Bastro</t>
  </si>
  <si>
    <t>Diablo Guapo</t>
  </si>
  <si>
    <t>Super Roots 7</t>
  </si>
  <si>
    <t>A Stairway to the Stars</t>
  </si>
  <si>
    <t>Salad Days Demos</t>
  </si>
  <si>
    <t>Terekke</t>
  </si>
  <si>
    <t>Damn / Pf Pf Pass</t>
  </si>
  <si>
    <t>Prayers on Fire</t>
  </si>
  <si>
    <t>I Hope It Lands</t>
  </si>
  <si>
    <t>Kind of Blue</t>
  </si>
  <si>
    <t>Faust</t>
  </si>
  <si>
    <t>Faust IV</t>
  </si>
  <si>
    <t>The Doors</t>
  </si>
  <si>
    <t>Love</t>
  </si>
  <si>
    <t>Forever Changes</t>
  </si>
  <si>
    <t>Laughing Stock</t>
  </si>
  <si>
    <t>Illinois</t>
  </si>
  <si>
    <t>Strange Days</t>
  </si>
  <si>
    <t>Funkadelic</t>
  </si>
  <si>
    <t>Maggot Brain</t>
  </si>
  <si>
    <t>Midnight Marauders</t>
  </si>
  <si>
    <t>Julia Holter</t>
  </si>
  <si>
    <t>Ekstasis</t>
  </si>
  <si>
    <t>Sigur Rós</t>
  </si>
  <si>
    <t>Ágætis byrjun</t>
  </si>
  <si>
    <t>Wire</t>
  </si>
  <si>
    <t>Chairs Missing</t>
  </si>
  <si>
    <t>Pink Flag</t>
  </si>
  <si>
    <t>Portishead</t>
  </si>
  <si>
    <t>Third</t>
  </si>
  <si>
    <t>The Modern Dance</t>
  </si>
  <si>
    <t>The Seer</t>
  </si>
  <si>
    <t>Goo</t>
  </si>
  <si>
    <t>Frank Zappa</t>
  </si>
  <si>
    <t>Freak Out!</t>
  </si>
  <si>
    <t>Soundtracks</t>
  </si>
  <si>
    <t>Koksofen</t>
  </si>
  <si>
    <t>The Strokes</t>
  </si>
  <si>
    <t>Is This It</t>
  </si>
  <si>
    <t>Caetano Veloso</t>
  </si>
  <si>
    <t>Transa</t>
  </si>
  <si>
    <t>Tim</t>
  </si>
  <si>
    <t>Down Colorfull Hill</t>
  </si>
  <si>
    <t>China Gate</t>
  </si>
  <si>
    <t>Script of the Bridge</t>
  </si>
  <si>
    <t>Minimal Man</t>
  </si>
  <si>
    <t>The Shroud Of</t>
  </si>
  <si>
    <t>Lesson No. 1</t>
  </si>
  <si>
    <t>White Light From the Mouth of Infinity</t>
  </si>
  <si>
    <t>Nail</t>
  </si>
  <si>
    <t>Alligator</t>
  </si>
  <si>
    <t>Gastr del Sol</t>
  </si>
  <si>
    <t>Camoufleur</t>
  </si>
  <si>
    <t>Flood</t>
  </si>
  <si>
    <t>Fare Forward Voyagers (Soldier's Choice)</t>
  </si>
  <si>
    <t>Upgrade &amp; Afterlife</t>
  </si>
  <si>
    <t>Cryptograms</t>
  </si>
  <si>
    <t>Bad Brains</t>
  </si>
  <si>
    <t>Rossz csillag alatt született</t>
  </si>
  <si>
    <t>Super æ</t>
  </si>
  <si>
    <t>Galaxie 500</t>
  </si>
  <si>
    <t>On Fire</t>
  </si>
  <si>
    <t>The Fire Show</t>
  </si>
  <si>
    <t>Saint The Fire Show</t>
  </si>
  <si>
    <t>Too Many Miles</t>
  </si>
  <si>
    <t>To Be Kind</t>
  </si>
  <si>
    <t>Perverted by Language</t>
  </si>
  <si>
    <t>Television Personalities</t>
  </si>
  <si>
    <t>...And Don't the Kids Just Love It</t>
  </si>
  <si>
    <t>Verbose</t>
  </si>
  <si>
    <t>Wonder</t>
  </si>
  <si>
    <t>330,003 Crossdressers From Beyond the Rig Veda</t>
  </si>
  <si>
    <t>Cardiacs</t>
  </si>
  <si>
    <t>Sing to God</t>
  </si>
  <si>
    <t>Bark Psychosis</t>
  </si>
  <si>
    <t>Hex</t>
  </si>
  <si>
    <t>Big Star</t>
  </si>
  <si>
    <t>3rd</t>
  </si>
  <si>
    <t>Thunder Perfect Mind</t>
  </si>
  <si>
    <t>The Perfect Prescription</t>
  </si>
  <si>
    <t>The Glow Pt. 2</t>
  </si>
  <si>
    <t>Shackleton</t>
  </si>
  <si>
    <t>Global Communication</t>
  </si>
  <si>
    <t>76:14</t>
  </si>
  <si>
    <t>Chevreuil</t>
  </si>
  <si>
    <t>Capoeira</t>
  </si>
  <si>
    <t>The Millennium</t>
  </si>
  <si>
    <t>Begin</t>
  </si>
  <si>
    <t>Tri repetae</t>
  </si>
  <si>
    <t>Outkast</t>
  </si>
  <si>
    <t>Aquemini</t>
  </si>
  <si>
    <t>Soundtracks for the Blind</t>
  </si>
  <si>
    <t>Carsick Cars</t>
  </si>
  <si>
    <t>Confield</t>
  </si>
  <si>
    <t>Orchid</t>
  </si>
  <si>
    <t>Bardo Pond</t>
  </si>
  <si>
    <t>Carissa's Wierd</t>
  </si>
  <si>
    <t>Songs About Leaving</t>
  </si>
  <si>
    <t>The Hotelier</t>
  </si>
  <si>
    <t>The Wrens</t>
  </si>
  <si>
    <t>Dirty Three</t>
  </si>
  <si>
    <t>Ocean Songs</t>
  </si>
  <si>
    <t>Source Tags &amp; Codes</t>
  </si>
  <si>
    <t>Pain Teens</t>
  </si>
  <si>
    <t>I Hate Myself</t>
  </si>
  <si>
    <t>10 Songs</t>
  </si>
  <si>
    <t>Disco Volante</t>
  </si>
  <si>
    <t>Reigning Sound</t>
  </si>
  <si>
    <t>Too Much Guitar</t>
  </si>
  <si>
    <t>Electric Ladyland</t>
  </si>
  <si>
    <t>Oingo Boingo</t>
  </si>
  <si>
    <t>Only a Lad</t>
  </si>
  <si>
    <t>Dungen</t>
  </si>
  <si>
    <t>Ta det lugnt</t>
  </si>
  <si>
    <t>Tamikrest</t>
  </si>
  <si>
    <t>Chatma</t>
  </si>
  <si>
    <t>Nodzzz</t>
  </si>
  <si>
    <t>Thomas Brinkmann</t>
  </si>
  <si>
    <t>Klick</t>
  </si>
  <si>
    <t>Kayo Dot</t>
  </si>
  <si>
    <t>Choirs of the Eye</t>
  </si>
  <si>
    <t>Samla Mammas Manna</t>
  </si>
  <si>
    <t>Maltid</t>
  </si>
  <si>
    <t>Filth</t>
  </si>
  <si>
    <t>Press Color</t>
  </si>
  <si>
    <t>Bodychoke</t>
  </si>
  <si>
    <t>Cold River Songs</t>
  </si>
  <si>
    <t>Ewa Braun</t>
  </si>
  <si>
    <t>Stereo</t>
  </si>
  <si>
    <t>Van Morrison</t>
  </si>
  <si>
    <t>Astral Weeks</t>
  </si>
  <si>
    <t>Sorry in Pig Minor</t>
  </si>
  <si>
    <t>65daysofstatic</t>
  </si>
  <si>
    <t>The Fall of Math</t>
  </si>
  <si>
    <t>Ital</t>
  </si>
  <si>
    <t>Main</t>
  </si>
  <si>
    <t>Motion Pool</t>
  </si>
  <si>
    <t>Rites of Spring</t>
  </si>
  <si>
    <t>Faraquet</t>
  </si>
  <si>
    <t>The View From This Tower</t>
  </si>
  <si>
    <t>Exploded Drawing</t>
  </si>
  <si>
    <t>Victims Family</t>
  </si>
  <si>
    <t>Ahleuchatistas</t>
  </si>
  <si>
    <t>What You Will</t>
  </si>
  <si>
    <t>Satanic Panic in the Attic</t>
  </si>
  <si>
    <t>Eye Contact</t>
  </si>
  <si>
    <t>Rip Rig + Panic</t>
  </si>
  <si>
    <t>Cough</t>
  </si>
  <si>
    <t>Jackie-o Motherfucker</t>
  </si>
  <si>
    <t>The Magick Fire Music</t>
  </si>
  <si>
    <t>Fig. 5</t>
  </si>
  <si>
    <t>Six Organs of Admittance</t>
  </si>
  <si>
    <t>Dark Noontide</t>
  </si>
  <si>
    <t>Botch</t>
  </si>
  <si>
    <t>An Anthology of Dead Ends</t>
  </si>
  <si>
    <t>Grouper</t>
  </si>
  <si>
    <t>A I A: Alien Observer</t>
  </si>
  <si>
    <t>Shields</t>
  </si>
  <si>
    <t>Songs: Ohia</t>
  </si>
  <si>
    <t>The Lounge Lizards</t>
  </si>
  <si>
    <t>My Dad Is Dead</t>
  </si>
  <si>
    <t>The Taller You Are, The Shorter You Get</t>
  </si>
  <si>
    <t>The Devil Isn't Red</t>
  </si>
  <si>
    <t>Songs</t>
  </si>
  <si>
    <t>An Evil Heat</t>
  </si>
  <si>
    <t>The World Is a Beautiful Place</t>
  </si>
  <si>
    <t>#####</t>
  </si>
  <si>
    <t>The Ascension: The Sequel</t>
  </si>
  <si>
    <t>Challenge for a Civilized Society</t>
  </si>
  <si>
    <t>Kno</t>
  </si>
  <si>
    <t>Death Is Silent</t>
  </si>
  <si>
    <t>Zeni Geva</t>
  </si>
  <si>
    <t>Freedom Bondage</t>
  </si>
  <si>
    <t>Waco Taco Combo</t>
  </si>
  <si>
    <t>edIT</t>
  </si>
  <si>
    <t>Crying Over Pros for No Reason</t>
  </si>
  <si>
    <t>Gridlock</t>
  </si>
  <si>
    <t>Formless</t>
  </si>
  <si>
    <t>raison d'etre</t>
  </si>
  <si>
    <t>The Empty Hollow Unfolds</t>
  </si>
  <si>
    <t>OOBE</t>
  </si>
  <si>
    <t>Stealth</t>
  </si>
  <si>
    <t>Junior Boys</t>
  </si>
  <si>
    <t>Last Exit</t>
  </si>
  <si>
    <t>Kala</t>
  </si>
  <si>
    <t>Venice</t>
  </si>
  <si>
    <t>Ensemble Pittoresque</t>
  </si>
  <si>
    <t>For This Is Past</t>
  </si>
  <si>
    <t>mum</t>
  </si>
  <si>
    <t>Yesterday Was Dramatic - Today Is OK</t>
  </si>
  <si>
    <t>Body Riddle</t>
  </si>
  <si>
    <t>Totems Flare</t>
  </si>
  <si>
    <t>MGMT</t>
  </si>
  <si>
    <t>Oracular Spectacular</t>
  </si>
  <si>
    <t>Cerulean</t>
  </si>
  <si>
    <t>Ambivalence Avenue</t>
  </si>
  <si>
    <t>World Music</t>
  </si>
  <si>
    <t>Late of the Pier</t>
  </si>
  <si>
    <t>Voices of Dust</t>
  </si>
  <si>
    <t>The English Riviera</t>
  </si>
  <si>
    <t>Rosetta</t>
  </si>
  <si>
    <t>The Galilean Satellites</t>
  </si>
  <si>
    <t>Flowers From Exile</t>
  </si>
  <si>
    <t>Nujabes</t>
  </si>
  <si>
    <t>Ephel Duath</t>
  </si>
  <si>
    <t>The Painter's Palette</t>
  </si>
  <si>
    <t>Niandra LaDes and Usually Just a T-Shirt</t>
  </si>
  <si>
    <t>154</t>
  </si>
  <si>
    <t>Young Machetes</t>
  </si>
  <si>
    <t>Dead Moon</t>
  </si>
  <si>
    <t>Echoes of the Past</t>
  </si>
  <si>
    <t>John Zorn / Naked City</t>
  </si>
  <si>
    <t>Naked City</t>
  </si>
  <si>
    <t>Throbbing Gristle</t>
  </si>
  <si>
    <t>20 Jazz Funk Greats</t>
  </si>
  <si>
    <t>Pissed Jeans</t>
  </si>
  <si>
    <t>King of Jeans</t>
  </si>
  <si>
    <t>Excavation</t>
  </si>
  <si>
    <t>Theoretical Girls</t>
  </si>
  <si>
    <t>Theoretical Record</t>
  </si>
  <si>
    <t>X-Ray Spex</t>
  </si>
  <si>
    <t>Germfree Adolescents</t>
  </si>
  <si>
    <t>Girls Against Boys</t>
  </si>
  <si>
    <t>Venus Luxure No. 1 Baby</t>
  </si>
  <si>
    <t>Teenage Jesus &amp; The Jerks</t>
  </si>
  <si>
    <t>Everything</t>
  </si>
  <si>
    <t>Prolapse</t>
  </si>
  <si>
    <t>Pointless Walks to Dismal Places</t>
  </si>
  <si>
    <t>The Downward Spiral</t>
  </si>
  <si>
    <t>23 Skidoo</t>
  </si>
  <si>
    <t>Seven Songs</t>
  </si>
  <si>
    <t>Add N to (X)</t>
  </si>
  <si>
    <t>Avant Hard</t>
  </si>
  <si>
    <t>Big Blood</t>
  </si>
  <si>
    <t>Analphabetapolothology</t>
  </si>
  <si>
    <t>Deerhoof</t>
  </si>
  <si>
    <t>Friend Opportunity</t>
  </si>
  <si>
    <t>Milk Man</t>
  </si>
  <si>
    <t>Mount Kimbie</t>
  </si>
  <si>
    <t>Crooks &amp; Lovers</t>
  </si>
  <si>
    <t>Bloc Party</t>
  </si>
  <si>
    <t>Silent Alarm</t>
  </si>
  <si>
    <t>SBTRKT</t>
  </si>
  <si>
    <t>Don Caballero 2</t>
  </si>
  <si>
    <t>Fire! Orchestra</t>
  </si>
  <si>
    <t>Exit!</t>
  </si>
  <si>
    <t>Superchunk</t>
  </si>
  <si>
    <t>No Pocky for Kitty</t>
  </si>
  <si>
    <t>'O'rang</t>
  </si>
  <si>
    <t>( )</t>
  </si>
  <si>
    <t>zeitkrazer</t>
  </si>
  <si>
    <t>Plays PRES</t>
  </si>
  <si>
    <t>Ultralyd</t>
  </si>
  <si>
    <t>Magma</t>
  </si>
  <si>
    <t>Tyondai Braxton</t>
  </si>
  <si>
    <t>Central Market</t>
  </si>
  <si>
    <t>Deafheaven</t>
  </si>
  <si>
    <t>Sunbather</t>
  </si>
  <si>
    <t>Witchcraft Rebellion</t>
  </si>
  <si>
    <t>alt-J</t>
  </si>
  <si>
    <t>The Kurws</t>
  </si>
  <si>
    <t>Dziura w getcie</t>
  </si>
  <si>
    <t>Smart Went Crazy</t>
  </si>
  <si>
    <t>Manitoba</t>
  </si>
  <si>
    <t>Lubricate Your Living Room</t>
  </si>
  <si>
    <t>Repetition</t>
  </si>
  <si>
    <t>The Emotional Plague</t>
  </si>
  <si>
    <t>Red Lorry Yellow Lorry</t>
  </si>
  <si>
    <t>Talk About the Weather</t>
  </si>
  <si>
    <t>The Tumbled Sea</t>
  </si>
  <si>
    <t>Kuedo</t>
  </si>
  <si>
    <t>Severant</t>
  </si>
  <si>
    <t>HEALTH</t>
  </si>
  <si>
    <t>Get Color</t>
  </si>
  <si>
    <t>Arms</t>
  </si>
  <si>
    <t>Psychic</t>
  </si>
  <si>
    <t>Loud City Song</t>
  </si>
  <si>
    <t>King Krule</t>
  </si>
  <si>
    <t>Signals, Calls and Marches</t>
  </si>
  <si>
    <t>What Makes a Man Start Fires?</t>
  </si>
  <si>
    <t>The Electric Lady</t>
  </si>
  <si>
    <t>Forest Swords</t>
  </si>
  <si>
    <t>Engravings</t>
  </si>
  <si>
    <t>The Jesus and Mary Chain</t>
  </si>
  <si>
    <t>Psychocandy</t>
  </si>
  <si>
    <t>Help</t>
  </si>
  <si>
    <t>Asakawa Maki</t>
  </si>
  <si>
    <t>Blue Spirit Blues</t>
  </si>
  <si>
    <t>Surf Noir</t>
  </si>
  <si>
    <t>There's a Riot Goin' On</t>
  </si>
  <si>
    <t>Smith Westerns</t>
  </si>
  <si>
    <t>Dye It Blonde</t>
  </si>
  <si>
    <t>Quicksand</t>
  </si>
  <si>
    <t>Slip</t>
  </si>
  <si>
    <t>Sang Phat Editor</t>
  </si>
  <si>
    <t>Pornography</t>
  </si>
  <si>
    <t>Squarepusher</t>
  </si>
  <si>
    <t>Hard Normal Daddy</t>
  </si>
  <si>
    <t>My Disco</t>
  </si>
  <si>
    <t>Red Temple Spirits</t>
  </si>
  <si>
    <t>Black Earth</t>
  </si>
  <si>
    <t>Asva</t>
  </si>
  <si>
    <t>What You Don't Know Is Frontier</t>
  </si>
  <si>
    <t>Alan Vega</t>
  </si>
  <si>
    <t>Crawling Chaos</t>
  </si>
  <si>
    <t>The Gas Chair</t>
  </si>
  <si>
    <t>Sexy Pee Story</t>
  </si>
  <si>
    <t>Lost and Safe</t>
  </si>
  <si>
    <t>Dragging a Dead Deer Up a Hill</t>
  </si>
  <si>
    <t>Oxes</t>
  </si>
  <si>
    <t>Oxxxes</t>
  </si>
  <si>
    <t>The Raincoats</t>
  </si>
  <si>
    <t>Odyshape</t>
  </si>
  <si>
    <t>The Art of Falling Apart</t>
  </si>
  <si>
    <t>Con Art</t>
  </si>
  <si>
    <t>The Legendary Pink Dots</t>
  </si>
  <si>
    <t>AFX</t>
  </si>
  <si>
    <t>Chosen Lords</t>
  </si>
  <si>
    <t>Malaria!</t>
  </si>
  <si>
    <t>Compiled</t>
  </si>
  <si>
    <t>Alles ist gut</t>
  </si>
  <si>
    <t>In Love With Oblivion</t>
  </si>
  <si>
    <t>Take It From the Man!</t>
  </si>
  <si>
    <t>Killdozer</t>
  </si>
  <si>
    <t>Twelve Point Buck</t>
  </si>
  <si>
    <t>BNNT</t>
  </si>
  <si>
    <t>_ _</t>
  </si>
  <si>
    <t>Gary War</t>
  </si>
  <si>
    <t>Starzy Singers</t>
  </si>
  <si>
    <t>Rock-a-bubu</t>
  </si>
  <si>
    <t>Chuck Person</t>
  </si>
  <si>
    <t>Chuck Person's Eccojams Vol. 1</t>
  </si>
  <si>
    <t>The Dillinger Escape Plan</t>
  </si>
  <si>
    <t>uSSSy</t>
  </si>
  <si>
    <t>Swim</t>
  </si>
  <si>
    <t>Keith Jarrett</t>
  </si>
  <si>
    <t>The Köln Concert</t>
  </si>
  <si>
    <t>No Trend</t>
  </si>
  <si>
    <t>Too Many Humans</t>
  </si>
  <si>
    <t>Stephan Bodzin</t>
  </si>
  <si>
    <t>Liebe ist…</t>
  </si>
  <si>
    <t>R. Stevie Moore</t>
  </si>
  <si>
    <t>Phonography</t>
  </si>
  <si>
    <t>Dark Day</t>
  </si>
  <si>
    <t>Exterminating Angel</t>
  </si>
  <si>
    <t>Fetch</t>
  </si>
  <si>
    <t>Backsaturday</t>
  </si>
  <si>
    <t>Jai Paul</t>
  </si>
  <si>
    <t>The Paper Chase</t>
  </si>
  <si>
    <t>Hide the Kitchen Knives</t>
  </si>
  <si>
    <t>Dan Deacon</t>
  </si>
  <si>
    <t>Bromst</t>
  </si>
  <si>
    <t>Dirty Mind</t>
  </si>
  <si>
    <t>volcano!</t>
  </si>
  <si>
    <t>Beautiful Seizure</t>
  </si>
  <si>
    <t>Murcof</t>
  </si>
  <si>
    <t>Martes</t>
  </si>
  <si>
    <t>Dadamah</t>
  </si>
  <si>
    <t>This Is Not a Dream</t>
  </si>
  <si>
    <t>Bonsai Superstar</t>
  </si>
  <si>
    <t>Swirlies</t>
  </si>
  <si>
    <t>Blonder Tongue Audio Baton</t>
  </si>
  <si>
    <t>Frisk Frugt</t>
  </si>
  <si>
    <t>Dansktoppen møder Burkina Faso</t>
  </si>
  <si>
    <t>Holograms</t>
  </si>
  <si>
    <t>Rollin'</t>
  </si>
  <si>
    <t>The Rule of Thirds</t>
  </si>
  <si>
    <t>Sol Invictus</t>
  </si>
  <si>
    <t>Lex Talionis</t>
  </si>
  <si>
    <t>David Sylvian</t>
  </si>
  <si>
    <t>Secrets of the Beehive</t>
  </si>
  <si>
    <t>Babylon Rules</t>
  </si>
  <si>
    <t>Camberwell Now</t>
  </si>
  <si>
    <t>All's Well</t>
  </si>
  <si>
    <t>Brown Book</t>
  </si>
  <si>
    <t>Leonid Fedorov</t>
  </si>
  <si>
    <t>Lilowyj Den</t>
  </si>
  <si>
    <t>Wolf Parade</t>
  </si>
  <si>
    <t>Apologies to the Queen Mary</t>
  </si>
  <si>
    <t>Sylvain Chauveau</t>
  </si>
  <si>
    <t>The Field Mice</t>
  </si>
  <si>
    <t>Snowball</t>
  </si>
  <si>
    <t>The Mountain Goats</t>
  </si>
  <si>
    <t>Tallahassee</t>
  </si>
  <si>
    <t>Nostalgia</t>
  </si>
  <si>
    <t>To Everybody</t>
  </si>
  <si>
    <t>The Chemical Brothers</t>
  </si>
  <si>
    <t>Dig Your Own Hole</t>
  </si>
  <si>
    <t>Jack Rose</t>
  </si>
  <si>
    <t>Kensington Blues</t>
  </si>
  <si>
    <t>Tom Ze</t>
  </si>
  <si>
    <t>Todos os olhos</t>
  </si>
  <si>
    <t>By the End of Tonight</t>
  </si>
  <si>
    <t>A Tribute to Tigers</t>
  </si>
  <si>
    <t>Son Lux</t>
  </si>
  <si>
    <t>Lanterns</t>
  </si>
  <si>
    <t>Songs of Love and Hate</t>
  </si>
  <si>
    <t>lowercase</t>
  </si>
  <si>
    <t>Kill the Lights</t>
  </si>
  <si>
    <t>Hunky Dory</t>
  </si>
  <si>
    <t>The Dead C</t>
  </si>
  <si>
    <t>Harsh 70s Reality</t>
  </si>
  <si>
    <t>Bjork</t>
  </si>
  <si>
    <t>Homogenic</t>
  </si>
  <si>
    <t>Wish You Were Here</t>
  </si>
  <si>
    <t>You Slut!</t>
  </si>
  <si>
    <t>Blondie</t>
  </si>
  <si>
    <t>Cerberus Shoal</t>
  </si>
  <si>
    <t>Zechs Marquise</t>
  </si>
  <si>
    <t>Getting Paid</t>
  </si>
  <si>
    <t>Amputechture</t>
  </si>
  <si>
    <t>Ween</t>
  </si>
  <si>
    <t>Pure Guava</t>
  </si>
  <si>
    <t>Dummy</t>
  </si>
  <si>
    <t>Robert Wyatt</t>
  </si>
  <si>
    <t>Rock Bottom</t>
  </si>
  <si>
    <t>Elliott Smith</t>
  </si>
  <si>
    <t>Either / Or</t>
  </si>
  <si>
    <t>Youth Lagoon</t>
  </si>
  <si>
    <t>The Year of Hibernation</t>
  </si>
  <si>
    <t>Lama Rabi Rabi</t>
  </si>
  <si>
    <t>Ghost</t>
  </si>
  <si>
    <t>World's End Girlfriend</t>
  </si>
  <si>
    <t>Hurtbreak Wonderland</t>
  </si>
  <si>
    <t>Malpractice</t>
  </si>
  <si>
    <t>Foals</t>
  </si>
  <si>
    <t>Total Life Forever</t>
  </si>
  <si>
    <t>Charalambides</t>
  </si>
  <si>
    <t>Joy Shapes</t>
  </si>
  <si>
    <t>Matt Elliott</t>
  </si>
  <si>
    <t>Drinking Songs</t>
  </si>
  <si>
    <t>Stories From the City, Stories From the Sea</t>
  </si>
  <si>
    <t>The Antlers</t>
  </si>
  <si>
    <t>Hospice</t>
  </si>
  <si>
    <t>Thunder and Consolation</t>
  </si>
  <si>
    <t>The Apples in Stereo</t>
  </si>
  <si>
    <t>Fun Trick Noisemaker</t>
  </si>
  <si>
    <t>Beulah</t>
  </si>
  <si>
    <t>When Your Heartstrings Break</t>
  </si>
  <si>
    <t>Animals</t>
  </si>
  <si>
    <t>R.E.M.</t>
  </si>
  <si>
    <t>Murmur</t>
  </si>
  <si>
    <t>Polyrock</t>
  </si>
  <si>
    <t>Scorn</t>
  </si>
  <si>
    <t>Jerusalem in My Heart</t>
  </si>
  <si>
    <t>Mo7it al-mo7it</t>
  </si>
  <si>
    <t>Bad Religion</t>
  </si>
  <si>
    <t>No Control</t>
  </si>
  <si>
    <t>The Pretty Things</t>
  </si>
  <si>
    <t>S.F. Sorrow</t>
  </si>
  <si>
    <t>Fucked Up</t>
  </si>
  <si>
    <t>The Chemistry of Common Life</t>
  </si>
  <si>
    <t>Cult of Youth</t>
  </si>
  <si>
    <t>Love Will Prevail</t>
  </si>
  <si>
    <t>Marvin Gaye</t>
  </si>
  <si>
    <t>What's Going On</t>
  </si>
  <si>
    <t>Cut Copy</t>
  </si>
  <si>
    <t>In Ghost Colours</t>
  </si>
  <si>
    <t>Passion Pit</t>
  </si>
  <si>
    <t>Korekyojin</t>
  </si>
  <si>
    <t>Drenge</t>
  </si>
  <si>
    <t>Editors</t>
  </si>
  <si>
    <t>The Back Room</t>
  </si>
  <si>
    <t>Yeasayer</t>
  </si>
  <si>
    <t>Odd Blood</t>
  </si>
  <si>
    <t>Minus the Bear</t>
  </si>
  <si>
    <t>Uzeda</t>
  </si>
  <si>
    <t>Different Section Wires</t>
  </si>
  <si>
    <t>Ata Kak</t>
  </si>
  <si>
    <t>Obaa Sima</t>
  </si>
  <si>
    <t>Kashiwa Daisuke</t>
  </si>
  <si>
    <t>Program Music I</t>
  </si>
  <si>
    <t>My Father My King</t>
  </si>
  <si>
    <t>Mississipi Lean</t>
  </si>
  <si>
    <t>Jagwar Ma</t>
  </si>
  <si>
    <t>Howlin</t>
  </si>
  <si>
    <t>Loop</t>
  </si>
  <si>
    <t>Heaven's End</t>
  </si>
  <si>
    <t>God Is My Co-Pilot</t>
  </si>
  <si>
    <t>I Am Not This Body</t>
  </si>
  <si>
    <t>Under the Big Black Sun</t>
  </si>
  <si>
    <t>Simple Songs</t>
  </si>
  <si>
    <t>Everybody Knows This Is Nowhere</t>
  </si>
  <si>
    <t>Teho Teardo &amp; Blixa Bargeld</t>
  </si>
  <si>
    <t>Still Smiling</t>
  </si>
  <si>
    <t>Through the Panama</t>
  </si>
  <si>
    <t>Sun Coming Down</t>
  </si>
  <si>
    <t>Cosmo's Factory</t>
  </si>
  <si>
    <t>Tsyganyata i Ya s Ilyicha</t>
  </si>
  <si>
    <t>Gaubitsy leĭtenanta Guruby</t>
  </si>
  <si>
    <t>Smash</t>
  </si>
  <si>
    <t>November Novelet</t>
  </si>
  <si>
    <t>Magic</t>
  </si>
  <si>
    <t>Alva Noto</t>
  </si>
  <si>
    <t>Transform</t>
  </si>
  <si>
    <t>The Unnatural World</t>
  </si>
  <si>
    <t>Born in Blood</t>
  </si>
  <si>
    <t>I</t>
  </si>
  <si>
    <t>Var</t>
  </si>
  <si>
    <t>Kyuss</t>
  </si>
  <si>
    <t>Linda Martini</t>
  </si>
  <si>
    <t>Olhos de Mongol</t>
  </si>
  <si>
    <t>Tom Waits</t>
  </si>
  <si>
    <t>Rain Dogs</t>
  </si>
  <si>
    <t>The Unicorns</t>
  </si>
  <si>
    <t>Human Animal</t>
  </si>
  <si>
    <t>Holy Other</t>
  </si>
  <si>
    <t>With U</t>
  </si>
  <si>
    <t>Two Guns, Twin Arrows</t>
  </si>
  <si>
    <t>Kings of Leon</t>
  </si>
  <si>
    <t>Youth &amp; Young Manhood</t>
  </si>
  <si>
    <t>The Boo Radleys</t>
  </si>
  <si>
    <t>Standstill</t>
  </si>
  <si>
    <t>Vivalaguerra</t>
  </si>
  <si>
    <t>Twin Infinitives</t>
  </si>
  <si>
    <t>In the Court of the Crimson King</t>
  </si>
  <si>
    <t>Led Zeppelin</t>
  </si>
  <si>
    <t>Led Zeppelin [IV]</t>
  </si>
  <si>
    <t>DJ Shadow</t>
  </si>
  <si>
    <t>Endtroducing…</t>
  </si>
  <si>
    <t>Quiet City</t>
  </si>
  <si>
    <t>Sibylle Baier</t>
  </si>
  <si>
    <t>Colour Green</t>
  </si>
  <si>
    <t>(Strange Songs) In the Dark</t>
  </si>
  <si>
    <t>Power, Corruption &amp; Lies</t>
  </si>
  <si>
    <t>Massive Attack</t>
  </si>
  <si>
    <t>Beastie Boys</t>
  </si>
  <si>
    <t>Paul's Boutique</t>
  </si>
  <si>
    <t>Pulp</t>
  </si>
  <si>
    <t>XO</t>
  </si>
  <si>
    <t>Blur</t>
  </si>
  <si>
    <t>13</t>
  </si>
  <si>
    <t>Real Life</t>
  </si>
  <si>
    <t>Pram</t>
  </si>
  <si>
    <t>Helium</t>
  </si>
  <si>
    <t>Iggy Pop</t>
  </si>
  <si>
    <t>The Idiot</t>
  </si>
  <si>
    <t>The Residents</t>
  </si>
  <si>
    <t>Not Available</t>
  </si>
  <si>
    <t>Lick My Decals Off, Baby</t>
  </si>
  <si>
    <t>Mirage</t>
  </si>
  <si>
    <t>Parson Sound</t>
  </si>
  <si>
    <t>Danielle Dax</t>
  </si>
  <si>
    <t>Pop-Eyes</t>
  </si>
  <si>
    <t>Mars Audiac Quintet</t>
  </si>
  <si>
    <t>The Wedding Present</t>
  </si>
  <si>
    <t>Seamonsters</t>
  </si>
  <si>
    <t>Yann Tiersen</t>
  </si>
  <si>
    <t>Hansten Klork</t>
  </si>
  <si>
    <t>Embryonic</t>
  </si>
  <si>
    <t>From the Lions Mouth</t>
  </si>
  <si>
    <t>The Jam</t>
  </si>
  <si>
    <t>Sound Affects</t>
  </si>
  <si>
    <t>Secret South</t>
  </si>
  <si>
    <t>Gospel</t>
  </si>
  <si>
    <t>The Moon Is a Dead World</t>
  </si>
  <si>
    <t>Silver Apples</t>
  </si>
  <si>
    <t>Brother, Sister</t>
  </si>
  <si>
    <t>This Immortal Coil</t>
  </si>
  <si>
    <t>The Dark Age of Love</t>
  </si>
  <si>
    <t>On the Mouth</t>
  </si>
  <si>
    <t>Algiers</t>
  </si>
  <si>
    <t>Dinosaur Jr.</t>
  </si>
  <si>
    <t>Beyond</t>
  </si>
  <si>
    <t>Spoon</t>
  </si>
  <si>
    <t>Kill the Moonlight</t>
  </si>
  <si>
    <t>Frances the Mute</t>
  </si>
  <si>
    <t>Th' Faith Healers</t>
  </si>
  <si>
    <t>Lido</t>
  </si>
  <si>
    <t>KARP</t>
  </si>
  <si>
    <t>Self Titled LP</t>
  </si>
  <si>
    <t>Explosions in the Sky</t>
  </si>
  <si>
    <t>The Earth Is Not a Cold Dead Place</t>
  </si>
  <si>
    <t>God Is an Astronaut</t>
  </si>
  <si>
    <t>All Is Violent, All Is Bright</t>
  </si>
  <si>
    <t>Down</t>
  </si>
  <si>
    <t>NOLA</t>
  </si>
  <si>
    <t>Bruce Springsteen</t>
  </si>
  <si>
    <t>Born to Run</t>
  </si>
  <si>
    <t>Cigarette Smoke Phantom</t>
  </si>
  <si>
    <t>Jaga Jazzist</t>
  </si>
  <si>
    <t>A Livingroom Hush</t>
  </si>
  <si>
    <t>City of Caterpillar</t>
  </si>
  <si>
    <t>Envy</t>
  </si>
  <si>
    <t>A Dead Sinking Story</t>
  </si>
  <si>
    <t>Maybeshewill</t>
  </si>
  <si>
    <t>Not for Want of Trying</t>
  </si>
  <si>
    <t>Antidotes</t>
  </si>
  <si>
    <t>More Skin With Milk-Mouth</t>
  </si>
  <si>
    <t>Giraffes? Giraffes!</t>
  </si>
  <si>
    <t>World Shut Your Mouth</t>
  </si>
  <si>
    <t>Diabologum</t>
  </si>
  <si>
    <t>#3 (Ce n'est pas perdu pour tout le monde)</t>
  </si>
  <si>
    <t>Glaxo Babies</t>
  </si>
  <si>
    <t>Gary Numan</t>
  </si>
  <si>
    <t>The Pleasure Principle</t>
  </si>
  <si>
    <t>ECIM</t>
  </si>
  <si>
    <t>Sing No Evil</t>
  </si>
  <si>
    <t>Espers</t>
  </si>
  <si>
    <t>The Weed Tree</t>
  </si>
  <si>
    <t>Kvelertak</t>
  </si>
  <si>
    <t>Prefuse 73</t>
  </si>
  <si>
    <t>Apparat</t>
  </si>
  <si>
    <t>Walls</t>
  </si>
  <si>
    <t>Plaid</t>
  </si>
  <si>
    <t>Depression Cherry</t>
  </si>
  <si>
    <t>Beastmilk</t>
  </si>
  <si>
    <t>Haus Arafna</t>
  </si>
  <si>
    <t>You</t>
  </si>
  <si>
    <t>Front 242</t>
  </si>
  <si>
    <t>Front by Front</t>
  </si>
  <si>
    <t>Austra</t>
  </si>
  <si>
    <t>Feel It Break</t>
  </si>
  <si>
    <t>Axe to Fall</t>
  </si>
  <si>
    <t>Jesu</t>
  </si>
  <si>
    <t>Sadistik</t>
  </si>
  <si>
    <t>The Balancing Act</t>
  </si>
  <si>
    <t>Bows + Arrows</t>
  </si>
  <si>
    <t>Jandek</t>
  </si>
  <si>
    <t>Chair Beside a Window</t>
  </si>
  <si>
    <t>"Pass the Dust, I Think I'm Bowie."</t>
  </si>
  <si>
    <t>Hot Snakes</t>
  </si>
  <si>
    <t>Suicide Invoice</t>
  </si>
  <si>
    <t>Pig Destroyer</t>
  </si>
  <si>
    <t>Prowler in the Yard</t>
  </si>
  <si>
    <t>DIIV</t>
  </si>
  <si>
    <t>Oshin</t>
  </si>
  <si>
    <t>Isis</t>
  </si>
  <si>
    <t>Panopticon</t>
  </si>
  <si>
    <t>Homb</t>
  </si>
  <si>
    <t>Badlands</t>
  </si>
  <si>
    <t>UK Decay</t>
  </si>
  <si>
    <t>Lying / A Wooden Box</t>
  </si>
  <si>
    <t>Luxury Problems</t>
  </si>
  <si>
    <t>And So I Watch You From Afar</t>
  </si>
  <si>
    <t>Motorama</t>
  </si>
  <si>
    <t>Alps</t>
  </si>
  <si>
    <t>The Twilight Singers</t>
  </si>
  <si>
    <t>Twilight As Played by the Twilight Singers</t>
  </si>
  <si>
    <t>Ty Segall</t>
  </si>
  <si>
    <t>Manipulator</t>
  </si>
  <si>
    <t>Skylarking</t>
  </si>
  <si>
    <t>T. Rex</t>
  </si>
  <si>
    <t>Electric Warrior</t>
  </si>
  <si>
    <t>Xe</t>
  </si>
  <si>
    <t>Siekiera</t>
  </si>
  <si>
    <t>Nowa Aleksandria</t>
  </si>
  <si>
    <t>A Minor Forest</t>
  </si>
  <si>
    <t>Flemish Altruism</t>
  </si>
  <si>
    <t>KWJAZ</t>
  </si>
  <si>
    <t>Irrlicht</t>
  </si>
  <si>
    <t>Dion</t>
  </si>
  <si>
    <t>Runaround Sue</t>
  </si>
  <si>
    <t>Opal</t>
  </si>
  <si>
    <t>Happy Nightmare Baby</t>
  </si>
  <si>
    <t>Zamknęły się oczy ziemi</t>
  </si>
  <si>
    <t>Fading Frontier</t>
  </si>
  <si>
    <t>Fire!</t>
  </si>
  <si>
    <t>(Without Noticing)</t>
  </si>
  <si>
    <t>Sounds in the Attic</t>
  </si>
  <si>
    <t>Heyday</t>
  </si>
  <si>
    <t>Hot Rats</t>
  </si>
  <si>
    <t>Plastic Surgery Disasters</t>
  </si>
  <si>
    <t>Admonishing the Bishops</t>
  </si>
  <si>
    <t>TOY</t>
  </si>
  <si>
    <t>Sunn O)))</t>
  </si>
  <si>
    <t>Eyvind Kang</t>
  </si>
  <si>
    <t>Virginal Co Ordinates</t>
  </si>
  <si>
    <t>Electro-Shock for President</t>
  </si>
  <si>
    <t>Holy Toy</t>
  </si>
  <si>
    <t>Warszawa</t>
  </si>
  <si>
    <t>Daniel Johnston</t>
  </si>
  <si>
    <t>Songs of Pain</t>
  </si>
  <si>
    <t>Pharmakon</t>
  </si>
  <si>
    <t>Abandon</t>
  </si>
  <si>
    <t>Kamasi Washington</t>
  </si>
  <si>
    <t>The Epic</t>
  </si>
  <si>
    <t>Duster</t>
  </si>
  <si>
    <t>Stratosphere</t>
  </si>
  <si>
    <t>Teenanger</t>
  </si>
  <si>
    <t>High</t>
  </si>
  <si>
    <t>Abyss</t>
  </si>
  <si>
    <t>Garden of Delete</t>
  </si>
  <si>
    <t>Camper Van Beethoven</t>
  </si>
  <si>
    <t>The 6 String Quartets</t>
  </si>
  <si>
    <t>Zelienople</t>
  </si>
  <si>
    <t>Sleeper Coach</t>
  </si>
  <si>
    <t>Memories of the Future</t>
  </si>
  <si>
    <t>We Must Become the Pitiless Censors of Ourselves</t>
  </si>
  <si>
    <t>Highly Refined Pirates</t>
  </si>
  <si>
    <t>Beat Rhythm News</t>
  </si>
  <si>
    <t>The Circle Maker</t>
  </si>
  <si>
    <t>Fast Metabolism</t>
  </si>
  <si>
    <t>The Inheritors</t>
  </si>
  <si>
    <t>You're Living All Over Me</t>
  </si>
  <si>
    <t>Cor-Crane Secret</t>
  </si>
  <si>
    <t>Ramones</t>
  </si>
  <si>
    <t>Watery, Domestic</t>
  </si>
  <si>
    <t>Double Nickels on the Dime</t>
  </si>
  <si>
    <t>The Shape of Jazz to Come</t>
  </si>
  <si>
    <t>Youth of America</t>
  </si>
  <si>
    <t>The Name of This Band Is Talking Heads</t>
  </si>
  <si>
    <t>Endless Summer</t>
  </si>
  <si>
    <t>Gamelan Into the Mink Supernatural</t>
  </si>
  <si>
    <t>Millions Now Living Will Never Die</t>
  </si>
  <si>
    <t>Willst du Chinese sein</t>
  </si>
  <si>
    <t>Clube da Esquina</t>
  </si>
  <si>
    <t>Jane Doe</t>
  </si>
  <si>
    <t>1/2 Gentlemen / Not Beasts</t>
  </si>
  <si>
    <t>16 Lovers Lane</t>
  </si>
  <si>
    <t>6 Feet Beneath the Moon</t>
  </si>
  <si>
    <t>A divina comédia ou ando meio desligado</t>
  </si>
  <si>
    <t>A Frames 2</t>
  </si>
  <si>
    <t>A Love Supreme</t>
  </si>
  <si>
    <t>A Tabua de Esmeralda</t>
  </si>
  <si>
    <t>A Trip to Marineville</t>
  </si>
  <si>
    <t>A Young Person's Guide to Antoine Beuger</t>
  </si>
  <si>
    <t>Album: Generic Flipper</t>
  </si>
  <si>
    <t>Alien Lanes</t>
  </si>
  <si>
    <t>And Their Refinement of the Decline</t>
  </si>
  <si>
    <t>Amnesiac</t>
  </si>
  <si>
    <t>An Awesome Wave</t>
  </si>
  <si>
    <t>Alone Together</t>
  </si>
  <si>
    <t>New Mexico</t>
  </si>
  <si>
    <t>Escape From New York</t>
  </si>
  <si>
    <t>These New Puritans</t>
  </si>
  <si>
    <t>Shipping News</t>
  </si>
  <si>
    <t>Good News for People Who Love Bad News</t>
  </si>
  <si>
    <t>Joanna Newsom</t>
  </si>
  <si>
    <t>No New York</t>
  </si>
  <si>
    <t>New Order</t>
  </si>
  <si>
    <t>Slow Riot For New Zero Kanada</t>
  </si>
  <si>
    <t>Brand New</t>
  </si>
  <si>
    <t>The New Life</t>
  </si>
  <si>
    <t>New Model Army</t>
  </si>
  <si>
    <t>The New Pornographers</t>
  </si>
  <si>
    <t>Vision Creation Newsun</t>
  </si>
  <si>
    <t>New Age Outlaws</t>
  </si>
  <si>
    <t>New Bermuda</t>
  </si>
  <si>
    <t>New Brigade</t>
  </si>
  <si>
    <t>New Day Rising</t>
  </si>
  <si>
    <t>New History Warfare Vol. 2: Judges</t>
  </si>
  <si>
    <t>New History Warfare Vol. 3: To See More Light</t>
  </si>
  <si>
    <t>New Moon</t>
  </si>
  <si>
    <t>New Plastic Ideas</t>
  </si>
  <si>
    <t>New Slaves</t>
  </si>
  <si>
    <t>New York Dolls</t>
  </si>
  <si>
    <t>Entertainment!</t>
  </si>
  <si>
    <t>Evanescence</t>
  </si>
  <si>
    <t>Endgame</t>
  </si>
  <si>
    <t>And Then Nothing Turned Itself Inside-Out</t>
  </si>
  <si>
    <t>Blank Generation</t>
  </si>
  <si>
    <t>Black Metal</t>
  </si>
  <si>
    <t>Black Foliage: Animation Music Volume 1</t>
  </si>
  <si>
    <t>Brighten the Corners</t>
  </si>
  <si>
    <t>Bufo Alvarius, Amen 29:15</t>
  </si>
  <si>
    <t>Building Nothing Out of Something</t>
  </si>
  <si>
    <t>Bringing It All Back Home</t>
  </si>
  <si>
    <t>Coin Coin Chapter One</t>
  </si>
  <si>
    <t>Circles</t>
  </si>
  <si>
    <t>Consume Red</t>
  </si>
  <si>
    <t>Consumer Complaints</t>
  </si>
  <si>
    <t>Consumer Revolt</t>
  </si>
  <si>
    <t>Corredor polones</t>
  </si>
  <si>
    <t>Arthur or the Decline and Fall of the British Empire</t>
  </si>
  <si>
    <t>As If In Real Time</t>
  </si>
  <si>
    <t>Anthology of American Folk Music</t>
  </si>
  <si>
    <t>Bohren &amp; der Club of Gore</t>
  </si>
  <si>
    <t>Clark</t>
  </si>
  <si>
    <t>John Coltrane</t>
  </si>
  <si>
    <t>Circle Takes the Square</t>
  </si>
  <si>
    <t>Krzysztof Komeda</t>
  </si>
  <si>
    <t>The Necks</t>
  </si>
  <si>
    <t>Cloud Nothings</t>
  </si>
  <si>
    <t>American Football</t>
  </si>
  <si>
    <t>Creedence Clearwater Revival</t>
  </si>
  <si>
    <t>Black Tambourine</t>
  </si>
  <si>
    <t>Milton Nascimento &amp; Lo Borges</t>
  </si>
  <si>
    <t>Jan Jelinek</t>
  </si>
  <si>
    <t>Friendzone</t>
  </si>
  <si>
    <t>Half Japanese</t>
  </si>
  <si>
    <t>Rest Proof Clockwork</t>
  </si>
  <si>
    <t>Girls Names</t>
  </si>
  <si>
    <t>The Haxan Cloak</t>
  </si>
  <si>
    <t>Have You in My Wilderness</t>
  </si>
  <si>
    <t>NEU! '75</t>
  </si>
  <si>
    <t>NEU!</t>
  </si>
  <si>
    <t>…In "Jane From Occupied Europe"</t>
  </si>
  <si>
    <t>No One Dances Quite Like My Brothers</t>
  </si>
  <si>
    <t>Discipline &amp; Desire</t>
  </si>
  <si>
    <t>The Days of Wine and Roses</t>
  </si>
  <si>
    <t>Who Will Cut Our Hair When We're Gone?</t>
  </si>
  <si>
    <t>Ornette Coleman</t>
  </si>
  <si>
    <t>The Magnetic Fields</t>
  </si>
  <si>
    <t>Saccharine Trust</t>
  </si>
  <si>
    <t>Etienne Jaumet</t>
  </si>
  <si>
    <t>mclusky</t>
  </si>
  <si>
    <t>Merchandise</t>
  </si>
  <si>
    <t>What Burns Never Returns</t>
  </si>
  <si>
    <t>Mclusky Do Dallas</t>
  </si>
  <si>
    <t>Home</t>
  </si>
  <si>
    <t>Black Randy &amp; The Metrosquad</t>
  </si>
  <si>
    <t>Laughing Clowns</t>
  </si>
  <si>
    <t>Pearls Before Swine</t>
  </si>
  <si>
    <t>Meat Puppets</t>
  </si>
  <si>
    <t>Pavement</t>
  </si>
  <si>
    <t>Sgt. Pepper's Lonely Hearts Club Band</t>
  </si>
  <si>
    <t>Meat Puppets II</t>
  </si>
  <si>
    <t>Nevermind</t>
  </si>
  <si>
    <t>Different Class</t>
  </si>
  <si>
    <t>Critical Meat</t>
  </si>
  <si>
    <t>Rage Against the Machine</t>
  </si>
  <si>
    <t>The Monochrome Set</t>
  </si>
  <si>
    <t>Games</t>
  </si>
  <si>
    <t>Washing Machine</t>
  </si>
  <si>
    <t>Siamese Dream</t>
  </si>
  <si>
    <t>Neutral Milk Hotel</t>
  </si>
  <si>
    <t>In the Aeroplane Over the Sea</t>
  </si>
  <si>
    <t>Neil Young with Crazy Horse</t>
  </si>
  <si>
    <t>Neil Young</t>
  </si>
  <si>
    <t>Neil Perry</t>
  </si>
  <si>
    <t>Lineage Situation</t>
  </si>
  <si>
    <t>MewithoutYou</t>
  </si>
  <si>
    <t>METZ</t>
  </si>
  <si>
    <t>Metronomy</t>
  </si>
  <si>
    <t>Metabolist</t>
  </si>
  <si>
    <t>Meshuggah</t>
  </si>
  <si>
    <t>Meredith Monk</t>
  </si>
  <si>
    <t>Mercury Rev</t>
  </si>
  <si>
    <t>Dolmen Music</t>
  </si>
  <si>
    <t>Menomena</t>
  </si>
  <si>
    <t>Menace Ruine</t>
  </si>
  <si>
    <t>I Am the Fun Blame Monster</t>
  </si>
  <si>
    <t>I Can Hear the Heart Beating as One</t>
  </si>
  <si>
    <t>Memory Tapes</t>
  </si>
  <si>
    <t>Melvins</t>
  </si>
  <si>
    <t>Melt-Banana</t>
  </si>
  <si>
    <t>Mekons</t>
  </si>
  <si>
    <t>Medications</t>
  </si>
  <si>
    <t>Clockcleaner</t>
  </si>
  <si>
    <t>Women</t>
  </si>
  <si>
    <t>Your Favorite People All in One Place</t>
  </si>
  <si>
    <t>Amelie</t>
  </si>
  <si>
    <t>Fabulous Muscles</t>
  </si>
  <si>
    <t>Never Born, Never Dead</t>
  </si>
  <si>
    <t>Never Mind the Bollocks Here's the Sex Pistols</t>
  </si>
  <si>
    <t>Nervous Breakdown</t>
  </si>
  <si>
    <t>Neon Golden</t>
  </si>
  <si>
    <t>Negative Fascination</t>
  </si>
  <si>
    <t>Mezzanine</t>
  </si>
  <si>
    <t>Metaphorical Music</t>
  </si>
  <si>
    <t>Metal Box</t>
  </si>
  <si>
    <t>Merriweather Post Pavilion</t>
  </si>
  <si>
    <t>You're a Woman, I'm a Machine</t>
  </si>
  <si>
    <t>You Turn Me On</t>
  </si>
  <si>
    <t>You Think You Really Know Me</t>
  </si>
  <si>
    <t>You Made Me Realise</t>
  </si>
  <si>
    <t>My Bloody Valentine</t>
  </si>
  <si>
    <t>Broken Social Scene</t>
  </si>
  <si>
    <t>You Fail Me</t>
  </si>
  <si>
    <t>You &amp; Me</t>
  </si>
  <si>
    <t>The Walkmen</t>
  </si>
  <si>
    <t>Mainliner</t>
  </si>
  <si>
    <t>Melody/summer</t>
  </si>
  <si>
    <t>Mellow Out</t>
  </si>
  <si>
    <t>Mekanïk Destruktïw Kommandöh</t>
  </si>
  <si>
    <t>Yank Crime</t>
  </si>
  <si>
    <t>Meat Is Murder</t>
  </si>
  <si>
    <t>Meadowlands</t>
  </si>
  <si>
    <t>Me Moan</t>
  </si>
  <si>
    <t>Closer</t>
  </si>
  <si>
    <t>Climax</t>
  </si>
  <si>
    <t>Clicks + Cuts</t>
  </si>
  <si>
    <t>Clear</t>
  </si>
  <si>
    <t>Clarity</t>
  </si>
  <si>
    <t>James Ferraro</t>
  </si>
  <si>
    <t>NoMeansNo</t>
  </si>
  <si>
    <t>World Class Listening Problem</t>
  </si>
  <si>
    <t>Trans Lines Appointment</t>
  </si>
  <si>
    <t>Q: Are We Not Men? A: We Are Devo!</t>
  </si>
  <si>
    <t>The 90 Day Men</t>
  </si>
  <si>
    <t>M. Ward</t>
  </si>
  <si>
    <t>Transfiguration of Vincent</t>
  </si>
  <si>
    <t>Dazzling Killmen</t>
  </si>
  <si>
    <t>Dead Kennedys</t>
  </si>
  <si>
    <t>Little Nemo</t>
  </si>
  <si>
    <t>Parallel Lines</t>
  </si>
  <si>
    <t>The Stone Roses</t>
  </si>
  <si>
    <t>Queens of the Stone Age</t>
  </si>
  <si>
    <t>Sock It To Me</t>
  </si>
  <si>
    <t>Nine Months to the Disco</t>
  </si>
  <si>
    <t>The Bees Made Honey In the Lion's Skull</t>
  </si>
  <si>
    <t>Drone Logic</t>
  </si>
  <si>
    <t>The Clash</t>
  </si>
  <si>
    <t>Dissertation, Honey</t>
  </si>
  <si>
    <t>Lunatic Harness</t>
  </si>
  <si>
    <t>Ecailles de lune</t>
  </si>
  <si>
    <t>Pigment</t>
  </si>
  <si>
    <t>Innercity Ensemble</t>
  </si>
  <si>
    <t>The Microphones</t>
  </si>
  <si>
    <t>Psychic 9-5 Club</t>
  </si>
  <si>
    <t>Crappin' You Negative</t>
  </si>
  <si>
    <t>Blind Scenes</t>
  </si>
  <si>
    <t>The Punch Line</t>
  </si>
  <si>
    <t>Minutemen</t>
  </si>
  <si>
    <t>Einsturzende Neubauten</t>
  </si>
  <si>
    <t>Halber Mensch</t>
  </si>
  <si>
    <t>Cryptomnesia</t>
  </si>
  <si>
    <t>Dopethrone</t>
  </si>
  <si>
    <t>Eliane Radigue</t>
  </si>
  <si>
    <t>Honey Steel's Gold</t>
  </si>
  <si>
    <t>Fünf auf der nach oben offenen Richterskala</t>
  </si>
  <si>
    <t>Home Blitz</t>
  </si>
  <si>
    <t>Axemen</t>
  </si>
  <si>
    <t>Bitch Magnet</t>
  </si>
  <si>
    <t>Manners</t>
  </si>
  <si>
    <t>Swordfishtrombones</t>
  </si>
  <si>
    <t>Lonerism</t>
  </si>
  <si>
    <t>Tame Impala</t>
  </si>
  <si>
    <t>Veckatimest</t>
  </si>
  <si>
    <t>Sleater-Kinney</t>
  </si>
  <si>
    <t>Double Bummer</t>
  </si>
  <si>
    <t>Kyuss [Welcome to Sky Valley]</t>
  </si>
  <si>
    <t>Townes Van Zandt</t>
  </si>
  <si>
    <t>Witness</t>
  </si>
  <si>
    <t>Spacemen 3</t>
  </si>
  <si>
    <t>Chrome</t>
  </si>
  <si>
    <t>It's Album Time</t>
  </si>
  <si>
    <t>Something to Write Home About</t>
  </si>
  <si>
    <t>Chaos Is Me</t>
  </si>
  <si>
    <t>One Time for All Time</t>
  </si>
  <si>
    <t>Fresques sur les parois secrètes du crâne</t>
  </si>
  <si>
    <t>Tera Melos</t>
  </si>
  <si>
    <t>The Breadwinner</t>
  </si>
  <si>
    <t>Government Plates</t>
  </si>
  <si>
    <t>The Chameleons</t>
  </si>
  <si>
    <t>Soft Machine</t>
  </si>
  <si>
    <t>Venetian Snares</t>
  </si>
  <si>
    <t>The Devil and God Are Raging Inside Me</t>
  </si>
  <si>
    <t>The Black Saint and the Sinner Lady</t>
  </si>
  <si>
    <t>Rid of Me</t>
  </si>
  <si>
    <t>Sackcloth 'n' Ashes</t>
  </si>
  <si>
    <t>Fantasy Black Channel</t>
  </si>
  <si>
    <t>From Here We Go Sublime</t>
  </si>
  <si>
    <t>Transformer</t>
  </si>
  <si>
    <t>ROME</t>
  </si>
  <si>
    <t>Oneohtrix Point Never</t>
  </si>
  <si>
    <t>The Cyclist</t>
  </si>
  <si>
    <t>Cornelius</t>
  </si>
  <si>
    <t>Purple on Time</t>
  </si>
  <si>
    <t>Mudhoney</t>
  </si>
  <si>
    <t>The Money Store</t>
  </si>
  <si>
    <t>Deutsch Amerikanische Freundschaft</t>
  </si>
  <si>
    <t>Alice Coltrane</t>
  </si>
  <si>
    <t>Journey in Satchidananda</t>
  </si>
  <si>
    <t>Last American's Hero/Adrenaline's End</t>
  </si>
  <si>
    <t>Gone Fishin'</t>
  </si>
  <si>
    <t>The Embarrassment</t>
  </si>
  <si>
    <t>Loren MazzaCane Connors</t>
  </si>
  <si>
    <t>The Replacements</t>
  </si>
  <si>
    <t>Fennesz</t>
  </si>
  <si>
    <t>Have One On Me</t>
  </si>
  <si>
    <t>God's Money</t>
  </si>
  <si>
    <t>Crimes</t>
  </si>
  <si>
    <t>Old Time Relijun</t>
  </si>
  <si>
    <t>Abilene</t>
  </si>
  <si>
    <t>A.R. Kane</t>
  </si>
  <si>
    <t>Dark Continent</t>
  </si>
  <si>
    <t>Give Me Pink</t>
  </si>
  <si>
    <t>Sly &amp; The Family Stone</t>
  </si>
  <si>
    <t>Pneu</t>
  </si>
  <si>
    <t>Flip Your Wig</t>
  </si>
  <si>
    <t>Die Nerven</t>
  </si>
  <si>
    <t>Lil Ugly Mane</t>
  </si>
  <si>
    <t>The Island Come True</t>
  </si>
  <si>
    <t>Wu-Tang Clan</t>
  </si>
  <si>
    <t>June of 44</t>
  </si>
  <si>
    <t>Instrumental Tourist</t>
  </si>
  <si>
    <t>Athenaeum, Homebush, Quay &amp; Raab</t>
  </si>
  <si>
    <t>The Rolling Stones</t>
  </si>
  <si>
    <t>American Water</t>
  </si>
  <si>
    <t>The Unexamined Life</t>
  </si>
  <si>
    <t>Supreme Dicks</t>
  </si>
  <si>
    <t>Machinedrum</t>
  </si>
  <si>
    <t>Cheap Time</t>
  </si>
  <si>
    <t>Wolves in the Throne Room</t>
  </si>
  <si>
    <t>The Hal Al Shedad</t>
  </si>
  <si>
    <t>Galapagos Momentum</t>
  </si>
  <si>
    <t>The Nocturnes</t>
  </si>
  <si>
    <t>Stone Island</t>
  </si>
  <si>
    <t>Shiner</t>
  </si>
  <si>
    <t>Everyone Asked About You</t>
  </si>
  <si>
    <t>One Last Wish</t>
  </si>
  <si>
    <t>Madness</t>
  </si>
  <si>
    <t>The Men</t>
  </si>
  <si>
    <t>Unsane</t>
  </si>
  <si>
    <t>One Step Beyond…</t>
  </si>
  <si>
    <t>James White and the Blacks</t>
  </si>
  <si>
    <t>Waiting for a Miracle</t>
  </si>
  <si>
    <t>The Sisters of Mercy</t>
  </si>
  <si>
    <t>Pomeroy</t>
  </si>
  <si>
    <t>Emergency &amp; I</t>
  </si>
  <si>
    <t>The Dismemberment Plan</t>
  </si>
  <si>
    <t>Mi media naranja</t>
  </si>
  <si>
    <t>A Frames</t>
  </si>
  <si>
    <t>Beat Connection</t>
  </si>
  <si>
    <t>Brian Eno &amp; David Byrne</t>
  </si>
  <si>
    <t>Camel</t>
  </si>
  <si>
    <t>CCCP Fedeli alla Linea</t>
  </si>
  <si>
    <t>Half Machine Lip Moves</t>
  </si>
  <si>
    <t>Circle</t>
  </si>
  <si>
    <t>Circle X</t>
  </si>
  <si>
    <t>Cinemechanica</t>
  </si>
  <si>
    <t>Death in June</t>
  </si>
  <si>
    <t>Emeralds</t>
  </si>
  <si>
    <t>Fire Engines</t>
  </si>
  <si>
    <t>Histoire de Melody Nelson</t>
  </si>
  <si>
    <t>Indian Summer</t>
  </si>
  <si>
    <t>Jan Jelinek avec The Exposures</t>
  </si>
  <si>
    <t>James Blake</t>
  </si>
  <si>
    <t>James Holden</t>
  </si>
  <si>
    <t>Janelle Monae</t>
  </si>
  <si>
    <t>Lizzy Mercier Descloux</t>
  </si>
  <si>
    <t>Mammane Sani</t>
  </si>
  <si>
    <t>Magazine</t>
  </si>
  <si>
    <t>Morphine</t>
  </si>
  <si>
    <t>Mutual Benefit</t>
  </si>
  <si>
    <t>Nine Inch Nails</t>
  </si>
  <si>
    <t>Nmesh</t>
  </si>
  <si>
    <t>Oppenheimer Analysis</t>
  </si>
  <si>
    <t>Pan•American</t>
  </si>
  <si>
    <t>Part Time</t>
  </si>
  <si>
    <t>Oneida</t>
  </si>
  <si>
    <t>Perfume Genius</t>
  </si>
  <si>
    <t>Pineal Ventana</t>
  </si>
  <si>
    <t>Pye Corner Audio</t>
  </si>
  <si>
    <t>Sister Iodine</t>
  </si>
  <si>
    <t>Something Like Elvis</t>
  </si>
  <si>
    <t>Joy One Mile</t>
  </si>
  <si>
    <t>Monoliths &amp; Dimensions</t>
  </si>
  <si>
    <t>Test Icicles</t>
  </si>
  <si>
    <t>The Brian Jonestown Massacre</t>
  </si>
  <si>
    <t>The Drones</t>
  </si>
  <si>
    <t>The Gun Club</t>
  </si>
  <si>
    <t>The Momes</t>
  </si>
  <si>
    <t>The Screamers</t>
  </si>
  <si>
    <t>Pleased to Meet Me</t>
  </si>
  <si>
    <t>Strangeways, Here We Come</t>
  </si>
  <si>
    <t>The United States of America</t>
  </si>
  <si>
    <t>Whenever, If Ever</t>
  </si>
  <si>
    <t>Leave Home</t>
  </si>
  <si>
    <t>This Town Needs Guns</t>
  </si>
  <si>
    <t>Ton Steine Scherben</t>
  </si>
  <si>
    <t>Violent Femmes</t>
  </si>
  <si>
    <t>Twin Cinema</t>
  </si>
  <si>
    <t>Home, Like Noplace Is There</t>
  </si>
  <si>
    <t>The Maria Dimension</t>
  </si>
  <si>
    <t>The Narcissist II</t>
  </si>
  <si>
    <t>Sleep Games</t>
  </si>
  <si>
    <t>Headache Remedy</t>
  </si>
  <si>
    <t>Pale Cocoon</t>
  </si>
  <si>
    <t>Punishment Room</t>
  </si>
  <si>
    <t>Dancing to Restore an Eclipsed Moon</t>
  </si>
  <si>
    <t>Everything Is Good Here / Please Come Home</t>
  </si>
  <si>
    <t>We're Only in It for the Money</t>
  </si>
  <si>
    <t>Channel Orange</t>
  </si>
  <si>
    <t>Remember Your Black Day</t>
  </si>
  <si>
    <t>Irony Is a Dead Scene</t>
  </si>
  <si>
    <t>See the World Given to a One Love Entity</t>
  </si>
  <si>
    <t>Cyclops Nuclear Submarine Captain</t>
  </si>
  <si>
    <t>Other Channels</t>
  </si>
  <si>
    <t>The Advisory Circle</t>
  </si>
  <si>
    <t>Something/Anything?</t>
  </si>
  <si>
    <t>Odessey and Oracle</t>
  </si>
  <si>
    <t>They Were Wrong, So We Drowned</t>
  </si>
  <si>
    <t>Keine Macht fur Niemand</t>
  </si>
  <si>
    <t>Funeral</t>
  </si>
  <si>
    <t>Destroy Me, Lover</t>
  </si>
  <si>
    <t>The Shape of Punk to Come</t>
  </si>
  <si>
    <t>Selected Ambient Works Volume II</t>
  </si>
  <si>
    <t>Attack on Memory</t>
  </si>
  <si>
    <t>Black Monk Time</t>
  </si>
  <si>
    <t>The Argument</t>
  </si>
  <si>
    <t>Come On Pilgrim</t>
  </si>
  <si>
    <t>Deathconsciousness</t>
  </si>
  <si>
    <t>The Agent Intellect</t>
  </si>
  <si>
    <t>The Colour of Spring</t>
  </si>
  <si>
    <t>Storm of the Light's Bane</t>
  </si>
  <si>
    <t>I See a Darkness</t>
  </si>
  <si>
    <t>The Decline of British Sea Power</t>
  </si>
  <si>
    <t>Just Ask the Lonely</t>
  </si>
  <si>
    <t>Here Come the Warm Jets</t>
  </si>
  <si>
    <t>Love Comes Close</t>
  </si>
  <si>
    <t>Immer Etwas</t>
  </si>
  <si>
    <t>School of Emotional Engineering</t>
  </si>
  <si>
    <t>Helplessness Blues</t>
  </si>
  <si>
    <t>Käärmelautakunta</t>
  </si>
  <si>
    <t>Telephone Landslide Free Victory</t>
  </si>
  <si>
    <t>Spirit They're Gone Spirit They've Vanished</t>
  </si>
  <si>
    <t>Saluting Rome</t>
  </si>
  <si>
    <t>Red Mecca</t>
  </si>
  <si>
    <t>Rock and Roll Night Club</t>
  </si>
  <si>
    <t>He Has Left Us Alone</t>
  </si>
  <si>
    <t>Red Medicine</t>
  </si>
  <si>
    <t>Each One Teach One</t>
  </si>
  <si>
    <t>Des plumes dans la tête</t>
  </si>
  <si>
    <t>The Problem With Me</t>
  </si>
  <si>
    <t>Machine Gun</t>
  </si>
  <si>
    <t>Old Money</t>
  </si>
  <si>
    <t>Streetcleaner</t>
  </si>
  <si>
    <t>Immer</t>
  </si>
  <si>
    <t>The Lonesome Crowded West</t>
  </si>
  <si>
    <t>More Wealth Than Money</t>
  </si>
  <si>
    <t>Die Mensch-Maschine</t>
  </si>
  <si>
    <t>Ladies and Gentlemen We Are Floating in Space</t>
  </si>
  <si>
    <t>Późne królestwo</t>
  </si>
  <si>
    <t>Amesoeurs</t>
  </si>
  <si>
    <t>Chromosome Gun</t>
  </si>
  <si>
    <t>Lisabo</t>
  </si>
  <si>
    <t>Ezlekuak</t>
  </si>
  <si>
    <t>Hex; or Printing in the Infernal Method</t>
  </si>
  <si>
    <t>Les Bains Douches 18 December 1979</t>
  </si>
  <si>
    <t>Route 8</t>
  </si>
  <si>
    <t>This Raw Feeling</t>
  </si>
  <si>
    <t>FRKWYS Vol. 7</t>
  </si>
  <si>
    <t>The Complete Works</t>
  </si>
  <si>
    <t>Game Theory</t>
  </si>
  <si>
    <t>BEBETUNE$</t>
  </si>
  <si>
    <t>Triosk Meets Jan Jelinek</t>
  </si>
  <si>
    <t>feedtime</t>
  </si>
  <si>
    <t>Black Tape for a Blue Girl</t>
  </si>
  <si>
    <t>Divers</t>
  </si>
  <si>
    <t>The Skaters</t>
  </si>
  <si>
    <t>Dark Rye Bread</t>
  </si>
  <si>
    <t>Brigitte Fontaine &amp; Areski Belkacem </t>
  </si>
  <si>
    <t>Panda Bear</t>
  </si>
  <si>
    <t>Person Pitch</t>
  </si>
  <si>
    <t>Fun</t>
  </si>
  <si>
    <t>Feedtime</t>
  </si>
  <si>
    <t>Amon Tobin</t>
  </si>
  <si>
    <t>Permutation</t>
  </si>
  <si>
    <t>Monomania</t>
  </si>
  <si>
    <t>Courtney Barnett</t>
  </si>
  <si>
    <t>Sometimes I Sit and Think, and Sometimes I Just Sit</t>
  </si>
  <si>
    <t>Tzusing</t>
  </si>
  <si>
    <t>A Name Out of Place Pt. II</t>
  </si>
  <si>
    <t>Hi, How Are You</t>
  </si>
  <si>
    <t>Carrie &amp; Lowell</t>
  </si>
  <si>
    <t>Amon Duul II</t>
  </si>
  <si>
    <t>Yeti</t>
  </si>
  <si>
    <t>Jackson C. Frank</t>
  </si>
  <si>
    <t>Benoit Pioulard</t>
  </si>
  <si>
    <t>Precis</t>
  </si>
  <si>
    <t>Dexter Gordon</t>
  </si>
  <si>
    <t>Go</t>
  </si>
  <si>
    <t>Księżyc</t>
  </si>
  <si>
    <t>The World Is a House on Fire</t>
  </si>
  <si>
    <t>Heaven or Las Vegas</t>
  </si>
  <si>
    <t>One Word Extinguisher</t>
  </si>
  <si>
    <t>The Attitude Era</t>
  </si>
  <si>
    <t>Keep It Like a Secret</t>
  </si>
  <si>
    <t>Jack Name</t>
  </si>
  <si>
    <t>Weird Moons</t>
  </si>
  <si>
    <t>Spring Heel Jack</t>
  </si>
  <si>
    <t>Amassed</t>
  </si>
  <si>
    <t>Why Choose</t>
  </si>
  <si>
    <t>Eldritch Anisette</t>
  </si>
  <si>
    <t>Swans Are Dead</t>
  </si>
  <si>
    <t>Gordons</t>
  </si>
  <si>
    <t>The Gordons</t>
  </si>
  <si>
    <t>Pink</t>
  </si>
  <si>
    <t>Chapel of the Chimes</t>
  </si>
  <si>
    <t>Kevin Drumm</t>
  </si>
  <si>
    <t>Sheer Hellish Miasma</t>
  </si>
  <si>
    <t>Sachiko M, Toshimaru Nakamura, Otomo</t>
  </si>
  <si>
    <t>Good Morning Good Night</t>
  </si>
  <si>
    <t>The String Quartets</t>
  </si>
  <si>
    <t>Quarantine</t>
  </si>
  <si>
    <t>Entry</t>
  </si>
  <si>
    <t>L</t>
  </si>
  <si>
    <t>AV</t>
  </si>
  <si>
    <t>El Grupo Nuevo de Omar Rodriguez</t>
  </si>
  <si>
    <t>They Spent Their Wild Youthful Days</t>
  </si>
  <si>
    <t>Mental Blocks for All Ages</t>
  </si>
  <si>
    <t>Bully</t>
  </si>
  <si>
    <t>Feels Like</t>
  </si>
  <si>
    <t>Streichquartette I-IV</t>
  </si>
  <si>
    <t>Warehouse: Songs and Stories</t>
  </si>
  <si>
    <t>Decorative Feeding</t>
  </si>
  <si>
    <t>Oblivion Access</t>
  </si>
  <si>
    <t>The Dark Side of the Moon</t>
  </si>
  <si>
    <t>Electr-o-Pura</t>
  </si>
  <si>
    <t>Masse Mensch Material</t>
  </si>
  <si>
    <t>Courtesy and Good Will Toward Men</t>
  </si>
  <si>
    <t>For Madmen Only</t>
  </si>
  <si>
    <t>Killing Time</t>
  </si>
  <si>
    <t>The Redeemer</t>
  </si>
  <si>
    <t>Chico Buarque</t>
  </si>
  <si>
    <t>Arms Around a Vision</t>
  </si>
  <si>
    <t>The Clean</t>
  </si>
  <si>
    <t>Boodle Boodle Boodle</t>
  </si>
  <si>
    <t>bob hund</t>
  </si>
  <si>
    <t>Omslag: Martin Kann</t>
  </si>
  <si>
    <t>2814</t>
  </si>
  <si>
    <t>Trapdoor Fucking Exit</t>
  </si>
  <si>
    <t>Strangers From the Universe</t>
  </si>
  <si>
    <t>The Chills</t>
  </si>
  <si>
    <t>Submarine Bells</t>
  </si>
  <si>
    <t>Tropics and Meridians</t>
  </si>
  <si>
    <t>Cancer</t>
  </si>
  <si>
    <t>Scattered, Smothered and Covered</t>
  </si>
  <si>
    <t>Atlas Sound</t>
  </si>
  <si>
    <t>Logos</t>
  </si>
  <si>
    <t>Blackstar</t>
  </si>
  <si>
    <t>Burn Your Fire for No Witness</t>
  </si>
  <si>
    <t>PC Music</t>
  </si>
  <si>
    <t>PC Music Volume 1</t>
  </si>
  <si>
    <t>Hallowed Ground</t>
  </si>
  <si>
    <t>Frozen Niagara Falls</t>
  </si>
  <si>
    <t>Vespertine</t>
  </si>
  <si>
    <t>Colin Stetson &amp; Sarah Neufeld</t>
  </si>
  <si>
    <t>Never Were the Way She Was</t>
  </si>
  <si>
    <t>Aaron Dilloway</t>
  </si>
  <si>
    <t>Modern Jester</t>
  </si>
  <si>
    <t>TOPS</t>
  </si>
  <si>
    <t>Tender Opposites</t>
  </si>
  <si>
    <t>Run the Jewels 2</t>
  </si>
  <si>
    <t>1969 Live</t>
  </si>
  <si>
    <t>Computerwelt</t>
  </si>
  <si>
    <t>Blues &amp; Roots</t>
  </si>
  <si>
    <t>Sung Tongs</t>
  </si>
  <si>
    <t>Whatever You Love, You Are</t>
  </si>
  <si>
    <t>Unrest</t>
  </si>
  <si>
    <t>Tink of SE</t>
  </si>
  <si>
    <t>Lowlife</t>
  </si>
  <si>
    <t>Permanent Sleep</t>
  </si>
  <si>
    <t>The Italian Flag</t>
  </si>
  <si>
    <t>Bloom</t>
  </si>
  <si>
    <t>Vince Staples</t>
  </si>
  <si>
    <t>Summertime '06</t>
  </si>
  <si>
    <t>Blondes</t>
  </si>
  <si>
    <t>Three EPs</t>
  </si>
  <si>
    <t>cLOUDDEAD</t>
  </si>
  <si>
    <t>Vapor City</t>
  </si>
  <si>
    <t>Disappears</t>
  </si>
  <si>
    <t>Pre Language</t>
  </si>
  <si>
    <t>Klaxons</t>
  </si>
  <si>
    <t>Myths of the Near Future</t>
  </si>
  <si>
    <t>EP C / B EP</t>
  </si>
  <si>
    <t>Pink Reason</t>
  </si>
  <si>
    <t>Cleaning the Mirror</t>
  </si>
  <si>
    <t>Istället för musik: förvirring</t>
  </si>
  <si>
    <t>Torn Hawk</t>
  </si>
  <si>
    <t>Through Force of Will</t>
  </si>
  <si>
    <t>Hatful of Hollow</t>
  </si>
  <si>
    <t>The Rise and Fall of Ziggy Stardust</t>
  </si>
  <si>
    <t>Music From the Unrealized Film Script</t>
  </si>
  <si>
    <t>Edward Flex Presents</t>
  </si>
  <si>
    <t>The Difference Between Me and You</t>
  </si>
  <si>
    <t>Sleaford Mods</t>
  </si>
  <si>
    <t>Divide and Exit</t>
  </si>
  <si>
    <t>The Shangri-Las</t>
  </si>
  <si>
    <t>The Shangri-Las '65!</t>
  </si>
  <si>
    <t>Human Performance</t>
  </si>
  <si>
    <t>Patricia</t>
  </si>
  <si>
    <t>Body Issues</t>
  </si>
  <si>
    <t>untitled unmastered.</t>
  </si>
  <si>
    <t>Esion</t>
  </si>
  <si>
    <t>Car Seat Headrest</t>
  </si>
  <si>
    <t>Twin Fantasy</t>
  </si>
  <si>
    <t>Bare Wires</t>
  </si>
  <si>
    <t>Seeking Love</t>
  </si>
  <si>
    <t>Repeater</t>
  </si>
  <si>
    <t>Wild Nothing</t>
  </si>
  <si>
    <t>Nocturne</t>
  </si>
  <si>
    <t>King Midas Sound &amp; Fennesz</t>
  </si>
  <si>
    <t>Edition 1</t>
  </si>
  <si>
    <t>Spectres</t>
  </si>
  <si>
    <t>Nothing to Nowhere</t>
  </si>
  <si>
    <t>Monastic Living</t>
  </si>
  <si>
    <t>Mista Thug Isolation</t>
  </si>
  <si>
    <t>On Patrol</t>
  </si>
  <si>
    <t>Roy Montgomery</t>
  </si>
  <si>
    <t>And Now the Rain Sounds Like</t>
  </si>
  <si>
    <t>Cat Power</t>
  </si>
  <si>
    <t>Moon Pix</t>
  </si>
  <si>
    <t>Cheveu</t>
  </si>
  <si>
    <t>z</t>
  </si>
  <si>
    <t>Mohammad</t>
  </si>
  <si>
    <t>Som Sakrifis</t>
  </si>
  <si>
    <t>SOPHIE</t>
  </si>
  <si>
    <t>Live in the Boiler Room</t>
  </si>
  <si>
    <t>Mature Themes</t>
  </si>
  <si>
    <t>D'Angelo and the Vanguard</t>
  </si>
  <si>
    <t>Black Messiah</t>
  </si>
  <si>
    <t>98.12.28</t>
  </si>
  <si>
    <t>K-Holes</t>
  </si>
  <si>
    <t>Dismania</t>
  </si>
  <si>
    <t>Girls</t>
  </si>
  <si>
    <t>Father, Son, Holy Ghost</t>
  </si>
  <si>
    <t>tricot</t>
  </si>
  <si>
    <t>T H E</t>
  </si>
  <si>
    <t>Wacław Zimpel</t>
  </si>
  <si>
    <t>Lines</t>
  </si>
  <si>
    <t>Looks of Love</t>
  </si>
  <si>
    <t>The Midnight Hour</t>
  </si>
  <si>
    <t>Jeff Mills</t>
  </si>
  <si>
    <t>Live at the Liquid Room, Tokyo</t>
  </si>
  <si>
    <t>A Winged Victory for the Sullen</t>
  </si>
  <si>
    <t>Viper</t>
  </si>
  <si>
    <t>You'll Cowards Don't Even Smoke Crack</t>
  </si>
  <si>
    <t>Julien Baker</t>
  </si>
  <si>
    <t>Sprained Ankle</t>
  </si>
  <si>
    <t>Destroyer</t>
  </si>
  <si>
    <t>Kaputt</t>
  </si>
  <si>
    <t>Grimes</t>
  </si>
  <si>
    <t>Visions</t>
  </si>
  <si>
    <t>Halfway to a Threeway</t>
  </si>
  <si>
    <t>Artur Rubinstein (Fryderyk Chopin)</t>
  </si>
  <si>
    <t>Container</t>
  </si>
  <si>
    <t>LP (2015)</t>
  </si>
  <si>
    <t>Modern Vampires of the City</t>
  </si>
  <si>
    <t>Posse</t>
  </si>
  <si>
    <t>Soft Opening</t>
  </si>
  <si>
    <t>Ocean Rain</t>
  </si>
  <si>
    <t>Different Trains; Electric Counterpoint</t>
  </si>
  <si>
    <t>Nervosas</t>
  </si>
  <si>
    <t>Halt Ever</t>
  </si>
  <si>
    <t>Body Limits</t>
  </si>
  <si>
    <t>Deakin</t>
  </si>
  <si>
    <t>Sleep Cycle</t>
  </si>
  <si>
    <t>The Ascension</t>
  </si>
  <si>
    <t>Haunt Me, Haunt Me Do It Again</t>
  </si>
  <si>
    <t>Sandy Bull</t>
  </si>
  <si>
    <t>Fantasias for Guitar and Banjo</t>
  </si>
  <si>
    <t>White Album</t>
  </si>
  <si>
    <t>Masses</t>
  </si>
  <si>
    <t>Horde Mentality</t>
  </si>
  <si>
    <t>Luciano Cilio</t>
  </si>
  <si>
    <t>Dialoghi del presente</t>
  </si>
  <si>
    <t>Catherine Ribeiro + Alpes</t>
  </si>
  <si>
    <t>Paix</t>
  </si>
  <si>
    <t>Jenny Hval</t>
  </si>
  <si>
    <t>Innocence Is Kinky</t>
  </si>
  <si>
    <t>Leon Vynehall</t>
  </si>
  <si>
    <t>Rojus (Designed to Dance)</t>
  </si>
  <si>
    <t>Roforofo Fight</t>
  </si>
  <si>
    <t>A Moon Shaped Pool</t>
  </si>
  <si>
    <t>Teens of Denial</t>
  </si>
  <si>
    <t>Bottomless Pit</t>
  </si>
  <si>
    <t>Immune</t>
  </si>
  <si>
    <t>Breathless</t>
  </si>
  <si>
    <t>Sheena Ringo</t>
  </si>
  <si>
    <t>Shouso Strip</t>
  </si>
  <si>
    <t>Mambo Nassau</t>
  </si>
  <si>
    <t>#1 Record</t>
  </si>
  <si>
    <t>Talking Heads: 77</t>
  </si>
  <si>
    <t>Lloyd Cole and The Commotions</t>
  </si>
  <si>
    <t>Rattlesnakes</t>
  </si>
  <si>
    <t>Belgrado</t>
  </si>
  <si>
    <t>Ducktails</t>
  </si>
  <si>
    <t>The Flower Lane</t>
  </si>
  <si>
    <t>Weekend</t>
  </si>
  <si>
    <t>Sports</t>
  </si>
  <si>
    <t>Perfume Advert</t>
  </si>
  <si>
    <t>+200 Gamma</t>
  </si>
  <si>
    <t>The Transfiguration of Blind Joe Death</t>
  </si>
  <si>
    <t>The Radio Dept.</t>
  </si>
  <si>
    <t>Lesser Matters</t>
  </si>
  <si>
    <t>Stiff Little Fingers</t>
  </si>
  <si>
    <t>Inflammable Material</t>
  </si>
  <si>
    <t>Strange Times</t>
  </si>
  <si>
    <t>Harold Budd</t>
  </si>
  <si>
    <t>The Pavilion of Dreams</t>
  </si>
  <si>
    <t>Dirty</t>
  </si>
  <si>
    <t>Maanam</t>
  </si>
  <si>
    <t>Master of Reality</t>
  </si>
  <si>
    <t>Happy Sad</t>
  </si>
  <si>
    <t>Roxy Music</t>
  </si>
  <si>
    <t>For Your Pleasure</t>
  </si>
  <si>
    <t>Richard D. James Album</t>
  </si>
  <si>
    <t>Ovals and Emeralds</t>
  </si>
  <si>
    <t>Orbital</t>
  </si>
  <si>
    <t>Orbital [Brown Album]</t>
  </si>
  <si>
    <t>The Damned</t>
  </si>
  <si>
    <t>Machine Gun Etiquette</t>
  </si>
  <si>
    <t>Cool Kids of Death</t>
  </si>
  <si>
    <t>Powell</t>
  </si>
  <si>
    <t>Club Music</t>
  </si>
  <si>
    <t>Cindy Lee</t>
  </si>
  <si>
    <t>Act of Tenderness</t>
  </si>
  <si>
    <t>Key Markets</t>
  </si>
  <si>
    <t>Lush</t>
  </si>
  <si>
    <t>Split</t>
  </si>
  <si>
    <t>Curtis Mayfield</t>
  </si>
  <si>
    <t>Superfly</t>
  </si>
  <si>
    <t>Fairport Convention</t>
  </si>
  <si>
    <t>Liege &amp; Lief</t>
  </si>
  <si>
    <t>The Smile Sessions</t>
  </si>
  <si>
    <t>Dadawah</t>
  </si>
  <si>
    <t>Peace and Love</t>
  </si>
  <si>
    <t>Plays the Music of Twin Peaks</t>
  </si>
  <si>
    <t>Estudando o samba</t>
  </si>
  <si>
    <t>Shadow Kingdom</t>
  </si>
  <si>
    <t>The Byrds</t>
  </si>
  <si>
    <t>Younger Than Yesterday</t>
  </si>
  <si>
    <t>Beck</t>
  </si>
  <si>
    <t>Odelay</t>
  </si>
  <si>
    <t>delta</t>
  </si>
  <si>
    <t>Buddy Holly</t>
  </si>
  <si>
    <t>SCORE</t>
  </si>
  <si>
    <t>Rocket to Russia</t>
  </si>
  <si>
    <t>days</t>
  </si>
  <si>
    <t>Syny</t>
  </si>
  <si>
    <t>Orient</t>
  </si>
  <si>
    <t>Lutto Lento</t>
  </si>
  <si>
    <t>Whips</t>
  </si>
  <si>
    <t>Mastodon</t>
  </si>
  <si>
    <t>Leviathan</t>
  </si>
  <si>
    <t>Willy and the Poor Boys</t>
  </si>
  <si>
    <t>Mobb Deep</t>
  </si>
  <si>
    <t>The Infamous</t>
  </si>
  <si>
    <t>rym avg</t>
  </si>
  <si>
    <t>real avg</t>
  </si>
  <si>
    <t>timed avg</t>
  </si>
  <si>
    <t>%2.5</t>
  </si>
  <si>
    <t>%3.5</t>
  </si>
  <si>
    <t>%2.0</t>
  </si>
  <si>
    <t>%3.0</t>
  </si>
  <si>
    <t>%4.0</t>
  </si>
  <si>
    <t>%4.5</t>
  </si>
  <si>
    <t>final avg</t>
  </si>
  <si>
    <t>*/day real</t>
  </si>
  <si>
    <t>Ryoji Ikeda</t>
  </si>
  <si>
    <t>Dataplex</t>
  </si>
  <si>
    <t>The Who</t>
  </si>
  <si>
    <t>Who's Next</t>
  </si>
  <si>
    <t>Aladdin Sane</t>
  </si>
  <si>
    <t>Le mystère des voix bulgares: volume 1</t>
  </si>
  <si>
    <t>Le mystère des voix bulgares</t>
  </si>
  <si>
    <t>Felt</t>
  </si>
  <si>
    <t>Sierść</t>
  </si>
  <si>
    <t>Sierść Sierść Sierść</t>
  </si>
  <si>
    <t>Naked Lights</t>
  </si>
  <si>
    <t>On Nature</t>
  </si>
  <si>
    <t>White Flight</t>
  </si>
  <si>
    <t>Malenkost</t>
  </si>
  <si>
    <t>Jon Hassell</t>
  </si>
  <si>
    <t>Francoise Hardy</t>
  </si>
  <si>
    <t>La question</t>
  </si>
  <si>
    <t>Takacs Quartet [Bela Bartok]</t>
  </si>
  <si>
    <t>Stephan Micus</t>
  </si>
  <si>
    <t>Implosions</t>
  </si>
  <si>
    <t>Meet the Residents</t>
  </si>
  <si>
    <t>Codeine</t>
  </si>
  <si>
    <t>Frigid Stars</t>
  </si>
  <si>
    <t>Joanna Gruesome</t>
  </si>
  <si>
    <t>Weird Sister</t>
  </si>
  <si>
    <t>The Disintegration Loops IV</t>
  </si>
  <si>
    <t>Czyściec</t>
  </si>
  <si>
    <t>Dum Dum Girls</t>
  </si>
  <si>
    <t>I Will Be</t>
  </si>
  <si>
    <t>Damned Damned Damned</t>
  </si>
  <si>
    <t>The Follower</t>
  </si>
  <si>
    <t>Preoccupations</t>
  </si>
  <si>
    <t>Sunny Day Real Estate</t>
  </si>
  <si>
    <t>Diary</t>
  </si>
  <si>
    <t>Earth 2: Special Low Frequency Version</t>
  </si>
  <si>
    <t>10 / 10</t>
  </si>
  <si>
    <t>znajom</t>
  </si>
  <si>
    <t>Public Enemy</t>
  </si>
  <si>
    <t>It Takes a Nation of Millions to Hold Us Back</t>
  </si>
  <si>
    <t>real</t>
  </si>
  <si>
    <t>Service Animal / Grey Skies</t>
  </si>
  <si>
    <t>Delroy Edwards</t>
  </si>
  <si>
    <t>Hangin' at the Beach</t>
  </si>
  <si>
    <t>Blue Bell Knoll</t>
  </si>
  <si>
    <t>The The</t>
  </si>
  <si>
    <t>Soul Mining</t>
  </si>
  <si>
    <t>Liberty Belle and the Black Diamond Express</t>
  </si>
  <si>
    <t>Fleetwood Mac</t>
  </si>
  <si>
    <t>Rumours</t>
  </si>
  <si>
    <t>Eggnog</t>
  </si>
  <si>
    <t>Glenn Gould [Bach]</t>
  </si>
  <si>
    <t>The Goldberg Variations</t>
  </si>
  <si>
    <t>stdev</t>
  </si>
  <si>
    <t>Ścianka</t>
  </si>
  <si>
    <t>Białe wakacje</t>
  </si>
  <si>
    <t>Devendra Banhart</t>
  </si>
  <si>
    <t>Rejoicing in the Hands</t>
  </si>
  <si>
    <t>Akuma No Uta</t>
  </si>
  <si>
    <t>Arditti Quartet [Arnold Schoenberg]</t>
  </si>
  <si>
    <t>MY WOMAN</t>
  </si>
  <si>
    <t>Lost Tribe</t>
  </si>
  <si>
    <t>Willis Earl Beal</t>
  </si>
  <si>
    <t>Experiments in Time</t>
  </si>
  <si>
    <t>Blonde</t>
  </si>
  <si>
    <t>Auktyon</t>
  </si>
  <si>
    <t>Ptiza</t>
  </si>
  <si>
    <t>Eric's Trip</t>
  </si>
  <si>
    <t>Love Tara</t>
  </si>
  <si>
    <t>Porter Ricks</t>
  </si>
  <si>
    <t>Biokinetics</t>
  </si>
  <si>
    <t>The Runners Four</t>
  </si>
  <si>
    <t>Lenny Valentino</t>
  </si>
  <si>
    <t>Uwaga! Jedzie tramwaj</t>
  </si>
  <si>
    <t>Frantz Casseus</t>
  </si>
  <si>
    <t>Haitian Dances</t>
  </si>
  <si>
    <t>AIR</t>
  </si>
  <si>
    <t>Moon Safari</t>
  </si>
  <si>
    <t>Marty Robbins</t>
  </si>
  <si>
    <t>Gunfighter Ballads and Trail Songs</t>
  </si>
  <si>
    <t>The Martians</t>
  </si>
  <si>
    <t>Low Budget Stunt King</t>
  </si>
  <si>
    <t>This Is a Long Drive</t>
  </si>
  <si>
    <t>A Weird Exits</t>
  </si>
  <si>
    <t>Twerps</t>
  </si>
  <si>
    <t>Range Anxiety</t>
  </si>
  <si>
    <t>Guinea Worms</t>
  </si>
  <si>
    <t>Smiles</t>
  </si>
  <si>
    <t>Janka Diagilewa</t>
  </si>
  <si>
    <t>Ангедония</t>
  </si>
  <si>
    <t>Too</t>
  </si>
  <si>
    <t>Return to Cookie Mountain</t>
  </si>
  <si>
    <t>The Good Son</t>
  </si>
  <si>
    <t>革命京劇 (Revolutionary Pekinese Opera) Ver.1.28</t>
  </si>
  <si>
    <t>Tears for Fears</t>
  </si>
  <si>
    <t>Songs From the Big Chair</t>
  </si>
  <si>
    <t>Berlin</t>
  </si>
  <si>
    <t>Dig Me Out</t>
  </si>
  <si>
    <t>Barkmarket</t>
  </si>
  <si>
    <t>Vegas Throat</t>
  </si>
  <si>
    <t>Homeshake</t>
  </si>
  <si>
    <t>In the Shower</t>
  </si>
  <si>
    <t>Orchestral Manoeuvres in the Dark</t>
  </si>
  <si>
    <t>Architecture &amp; Morality</t>
  </si>
  <si>
    <t>Dead Luke</t>
  </si>
  <si>
    <t>WALL</t>
  </si>
  <si>
    <t>Djeli Moussa Diawara</t>
  </si>
  <si>
    <t>Yasimika</t>
  </si>
  <si>
    <t>Sydney Darbs</t>
  </si>
  <si>
    <t>The American Analog Set</t>
  </si>
  <si>
    <t>Know by Heart</t>
  </si>
  <si>
    <t>The Auteurs</t>
  </si>
  <si>
    <t>After Murder Park</t>
  </si>
  <si>
    <t>Hoodoo Gurus</t>
  </si>
  <si>
    <t>Stoneage Romeos</t>
  </si>
  <si>
    <t>Confusion Is Sex</t>
  </si>
  <si>
    <t>Die Goldenen Zitronen</t>
  </si>
  <si>
    <t>Lenin</t>
  </si>
  <si>
    <t>Yapoos</t>
  </si>
  <si>
    <t>Yapoos Keikaku</t>
  </si>
  <si>
    <t>$$$TAG$$$</t>
  </si>
  <si>
    <t>Crowd Surfing</t>
  </si>
  <si>
    <t>Deserter's Songs</t>
  </si>
  <si>
    <t>Helena Hauff</t>
  </si>
  <si>
    <t>Discreet Desires</t>
  </si>
  <si>
    <t>Utopia</t>
  </si>
  <si>
    <t>Ennio Morricone</t>
  </si>
  <si>
    <t>Il buono, il brutto, il cattivo</t>
  </si>
  <si>
    <t>Nuno Canavarro</t>
  </si>
  <si>
    <t>Plux Quba</t>
  </si>
  <si>
    <t>Screaming Females</t>
  </si>
  <si>
    <t>Ugly</t>
  </si>
  <si>
    <t>Rudimentary Peni</t>
  </si>
  <si>
    <t>Death Church</t>
  </si>
  <si>
    <t>The Church</t>
  </si>
  <si>
    <t>Starfish</t>
  </si>
  <si>
    <t>Artykuły Rolne</t>
  </si>
  <si>
    <t>Artykuły Rolne ^2</t>
  </si>
  <si>
    <t>staż</t>
  </si>
  <si>
    <t>King Gizzard and the Lizard Wizard</t>
  </si>
  <si>
    <t>Nonagon Infinity</t>
  </si>
  <si>
    <t>G.L.O.S.S.</t>
  </si>
  <si>
    <t>Trans Day of Revenge</t>
  </si>
  <si>
    <t>Mitski</t>
  </si>
  <si>
    <t>Puberty 2</t>
  </si>
  <si>
    <t>Apple O'</t>
  </si>
  <si>
    <t>Michael Jackson</t>
  </si>
  <si>
    <t>Thriller</t>
  </si>
  <si>
    <t>Rosa Yemen</t>
  </si>
  <si>
    <t>Frankie Cosmos</t>
  </si>
  <si>
    <t>Next Thing</t>
  </si>
  <si>
    <t>CFCF</t>
  </si>
  <si>
    <t>On Vacation</t>
  </si>
  <si>
    <t>Travis Bretzer</t>
  </si>
  <si>
    <t>Waxing Romantic</t>
  </si>
  <si>
    <t xml:space="preserve">Diät </t>
  </si>
  <si>
    <t>Positive Energy</t>
  </si>
  <si>
    <t>Pleasure Model</t>
  </si>
  <si>
    <t>Kendo Dynamics</t>
  </si>
  <si>
    <t>PUP</t>
  </si>
  <si>
    <t>The Dream Is Over</t>
  </si>
  <si>
    <t>Atrocity Exhibiton</t>
  </si>
  <si>
    <t>Salt</t>
  </si>
  <si>
    <t>Systemisch</t>
  </si>
  <si>
    <t>Carly Rae Jepsen</t>
  </si>
  <si>
    <t>E·MO·TION</t>
  </si>
  <si>
    <t>Elephant Eyelash</t>
  </si>
  <si>
    <t>Ulrika Spacek</t>
  </si>
  <si>
    <t>The Album Paranoia</t>
  </si>
  <si>
    <t>Jack Ladder</t>
  </si>
  <si>
    <t>Hurtsville</t>
  </si>
  <si>
    <t>Un Blonde</t>
  </si>
  <si>
    <t>Good Will Come to You</t>
  </si>
  <si>
    <t>What If Someone Is Watching Their T.V.?</t>
  </si>
  <si>
    <t>Ioda Rosa</t>
  </si>
  <si>
    <t>Ferris Wheel</t>
  </si>
  <si>
    <t>Faith</t>
  </si>
  <si>
    <t>Agent Orange</t>
  </si>
  <si>
    <t>Living in Darkness</t>
  </si>
  <si>
    <t>True Sons of Thunder</t>
  </si>
  <si>
    <t>Stop and Smell Your Face</t>
  </si>
  <si>
    <t>Stimulation Festival</t>
  </si>
  <si>
    <t>わたしだけ？ (Watashi dake?)</t>
  </si>
  <si>
    <t>Bizarro</t>
  </si>
  <si>
    <t>I Am Not Afraid of You and I Will Beat Your Ass</t>
  </si>
  <si>
    <t>Counter Intuits</t>
  </si>
  <si>
    <t>Sheets of Hits</t>
  </si>
  <si>
    <t>Jefre Cantu-Ledesma</t>
  </si>
  <si>
    <t>Love is a Stream</t>
  </si>
  <si>
    <t>Of a Mesh</t>
  </si>
  <si>
    <t>Bury Me at Makeout Creek</t>
  </si>
  <si>
    <t>The Campfire Headphase</t>
  </si>
  <si>
    <t>Misfits</t>
  </si>
  <si>
    <t>Static Age</t>
  </si>
  <si>
    <t>Crosby, Stills, Nash &amp; Young</t>
  </si>
  <si>
    <t>Déjà vu</t>
  </si>
  <si>
    <t>Tonetta</t>
  </si>
  <si>
    <t>777</t>
  </si>
  <si>
    <t>Lower Plenty</t>
  </si>
  <si>
    <t>Hard Rubbish</t>
  </si>
  <si>
    <t>Grotesque (After the Gramme)</t>
  </si>
  <si>
    <t>Giddy Boys</t>
  </si>
  <si>
    <t>Sheer Mag</t>
  </si>
  <si>
    <t>II 7"</t>
  </si>
  <si>
    <t>Slayer</t>
  </si>
  <si>
    <t>Reign in Blood</t>
  </si>
  <si>
    <t>Leo Kottke</t>
  </si>
  <si>
    <t>6 &amp; 12 String Guitar</t>
  </si>
  <si>
    <t>Milk Music</t>
  </si>
  <si>
    <t>Beyond Living</t>
  </si>
  <si>
    <t>pageninetynine</t>
  </si>
  <si>
    <t>Document #8</t>
  </si>
  <si>
    <t>Smog</t>
  </si>
  <si>
    <t>Knock Knock</t>
  </si>
  <si>
    <t>Clarence Clarity</t>
  </si>
  <si>
    <t>No Now</t>
  </si>
  <si>
    <t>Fehlfarben</t>
  </si>
  <si>
    <t>Monarchie und Alltag</t>
  </si>
  <si>
    <t>Raspberry Bulbs</t>
  </si>
  <si>
    <t>Privacy</t>
  </si>
  <si>
    <t>Crass</t>
  </si>
  <si>
    <t>Stations of the Crass</t>
  </si>
  <si>
    <t>Supergrass</t>
  </si>
  <si>
    <t>I Should Coco</t>
  </si>
  <si>
    <t>m b v</t>
  </si>
  <si>
    <t>Eels</t>
  </si>
  <si>
    <t>Beautiful Freak</t>
  </si>
  <si>
    <t>Gorguts</t>
  </si>
  <si>
    <t>Obscura</t>
  </si>
  <si>
    <t>The Cars</t>
  </si>
  <si>
    <t>The Ronettes</t>
  </si>
  <si>
    <t>The Return of The Durutti Column</t>
  </si>
  <si>
    <t>PCPC</t>
  </si>
  <si>
    <t>Ramsgate</t>
  </si>
  <si>
    <t>Terror Twilight</t>
  </si>
  <si>
    <t>Loaded</t>
  </si>
  <si>
    <t>Da Capo</t>
  </si>
  <si>
    <t>Yves Tumor</t>
  </si>
  <si>
    <t>Serpent Music</t>
  </si>
  <si>
    <t>Traxman</t>
  </si>
  <si>
    <t>FACT 326</t>
  </si>
  <si>
    <t>Giles Corey</t>
  </si>
  <si>
    <t>The Slider</t>
  </si>
  <si>
    <t>Dean Blunt &amp; Yung Lean</t>
  </si>
  <si>
    <t>Fronto Kings</t>
  </si>
  <si>
    <t>rewishlist</t>
  </si>
  <si>
    <t>The Dodos</t>
  </si>
  <si>
    <t>Visiter</t>
  </si>
  <si>
    <t>U2</t>
  </si>
  <si>
    <t>War</t>
  </si>
  <si>
    <t>MetaL MetaL</t>
  </si>
  <si>
    <t>Morrissey</t>
  </si>
  <si>
    <t>Viva Hate</t>
  </si>
  <si>
    <t>Metá Metá</t>
  </si>
  <si>
    <t>perc(10%)</t>
  </si>
  <si>
    <t>perc(25%)</t>
  </si>
  <si>
    <t>perc(50%)</t>
  </si>
  <si>
    <t>perc(75%)</t>
  </si>
  <si>
    <t>perc(90%)</t>
  </si>
  <si>
    <t>perc(95%)</t>
  </si>
  <si>
    <t>ratings</t>
  </si>
  <si>
    <t>data</t>
  </si>
  <si>
    <t>Date</t>
  </si>
  <si>
    <t>Owen Pallett</t>
  </si>
  <si>
    <t>Heartland</t>
  </si>
  <si>
    <t>Ravi Shankar</t>
  </si>
  <si>
    <t>Music of India: Three Classical Rāgas</t>
  </si>
  <si>
    <t>Dexys Midnight Runners</t>
  </si>
  <si>
    <t>Searching for the Young Soul Rebels</t>
  </si>
  <si>
    <t>Today</t>
  </si>
  <si>
    <t>In on the Kill Taker</t>
  </si>
  <si>
    <t>St. Vincent</t>
  </si>
  <si>
    <t>Strange Mercy</t>
  </si>
  <si>
    <t>Wir sind Helden</t>
  </si>
  <si>
    <t>Von hier an blind</t>
  </si>
  <si>
    <t>Feelin Kinda Free</t>
  </si>
  <si>
    <t>Honolulu Mountain Daffodils</t>
  </si>
  <si>
    <t>Guitars of the Oceanic Undergrowth</t>
  </si>
  <si>
    <t>The Noise Made by People</t>
  </si>
  <si>
    <t>The Second Annual Report</t>
  </si>
  <si>
    <t>The Sundays</t>
  </si>
  <si>
    <t>Reading, Writing and Arithmetic</t>
  </si>
  <si>
    <t>Rated R</t>
  </si>
  <si>
    <t>Buffalo Springfield</t>
  </si>
  <si>
    <t>Buffalo Springfield Again</t>
  </si>
  <si>
    <t>Yvette</t>
  </si>
  <si>
    <t>Process</t>
  </si>
  <si>
    <t>The For Carnation</t>
  </si>
  <si>
    <t>Form Destroyer</t>
  </si>
  <si>
    <t>Chandra</t>
  </si>
  <si>
    <t>Transportation</t>
  </si>
  <si>
    <t>Lifes Rich Pageant</t>
  </si>
  <si>
    <t>Only Life</t>
  </si>
  <si>
    <t>7''</t>
  </si>
  <si>
    <t>Demo</t>
  </si>
  <si>
    <t>Devil Music</t>
  </si>
  <si>
    <t>Androgynous Mind</t>
  </si>
  <si>
    <t>Nightstalker</t>
  </si>
  <si>
    <t>Cemetery</t>
  </si>
  <si>
    <t>GØGGS</t>
  </si>
  <si>
    <t>GFOTY</t>
  </si>
  <si>
    <t>Call Him a Doctor</t>
  </si>
  <si>
    <t>For Those of You Who Have Never</t>
  </si>
  <si>
    <t>Denzel Curry</t>
  </si>
  <si>
    <t>Imperial</t>
  </si>
  <si>
    <t>The Strange Idols Pattern and Other Short Stories</t>
  </si>
  <si>
    <t>Nails</t>
  </si>
  <si>
    <t>Unsilent Death</t>
  </si>
  <si>
    <t>The Urinals</t>
  </si>
  <si>
    <t>Negative Capability... Check It Out!</t>
  </si>
  <si>
    <t>Joanne Robertson</t>
  </si>
  <si>
    <t>Wildflower</t>
  </si>
  <si>
    <t>Tatlashea</t>
  </si>
  <si>
    <t>Typical System</t>
  </si>
  <si>
    <t>Chad VanGaalen</t>
  </si>
  <si>
    <t>Diaper Island</t>
  </si>
  <si>
    <t>We Got It From Here... Thank You 4 Your Service</t>
  </si>
  <si>
    <t>Faux Fur</t>
  </si>
  <si>
    <t>Jeff Rosenstock</t>
  </si>
  <si>
    <t>Worry</t>
  </si>
  <si>
    <t>Big Ups</t>
  </si>
  <si>
    <t>Before a Million Universes</t>
  </si>
  <si>
    <t>Cuntz</t>
  </si>
  <si>
    <t>Force the Zone</t>
  </si>
  <si>
    <t>Waveless</t>
  </si>
  <si>
    <t>Spirit Island</t>
  </si>
  <si>
    <t>Sport</t>
  </si>
  <si>
    <t>Penis Envy</t>
  </si>
  <si>
    <t>Cacophony</t>
  </si>
  <si>
    <t>The Nerves</t>
  </si>
  <si>
    <t>Walk Among Us</t>
  </si>
  <si>
    <t>Foil Deer</t>
  </si>
  <si>
    <t>Deformed Worship</t>
  </si>
  <si>
    <t>The Pharcyde</t>
  </si>
  <si>
    <t>Bizarre Ride II the Pharcyde</t>
  </si>
  <si>
    <t>%delta&gt;0</t>
  </si>
  <si>
    <t>Naomi Punk</t>
  </si>
  <si>
    <t>Television Man</t>
  </si>
  <si>
    <t>Clinic</t>
  </si>
  <si>
    <t>Internal Wrangler</t>
  </si>
  <si>
    <t>Live on CBC Radio 2009</t>
  </si>
  <si>
    <t>LAM</t>
  </si>
  <si>
    <t>Kero Kero Bonito</t>
  </si>
  <si>
    <t>Bonito Generation</t>
  </si>
  <si>
    <t>Honey</t>
  </si>
  <si>
    <t>Love Is Hard</t>
  </si>
  <si>
    <t>Attic Abasement</t>
  </si>
  <si>
    <t>Dream News</t>
  </si>
  <si>
    <t>Community</t>
  </si>
  <si>
    <t>old-real</t>
  </si>
  <si>
    <t>old-z</t>
  </si>
  <si>
    <t>Paul Jebanasam</t>
  </si>
  <si>
    <t>Continuum</t>
  </si>
  <si>
    <t>Life / Thrills</t>
  </si>
  <si>
    <t>Once More With Feeling</t>
  </si>
  <si>
    <t>Women / Cold Pumas / Fair Ohs / Friendo</t>
  </si>
  <si>
    <t>Love Streams</t>
  </si>
  <si>
    <t>Skeleton Tree</t>
  </si>
  <si>
    <t>Moro</t>
  </si>
  <si>
    <t>San Benito</t>
  </si>
  <si>
    <t>It's Easy</t>
  </si>
  <si>
    <t>Hoops</t>
  </si>
  <si>
    <t>Guerilla Toss</t>
  </si>
  <si>
    <t>Flood Dosed</t>
  </si>
  <si>
    <t>d2.0-2.5</t>
  </si>
  <si>
    <t>d2.5-3.0</t>
  </si>
  <si>
    <t>d3.0-3.5</t>
  </si>
  <si>
    <t>d3.5-4.0</t>
  </si>
  <si>
    <t>d4.0-4.5</t>
  </si>
  <si>
    <t>Celebration Rock</t>
  </si>
  <si>
    <t>BBF Hosted by DJ Escrow</t>
  </si>
  <si>
    <t>Mall Grab</t>
  </si>
  <si>
    <t>Niechęć</t>
  </si>
  <si>
    <t>Jesień</t>
  </si>
  <si>
    <t>Jeleń</t>
  </si>
  <si>
    <t>Céu</t>
  </si>
  <si>
    <t>Tropix</t>
  </si>
  <si>
    <t>Half Way Home</t>
  </si>
  <si>
    <t>Everywhere at the End of Time</t>
  </si>
  <si>
    <t>Veritas</t>
  </si>
  <si>
    <t>Black Dark / Black Cold</t>
  </si>
  <si>
    <t>Whitney</t>
  </si>
  <si>
    <t>Light Upon the Lake</t>
  </si>
  <si>
    <t>Royal Concertgebouw [Edgard Varese]</t>
  </si>
  <si>
    <t>...And You Will Know Us by the Trail</t>
  </si>
  <si>
    <t>A Little Man and a House and the Whole World</t>
  </si>
  <si>
    <t>Satan Is Real Again or Feeling Good About</t>
  </si>
  <si>
    <t>Transient Random-Noise Bursts</t>
  </si>
  <si>
    <t>Presenting The Fabulous Ronettes</t>
  </si>
  <si>
    <t>Space Gallery / Sahara Club</t>
  </si>
  <si>
    <t>Find Out What Happens When People Stop</t>
  </si>
  <si>
    <t>Fourth World Volume Two: Dream Theory</t>
  </si>
  <si>
    <t>They Threw Us All in a Trench</t>
  </si>
  <si>
    <t>In Summer</t>
  </si>
  <si>
    <t>Live in San Francisco</t>
  </si>
  <si>
    <t>MM3</t>
  </si>
  <si>
    <t>Triángulo de Amor Bizarro</t>
  </si>
  <si>
    <t>Salve discordia</t>
  </si>
  <si>
    <t>Damaged Merc</t>
  </si>
  <si>
    <t>Movimientos</t>
  </si>
  <si>
    <t>Juventud Juché</t>
  </si>
  <si>
    <t>The Gerogerigegege</t>
  </si>
  <si>
    <t>Moenai Hai</t>
  </si>
  <si>
    <t>Street Sects</t>
  </si>
  <si>
    <t>End Positions</t>
  </si>
  <si>
    <t>Not Waving</t>
  </si>
  <si>
    <t>Teksti-TV 666</t>
  </si>
  <si>
    <t>3</t>
  </si>
  <si>
    <t>DJ Earl</t>
  </si>
  <si>
    <t>Open Your Eyes</t>
  </si>
  <si>
    <t>Dedekind Cut</t>
  </si>
  <si>
    <t>$uccessor</t>
  </si>
  <si>
    <t>The Coneheads</t>
  </si>
  <si>
    <t>L.P.1.</t>
  </si>
  <si>
    <t>Segonde saleco</t>
  </si>
  <si>
    <t>Jessica Pratt</t>
  </si>
  <si>
    <t>On Your Own Love Again</t>
  </si>
  <si>
    <t>Lower Dens</t>
  </si>
  <si>
    <t>Escape From Evil</t>
  </si>
  <si>
    <t>Weed</t>
  </si>
  <si>
    <t>Running Back</t>
  </si>
  <si>
    <t>Woolen Men</t>
  </si>
  <si>
    <t>Temporary Monument</t>
  </si>
  <si>
    <t>Product</t>
  </si>
  <si>
    <t>O</t>
  </si>
  <si>
    <t>U.S. Girls</t>
  </si>
  <si>
    <t>Half Free</t>
  </si>
  <si>
    <t>Ptaki</t>
  </si>
  <si>
    <t>Przelot</t>
  </si>
  <si>
    <t>melisa</t>
  </si>
  <si>
    <t>Dla Melizy</t>
  </si>
  <si>
    <t>Alex G</t>
  </si>
  <si>
    <t>Beach Music</t>
  </si>
  <si>
    <t>Pain</t>
  </si>
  <si>
    <t>Rose Mountain</t>
  </si>
  <si>
    <t>Primitive Parts</t>
  </si>
  <si>
    <t>Parts Primitive</t>
  </si>
  <si>
    <t>VEXX</t>
  </si>
  <si>
    <t>Give and Take</t>
  </si>
  <si>
    <t>Clearance</t>
  </si>
  <si>
    <t>"Rapid Rewards"</t>
  </si>
  <si>
    <t>Conduct</t>
  </si>
  <si>
    <t>Fear and Desire</t>
  </si>
  <si>
    <t>Wsie</t>
  </si>
  <si>
    <t>Communions</t>
  </si>
  <si>
    <t>Total Abuse</t>
  </si>
  <si>
    <t>Excluded</t>
  </si>
  <si>
    <t>Anasazi</t>
  </si>
  <si>
    <t>Nasty Witch Rock</t>
  </si>
  <si>
    <t>Wind and Shadows</t>
  </si>
  <si>
    <t>Artist</t>
  </si>
  <si>
    <t>RYM</t>
  </si>
  <si>
    <t>Z</t>
  </si>
  <si>
    <t>downgrades</t>
  </si>
  <si>
    <t>rym-real</t>
  </si>
  <si>
    <t>Junior Wells</t>
  </si>
  <si>
    <t>Hoodoo Man Blues</t>
  </si>
  <si>
    <t>Scott 2</t>
  </si>
  <si>
    <t>Something Else by The Kinks</t>
  </si>
  <si>
    <t>The Sonics</t>
  </si>
  <si>
    <t>Otis Redding</t>
  </si>
  <si>
    <t>Otis Blue: Otis Redding Sings Soul</t>
  </si>
  <si>
    <t>Technical Space Composer's Crew</t>
  </si>
  <si>
    <t>Canaxis 5</t>
  </si>
  <si>
    <t>Nina Simone</t>
  </si>
  <si>
    <t>Pastel Blues</t>
  </si>
  <si>
    <t>Big Brother &amp; The Holding Company</t>
  </si>
  <si>
    <t>Cheap Thrills</t>
  </si>
  <si>
    <t>Little Richard</t>
  </si>
  <si>
    <t>Here's Little Richard</t>
  </si>
  <si>
    <t>The Band</t>
  </si>
  <si>
    <t>Albert King</t>
  </si>
  <si>
    <t>Born Under a Bad Sign</t>
  </si>
  <si>
    <t>Goodbye and Hello</t>
  </si>
  <si>
    <t>Morgen</t>
  </si>
  <si>
    <t>Gilberto Gil</t>
  </si>
  <si>
    <t>Grateful Dead</t>
  </si>
  <si>
    <t>American Beauty</t>
  </si>
  <si>
    <t>perc(1%)</t>
  </si>
  <si>
    <t>perc(99%)</t>
  </si>
  <si>
    <t>Linda Perhacs</t>
  </si>
  <si>
    <t>Parallelograms</t>
  </si>
  <si>
    <t>Mirror Man</t>
  </si>
  <si>
    <t>Simon and Garfunkel</t>
  </si>
  <si>
    <t>Bridge Over Troubled Water</t>
  </si>
  <si>
    <t>Booji Boys</t>
  </si>
  <si>
    <t>Priests</t>
  </si>
  <si>
    <t>Nothing Feels Natural</t>
  </si>
  <si>
    <t>A Shadow in Time</t>
  </si>
  <si>
    <t>Guccistreams 2</t>
  </si>
  <si>
    <t>Bedwetter</t>
  </si>
  <si>
    <t>Litku Klemetti</t>
  </si>
  <si>
    <t>Juna Kainuuseen</t>
  </si>
  <si>
    <t>Volume 1: Flick Your Tongue Against Your Teeth</t>
  </si>
  <si>
    <t>Blanck Mass</t>
  </si>
  <si>
    <t>World Eater</t>
  </si>
  <si>
    <t>Oto Hiax</t>
  </si>
  <si>
    <t>FORGET</t>
  </si>
  <si>
    <t>Gołębie</t>
  </si>
  <si>
    <t>Wrzesień/Październik</t>
  </si>
  <si>
    <t>Mchy i Porosty</t>
  </si>
  <si>
    <t>Hypnagogic Polish Music for Teenage Mutants</t>
  </si>
  <si>
    <t>Niggas on the Moon</t>
  </si>
  <si>
    <t>Jenny Death</t>
  </si>
  <si>
    <t>Floating Points</t>
  </si>
  <si>
    <t>Elaenia</t>
  </si>
  <si>
    <t>The Faith / Void</t>
  </si>
  <si>
    <t>Music for the Quiet Hour / The Drawbar Organ EPs</t>
  </si>
  <si>
    <t>Black Sea</t>
  </si>
  <si>
    <t>Toumani Diabaté With Ballaké Sissoko</t>
  </si>
  <si>
    <t>New Ancient Strings</t>
  </si>
  <si>
    <t>Liz Phair</t>
  </si>
  <si>
    <t>Exile in Guyville</t>
  </si>
  <si>
    <t>Bedhead</t>
  </si>
  <si>
    <t>WhatFunLifeWas</t>
  </si>
  <si>
    <t>Theory of Machines</t>
  </si>
  <si>
    <t>Symbolic</t>
  </si>
  <si>
    <t>The Dead Texan</t>
  </si>
  <si>
    <t>The Going Away Present</t>
  </si>
  <si>
    <t>Get Lost</t>
  </si>
  <si>
    <t>Slapp Happy</t>
  </si>
  <si>
    <t>Slapp Happy or Slapp Happy</t>
  </si>
  <si>
    <t>Taku Sugimoto [Antoine Beuger]</t>
  </si>
  <si>
    <t>DAMN.</t>
  </si>
  <si>
    <t>maudlin of the Well</t>
  </si>
  <si>
    <t>Bath</t>
  </si>
  <si>
    <t>東方不敗</t>
  </si>
  <si>
    <t>avg2.0</t>
  </si>
  <si>
    <t>avg2.5</t>
  </si>
  <si>
    <t>avg3.0</t>
  </si>
  <si>
    <t>avg3.5</t>
  </si>
  <si>
    <t>avg4.0</t>
  </si>
  <si>
    <t>avg4.5</t>
  </si>
  <si>
    <t>Dachy</t>
  </si>
  <si>
    <t>Deserve</t>
  </si>
  <si>
    <t>PC Worship</t>
  </si>
  <si>
    <t>Social Rust</t>
  </si>
  <si>
    <t>Twin-Hand Movement</t>
  </si>
  <si>
    <t>Life Without Sound</t>
  </si>
  <si>
    <t>A Crow Looked at Me</t>
  </si>
  <si>
    <t>abs</t>
  </si>
  <si>
    <t>rel</t>
  </si>
  <si>
    <t>avg rel</t>
  </si>
  <si>
    <t>real to avg</t>
  </si>
  <si>
    <t>Młynów</t>
  </si>
  <si>
    <t>Songs of Forgiveness</t>
  </si>
  <si>
    <t>Red Sea</t>
  </si>
  <si>
    <t>Yardsticks for Human Intelligence</t>
  </si>
  <si>
    <t>Martha</t>
  </si>
  <si>
    <t>Courting Strong</t>
  </si>
  <si>
    <t>Ultimate Painting</t>
  </si>
  <si>
    <t>Ajax</t>
  </si>
  <si>
    <t>Uranium Club</t>
  </si>
  <si>
    <t>Performs Human Exploration</t>
  </si>
  <si>
    <t>Freddie Gibbs &amp; Madlib</t>
  </si>
  <si>
    <t>Pinata</t>
  </si>
  <si>
    <t>Here Are The Sonics!!!</t>
  </si>
  <si>
    <t>D/P/I</t>
  </si>
  <si>
    <t>MN.ROY</t>
  </si>
  <si>
    <t>Jukka Nousiainen</t>
  </si>
  <si>
    <t>Huonoa seuraa</t>
  </si>
  <si>
    <t>DSU</t>
  </si>
  <si>
    <t>Lorenzo Senni</t>
  </si>
  <si>
    <t>Superimpositions</t>
  </si>
  <si>
    <t>De-Loused in the Comatorium</t>
  </si>
  <si>
    <t>Sheer Agony</t>
  </si>
  <si>
    <t>Masterpiece</t>
  </si>
  <si>
    <t>Królestwo</t>
  </si>
  <si>
    <t>Ćwiczenia repetytywne</t>
  </si>
  <si>
    <t>D.L.I.M.C.</t>
  </si>
  <si>
    <t>November Cassingle</t>
  </si>
  <si>
    <t>Narkopop</t>
  </si>
  <si>
    <t>Mono no aware</t>
  </si>
  <si>
    <t>This Old Dog</t>
  </si>
  <si>
    <t>Chuck Berry</t>
  </si>
  <si>
    <t>The Great Twenty-Eight</t>
  </si>
  <si>
    <t>Steroids (Crouching Tiger Hidden Gabber Megamix)</t>
  </si>
  <si>
    <t>Crack-Up</t>
  </si>
  <si>
    <t>Rocket</t>
  </si>
  <si>
    <t>Allah-Las</t>
  </si>
  <si>
    <t>Allah Las</t>
  </si>
  <si>
    <t>Persona</t>
  </si>
  <si>
    <t>Ancient Romans</t>
  </si>
  <si>
    <t>Selected Ringtones Tape 3</t>
  </si>
  <si>
    <t>Discharge</t>
  </si>
  <si>
    <t>Hear Nothing See Nothing Say Nothing</t>
  </si>
  <si>
    <t>Mannequin Pussy</t>
  </si>
  <si>
    <t>Romantic</t>
  </si>
  <si>
    <t>Rolling Blackouts Coastal Fever</t>
  </si>
  <si>
    <t>The French Press</t>
  </si>
  <si>
    <t>Born Wrong Love</t>
  </si>
  <si>
    <t>Young Thug</t>
  </si>
  <si>
    <t>Batyushka</t>
  </si>
  <si>
    <t>Liturgiya</t>
  </si>
  <si>
    <t>Need to Feel Your Love</t>
  </si>
  <si>
    <t>Flower Boy</t>
  </si>
  <si>
    <t>Tyler, the Creator</t>
  </si>
  <si>
    <t>Anna Meredith</t>
  </si>
  <si>
    <t>Varmints</t>
  </si>
  <si>
    <t>Idles</t>
  </si>
  <si>
    <t>Brutalism</t>
  </si>
  <si>
    <t>Richard Dawson</t>
  </si>
  <si>
    <t>Peasant</t>
  </si>
  <si>
    <t>Childish Gambino</t>
  </si>
  <si>
    <t>"Awaken, My Love!"</t>
  </si>
  <si>
    <t>Steve Lacy</t>
  </si>
  <si>
    <t>Steve Lacy's Demo</t>
  </si>
  <si>
    <t>DJ Paypal</t>
  </si>
  <si>
    <t>Sold Out</t>
  </si>
  <si>
    <t>AZD</t>
  </si>
  <si>
    <t>Pekisyon Funebri</t>
  </si>
  <si>
    <t>Wszystko co stałe rozpływa się w powietrzu</t>
  </si>
  <si>
    <t>Green Lanes</t>
  </si>
  <si>
    <t>Race</t>
  </si>
  <si>
    <t>Siouxsie and the Banshees</t>
  </si>
  <si>
    <t>Fantomowa Erekcja</t>
  </si>
  <si>
    <t>Z Nietzsche na betonie</t>
  </si>
  <si>
    <t>date</t>
  </si>
  <si>
    <t>Lovelyville</t>
  </si>
  <si>
    <t>Weyes Blood</t>
  </si>
  <si>
    <t>Front Row Seat to Earth</t>
  </si>
  <si>
    <t>Nootropics</t>
  </si>
  <si>
    <t>Gnod</t>
  </si>
  <si>
    <t>Just Say No</t>
  </si>
  <si>
    <t>Slowed Down Funk Vol. 2</t>
  </si>
  <si>
    <t>Dial 'M' for Motherfucker</t>
  </si>
  <si>
    <t>Buy Now</t>
  </si>
  <si>
    <t>The Air Force</t>
  </si>
  <si>
    <t>Compassion</t>
  </si>
  <si>
    <t>Teenage Fanclub</t>
  </si>
  <si>
    <t>Grand Prix</t>
  </si>
  <si>
    <t>Gun Control</t>
  </si>
  <si>
    <t>Julia Brown</t>
  </si>
  <si>
    <t>An Abundance of Strawberries</t>
  </si>
  <si>
    <t>Dedicated to Bobby Jameson</t>
  </si>
  <si>
    <t>C.C.T.V.</t>
  </si>
  <si>
    <t>Quiet</t>
  </si>
  <si>
    <t>Subordination</t>
  </si>
  <si>
    <t>Thee Oh Sees / Total Control</t>
  </si>
  <si>
    <t>Teen Suicide</t>
  </si>
  <si>
    <t>Brockhampton</t>
  </si>
  <si>
    <t>SATURATION II</t>
  </si>
  <si>
    <t>Relatives in Descent</t>
  </si>
  <si>
    <t>Trick</t>
  </si>
  <si>
    <t>The Mantles</t>
  </si>
  <si>
    <t>Dancing Is Depressing</t>
  </si>
  <si>
    <t>Another One</t>
  </si>
  <si>
    <t>Big Thief</t>
  </si>
  <si>
    <t>Capacity</t>
  </si>
  <si>
    <t>Flotation Toy Warning</t>
  </si>
  <si>
    <t>The Machine That Made Us</t>
  </si>
  <si>
    <t>Urochromes</t>
  </si>
  <si>
    <t>Get in Line 4 Mental Decline</t>
  </si>
  <si>
    <t>Strange Peace</t>
  </si>
  <si>
    <t>Hardcore Devo, Vol. 1: 74-77</t>
  </si>
  <si>
    <t>...And He's Not Gonna Take It Anymore</t>
  </si>
  <si>
    <t>Dust</t>
  </si>
  <si>
    <t>Chastity Belt</t>
  </si>
  <si>
    <t>Time to Go Home</t>
  </si>
  <si>
    <t>Routines</t>
  </si>
  <si>
    <t>Nothing Important</t>
  </si>
  <si>
    <t>Congratulations</t>
  </si>
  <si>
    <t>DJ Screw</t>
  </si>
  <si>
    <t>Bigtyme Vol II: All Screwed Up</t>
  </si>
  <si>
    <t>SATURATION</t>
  </si>
  <si>
    <t>DiCaprio</t>
  </si>
  <si>
    <t>I Went to the Mall Yesterday and I Got Sick</t>
  </si>
  <si>
    <t>GT Ultra</t>
  </si>
  <si>
    <t>Let's Cry and Do Pushups at the Same Time</t>
  </si>
  <si>
    <t>The Underside of Power</t>
  </si>
  <si>
    <t>Jens Lekman</t>
  </si>
  <si>
    <t>Maple Leaves</t>
  </si>
  <si>
    <t>Rules</t>
  </si>
  <si>
    <t>Dream Police</t>
  </si>
  <si>
    <t>Hypnotized</t>
  </si>
  <si>
    <t>Nostalgia, Ultra.</t>
  </si>
  <si>
    <t>Ekkaia</t>
  </si>
  <si>
    <t>The Clientele</t>
  </si>
  <si>
    <t>Suburban Light</t>
  </si>
  <si>
    <t>Girlpool</t>
  </si>
  <si>
    <t>Powerplant</t>
  </si>
  <si>
    <t>Paul Cary</t>
  </si>
  <si>
    <t>Ghost of a Man</t>
  </si>
  <si>
    <t>The Feeling</t>
  </si>
  <si>
    <t>Iglooghost</t>
  </si>
  <si>
    <t>Neo Wax Bloom</t>
  </si>
  <si>
    <t>Raphael Rogiński</t>
  </si>
  <si>
    <t>Plays John Coltrane and Langston Hughes</t>
  </si>
  <si>
    <t>Hiss Spun</t>
  </si>
  <si>
    <t>The Organ</t>
  </si>
  <si>
    <t>Grab That Gun</t>
  </si>
  <si>
    <t>Kronos Quartet/Pat Metheny [Steve Reich]</t>
  </si>
  <si>
    <t>Milo</t>
  </si>
  <si>
    <t>Who Told You to Think?????!?!???!???!???!</t>
  </si>
  <si>
    <t>Ill</t>
  </si>
  <si>
    <t>Long Enough to Leave</t>
  </si>
  <si>
    <t>Opposite Sex</t>
  </si>
  <si>
    <t>Hamlet</t>
  </si>
  <si>
    <t>October Cassingle</t>
  </si>
  <si>
    <t>100 Flowers</t>
  </si>
  <si>
    <t>Balkans</t>
  </si>
  <si>
    <t>Screen Memories</t>
  </si>
  <si>
    <t>Country on the Click</t>
  </si>
  <si>
    <t>The Ooz</t>
  </si>
  <si>
    <t>GFOTYBUCKS</t>
  </si>
  <si>
    <t>Laughing at the System</t>
  </si>
  <si>
    <t>Slimy Member</t>
  </si>
  <si>
    <t>Ugly Songs for Ugly People...</t>
  </si>
  <si>
    <t>Manos que estrechan planes de muerte</t>
  </si>
  <si>
    <t>...For the Whole World to See</t>
  </si>
  <si>
    <t>I Used to Spend So Much Time Alone</t>
  </si>
  <si>
    <t>The Animal Spirits</t>
  </si>
  <si>
    <t>Kirin J Callinan</t>
  </si>
  <si>
    <t>Bravado</t>
  </si>
  <si>
    <t>A. Savage</t>
  </si>
  <si>
    <t>Thawing Dawn</t>
  </si>
  <si>
    <t>Seek Warmer Climes</t>
  </si>
  <si>
    <t>Heat Dust</t>
  </si>
  <si>
    <t>SATURATION III</t>
  </si>
  <si>
    <t>Experiencing the Deposit of Faith</t>
  </si>
  <si>
    <t>Turn Out the Lights</t>
  </si>
  <si>
    <t>Alex Cameron</t>
  </si>
  <si>
    <t>Forced Witness</t>
  </si>
  <si>
    <t>Tony Molina</t>
  </si>
  <si>
    <t>Dissed and Dismissed</t>
  </si>
  <si>
    <t>Alvvays</t>
  </si>
  <si>
    <t>Antisocialites</t>
  </si>
  <si>
    <t>Jlin</t>
  </si>
  <si>
    <t>Black Origami</t>
  </si>
  <si>
    <t>Big Fish Theory</t>
  </si>
  <si>
    <t>Yellow</t>
  </si>
  <si>
    <t>Rope Sect</t>
  </si>
  <si>
    <t>Personae Ingratae</t>
  </si>
  <si>
    <t>Parquet Courts [&amp; Daniele Luppi]</t>
  </si>
  <si>
    <t>MILANO</t>
  </si>
  <si>
    <t>The Dusk in Us</t>
  </si>
  <si>
    <t>Phantom Brickworks</t>
  </si>
  <si>
    <t>Mind Spiders</t>
  </si>
  <si>
    <t>Meltdown</t>
  </si>
  <si>
    <t>Before the World Was Big</t>
  </si>
  <si>
    <t>Jumping the Shark</t>
  </si>
  <si>
    <t>Black Marble</t>
  </si>
  <si>
    <t>A Different Arrangement</t>
  </si>
  <si>
    <t>Bluffer's Guide to the Flight Deck</t>
  </si>
  <si>
    <t>Gay Disco</t>
  </si>
  <si>
    <t>Omni</t>
  </si>
  <si>
    <t>Deluxe</t>
  </si>
  <si>
    <t>Male Bonding</t>
  </si>
  <si>
    <t>Nothing Hurts</t>
  </si>
  <si>
    <t>Roto Vildblomma</t>
  </si>
  <si>
    <t>The UV Race</t>
  </si>
  <si>
    <t>Homo</t>
  </si>
  <si>
    <t>Mercy</t>
  </si>
  <si>
    <t>All of Them Naturals</t>
  </si>
  <si>
    <t>Told Slant</t>
  </si>
  <si>
    <t>Still Water</t>
  </si>
  <si>
    <t>Beth Israel</t>
  </si>
  <si>
    <t>Dental Denial</t>
  </si>
  <si>
    <t>The Magic Bridge</t>
  </si>
  <si>
    <t>All-American Trash</t>
  </si>
  <si>
    <t>Uneven Compromise</t>
  </si>
  <si>
    <t>Tyler, The Creator</t>
  </si>
  <si>
    <t>Mystic 100's</t>
  </si>
  <si>
    <t>The Lioness</t>
  </si>
  <si>
    <t>Night Falls Over Kortedala</t>
  </si>
  <si>
    <t>Barter 6</t>
  </si>
  <si>
    <t>No Regerts</t>
  </si>
  <si>
    <t>Anatol</t>
  </si>
  <si>
    <t>Fantasy Violence</t>
  </si>
  <si>
    <t>Solace</t>
  </si>
  <si>
    <t>Pleasure Leftists</t>
  </si>
  <si>
    <t>Silent Weapons for Quiet Wars</t>
  </si>
  <si>
    <t>The Innocents</t>
  </si>
  <si>
    <t>Kevin Abstract</t>
  </si>
  <si>
    <t>American Boyfriend: A Suburban Love Story</t>
  </si>
  <si>
    <t>Winner</t>
  </si>
  <si>
    <t>Dick Diver</t>
  </si>
  <si>
    <t>Melbourne, Florida</t>
  </si>
  <si>
    <t>Spray Paint</t>
  </si>
  <si>
    <t>Rodeo Songs</t>
  </si>
  <si>
    <t>Meat Wave</t>
  </si>
  <si>
    <t>The Incessant</t>
  </si>
  <si>
    <t>Spook Houses</t>
  </si>
  <si>
    <t>Trying</t>
  </si>
  <si>
    <t>Ichiko Aoba</t>
  </si>
  <si>
    <t>0</t>
  </si>
  <si>
    <t>Prelude to Panopticon: "On Doing an Evil Deed Blues"</t>
  </si>
  <si>
    <t>I Will Be My Own Hell</t>
  </si>
  <si>
    <t>Carrie &amp; Lowell Live</t>
  </si>
  <si>
    <t>Longings</t>
  </si>
  <si>
    <t>Jessy Lanza</t>
  </si>
  <si>
    <t>Oh No</t>
  </si>
  <si>
    <t>A Collection of Rarities</t>
  </si>
  <si>
    <t>Merchandise / Destruction Unit / Milk Music</t>
  </si>
  <si>
    <t>USA '13</t>
  </si>
  <si>
    <t>Emerson Quartet [Dymitr Szostakowicz]</t>
  </si>
  <si>
    <t>Future</t>
  </si>
  <si>
    <t>Monster</t>
  </si>
  <si>
    <t>Alex G / R.L. Kelly</t>
  </si>
  <si>
    <t>Index</t>
  </si>
  <si>
    <t>The Index [aka "The Black Album"]</t>
  </si>
  <si>
    <t>1991</t>
  </si>
  <si>
    <t>High Tech High Life</t>
  </si>
  <si>
    <t>Pat Flegel</t>
  </si>
  <si>
    <t>year</t>
  </si>
  <si>
    <t>Brave Little Abacus</t>
  </si>
  <si>
    <t>Palm</t>
  </si>
  <si>
    <t>Trading Basics</t>
  </si>
  <si>
    <t>Stefan Wesolowski</t>
  </si>
  <si>
    <t>Rite of the End</t>
  </si>
  <si>
    <t>Midori Takada</t>
  </si>
  <si>
    <t>Through the Looking Glass</t>
  </si>
  <si>
    <t>Telstar Drugs</t>
  </si>
  <si>
    <t>Chino Amobi</t>
  </si>
  <si>
    <t>Paradiso</t>
  </si>
  <si>
    <t>Furia</t>
  </si>
  <si>
    <t>Ksiezyc milczy luty</t>
  </si>
  <si>
    <t>Cardamom Times</t>
  </si>
  <si>
    <t>Thin Black Duke</t>
  </si>
  <si>
    <t>Cody ChesnuTT</t>
  </si>
  <si>
    <t>The Headphone Masterpiece</t>
  </si>
  <si>
    <t>On the Echoing Green</t>
  </si>
  <si>
    <t>Dean Blunt &amp; Joanne Robertson</t>
  </si>
  <si>
    <t>Wahalla</t>
  </si>
  <si>
    <t>David Vassalotti</t>
  </si>
  <si>
    <t>Book of Ghosts</t>
  </si>
  <si>
    <t>Little Dark Age</t>
  </si>
  <si>
    <t>Live at Cake Shop</t>
  </si>
  <si>
    <t>NASA Space Universe</t>
  </si>
  <si>
    <t>Across the Wounded Galaxies</t>
  </si>
  <si>
    <t>Slime Season 3</t>
  </si>
  <si>
    <t>Atrium Musicae de Madrid</t>
  </si>
  <si>
    <t>Villancicos</t>
  </si>
  <si>
    <t>The New Flesh</t>
  </si>
  <si>
    <t>Reality</t>
  </si>
  <si>
    <t>L. Pierre</t>
  </si>
  <si>
    <t>Flux of Pink Indians</t>
  </si>
  <si>
    <t>The Fucking Cunts Treat Us Like Pricks</t>
  </si>
  <si>
    <t>The Roots</t>
  </si>
  <si>
    <t>Things Fall Apart</t>
  </si>
  <si>
    <t>POST-</t>
  </si>
  <si>
    <t>The Tired Sounds Of</t>
  </si>
  <si>
    <t>Futureworld</t>
  </si>
  <si>
    <t>Reinbert de Leeuw [Erik Satie]</t>
  </si>
  <si>
    <t>Orchestre Cracovie [Giacinto Scelsi]</t>
  </si>
  <si>
    <t>Leonard Bernstein [Igor Strawiński]</t>
  </si>
  <si>
    <t>LFY</t>
  </si>
  <si>
    <t>FLUX Quartet [Morton Feldman]</t>
  </si>
  <si>
    <t>Dream Continuum</t>
  </si>
  <si>
    <t>Offspring</t>
  </si>
  <si>
    <t>Smashing Pumpkins</t>
  </si>
  <si>
    <t>London Sinfonietta [Henryk Mikołaj Górecki]</t>
  </si>
  <si>
    <t>Konzerthaus Berlin [Max Richter]</t>
  </si>
  <si>
    <t>Mort Garson</t>
  </si>
  <si>
    <t>Mother Earth's Plantasia</t>
  </si>
  <si>
    <t>ratings on site</t>
  </si>
  <si>
    <t>L2</t>
  </si>
  <si>
    <t>days2</t>
  </si>
  <si>
    <t/>
  </si>
  <si>
    <t>AV2</t>
  </si>
  <si>
    <t>Steely Dan</t>
  </si>
  <si>
    <t>Aja</t>
  </si>
  <si>
    <t>Kury</t>
  </si>
  <si>
    <t>P.O.L.O.V.I.R.U.S.</t>
  </si>
  <si>
    <t>Last Days</t>
  </si>
  <si>
    <t>Jordan: The Comeback</t>
  </si>
  <si>
    <t>Crywank</t>
  </si>
  <si>
    <t>Tomorrow Is Nearly Yesterday and Everyday Is Stupid</t>
  </si>
  <si>
    <t>Frankie Knuckles</t>
  </si>
  <si>
    <t>Live at Ministry of Sound, 1991</t>
  </si>
  <si>
    <t>Muslimgauze</t>
  </si>
  <si>
    <t>Mullah Said</t>
  </si>
  <si>
    <t>Pinkish Black</t>
  </si>
  <si>
    <t>Shit and Shine</t>
  </si>
  <si>
    <t>Ladybird</t>
  </si>
  <si>
    <t>David Thomas Broughton</t>
  </si>
  <si>
    <t>The Complete Guide to Insufficiency</t>
  </si>
  <si>
    <t>Beautiful Thugger Girls</t>
  </si>
  <si>
    <t>Flying Microtonal Banana</t>
  </si>
  <si>
    <t>Cannibal Ox</t>
  </si>
  <si>
    <t>The Cold Vein</t>
  </si>
  <si>
    <t>The Gag File</t>
  </si>
  <si>
    <t>Blessure Grave</t>
  </si>
  <si>
    <t>Judged by Twelve, Carried by Six</t>
  </si>
  <si>
    <t>Going By</t>
  </si>
  <si>
    <t>Patti Smith</t>
  </si>
  <si>
    <t>Horses</t>
  </si>
  <si>
    <t>Travis Scott</t>
  </si>
  <si>
    <t>Rodeo</t>
  </si>
  <si>
    <t>Twin Shadow</t>
  </si>
  <si>
    <t>Forget</t>
  </si>
  <si>
    <t>The Tronics</t>
  </si>
  <si>
    <t>Love Backed by Force</t>
  </si>
  <si>
    <t>Tragedy</t>
  </si>
  <si>
    <t>Room Inside the World</t>
  </si>
  <si>
    <t>Music for Church Cleaners Vol. I and II</t>
  </si>
  <si>
    <t>Drift</t>
  </si>
  <si>
    <t>Faith in Strangers</t>
  </si>
  <si>
    <t>Willie Nelson</t>
  </si>
  <si>
    <t>Red Headed Stranger</t>
  </si>
  <si>
    <t>Death [metal]</t>
  </si>
  <si>
    <t>Death [proto-punk]</t>
  </si>
  <si>
    <t>ArtistId</t>
  </si>
  <si>
    <t>ArtistName</t>
  </si>
  <si>
    <t>Dean Blunt [full]</t>
  </si>
  <si>
    <t>Parquet Courts [full]</t>
  </si>
  <si>
    <t>Ariel Pink [full]</t>
  </si>
  <si>
    <t>Daniel Lopatin [full]</t>
  </si>
  <si>
    <t>aggregate</t>
  </si>
  <si>
    <t>created_at</t>
  </si>
  <si>
    <t>AlbumId</t>
  </si>
  <si>
    <t>Burzum</t>
  </si>
  <si>
    <t>Filosofem</t>
  </si>
  <si>
    <t>Bastarda</t>
  </si>
  <si>
    <t>Promitat eterno</t>
  </si>
  <si>
    <t>Rock Island</t>
  </si>
  <si>
    <t>Glue</t>
  </si>
  <si>
    <t>The Body</t>
  </si>
  <si>
    <t>I Shall Die Here</t>
  </si>
  <si>
    <t>Destruction Unit</t>
  </si>
  <si>
    <t>Deep Trip</t>
  </si>
  <si>
    <t>New Material</t>
  </si>
  <si>
    <t>W tobie nie jestem sobą</t>
  </si>
  <si>
    <t>Phil's Knapsack</t>
  </si>
  <si>
    <t>Holding Hands With Jamie</t>
  </si>
  <si>
    <t>Cruise Your Illusion</t>
  </si>
  <si>
    <t>rdate</t>
  </si>
  <si>
    <t>The Official Body</t>
  </si>
  <si>
    <t>In a Poem Unlimited</t>
  </si>
  <si>
    <t>Light Information</t>
  </si>
  <si>
    <t>The Mandé Variations</t>
  </si>
  <si>
    <t>Negative Space</t>
  </si>
  <si>
    <t>Toumani Diabaté</t>
  </si>
  <si>
    <t>Mary Lattimore</t>
  </si>
  <si>
    <t>Collected Pieces</t>
  </si>
  <si>
    <t>American Specialties</t>
  </si>
  <si>
    <t>Young Martha</t>
  </si>
  <si>
    <t>Lil Ugly Mane [full]</t>
  </si>
  <si>
    <t>Jim O'Rourke [full]</t>
  </si>
  <si>
    <t>Damien Dubrovnik</t>
  </si>
  <si>
    <t>Great Many Arrows</t>
  </si>
  <si>
    <t>Aby Ngana Diop</t>
  </si>
  <si>
    <t>Liital</t>
  </si>
  <si>
    <t>Sister Sister</t>
  </si>
  <si>
    <t>Skin Fade</t>
  </si>
  <si>
    <t>Farce</t>
  </si>
  <si>
    <t>Jun Konagaya</t>
  </si>
  <si>
    <t>Travel</t>
  </si>
  <si>
    <t>Circle Jerks</t>
  </si>
  <si>
    <t>Group Sex</t>
  </si>
  <si>
    <t>Long Nights</t>
  </si>
  <si>
    <t>Starry Cat</t>
  </si>
  <si>
    <t>Modern English Decoration</t>
  </si>
  <si>
    <t>JPEGMAFIA</t>
  </si>
  <si>
    <t>Veteran</t>
  </si>
  <si>
    <t>Male Gaze</t>
  </si>
  <si>
    <t>Gale Maze</t>
  </si>
  <si>
    <t>Beyondless</t>
  </si>
  <si>
    <t>Manateees</t>
  </si>
  <si>
    <t>Sit N Spin</t>
  </si>
  <si>
    <t>Ausmuteants</t>
  </si>
  <si>
    <t>Amusements</t>
  </si>
  <si>
    <t>Shame</t>
  </si>
  <si>
    <t>Songs of Praise</t>
  </si>
  <si>
    <t>Martwa polska jesień</t>
  </si>
  <si>
    <t>Voight Kampff</t>
  </si>
  <si>
    <t>Voight•Kampff</t>
  </si>
  <si>
    <t>The Consumers</t>
  </si>
  <si>
    <t>All My Friends Are Dead</t>
  </si>
  <si>
    <t>Deszcz</t>
  </si>
  <si>
    <t>Nail Polish</t>
  </si>
  <si>
    <t>Authentic Living</t>
  </si>
  <si>
    <t>genres</t>
  </si>
  <si>
    <t>Psychedelic Rock, Experimental Rock, Free Improvisation</t>
  </si>
  <si>
    <t>Post-Punk, Indie Rock</t>
  </si>
  <si>
    <t>Crust Punk</t>
  </si>
  <si>
    <t>Post-Punk</t>
  </si>
  <si>
    <t>Pop Punk, Emo-Pop</t>
  </si>
  <si>
    <t>Alternative Rock</t>
  </si>
  <si>
    <t>Indie Rock</t>
  </si>
  <si>
    <t>Hardcore Punk, Punk Rock</t>
  </si>
  <si>
    <t>Noise Rock, Experimental Rock, Psychedelic Rock</t>
  </si>
  <si>
    <t>Girl Group, Brill Building</t>
  </si>
  <si>
    <t>Electronic, Sound Collage</t>
  </si>
  <si>
    <t>Post-Punk, Alternative Rock</t>
  </si>
  <si>
    <t>Noise Rock, Post-Punk</t>
  </si>
  <si>
    <t>Post-Punk Revival, Indie Rock, Post-Punk</t>
  </si>
  <si>
    <t>Bubblegum Bass</t>
  </si>
  <si>
    <t>Post-Punk, Dream Pop, Ethereal Wave, Gothic Rock</t>
  </si>
  <si>
    <t>Garage Punk</t>
  </si>
  <si>
    <t>Punk Rock</t>
  </si>
  <si>
    <t>Power Pop, Pop Rock</t>
  </si>
  <si>
    <t>Gangsta Rap</t>
  </si>
  <si>
    <t>Sludge Metal, Progressive Metal</t>
  </si>
  <si>
    <t>Post-Punk, Art Punk</t>
  </si>
  <si>
    <t>Instrumental Hip Hop</t>
  </si>
  <si>
    <t>Rock, Proto-Punk</t>
  </si>
  <si>
    <t>Post-Punk, Noise Rock</t>
  </si>
  <si>
    <t>Singer/Songwriter, Country, Contemporary Folk</t>
  </si>
  <si>
    <t>Lo-Fi Indie, Indie Pop, Singer/Songwriter</t>
  </si>
  <si>
    <t>Glitch Hop, Experimental Hip Hop, Industrial Hip Hop</t>
  </si>
  <si>
    <t>Ghettotech, Chicago House</t>
  </si>
  <si>
    <t>Ambient, Drone</t>
  </si>
  <si>
    <t>Neo-Psychedelia, Indie Rock</t>
  </si>
  <si>
    <t>Chamber Pop</t>
  </si>
  <si>
    <t>Indie Rock, Noise Pop</t>
  </si>
  <si>
    <t>Garage Punk, Noise Rock</t>
  </si>
  <si>
    <t>Post-Hardcore, Noise Rock, Experimental Rock</t>
  </si>
  <si>
    <t>Math Rock, Noise Rock</t>
  </si>
  <si>
    <t>Noise Rock, Post-Hardcore</t>
  </si>
  <si>
    <t>Art Pop, Electronic</t>
  </si>
  <si>
    <t>Deep Soul, Southern Soul</t>
  </si>
  <si>
    <t>Free Improvisation</t>
  </si>
  <si>
    <t>Anarcho-Punk, Hardcore Punk</t>
  </si>
  <si>
    <t>Post-Industrial</t>
  </si>
  <si>
    <t>Indie Pop, Lo-Fi Indie</t>
  </si>
  <si>
    <t>Avant-Folk, Neofolk</t>
  </si>
  <si>
    <t>Mathcore</t>
  </si>
  <si>
    <t>Jangle Pop, Indie Pop</t>
  </si>
  <si>
    <t>Death Industrial, Post-Industrial</t>
  </si>
  <si>
    <t>Tassu</t>
  </si>
  <si>
    <t>Lo-Fi Indie</t>
  </si>
  <si>
    <t>Art Pop</t>
  </si>
  <si>
    <t>Ambient</t>
  </si>
  <si>
    <t>Atmospheric Black Metal</t>
  </si>
  <si>
    <t>Indie Rock, Indie Folk</t>
  </si>
  <si>
    <t>Trap Rap, Southern Hip Hop</t>
  </si>
  <si>
    <t>Synthpop, New Wave</t>
  </si>
  <si>
    <t>Indie Rock, Dream Pop</t>
  </si>
  <si>
    <t>Electroacoustic</t>
  </si>
  <si>
    <t>Chamber Folk, Indie Folk</t>
  </si>
  <si>
    <t>Noise Rock, Experimental Rock</t>
  </si>
  <si>
    <t>Microhouse, Deep House</t>
  </si>
  <si>
    <t>Ambient, Electroacoustic</t>
  </si>
  <si>
    <t>Mande Music</t>
  </si>
  <si>
    <t>Indie Rock, Indie Pop</t>
  </si>
  <si>
    <t>No Wave</t>
  </si>
  <si>
    <t>Post-Punk, Punk Blues</t>
  </si>
  <si>
    <t>Neo-Psychedelia, Psychedelic Pop, Art Pop</t>
  </si>
  <si>
    <t>Noise Rock, Garage Punk</t>
  </si>
  <si>
    <t>Experimental Hip Hop, Abstract Hip Hop, Industrial Hip Hop</t>
  </si>
  <si>
    <t>Outsider House, Ambient Techno</t>
  </si>
  <si>
    <t>Math Rock</t>
  </si>
  <si>
    <t>Post-Hardcore, Alternative Rock, Indie Rock</t>
  </si>
  <si>
    <t>Hardcore Punk, Post-Hardcore</t>
  </si>
  <si>
    <t>Dark Ambient</t>
  </si>
  <si>
    <t>Shoegaze</t>
  </si>
  <si>
    <t>Noise Rock</t>
  </si>
  <si>
    <t>Indie Rock, Noise Rock</t>
  </si>
  <si>
    <t>Singer/Songwriter, Indie Folk, Psychedelic Folk</t>
  </si>
  <si>
    <t>Ambient Techno, Outsider House</t>
  </si>
  <si>
    <t>Psychedelic Rock, Noise Rock</t>
  </si>
  <si>
    <t>Post-Punk, New Wave</t>
  </si>
  <si>
    <t>Drone Metal, Post-Industrial</t>
  </si>
  <si>
    <t>Lo-Fi Indie, Indie Rock</t>
  </si>
  <si>
    <t>Hardcore Punk</t>
  </si>
  <si>
    <t>Modern Classical, Chamber Music</t>
  </si>
  <si>
    <t>Math Rock, Progressive Pop</t>
  </si>
  <si>
    <t>Technical Death Metal, Avant-Garde Metal</t>
  </si>
  <si>
    <t>Ambient, Post-Rock</t>
  </si>
  <si>
    <t>Outsider House, Deep House</t>
  </si>
  <si>
    <t>Indie Pop</t>
  </si>
  <si>
    <t>Post-Hardcore, Noise Rock</t>
  </si>
  <si>
    <t>Outlaw Country</t>
  </si>
  <si>
    <t>Dream Pop, Indie Pop</t>
  </si>
  <si>
    <t>Downtempo, Ambient Pop</t>
  </si>
  <si>
    <t>Deathrock</t>
  </si>
  <si>
    <t>Ambient, Christian Liturgical Music</t>
  </si>
  <si>
    <t>Art Pop, Experimental</t>
  </si>
  <si>
    <t>Shoegaze, Noise Pop, Post-Punk</t>
  </si>
  <si>
    <t>Art Rock</t>
  </si>
  <si>
    <t>Synthpop, Electronic</t>
  </si>
  <si>
    <t>Twee Pop, Jangle Pop, Dream Pop</t>
  </si>
  <si>
    <t>New Wave, Post-Punk, Art Rock</t>
  </si>
  <si>
    <t>Post-Rock</t>
  </si>
  <si>
    <t>Synthpop</t>
  </si>
  <si>
    <t>No Wave, Experimental Rock</t>
  </si>
  <si>
    <t>Noise Rock, Punk Rock</t>
  </si>
  <si>
    <t>Slowcore, Midwest Emo</t>
  </si>
  <si>
    <t>Post-Punk, Gothic Rock, Lo-Fi Indie</t>
  </si>
  <si>
    <t>Proto-Punk, Singer/Songwriter</t>
  </si>
  <si>
    <t>Progressive Electronic</t>
  </si>
  <si>
    <t>Abstract Hip Hop, East Coast Hip Hop, Experimental Hip Hop, Conscious Hip Hop</t>
  </si>
  <si>
    <t>Tape Music, Noise, Industrial</t>
  </si>
  <si>
    <t>Outsider House</t>
  </si>
  <si>
    <t>Trap Rap, Pop Rap, Contemporary R&amp;B, Southern Hip Hop</t>
  </si>
  <si>
    <t>Psychedelic Rock, Garage Rock</t>
  </si>
  <si>
    <t>Post-Punk, Garage Punk</t>
  </si>
  <si>
    <t>Singer/Songwriter, Avant-Folk</t>
  </si>
  <si>
    <t>Noise Pop, Lo-Fi Indie</t>
  </si>
  <si>
    <t>Garage Punk, Punk Rock</t>
  </si>
  <si>
    <t>Noise Rock, Indie Rock</t>
  </si>
  <si>
    <t>Noise Rock, Psychedelic Rock, Post-Punk</t>
  </si>
  <si>
    <t>Experimental Rock</t>
  </si>
  <si>
    <t>Screamo, Post-Hardcore</t>
  </si>
  <si>
    <t>Gothic Rock</t>
  </si>
  <si>
    <t>Canterbury Scene, Psychedelic Rock, Jazz-Rock, Experimental Rock</t>
  </si>
  <si>
    <t>Post-Punk, Punk Rock</t>
  </si>
  <si>
    <t>Post-Punk, Deathrock, Punk Rock</t>
  </si>
  <si>
    <t>Punk Rock, Post-Punk</t>
  </si>
  <si>
    <t>Garage Rock, Country Rock</t>
  </si>
  <si>
    <t>Art Punk</t>
  </si>
  <si>
    <t>Deathrock, Punk Rock</t>
  </si>
  <si>
    <t>Hardcore Punk, Noise Rock</t>
  </si>
  <si>
    <t>Shoegaze, Noise Rock</t>
  </si>
  <si>
    <t>Hardcore Punk, Deathrock, Anarcho-Punk</t>
  </si>
  <si>
    <t>None</t>
  </si>
  <si>
    <t>Post-Punk, Indie Rock, Noise Pop</t>
  </si>
  <si>
    <t>Avant-Garde Jazz</t>
  </si>
  <si>
    <t>Power Pop</t>
  </si>
  <si>
    <t>Lo-Fi Indie, Indie Rock, Noise Pop</t>
  </si>
  <si>
    <t>Psychedelic Pop, Neo-Psychedelia</t>
  </si>
  <si>
    <t>IDM</t>
  </si>
  <si>
    <t>Noise Rock, Indie Rock, Alternative Rock</t>
  </si>
  <si>
    <t>Conscious Hip Hop, West Coast Hip Hop, Jazz Rap</t>
  </si>
  <si>
    <t>Plunderphonics, Ambient</t>
  </si>
  <si>
    <t>Alternative R&amp;B, Neo-Soul, Art Pop</t>
  </si>
  <si>
    <t>Glitch</t>
  </si>
  <si>
    <t>Glam Rock, Pop Rock</t>
  </si>
  <si>
    <t>Cowpunk, Alternative Rock</t>
  </si>
  <si>
    <t>Indie Folk, Indie Rock</t>
  </si>
  <si>
    <t>Noise Rock, Alternative Rock</t>
  </si>
  <si>
    <t>Math Rock, Post-Rock, Post-Hardcore</t>
  </si>
  <si>
    <t>Folktronica, Experimental</t>
  </si>
  <si>
    <t>Hypnagogic Pop, Psychedelic Pop, Lo-Fi Indie</t>
  </si>
  <si>
    <t>Post-Hardcore, Indie Rock</t>
  </si>
  <si>
    <t>Garage Punk, Lo-Fi Indie</t>
  </si>
  <si>
    <t>Jangle Pop, Dunedin Sound, Indie Pop</t>
  </si>
  <si>
    <t>Experimental Rock, Noise Rock, Math Rock</t>
  </si>
  <si>
    <t>New Wave, Post-Punk, Art Punk</t>
  </si>
  <si>
    <t>Power Pop, Indie Pop</t>
  </si>
  <si>
    <t>Folktronica</t>
  </si>
  <si>
    <t>Psychedelic Pop, Hypnagogic Pop</t>
  </si>
  <si>
    <t>Indie Pop, Chamber Pop, Twee Pop</t>
  </si>
  <si>
    <t>Art Rock, Experimental Rock</t>
  </si>
  <si>
    <t>Lo-Fi Indie, Singer/Songwriter, Contemporary Folk</t>
  </si>
  <si>
    <t>Minimalism, Modern Classical</t>
  </si>
  <si>
    <t>Post-Rock, Experimental Rock</t>
  </si>
  <si>
    <t>Mathcore, Metalcore</t>
  </si>
  <si>
    <t>Tape Music, Sound Collage, Musique concrete</t>
  </si>
  <si>
    <t>Neo-Psychedelia</t>
  </si>
  <si>
    <t>Noise Rock, Experimental Rock, Math Rock</t>
  </si>
  <si>
    <t>MPB</t>
  </si>
  <si>
    <t>Post-Punk, Experimental Rock, Art Punk</t>
  </si>
  <si>
    <t>Indie Rock, Lo-Fi Indie</t>
  </si>
  <si>
    <t>Garage Rock, Psychedelic Rock</t>
  </si>
  <si>
    <t>Indie Rock, Post-Punk</t>
  </si>
  <si>
    <t>Alternative Rock, Indie Rock</t>
  </si>
  <si>
    <t>Tape Music, Ambient, Minimalism</t>
  </si>
  <si>
    <t>Alt-Country</t>
  </si>
  <si>
    <t>Math Rock, Indie Rock, Noise Rock</t>
  </si>
  <si>
    <t>West Coast Hip Hop, Conscious Hip Hop</t>
  </si>
  <si>
    <t>Psychedelic Rock, Noise Rock, Post-Punk</t>
  </si>
  <si>
    <t>Garage Punk, Power Pop</t>
  </si>
  <si>
    <t>Drone, Dark Ambient</t>
  </si>
  <si>
    <t>No Wave, Noise Rock, Experimental Rock</t>
  </si>
  <si>
    <t>Sophisti-Pop, Pop Rock</t>
  </si>
  <si>
    <t>Violence Creeps</t>
  </si>
  <si>
    <t>The Gift of Music</t>
  </si>
  <si>
    <t>Synthpop, Neo-Psychedelia, Psychedelic Pop</t>
  </si>
  <si>
    <t>Power Pop, Indie Rock, Singer/Songwriter</t>
  </si>
  <si>
    <t>Singer/Songwriter, Indie Folk, Contemporary Folk</t>
  </si>
  <si>
    <t>Chamber Folk, Progressive Folk</t>
  </si>
  <si>
    <t>Metalcore</t>
  </si>
  <si>
    <t>West Coast Hip Hop, Neo-Soul</t>
  </si>
  <si>
    <t>Hypnagogic Pop, Psychedelic Pop</t>
  </si>
  <si>
    <t>Ambient, Ambient Techno</t>
  </si>
  <si>
    <t>Pop Rap, West Coast Hip Hop</t>
  </si>
  <si>
    <t>Progressive Folk, Avant-Folk</t>
  </si>
  <si>
    <t>West Coast Hip Hop, Experimental Hip Hop, Hardcore Hip Hop</t>
  </si>
  <si>
    <t>Electro-Industrial, Post-Industrial</t>
  </si>
  <si>
    <t>Gothic Rock, Doom Metal</t>
  </si>
  <si>
    <t>Post-Hardcore, Post-Punk</t>
  </si>
  <si>
    <t>Indie Folk, Singer/Songwriter</t>
  </si>
  <si>
    <t>Ambient, Drone, Tape Music</t>
  </si>
  <si>
    <t>Ambient Dub, Neo-Psychedelia</t>
  </si>
  <si>
    <t>Experimental Rock, Art Rock</t>
  </si>
  <si>
    <t>Experimental Hip Hop, Abstract Hip Hop</t>
  </si>
  <si>
    <t>Abstract Hip Hop, Conscious Hip Hop, Experimental Hip Hop</t>
  </si>
  <si>
    <t>Wonky, UK Bass</t>
  </si>
  <si>
    <t>Art Pop, Ambient Pop, Electronic</t>
  </si>
  <si>
    <t>Singer/Songwriter, Indie Pop, Folk Pop</t>
  </si>
  <si>
    <t>Indie Rock, Singer/Songwriter</t>
  </si>
  <si>
    <t>Power Pop, Garage Rock</t>
  </si>
  <si>
    <t>Post-Punk, Post-Industrial</t>
  </si>
  <si>
    <t>Art Pop, Noise Pop</t>
  </si>
  <si>
    <t>Footwork, IDM</t>
  </si>
  <si>
    <t>Microhouse</t>
  </si>
  <si>
    <t>Art Pop, Zolo</t>
  </si>
  <si>
    <t>Chamber Pop, Indie Pop</t>
  </si>
  <si>
    <t>Ambient, Shoegaze</t>
  </si>
  <si>
    <t>Hypnagogic Pop, Synthpop</t>
  </si>
  <si>
    <t>Indie Pop, Lo-Fi Indie, Dream Pop</t>
  </si>
  <si>
    <t>Experimental Hip Hop, Hardcore Hip Hop</t>
  </si>
  <si>
    <t>Chamber Pop, Art Rock, Art Pop</t>
  </si>
  <si>
    <t>Singer/Songwriter, Art Rock</t>
  </si>
  <si>
    <t>Conscious Hip Hop, East Coast Hip Hop, Jazz Rap</t>
  </si>
  <si>
    <t>Industrial Hip Hop, Abstract Hip Hop, Experimental Hip Hop</t>
  </si>
  <si>
    <t>Plunderphonics</t>
  </si>
  <si>
    <t>Power Pop, Pop Punk, Indie Rock</t>
  </si>
  <si>
    <t>Ambient, Glitch</t>
  </si>
  <si>
    <t>Neo-Psychedelia, Indie Rock, Psychedelic Rock</t>
  </si>
  <si>
    <t>Jazz-Rock, Vanguarda paulista</t>
  </si>
  <si>
    <t>Jazz Fusion, Jazz-Rock</t>
  </si>
  <si>
    <t>Pop Punk, Post-Hardcore</t>
  </si>
  <si>
    <t>Minimal Synth, EBM</t>
  </si>
  <si>
    <t>Alternative R&amp;B, UK Bass, Synthpop</t>
  </si>
  <si>
    <t>Psychedelic Soul, Funk, Neo-Soul</t>
  </si>
  <si>
    <t>Sound Collage, Hypnagogic Pop</t>
  </si>
  <si>
    <t>Turntable Music, Ambient</t>
  </si>
  <si>
    <t>Psychedelic Folk</t>
  </si>
  <si>
    <t>Footwork</t>
  </si>
  <si>
    <t>Post-Minimalism</t>
  </si>
  <si>
    <t>Musique concrete, Sound Collage</t>
  </si>
  <si>
    <t>Noise Pop, Indie Rock</t>
  </si>
  <si>
    <t>Ambient, Progressive Electronic</t>
  </si>
  <si>
    <t>Post-Minimalism, Avant-Garde Jazz</t>
  </si>
  <si>
    <t>Wand</t>
  </si>
  <si>
    <t>Golem</t>
  </si>
  <si>
    <t>Psychedelic Rock</t>
  </si>
  <si>
    <t>Post-Industrial, Progressive Electronic</t>
  </si>
  <si>
    <t>Art Pop, Chamber Pop</t>
  </si>
  <si>
    <t>Spiritual Jazz</t>
  </si>
  <si>
    <t>Darkwave, Gothic Rock</t>
  </si>
  <si>
    <t>Experimental Hip Hop, Instrumental Hip Hop</t>
  </si>
  <si>
    <t>Post-Minimalism, Chamber Music</t>
  </si>
  <si>
    <t>West Coast Hip Hop, Hardcore Hip Hop</t>
  </si>
  <si>
    <t>Chamber Pop, Singer/Songwriter</t>
  </si>
  <si>
    <t>Dream Pop</t>
  </si>
  <si>
    <t>Psychedelic Pop, Art Pop, Indie Pop, Indietronica</t>
  </si>
  <si>
    <t>Noise Rock, Math Rock</t>
  </si>
  <si>
    <t>Abstract Hip Hop, West Coast Hip Hop, Hardcore Hip Hop</t>
  </si>
  <si>
    <t>Experimental Rock, Noise Rock</t>
  </si>
  <si>
    <t>Free Folk, Psychedelic Folk</t>
  </si>
  <si>
    <t>Noise, Industrial</t>
  </si>
  <si>
    <t>Indie Rock, Neo-Psychedelia</t>
  </si>
  <si>
    <t>Dance-Pop, Synthpop</t>
  </si>
  <si>
    <t>Industrial Techno</t>
  </si>
  <si>
    <t>Contemporary Folk, Singer/Songwriter</t>
  </si>
  <si>
    <t>Jangle Pop</t>
  </si>
  <si>
    <t>Glitch Pop, Alternative R&amp;B</t>
  </si>
  <si>
    <t>Electronic, Glitch Pop</t>
  </si>
  <si>
    <t>Indie Rock, Alternative Rock</t>
  </si>
  <si>
    <t>Singer/Songwriter, Slowcore</t>
  </si>
  <si>
    <t>Deep House, Techno</t>
  </si>
  <si>
    <t>Post-Punk, Art Punk, Synth Punk</t>
  </si>
  <si>
    <t>Dream Pop, Indie Rock</t>
  </si>
  <si>
    <t>Minimal Synth, Minimal Wave</t>
  </si>
  <si>
    <t>Indie Pop, Jangle Pop</t>
  </si>
  <si>
    <t>Lo-Fi Indie, Indie Pop</t>
  </si>
  <si>
    <t>Experimental Rock, Post-Rock</t>
  </si>
  <si>
    <t>Neo-Soul</t>
  </si>
  <si>
    <t>Hardcore Hip Hop</t>
  </si>
  <si>
    <t>Punk Rock, Garage Rock</t>
  </si>
  <si>
    <t>Post-Punk, Shoegaze</t>
  </si>
  <si>
    <t>Jangle Pop, Psychedelic Pop</t>
  </si>
  <si>
    <t>Electronic, Post-Industrial, Industrial</t>
  </si>
  <si>
    <t>Post-Punk, Synth Punk</t>
  </si>
  <si>
    <t>Singer/Songwriter</t>
  </si>
  <si>
    <t>Heartland Rock, Indie Rock</t>
  </si>
  <si>
    <t>Glitch Hop, Experimental Hip Hop</t>
  </si>
  <si>
    <t>Ambient, Glitch, Electroacoustic</t>
  </si>
  <si>
    <t>Punk Rock, Noise Rock</t>
  </si>
  <si>
    <t>Emo, Pop Punk</t>
  </si>
  <si>
    <t>Ambient Pop, Minimal Synth</t>
  </si>
  <si>
    <t>Post-Rock, Free Jazz</t>
  </si>
  <si>
    <t>Vanguarda paulista, MPB</t>
  </si>
  <si>
    <t>Hypnagogic Pop</t>
  </si>
  <si>
    <t>Noise Rock, Garage Punk, Art Punk</t>
  </si>
  <si>
    <t>Art Pop, Ambient Pop</t>
  </si>
  <si>
    <t>Blackgaze</t>
  </si>
  <si>
    <t>Psychedelic Rock, Garage Punk</t>
  </si>
  <si>
    <t>Microhouse, IDM</t>
  </si>
  <si>
    <t>Punk Blues</t>
  </si>
  <si>
    <t>Shoegaze, Dream Pop</t>
  </si>
  <si>
    <t>Dark Ambient, Ambient Dub</t>
  </si>
  <si>
    <t>Electronic, Experimental</t>
  </si>
  <si>
    <t>IDM, Ambient Techno</t>
  </si>
  <si>
    <t>Electronic, Neo-Psychedelia</t>
  </si>
  <si>
    <t>Ambient Dub</t>
  </si>
  <si>
    <t>Experimental Big Band</t>
  </si>
  <si>
    <t>Art Pop, Alternative R&amp;B, Future Garage</t>
  </si>
  <si>
    <t>Industrial Hip Hop, Abstract Hip Hop, Glitch Hop, Experimental Hip Hop</t>
  </si>
  <si>
    <t>Ethereal Wave, Darkwave</t>
  </si>
  <si>
    <t>Ambient, Experimental Rock, Post-Punk</t>
  </si>
  <si>
    <t>Art Pop, Singer/Songwriter, Experimental Rock</t>
  </si>
  <si>
    <t>Singer/Songwriter, Art Pop, Art Rock</t>
  </si>
  <si>
    <t>Drone</t>
  </si>
  <si>
    <t>Post-Punk, Neo-Psychedelia, Dream Pop</t>
  </si>
  <si>
    <t>Glitch Pop, Indietronica</t>
  </si>
  <si>
    <t>Synth Funk, Alternative R&amp;B</t>
  </si>
  <si>
    <t>Midwest Emo</t>
  </si>
  <si>
    <t>Minimal Wave, Tech House</t>
  </si>
  <si>
    <t>Death Industrial</t>
  </si>
  <si>
    <t>Lo-Fi Indie, Art Punk</t>
  </si>
  <si>
    <t>Deep House</t>
  </si>
  <si>
    <t>Baggy / Madchester, Alternative Dance</t>
  </si>
  <si>
    <t>Hardcore Hip Hop, Experimental Hip Hop, Industrial Hip Hop</t>
  </si>
  <si>
    <t>Memphis Rap</t>
  </si>
  <si>
    <t>Post-Hardcore, Indie Rock, Emo</t>
  </si>
  <si>
    <t>Alternative R&amp;B, Contemporary R&amp;B</t>
  </si>
  <si>
    <t>Dub Techno</t>
  </si>
  <si>
    <t>Experimental Hip Hop, Hardcore Hip Hop, Abstract Hip Hop</t>
  </si>
  <si>
    <t>Vanguarda paulista</t>
  </si>
  <si>
    <t>Art Pop, Baroque Pop, Progressive Pop</t>
  </si>
  <si>
    <t>Synthpop, Dream Pop</t>
  </si>
  <si>
    <t>Modern Classical</t>
  </si>
  <si>
    <t>Jazz Fusion</t>
  </si>
  <si>
    <t>Noise, Tape Music</t>
  </si>
  <si>
    <t>Singer/Songwriter, Indie Folk</t>
  </si>
  <si>
    <t>Balearic Beat</t>
  </si>
  <si>
    <t>Indietronica</t>
  </si>
  <si>
    <t>Lo-Fi Indie, Singer/Songwriter, Indie Pop</t>
  </si>
  <si>
    <t>Synthpop, Coldwave, Post-Punk</t>
  </si>
  <si>
    <t>Ambient Pop</t>
  </si>
  <si>
    <t>Garage Rock</t>
  </si>
  <si>
    <t>Lo-Fi Indie, Midwest Emo</t>
  </si>
  <si>
    <t>Experimental Rock, Post-Punk</t>
  </si>
  <si>
    <t>Neofolk, Post-Punk</t>
  </si>
  <si>
    <t>Minimal Synth</t>
  </si>
  <si>
    <t>Indie Rock, Punk Rock, Garage Punk</t>
  </si>
  <si>
    <t>Wild Hunt</t>
  </si>
  <si>
    <t>Garage Punk, Psychedelic Rock</t>
  </si>
  <si>
    <t>Sophisti-Pop, Art Pop</t>
  </si>
  <si>
    <t>Art Pop, Indie Pop</t>
  </si>
  <si>
    <t>Indie Folk, Chamber Folk</t>
  </si>
  <si>
    <t>Ambient, Modern Classical</t>
  </si>
  <si>
    <t>Ambient, Turntable Music</t>
  </si>
  <si>
    <t>Slowcore</t>
  </si>
  <si>
    <t>Minimal Techno</t>
  </si>
  <si>
    <t>Art Pop, Alternative R&amp;B, Electronic</t>
  </si>
  <si>
    <t>Synthpop, Hypnagogic Pop</t>
  </si>
  <si>
    <t>Math Rock, Neo-Psychedelia</t>
  </si>
  <si>
    <t>Noise Rock, Psychedelic Rock</t>
  </si>
  <si>
    <t>Lo-Fi Indie, Experimental Rock</t>
  </si>
  <si>
    <t>Minimal Wave</t>
  </si>
  <si>
    <t>Ethereal Wave, Gothic Rock</t>
  </si>
  <si>
    <t>Neo-Psychedelia, Hypnagogic Pop</t>
  </si>
  <si>
    <t>Indie Pop, Indietronica</t>
  </si>
  <si>
    <t>Future Garage</t>
  </si>
  <si>
    <t>Noise, Industrial Techno</t>
  </si>
  <si>
    <t>Garage Rock, Post-Punk</t>
  </si>
  <si>
    <t>Coldwave</t>
  </si>
  <si>
    <t>Hip Hop, Pop Rap</t>
  </si>
  <si>
    <t>Chamber Folk, Singer/Songwriter, Progressive Folk</t>
  </si>
  <si>
    <t>IDM, Glitch Hop</t>
  </si>
  <si>
    <t>Art Pop, Progressive Pop, Chamber Pop</t>
  </si>
  <si>
    <t>Noise, Drone</t>
  </si>
  <si>
    <t>Microhouse, Electronic</t>
  </si>
  <si>
    <t>Contemporary R&amp;B, Art Pop</t>
  </si>
  <si>
    <t>Ambient, Electronic</t>
  </si>
  <si>
    <t>Indie Rock, Folk Punk</t>
  </si>
  <si>
    <t>Progressive Electronic, Ambient</t>
  </si>
  <si>
    <t>Electronic, Indietronica</t>
  </si>
  <si>
    <t>Drone, Ambient</t>
  </si>
  <si>
    <t>Microhouse, Minimal Techno</t>
  </si>
  <si>
    <t>Chamber Pop, Folktronica, Art Pop</t>
  </si>
  <si>
    <t>Psychedelic Pop, Neo-Psychedelia, Indie Pop</t>
  </si>
  <si>
    <t>Powerviolence, Grindcore</t>
  </si>
  <si>
    <t>Post-Punk, Experimental Rock</t>
  </si>
  <si>
    <t>Blues Rock, Lo-Fi Indie</t>
  </si>
  <si>
    <t>Noise Rock, Garage Rock, Heavy Psych</t>
  </si>
  <si>
    <t>Psychedelic Soul, Electronic</t>
  </si>
  <si>
    <t>Synth Punk, Lo-Fi Indie</t>
  </si>
  <si>
    <t>Vaporwave</t>
  </si>
  <si>
    <t>Lo-Fi Indie, Garage Punk</t>
  </si>
  <si>
    <t>Noise Rock, Punk Rock, Hardcore Punk</t>
  </si>
  <si>
    <t>Techno</t>
  </si>
  <si>
    <t>Noise Rock, Experimental Rock, Avant-Prog, Brutal Prog</t>
  </si>
  <si>
    <t>Noise Rock, Math Rock, Experimental Rock</t>
  </si>
  <si>
    <t>Debut 45</t>
  </si>
  <si>
    <t>Avant-Garde Jazz, Third Stream</t>
  </si>
  <si>
    <t>Experimental Rock, Noise Rock, Proto-Punk, Art Rock</t>
  </si>
  <si>
    <t>Folk Rock, Singer/Songwriter</t>
  </si>
  <si>
    <t>Spiritual Jazz, Avant-Garde Jazz</t>
  </si>
  <si>
    <t>Pop Rock</t>
  </si>
  <si>
    <t>Country Rock, Singer/Songwriter</t>
  </si>
  <si>
    <t>Pop Rock, Rock</t>
  </si>
  <si>
    <t>Baroque Pop</t>
  </si>
  <si>
    <t>Folk Rock, Singer/Songwriter, Contemporary Folk</t>
  </si>
  <si>
    <t>Hard Bop</t>
  </si>
  <si>
    <t>Singer/Songwriter, Chamber Folk</t>
  </si>
  <si>
    <t>Baroque Pop, Singer/Songwriter</t>
  </si>
  <si>
    <t>Psychedelic Rock, Blues Rock, Acid Rock</t>
  </si>
  <si>
    <t>Pop Rock, Baroque Pop</t>
  </si>
  <si>
    <t>Psychedelic Pop, Baroque Pop</t>
  </si>
  <si>
    <t>Progressive Rock, Art Rock</t>
  </si>
  <si>
    <t>Free Jazz, Spiritual Jazz</t>
  </si>
  <si>
    <t>Psychedelic Pop, Psychedelic Rock, Psychedelic Folk</t>
  </si>
  <si>
    <t>Post-Bop</t>
  </si>
  <si>
    <t>Garage Rock, Proto-Punk</t>
  </si>
  <si>
    <t>Singer/Songwriter, Chamber Folk, Contemporary Folk</t>
  </si>
  <si>
    <t>Jazz-Rock, Jazz Fusion</t>
  </si>
  <si>
    <t>Tropicalia, Psychedelic Rock</t>
  </si>
  <si>
    <t>Krautrock, Psychedelic Rock</t>
  </si>
  <si>
    <t>Psychedelic Pop, Pop Rock</t>
  </si>
  <si>
    <t>Blues Rock, Psychedelic Rock</t>
  </si>
  <si>
    <t>Folk Rock, Psychedelic Pop, Pop Rock</t>
  </si>
  <si>
    <t>Swamp Rock</t>
  </si>
  <si>
    <t>Psychedelic Rock, Rock Opera</t>
  </si>
  <si>
    <t>Psychedelic Rock, Electronic, Experimental Rock</t>
  </si>
  <si>
    <t>European Free Jazz</t>
  </si>
  <si>
    <t>Third Stream, Modern Classical</t>
  </si>
  <si>
    <t>Baroque Pop, Art Pop, Singer/Songwriter</t>
  </si>
  <si>
    <t>British Folk Rock, Folk Rock</t>
  </si>
  <si>
    <t>Psychedelic Rock, Experimental Rock, Art Rock</t>
  </si>
  <si>
    <t>Singer/Songwriter, Psychedelic Folk</t>
  </si>
  <si>
    <t>Experimental Rock, Satire</t>
  </si>
  <si>
    <t>Folk Rock, Country Rock, Roots Rock</t>
  </si>
  <si>
    <t>Vocal Jazz, Soul, Rhythm &amp; Blues</t>
  </si>
  <si>
    <t>Avant-Garde Jazz, Post-Bop</t>
  </si>
  <si>
    <t>Film Score, Spaghetti Western</t>
  </si>
  <si>
    <t>Psychedelic Rock, New Orleans R&amp;B</t>
  </si>
  <si>
    <t>American Primitivism</t>
  </si>
  <si>
    <t>Psychedelic Rock, Heavy Psych, Garage Rock</t>
  </si>
  <si>
    <t>Sunshine Pop, Psychedelic Pop</t>
  </si>
  <si>
    <t>Psychedelic Rock, Psychedelic Pop</t>
  </si>
  <si>
    <t>Tropicalia</t>
  </si>
  <si>
    <t>Chicago Blues</t>
  </si>
  <si>
    <t>Folk Rock, Psychedelic Rock</t>
  </si>
  <si>
    <t>Minimalism, Indeterminacy</t>
  </si>
  <si>
    <t>Romanticism</t>
  </si>
  <si>
    <t>Punk Rock, Art Punk</t>
  </si>
  <si>
    <t>Art Punk, Post-Punk</t>
  </si>
  <si>
    <t>Proto-Punk, Garage Rock, Hard Rock</t>
  </si>
  <si>
    <t>Jazz Fusion, Avant-Garde Jazz</t>
  </si>
  <si>
    <t>Krautrock, Psychedelic Rock, Experimental Rock</t>
  </si>
  <si>
    <t>Folk Rock, Singer/Songwriter, Country Rock</t>
  </si>
  <si>
    <t>Singer/Songwriter, Folk Rock</t>
  </si>
  <si>
    <t>Krautrock</t>
  </si>
  <si>
    <t>Blues Rock, Rock</t>
  </si>
  <si>
    <t>Heavy Metal, Hard Rock</t>
  </si>
  <si>
    <t>New Wave, Post-Punk</t>
  </si>
  <si>
    <t>Proto-Punk</t>
  </si>
  <si>
    <t>Film Soundtrack, Funk, Chicago Soul</t>
  </si>
  <si>
    <t>Punk Rock, New Wave</t>
  </si>
  <si>
    <t>Glam Rock, Pop Rock, Art Rock</t>
  </si>
  <si>
    <t>Singer/Songwriter, Contemporary Folk</t>
  </si>
  <si>
    <t>Art Rock, Post-Punk</t>
  </si>
  <si>
    <t>Krautrock, Experimental Rock</t>
  </si>
  <si>
    <t>Canterbury Scene, Art Rock, Jazz Fusion</t>
  </si>
  <si>
    <t>Funk Rock, Funk</t>
  </si>
  <si>
    <t>Art Rock, Progressive Rock</t>
  </si>
  <si>
    <t>Progressive Folk, Psychedelic Folk, Freak Folk</t>
  </si>
  <si>
    <t>New Wave, Pop Rock</t>
  </si>
  <si>
    <t>MPB, Singer/Songwriter</t>
  </si>
  <si>
    <t>Construção</t>
  </si>
  <si>
    <t>Afrobeat</t>
  </si>
  <si>
    <t>Glam Rock</t>
  </si>
  <si>
    <t>Electronic, Synthpop</t>
  </si>
  <si>
    <t>Electronic</t>
  </si>
  <si>
    <t>Caribbean Folk Music, Freak Folk</t>
  </si>
  <si>
    <t>Glam Rock, Art Rock</t>
  </si>
  <si>
    <t>New Wave</t>
  </si>
  <si>
    <t>Funk, Soul</t>
  </si>
  <si>
    <t>Hard Rock</t>
  </si>
  <si>
    <t>New Wave, Art Punk</t>
  </si>
  <si>
    <t>Neoclassical New Age</t>
  </si>
  <si>
    <t>Avant-Folk, Experimental Rock, Singer/Songwriter</t>
  </si>
  <si>
    <t>Experimental Rock, Post-Punk, Noise Rock</t>
  </si>
  <si>
    <t>French Pop, Art Pop</t>
  </si>
  <si>
    <t>Avant-Folk, Chamber Folk</t>
  </si>
  <si>
    <t>New Wave, Pop Rock, Post-Punk</t>
  </si>
  <si>
    <t>Glam Rock, Proto-Punk</t>
  </si>
  <si>
    <t>Psychedelic Folk, Singer/Songwriter, Psychedelic Rock</t>
  </si>
  <si>
    <t>Industrial</t>
  </si>
  <si>
    <t>Hard Rock, Rock</t>
  </si>
  <si>
    <t>Heavy Psych</t>
  </si>
  <si>
    <t>Psychedelic Rock, Tropicalia</t>
  </si>
  <si>
    <t>Heartland Rock</t>
  </si>
  <si>
    <t>Pop Rock, Soft Rock</t>
  </si>
  <si>
    <t>Experimental</t>
  </si>
  <si>
    <t>MPB, Samba-Rock</t>
  </si>
  <si>
    <t>Pop Rock, Singer/Songwriter</t>
  </si>
  <si>
    <t>Roots Reggae</t>
  </si>
  <si>
    <t>Glam Rock, Pop Rock, Art Pop</t>
  </si>
  <si>
    <t>Folk Rock, Country Rock</t>
  </si>
  <si>
    <t>New Wave, Pop Rock, Power Pop</t>
  </si>
  <si>
    <t>Psychedelic Folk, Singer/Songwriter</t>
  </si>
  <si>
    <t>Avant-Folk, Singer/Songwriter, Psychedelic Folk</t>
  </si>
  <si>
    <t>Symphonic Prog, Progressive Rock</t>
  </si>
  <si>
    <t>Power Pop, Hard Rock</t>
  </si>
  <si>
    <t>MPB, Samba</t>
  </si>
  <si>
    <t>Nyahbinghi</t>
  </si>
  <si>
    <t>French Pop, Chamber Folk, Chanson</t>
  </si>
  <si>
    <t>Progressive Pop, Psychedelic Pop, Art Pop</t>
  </si>
  <si>
    <t>Funk Rock, Dance-Punk, No Wave</t>
  </si>
  <si>
    <t>Pop Rock, Jazz-Rock</t>
  </si>
  <si>
    <t>Folk Pop, Singer/Songwriter, Pop Rock</t>
  </si>
  <si>
    <t>2 Tone</t>
  </si>
  <si>
    <t>Zeuhl</t>
  </si>
  <si>
    <t>Berlin School, Progressive Electronic</t>
  </si>
  <si>
    <t>Avant-Folk, Progressive Folk, Psychedelic Rock</t>
  </si>
  <si>
    <t>Post-Punk, Punk Rock, Art Punk</t>
  </si>
  <si>
    <t>Dance-Punk</t>
  </si>
  <si>
    <t>Folk Rock</t>
  </si>
  <si>
    <t>Glam Rock, Art Pop</t>
  </si>
  <si>
    <t>Abstract Hip Hop</t>
  </si>
  <si>
    <t>Gothic Rock, Post-Punk</t>
  </si>
  <si>
    <t>Singer/Songwriter, Experimental Rock</t>
  </si>
  <si>
    <t>Noise Pop, Post-Punk</t>
  </si>
  <si>
    <t>East Coast Hip Hop</t>
  </si>
  <si>
    <t>Punk Blues, Psychobilly</t>
  </si>
  <si>
    <t>Pop Rock, Film Soundtrack, Synth Funk</t>
  </si>
  <si>
    <t>Art Pop, Progressive Pop</t>
  </si>
  <si>
    <t>Alternative Rock, Power Pop</t>
  </si>
  <si>
    <t>Neo-Psychedelia, Jangle Pop</t>
  </si>
  <si>
    <t>Acoustic Rock, Alternative Rock, Folk Punk</t>
  </si>
  <si>
    <t>Dream Pop, Ethereal Wave</t>
  </si>
  <si>
    <t>Political Hip Hop, East Coast Hip Hop, Hardcore Hip Hop, Conscious Hip Hop</t>
  </si>
  <si>
    <t>Jangle Pop, Alternative Rock</t>
  </si>
  <si>
    <t>Post-Hardcore, Alternative Rock</t>
  </si>
  <si>
    <t>Post-Hardcore, Hardcore Punk</t>
  </si>
  <si>
    <t>Slowcore, Dream Pop</t>
  </si>
  <si>
    <t>Synthpop, Post-Punk, New Wave</t>
  </si>
  <si>
    <t>Slowcore, Indie Pop</t>
  </si>
  <si>
    <t>Psychobilly, Garage Punk</t>
  </si>
  <si>
    <t>Thrash Metal</t>
  </si>
  <si>
    <t>Synth Funk, Pop Rock</t>
  </si>
  <si>
    <t>Baggy / Madchester</t>
  </si>
  <si>
    <t>Post-Punk, Gothic Rock</t>
  </si>
  <si>
    <t>Indie Rock, Noise Rock, Alternative Rock</t>
  </si>
  <si>
    <t>Art Rock, Post-Punk, Dream Pop</t>
  </si>
  <si>
    <t>Minimalism</t>
  </si>
  <si>
    <t>Hardcore Punk, Skate Punk, Punk Rock</t>
  </si>
  <si>
    <t>Neo-Psychedelia, Space Rock</t>
  </si>
  <si>
    <t>D-Beat, Hardcore Punk</t>
  </si>
  <si>
    <t>Drone, Minimalism</t>
  </si>
  <si>
    <t>Paisley Underground, Jangle Pop</t>
  </si>
  <si>
    <t>Noise Rock, No Wave, Experimental Rock</t>
  </si>
  <si>
    <t>Art Pop, Baroque Pop</t>
  </si>
  <si>
    <t>Horror Punk, Hardcore Punk</t>
  </si>
  <si>
    <t>Post-Punk, Cowpunk</t>
  </si>
  <si>
    <t>Punk Rock, Rock &amp; Roll</t>
  </si>
  <si>
    <t>Noise Rock, Hardcore Punk</t>
  </si>
  <si>
    <t>Alternative Rock, Post-Hardcore</t>
  </si>
  <si>
    <t>Emocore, Post-Hardcore</t>
  </si>
  <si>
    <t>Noise Rock, No Wave</t>
  </si>
  <si>
    <t>Industrial Metal, Sludge Metal</t>
  </si>
  <si>
    <t>Cowpunk, Alternative Rock, Alt-Country</t>
  </si>
  <si>
    <t>Punk Rock, Surf Punk, Hardcore Punk</t>
  </si>
  <si>
    <t>Mod Revival, New Wave, Post-Punk</t>
  </si>
  <si>
    <t>Ambient Pop, Art Pop</t>
  </si>
  <si>
    <t>Noise Rock, Art Punk</t>
  </si>
  <si>
    <t>New Wave, Art Pop</t>
  </si>
  <si>
    <t>Jangle Pop, Post-Punk</t>
  </si>
  <si>
    <t>New Wave, Synthpop, Pop Rock</t>
  </si>
  <si>
    <t>Folk Punk, Cowpunk</t>
  </si>
  <si>
    <t>Art Punk, Deathrock, Anarcho-Punk</t>
  </si>
  <si>
    <t>Industrial, Experimental Rock, Industrial Rock</t>
  </si>
  <si>
    <t>Baroque Music</t>
  </si>
  <si>
    <t>Pop, Contemporary R&amp;B</t>
  </si>
  <si>
    <t>Jangle Pop, Neo-Psychedelia, Dream Pop</t>
  </si>
  <si>
    <t>Neue Deutsche Welle, EBM, Synth Punk</t>
  </si>
  <si>
    <t>Pop Rock, Folk Rock</t>
  </si>
  <si>
    <t>Coldwave, Post-Punk</t>
  </si>
  <si>
    <t>Industrial, Post-Punk</t>
  </si>
  <si>
    <t>Singer/Songwriter, Lo-Fi Indie</t>
  </si>
  <si>
    <t>Synth Punk, Minimal Synth, No Wave</t>
  </si>
  <si>
    <t>Synth Punk, Minimal Synth</t>
  </si>
  <si>
    <t>Tape Music, Electroacoustic</t>
  </si>
  <si>
    <t>Noise Rock, Garage Rock</t>
  </si>
  <si>
    <t>Neue Deutsche Welle, Post-Punk</t>
  </si>
  <si>
    <t>No Wave, Experimental Rock, Noise Rock</t>
  </si>
  <si>
    <t>Paisley Underground, Power Pop, Jangle Pop</t>
  </si>
  <si>
    <t>Lounge, Bossa nova, Art Pop</t>
  </si>
  <si>
    <t>Paisley Underground, Neo-Psychedelia</t>
  </si>
  <si>
    <t>Anarcho-Punk</t>
  </si>
  <si>
    <t>Post-Punk, Minimal Synth, Synthpop, Synth Punk</t>
  </si>
  <si>
    <t>Noise Rock, Punk Blues</t>
  </si>
  <si>
    <t>Neue Deutsche Welle, Synth Punk</t>
  </si>
  <si>
    <t>Synthpop, Minimal Synth, Minimal Wave</t>
  </si>
  <si>
    <t>Post-Punk, Psychedelic Rock</t>
  </si>
  <si>
    <t>Power Pop, Alternative Rock</t>
  </si>
  <si>
    <t>Armia</t>
  </si>
  <si>
    <t>Legenda</t>
  </si>
  <si>
    <t>Lumpy and The Dumpers</t>
  </si>
  <si>
    <t>Those Pickled Fuckers</t>
  </si>
  <si>
    <t>Soichi Terada</t>
  </si>
  <si>
    <t>Corners</t>
  </si>
  <si>
    <t>Maxed Out on Distractions</t>
  </si>
  <si>
    <t>Neo-Psychedelia, Experimental Rock</t>
  </si>
  <si>
    <t>Art Pop, Synthpop, Electropop</t>
  </si>
  <si>
    <t>Psychedelic Folk, Psychedelic Pop, Indie Folk</t>
  </si>
  <si>
    <t>Post-Punk, Shoegaze, Noise Rock</t>
  </si>
  <si>
    <t>Dark Ambient, Electronic</t>
  </si>
  <si>
    <t>Noise Rock, Experimental Rock, Noise Pop</t>
  </si>
  <si>
    <t>Folktronica, Indietronica</t>
  </si>
  <si>
    <t>Drone Metal, Drone</t>
  </si>
  <si>
    <t>Neofolk</t>
  </si>
  <si>
    <t>Chillwave, Indietronica</t>
  </si>
  <si>
    <t>Indie Rock, Math Rock</t>
  </si>
  <si>
    <t>Noise Rock, Math Rock, Avant-Garde Metal</t>
  </si>
  <si>
    <t>Lo-Fi Indie, Psychedelic Rock</t>
  </si>
  <si>
    <t>Drone, Psychedelic Folk</t>
  </si>
  <si>
    <t>Garage Rock, Garage Punk</t>
  </si>
  <si>
    <t>UK Bass, Dubstep, Minimal Techno</t>
  </si>
  <si>
    <t>Cloud Rap, West Coast Hip Hop, Abstract Hip Hop</t>
  </si>
  <si>
    <t>Minmal Synth</t>
  </si>
  <si>
    <t>Experimental Rock, Neo-Psychedelia</t>
  </si>
  <si>
    <t>Math Rock, Experimental Rock</t>
  </si>
  <si>
    <t>Marlon Williams</t>
  </si>
  <si>
    <t>Make Way for Love</t>
  </si>
  <si>
    <t>Russell St. Bombings</t>
  </si>
  <si>
    <t>Criminal Body</t>
  </si>
  <si>
    <t>Golden Pelicans</t>
  </si>
  <si>
    <t>Easy</t>
  </si>
  <si>
    <t>It's the Evil</t>
  </si>
  <si>
    <t>Pendant</t>
  </si>
  <si>
    <t>Make Me Know You Sweet</t>
  </si>
  <si>
    <t>Waxahatchee</t>
  </si>
  <si>
    <t>American Weekend</t>
  </si>
  <si>
    <t>Electronic, Experimental Rock</t>
  </si>
  <si>
    <t>Shoegaze, Post-Punk</t>
  </si>
  <si>
    <t>Psychedelic Folk, Ambient</t>
  </si>
  <si>
    <t>Wonky, IDM</t>
  </si>
  <si>
    <t>Indie Folk, Singer/Songwriter, Lo-Fi Indie</t>
  </si>
  <si>
    <t>Neo-Psychedelia, Psychedelic Pop</t>
  </si>
  <si>
    <t>Garage Rock, Indie Rock</t>
  </si>
  <si>
    <t>Ambient, Electronic, Electroacoustic</t>
  </si>
  <si>
    <t>Indie Folk, Indie Rock, Folk Rock</t>
  </si>
  <si>
    <t>Indie Pop, Indie Rock</t>
  </si>
  <si>
    <t>Drone, Noise</t>
  </si>
  <si>
    <t>Avant-Folk, Psychedelic Rock</t>
  </si>
  <si>
    <t>Synthpop, Electropop</t>
  </si>
  <si>
    <t>Garage Rock, Power Pop, Punk Rock</t>
  </si>
  <si>
    <t>Dance-Punk, Indie Rock, Math Rock</t>
  </si>
  <si>
    <t>Indietronica, Indie Pop, Synthpop</t>
  </si>
  <si>
    <t>Neofolk, Martial Industrial</t>
  </si>
  <si>
    <t>Psychedelic Pop, Indie Pop, Art Pop</t>
  </si>
  <si>
    <t>Math Rock, Indie Pop</t>
  </si>
  <si>
    <t>Garage Rock, Lo-Fi Indie</t>
  </si>
  <si>
    <t>Math Rock, Midwest Emo</t>
  </si>
  <si>
    <t>Electropop, Indietronica</t>
  </si>
  <si>
    <t>Melodic Hardcore, Hardcore Punk</t>
  </si>
  <si>
    <t>Sound Collage, Electronic</t>
  </si>
  <si>
    <t>Musique concrete, Electroacoustic</t>
  </si>
  <si>
    <t>Dance-Punk, Indietronica</t>
  </si>
  <si>
    <t>Future Garage, Dubstep</t>
  </si>
  <si>
    <t>Indie Rock, Post-Punk Revival</t>
  </si>
  <si>
    <t>Drone Metal, Shoegaze</t>
  </si>
  <si>
    <t>Neo-Psychedelia, Experimental Rock, Indie Rock</t>
  </si>
  <si>
    <t>Minimal Techno, Tech House</t>
  </si>
  <si>
    <t>Electropop, UK Hip Hop</t>
  </si>
  <si>
    <t>Psychedelic Pop, Indie Pop, Neo-Psychedelia</t>
  </si>
  <si>
    <t>Chamber Pop, Indie Pop, Singer/Songwriter</t>
  </si>
  <si>
    <t>Psychedelic Pop, Indietronica</t>
  </si>
  <si>
    <t>Folk Punk, Anti-Folk</t>
  </si>
  <si>
    <t>Indietronica, Post-Rock</t>
  </si>
  <si>
    <t>Noise Rock, No Wave, Noise</t>
  </si>
  <si>
    <t>Electronic, Modern Classical</t>
  </si>
  <si>
    <t>Noise Rock, Lo-Fi Indie</t>
  </si>
  <si>
    <t>Sound Collage, Musique concrete</t>
  </si>
  <si>
    <t>Avant-Folk, Psychedelic Folk</t>
  </si>
  <si>
    <t>Dance-Punk, Indie Rock, Alternative Dance</t>
  </si>
  <si>
    <t>Drone, Psychedelic Folk, Avant-Folk</t>
  </si>
  <si>
    <t>Electropop, Synthpop</t>
  </si>
  <si>
    <t>Indie Rock, Art Rock</t>
  </si>
  <si>
    <t>Dubstep, Future Garage</t>
  </si>
  <si>
    <t>Cowpunk, Post-Punk, Garage Rock</t>
  </si>
  <si>
    <t>Indie Folk, Contemporary Folk</t>
  </si>
  <si>
    <t>Noise Rock, Shoegaze</t>
  </si>
  <si>
    <t>Indie Rock, Post-Hardcore</t>
  </si>
  <si>
    <t>Art Pop, Experimental Rock</t>
  </si>
  <si>
    <t>Dream Pop, Singer/Songwriter</t>
  </si>
  <si>
    <t>Balearic Beat, Indietronica</t>
  </si>
  <si>
    <t>Post-Hardcore</t>
  </si>
  <si>
    <t>Dubstep</t>
  </si>
  <si>
    <t>Shoegaze, Noise Pop, Dream Pop</t>
  </si>
  <si>
    <t>Chamber Pop, Indie Folk</t>
  </si>
  <si>
    <t>Memphis Rap, Experimental Hip Hop</t>
  </si>
  <si>
    <t>Psychedelic Pop, Indie Rock</t>
  </si>
  <si>
    <t>Dunedin Sound, Indie Pop</t>
  </si>
  <si>
    <t>Experimental Rock, Post-Punk, Drone, Tape Music</t>
  </si>
  <si>
    <t>Math Rock, Post-Rock</t>
  </si>
  <si>
    <t>Indie Rock, Post-Hardcore, Math Rock</t>
  </si>
  <si>
    <t>Industrial Hip Hop, Hardcore Hip Hop, Experimental Hip Hop</t>
  </si>
  <si>
    <t>Grunge, Garage Punk</t>
  </si>
  <si>
    <t>Experimental Rock, Neo-Psychedelia, Noise Rock</t>
  </si>
  <si>
    <t>Corbin</t>
  </si>
  <si>
    <t>Mourn</t>
  </si>
  <si>
    <t>Ambient, Noise, Hypnagogic Pop</t>
  </si>
  <si>
    <t>Walk on Heads</t>
  </si>
  <si>
    <t>Trap Rap, Southern Hip Hop, Hardcore Hip Hop</t>
  </si>
  <si>
    <t>Indie Rock, Punk Rock</t>
  </si>
  <si>
    <t>Chillwave, Synthpop</t>
  </si>
  <si>
    <t>Noise Rock, Indie Rock, Garage Rock</t>
  </si>
  <si>
    <t>Shoegaze, Noise Pop</t>
  </si>
  <si>
    <t>Progressive Electronic, Trance</t>
  </si>
  <si>
    <t>Hardcore Punk, Queercore</t>
  </si>
  <si>
    <t>Lo-Fi Indie, Hypnagogic Pop</t>
  </si>
  <si>
    <t>Surrender</t>
  </si>
  <si>
    <t>Everything Falls Apart</t>
  </si>
  <si>
    <t>Chamber Pop, Singer/Songwriter, Indie Pop</t>
  </si>
  <si>
    <t>Noise Rock, Stoner Metal</t>
  </si>
  <si>
    <t>Electronic, Post-Industrial, Experimental</t>
  </si>
  <si>
    <t>Breakcore, Drill and Bass</t>
  </si>
  <si>
    <t>Indietronica, Dream Pop</t>
  </si>
  <si>
    <t>Rhythm &amp; Blues, Garage Rock, Garage Punk</t>
  </si>
  <si>
    <t>Contemporary Folk, Singer/Songwriter, Slowcore</t>
  </si>
  <si>
    <t>Post-Punk Revival, Indie Rock</t>
  </si>
  <si>
    <t>Progressive Rock, Art Rock, Experimental Rock</t>
  </si>
  <si>
    <t>Atmospheric Sludge Metal</t>
  </si>
  <si>
    <t>Freak Folk, Psychedelic Folk, Avant-Folk</t>
  </si>
  <si>
    <t>Microsound, Glitch</t>
  </si>
  <si>
    <t>Psychedelic Folk, Lo-Fi Indie, Singer/Songwriter</t>
  </si>
  <si>
    <t>Post-Rock, Ambient</t>
  </si>
  <si>
    <t>Free Folk, Avant-Folk</t>
  </si>
  <si>
    <t>Post-Rock, Math Rock</t>
  </si>
  <si>
    <t>Post-Rock, Space Rock</t>
  </si>
  <si>
    <t>Screamo</t>
  </si>
  <si>
    <t>Free Jazz, Noise Rock</t>
  </si>
  <si>
    <t>Freak Folk, Neo-Psychedelia, Avant-Folk</t>
  </si>
  <si>
    <t>Indie Rock, Chamber Pop</t>
  </si>
  <si>
    <t>Garage Rock, Punk Blues, Garage Punk</t>
  </si>
  <si>
    <t>Psychedelic Rock, Neo-Psychedelia</t>
  </si>
  <si>
    <t>Indie Pop, Psychedelic Pop, Neo-Psychedelia</t>
  </si>
  <si>
    <t>Indie Rock, Art Rock, Experimental Rock</t>
  </si>
  <si>
    <t>Indietronica, Indie Rock, Alternative Dance</t>
  </si>
  <si>
    <t>Progressive Pop, Art Pop</t>
  </si>
  <si>
    <t>Neo-Psychedelia, Indie Pop</t>
  </si>
  <si>
    <t>Synthpop, Glitch Pop</t>
  </si>
  <si>
    <t>Indie Rock, Indie Pop, Chamber Pop</t>
  </si>
  <si>
    <t>Post-Hardcore, Art Punk, Experimental Rock</t>
  </si>
  <si>
    <t>Drone, Slowcore, Psychedelic Rock</t>
  </si>
  <si>
    <t>Electronic, Neo-Psychedelia, Noise</t>
  </si>
  <si>
    <t>Post-Punk Revival, Post-Punk</t>
  </si>
  <si>
    <t>Glitch Hop</t>
  </si>
  <si>
    <t>Glitch, Post-Rock</t>
  </si>
  <si>
    <t>Power Pop, Lo-Fi Indie</t>
  </si>
  <si>
    <t>Indie Rock, Psychedelic Pop</t>
  </si>
  <si>
    <t>Noise Pop</t>
  </si>
  <si>
    <t>Footwork, Juke</t>
  </si>
  <si>
    <t>Minimal Wave, Darkwave</t>
  </si>
  <si>
    <t>Techno, Minimal Techno</t>
  </si>
  <si>
    <t>Jangle Pop, Indie Pop, Indie Rock</t>
  </si>
  <si>
    <t>Avant-Garde Jazz, Jazz-Rock</t>
  </si>
  <si>
    <t>Drone, Electroacoustic</t>
  </si>
  <si>
    <t>Noise Rock, Psychedelic Rock, Space Rock</t>
  </si>
  <si>
    <t>Twee Pop, Noise Pop</t>
  </si>
  <si>
    <t>IDM, Techno</t>
  </si>
  <si>
    <t>Sound Collage, Ambient</t>
  </si>
  <si>
    <t>Instrumental Hip Hop, Cloud Rap, Wonky</t>
  </si>
  <si>
    <t>Avant-Folk, Singer/Songwriter, Contemporary Folk</t>
  </si>
  <si>
    <t>Minimal Techno, IDM</t>
  </si>
  <si>
    <t>Electropop</t>
  </si>
  <si>
    <t>Post-Punk, Deathrock</t>
  </si>
  <si>
    <t>Progressive Electronic, Techno</t>
  </si>
  <si>
    <t>Deathrock, Post-Punk Revival, Gothic Rock, Post-Punk</t>
  </si>
  <si>
    <t>Surf Rock, Lo-Fi Indie, Indie Rock</t>
  </si>
  <si>
    <t>Lo-Fi Indie, Post-Punk</t>
  </si>
  <si>
    <t>Illbient, Nu Jazz</t>
  </si>
  <si>
    <t>Electro-Industrial, Darkwave</t>
  </si>
  <si>
    <t>Anna von Hausswolff</t>
  </si>
  <si>
    <t>Dead Magic</t>
  </si>
  <si>
    <t>Negative Feedback Resistor</t>
  </si>
  <si>
    <t>Shadow Expert</t>
  </si>
  <si>
    <t>Punk Rock, Pop Punk</t>
  </si>
  <si>
    <t>Rock &amp; Roll</t>
  </si>
  <si>
    <t>Art Punk, Garage Punk</t>
  </si>
  <si>
    <t>Post-Hardcore, Emo, Emocore</t>
  </si>
  <si>
    <t>Midwest Emo, Emo</t>
  </si>
  <si>
    <t>Post-Punk, Indie Rock, Post-Punk Revival</t>
  </si>
  <si>
    <t>Country Blues, Country Gospel, Old-Time, American Folk Music</t>
  </si>
  <si>
    <t>Post-Punk, No Wave</t>
  </si>
  <si>
    <t>Art Rock, Psychedelic Rock</t>
  </si>
  <si>
    <t>Acid Techno</t>
  </si>
  <si>
    <t>Minimal Wave, Post-Punk</t>
  </si>
  <si>
    <t>Synthpop, Minimal Synth, Hypnagogic Pop</t>
  </si>
  <si>
    <t>Avant-Prog, Art Rock, Art Punk</t>
  </si>
  <si>
    <t>Auto-da-fé</t>
  </si>
  <si>
    <t>Glitch, Dub Techno</t>
  </si>
  <si>
    <t>Rat Columns</t>
  </si>
  <si>
    <t>Sceptre Hole</t>
  </si>
  <si>
    <t>Bandana Thrash Record</t>
  </si>
  <si>
    <t>Cult Ritual</t>
  </si>
  <si>
    <t>Folktronica, IDM</t>
  </si>
  <si>
    <t>Drone Metal, Drone, Noise Rock</t>
  </si>
  <si>
    <t>Stoner Metal, Sludge Metal</t>
  </si>
  <si>
    <t>Dream Pop, Indietronica</t>
  </si>
  <si>
    <t>Psychedelic Pop, Indietronica, Folktronica</t>
  </si>
  <si>
    <t>Post-Hardcore, Art Punk, Post-Punk</t>
  </si>
  <si>
    <t>Indie Rock, Garage Rock Revival</t>
  </si>
  <si>
    <t>Avant-Garde Metal, Experimental Rock</t>
  </si>
  <si>
    <t>Jazz Rap, Instrumental Hip Hop</t>
  </si>
  <si>
    <t>Folk Rock, Experimental Rock</t>
  </si>
  <si>
    <t>Progressive Rock</t>
  </si>
  <si>
    <t>Hypnagogic Pop, Lo-Fi Indie</t>
  </si>
  <si>
    <t>Psychedelic Rock, Slavic Folk Music</t>
  </si>
  <si>
    <t>Avant-Garde Jazz, Minimalism, Post-Rock</t>
  </si>
  <si>
    <t>Southern Rock, Garage Rock Revival</t>
  </si>
  <si>
    <t>Singer/Songwriter, Americana, Contemporary Folk</t>
  </si>
  <si>
    <t>Electronic, Experimental, Experimental Rock</t>
  </si>
  <si>
    <t>Twee Pop, Indie Pop</t>
  </si>
  <si>
    <t>Drone, Glitch</t>
  </si>
  <si>
    <t>Black Metal, Experimental Rock</t>
  </si>
  <si>
    <t>Origin of What</t>
  </si>
  <si>
    <t>Free Improvisation, Avant-Folk, Avant-Garde Jazz</t>
  </si>
  <si>
    <t>Neo-Soul, Psychedelic Folk</t>
  </si>
  <si>
    <t>Avant-Folk, Singer/Songwriter</t>
  </si>
  <si>
    <t>Sound Collage</t>
  </si>
  <si>
    <t>Rock &amp; Roll, Lo-Fi Indie</t>
  </si>
  <si>
    <t>Memento Mori</t>
  </si>
  <si>
    <t>Stoner Rock, Alternative Rock</t>
  </si>
  <si>
    <t>Noise Rock, Alternative Rock, Indie Rock</t>
  </si>
  <si>
    <t>Dark Jazz</t>
  </si>
  <si>
    <t>Post-Hardcore, Garage Punk</t>
  </si>
  <si>
    <t>Noise</t>
  </si>
  <si>
    <t>Experimental Rock, Synth Punk</t>
  </si>
  <si>
    <t>Indietronica, Indie Pop</t>
  </si>
  <si>
    <t>Psychedelic Rock, Experimental Rock</t>
  </si>
  <si>
    <t>Glitch, Minimal Techno, Ambient Techno</t>
  </si>
  <si>
    <t>Psychedelic Folk, American Primitivism, Avant-Folk</t>
  </si>
  <si>
    <t>Experimental Rock, Indie Rock</t>
  </si>
  <si>
    <t>Space Rock, Psychedelic Rock</t>
  </si>
  <si>
    <t>Post-Rock, Noise Rock</t>
  </si>
  <si>
    <t>Microhouse, Tech House</t>
  </si>
  <si>
    <t>Psychedelic Rock, Alternative Rock, Indie Rock</t>
  </si>
  <si>
    <t>Math Rock, Indie Rock</t>
  </si>
  <si>
    <t>Neo-Soul, Singer/Songwriter</t>
  </si>
  <si>
    <t>Garage Punk, Pop Punk</t>
  </si>
  <si>
    <t>Ambient, Minimal Synth</t>
  </si>
  <si>
    <t>Ambient House</t>
  </si>
  <si>
    <t>Melodic Hardcore, Skate Punk, Punk Rock</t>
  </si>
  <si>
    <t>Noise Rock, Drone</t>
  </si>
  <si>
    <t>Dream Pop, Alternative Dance</t>
  </si>
  <si>
    <t>Experimental Rock, Art Rock, Electronic</t>
  </si>
  <si>
    <t>Lo-Fi Indie, Indie Folk, Psychedelic Folk</t>
  </si>
  <si>
    <t>Singer/Songwriter, Indie Rock</t>
  </si>
  <si>
    <t>IDM, Experimental</t>
  </si>
  <si>
    <t>Progressive Metal, Avant-Garde Metal</t>
  </si>
  <si>
    <t>Screamo, Hardcore Punk</t>
  </si>
  <si>
    <t>Dance-Punk, Noise Rock</t>
  </si>
  <si>
    <t>Glitch, Indietronica</t>
  </si>
  <si>
    <t>Post-Rock, Slowcore</t>
  </si>
  <si>
    <t>Glitch, Ambient Techno</t>
  </si>
  <si>
    <t>Experimental Rock, Noise Rock, Art Punk</t>
  </si>
  <si>
    <t>Experimental Rock, Avant-Garde Metal, Alternative Metal</t>
  </si>
  <si>
    <t>Emo, Post-Hardcore</t>
  </si>
  <si>
    <t>Industrial Rock, Experimental Rock</t>
  </si>
  <si>
    <t>Nu Jazz</t>
  </si>
  <si>
    <t>Art Rock, Experimental Rock, Electronic</t>
  </si>
  <si>
    <t>Plunderphonics, Dance</t>
  </si>
  <si>
    <t>Stoner Metal, Doom Metal</t>
  </si>
  <si>
    <t>Drone, Post-Rock</t>
  </si>
  <si>
    <t>Neo-Psychedelia, Noise Pop, Experimental</t>
  </si>
  <si>
    <t>Singer/Songwriter, Contemporary Folk, Slowcore</t>
  </si>
  <si>
    <t>Post-Rock, Modern Classical</t>
  </si>
  <si>
    <t>Noise Rock, Post-Hardcore, Math Rock</t>
  </si>
  <si>
    <t>Slowcore, Post-Rock</t>
  </si>
  <si>
    <t>Alternative Rock, Singer/Songwriter</t>
  </si>
  <si>
    <t>Math Rock, Post-Hardcore, Indie Rock</t>
  </si>
  <si>
    <t>Gothic Country, Alt-Country</t>
  </si>
  <si>
    <t>Free Folk, Free Improvisation</t>
  </si>
  <si>
    <t>Post-Industrial, Experimental, Art Pop</t>
  </si>
  <si>
    <t>Glitch, Ambient Dub</t>
  </si>
  <si>
    <t>Free Folk, Experimental Rock, Post-Rock</t>
  </si>
  <si>
    <t>East Coast Hip Hop, Boom Bap, Hardcore Hip Hop</t>
  </si>
  <si>
    <t>Jazz Rap, East Coast Hip Hop, Conscious Hip Hop</t>
  </si>
  <si>
    <t>Dream Pop, Shoegaze</t>
  </si>
  <si>
    <t>Alternative Rock, Art Rock</t>
  </si>
  <si>
    <t>East Coast Hip Hop, Hardcore Hip Hop, Boom Bap</t>
  </si>
  <si>
    <t>Perfect From Now On</t>
  </si>
  <si>
    <t>Ambient Techno, IDM</t>
  </si>
  <si>
    <t>Instrumental Hip Hop, Experimental Hip Hop, Plunderphonics</t>
  </si>
  <si>
    <t>Neo-Psychedelia, Space Rock, Art Rock</t>
  </si>
  <si>
    <t>Chamber Pop, Twee Pop, Indie Pop</t>
  </si>
  <si>
    <t>Southern Hip Hop, Conscious Hip Hop</t>
  </si>
  <si>
    <t>Dream Pop, Progressive Pop, Neo-Psychedelia</t>
  </si>
  <si>
    <t>East Coast Hip Hop, Jazz Rap, Boom Bap</t>
  </si>
  <si>
    <t>In utero</t>
  </si>
  <si>
    <t>Grunge, Alternative Rock</t>
  </si>
  <si>
    <t>Trip Hop</t>
  </si>
  <si>
    <t>Post-Hardcore, Math Rock</t>
  </si>
  <si>
    <t>East Coast Hip Hop, Gangsta Rap, Boom Bap, Hardcore Hip Hop</t>
  </si>
  <si>
    <t>Experimental Rock, Psychedelic Rock, Neo-Psychedelia</t>
  </si>
  <si>
    <t>Industrial Rock</t>
  </si>
  <si>
    <t>Art Pop, Chamber Pop, Jazz Pop</t>
  </si>
  <si>
    <t>Alternative Rock, Noise Rock</t>
  </si>
  <si>
    <t>Trip Hop, Downtempo</t>
  </si>
  <si>
    <t>Experimental Rock, Noise Rock, Psychedelic Rock</t>
  </si>
  <si>
    <t>Britpop</t>
  </si>
  <si>
    <t>Stoner Rock, Stoner Metal</t>
  </si>
  <si>
    <t>Technical Death Metal</t>
  </si>
  <si>
    <t>Singer/Songwriter, Americana, Alt-Country, Contemporary Folk</t>
  </si>
  <si>
    <t>Noise Pop, Experimental Rock, Art Pop</t>
  </si>
  <si>
    <t>Singer/Songwriter, Indie Pop</t>
  </si>
  <si>
    <t>Noise Rock, Alternative Rock, Experimental Rock</t>
  </si>
  <si>
    <t>West Coast Hip Hop, Boom Bap, Jazz Rap</t>
  </si>
  <si>
    <t>Slowcore, Lo-Fi Indie</t>
  </si>
  <si>
    <t>Chamber Pop, Neo-Psychedelia</t>
  </si>
  <si>
    <t>Alternative Rock, Art Rock, Indie Rock</t>
  </si>
  <si>
    <t>Post-Hardcore, Midwest Emo</t>
  </si>
  <si>
    <t>Experimental Rock, Psychedelic Folk</t>
  </si>
  <si>
    <t>Garage Punk, Punk Blues</t>
  </si>
  <si>
    <t>Twee Pop, Lo-Fi Indie</t>
  </si>
  <si>
    <t>Ambient Pop, Dream Pop</t>
  </si>
  <si>
    <t>Ambient Techno, Minimal Techno, Ambient</t>
  </si>
  <si>
    <t>Punk Blues, Post-Punk, Singer/Songwriter</t>
  </si>
  <si>
    <t>Musick to Play in the Dark</t>
  </si>
  <si>
    <t>Electronic, Experimental, Post-Industrial</t>
  </si>
  <si>
    <t>Sludge Metal</t>
  </si>
  <si>
    <t>Lo-Fi Indie, Psychedelic Folk, Indie Rock, Indie Folk</t>
  </si>
  <si>
    <t>Art Punk, Post-Punk, Experimental Rock</t>
  </si>
  <si>
    <t>Midwest Emo, Alternative Rock</t>
  </si>
  <si>
    <t>East Coast Hip Hop, Conscious Hip Hop</t>
  </si>
  <si>
    <t>Art Pop, Indie Pop, Experimental Rock</t>
  </si>
  <si>
    <t>Indie Rock, Art Rock, Noise Rock, Art Punk</t>
  </si>
  <si>
    <t>Noise Pop, Indie Rock, Shoegaze</t>
  </si>
  <si>
    <t>Jazz-Rock, Alternative Rock</t>
  </si>
  <si>
    <t>Experimental Rock, Lo-Fi Indie, Alternative Rock</t>
  </si>
  <si>
    <t>Noise Rock, Heavy Psych</t>
  </si>
  <si>
    <t>Neo-Psychedelia, Alternative Rock</t>
  </si>
  <si>
    <t>Cowpunk, Garage Rock</t>
  </si>
  <si>
    <t>Indie Pop, Synthpop</t>
  </si>
  <si>
    <t>Britpop, Glam Rock</t>
  </si>
  <si>
    <t>Americana, Alt-Country</t>
  </si>
  <si>
    <t>Sound Collage, Turntable Music, Musique concrete</t>
  </si>
  <si>
    <t>Garage Rock Revival, Neo-Psychedelia, Psychedelic Rock</t>
  </si>
  <si>
    <t>Jangle Pop, Indie Pop, Dunedin Sound</t>
  </si>
  <si>
    <t>Power Pop, Jangle Pop</t>
  </si>
  <si>
    <t>Experimental Rock, Avant-Folk</t>
  </si>
  <si>
    <t>Melodic Black Metal</t>
  </si>
  <si>
    <t>Post-Hardcore, Emocore</t>
  </si>
  <si>
    <t>Experimental Rock, Noise Pop</t>
  </si>
  <si>
    <t>Dub Techno, Ambient Techno, Minimal Techno</t>
  </si>
  <si>
    <t>Big Beat</t>
  </si>
  <si>
    <t>Experimental Rock, Experimental</t>
  </si>
  <si>
    <t>Symphony, Modern Classical</t>
  </si>
  <si>
    <t>Noise Rock, Art Punk, Experimental Rock</t>
  </si>
  <si>
    <t>Drill and Bass</t>
  </si>
  <si>
    <t>Ambient Techno, Dream Pop</t>
  </si>
  <si>
    <t>Impressionism</t>
  </si>
  <si>
    <t>Shibuya-kei, Indietronica, Progressive Pop</t>
  </si>
  <si>
    <t>Psychedelic Rock, Noise Rock, Drone</t>
  </si>
  <si>
    <t>Technicolour</t>
  </si>
  <si>
    <t>Noise Pop, Experimental Rock</t>
  </si>
  <si>
    <t>Industrial Rock, Experimental Rock, Industrial</t>
  </si>
  <si>
    <t>Noise Rock, Noise Pop</t>
  </si>
  <si>
    <t>Post-Hardcore, Noise Rock, Math Rock</t>
  </si>
  <si>
    <t>Alternative Rock, Indie Pop</t>
  </si>
  <si>
    <t>Post-Hardcore, Indie Rock, Math Rock</t>
  </si>
  <si>
    <t>Hiplife, Electro</t>
  </si>
  <si>
    <t>IDM, Atmospheric Drum and Bass</t>
  </si>
  <si>
    <t>Sludge Metal, Doom Metal</t>
  </si>
  <si>
    <t>Alternative Rock, Emo</t>
  </si>
  <si>
    <t>Industrial Rock, Noise Rock</t>
  </si>
  <si>
    <t>Noise Rock, Noisecore</t>
  </si>
  <si>
    <t>Experimental Rock, Avant-Garde Metal, Funk Metal</t>
  </si>
  <si>
    <t>Lo-Fi Indie, Singer/Songwriter, Avant-Folk</t>
  </si>
  <si>
    <t>Psychedelic Rock, Post-Rock</t>
  </si>
  <si>
    <t>Surf Rock</t>
  </si>
  <si>
    <t>Britpop, Power Pop</t>
  </si>
  <si>
    <t>Electronic, Alternative Dance</t>
  </si>
  <si>
    <t>Post-Hardcore, Post-Rock, Math Rock</t>
  </si>
  <si>
    <t>Post-Rock, Experimental Rock, Experimental</t>
  </si>
  <si>
    <t>Ambient Dub, Illbient, Industrial</t>
  </si>
  <si>
    <t>Art Rock, Folk Rock</t>
  </si>
  <si>
    <t>Stoner Metal</t>
  </si>
  <si>
    <t>Art Punk, Experimental Rock, Progressive Rock</t>
  </si>
  <si>
    <t>La mia vita violenta</t>
  </si>
  <si>
    <t>Noise Rock, Experimental Rock, Punk Blues</t>
  </si>
  <si>
    <t>Post-Industrial, Avant-Folk</t>
  </si>
  <si>
    <t>Noise Rock, Art Rock, Experimental Rock</t>
  </si>
  <si>
    <t>Experimental Rock, Noise Rock, Avant-Prog</t>
  </si>
  <si>
    <t>Neoclassical Darkwave</t>
  </si>
  <si>
    <t>Alternative R&amp;B</t>
  </si>
  <si>
    <t>Lo-Fi Indie, Singer/Songwriter, Indie Folk</t>
  </si>
  <si>
    <t>Lo-Fi Indie, Singer/Songwriter</t>
  </si>
  <si>
    <t>Free Folk</t>
  </si>
  <si>
    <t>Chamber Folk, Singer/Songwriter</t>
  </si>
  <si>
    <t>Cambodian Pop</t>
  </si>
  <si>
    <t>Post-Punk, Industrial Rock, Experimental Rock</t>
  </si>
  <si>
    <t>Post-Rock, Progressive Rock</t>
  </si>
  <si>
    <t>Psychedelic Folk, Avant-Folk</t>
  </si>
  <si>
    <t>No Wave, Totalism</t>
  </si>
  <si>
    <t>Dance-Punk, Lo-Fi Indie</t>
  </si>
  <si>
    <t>Post-Punk, Post-Punk Revival</t>
  </si>
  <si>
    <t>Hardcore Punk, Thrashcore</t>
  </si>
  <si>
    <t>Hypnagogic Pop, Electronic</t>
  </si>
  <si>
    <t>Minimal Wave, Industrial, Post-Punk, Experimental Rock</t>
  </si>
  <si>
    <t>New Wave, Minimal Wave</t>
  </si>
  <si>
    <t>Dance-Punk, Funk</t>
  </si>
  <si>
    <t>Modern Classical, Chamber Music, Post-Minimalism</t>
  </si>
  <si>
    <t>Post-Punk, Art Punk, Experimental Rock, Jazz-Rock</t>
  </si>
  <si>
    <t>Neue Deutsche Welle</t>
  </si>
  <si>
    <t>Tribal Ambient</t>
  </si>
  <si>
    <t>min abs</t>
  </si>
  <si>
    <t>min rel</t>
  </si>
  <si>
    <t>Wank</t>
  </si>
  <si>
    <t>Indie Rock, Experimental Rock, Noise Rock</t>
  </si>
  <si>
    <t>Slug Guts</t>
  </si>
  <si>
    <t>Playin’ In Time with the Deadbeat</t>
  </si>
  <si>
    <t>Cowpunk, Country Rock, Alt-Country</t>
  </si>
  <si>
    <t>Post-Punk, Vanguarda paulista, Math Rock</t>
  </si>
  <si>
    <t>Post-Punk, Neo-Psychedelia, Indie Rock</t>
  </si>
  <si>
    <t>Caribbean Folk Music, French Caribbean Music</t>
  </si>
  <si>
    <t>Hindustani Classical Music</t>
  </si>
  <si>
    <t>Rock &amp; Roll, Rhythm &amp; Blues</t>
  </si>
  <si>
    <t>Rockabilly, Rock &amp; Roll</t>
  </si>
  <si>
    <t>Cowboy, Country</t>
  </si>
  <si>
    <t>Modal Jazz, Cool Jazz</t>
  </si>
  <si>
    <t>Pop Rock, Pop</t>
  </si>
  <si>
    <t>Noise Rock, Post-Punk, Experimental Rock</t>
  </si>
  <si>
    <t>Math Rock, Brutal Prog</t>
  </si>
  <si>
    <t>Noise Rock, Post-Rock</t>
  </si>
  <si>
    <t>Noise Rock, Post-Punk, Garage Punk</t>
  </si>
  <si>
    <t>Ambient Techno, Ambient</t>
  </si>
  <si>
    <t>Deathrock, Post-Punk</t>
  </si>
  <si>
    <t>LiveFastDie</t>
  </si>
  <si>
    <t>Synth Punk, Lo-Fi Indie, Hypnagogic Pop</t>
  </si>
  <si>
    <t>Jazz Fusion, Math Rock</t>
  </si>
  <si>
    <t>Experimental, Modern Classical</t>
  </si>
  <si>
    <t>Psychedelic Rock, Raga Rock, Jam Band</t>
  </si>
  <si>
    <t>Modal Jazz, Post-Bop</t>
  </si>
  <si>
    <t>Electric Blues</t>
  </si>
  <si>
    <t>Singer/Songwriter, Folk Rock, Contemporary Folk, Psychedelic Folk</t>
  </si>
  <si>
    <t>DC Hope</t>
  </si>
  <si>
    <t>Wide Awake!</t>
  </si>
  <si>
    <t>Art Punk, Indie Rock</t>
  </si>
  <si>
    <t>Conscious Hip Hop, Abstract Hip Hop</t>
  </si>
  <si>
    <t>Drone, Drone Metal</t>
  </si>
  <si>
    <t>Garage Punk, Synth Punk</t>
  </si>
  <si>
    <t>Ambient, Hypnagogic Pop</t>
  </si>
  <si>
    <t>Experimental Rock, Math Rock, Avant-Prog</t>
  </si>
  <si>
    <t>Southern Hip Hop, Cloud Rap, Experimental Hip Hop</t>
  </si>
  <si>
    <t>Hypnagogic Pop, Ambient</t>
  </si>
  <si>
    <t>Anti-Folk, Singer/Songwriter</t>
  </si>
  <si>
    <t>Chamber Music, Post-Rock</t>
  </si>
  <si>
    <t>Indie Pop, Neo-Psychedelia, Lo-Fi Indie</t>
  </si>
  <si>
    <t>Noise Rock, Avant-Garde Jazz</t>
  </si>
  <si>
    <t>Alternative Rock, Poezja śpiewana, Poetry</t>
  </si>
  <si>
    <t>Noise Rock, Neo-Psychedelia, Psychedelic Rock</t>
  </si>
  <si>
    <t>Experimental Rock, Post-Rock, Avant-Folk</t>
  </si>
  <si>
    <t>Bossa nova</t>
  </si>
  <si>
    <t>Les cinq saisons</t>
  </si>
  <si>
    <t>Progressive Folk</t>
  </si>
  <si>
    <t>ECM Style Jazz</t>
  </si>
  <si>
    <t>Bulgarian Folk Music, Polyphonic Chant</t>
  </si>
  <si>
    <t>Psychedelic Rock, Psychedelic Folk</t>
  </si>
  <si>
    <t>Art Punk, Proto-Punk, Experimental Rock, New Wave, Post-Punk</t>
  </si>
  <si>
    <t>Noise Rock, Experimental Rock, Experimental</t>
  </si>
  <si>
    <t>Musical Parody</t>
  </si>
  <si>
    <t>Alternative R&amp;B, Pop Rap, Southern Hip Hop</t>
  </si>
  <si>
    <t>Electropop, Pop Rock</t>
  </si>
  <si>
    <t>Art Pop, Alternative R&amp;B</t>
  </si>
  <si>
    <t>Latin Electronic, IDM, UK Bass</t>
  </si>
  <si>
    <t>Alternative R&amp;B, Hypnagogic Pop, Cloud Rap</t>
  </si>
  <si>
    <t>Dark Folk, Singer/Songwriter</t>
  </si>
  <si>
    <t>Electro-Industrial, Synth Punk</t>
  </si>
  <si>
    <t>Industrial Techno, Electro-Industrial</t>
  </si>
  <si>
    <t>Experimental Hip Hop</t>
  </si>
  <si>
    <t>Downtempo, Progressive Electronic</t>
  </si>
  <si>
    <t>Noise Rock, Black Metal</t>
  </si>
  <si>
    <t>Progressive Electronic, Spage Age Pop</t>
  </si>
  <si>
    <t>Samba, MPB</t>
  </si>
  <si>
    <t>Tech House, Electro House</t>
  </si>
  <si>
    <t>Hardcore Hip Hop, Industrial Hip Hop, Experimental Hip Hop, Abstract Hip Hop</t>
  </si>
  <si>
    <t>Garage Rock Revival, Garage Punk</t>
  </si>
  <si>
    <t>Multi-Task</t>
  </si>
  <si>
    <t>New Wave, Art Punk, Post-Punk</t>
  </si>
  <si>
    <t>Ambient Trance, Progressive Trance</t>
  </si>
  <si>
    <t>Indie Rock, Psychedelic Rock, Lo-Fi Indie</t>
  </si>
  <si>
    <t>Minimalism, Film Score</t>
  </si>
  <si>
    <t>Singer/Songwriter, Experimental Rock, Alternative Rock</t>
  </si>
  <si>
    <t>Deathrock, Noise Rock</t>
  </si>
  <si>
    <t>Industrial Techno, Acid Techno</t>
  </si>
  <si>
    <t>Field Recordings, Spoken Word</t>
  </si>
  <si>
    <t>Neo-Psychedelia, Post-Punk</t>
  </si>
  <si>
    <t>Lo-Fi Indie, Power Pop</t>
  </si>
  <si>
    <t>1st</t>
  </si>
  <si>
    <t>Experimental Rock, Totalism</t>
  </si>
  <si>
    <t>Avant-Folk</t>
  </si>
  <si>
    <t>Horror Punk, Punk Rock</t>
  </si>
  <si>
    <t>Noise Pop, Shoegaze, Dream Pop</t>
  </si>
  <si>
    <t>Indie Rock, Psychedelic Rock, Experimental Rock, Noise Rock</t>
  </si>
  <si>
    <t>Post-Punk, Indie Pop</t>
  </si>
  <si>
    <t>Shoegaze, Indie Rock</t>
  </si>
  <si>
    <t>Spiritual Jazz, Avant-Garde Jazz, Free Jazz</t>
  </si>
  <si>
    <t>Deathrock, Anarcho-Punk</t>
  </si>
  <si>
    <t>Experimental Rock, Psychedelic Rock</t>
  </si>
  <si>
    <t>Post-Punk, Lo-Fi Indie, Minimal Wave, Synth Punk</t>
  </si>
  <si>
    <t>Cambodian Pop, Psychedelic Pop</t>
  </si>
  <si>
    <t>Synth Punk, Art Punk</t>
  </si>
  <si>
    <t>Spanish Folk Music, Renaissance Music, Spanish Classical Music</t>
  </si>
  <si>
    <t>Modern Classical, Ambient</t>
  </si>
  <si>
    <t>Industrial, Art Pop, Experimental</t>
  </si>
  <si>
    <t>Chopped and Screwed, Southern Hip Hop, Gangsta Rap</t>
  </si>
  <si>
    <t>Indie Pop, Dream Pop</t>
  </si>
  <si>
    <t>Baroque Pop, Psychedelic Pop, Progressive Pop</t>
  </si>
  <si>
    <t>Art Pop, Psychedelic Folk</t>
  </si>
  <si>
    <t>Van Dyke Parks</t>
  </si>
  <si>
    <t>Song Cycle</t>
  </si>
  <si>
    <t>Noise Rock, Experimental Rock, Punk Rock</t>
  </si>
  <si>
    <t>Blue-Eyed Soul, New Wave</t>
  </si>
  <si>
    <t>Rockabilly, Post-Punk</t>
  </si>
  <si>
    <t>New Wave, Experimental Rock</t>
  </si>
  <si>
    <t>Avant-Prog, Experimental Rock, Zolo</t>
  </si>
  <si>
    <t>Experimental Rock, Electronic</t>
  </si>
  <si>
    <t>Harsh Noise</t>
  </si>
  <si>
    <t>Post-Rock, Experimental Rock, Neo-Psychedelia</t>
  </si>
  <si>
    <t>Dub Techno, Glitch, Ambient Techno</t>
  </si>
  <si>
    <t>Country Blues, Piedmont Blues</t>
  </si>
  <si>
    <t>Endless</t>
  </si>
  <si>
    <t>Alternative R&amp;B, Ambient Pop, Art Pop</t>
  </si>
  <si>
    <t>Queercore, Noise Rock, Experimental Rock</t>
  </si>
  <si>
    <t>Pop Punk, Punk Rock</t>
  </si>
  <si>
    <t>Chamber Folk, Psychedelic Folk, Singer/Songwriter</t>
  </si>
  <si>
    <t>Baroque Pop, Art Pop, Psychedelic Pop, Progressive Pop</t>
  </si>
  <si>
    <t>Post-Minimalism, Modern Classical</t>
  </si>
  <si>
    <t>Math Rock, Brutal Prog, Experimental Rock</t>
  </si>
  <si>
    <t>Chicago House</t>
  </si>
  <si>
    <t>Cloud Rap, Southern Hip Hop</t>
  </si>
  <si>
    <t>Art Pop, Indie Folk, Singer/Songwriter</t>
  </si>
  <si>
    <t>Psychedelic Rock, Progressive Rock</t>
  </si>
  <si>
    <t>Expressionism, Chamber Music, Serialism</t>
  </si>
  <si>
    <t>Chamber Music, Modern Classical</t>
  </si>
  <si>
    <t>Detroit Techno</t>
  </si>
  <si>
    <t>Tech House</t>
  </si>
  <si>
    <t>Anarcho-Punk, Noise Rock, Experimental Rock</t>
  </si>
  <si>
    <t>Neo-Psychedelia, Post-Rock, Experimental Rock</t>
  </si>
  <si>
    <t>Twin Fantasy (2)</t>
  </si>
  <si>
    <t>Avant-Garde Jazz, Spiritual Jazz</t>
  </si>
  <si>
    <t>Noise Rock, Post-Hardcore, Indie Rock</t>
  </si>
  <si>
    <t>Post-Punk, Industrial</t>
  </si>
  <si>
    <t>Art Pop, Indie Rock</t>
  </si>
  <si>
    <t>Alternative R&amp;B, Hypnagogic Pop</t>
  </si>
  <si>
    <t>Glitch, Electroacoustic</t>
  </si>
  <si>
    <t>Jangle Pop, Indie Rock</t>
  </si>
  <si>
    <t>Detroit Techno, Minimal Techno</t>
  </si>
  <si>
    <t>Flowers</t>
  </si>
  <si>
    <t>Ullages</t>
  </si>
  <si>
    <t>Tears</t>
  </si>
  <si>
    <t>33</t>
  </si>
  <si>
    <t>Post-Punk, Lo-Fi Indie</t>
  </si>
  <si>
    <t>Experimental, Post-Minimalism</t>
  </si>
  <si>
    <t>Chamber Pop, Art Pop, Singer/Songwriter</t>
  </si>
  <si>
    <t>Indie Rock, Pop Punk</t>
  </si>
  <si>
    <t>Post-Rock, Art Rock</t>
  </si>
  <si>
    <t>Noise Pop, Indie Rock, Hamburger Schule</t>
  </si>
  <si>
    <t>Microtonal, Orchestral, Modern Classical</t>
  </si>
  <si>
    <t>Noise Rock, Post-Hardcore, Hardcore Punk</t>
  </si>
  <si>
    <t>Minimal Synth, Ambient, Post-Industrial</t>
  </si>
  <si>
    <t>Footwork, Nu-Disco</t>
  </si>
  <si>
    <t>Disco</t>
  </si>
  <si>
    <t>Post-Industrial, Sound Collage, Electronic</t>
  </si>
  <si>
    <t>Slowcore, Drone</t>
  </si>
  <si>
    <t>Electro-Disco, Synthpop</t>
  </si>
  <si>
    <t>No Wave, Art Punk</t>
  </si>
  <si>
    <t>Denton After Sunset</t>
  </si>
  <si>
    <t>7</t>
  </si>
  <si>
    <t>Dream Pop, Neo-Psychedelia</t>
  </si>
  <si>
    <t>Progressive Folk, Free Folk</t>
  </si>
  <si>
    <t>Addendum</t>
  </si>
  <si>
    <t>Alternative R&amp;B, Indietronica</t>
  </si>
  <si>
    <t>Indie Rock, Jangle Pop</t>
  </si>
  <si>
    <t>Experimental Hip Hop, Art Pop</t>
  </si>
  <si>
    <t>Minimal Synth, Coldwave, Minimal Wave</t>
  </si>
  <si>
    <t>Punk Blues, Blues Rock</t>
  </si>
  <si>
    <t>Only in Dreams</t>
  </si>
  <si>
    <t>Indie Pop, Noise Pop, Indie Rock</t>
  </si>
  <si>
    <t>Synth Punk</t>
  </si>
  <si>
    <t>Instrumental Hip Hop, Abstract Hip Hop</t>
  </si>
  <si>
    <t>Glam Rock, Art Rock, Pop Rock</t>
  </si>
  <si>
    <t>Post-Minimalism, Experimental</t>
  </si>
  <si>
    <t>Midwest Emo, Experimental Rock</t>
  </si>
  <si>
    <t>Dub Techno, Ambient Dub, Ambient Techno</t>
  </si>
  <si>
    <t>Hypnagogic Pop, Art Pop</t>
  </si>
  <si>
    <t>Post-Punk, Noise Rock, Singer/Songwriter</t>
  </si>
  <si>
    <t>Electroacoustic, Drone</t>
  </si>
  <si>
    <t>Post-Punk, Art Punk, Experimental Rock</t>
  </si>
  <si>
    <t>Contemporary R&amp;B, Funk</t>
  </si>
  <si>
    <t>Experimental Rock, Math Rock, Free Improvisation</t>
  </si>
  <si>
    <t>Outsider House, Industrial Techno</t>
  </si>
  <si>
    <t>Noise Rock, Experimental Rock, Post-Hardcore</t>
  </si>
  <si>
    <t>Synthpop, Synth Punk</t>
  </si>
  <si>
    <t>Noise Rock, Math Rock, Post-Hardcore</t>
  </si>
  <si>
    <t>Singer/Songwriter, Blues</t>
  </si>
  <si>
    <t>Industrial Techno, Tech House</t>
  </si>
  <si>
    <t>Punk Blues, Singer/Songwriter, Indie Rock</t>
  </si>
  <si>
    <t>Garage Rock, Lo-Fi Indie, Noise Rock</t>
  </si>
  <si>
    <t>Modern Classical, Lowercase</t>
  </si>
  <si>
    <t>Jangle Pop, Lo-Fi Indie</t>
  </si>
  <si>
    <t>Indie Pop, Indie Rock, Jangle Pop</t>
  </si>
  <si>
    <t>Zeuhl, Experimental Rock, Brutal Prog</t>
  </si>
  <si>
    <t>Art Pop, Pop Rock</t>
  </si>
  <si>
    <t>Zolo, New Wave, Experimental Rock</t>
  </si>
  <si>
    <t>Pop Rock, Deutschrock</t>
  </si>
  <si>
    <t>Progressive Electronic, Space Ambient</t>
  </si>
  <si>
    <t>Experimental Hip Hop, Hip Hop</t>
  </si>
  <si>
    <t>Film Score, Film Soundtrack</t>
  </si>
  <si>
    <t>Onkyo, EAI</t>
  </si>
  <si>
    <t>Emo</t>
  </si>
  <si>
    <t>Mayo Thompson</t>
  </si>
  <si>
    <t>Corky's Debt to His Father</t>
  </si>
  <si>
    <t>Psychedelic Rock, Krautrock</t>
  </si>
  <si>
    <t>Ethereal Wave, Ambient Pop</t>
  </si>
  <si>
    <t>Industrial Techno, Outsider House</t>
  </si>
  <si>
    <t>UK Bass, Hip Hop</t>
  </si>
  <si>
    <t>Minimalism, Ambient</t>
  </si>
  <si>
    <t>Math Rock, Post-Hardcore, Noise Rock</t>
  </si>
  <si>
    <t>Indie Rock, Experimental Rock</t>
  </si>
  <si>
    <t>Math Rock, Experimental Rock, Brutal Prog</t>
  </si>
  <si>
    <t>Progressive Rock, Art Rock, Zolo</t>
  </si>
  <si>
    <t>Chillwave, Electropop, Balearic Beat</t>
  </si>
  <si>
    <t>New Age, Avant-Folk</t>
  </si>
  <si>
    <t>Math Rock, Post-Hardcore</t>
  </si>
  <si>
    <t>Psychedelic Pop</t>
  </si>
  <si>
    <t>Neo-Psychedelia, Synthpop</t>
  </si>
  <si>
    <t>Minimal Wave, Industrial</t>
  </si>
  <si>
    <t>American Primitivism, Free Folk</t>
  </si>
  <si>
    <t>Jangle Pop, Lo-Fi Indie, Hypnagogic Pop</t>
  </si>
  <si>
    <t>Noise Rock, Experimental Rock, Post-Punk</t>
  </si>
  <si>
    <t>Tech House, Detroit Techno</t>
  </si>
  <si>
    <t>Dabke, Arabic Pop</t>
  </si>
  <si>
    <t>Shoegaze, Synthpop, Noise Pop</t>
  </si>
  <si>
    <t>Trap, Experimental Hip Hop, Cloud Rap</t>
  </si>
  <si>
    <t>Outsider House, Acid House</t>
  </si>
  <si>
    <t>Rock in Opposition, Avant-Prog</t>
  </si>
  <si>
    <t>Space Rock, Neo-Psychedelia</t>
  </si>
  <si>
    <t>Future Garage, Minimal Techno</t>
  </si>
  <si>
    <t>Progressive Electronic, Drone</t>
  </si>
  <si>
    <t>Sound Collage, Neo-Psychedelia</t>
  </si>
  <si>
    <t>IDM, Electronic</t>
  </si>
  <si>
    <t>EBM</t>
  </si>
  <si>
    <t>Emo, Indie Rock</t>
  </si>
  <si>
    <t>Noise Rock, Garage Punk, Post-Punk</t>
  </si>
  <si>
    <t>No Wave, Minimal Synth</t>
  </si>
  <si>
    <t>Avant-Prog</t>
  </si>
  <si>
    <t>Modern Classical, Minimalism, Chamber Jazz</t>
  </si>
  <si>
    <t>Glitch Pop, Glitch Hop</t>
  </si>
  <si>
    <t>Djent, Progressive Metal</t>
  </si>
  <si>
    <t>Soul</t>
  </si>
  <si>
    <t>Skate Punk, Punk Rock</t>
  </si>
  <si>
    <t>Tishoumaren</t>
  </si>
  <si>
    <t>Glitch, Minimal Techno</t>
  </si>
  <si>
    <t>Synthpop, Minimal Synth</t>
  </si>
  <si>
    <t>Dub Techno, Ambient</t>
  </si>
  <si>
    <t>Noise Rock, Free Improvisations</t>
  </si>
  <si>
    <t>Techno, Industrial Techno</t>
  </si>
  <si>
    <t>Sludge Metal, Noise Rock</t>
  </si>
  <si>
    <t>Futurism</t>
  </si>
  <si>
    <t>Drone Metal</t>
  </si>
  <si>
    <t>Post-Punk, Blackgaze</t>
  </si>
  <si>
    <t>Footwork, Progressive Electronic</t>
  </si>
  <si>
    <t>Instrumental Hip Hop, Cloud Rap</t>
  </si>
  <si>
    <t>Synthpop, Minimal Synth, New Wave</t>
  </si>
  <si>
    <t>Chamber Jazz, Klezmer</t>
  </si>
  <si>
    <t>Post-Hardcore, Art Punk</t>
  </si>
  <si>
    <t>Experimental Rock, Art Pop, Indie Pop</t>
  </si>
  <si>
    <t>Synth Funk</t>
  </si>
  <si>
    <t>Dance-Punk, Post-Punk, New Wave</t>
  </si>
  <si>
    <t>Nu-Disco, Electro-Disco</t>
  </si>
  <si>
    <t>Deutschrock</t>
  </si>
  <si>
    <t>Tech House, Electro</t>
  </si>
  <si>
    <t>Grindcore</t>
  </si>
  <si>
    <t>Video Game Music, Ambient</t>
  </si>
  <si>
    <t>Witch House, Ambient Dub</t>
  </si>
  <si>
    <t>Martial Industrial</t>
  </si>
  <si>
    <t>Instrumental Hip Hop, West Coast Hip Hop</t>
  </si>
  <si>
    <t>Indietronica, Electronic</t>
  </si>
  <si>
    <t>Art Rock, Indie Rock</t>
  </si>
  <si>
    <t>Arabic Folk Music, Avant-Folk</t>
  </si>
  <si>
    <t>Alternative Rock, Blues Rock</t>
  </si>
  <si>
    <t>Rap Metal, Alternative Metal</t>
  </si>
  <si>
    <t>Brutal Prog, Experimental Rock, Avant-Prog</t>
  </si>
  <si>
    <t>Experimental, Singer/Songwriter</t>
  </si>
  <si>
    <t>Outsider House, Dub Techno</t>
  </si>
  <si>
    <t>Outsider House, Plunderphonics</t>
  </si>
  <si>
    <t>Post-Punk, Noise-Rock, Punk Blues</t>
  </si>
  <si>
    <t>Contra</t>
  </si>
  <si>
    <t>Black Baron</t>
  </si>
  <si>
    <t>Abject Skin</t>
  </si>
  <si>
    <t>Lambchop</t>
  </si>
  <si>
    <t>Nixon</t>
  </si>
  <si>
    <t>Iguana Death Cult</t>
  </si>
  <si>
    <t>The First Stirrings of Hideous Insect Life</t>
  </si>
  <si>
    <t>Garage Punk, Garage Rock</t>
  </si>
  <si>
    <t>Harlem</t>
  </si>
  <si>
    <t>Hippies</t>
  </si>
  <si>
    <t>Bend Sinister</t>
  </si>
  <si>
    <t>Before Hollywood</t>
  </si>
  <si>
    <t>The Ventures</t>
  </si>
  <si>
    <t>(The) Ventures in Space</t>
  </si>
  <si>
    <t>Alt-Country, Americana</t>
  </si>
  <si>
    <t>Carla dal Forno</t>
  </si>
  <si>
    <t>You Know What It's Like</t>
  </si>
  <si>
    <t>Phases</t>
  </si>
  <si>
    <t>The Garden</t>
  </si>
  <si>
    <t>Mirror Might Steal Your Charm</t>
  </si>
  <si>
    <t>Experimental Rock, Art Punk</t>
  </si>
  <si>
    <t>Racer-X</t>
  </si>
  <si>
    <t>The Flesh Eaters</t>
  </si>
  <si>
    <t>A Minute to Pray, a Second to Die</t>
  </si>
  <si>
    <t>Punk Blues, Punk Rock, Garage Rock, Garage Punk</t>
  </si>
  <si>
    <t>Rainwater Cassette Exchange</t>
  </si>
  <si>
    <t>The Pains of Being Pure at Heart</t>
  </si>
  <si>
    <t>Blank Dogs</t>
  </si>
  <si>
    <t>Under and Under</t>
  </si>
  <si>
    <t>White Fence</t>
  </si>
  <si>
    <t>Cyclops Reap</t>
  </si>
  <si>
    <t>Garage Rock, Psychedelic Rock, Lo-Fi Indie</t>
  </si>
  <si>
    <t>When My Blue Moon Turns Red Again</t>
  </si>
  <si>
    <t>Bassholes</t>
  </si>
  <si>
    <t>Useless Eaters</t>
  </si>
  <si>
    <t>Bleeding Moon</t>
  </si>
  <si>
    <t>Black Candy</t>
  </si>
  <si>
    <t>Snail Mail</t>
  </si>
  <si>
    <t>Habit</t>
  </si>
  <si>
    <t>Taiwan Housing Project</t>
  </si>
  <si>
    <t>Veblen Death Mask</t>
  </si>
  <si>
    <t>The Miraculous</t>
  </si>
  <si>
    <t>Borrowed Time</t>
  </si>
  <si>
    <t>The Stevens</t>
  </si>
  <si>
    <t>A History of Hygiene</t>
  </si>
  <si>
    <t>The Magnolia Electric Co.</t>
  </si>
  <si>
    <t>Ekkehard Ehlers</t>
  </si>
  <si>
    <t>Plays</t>
  </si>
  <si>
    <t>Safe as Milk</t>
  </si>
  <si>
    <t>Suggestive Listening</t>
  </si>
  <si>
    <t>Sorry Ma, Forgot to Take Out the Trash</t>
  </si>
  <si>
    <t>Punk Rock, Hardcore Punk</t>
  </si>
  <si>
    <t>Oldest Ride, Longest Line</t>
  </si>
  <si>
    <t>Tropical Fuck Storm</t>
  </si>
  <si>
    <t>A Laughing Death in Meatspace</t>
  </si>
  <si>
    <t>Punk Blues, Art Punk, Noise Rock</t>
  </si>
  <si>
    <t>Organ</t>
  </si>
  <si>
    <t>Happy Diving</t>
  </si>
  <si>
    <t>Electric Soul Unity</t>
  </si>
  <si>
    <t>Imperial f.f.r.r.</t>
  </si>
  <si>
    <t>Keaton Henson</t>
  </si>
  <si>
    <t>Dear</t>
  </si>
  <si>
    <t>Idle Times</t>
  </si>
  <si>
    <t>The Fresh &amp; Onlys</t>
  </si>
  <si>
    <t>Bomb Wombs</t>
  </si>
  <si>
    <t>Jangle Pop, Garage Rock</t>
  </si>
  <si>
    <t>Bob Dinners and Larry Noodles</t>
  </si>
  <si>
    <t>Walter TV</t>
  </si>
  <si>
    <t>Blessed</t>
  </si>
  <si>
    <t>Jangle Pop, Hypnagogic Pop, Lo-Fi Indie</t>
  </si>
  <si>
    <t>Robyn Hitchcock</t>
  </si>
  <si>
    <t>I Often Dream of Trains</t>
  </si>
  <si>
    <t>Therapy</t>
  </si>
  <si>
    <t>In a Car</t>
  </si>
  <si>
    <t>Dreamdecay</t>
  </si>
  <si>
    <t>Yú</t>
  </si>
  <si>
    <t>Age Of</t>
  </si>
  <si>
    <t>Pusha T</t>
  </si>
  <si>
    <t>DAYTONA</t>
  </si>
  <si>
    <t>Hardcore Hip Hop, Southern Hip Hop</t>
  </si>
  <si>
    <t>Walk Into the Sea</t>
  </si>
  <si>
    <t>The Estranged</t>
  </si>
  <si>
    <t>The Gooch Palms</t>
  </si>
  <si>
    <t>Novo's</t>
  </si>
  <si>
    <t>Kraus</t>
  </si>
  <si>
    <t>End Tomorrow</t>
  </si>
  <si>
    <t>Noise Pop, Hypnagogic Pop</t>
  </si>
  <si>
    <t>Atarashii hi no tanjou</t>
  </si>
  <si>
    <t>Somnambulist</t>
  </si>
  <si>
    <t>Noise Rock, Post-Punk, Psychedelic Rock</t>
  </si>
  <si>
    <t>The Proper Ornaments</t>
  </si>
  <si>
    <t>Wooden Head</t>
  </si>
  <si>
    <t>A.A.L. (Against All Logic)</t>
  </si>
  <si>
    <t>2012 - 2017</t>
  </si>
  <si>
    <t>Order of Operation</t>
  </si>
  <si>
    <t>Weather Underground</t>
  </si>
  <si>
    <t>Rik &amp; The Pigs</t>
  </si>
  <si>
    <t>A Child's Gator</t>
  </si>
  <si>
    <t>Daniel Spaleniak</t>
  </si>
  <si>
    <t>Life Is Somewhere Else</t>
  </si>
  <si>
    <t>Gothic Country, Slowcore</t>
  </si>
  <si>
    <t>Consolation E.P.</t>
  </si>
  <si>
    <t>Mlody p</t>
  </si>
  <si>
    <t>Zdycham powoli ale konsekwentnie</t>
  </si>
  <si>
    <t>Mlody π</t>
  </si>
  <si>
    <t>Cloud Rap</t>
  </si>
  <si>
    <t>Mayyors</t>
  </si>
  <si>
    <t>Deads</t>
  </si>
  <si>
    <t>U Want the Scoop?</t>
  </si>
  <si>
    <t>Better Person</t>
  </si>
  <si>
    <t>It's Only You</t>
  </si>
  <si>
    <t>Sophisti-Pop</t>
  </si>
  <si>
    <t>Jakub Lemiszewski</t>
  </si>
  <si>
    <t>Bubblegum New Age</t>
  </si>
  <si>
    <t>Sex Vid</t>
  </si>
  <si>
    <t>Communal Living</t>
  </si>
  <si>
    <t>Obnox</t>
  </si>
  <si>
    <t>Louder Space</t>
  </si>
  <si>
    <t>Snares Like a Haircut</t>
  </si>
  <si>
    <t>Housewives</t>
  </si>
  <si>
    <t>FF061116</t>
  </si>
  <si>
    <t>Oil of Every Pearl's Un-Insides</t>
  </si>
  <si>
    <t>Bubblegum Bass, Post-Industrial, Deconstructed Club</t>
  </si>
  <si>
    <t>A Message From the Aching Sky</t>
  </si>
  <si>
    <t>Rio Grande</t>
  </si>
  <si>
    <t>Outsider House, Minimal Synth</t>
  </si>
  <si>
    <t>Three 6 Mafia</t>
  </si>
  <si>
    <t>Underground Vol. 1: 1991-1994</t>
  </si>
  <si>
    <t>The Subliminal Man</t>
  </si>
  <si>
    <t>Woods</t>
  </si>
  <si>
    <t>Sun and Shade</t>
  </si>
  <si>
    <t>Brothers</t>
  </si>
  <si>
    <t>Psychedelic Folk, Lo-Fi Indie</t>
  </si>
  <si>
    <t>Ricky Eat Acid</t>
  </si>
  <si>
    <t>Three Love Songs</t>
  </si>
  <si>
    <t>Year of the Snitch</t>
  </si>
  <si>
    <t>Dan Melchior</t>
  </si>
  <si>
    <t>Assemblage Blues</t>
  </si>
  <si>
    <t>BOOKEY</t>
  </si>
  <si>
    <t>Hellier Ulysses</t>
  </si>
  <si>
    <t>Ulysses Hellier</t>
  </si>
  <si>
    <t>Bed Wettin' Bad Boys</t>
  </si>
  <si>
    <t>Rot</t>
  </si>
  <si>
    <t>Spring Hill Fair</t>
  </si>
  <si>
    <t>Gentleman Jesse and His Men</t>
  </si>
  <si>
    <t>Leaving Atlanta</t>
  </si>
  <si>
    <t>Murmuüre</t>
  </si>
  <si>
    <t>Atmospheric Black Metal, Ambient</t>
  </si>
  <si>
    <t>Enjoy</t>
  </si>
  <si>
    <t>Another Word for Joy</t>
  </si>
  <si>
    <t>Fake Palms</t>
  </si>
  <si>
    <t>Thee Headcoats</t>
  </si>
  <si>
    <t>Heavens to Murgatroyd, Even! It's Thee Headcoats!</t>
  </si>
  <si>
    <t>Noise Rock, Shoegaze, Indie Rock</t>
  </si>
  <si>
    <t>The Voidz</t>
  </si>
  <si>
    <t>Virtue</t>
  </si>
  <si>
    <t>Art Rock, Hypnagogic Pop</t>
  </si>
  <si>
    <t>The Wave Pictures</t>
  </si>
  <si>
    <t>Instant Coffee Baby</t>
  </si>
  <si>
    <t>Sonic Chicken 4</t>
  </si>
  <si>
    <t>Nuke York</t>
  </si>
  <si>
    <t>Carbonas</t>
  </si>
  <si>
    <t>Carbonas [2007]</t>
  </si>
  <si>
    <t>Garage Rock, Punk Rock, Power Pop</t>
  </si>
  <si>
    <t>Jason Lescalleet</t>
  </si>
  <si>
    <t>The Pilgrim</t>
  </si>
  <si>
    <t>Taco Leg</t>
  </si>
  <si>
    <t>haha</t>
  </si>
  <si>
    <t>Model Express</t>
  </si>
  <si>
    <t>Times New Viking</t>
  </si>
  <si>
    <t>Present the Paisley Reich</t>
  </si>
  <si>
    <t>Lamborghini Crystal</t>
  </si>
  <si>
    <t>Live at Slimer Beach</t>
  </si>
  <si>
    <t>Bielizna</t>
  </si>
  <si>
    <t>Taniec lekkich goryli</t>
  </si>
  <si>
    <t>Aldous Harding</t>
  </si>
  <si>
    <t>Party</t>
  </si>
  <si>
    <t>Scared Famous</t>
  </si>
  <si>
    <t>Shoegaze, Lo-Fi Indie, Noise Pop</t>
  </si>
  <si>
    <t>Broken Rope</t>
  </si>
  <si>
    <t>Adonis</t>
  </si>
  <si>
    <t>Lolina</t>
  </si>
  <si>
    <t>The Smoke</t>
  </si>
  <si>
    <t>Art Pop, Minimal Synth</t>
  </si>
  <si>
    <t>Small Car Big Wheels</t>
  </si>
  <si>
    <t>Wiosenna ofensywa nie trwa dłużej</t>
  </si>
  <si>
    <t>The Chickens</t>
  </si>
  <si>
    <t>Chicken Shit</t>
  </si>
  <si>
    <t>Synth Punk, Noise Rock, Garage Punk</t>
  </si>
  <si>
    <t>Ordinary Corrupt Human Love</t>
  </si>
  <si>
    <t>Blackgaze, Post-Metal</t>
  </si>
  <si>
    <t>Hope Downs</t>
  </si>
  <si>
    <t>Grazdanskaja Oborona</t>
  </si>
  <si>
    <t>Corridor</t>
  </si>
  <si>
    <t>Le voyage éternel</t>
  </si>
  <si>
    <t>Art Pop, Alt-Country</t>
  </si>
  <si>
    <t>Skee Mask</t>
  </si>
  <si>
    <t>Compro</t>
  </si>
  <si>
    <t>Breakbeat, Ambient Techno</t>
  </si>
  <si>
    <t>Zdorovo i vechno</t>
  </si>
  <si>
    <t>Indie Pop, Noise Pop</t>
  </si>
  <si>
    <t>Join the Dots</t>
  </si>
  <si>
    <t>Don't Hate Fuck</t>
  </si>
  <si>
    <t>Indie Folk, Lo-Fi Indie</t>
  </si>
  <si>
    <t>Be the Cowboy</t>
  </si>
  <si>
    <t>The Naked and the Dead</t>
  </si>
  <si>
    <t>Demo # 1</t>
  </si>
  <si>
    <t>Four Pieces for Mirai</t>
  </si>
  <si>
    <t>Synth Punk, Garage Rock</t>
  </si>
  <si>
    <t>TA13OO</t>
  </si>
  <si>
    <t>Band of the Future</t>
  </si>
  <si>
    <t>Crooked Rain, Crooked Rain</t>
  </si>
  <si>
    <t>Aftershock</t>
  </si>
  <si>
    <t>Yeezus</t>
  </si>
  <si>
    <t>Disciples of Blood</t>
  </si>
  <si>
    <t>Lithium Zion</t>
  </si>
  <si>
    <t>Blue Jean Queen</t>
  </si>
  <si>
    <t>Play It Strange</t>
  </si>
  <si>
    <t>Garage Rock, Neo-Psychedelia, Indie Rock</t>
  </si>
  <si>
    <t>Post-Punk, Jangle Pop</t>
  </si>
  <si>
    <t>Southern Hip Hop, Trap Rap</t>
  </si>
  <si>
    <t>Quantum Jelly</t>
  </si>
  <si>
    <t>Static Thoughts</t>
  </si>
  <si>
    <t>Suiyoubi no Campanella</t>
  </si>
  <si>
    <t>Superman</t>
  </si>
  <si>
    <t>Electropop, Japanese Hip Hop, Hip House</t>
  </si>
  <si>
    <t>Muchy</t>
  </si>
  <si>
    <t>Terroromans</t>
  </si>
  <si>
    <t>Civic</t>
  </si>
  <si>
    <t>New Vietnam</t>
  </si>
  <si>
    <t>Composer</t>
  </si>
  <si>
    <t>Glitch, Sound Collage</t>
  </si>
  <si>
    <t>Antonio Carlos Jobim</t>
  </si>
  <si>
    <t>Wave</t>
  </si>
  <si>
    <t>Taco Hemingway</t>
  </si>
  <si>
    <t>Trójkat warszawski</t>
  </si>
  <si>
    <t>Conscious Hip Hop</t>
  </si>
  <si>
    <t>Dories</t>
  </si>
  <si>
    <t>Stripped</t>
  </si>
  <si>
    <t>Astroworld</t>
  </si>
  <si>
    <t>Trap Rap, Pop Rap, Southern Hip Hop</t>
  </si>
  <si>
    <t>Supermercado</t>
  </si>
  <si>
    <t>2nd</t>
  </si>
  <si>
    <t>Prime Example</t>
  </si>
  <si>
    <t>Avant-Prog, Experimental Rock</t>
  </si>
  <si>
    <t>ISS</t>
  </si>
  <si>
    <t>Oranssi Pazuzu</t>
  </si>
  <si>
    <t>Värähtelijä</t>
  </si>
  <si>
    <t>Psychedelic Rock, Black Metal</t>
  </si>
  <si>
    <t>Deeper</t>
  </si>
  <si>
    <t>Wczasy</t>
  </si>
  <si>
    <t>Zawody</t>
  </si>
  <si>
    <t>On Two Sides</t>
  </si>
  <si>
    <t>Synth Punk, Lo-Fi Indie, Art Punk</t>
  </si>
  <si>
    <t>Sleep</t>
  </si>
  <si>
    <t>Unknown Mortal Orchestra</t>
  </si>
  <si>
    <t>Psychedelic Pop, Lo-Fi Indie</t>
  </si>
  <si>
    <t>Joy as an Act of Resistance</t>
  </si>
  <si>
    <t>Post-Punk, Post-Hardcore</t>
  </si>
  <si>
    <t>Solid Mates</t>
  </si>
  <si>
    <t>Kacey Musgraves</t>
  </si>
  <si>
    <t>Golden Hour</t>
  </si>
  <si>
    <t>Country Pop, Singer/Songwriter</t>
  </si>
  <si>
    <t>Patois Counselors</t>
  </si>
  <si>
    <t>Proper Release</t>
  </si>
  <si>
    <t>Elvis Presley</t>
  </si>
  <si>
    <t>The Hecks</t>
  </si>
  <si>
    <t>The Cannanes</t>
  </si>
  <si>
    <t>A Love Affair With Nature</t>
  </si>
  <si>
    <t>Twee Pop</t>
  </si>
  <si>
    <t>Kane Strang</t>
  </si>
  <si>
    <t>Two Hearts and No Brain</t>
  </si>
  <si>
    <t>Cleaners From Venus</t>
  </si>
  <si>
    <t>Midnight Cleaners</t>
  </si>
  <si>
    <t>Jangle Pop, New Wave</t>
  </si>
  <si>
    <t>Leather Jacuzzi</t>
  </si>
  <si>
    <t>Monsters, Narcs and Idiots</t>
  </si>
  <si>
    <t>The Shifters</t>
  </si>
  <si>
    <t>4 Club Use Only</t>
  </si>
  <si>
    <t>Liquids</t>
  </si>
  <si>
    <t>Hot Liqs</t>
  </si>
  <si>
    <t>Punk Rock, Garage Punk</t>
  </si>
  <si>
    <t>Pawns</t>
  </si>
  <si>
    <t>Eternal Return</t>
  </si>
  <si>
    <t>PRO8L3M</t>
  </si>
  <si>
    <t>Art brut</t>
  </si>
  <si>
    <t>Taika tapahtuu</t>
  </si>
  <si>
    <t>Progressive Pop, Psychedelic Pop</t>
  </si>
  <si>
    <t>Natalia Lafourcade</t>
  </si>
  <si>
    <t>Musas Vol. 2</t>
  </si>
  <si>
    <t>Nueva canción latinoamericana</t>
  </si>
  <si>
    <t>Gee Tee</t>
  </si>
  <si>
    <t>Troll</t>
  </si>
  <si>
    <t>DJ Healer</t>
  </si>
  <si>
    <t>Nothing 2 Loose</t>
  </si>
  <si>
    <t>Ambient House, Deep House</t>
  </si>
  <si>
    <t>Negro Swan</t>
  </si>
  <si>
    <t>Alternative R&amp;B, Sophisti-Pop</t>
  </si>
  <si>
    <t>White Suns</t>
  </si>
  <si>
    <t>Sinews</t>
  </si>
  <si>
    <t>Noise Rock, Noise</t>
  </si>
  <si>
    <t>Kali Uchis</t>
  </si>
  <si>
    <t>Isolation</t>
  </si>
  <si>
    <t>Neo-Soul, Contemporary R&amp;B</t>
  </si>
  <si>
    <t>Household</t>
  </si>
  <si>
    <t>Items</t>
  </si>
  <si>
    <t>Clear Tamei</t>
  </si>
  <si>
    <t>Wonky</t>
  </si>
  <si>
    <t>Harry Pussy</t>
  </si>
  <si>
    <t>Noise, Noise Rock</t>
  </si>
  <si>
    <t>Haru Nemuri</t>
  </si>
  <si>
    <t>Noise Pop, J-Pop, Art Rock</t>
  </si>
  <si>
    <t>春と修羅 (Haru to Shura)</t>
  </si>
  <si>
    <t>Amen Dunes</t>
  </si>
  <si>
    <t>Freedom</t>
  </si>
  <si>
    <t>Neo-Psychedelia, Singer/Songwriter</t>
  </si>
  <si>
    <t>God's Father</t>
  </si>
  <si>
    <t>Cloud Rap, West Coast Hip Hop</t>
  </si>
  <si>
    <t>Mid-Air Thief</t>
  </si>
  <si>
    <t>Neo-Psychedelia, Folktronica, Psychedelic Pop</t>
  </si>
  <si>
    <t>무너지기</t>
  </si>
  <si>
    <t>Iridescence</t>
  </si>
  <si>
    <t>Hardcore Hip Hop, Experimental Hip Hop</t>
  </si>
  <si>
    <t>The Twerps</t>
  </si>
  <si>
    <t>Lo-Fi Indie, Jangle Pop</t>
  </si>
  <si>
    <t>Sweet Trip</t>
  </si>
  <si>
    <t>Velocity : Design : Comfort</t>
  </si>
  <si>
    <t>Glitch Pop, IDM, Shoegaze</t>
  </si>
  <si>
    <t>Rival Consoles</t>
  </si>
  <si>
    <t>The Hair &amp; Skin Trading Company</t>
  </si>
  <si>
    <t>Over Valence</t>
  </si>
  <si>
    <t>Diana (The Herald)</t>
  </si>
  <si>
    <t>Aloha</t>
  </si>
  <si>
    <t>Close Lobsters</t>
  </si>
  <si>
    <t>Foxheads Stalk This Land</t>
  </si>
  <si>
    <t>Jangle Pop, C86</t>
  </si>
  <si>
    <t>Zero Boys</t>
  </si>
  <si>
    <t>Vicious Cycle</t>
  </si>
  <si>
    <t>Chris Reimer</t>
  </si>
  <si>
    <t>Hello People</t>
  </si>
  <si>
    <t>Multi-Love</t>
  </si>
  <si>
    <t>08.DD.15</t>
  </si>
  <si>
    <t>D A V I C I I</t>
  </si>
  <si>
    <t>W sercu pozostaje tylko to, co wypalone ogniem</t>
  </si>
  <si>
    <t>Caveat Emptor</t>
  </si>
  <si>
    <t>Christmas Island</t>
  </si>
  <si>
    <t>Blackout Summer</t>
  </si>
  <si>
    <t>Konoyo</t>
  </si>
  <si>
    <t>Ambient, Drone, Electroacoustic</t>
  </si>
  <si>
    <t>Big World</t>
  </si>
  <si>
    <t>Blues Rock, Singer/Songwriter</t>
  </si>
  <si>
    <t>Woollen Kits</t>
  </si>
  <si>
    <t>Sugarshit Sharp</t>
  </si>
  <si>
    <t>Ga Ga Ga Ga Ga</t>
  </si>
  <si>
    <t>Sorja Morja</t>
  </si>
  <si>
    <t>Sorja</t>
  </si>
  <si>
    <t>Indie Pop, Sophisti-Pop</t>
  </si>
  <si>
    <t>julek ploski</t>
  </si>
  <si>
    <t>Tesco</t>
  </si>
  <si>
    <t>Drone, Post-Industrial</t>
  </si>
  <si>
    <t>old position</t>
  </si>
  <si>
    <t>been in chart</t>
  </si>
  <si>
    <t>change</t>
  </si>
  <si>
    <t>Sing Nervous II</t>
  </si>
  <si>
    <t>Lo-Fi Indie, Noise Rock, Shoegaze</t>
  </si>
  <si>
    <t>The Sueves</t>
  </si>
  <si>
    <t>Change Your Life</t>
  </si>
  <si>
    <t>Charli XCX</t>
  </si>
  <si>
    <t>Pop 2</t>
  </si>
  <si>
    <t>Electropop, Bubblegum Bass</t>
  </si>
  <si>
    <t>KEN mode</t>
  </si>
  <si>
    <t>Loved</t>
  </si>
  <si>
    <t>Post-Hardcore, Noise Rock, Sludge Metal</t>
  </si>
  <si>
    <t>Think: Peace</t>
  </si>
  <si>
    <t>Soul on Fire</t>
  </si>
  <si>
    <t>Hypnagogic Pop, Dream Pop</t>
  </si>
  <si>
    <t>The Twerps [2011]</t>
  </si>
  <si>
    <t>Bill Orcutt</t>
  </si>
  <si>
    <t>A New Way to Pay Old Debts</t>
  </si>
  <si>
    <t>Double Negative</t>
  </si>
  <si>
    <t>Glitch Pop, Ambient Pop, Noise Pop</t>
  </si>
  <si>
    <t>Time 'n' Place</t>
  </si>
  <si>
    <t>Twee Pop, Synthpop</t>
  </si>
  <si>
    <t>Have a Cunning Plan</t>
  </si>
  <si>
    <t>Terry</t>
  </si>
  <si>
    <t>Terry HQ</t>
  </si>
  <si>
    <t>Through Donkey Jaw</t>
  </si>
  <si>
    <t>T.S.O.L.</t>
  </si>
  <si>
    <t>Dance With Me</t>
  </si>
  <si>
    <t>Horror Punk, Hardcore Punk, Punk Rock</t>
  </si>
  <si>
    <t>Blank Banshee</t>
  </si>
  <si>
    <t>Trap</t>
  </si>
  <si>
    <t>Special Interest</t>
  </si>
  <si>
    <t>Spiraling</t>
  </si>
  <si>
    <t>TOTEP</t>
  </si>
  <si>
    <t>Freetown Sound</t>
  </si>
  <si>
    <t>Alternative R&amp;B, Synth Funk</t>
  </si>
  <si>
    <t>Amnesia Scanner</t>
  </si>
  <si>
    <t>Another Life</t>
  </si>
  <si>
    <t>Deconstructed Club, Electro-Industrial</t>
  </si>
  <si>
    <t>Art Pop, Experimental Rock, Progressive Pop</t>
  </si>
  <si>
    <t>Delroy Edwards &amp; Dean Blunt</t>
  </si>
  <si>
    <t>Desert Sessions</t>
  </si>
  <si>
    <t>Wait Long by the River</t>
  </si>
  <si>
    <t>Punk Blues, Garage Rock</t>
  </si>
  <si>
    <t>Safe in the Hands of Love</t>
  </si>
  <si>
    <t>Neo-Psychedelia, Post-Industrial</t>
  </si>
  <si>
    <t>Jest mi tak dobrze</t>
  </si>
  <si>
    <t>Hanging Coffins</t>
  </si>
  <si>
    <t>You Won't Get What You Want</t>
  </si>
  <si>
    <t>Noise Rock, Industrial Rock</t>
  </si>
  <si>
    <t>Muggy Vol.1</t>
  </si>
  <si>
    <t>Alameda</t>
  </si>
  <si>
    <t>Mark Renner</t>
  </si>
  <si>
    <t>Few Traces</t>
  </si>
  <si>
    <t>Ambient, New Romantic</t>
  </si>
  <si>
    <t>Aviary</t>
  </si>
  <si>
    <t>Progressive Pop, Art Pop, Ambient Pop, Experimental</t>
  </si>
  <si>
    <t>Armand Hammer</t>
  </si>
  <si>
    <t>Paraffin</t>
  </si>
  <si>
    <t>Abstract Hip Hop, East Coast Hip Hop, Hardcore Hip Hop</t>
  </si>
  <si>
    <t>Perverts Again</t>
  </si>
  <si>
    <t>Friday Light Night</t>
  </si>
  <si>
    <t>Devotion</t>
  </si>
  <si>
    <t>Vundabar</t>
  </si>
  <si>
    <t>Smell Smoke</t>
  </si>
  <si>
    <t>Protomartyr / Spray Paint</t>
  </si>
  <si>
    <t>Irony Prompts a Party Rat</t>
  </si>
  <si>
    <t>Kids See Ghosts</t>
  </si>
  <si>
    <t>Pop Rap, Experimental Hip Hop, Alternative R&amp;B</t>
  </si>
  <si>
    <t>Brett Naucke</t>
  </si>
  <si>
    <t>The Mansion</t>
  </si>
  <si>
    <t>Gen Pop</t>
  </si>
  <si>
    <t>Soccer Mommy</t>
  </si>
  <si>
    <t>Clean</t>
  </si>
  <si>
    <t>Singer/Songwriter, Indie Pop, Indie Rock</t>
  </si>
  <si>
    <t>********</t>
  </si>
  <si>
    <t>The Drink</t>
  </si>
  <si>
    <t>Jay Munly</t>
  </si>
  <si>
    <t>Jimmy Carter Syndrome</t>
  </si>
  <si>
    <t>Gothic Country</t>
  </si>
  <si>
    <t>Park Jiha</t>
  </si>
  <si>
    <t>Communion</t>
  </si>
  <si>
    <t>Hundreds of Days</t>
  </si>
  <si>
    <t>Ambient, New Age</t>
  </si>
  <si>
    <t>Folk Pop, Folk Rock</t>
  </si>
  <si>
    <t>Bambara</t>
  </si>
  <si>
    <t>Shadow on Everything</t>
  </si>
  <si>
    <t>Czarna woda</t>
  </si>
  <si>
    <t>DJ Nigga Fox</t>
  </si>
  <si>
    <t>Cranio</t>
  </si>
  <si>
    <t>Afro-House, Batida, Kuduro</t>
  </si>
  <si>
    <t>Shygirl</t>
  </si>
  <si>
    <t>Cruel Practice</t>
  </si>
  <si>
    <t>Industrial Hip Hop, Deconstructed Club, UK Bass</t>
  </si>
  <si>
    <t>EXEK</t>
  </si>
  <si>
    <t>Ahead of Two Thoughts</t>
  </si>
  <si>
    <t>SpaceGhostPurrp</t>
  </si>
  <si>
    <t>Blvcklvnd Rvdix 66.6 (1991)</t>
  </si>
  <si>
    <t>Chapel Perilous</t>
  </si>
  <si>
    <t>Palberta</t>
  </si>
  <si>
    <t>Roach Goin' Down</t>
  </si>
  <si>
    <t>Art Punk, Experimental Rock</t>
  </si>
  <si>
    <t>Structure</t>
  </si>
  <si>
    <t>Cabbage</t>
  </si>
  <si>
    <t>Nihilistic Glamour Shots</t>
  </si>
  <si>
    <t>Last Building Burning</t>
  </si>
  <si>
    <t>Ed Schrader's Music Beat</t>
  </si>
  <si>
    <t>Riddles</t>
  </si>
  <si>
    <t>Koenji Hyakkei</t>
  </si>
  <si>
    <t>Dhorimviskha</t>
  </si>
  <si>
    <t>Jericho Sirens</t>
  </si>
  <si>
    <t>Garage Punk, Post-Hardcore</t>
  </si>
  <si>
    <t>Metallica</t>
  </si>
  <si>
    <t>Ride the Lightning</t>
  </si>
  <si>
    <t>Shark Toys</t>
  </si>
  <si>
    <t>Labyrinths</t>
  </si>
  <si>
    <t>Midwest Emo, Comedy Rap, Emo Rap</t>
  </si>
  <si>
    <t>Some Rap Songs</t>
  </si>
  <si>
    <t>Abstract Hip Hop, Experimental Hip Hop</t>
  </si>
  <si>
    <t>Viagra Boys</t>
  </si>
  <si>
    <t>Street Worms</t>
  </si>
  <si>
    <t>Those Who No</t>
  </si>
  <si>
    <t>IC-01 Hanoi</t>
  </si>
  <si>
    <t>Chain Cult</t>
  </si>
  <si>
    <t>Isolated</t>
  </si>
  <si>
    <t>George Clanton</t>
  </si>
  <si>
    <t>Slide</t>
  </si>
  <si>
    <t>Synthpop, Hypnagogic Pop, Chillwave</t>
  </si>
  <si>
    <t>Landowner</t>
  </si>
  <si>
    <t>Blatant</t>
  </si>
  <si>
    <t>Haley Heynderickx</t>
  </si>
  <si>
    <t>I Need to Start a Garden</t>
  </si>
  <si>
    <t>Master of Puppets</t>
  </si>
  <si>
    <t>Spirit of the Beehive</t>
  </si>
  <si>
    <t>Hypnic Jerks</t>
  </si>
  <si>
    <t>Stains on Silence</t>
  </si>
  <si>
    <t>Hop Along</t>
  </si>
  <si>
    <t>Bark Your Head Off, Dog</t>
  </si>
  <si>
    <t>Night Bully</t>
  </si>
  <si>
    <t>The Love-Birds</t>
  </si>
  <si>
    <t>In the Lover's Corner</t>
  </si>
  <si>
    <t>Constant Mongrel</t>
  </si>
  <si>
    <t>Living in Excellence</t>
  </si>
  <si>
    <t>Dawn of Humans</t>
  </si>
  <si>
    <t>Slurping at the Cosmos Spine</t>
  </si>
  <si>
    <t>Sun Ra</t>
  </si>
  <si>
    <t>Slowcore, Post-Hardcore</t>
  </si>
  <si>
    <t>Tenet</t>
  </si>
  <si>
    <t>Coffin Pricks</t>
  </si>
  <si>
    <t>Group Home Haircut</t>
  </si>
  <si>
    <t>Jassbusters</t>
  </si>
  <si>
    <t>Soft Rock</t>
  </si>
  <si>
    <t>Sex Act</t>
  </si>
  <si>
    <t>Per Purpose</t>
  </si>
  <si>
    <t>Implicating More Than One</t>
  </si>
  <si>
    <t>Blank Realm</t>
  </si>
  <si>
    <t>Illegals in Heaven</t>
  </si>
  <si>
    <t>Kylesa</t>
  </si>
  <si>
    <t>Static Tensions</t>
  </si>
  <si>
    <t>Sludge Metal, Stoner Metal</t>
  </si>
  <si>
    <t>Sharp Ends</t>
  </si>
  <si>
    <t>Frustration</t>
  </si>
  <si>
    <t>Relax</t>
  </si>
  <si>
    <t>Dopers</t>
  </si>
  <si>
    <t>Adrianne Lenker</t>
  </si>
  <si>
    <t>Abysskiss</t>
  </si>
  <si>
    <t>Crumbling the Antiseptic Beauty</t>
  </si>
  <si>
    <t>Painted Shut</t>
  </si>
  <si>
    <t>Tallulah</t>
  </si>
  <si>
    <t>Why Hasn't Everything Already Disappeared?</t>
  </si>
  <si>
    <t>Starters Alternators</t>
  </si>
  <si>
    <t>Promyczek (Sprawiedliwosc dla Psychopatów)</t>
  </si>
  <si>
    <t>Leaf</t>
  </si>
  <si>
    <t>Indie Pop, Post-Punk</t>
  </si>
  <si>
    <t>Hated</t>
  </si>
  <si>
    <t>Noise Rock, Post-Hardcore, Lo-Fi Indie</t>
  </si>
  <si>
    <t>Eli Keszler</t>
  </si>
  <si>
    <t>Stadium</t>
  </si>
  <si>
    <t>Electroacoustic, Avant-Garde Jazz</t>
  </si>
  <si>
    <t>Noise Rock, Post-Punk, Indie Rock</t>
  </si>
  <si>
    <t>Ceremony</t>
  </si>
  <si>
    <t>Rohnert Park</t>
  </si>
  <si>
    <t>Bitch Prefect</t>
  </si>
  <si>
    <t>Big Time</t>
  </si>
  <si>
    <t>We Got It From Here</t>
  </si>
  <si>
    <t>Biased Advice</t>
  </si>
  <si>
    <t>Primus</t>
  </si>
  <si>
    <t>Sailing the Seas of Cheese</t>
  </si>
  <si>
    <t>Funk Metal</t>
  </si>
  <si>
    <t>Bad Sports</t>
  </si>
  <si>
    <t>Constant Stimulation</t>
  </si>
  <si>
    <t>Power Pop, Garage Punk</t>
  </si>
  <si>
    <t>Heavy Breathing</t>
  </si>
  <si>
    <t>Bad Breeding</t>
  </si>
  <si>
    <t>Divide</t>
  </si>
  <si>
    <t>A Corpse Wired for Sound</t>
  </si>
  <si>
    <t>The World</t>
  </si>
  <si>
    <t>Managerial Material</t>
  </si>
  <si>
    <t>My Accident</t>
  </si>
  <si>
    <t>King Leer</t>
  </si>
  <si>
    <t>Post-Punk, Garage Rock</t>
  </si>
  <si>
    <t>Chain and the Gang</t>
  </si>
  <si>
    <t>Experimental Music</t>
  </si>
  <si>
    <t>Jazz Rap, Conscious Hip Hop, West Coast Hip Hop</t>
  </si>
  <si>
    <t>Southern Hip Hop, Experimental Hip Hop</t>
  </si>
  <si>
    <t>Synth Punk, Post-Punk</t>
  </si>
  <si>
    <t>Experimental Rock, Jazz-Rock</t>
  </si>
  <si>
    <t>Electronic, Minimal Wave</t>
  </si>
  <si>
    <t>Noise Rock, Garage Rock, Post-Punk</t>
  </si>
  <si>
    <t>It's Hard for Me to Say I'm Sorry</t>
  </si>
  <si>
    <t>Christian Fennesz &amp; Jim O'Rourke</t>
  </si>
  <si>
    <t>The Gories</t>
  </si>
  <si>
    <t>I Know You Fine, But How You Doin'</t>
  </si>
  <si>
    <t>Bo Diddley</t>
  </si>
  <si>
    <t>Hercegovina</t>
  </si>
  <si>
    <t>Esprit de corps</t>
  </si>
  <si>
    <t>Post-Industrial, Ambient, Minimal Synth</t>
  </si>
  <si>
    <t>Swearin'</t>
  </si>
  <si>
    <t>Fall Into the Sun</t>
  </si>
  <si>
    <t>Sievehead</t>
  </si>
  <si>
    <t>Worthless Soul</t>
  </si>
  <si>
    <t>Duds</t>
  </si>
  <si>
    <t>Of a Nature or Degree</t>
  </si>
  <si>
    <t>Remind Me Tomorrow</t>
  </si>
  <si>
    <t>Double Dream of Spring</t>
  </si>
  <si>
    <t>Mono No Aware</t>
  </si>
  <si>
    <t>The Shape of Your Head</t>
  </si>
  <si>
    <t>Reckoning</t>
  </si>
  <si>
    <t>UK Bass, Deconstructed Club</t>
  </si>
  <si>
    <t>Sealings</t>
  </si>
  <si>
    <t>I'm a Bastard</t>
  </si>
  <si>
    <t>Bazooka</t>
  </si>
  <si>
    <t>Econochrist</t>
  </si>
  <si>
    <t>Trained to Serve</t>
  </si>
  <si>
    <t>Funeral Parade</t>
  </si>
  <si>
    <t>Nap Eyes</t>
  </si>
  <si>
    <t>Thought Rock Fish Scale</t>
  </si>
  <si>
    <t>A Rainbow in Curved Air</t>
  </si>
  <si>
    <t>Minimalism, Electronic</t>
  </si>
  <si>
    <t>Infidel</t>
  </si>
  <si>
    <t>Orgy</t>
  </si>
  <si>
    <t>Grudge for Life</t>
  </si>
  <si>
    <t>Bored Nothing</t>
  </si>
  <si>
    <t>Nothing People</t>
  </si>
  <si>
    <t>Soft Crash</t>
  </si>
  <si>
    <t>Rank/Xerox</t>
  </si>
  <si>
    <t>M.Y.T.H.</t>
  </si>
  <si>
    <t>Spencer Radcliffe</t>
  </si>
  <si>
    <t>Looking In</t>
  </si>
  <si>
    <t>Scientists</t>
  </si>
  <si>
    <t>Weird Love</t>
  </si>
  <si>
    <t>Punk Blues, Garage Punk, Post-Punk</t>
  </si>
  <si>
    <t>RA</t>
  </si>
  <si>
    <t>Scandinavia</t>
  </si>
  <si>
    <t>Our Big Party</t>
  </si>
  <si>
    <t>Girl With Basket of Fruit</t>
  </si>
  <si>
    <t>Post-Industrial, Experimental</t>
  </si>
  <si>
    <t>Rips</t>
  </si>
  <si>
    <t>Podróz Na Wschód - Czesc I</t>
  </si>
  <si>
    <t>Night Time</t>
  </si>
  <si>
    <t>Duzy Jack</t>
  </si>
  <si>
    <t>Uczucia</t>
  </si>
  <si>
    <t>Felicia Atkinson / Jefre Cantu-Ledesma</t>
  </si>
  <si>
    <t>Limpid as the Solitudes</t>
  </si>
  <si>
    <t>Electroacoustic, Ambient, Drone</t>
  </si>
  <si>
    <t>Love Theme</t>
  </si>
  <si>
    <t>Drone, Experimental Rock</t>
  </si>
  <si>
    <t>Quiet Signs</t>
  </si>
  <si>
    <t>Tomorrows Tulips</t>
  </si>
  <si>
    <t>When</t>
  </si>
  <si>
    <t>Lo-Fi Indie, Neo-Psychedelia</t>
  </si>
  <si>
    <t>Grupa Etyka Kurpina</t>
  </si>
  <si>
    <t>Wendy</t>
  </si>
  <si>
    <t>Tape Music, Dark Ambient, Glitch</t>
  </si>
  <si>
    <t>All Odds End</t>
  </si>
  <si>
    <t>In the Salon</t>
  </si>
  <si>
    <t>Indie Rock, Garage Rock</t>
  </si>
  <si>
    <t>Aesop Rock</t>
  </si>
  <si>
    <t>Malibu Ken</t>
  </si>
  <si>
    <t>Aidattu tulevaisuus</t>
  </si>
  <si>
    <t>Everything Goes Wrong</t>
  </si>
  <si>
    <t>Alternative R&amp;B, Post-Industrial</t>
  </si>
  <si>
    <t>Assume Form</t>
  </si>
  <si>
    <t>Alternative R&amp;B, Art Pop</t>
  </si>
  <si>
    <t>Hard Rock, Blues Rock</t>
  </si>
  <si>
    <t>Midori</t>
  </si>
  <si>
    <t>Aratamemashite, hajimemashite, Midori desu.</t>
  </si>
  <si>
    <t>What Chaos Is Imaginary</t>
  </si>
  <si>
    <t>Mothers</t>
  </si>
  <si>
    <t>Render Another Ugly Method</t>
  </si>
  <si>
    <t>Crack Cloud</t>
  </si>
  <si>
    <t>Wymyns Prysyn</t>
  </si>
  <si>
    <t>Head in a Vise</t>
  </si>
  <si>
    <t>Musique arabo-andalouse</t>
  </si>
  <si>
    <t>Andalusian Classical Music</t>
  </si>
  <si>
    <t>Human Abfall</t>
  </si>
  <si>
    <t>Form &amp; Zweck</t>
  </si>
  <si>
    <t>Shabazz Palaces</t>
  </si>
  <si>
    <t>Black Up</t>
  </si>
  <si>
    <t>Horse Blanket</t>
  </si>
  <si>
    <t>Imperial Distortion</t>
  </si>
  <si>
    <t>ABBA</t>
  </si>
  <si>
    <t>ABBA Gold: Greatest Hits</t>
  </si>
  <si>
    <t>Europop</t>
  </si>
  <si>
    <t>M.E.S.H.</t>
  </si>
  <si>
    <t>Hesaitix</t>
  </si>
  <si>
    <t>UK Bass, Deconstructed Club, IDM</t>
  </si>
  <si>
    <t>Post</t>
  </si>
  <si>
    <t>21 Savage, Offset &amp; Metro Boomin</t>
  </si>
  <si>
    <t>Without Warning</t>
  </si>
  <si>
    <t>Speed</t>
  </si>
  <si>
    <t>Gestalt</t>
  </si>
  <si>
    <t>Mall Walk</t>
  </si>
  <si>
    <t>Funny Papers</t>
  </si>
  <si>
    <t>Best of Crime Rock</t>
  </si>
  <si>
    <t>The L-Shaped Man</t>
  </si>
  <si>
    <t>I Could Destroy You With a Single Thought</t>
  </si>
  <si>
    <t>JASSS</t>
  </si>
  <si>
    <t>Weightless</t>
  </si>
  <si>
    <t>Electro-Industrial</t>
  </si>
  <si>
    <t>Avengers</t>
  </si>
  <si>
    <t>Breakup Song</t>
  </si>
  <si>
    <t>Black to Comm</t>
  </si>
  <si>
    <t>Seven Horses for Seven Kings</t>
  </si>
  <si>
    <t>Dark Ambient, Electroacoustic</t>
  </si>
  <si>
    <t>Luby Sparks</t>
  </si>
  <si>
    <t>Can't Buy a Thrill</t>
  </si>
  <si>
    <t>Eminem</t>
  </si>
  <si>
    <t>The Marshall Mathers LP</t>
  </si>
  <si>
    <t>Downer Edn</t>
  </si>
  <si>
    <t>Carpenters</t>
  </si>
  <si>
    <t>The Singles 1969-1973</t>
  </si>
  <si>
    <t>Bill Ryder-Jones</t>
  </si>
  <si>
    <t>Yawn</t>
  </si>
  <si>
    <t>Singer/Songwriter, indie Rock</t>
  </si>
  <si>
    <t>Diät</t>
  </si>
  <si>
    <t>Positive Disintegration</t>
  </si>
  <si>
    <t>Borden, Ferraro, Godin, Halo &amp; Lopatin</t>
  </si>
  <si>
    <t>Áine O'Dwyer</t>
  </si>
  <si>
    <t>The Disintegration Loops</t>
  </si>
  <si>
    <t>Avalon Blues</t>
  </si>
  <si>
    <t>Helvetia</t>
  </si>
  <si>
    <t>Headless Machine of the Heart</t>
  </si>
  <si>
    <t>The Impossible Kid</t>
  </si>
  <si>
    <t>Abstract Hip Hop, East Coast Hip Hop</t>
  </si>
  <si>
    <t>Blasted Canyons</t>
  </si>
  <si>
    <t>Lee Noble</t>
  </si>
  <si>
    <t>No Becoming</t>
  </si>
  <si>
    <t>Sparklehorse</t>
  </si>
  <si>
    <t>It's a Wonderful Life</t>
  </si>
  <si>
    <t>Art Brut</t>
  </si>
  <si>
    <t>Bang Bang Rock &amp; Roll</t>
  </si>
  <si>
    <t>Dopesmoker</t>
  </si>
  <si>
    <t>Each Other</t>
  </si>
  <si>
    <t>Heavily Spaced</t>
  </si>
  <si>
    <t>Bryter Layter</t>
  </si>
  <si>
    <t>The Celibate Rifles</t>
  </si>
  <si>
    <t>The Turgid Miasma of Existence</t>
  </si>
  <si>
    <t>Here and Nowhere Else</t>
  </si>
  <si>
    <t>LUSH</t>
  </si>
  <si>
    <t>Chamber Pop, Singer/Songwriter, Art Pop</t>
  </si>
  <si>
    <t>Subhumans</t>
  </si>
  <si>
    <t>The Day the Country Died</t>
  </si>
  <si>
    <t>The Savage Young Taterbug</t>
  </si>
  <si>
    <t>Theme for Gasoline Weirdo</t>
  </si>
  <si>
    <t>Hypnagogic Pop, Avant-Folk</t>
  </si>
  <si>
    <t>Jürgen Müller</t>
  </si>
  <si>
    <t>Science of the Sea</t>
  </si>
  <si>
    <t>Bill Nelson</t>
  </si>
  <si>
    <t>The Love That Whirls (Diary of a Thinking Heart)</t>
  </si>
  <si>
    <t>Synthpop, New Romantic</t>
  </si>
  <si>
    <t>Yellow House</t>
  </si>
  <si>
    <t>Psychedelic Folk, Indie Folk</t>
  </si>
  <si>
    <t>Steve Gunn</t>
  </si>
  <si>
    <t>The Unseen in Between</t>
  </si>
  <si>
    <t>Champion Jack Dupree</t>
  </si>
  <si>
    <t>Blues From the Gutter</t>
  </si>
  <si>
    <t>Piano Blues, New Orleans Blues</t>
  </si>
  <si>
    <t>Negative Scanner</t>
  </si>
  <si>
    <t>Nose Picker</t>
  </si>
  <si>
    <t>Preening</t>
  </si>
  <si>
    <t>Greasetrap Frisbee</t>
  </si>
  <si>
    <t>Lawrence English</t>
  </si>
  <si>
    <t>Wilderness of Mirrors</t>
  </si>
  <si>
    <t>Zlota jesien</t>
  </si>
  <si>
    <t>Negotiate Nothing</t>
  </si>
  <si>
    <t>V3</t>
  </si>
  <si>
    <t>Fried Egg</t>
  </si>
  <si>
    <t>Square One</t>
  </si>
  <si>
    <t>Mystic Stylez</t>
  </si>
  <si>
    <t>Memphis Rap, Horrorcore, Southern Hip Hop</t>
  </si>
  <si>
    <t>The Las Vegas Story</t>
  </si>
  <si>
    <t>Sign O' the Times</t>
  </si>
  <si>
    <t>Pop Rock, Funk Rock, Contemporary R&amp;B</t>
  </si>
  <si>
    <t>Titanic Rising</t>
  </si>
  <si>
    <t>Baroque Pop, Art Pop</t>
  </si>
  <si>
    <t>Mew</t>
  </si>
  <si>
    <t>And the Glass Handed Kites</t>
  </si>
  <si>
    <t>Progressive Pop, Dream Pop</t>
  </si>
  <si>
    <t>Próchno</t>
  </si>
  <si>
    <t>Girls Living Outside Society's Shit</t>
  </si>
  <si>
    <t>Queercore, D-Beat, Hardcore Punk</t>
  </si>
  <si>
    <t>The Cosmo Cleaners</t>
  </si>
  <si>
    <t>Crocodiles</t>
  </si>
  <si>
    <t>Sleep Forever</t>
  </si>
  <si>
    <t>Yoran</t>
  </si>
  <si>
    <t>Montparnasse</t>
  </si>
  <si>
    <t>The Mekons</t>
  </si>
  <si>
    <t>The Quality of Mercy Is Not Strnen</t>
  </si>
  <si>
    <t>The Late Great Townes Van Zandt</t>
  </si>
  <si>
    <t>Country, Singer/Songwriter</t>
  </si>
  <si>
    <t>Heavy Lungs</t>
  </si>
  <si>
    <t>Straight to CD</t>
  </si>
  <si>
    <t>Bruxa Maria</t>
  </si>
  <si>
    <t>Human Condition</t>
  </si>
  <si>
    <t>Noise Rock, Post-Hardcore, Sludge Metal</t>
  </si>
  <si>
    <t>State Funeral</t>
  </si>
  <si>
    <t>Tory Party Prison</t>
  </si>
  <si>
    <t>Yves Jarvis</t>
  </si>
  <si>
    <t>The Same But by Different Means</t>
  </si>
  <si>
    <t>The Prodigy</t>
  </si>
  <si>
    <t>The Fat of the Land</t>
  </si>
  <si>
    <t>People in the Sun</t>
  </si>
  <si>
    <t>Synth Punk, Garage Punk</t>
  </si>
  <si>
    <t>Taking Tiger Mountain (By Strategy)</t>
  </si>
  <si>
    <t>Art Rock, Art Pop</t>
  </si>
  <si>
    <t>Pious Faults</t>
  </si>
  <si>
    <t>Old Thread</t>
  </si>
  <si>
    <t>jonatan leandoer127</t>
  </si>
  <si>
    <t>Nectar</t>
  </si>
  <si>
    <t>Bone Machine</t>
  </si>
  <si>
    <t>Experimental Rock, Singer/Songwriter</t>
  </si>
  <si>
    <t>Experimental Rock, Post-Punk, Synth Punk</t>
  </si>
  <si>
    <t>Countdown to Ecstasy</t>
  </si>
  <si>
    <t>Back and Forth</t>
  </si>
  <si>
    <t>Labor Days</t>
  </si>
  <si>
    <t>Abstract Hip Hop, East Coast Hip Hop, Conscious Hip Hop</t>
  </si>
  <si>
    <t>This Is Happening</t>
  </si>
  <si>
    <t>Allegory and Self</t>
  </si>
  <si>
    <t>Racism</t>
  </si>
  <si>
    <t>All Bitches Die</t>
  </si>
  <si>
    <t>Death Industrial, Neoclassical Darkwave</t>
  </si>
  <si>
    <t>When You Walk a Long Distance You Are Tired</t>
  </si>
  <si>
    <t>Ajax [2015]</t>
  </si>
  <si>
    <t>Celer</t>
  </si>
  <si>
    <t>Xiexie</t>
  </si>
  <si>
    <t>The Acrobats</t>
  </si>
  <si>
    <t>Lee Hazlewood</t>
  </si>
  <si>
    <t>Cowboy in Sweden</t>
  </si>
  <si>
    <t>Country Pop, Baroque Pop, Singer/Songwriter, Television Music</t>
  </si>
  <si>
    <t>Industrial Hip Hop, Conscious Hip Hop, Abstract Hip Hop, Experimental Hip Hop</t>
  </si>
  <si>
    <t>Everywhere at the End of Time - Stage 6</t>
  </si>
  <si>
    <t>Dark Ambient, Drone, Turntable Music, Sound Collage</t>
  </si>
  <si>
    <t>American Tragic</t>
  </si>
  <si>
    <t>Shadow of Marlboro Man</t>
  </si>
  <si>
    <t>Psychedelic Folk, Avant-Folk, Lo-Fi Indie</t>
  </si>
  <si>
    <t>Stevie Wonder</t>
  </si>
  <si>
    <t>Innervisions</t>
  </si>
  <si>
    <t>Thin Lizzy</t>
  </si>
  <si>
    <t>Jailbreak</t>
  </si>
  <si>
    <t>Billy Joel</t>
  </si>
  <si>
    <t>Greatest Hits I &amp; II</t>
  </si>
  <si>
    <t>Singer/Songwriter, Piano Rock</t>
  </si>
  <si>
    <t>Dor</t>
  </si>
  <si>
    <t>Espelho do tempo</t>
  </si>
  <si>
    <t>Fiona Apple</t>
  </si>
  <si>
    <t>The Idler Wheel Is Wiser Than the Driver of the Screw</t>
  </si>
  <si>
    <t>Art Pop, Singer/Songwriter</t>
  </si>
  <si>
    <t>Jackman</t>
  </si>
  <si>
    <t>Bad Intentions</t>
  </si>
  <si>
    <t>Black Metal, Hardcore Punk</t>
  </si>
  <si>
    <t>Yegor i Opizdenevshie</t>
  </si>
  <si>
    <t>Sto let odinochestva</t>
  </si>
  <si>
    <t>Psychedelic Rock, Post-Punk</t>
  </si>
  <si>
    <t>Little Simz</t>
  </si>
  <si>
    <t>Grey Area</t>
  </si>
  <si>
    <t>UK Hip Hop, Conscious Hip Hop</t>
  </si>
  <si>
    <t>Photograph Burns</t>
  </si>
  <si>
    <t>Lo-Fi Indie, Alternative Rock, Indie Rock</t>
  </si>
  <si>
    <t>Way Out Weather</t>
  </si>
  <si>
    <t>West Kirby County Primary</t>
  </si>
  <si>
    <t>Red Hot Chili Peppers</t>
  </si>
  <si>
    <t>Blood Sugar Sex Magik</t>
  </si>
  <si>
    <t>Funk Rock, Alternative Rock</t>
  </si>
  <si>
    <t>Pretzel Logic</t>
  </si>
  <si>
    <t>Benji</t>
  </si>
  <si>
    <t>Designer</t>
  </si>
  <si>
    <t>Bleach for Breakfast</t>
  </si>
  <si>
    <t>Father of the Bride</t>
  </si>
  <si>
    <t>Epiglottis</t>
  </si>
  <si>
    <t>Niezapominajka (Very Raw Demo)</t>
  </si>
  <si>
    <t>After Its Own Death / Walking in a Spiral</t>
  </si>
  <si>
    <t>Neo-Soul, Psychedelic Soul</t>
  </si>
  <si>
    <t>Igor</t>
  </si>
  <si>
    <t>Delirium</t>
  </si>
  <si>
    <t>Readjusting the Locks</t>
  </si>
  <si>
    <t>Diarrhea Planet</t>
  </si>
  <si>
    <t>I'm Rich Beyond Your Wildest Dreams</t>
  </si>
  <si>
    <t>U.F.O.F.</t>
  </si>
  <si>
    <t>Indie Folk</t>
  </si>
  <si>
    <t>Adolescents</t>
  </si>
  <si>
    <t>Micachu and the Shapes</t>
  </si>
  <si>
    <t>Never</t>
  </si>
  <si>
    <t>Noise Pop, Art Pop, Lo-Fi Indie</t>
  </si>
  <si>
    <t>Jersey Devil</t>
  </si>
  <si>
    <t>Indie Pop, Hypnagogic Pop</t>
  </si>
  <si>
    <t>E.P.</t>
  </si>
  <si>
    <t>Hardcore Punk, Anarcho-Punk</t>
  </si>
  <si>
    <t>Get Up With It</t>
  </si>
  <si>
    <t>Jazz Fusion, Jazz-Funk</t>
  </si>
  <si>
    <t>Shunkan</t>
  </si>
  <si>
    <t>Pink Noise</t>
  </si>
  <si>
    <t>Indie Pop, Lo-Fi Indie, Noise Pop</t>
  </si>
  <si>
    <t>Songs in the Key of Life</t>
  </si>
  <si>
    <t>Lizzo</t>
  </si>
  <si>
    <t>Cuz I Love You</t>
  </si>
  <si>
    <t>Pop Soul, Pop Rap</t>
  </si>
  <si>
    <t>GEM</t>
  </si>
  <si>
    <t>Noise Pop, Lo-Fi Indie, Psychedelic Pop</t>
  </si>
  <si>
    <t>Desperate Straights</t>
  </si>
  <si>
    <t>My War</t>
  </si>
  <si>
    <t>Hardcore Punk, Sludge Metal</t>
  </si>
  <si>
    <t>Rock in Opposition, Progressive Pop, Art Pop</t>
  </si>
  <si>
    <t>Happy Jawbone Family Band</t>
  </si>
  <si>
    <t>The Silk Pistol</t>
  </si>
  <si>
    <t>Injury Reserve</t>
  </si>
  <si>
    <t>Ivy</t>
  </si>
  <si>
    <t>A Cat's Cause, No Dogs Problem</t>
  </si>
  <si>
    <t>Garage Punk, Hardcore Punk</t>
  </si>
  <si>
    <t>Fontaines D.C.</t>
  </si>
  <si>
    <t>Dogrel</t>
  </si>
  <si>
    <t>Callus</t>
  </si>
  <si>
    <t>Psychedelic Soul, Lo-Fi Indie, Noise Rock</t>
  </si>
  <si>
    <t>Have Moicy!</t>
  </si>
  <si>
    <t>Contemporary Folk</t>
  </si>
  <si>
    <t>Impalers</t>
  </si>
  <si>
    <t>Cellar Dweller</t>
  </si>
  <si>
    <t>Maja Ratkje</t>
  </si>
  <si>
    <t>Sult</t>
  </si>
  <si>
    <t>Mazy Fly</t>
  </si>
  <si>
    <t>Art Pop, Minimal Synth, Darkwave</t>
  </si>
  <si>
    <t>Agora</t>
  </si>
  <si>
    <t>ATLiens</t>
  </si>
  <si>
    <t>Southern Hip Hop</t>
  </si>
  <si>
    <t>Playboi Carti</t>
  </si>
  <si>
    <t>Die Lit</t>
  </si>
  <si>
    <t>Trap Rap, Cloud Rap, Southern Hip Hop</t>
  </si>
  <si>
    <t>Blotter</t>
  </si>
  <si>
    <t>Under Armour '77</t>
  </si>
  <si>
    <t>All We Love We Leave Behind</t>
  </si>
  <si>
    <t>Poison Idea</t>
  </si>
  <si>
    <t>Feel the Darkness</t>
  </si>
  <si>
    <t>Stoic Violence</t>
  </si>
  <si>
    <t>Chained</t>
  </si>
  <si>
    <t>IDM, Drill and Bass</t>
  </si>
  <si>
    <t>Stella Donnelly</t>
  </si>
  <si>
    <t>Beware of the Dogs</t>
  </si>
  <si>
    <t>Indie Pop, Singer/Songwriter</t>
  </si>
  <si>
    <t>Cruelty</t>
  </si>
  <si>
    <t>Big Zit</t>
  </si>
  <si>
    <t>Electric Zit Vol. 1</t>
  </si>
  <si>
    <t>Crazy Spirit</t>
  </si>
  <si>
    <t>Arizona Baby</t>
  </si>
  <si>
    <t>Alternative R&amp;B, Pop Rap</t>
  </si>
  <si>
    <t>DJ Sacred</t>
  </si>
  <si>
    <t>Dungeon Rap: The Introduction</t>
  </si>
  <si>
    <t>Memphis Rap, Dungeon Synth</t>
  </si>
  <si>
    <t>ZUU</t>
  </si>
  <si>
    <t>Freak Heat Waves</t>
  </si>
  <si>
    <t>Bonnie's State of Mind</t>
  </si>
  <si>
    <t>Guitar Dream</t>
  </si>
  <si>
    <t>Neo Neos</t>
  </si>
  <si>
    <t>Neo Neo Neo Neo Neo Neo Neos</t>
  </si>
  <si>
    <t>Mutt</t>
  </si>
  <si>
    <t>Music of the Modern White</t>
  </si>
  <si>
    <t>Noise, Avant-Garde Jazz</t>
  </si>
  <si>
    <t>Wiccans</t>
  </si>
  <si>
    <t>Field II</t>
  </si>
  <si>
    <t>Public Practice</t>
  </si>
  <si>
    <t>Distance Is a Mirror</t>
  </si>
  <si>
    <t>Toyota</t>
  </si>
  <si>
    <t>Art Blakey and The Jazz Messengers</t>
  </si>
  <si>
    <t>Moanin'</t>
  </si>
  <si>
    <t>Bandana</t>
  </si>
  <si>
    <t>Ivor Cutler</t>
  </si>
  <si>
    <t>Ludo</t>
  </si>
  <si>
    <t>Leak 04-13 (Bait Ones)</t>
  </si>
  <si>
    <t>Anoyo</t>
  </si>
  <si>
    <t>Electroacoustic, Ambient</t>
  </si>
  <si>
    <t>Trope House</t>
  </si>
  <si>
    <t>black midi</t>
  </si>
  <si>
    <t>Schlagenheim</t>
  </si>
  <si>
    <t>Math Rock, Noise Rock, Experimental Rock</t>
  </si>
  <si>
    <t>Amyl and The Sniffers</t>
  </si>
  <si>
    <t>White Void</t>
  </si>
  <si>
    <t>We're Falling</t>
  </si>
  <si>
    <t>Lil Wayne</t>
  </si>
  <si>
    <t>Da Drought 3</t>
  </si>
  <si>
    <t>Grass Cannons</t>
  </si>
  <si>
    <t>Vet Dream</t>
  </si>
  <si>
    <t>DiE</t>
  </si>
  <si>
    <t>Die</t>
  </si>
  <si>
    <t>FACS</t>
  </si>
  <si>
    <t>Negative Houses</t>
  </si>
  <si>
    <t>Gas Rag</t>
  </si>
  <si>
    <t>Beats Off</t>
  </si>
  <si>
    <t>Hardcore Punk, D-Beat</t>
  </si>
  <si>
    <t>The Comet Is Coming</t>
  </si>
  <si>
    <t>Trust in the Lifeforce of the Deep Mystery</t>
  </si>
  <si>
    <t>Nu Jazz, Jazz Fusion</t>
  </si>
  <si>
    <t>Fireman's Carry</t>
  </si>
  <si>
    <t>Hotline TNT</t>
  </si>
  <si>
    <t>Introverted Extroverts</t>
  </si>
  <si>
    <t>Garage Rock, Power Pop</t>
  </si>
  <si>
    <t>Schwefelgelb</t>
  </si>
  <si>
    <t>Dahinter das Gesicht</t>
  </si>
  <si>
    <t>Industrial Techno, EBM</t>
  </si>
  <si>
    <t>Frengers</t>
  </si>
  <si>
    <t>The Outside Room</t>
  </si>
  <si>
    <t>Demo Cassette</t>
  </si>
  <si>
    <t>Abe Vigoda</t>
  </si>
  <si>
    <t>Reviver</t>
  </si>
  <si>
    <t>Indie Pop, Noise Pop, Neo-Psychedelia</t>
  </si>
  <si>
    <t>Lala Lala</t>
  </si>
  <si>
    <t>The Lamb</t>
  </si>
  <si>
    <t>The African Man's Tomato</t>
  </si>
  <si>
    <t>Coca Leaf</t>
  </si>
  <si>
    <t>Deep Marble Sunrise</t>
  </si>
  <si>
    <t>Outside Observer</t>
  </si>
  <si>
    <t>Kelsey Lu</t>
  </si>
  <si>
    <t>Blood</t>
  </si>
  <si>
    <t>Strange Chalices of Seeing</t>
  </si>
  <si>
    <t>Rashomon</t>
  </si>
  <si>
    <t>???X "Pathogen X” MLP</t>
  </si>
  <si>
    <t>No Sister</t>
  </si>
  <si>
    <t>Cool If I Crash</t>
  </si>
  <si>
    <t>Spoken Word, Singer/Songwriter</t>
  </si>
  <si>
    <t>Pile</t>
  </si>
  <si>
    <t>Green and Gray</t>
  </si>
  <si>
    <t>The Serfs</t>
  </si>
  <si>
    <t>Songs of Serfdom</t>
  </si>
  <si>
    <t>Grinding for Gruel</t>
  </si>
  <si>
    <t>Lebanon Hanover</t>
  </si>
  <si>
    <t>Tomb for Two</t>
  </si>
  <si>
    <t>Darkwave, Minimal Wave</t>
  </si>
  <si>
    <t>Psychedelic Pop, Avant-Folk</t>
  </si>
  <si>
    <t>Hotel Double Tragedy</t>
  </si>
  <si>
    <t>Cold Pumas</t>
  </si>
  <si>
    <t>Persistent Malaise</t>
  </si>
  <si>
    <t>The Beths</t>
  </si>
  <si>
    <t>Future Me Hates Me</t>
  </si>
  <si>
    <t>Power Pop, Indie Rock</t>
  </si>
  <si>
    <t>Quelle Chris</t>
  </si>
  <si>
    <t>Guns</t>
  </si>
  <si>
    <t>Conscious Hip Hop, Abstract Hip Hop, Jazz Rap</t>
  </si>
  <si>
    <t>Black Panties</t>
  </si>
  <si>
    <t>Dead and Gone</t>
  </si>
  <si>
    <t>Rico Nasty</t>
  </si>
  <si>
    <t>Anger Management</t>
  </si>
  <si>
    <t>Hardcore Hip Hop, Trap, East Coast Hip Hop</t>
  </si>
  <si>
    <t>Hatchie</t>
  </si>
  <si>
    <t>Keepsake</t>
  </si>
  <si>
    <t>Bib</t>
  </si>
  <si>
    <t>The Dicks</t>
  </si>
  <si>
    <t>The Dicks Hate the Police</t>
  </si>
  <si>
    <t>Lingua Ignota</t>
  </si>
  <si>
    <t>Caligula</t>
  </si>
  <si>
    <t>Neoclassical Darkwave, Death Industrial</t>
  </si>
  <si>
    <t>The Glowing Man</t>
  </si>
  <si>
    <t>Kid Cudi</t>
  </si>
  <si>
    <t>Speedin' Bullet 2 Heaven</t>
  </si>
  <si>
    <t>Jock Gang</t>
  </si>
  <si>
    <t>Cool</t>
  </si>
  <si>
    <t>Blazing Eye</t>
  </si>
  <si>
    <t>Ways to Die</t>
  </si>
  <si>
    <t>Angelo Badalamenti</t>
  </si>
  <si>
    <t>Twin Peaks: Limited Event Series Soundtrack</t>
  </si>
  <si>
    <t>Ambient, Television Music</t>
  </si>
  <si>
    <t>Shinichiro Yokota</t>
  </si>
  <si>
    <t>I Know You Like It</t>
  </si>
  <si>
    <t>The Marked Men</t>
  </si>
  <si>
    <t>Fix My Brain</t>
  </si>
  <si>
    <t>Punk Rock, Garage Rock, Garage Punk</t>
  </si>
  <si>
    <t>DS2</t>
  </si>
  <si>
    <t>Trap, Southern Hip Hop</t>
  </si>
  <si>
    <t>House of Sugar</t>
  </si>
  <si>
    <t>Neo-Psychedelia, Indie Folk</t>
  </si>
  <si>
    <t>Otoboke Beaver</t>
  </si>
  <si>
    <t>Itekoma Hits</t>
  </si>
  <si>
    <t>The Undertones</t>
  </si>
  <si>
    <t>Memphis Rap, Southern Hip Hop</t>
  </si>
  <si>
    <t>Some Beautiful Species Left</t>
  </si>
  <si>
    <t>Post-Punk, Minimal Wave</t>
  </si>
  <si>
    <t>Divine Chains</t>
  </si>
  <si>
    <t>Id</t>
  </si>
  <si>
    <t>Score</t>
  </si>
  <si>
    <t>Henry Cow</t>
  </si>
  <si>
    <t>In Praise of Learning</t>
  </si>
  <si>
    <t>Rock in Opposition</t>
  </si>
  <si>
    <t>Finally Burst...With Fluid</t>
  </si>
  <si>
    <t>Braindrops</t>
  </si>
  <si>
    <t>Art Punk, Punk Blues</t>
  </si>
  <si>
    <t>DJ Rozwell</t>
  </si>
  <si>
    <t>None of This Is Real</t>
  </si>
  <si>
    <t>Plunderphonics, Instrumental Hip Hop, Experimental Hip Hop</t>
  </si>
  <si>
    <t>Cage</t>
  </si>
  <si>
    <t>Hell's Winter</t>
  </si>
  <si>
    <t>Sugar at the Gate</t>
  </si>
  <si>
    <t>AL-90</t>
  </si>
  <si>
    <t>Outsider House, Microhouse</t>
  </si>
  <si>
    <t>КОД-915913</t>
  </si>
  <si>
    <t>Ambient, Free Folk</t>
  </si>
  <si>
    <t>Dripping</t>
  </si>
  <si>
    <t>Lana Del Rey</t>
  </si>
  <si>
    <t>Norman Fucking Rockwell!</t>
  </si>
  <si>
    <t>Singer/Songwriter, Art Pop</t>
  </si>
  <si>
    <t>All My Heroes Are Cornballs</t>
  </si>
  <si>
    <t>Experimental Hip Hop, Glitch Hop</t>
  </si>
  <si>
    <t>Soft Will</t>
  </si>
  <si>
    <t>Wet Blankets</t>
  </si>
  <si>
    <t>Rise of the Wet Blankets</t>
  </si>
  <si>
    <t>Skullduggery</t>
  </si>
  <si>
    <t>2020</t>
  </si>
  <si>
    <t>Art Rock, Singer/Songwriter</t>
  </si>
  <si>
    <t>Shinsei Kamattechan</t>
  </si>
  <si>
    <t>???? (Tsumanne)</t>
  </si>
  <si>
    <t>EP</t>
  </si>
  <si>
    <t>Moshpit</t>
  </si>
  <si>
    <t>Zombie</t>
  </si>
  <si>
    <t>Dedicated</t>
  </si>
  <si>
    <t>The Competition</t>
  </si>
  <si>
    <t>Purple Mountains</t>
  </si>
  <si>
    <t>Indie Rock, Alt-Country, Singer/Songwriter</t>
  </si>
  <si>
    <t>The Talkies</t>
  </si>
  <si>
    <t>All Mirrors</t>
  </si>
  <si>
    <t>Animated Violence Mild</t>
  </si>
  <si>
    <t>W przyrodzie tkwi wróżba (Zatarty w nas obłęd)</t>
  </si>
  <si>
    <t>Flowertruck</t>
  </si>
  <si>
    <t>Mostly Sunny</t>
  </si>
  <si>
    <t>Patience</t>
  </si>
  <si>
    <t>Indie Rock, Power Pop</t>
  </si>
  <si>
    <t>Internazionale</t>
  </si>
  <si>
    <t>Wreaths of Life</t>
  </si>
  <si>
    <t>Minimal Synth, Ambient</t>
  </si>
  <si>
    <t>Caroline Polachek</t>
  </si>
  <si>
    <t>Pang</t>
  </si>
  <si>
    <t>uknowhatimsayin¿</t>
  </si>
  <si>
    <t>Hardcore Hip Hop, Abstract Hip Hop</t>
  </si>
  <si>
    <t>PROTO</t>
  </si>
  <si>
    <t>Experimental, Glitch Pop</t>
  </si>
  <si>
    <t>Tigermilk</t>
  </si>
  <si>
    <t>Look Up Sharp</t>
  </si>
  <si>
    <t>Minimal Wave, Ethereal Wave</t>
  </si>
  <si>
    <t>Inside the Rose</t>
  </si>
  <si>
    <t>Charli</t>
  </si>
  <si>
    <t>Curtis</t>
  </si>
  <si>
    <t>Chicago Soul</t>
  </si>
  <si>
    <t>Twee Pop, Chamber Pop, Indie Pop</t>
  </si>
  <si>
    <t>Lynyrd Skynyrd</t>
  </si>
  <si>
    <t>(pronounced 'leh-'nérd 'skin-'nérd)</t>
  </si>
  <si>
    <t>Southern Rock</t>
  </si>
  <si>
    <t>Black Ben Carson</t>
  </si>
  <si>
    <t>Industrial Hip Hop</t>
  </si>
  <si>
    <t>Buried Wish</t>
  </si>
  <si>
    <t>Mgla</t>
  </si>
  <si>
    <t>Age of Excuse</t>
  </si>
  <si>
    <t>Snapped Ankles</t>
  </si>
  <si>
    <t>Stunning Luxury</t>
  </si>
  <si>
    <t>Dance-Punk, Post-Punk</t>
  </si>
  <si>
    <t>A Whole Fucking Lifetime of This</t>
  </si>
  <si>
    <t>Koopsta Knicca</t>
  </si>
  <si>
    <t>Da Devil's Playground: Underground Solo</t>
  </si>
  <si>
    <t>Bill Callahan</t>
  </si>
  <si>
    <t>Shepherd in a Sheepskin Vest</t>
  </si>
  <si>
    <t>Singer/Songwriter, Americana</t>
  </si>
  <si>
    <t>5 stars</t>
  </si>
  <si>
    <t>DJ Armok</t>
  </si>
  <si>
    <t>Ardent Worship</t>
  </si>
  <si>
    <t>Orville Peck</t>
  </si>
  <si>
    <t>Pony</t>
  </si>
  <si>
    <t>Alt-Country, Singer/Songwriter</t>
  </si>
  <si>
    <t>Twilight Splendour</t>
  </si>
  <si>
    <t>Experimental Rock, Sequencer &amp; Tracker</t>
  </si>
  <si>
    <t>Sequencer &amp; Tracker, Progressive Electronic</t>
  </si>
  <si>
    <t>Sequencer &amp; Tracker</t>
  </si>
  <si>
    <t>Vaporwave, Sequencer &amp; Tracker</t>
  </si>
  <si>
    <t>Sequencer &amp; Tracker, Instrumental Hip Hop</t>
  </si>
  <si>
    <t>Art Rock, Alternative Rock</t>
  </si>
  <si>
    <t>Curtains</t>
  </si>
  <si>
    <t>Singer/Songwriter, Acoustic Rock, Indie Folk</t>
  </si>
  <si>
    <t>Still Nothing Moves You</t>
  </si>
  <si>
    <t>Michael Pisaro</t>
  </si>
  <si>
    <t>Nature Denatured and Found Again</t>
  </si>
  <si>
    <t>Musique concrète, Reductionism, Nature Recordings</t>
  </si>
  <si>
    <t>FKA twigs</t>
  </si>
  <si>
    <t>Magdalene</t>
  </si>
  <si>
    <t>Art Pop, Glitch Pop</t>
  </si>
  <si>
    <t>Possible Humans</t>
  </si>
  <si>
    <t>Everybody Split</t>
  </si>
  <si>
    <t>Changing Patterns of Protective Coating</t>
  </si>
  <si>
    <t>Slauson Malone</t>
  </si>
  <si>
    <t>A Quiet Farwell, 2016-2018</t>
  </si>
  <si>
    <t>Sound Collage, Experimental Hip Hop, Glitch Hop</t>
  </si>
  <si>
    <t>Pinocchio</t>
  </si>
  <si>
    <t>Glam Punk</t>
  </si>
  <si>
    <t>Liturgy</t>
  </si>
  <si>
    <t>H.A.Q.Q.</t>
  </si>
  <si>
    <t>Avant-Garde Metal, Black Metal</t>
  </si>
  <si>
    <t>Gonzo</t>
  </si>
  <si>
    <t>Do It Better Again</t>
  </si>
  <si>
    <t>Post-Punk, Art Punk, Garage Punk</t>
  </si>
  <si>
    <t>clipping.</t>
  </si>
  <si>
    <t>There Existed an Addiction to Blood</t>
  </si>
  <si>
    <t>Industrial Hip Hop, Horrorcore</t>
  </si>
  <si>
    <t>Two Hands</t>
  </si>
  <si>
    <t>Indie Folk, Folk Rock</t>
  </si>
  <si>
    <t>Weatherday</t>
  </si>
  <si>
    <t>Come In</t>
  </si>
  <si>
    <t>Lo-Fi Indie, Noise Pop, Emo</t>
  </si>
  <si>
    <t>Venus in Leo</t>
  </si>
  <si>
    <t>Ambient Pop, Minimal Wave, Dream Pop</t>
  </si>
  <si>
    <t>Pom Poko</t>
  </si>
  <si>
    <t>Birthday</t>
  </si>
  <si>
    <t>Król</t>
  </si>
  <si>
    <t>Nieumiarkowania</t>
  </si>
  <si>
    <t>Indietronica, Art Pop</t>
  </si>
  <si>
    <t>Go Around Me</t>
  </si>
  <si>
    <t>Kali Malone</t>
  </si>
  <si>
    <t>The Sacrificial Code</t>
  </si>
  <si>
    <t>Picture You Staring</t>
  </si>
  <si>
    <t>The Cool Greenhouse</t>
  </si>
  <si>
    <t>Crap Cardboard Pet</t>
  </si>
  <si>
    <t>Post-Punk, Minimal Synth</t>
  </si>
  <si>
    <t>Feet of Clay</t>
  </si>
  <si>
    <t>Everyday</t>
  </si>
  <si>
    <t>Nots</t>
  </si>
  <si>
    <t>Nocebo</t>
  </si>
  <si>
    <t>3776</t>
  </si>
  <si>
    <t>??? (Saijiki)</t>
  </si>
  <si>
    <t>Nocny Patrol</t>
  </si>
  <si>
    <t>Rank</t>
  </si>
  <si>
    <t>Moon</t>
  </si>
  <si>
    <t>Kovtun</t>
  </si>
  <si>
    <t>DEATH</t>
  </si>
  <si>
    <t>Drone, Dark Ambient, Experimental Rock</t>
  </si>
  <si>
    <t>Ugory</t>
  </si>
  <si>
    <t>Matko Ciszy</t>
  </si>
  <si>
    <t>Kid Chrome</t>
  </si>
  <si>
    <t>I've Had It</t>
  </si>
  <si>
    <t>Garage Punk, Synth Punk, Punk Rock</t>
  </si>
  <si>
    <t>Vyto B</t>
  </si>
  <si>
    <t>Tricentennial 2076</t>
  </si>
  <si>
    <t>Singer/Songwriter, Freak Folk, Piano Rock</t>
  </si>
  <si>
    <t>Avatar in Life</t>
  </si>
  <si>
    <t>Sea of Worry</t>
  </si>
  <si>
    <t>The Saints</t>
  </si>
  <si>
    <t>Eternally Yours</t>
  </si>
  <si>
    <t>Read About Seymour</t>
  </si>
  <si>
    <t>Tall Dwarfs</t>
  </si>
  <si>
    <t>Hello Cruel World</t>
  </si>
  <si>
    <t>Dunedin Sound, Lo-Fi Indie, Indie Pop</t>
  </si>
  <si>
    <t>What's Tonight to Eternity</t>
  </si>
  <si>
    <t>Lights for Nero</t>
  </si>
  <si>
    <t>...And Little Lambs Eat Nations</t>
  </si>
  <si>
    <t>Screamo, Art Punk, Emoviolence</t>
  </si>
  <si>
    <t>100 Gecs</t>
  </si>
  <si>
    <t>1000 Gecs</t>
  </si>
  <si>
    <t>Tender Pervert</t>
  </si>
  <si>
    <t>Art Pop, Indie Pop, Singer/Songwriter</t>
  </si>
  <si>
    <t>DJ Seinfeld</t>
  </si>
  <si>
    <t>Time Spent Away From U</t>
  </si>
  <si>
    <t>Gala Mill</t>
  </si>
  <si>
    <t>So Much Fun</t>
  </si>
  <si>
    <t>Syrupy Evenings</t>
  </si>
  <si>
    <t>Hypnagogic Pop, Avant-Folk, Psychedelic Folk</t>
  </si>
  <si>
    <t>Tuzza</t>
  </si>
  <si>
    <t>Moon Mood</t>
  </si>
  <si>
    <t>Cloud Rap, Trap</t>
  </si>
  <si>
    <t>Worship the Sun</t>
  </si>
  <si>
    <t>Dry Cleaning</t>
  </si>
  <si>
    <t>Boundary Road Snacks and Drinks</t>
  </si>
  <si>
    <t>S.H.I.T.</t>
  </si>
  <si>
    <t>What Do You Stand For?</t>
  </si>
  <si>
    <t>Billy Woods &amp; Kenny Segal</t>
  </si>
  <si>
    <t>Hiding Places</t>
  </si>
  <si>
    <t>On the Corner</t>
  </si>
  <si>
    <t>Turnstile</t>
  </si>
  <si>
    <t>Time &amp; Space</t>
  </si>
  <si>
    <t>New York Hardcore</t>
  </si>
  <si>
    <t>Saint Pepsi</t>
  </si>
  <si>
    <t>Hit Vibes</t>
  </si>
  <si>
    <t>Future Funk</t>
  </si>
  <si>
    <t>Sonic Citadel</t>
  </si>
  <si>
    <t>Unlocked</t>
  </si>
  <si>
    <t>Chromo-Zone</t>
  </si>
  <si>
    <t>Kaleidoscope</t>
  </si>
  <si>
    <t>After the Futures...</t>
  </si>
  <si>
    <t>Merchandise EP</t>
  </si>
  <si>
    <t>Pinch Points</t>
  </si>
  <si>
    <t>Moving Parts</t>
  </si>
  <si>
    <t>Human to Human</t>
  </si>
  <si>
    <t>The Weeping Worm</t>
  </si>
  <si>
    <t>Experimental Hip Hop, Memphis Rap</t>
  </si>
  <si>
    <t>Shallow Grave</t>
  </si>
  <si>
    <t>Soap&amp;Skin</t>
  </si>
  <si>
    <t>Lovetune for Vacuum</t>
  </si>
  <si>
    <t>Video Age</t>
  </si>
  <si>
    <t>Pop Therapy</t>
  </si>
  <si>
    <t>Synthpop, Hypnagogic Pop, Indie Pop</t>
  </si>
  <si>
    <t>Perfect Hair Forever</t>
  </si>
  <si>
    <t>Mall-O-Caust</t>
  </si>
  <si>
    <t>Noise Pop, Lo-Fi Indie, Pop Punk</t>
  </si>
  <si>
    <t>Terminal Jagger Jane's Addiction Boxset</t>
  </si>
  <si>
    <t>Floss</t>
  </si>
  <si>
    <t>Chat Pile</t>
  </si>
  <si>
    <t>Remove Your Skin Please</t>
  </si>
  <si>
    <t>Man Alive!</t>
  </si>
  <si>
    <t>Gong Gong Gong</t>
  </si>
  <si>
    <t>Phantom Rhythm 幽靈節奏</t>
  </si>
  <si>
    <t>Kiss My Super Bowl Ring</t>
  </si>
  <si>
    <t>Christian Fitness</t>
  </si>
  <si>
    <t>You Are the Ambulance</t>
  </si>
  <si>
    <t>Dollhouse</t>
  </si>
  <si>
    <t>American Pleasure Club</t>
  </si>
  <si>
    <t>People Who Can Eat People</t>
  </si>
  <si>
    <t>Someone Gave Me Religion</t>
  </si>
  <si>
    <t>Dark Country Magic</t>
  </si>
  <si>
    <t>Remnants of a Deeper Purity</t>
  </si>
  <si>
    <t>Mega</t>
  </si>
  <si>
    <t>Ambient 1: Music for Airports</t>
  </si>
  <si>
    <t>L'incendie</t>
  </si>
  <si>
    <t>When in Vanitas…</t>
  </si>
  <si>
    <t>Haha Sound</t>
  </si>
  <si>
    <t>Saturation</t>
  </si>
  <si>
    <t>Saturation III</t>
  </si>
  <si>
    <t>Saturation II</t>
  </si>
  <si>
    <t>Atrocity Exhibition</t>
  </si>
  <si>
    <t>Darkside</t>
  </si>
  <si>
    <t>Fresh Fruit for Rotting Vegetables</t>
  </si>
  <si>
    <t>The Black Plague in Mono No. 3</t>
  </si>
  <si>
    <t>No Love Deep Web</t>
  </si>
  <si>
    <t>Microcastle / Weird Era Continued</t>
  </si>
  <si>
    <t>Zuu</t>
  </si>
  <si>
    <t>Drifters / Love Is the Devil</t>
  </si>
  <si>
    <t>The Bees Made Honey in the Lion's Skull</t>
  </si>
  <si>
    <t>Echo &amp; The Bunnymen</t>
  </si>
  <si>
    <t>Elizabeth Colour Wheel</t>
  </si>
  <si>
    <t>Forever Breathes the Lonely Word</t>
  </si>
  <si>
    <t>Horribles Parade / Galactic Citizens</t>
  </si>
  <si>
    <t>Hank Wood and The Hammerheads</t>
  </si>
  <si>
    <t>Last American Hero / Adrenaline's End</t>
  </si>
  <si>
    <t>My Favorite Things</t>
  </si>
  <si>
    <t>Never Trust the People</t>
  </si>
  <si>
    <t>Up in Flames</t>
  </si>
  <si>
    <t>Retired From Sad, New Career in Business</t>
  </si>
  <si>
    <t>Nuito</t>
  </si>
  <si>
    <t>Thank You for Letting Me Be Myself</t>
  </si>
  <si>
    <t>Where You Are and Where You Want to Be</t>
  </si>
  <si>
    <t>Friday Night Light</t>
  </si>
  <si>
    <t>The Woods of Heaven</t>
  </si>
  <si>
    <t>Celebrate the New Dark Age</t>
  </si>
  <si>
    <t>Arrived in Gold</t>
  </si>
  <si>
    <t>Just for a Day</t>
  </si>
  <si>
    <t>Sounds From the Far East</t>
  </si>
  <si>
    <t>Spellling</t>
  </si>
  <si>
    <t>6</t>
  </si>
  <si>
    <t>Heart of The Congos</t>
  </si>
  <si>
    <t>White Light / White Heat</t>
  </si>
  <si>
    <t>Carrion Crawler / The Dream EP</t>
  </si>
  <si>
    <t>Jeffery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</si>
</sst>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00"/>
    <numFmt numFmtId="165" formatCode="yy/mm/dd;@"/>
    <numFmt numFmtId="166" formatCode="yy\-mm\-dd"/>
    <numFmt numFmtId="167" formatCode="0.0"/>
    <numFmt numFmtId="168" formatCode="0.0000"/>
    <numFmt numFmtId="169" formatCode="0.0%"/>
    <numFmt numFmtId="170" formatCode="0.0000%"/>
    <numFmt numFmtId="171" formatCode="0.00000"/>
  </numFmts>
  <fonts count="94" x14ac:knownFonts="1">
    <font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9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7"/>
      <name val="Calibri"/>
      <family val="2"/>
      <charset val="238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color rgb="FF000000"/>
      <name val="Segoe UI"/>
      <family val="2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scheme val="minor"/>
    </font>
    <font>
      <sz val="9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8F9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 style="medium">
        <color rgb="FFD6DADC"/>
      </right>
      <top/>
      <bottom style="medium">
        <color rgb="FFD6DADC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785">
    <xf numFmtId="0" fontId="0" fillId="0" borderId="0" xfId="0"/>
    <xf numFmtId="165" fontId="4" fillId="0" borderId="0" xfId="0" applyNumberFormat="1" applyFont="1"/>
    <xf numFmtId="0" fontId="4" fillId="0" borderId="0" xfId="0" applyFont="1"/>
    <xf numFmtId="0" fontId="4" fillId="0" borderId="0" xfId="0" applyNumberFormat="1" applyFont="1"/>
    <xf numFmtId="2" fontId="5" fillId="0" borderId="0" xfId="0" applyNumberFormat="1" applyFont="1"/>
    <xf numFmtId="165" fontId="5" fillId="0" borderId="0" xfId="0" applyNumberFormat="1" applyFont="1"/>
    <xf numFmtId="164" fontId="5" fillId="0" borderId="0" xfId="0" applyNumberFormat="1" applyFont="1"/>
    <xf numFmtId="167" fontId="5" fillId="0" borderId="0" xfId="0" applyNumberFormat="1" applyFont="1"/>
    <xf numFmtId="169" fontId="5" fillId="0" borderId="0" xfId="1" applyNumberFormat="1" applyFont="1"/>
    <xf numFmtId="10" fontId="5" fillId="0" borderId="0" xfId="1" applyNumberFormat="1" applyFont="1"/>
    <xf numFmtId="0" fontId="5" fillId="0" borderId="0" xfId="0" applyFont="1"/>
    <xf numFmtId="0" fontId="4" fillId="3" borderId="0" xfId="0" applyNumberFormat="1" applyFont="1" applyFill="1"/>
    <xf numFmtId="14" fontId="4" fillId="3" borderId="0" xfId="0" applyNumberFormat="1" applyFont="1" applyFill="1"/>
    <xf numFmtId="9" fontId="4" fillId="0" borderId="0" xfId="0" applyNumberFormat="1" applyFont="1"/>
    <xf numFmtId="169" fontId="4" fillId="0" borderId="0" xfId="0" applyNumberFormat="1" applyFont="1"/>
    <xf numFmtId="0" fontId="4" fillId="2" borderId="0" xfId="0" applyFont="1" applyFill="1"/>
    <xf numFmtId="2" fontId="4" fillId="2" borderId="0" xfId="0" applyNumberFormat="1" applyFont="1" applyFill="1"/>
    <xf numFmtId="164" fontId="4" fillId="2" borderId="0" xfId="0" applyNumberFormat="1" applyFont="1" applyFill="1"/>
    <xf numFmtId="1" fontId="4" fillId="2" borderId="0" xfId="0" applyNumberFormat="1" applyFont="1" applyFill="1"/>
    <xf numFmtId="167" fontId="4" fillId="2" borderId="0" xfId="0" applyNumberFormat="1" applyFont="1" applyFill="1"/>
    <xf numFmtId="169" fontId="4" fillId="2" borderId="0" xfId="1" applyNumberFormat="1" applyFont="1" applyFill="1"/>
    <xf numFmtId="2" fontId="4" fillId="0" borderId="0" xfId="0" applyNumberFormat="1" applyFont="1"/>
    <xf numFmtId="164" fontId="4" fillId="0" borderId="0" xfId="0" applyNumberFormat="1" applyFont="1"/>
    <xf numFmtId="168" fontId="4" fillId="0" borderId="0" xfId="0" applyNumberFormat="1" applyFont="1"/>
    <xf numFmtId="167" fontId="4" fillId="0" borderId="0" xfId="0" applyNumberFormat="1" applyFont="1"/>
    <xf numFmtId="0" fontId="4" fillId="4" borderId="0" xfId="0" applyFont="1" applyFill="1"/>
    <xf numFmtId="169" fontId="4" fillId="0" borderId="0" xfId="1" applyNumberFormat="1" applyFont="1"/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64" fontId="6" fillId="0" borderId="0" xfId="0" applyNumberFormat="1" applyFont="1"/>
    <xf numFmtId="0" fontId="6" fillId="0" borderId="0" xfId="0" applyNumberFormat="1" applyFont="1"/>
    <xf numFmtId="165" fontId="6" fillId="0" borderId="0" xfId="0" applyNumberFormat="1" applyFont="1"/>
    <xf numFmtId="0" fontId="8" fillId="0" borderId="0" xfId="0" applyFont="1"/>
    <xf numFmtId="0" fontId="8" fillId="0" borderId="0" xfId="0" quotePrefix="1" applyFont="1"/>
    <xf numFmtId="1" fontId="4" fillId="0" borderId="0" xfId="0" applyNumberFormat="1" applyFont="1"/>
    <xf numFmtId="167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69" fontId="4" fillId="0" borderId="0" xfId="1" applyNumberFormat="1" applyFont="1" applyFill="1" applyBorder="1" applyAlignment="1">
      <alignment horizontal="center"/>
    </xf>
    <xf numFmtId="0" fontId="4" fillId="0" borderId="0" xfId="0" applyFont="1" applyBorder="1"/>
    <xf numFmtId="168" fontId="4" fillId="0" borderId="0" xfId="0" applyNumberFormat="1" applyFont="1" applyBorder="1"/>
    <xf numFmtId="2" fontId="4" fillId="0" borderId="0" xfId="0" applyNumberFormat="1" applyFont="1" applyBorder="1"/>
    <xf numFmtId="164" fontId="4" fillId="0" borderId="0" xfId="0" applyNumberFormat="1" applyFont="1" applyBorder="1"/>
    <xf numFmtId="0" fontId="4" fillId="0" borderId="0" xfId="0" applyNumberFormat="1" applyFont="1" applyBorder="1"/>
    <xf numFmtId="0" fontId="9" fillId="0" borderId="0" xfId="0" applyFont="1"/>
    <xf numFmtId="0" fontId="10" fillId="0" borderId="0" xfId="0" applyFont="1"/>
    <xf numFmtId="2" fontId="10" fillId="0" borderId="0" xfId="0" applyNumberFormat="1" applyFont="1"/>
    <xf numFmtId="164" fontId="10" fillId="0" borderId="0" xfId="0" applyNumberFormat="1" applyFont="1"/>
    <xf numFmtId="0" fontId="10" fillId="0" borderId="0" xfId="0" applyNumberFormat="1" applyFont="1"/>
    <xf numFmtId="165" fontId="10" fillId="0" borderId="0" xfId="0" applyNumberFormat="1" applyFont="1"/>
    <xf numFmtId="2" fontId="4" fillId="3" borderId="0" xfId="0" applyNumberFormat="1" applyFont="1" applyFill="1"/>
    <xf numFmtId="0" fontId="2" fillId="0" borderId="0" xfId="0" applyFont="1"/>
    <xf numFmtId="164" fontId="2" fillId="0" borderId="0" xfId="0" applyNumberFormat="1" applyFont="1"/>
    <xf numFmtId="0" fontId="2" fillId="0" borderId="0" xfId="0" applyNumberFormat="1" applyFont="1"/>
    <xf numFmtId="165" fontId="2" fillId="0" borderId="0" xfId="0" applyNumberFormat="1" applyFont="1"/>
    <xf numFmtId="167" fontId="2" fillId="0" borderId="0" xfId="0" applyNumberFormat="1" applyFont="1"/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1" applyNumberFormat="1" applyFont="1" applyFill="1" applyBorder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Border="1" applyAlignment="1">
      <alignment horizontal="center" vertical="center"/>
    </xf>
    <xf numFmtId="170" fontId="4" fillId="0" borderId="0" xfId="1" applyNumberFormat="1" applyFont="1" applyFill="1" applyBorder="1" applyAlignment="1">
      <alignment horizontal="center"/>
    </xf>
    <xf numFmtId="165" fontId="1" fillId="0" borderId="0" xfId="0" applyNumberFormat="1" applyFont="1"/>
    <xf numFmtId="0" fontId="1" fillId="0" borderId="0" xfId="0" applyNumberFormat="1" applyFont="1"/>
    <xf numFmtId="164" fontId="1" fillId="0" borderId="0" xfId="0" applyNumberFormat="1" applyFont="1"/>
    <xf numFmtId="164" fontId="10" fillId="0" borderId="0" xfId="0" applyNumberFormat="1" applyFont="1" applyBorder="1"/>
    <xf numFmtId="0" fontId="5" fillId="0" borderId="0" xfId="0" applyFont="1" applyBorder="1"/>
    <xf numFmtId="167" fontId="4" fillId="0" borderId="0" xfId="0" applyNumberFormat="1" applyFont="1" applyBorder="1"/>
    <xf numFmtId="165" fontId="4" fillId="0" borderId="0" xfId="0" applyNumberFormat="1" applyFont="1" applyBorder="1"/>
    <xf numFmtId="0" fontId="7" fillId="0" borderId="0" xfId="0" applyFont="1" applyBorder="1"/>
    <xf numFmtId="0" fontId="6" fillId="0" borderId="0" xfId="0" applyFont="1" applyBorder="1"/>
    <xf numFmtId="2" fontId="6" fillId="0" borderId="0" xfId="0" applyNumberFormat="1" applyFont="1" applyBorder="1"/>
    <xf numFmtId="164" fontId="6" fillId="0" borderId="0" xfId="0" applyNumberFormat="1" applyFont="1" applyBorder="1"/>
    <xf numFmtId="0" fontId="6" fillId="0" borderId="0" xfId="0" applyNumberFormat="1" applyFont="1" applyBorder="1"/>
    <xf numFmtId="165" fontId="6" fillId="0" borderId="0" xfId="0" applyNumberFormat="1" applyFont="1" applyBorder="1"/>
    <xf numFmtId="10" fontId="4" fillId="0" borderId="0" xfId="0" applyNumberFormat="1" applyFont="1"/>
    <xf numFmtId="0" fontId="9" fillId="0" borderId="0" xfId="0" applyFont="1" applyBorder="1"/>
    <xf numFmtId="0" fontId="10" fillId="0" borderId="0" xfId="0" applyFont="1" applyBorder="1"/>
    <xf numFmtId="2" fontId="10" fillId="0" borderId="0" xfId="0" applyNumberFormat="1" applyFont="1" applyBorder="1"/>
    <xf numFmtId="0" fontId="10" fillId="0" borderId="0" xfId="0" applyNumberFormat="1" applyFont="1" applyBorder="1"/>
    <xf numFmtId="165" fontId="10" fillId="0" borderId="0" xfId="0" applyNumberFormat="1" applyFont="1" applyBorder="1"/>
    <xf numFmtId="0" fontId="8" fillId="0" borderId="0" xfId="0" applyFont="1" applyBorder="1"/>
    <xf numFmtId="165" fontId="5" fillId="0" borderId="0" xfId="0" applyNumberFormat="1" applyFont="1" applyFill="1" applyBorder="1"/>
    <xf numFmtId="164" fontId="5" fillId="0" borderId="0" xfId="0" applyNumberFormat="1" applyFont="1" applyFill="1" applyBorder="1"/>
    <xf numFmtId="167" fontId="5" fillId="0" borderId="0" xfId="0" applyNumberFormat="1" applyFont="1" applyFill="1" applyBorder="1"/>
    <xf numFmtId="169" fontId="5" fillId="0" borderId="0" xfId="0" applyNumberFormat="1" applyFont="1" applyFill="1" applyBorder="1"/>
    <xf numFmtId="0" fontId="5" fillId="0" borderId="0" xfId="0" applyFont="1" applyFill="1" applyBorder="1"/>
    <xf numFmtId="166" fontId="5" fillId="0" borderId="0" xfId="0" applyNumberFormat="1" applyFont="1" applyFill="1" applyBorder="1"/>
    <xf numFmtId="10" fontId="5" fillId="0" borderId="0" xfId="1" applyNumberFormat="1" applyFont="1" applyFill="1" applyBorder="1"/>
    <xf numFmtId="10" fontId="5" fillId="0" borderId="0" xfId="0" applyNumberFormat="1" applyFont="1" applyFill="1" applyBorder="1"/>
    <xf numFmtId="2" fontId="5" fillId="0" borderId="0" xfId="0" applyNumberFormat="1" applyFont="1" applyFill="1" applyBorder="1"/>
    <xf numFmtId="0" fontId="5" fillId="0" borderId="0" xfId="0" applyNumberFormat="1" applyFont="1" applyFill="1" applyBorder="1"/>
    <xf numFmtId="169" fontId="5" fillId="0" borderId="0" xfId="1" applyNumberFormat="1" applyFont="1" applyFill="1" applyBorder="1"/>
    <xf numFmtId="169" fontId="5" fillId="0" borderId="0" xfId="0" applyNumberFormat="1" applyFont="1"/>
    <xf numFmtId="10" fontId="5" fillId="0" borderId="0" xfId="0" applyNumberFormat="1" applyFont="1"/>
    <xf numFmtId="0" fontId="5" fillId="0" borderId="0" xfId="0" applyNumberFormat="1" applyFont="1"/>
    <xf numFmtId="0" fontId="5" fillId="0" borderId="0" xfId="0" quotePrefix="1" applyFont="1" applyBorder="1"/>
    <xf numFmtId="167" fontId="4" fillId="3" borderId="0" xfId="0" applyNumberFormat="1" applyFont="1" applyFill="1"/>
    <xf numFmtId="0" fontId="12" fillId="0" borderId="0" xfId="0" applyFont="1" applyFill="1" applyBorder="1"/>
    <xf numFmtId="167" fontId="12" fillId="0" borderId="0" xfId="0" applyNumberFormat="1" applyFont="1" applyFill="1" applyBorder="1"/>
    <xf numFmtId="165" fontId="5" fillId="5" borderId="0" xfId="0" applyNumberFormat="1" applyFont="1" applyFill="1" applyBorder="1"/>
    <xf numFmtId="164" fontId="5" fillId="5" borderId="0" xfId="0" applyNumberFormat="1" applyFont="1" applyFill="1" applyBorder="1"/>
    <xf numFmtId="167" fontId="5" fillId="5" borderId="0" xfId="0" applyNumberFormat="1" applyFont="1" applyFill="1" applyBorder="1"/>
    <xf numFmtId="169" fontId="5" fillId="5" borderId="0" xfId="0" applyNumberFormat="1" applyFont="1" applyFill="1" applyBorder="1"/>
    <xf numFmtId="10" fontId="5" fillId="5" borderId="0" xfId="0" applyNumberFormat="1" applyFont="1" applyFill="1" applyBorder="1"/>
    <xf numFmtId="2" fontId="5" fillId="5" borderId="0" xfId="0" applyNumberFormat="1" applyFont="1" applyFill="1" applyBorder="1"/>
    <xf numFmtId="0" fontId="5" fillId="5" borderId="0" xfId="0" applyNumberFormat="1" applyFont="1" applyFill="1" applyBorder="1"/>
    <xf numFmtId="0" fontId="4" fillId="0" borderId="0" xfId="1" applyNumberFormat="1" applyFont="1" applyFill="1" applyBorder="1" applyAlignment="1">
      <alignment horizontal="center"/>
    </xf>
    <xf numFmtId="164" fontId="5" fillId="5" borderId="0" xfId="0" applyNumberFormat="1" applyFont="1" applyFill="1"/>
    <xf numFmtId="164" fontId="8" fillId="0" borderId="0" xfId="0" applyNumberFormat="1" applyFont="1"/>
    <xf numFmtId="14" fontId="5" fillId="0" borderId="0" xfId="0" quotePrefix="1" applyNumberFormat="1" applyFont="1" applyBorder="1"/>
    <xf numFmtId="0" fontId="1" fillId="0" borderId="0" xfId="0" applyFont="1"/>
    <xf numFmtId="167" fontId="10" fillId="0" borderId="0" xfId="0" applyNumberFormat="1" applyFont="1"/>
    <xf numFmtId="167" fontId="10" fillId="0" borderId="0" xfId="0" applyNumberFormat="1" applyFont="1" applyBorder="1"/>
    <xf numFmtId="167" fontId="6" fillId="0" borderId="0" xfId="0" applyNumberFormat="1" applyFont="1"/>
    <xf numFmtId="167" fontId="6" fillId="0" borderId="0" xfId="0" applyNumberFormat="1" applyFont="1" applyBorder="1"/>
    <xf numFmtId="1" fontId="4" fillId="0" borderId="0" xfId="0" applyNumberFormat="1" applyFont="1" applyBorder="1"/>
    <xf numFmtId="1" fontId="10" fillId="0" borderId="0" xfId="0" applyNumberFormat="1" applyFont="1"/>
    <xf numFmtId="1" fontId="10" fillId="0" borderId="0" xfId="0" applyNumberFormat="1" applyFont="1" applyBorder="1"/>
    <xf numFmtId="1" fontId="6" fillId="0" borderId="0" xfId="0" applyNumberFormat="1" applyFont="1"/>
    <xf numFmtId="1" fontId="6" fillId="0" borderId="0" xfId="0" applyNumberFormat="1" applyFont="1" applyBorder="1"/>
    <xf numFmtId="1" fontId="4" fillId="0" borderId="0" xfId="0" applyNumberFormat="1" applyFont="1" applyFill="1" applyBorder="1" applyAlignment="1">
      <alignment horizontal="center"/>
    </xf>
    <xf numFmtId="1" fontId="4" fillId="0" borderId="0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0" borderId="0" xfId="0" applyNumberFormat="1" applyFont="1" applyBorder="1" applyAlignment="1">
      <alignment horizontal="center" vertical="center"/>
    </xf>
    <xf numFmtId="169" fontId="4" fillId="3" borderId="0" xfId="0" applyNumberFormat="1" applyFont="1" applyFill="1"/>
    <xf numFmtId="0" fontId="13" fillId="0" borderId="0" xfId="0" applyFont="1"/>
    <xf numFmtId="0" fontId="14" fillId="0" borderId="0" xfId="0" applyFont="1"/>
    <xf numFmtId="2" fontId="14" fillId="0" borderId="0" xfId="0" applyNumberFormat="1" applyFont="1"/>
    <xf numFmtId="1" fontId="14" fillId="0" borderId="0" xfId="0" applyNumberFormat="1" applyFont="1"/>
    <xf numFmtId="167" fontId="14" fillId="0" borderId="0" xfId="0" applyNumberFormat="1" applyFont="1"/>
    <xf numFmtId="165" fontId="14" fillId="0" borderId="0" xfId="0" applyNumberFormat="1" applyFont="1"/>
    <xf numFmtId="164" fontId="14" fillId="0" borderId="0" xfId="0" applyNumberFormat="1" applyFont="1"/>
    <xf numFmtId="0" fontId="14" fillId="0" borderId="0" xfId="0" applyNumberFormat="1" applyFont="1"/>
    <xf numFmtId="0" fontId="13" fillId="0" borderId="0" xfId="0" applyFont="1" applyBorder="1"/>
    <xf numFmtId="0" fontId="14" fillId="0" borderId="0" xfId="0" applyFont="1" applyBorder="1"/>
    <xf numFmtId="2" fontId="14" fillId="0" borderId="0" xfId="0" applyNumberFormat="1" applyFont="1" applyBorder="1"/>
    <xf numFmtId="1" fontId="14" fillId="0" borderId="0" xfId="0" applyNumberFormat="1" applyFont="1" applyBorder="1"/>
    <xf numFmtId="167" fontId="14" fillId="0" borderId="0" xfId="0" applyNumberFormat="1" applyFont="1" applyBorder="1"/>
    <xf numFmtId="165" fontId="14" fillId="0" borderId="0" xfId="0" applyNumberFormat="1" applyFont="1" applyBorder="1"/>
    <xf numFmtId="164" fontId="14" fillId="0" borderId="0" xfId="0" applyNumberFormat="1" applyFont="1" applyBorder="1"/>
    <xf numFmtId="0" fontId="14" fillId="0" borderId="0" xfId="0" applyNumberFormat="1" applyFont="1" applyBorder="1"/>
    <xf numFmtId="0" fontId="15" fillId="0" borderId="0" xfId="0" applyFont="1"/>
    <xf numFmtId="0" fontId="16" fillId="0" borderId="0" xfId="0" applyFont="1"/>
    <xf numFmtId="2" fontId="16" fillId="0" borderId="0" xfId="0" applyNumberFormat="1" applyFont="1"/>
    <xf numFmtId="1" fontId="16" fillId="0" borderId="0" xfId="0" applyNumberFormat="1" applyFont="1"/>
    <xf numFmtId="167" fontId="16" fillId="0" borderId="0" xfId="0" applyNumberFormat="1" applyFont="1"/>
    <xf numFmtId="165" fontId="16" fillId="0" borderId="0" xfId="0" applyNumberFormat="1" applyFont="1"/>
    <xf numFmtId="164" fontId="16" fillId="0" borderId="0" xfId="0" applyNumberFormat="1" applyFont="1"/>
    <xf numFmtId="0" fontId="16" fillId="0" borderId="0" xfId="0" applyNumberFormat="1" applyFont="1"/>
    <xf numFmtId="14" fontId="4" fillId="0" borderId="0" xfId="0" applyNumberFormat="1" applyFont="1"/>
    <xf numFmtId="164" fontId="18" fillId="0" borderId="0" xfId="0" applyNumberFormat="1" applyFont="1"/>
    <xf numFmtId="0" fontId="4" fillId="2" borderId="0" xfId="0" applyNumberFormat="1" applyFont="1" applyFill="1"/>
    <xf numFmtId="164" fontId="20" fillId="0" borderId="0" xfId="0" applyNumberFormat="1" applyFont="1"/>
    <xf numFmtId="0" fontId="21" fillId="0" borderId="0" xfId="0" applyFont="1"/>
    <xf numFmtId="0" fontId="22" fillId="0" borderId="0" xfId="0" applyFont="1"/>
    <xf numFmtId="2" fontId="22" fillId="0" borderId="0" xfId="0" applyNumberFormat="1" applyFont="1"/>
    <xf numFmtId="1" fontId="22" fillId="0" borderId="0" xfId="0" applyNumberFormat="1" applyFont="1"/>
    <xf numFmtId="167" fontId="22" fillId="0" borderId="0" xfId="0" applyNumberFormat="1" applyFont="1"/>
    <xf numFmtId="165" fontId="22" fillId="0" borderId="0" xfId="0" applyNumberFormat="1" applyFont="1"/>
    <xf numFmtId="164" fontId="22" fillId="0" borderId="0" xfId="0" applyNumberFormat="1" applyFont="1"/>
    <xf numFmtId="0" fontId="22" fillId="0" borderId="0" xfId="0" applyNumberFormat="1" applyFont="1"/>
    <xf numFmtId="168" fontId="10" fillId="0" borderId="0" xfId="0" applyNumberFormat="1" applyFont="1"/>
    <xf numFmtId="0" fontId="23" fillId="0" borderId="0" xfId="0" applyFont="1"/>
    <xf numFmtId="0" fontId="24" fillId="0" borderId="0" xfId="0" applyFont="1"/>
    <xf numFmtId="2" fontId="24" fillId="0" borderId="0" xfId="0" applyNumberFormat="1" applyFont="1"/>
    <xf numFmtId="1" fontId="24" fillId="0" borderId="0" xfId="0" applyNumberFormat="1" applyFont="1"/>
    <xf numFmtId="168" fontId="24" fillId="0" borderId="0" xfId="0" applyNumberFormat="1" applyFont="1"/>
    <xf numFmtId="167" fontId="24" fillId="0" borderId="0" xfId="0" applyNumberFormat="1" applyFont="1"/>
    <xf numFmtId="165" fontId="24" fillId="0" borderId="0" xfId="0" applyNumberFormat="1" applyFont="1"/>
    <xf numFmtId="164" fontId="24" fillId="0" borderId="0" xfId="0" applyNumberFormat="1" applyFont="1"/>
    <xf numFmtId="0" fontId="24" fillId="0" borderId="0" xfId="0" applyNumberFormat="1" applyFont="1"/>
    <xf numFmtId="164" fontId="4" fillId="2" borderId="0" xfId="1" applyNumberFormat="1" applyFont="1" applyFill="1"/>
    <xf numFmtId="165" fontId="24" fillId="0" borderId="0" xfId="0" applyNumberFormat="1" applyFont="1" applyBorder="1"/>
    <xf numFmtId="165" fontId="10" fillId="0" borderId="0" xfId="0" applyNumberFormat="1" applyFont="1" applyFill="1" applyBorder="1"/>
    <xf numFmtId="0" fontId="25" fillId="0" borderId="0" xfId="0" applyFont="1"/>
    <xf numFmtId="0" fontId="26" fillId="0" borderId="0" xfId="0" applyFont="1"/>
    <xf numFmtId="2" fontId="26" fillId="0" borderId="0" xfId="0" applyNumberFormat="1" applyFont="1"/>
    <xf numFmtId="1" fontId="26" fillId="0" borderId="0" xfId="0" applyNumberFormat="1" applyFont="1"/>
    <xf numFmtId="168" fontId="26" fillId="0" borderId="0" xfId="0" applyNumberFormat="1" applyFont="1"/>
    <xf numFmtId="167" fontId="26" fillId="0" borderId="0" xfId="0" applyNumberFormat="1" applyFont="1"/>
    <xf numFmtId="165" fontId="26" fillId="0" borderId="0" xfId="0" applyNumberFormat="1" applyFont="1"/>
    <xf numFmtId="164" fontId="26" fillId="0" borderId="0" xfId="0" applyNumberFormat="1" applyFont="1"/>
    <xf numFmtId="0" fontId="26" fillId="0" borderId="0" xfId="0" applyNumberFormat="1" applyFont="1"/>
    <xf numFmtId="165" fontId="26" fillId="0" borderId="0" xfId="0" applyNumberFormat="1" applyFont="1" applyBorder="1"/>
    <xf numFmtId="0" fontId="25" fillId="0" borderId="0" xfId="0" applyFont="1" applyBorder="1"/>
    <xf numFmtId="0" fontId="26" fillId="0" borderId="0" xfId="0" applyFont="1" applyBorder="1"/>
    <xf numFmtId="2" fontId="26" fillId="0" borderId="0" xfId="0" applyNumberFormat="1" applyFont="1" applyBorder="1"/>
    <xf numFmtId="1" fontId="26" fillId="0" borderId="0" xfId="0" applyNumberFormat="1" applyFont="1" applyBorder="1"/>
    <xf numFmtId="167" fontId="26" fillId="0" borderId="0" xfId="0" applyNumberFormat="1" applyFont="1" applyBorder="1"/>
    <xf numFmtId="164" fontId="26" fillId="0" borderId="0" xfId="0" applyNumberFormat="1" applyFont="1" applyBorder="1"/>
    <xf numFmtId="0" fontId="26" fillId="0" borderId="0" xfId="0" applyNumberFormat="1" applyFont="1" applyBorder="1"/>
    <xf numFmtId="164" fontId="8" fillId="0" borderId="0" xfId="0" applyNumberFormat="1" applyFont="1" applyBorder="1"/>
    <xf numFmtId="164" fontId="8" fillId="0" borderId="0" xfId="1" applyNumberFormat="1" applyFont="1" applyBorder="1"/>
    <xf numFmtId="164" fontId="25" fillId="0" borderId="0" xfId="0" applyNumberFormat="1" applyFont="1" applyBorder="1"/>
    <xf numFmtId="16" fontId="5" fillId="0" borderId="0" xfId="0" quotePrefix="1" applyNumberFormat="1" applyFont="1" applyBorder="1"/>
    <xf numFmtId="0" fontId="27" fillId="0" borderId="0" xfId="0" applyFont="1"/>
    <xf numFmtId="0" fontId="28" fillId="0" borderId="0" xfId="0" applyFont="1"/>
    <xf numFmtId="2" fontId="28" fillId="0" borderId="0" xfId="0" applyNumberFormat="1" applyFont="1"/>
    <xf numFmtId="1" fontId="28" fillId="0" borderId="0" xfId="0" applyNumberFormat="1" applyFont="1"/>
    <xf numFmtId="168" fontId="28" fillId="0" borderId="0" xfId="0" applyNumberFormat="1" applyFont="1"/>
    <xf numFmtId="167" fontId="28" fillId="0" borderId="0" xfId="0" applyNumberFormat="1" applyFont="1"/>
    <xf numFmtId="165" fontId="28" fillId="0" borderId="0" xfId="0" applyNumberFormat="1" applyFont="1"/>
    <xf numFmtId="164" fontId="28" fillId="0" borderId="0" xfId="0" applyNumberFormat="1" applyFont="1"/>
    <xf numFmtId="0" fontId="28" fillId="0" borderId="0" xfId="0" applyNumberFormat="1" applyFont="1"/>
    <xf numFmtId="165" fontId="28" fillId="0" borderId="0" xfId="0" applyNumberFormat="1" applyFont="1" applyBorder="1"/>
    <xf numFmtId="164" fontId="27" fillId="0" borderId="0" xfId="0" applyNumberFormat="1" applyFont="1" applyBorder="1"/>
    <xf numFmtId="0" fontId="29" fillId="0" borderId="0" xfId="0" applyFont="1"/>
    <xf numFmtId="0" fontId="30" fillId="0" borderId="0" xfId="0" applyFont="1"/>
    <xf numFmtId="2" fontId="30" fillId="0" borderId="0" xfId="0" applyNumberFormat="1" applyFont="1"/>
    <xf numFmtId="1" fontId="30" fillId="0" borderId="0" xfId="0" applyNumberFormat="1" applyFont="1"/>
    <xf numFmtId="168" fontId="30" fillId="0" borderId="0" xfId="0" applyNumberFormat="1" applyFont="1"/>
    <xf numFmtId="167" fontId="30" fillId="0" borderId="0" xfId="0" applyNumberFormat="1" applyFont="1"/>
    <xf numFmtId="165" fontId="30" fillId="0" borderId="0" xfId="0" applyNumberFormat="1" applyFont="1"/>
    <xf numFmtId="164" fontId="30" fillId="0" borderId="0" xfId="0" applyNumberFormat="1" applyFont="1"/>
    <xf numFmtId="0" fontId="30" fillId="0" borderId="0" xfId="0" applyNumberFormat="1" applyFont="1"/>
    <xf numFmtId="165" fontId="30" fillId="0" borderId="0" xfId="0" applyNumberFormat="1" applyFont="1" applyBorder="1"/>
    <xf numFmtId="164" fontId="29" fillId="0" borderId="0" xfId="0" applyNumberFormat="1" applyFont="1" applyBorder="1"/>
    <xf numFmtId="0" fontId="31" fillId="0" borderId="0" xfId="0" applyFont="1"/>
    <xf numFmtId="0" fontId="32" fillId="0" borderId="0" xfId="0" applyFont="1"/>
    <xf numFmtId="2" fontId="32" fillId="0" borderId="0" xfId="0" applyNumberFormat="1" applyFont="1"/>
    <xf numFmtId="1" fontId="32" fillId="0" borderId="0" xfId="0" applyNumberFormat="1" applyFont="1"/>
    <xf numFmtId="168" fontId="32" fillId="0" borderId="0" xfId="0" applyNumberFormat="1" applyFont="1"/>
    <xf numFmtId="167" fontId="32" fillId="0" borderId="0" xfId="0" applyNumberFormat="1" applyFont="1"/>
    <xf numFmtId="165" fontId="32" fillId="0" borderId="0" xfId="0" applyNumberFormat="1" applyFont="1"/>
    <xf numFmtId="164" fontId="32" fillId="0" borderId="0" xfId="0" applyNumberFormat="1" applyFont="1"/>
    <xf numFmtId="0" fontId="32" fillId="0" borderId="0" xfId="0" applyNumberFormat="1" applyFont="1"/>
    <xf numFmtId="165" fontId="32" fillId="0" borderId="0" xfId="0" applyNumberFormat="1" applyFont="1" applyBorder="1"/>
    <xf numFmtId="164" fontId="31" fillId="0" borderId="0" xfId="0" applyNumberFormat="1" applyFont="1" applyBorder="1"/>
    <xf numFmtId="0" fontId="33" fillId="0" borderId="0" xfId="0" applyFont="1"/>
    <xf numFmtId="0" fontId="34" fillId="0" borderId="0" xfId="0" applyFont="1"/>
    <xf numFmtId="2" fontId="34" fillId="0" borderId="0" xfId="0" applyNumberFormat="1" applyFont="1"/>
    <xf numFmtId="1" fontId="34" fillId="0" borderId="0" xfId="0" applyNumberFormat="1" applyFont="1"/>
    <xf numFmtId="168" fontId="34" fillId="0" borderId="0" xfId="0" applyNumberFormat="1" applyFont="1"/>
    <xf numFmtId="167" fontId="34" fillId="0" borderId="0" xfId="0" applyNumberFormat="1" applyFont="1"/>
    <xf numFmtId="165" fontId="34" fillId="0" borderId="0" xfId="0" applyNumberFormat="1" applyFont="1"/>
    <xf numFmtId="164" fontId="34" fillId="0" borderId="0" xfId="0" applyNumberFormat="1" applyFont="1"/>
    <xf numFmtId="0" fontId="34" fillId="0" borderId="0" xfId="0" applyNumberFormat="1" applyFont="1"/>
    <xf numFmtId="165" fontId="34" fillId="0" borderId="0" xfId="0" applyNumberFormat="1" applyFont="1" applyBorder="1"/>
    <xf numFmtId="164" fontId="33" fillId="0" borderId="0" xfId="0" applyNumberFormat="1" applyFont="1" applyBorder="1"/>
    <xf numFmtId="0" fontId="27" fillId="0" borderId="0" xfId="0" applyFont="1" applyBorder="1"/>
    <xf numFmtId="0" fontId="28" fillId="0" borderId="0" xfId="0" applyFont="1" applyBorder="1"/>
    <xf numFmtId="2" fontId="28" fillId="0" borderId="0" xfId="0" applyNumberFormat="1" applyFont="1" applyBorder="1"/>
    <xf numFmtId="1" fontId="28" fillId="0" borderId="0" xfId="0" applyNumberFormat="1" applyFont="1" applyBorder="1"/>
    <xf numFmtId="167" fontId="28" fillId="0" borderId="0" xfId="0" applyNumberFormat="1" applyFont="1" applyBorder="1"/>
    <xf numFmtId="164" fontId="28" fillId="0" borderId="0" xfId="0" applyNumberFormat="1" applyFont="1" applyBorder="1"/>
    <xf numFmtId="0" fontId="28" fillId="0" borderId="0" xfId="0" applyNumberFormat="1" applyFont="1" applyBorder="1"/>
    <xf numFmtId="10" fontId="4" fillId="0" borderId="0" xfId="1" applyNumberFormat="1" applyFont="1"/>
    <xf numFmtId="0" fontId="35" fillId="0" borderId="0" xfId="0" applyFont="1"/>
    <xf numFmtId="0" fontId="36" fillId="0" borderId="0" xfId="0" applyFont="1"/>
    <xf numFmtId="2" fontId="36" fillId="0" borderId="0" xfId="0" applyNumberFormat="1" applyFont="1"/>
    <xf numFmtId="1" fontId="36" fillId="0" borderId="0" xfId="0" applyNumberFormat="1" applyFont="1"/>
    <xf numFmtId="168" fontId="36" fillId="0" borderId="0" xfId="0" applyNumberFormat="1" applyFont="1"/>
    <xf numFmtId="167" fontId="36" fillId="0" borderId="0" xfId="0" applyNumberFormat="1" applyFont="1"/>
    <xf numFmtId="165" fontId="36" fillId="0" borderId="0" xfId="0" applyNumberFormat="1" applyFont="1"/>
    <xf numFmtId="164" fontId="36" fillId="0" borderId="0" xfId="0" applyNumberFormat="1" applyFont="1"/>
    <xf numFmtId="0" fontId="36" fillId="0" borderId="0" xfId="0" applyNumberFormat="1" applyFont="1"/>
    <xf numFmtId="165" fontId="36" fillId="0" borderId="0" xfId="0" applyNumberFormat="1" applyFont="1" applyBorder="1"/>
    <xf numFmtId="164" fontId="35" fillId="0" borderId="0" xfId="0" applyNumberFormat="1" applyFont="1" applyBorder="1"/>
    <xf numFmtId="0" fontId="33" fillId="0" borderId="0" xfId="0" applyFont="1" applyBorder="1"/>
    <xf numFmtId="0" fontId="34" fillId="0" borderId="0" xfId="0" applyFont="1" applyBorder="1"/>
    <xf numFmtId="2" fontId="34" fillId="0" borderId="0" xfId="0" applyNumberFormat="1" applyFont="1" applyBorder="1"/>
    <xf numFmtId="1" fontId="34" fillId="0" borderId="0" xfId="0" applyNumberFormat="1" applyFont="1" applyBorder="1"/>
    <xf numFmtId="167" fontId="34" fillId="0" borderId="0" xfId="0" applyNumberFormat="1" applyFont="1" applyBorder="1"/>
    <xf numFmtId="164" fontId="34" fillId="0" borderId="0" xfId="0" applyNumberFormat="1" applyFont="1" applyBorder="1"/>
    <xf numFmtId="0" fontId="34" fillId="0" borderId="0" xfId="0" applyNumberFormat="1" applyFont="1" applyBorder="1"/>
    <xf numFmtId="0" fontId="37" fillId="0" borderId="0" xfId="0" applyFont="1"/>
    <xf numFmtId="0" fontId="38" fillId="0" borderId="0" xfId="0" applyFont="1"/>
    <xf numFmtId="2" fontId="38" fillId="0" borderId="0" xfId="0" applyNumberFormat="1" applyFont="1"/>
    <xf numFmtId="1" fontId="38" fillId="0" borderId="0" xfId="0" applyNumberFormat="1" applyFont="1"/>
    <xf numFmtId="168" fontId="38" fillId="0" borderId="0" xfId="0" applyNumberFormat="1" applyFont="1"/>
    <xf numFmtId="167" fontId="38" fillId="0" borderId="0" xfId="0" applyNumberFormat="1" applyFont="1"/>
    <xf numFmtId="165" fontId="38" fillId="0" borderId="0" xfId="0" applyNumberFormat="1" applyFont="1"/>
    <xf numFmtId="164" fontId="38" fillId="0" borderId="0" xfId="0" applyNumberFormat="1" applyFont="1"/>
    <xf numFmtId="0" fontId="38" fillId="0" borderId="0" xfId="0" applyNumberFormat="1" applyFont="1"/>
    <xf numFmtId="165" fontId="38" fillId="0" borderId="0" xfId="0" applyNumberFormat="1" applyFont="1" applyBorder="1"/>
    <xf numFmtId="164" fontId="37" fillId="0" borderId="0" xfId="0" applyNumberFormat="1" applyFont="1" applyBorder="1"/>
    <xf numFmtId="0" fontId="29" fillId="0" borderId="0" xfId="0" applyFont="1" applyBorder="1"/>
    <xf numFmtId="0" fontId="31" fillId="0" borderId="0" xfId="0" applyFont="1" applyBorder="1"/>
    <xf numFmtId="0" fontId="30" fillId="0" borderId="0" xfId="0" applyFont="1" applyBorder="1"/>
    <xf numFmtId="0" fontId="32" fillId="0" borderId="0" xfId="0" applyFont="1" applyBorder="1"/>
    <xf numFmtId="2" fontId="30" fillId="0" borderId="0" xfId="0" applyNumberFormat="1" applyFont="1" applyBorder="1"/>
    <xf numFmtId="2" fontId="32" fillId="0" borderId="0" xfId="0" applyNumberFormat="1" applyFont="1" applyBorder="1"/>
    <xf numFmtId="1" fontId="30" fillId="0" borderId="0" xfId="0" applyNumberFormat="1" applyFont="1" applyBorder="1"/>
    <xf numFmtId="1" fontId="32" fillId="0" borderId="0" xfId="0" applyNumberFormat="1" applyFont="1" applyBorder="1"/>
    <xf numFmtId="167" fontId="30" fillId="0" borderId="0" xfId="0" applyNumberFormat="1" applyFont="1" applyBorder="1"/>
    <xf numFmtId="167" fontId="32" fillId="0" borderId="0" xfId="0" applyNumberFormat="1" applyFont="1" applyBorder="1"/>
    <xf numFmtId="164" fontId="30" fillId="0" borderId="0" xfId="0" applyNumberFormat="1" applyFont="1" applyBorder="1"/>
    <xf numFmtId="164" fontId="32" fillId="0" borderId="0" xfId="0" applyNumberFormat="1" applyFont="1" applyBorder="1"/>
    <xf numFmtId="0" fontId="30" fillId="0" borderId="0" xfId="0" applyNumberFormat="1" applyFont="1" applyBorder="1"/>
    <xf numFmtId="0" fontId="32" fillId="0" borderId="0" xfId="0" applyNumberFormat="1" applyFont="1" applyBorder="1"/>
    <xf numFmtId="0" fontId="37" fillId="0" borderId="0" xfId="0" applyFont="1" applyBorder="1"/>
    <xf numFmtId="0" fontId="38" fillId="0" borderId="0" xfId="0" applyFont="1" applyBorder="1"/>
    <xf numFmtId="2" fontId="38" fillId="0" borderId="0" xfId="0" applyNumberFormat="1" applyFont="1" applyBorder="1"/>
    <xf numFmtId="1" fontId="38" fillId="0" borderId="0" xfId="0" applyNumberFormat="1" applyFont="1" applyBorder="1"/>
    <xf numFmtId="167" fontId="38" fillId="0" borderId="0" xfId="0" applyNumberFormat="1" applyFont="1" applyBorder="1"/>
    <xf numFmtId="164" fontId="38" fillId="0" borderId="0" xfId="0" applyNumberFormat="1" applyFont="1" applyBorder="1"/>
    <xf numFmtId="0" fontId="38" fillId="0" borderId="0" xfId="0" applyNumberFormat="1" applyFont="1" applyBorder="1"/>
    <xf numFmtId="0" fontId="39" fillId="0" borderId="0" xfId="0" applyFont="1"/>
    <xf numFmtId="0" fontId="40" fillId="0" borderId="0" xfId="0" applyFont="1"/>
    <xf numFmtId="2" fontId="40" fillId="0" borderId="0" xfId="0" applyNumberFormat="1" applyFont="1"/>
    <xf numFmtId="1" fontId="40" fillId="0" borderId="0" xfId="0" applyNumberFormat="1" applyFont="1"/>
    <xf numFmtId="168" fontId="40" fillId="0" borderId="0" xfId="0" applyNumberFormat="1" applyFont="1"/>
    <xf numFmtId="167" fontId="40" fillId="0" borderId="0" xfId="0" applyNumberFormat="1" applyFont="1"/>
    <xf numFmtId="165" fontId="40" fillId="0" borderId="0" xfId="0" applyNumberFormat="1" applyFont="1"/>
    <xf numFmtId="164" fontId="40" fillId="0" borderId="0" xfId="0" applyNumberFormat="1" applyFont="1"/>
    <xf numFmtId="0" fontId="40" fillId="0" borderId="0" xfId="0" applyNumberFormat="1" applyFont="1"/>
    <xf numFmtId="165" fontId="40" fillId="0" borderId="0" xfId="0" applyNumberFormat="1" applyFont="1" applyBorder="1"/>
    <xf numFmtId="164" fontId="39" fillId="0" borderId="0" xfId="0" applyNumberFormat="1" applyFont="1" applyBorder="1"/>
    <xf numFmtId="0" fontId="31" fillId="0" borderId="0" xfId="0" quotePrefix="1" applyFont="1" applyBorder="1"/>
    <xf numFmtId="0" fontId="39" fillId="0" borderId="0" xfId="0" applyFont="1" applyBorder="1"/>
    <xf numFmtId="0" fontId="23" fillId="0" borderId="0" xfId="0" applyFont="1" applyBorder="1"/>
    <xf numFmtId="0" fontId="40" fillId="0" borderId="0" xfId="0" applyFont="1" applyBorder="1"/>
    <xf numFmtId="0" fontId="24" fillId="0" borderId="0" xfId="0" applyFont="1" applyBorder="1"/>
    <xf numFmtId="2" fontId="40" fillId="0" borderId="0" xfId="0" applyNumberFormat="1" applyFont="1" applyBorder="1"/>
    <xf numFmtId="2" fontId="24" fillId="0" borderId="0" xfId="0" applyNumberFormat="1" applyFont="1" applyBorder="1"/>
    <xf numFmtId="1" fontId="40" fillId="0" borderId="0" xfId="0" applyNumberFormat="1" applyFont="1" applyBorder="1"/>
    <xf numFmtId="1" fontId="24" fillId="0" borderId="0" xfId="0" applyNumberFormat="1" applyFont="1" applyBorder="1"/>
    <xf numFmtId="167" fontId="40" fillId="0" borderId="0" xfId="0" applyNumberFormat="1" applyFont="1" applyBorder="1"/>
    <xf numFmtId="167" fontId="24" fillId="0" borderId="0" xfId="0" applyNumberFormat="1" applyFont="1" applyBorder="1"/>
    <xf numFmtId="164" fontId="40" fillId="0" borderId="0" xfId="0" applyNumberFormat="1" applyFont="1" applyBorder="1"/>
    <xf numFmtId="164" fontId="24" fillId="0" borderId="0" xfId="0" applyNumberFormat="1" applyFont="1" applyBorder="1"/>
    <xf numFmtId="0" fontId="40" fillId="0" borderId="0" xfId="0" applyNumberFormat="1" applyFont="1" applyBorder="1"/>
    <xf numFmtId="0" fontId="24" fillId="0" borderId="0" xfId="0" applyNumberFormat="1" applyFont="1" applyBorder="1"/>
    <xf numFmtId="0" fontId="19" fillId="0" borderId="0" xfId="0" applyFont="1" applyBorder="1"/>
    <xf numFmtId="0" fontId="20" fillId="0" borderId="0" xfId="0" applyFont="1" applyBorder="1"/>
    <xf numFmtId="2" fontId="20" fillId="0" borderId="0" xfId="0" applyNumberFormat="1" applyFont="1" applyBorder="1"/>
    <xf numFmtId="1" fontId="20" fillId="0" borderId="0" xfId="0" applyNumberFormat="1" applyFont="1" applyBorder="1"/>
    <xf numFmtId="167" fontId="20" fillId="0" borderId="0" xfId="0" applyNumberFormat="1" applyFont="1" applyBorder="1"/>
    <xf numFmtId="165" fontId="20" fillId="0" borderId="0" xfId="0" applyNumberFormat="1" applyFont="1" applyBorder="1"/>
    <xf numFmtId="164" fontId="20" fillId="0" borderId="0" xfId="0" applyNumberFormat="1" applyFont="1" applyBorder="1"/>
    <xf numFmtId="0" fontId="20" fillId="0" borderId="0" xfId="0" applyNumberFormat="1" applyFont="1" applyBorder="1"/>
    <xf numFmtId="0" fontId="41" fillId="0" borderId="0" xfId="0" applyFont="1"/>
    <xf numFmtId="0" fontId="42" fillId="0" borderId="0" xfId="0" applyFont="1"/>
    <xf numFmtId="2" fontId="42" fillId="0" borderId="0" xfId="0" applyNumberFormat="1" applyFont="1"/>
    <xf numFmtId="1" fontId="42" fillId="0" borderId="0" xfId="0" applyNumberFormat="1" applyFont="1"/>
    <xf numFmtId="168" fontId="42" fillId="0" borderId="0" xfId="0" applyNumberFormat="1" applyFont="1"/>
    <xf numFmtId="167" fontId="42" fillId="0" borderId="0" xfId="0" applyNumberFormat="1" applyFont="1"/>
    <xf numFmtId="165" fontId="42" fillId="0" borderId="0" xfId="0" applyNumberFormat="1" applyFont="1"/>
    <xf numFmtId="164" fontId="42" fillId="0" borderId="0" xfId="0" applyNumberFormat="1" applyFont="1"/>
    <xf numFmtId="0" fontId="42" fillId="0" borderId="0" xfId="0" applyNumberFormat="1" applyFont="1"/>
    <xf numFmtId="165" fontId="42" fillId="0" borderId="0" xfId="0" applyNumberFormat="1" applyFont="1" applyBorder="1"/>
    <xf numFmtId="0" fontId="35" fillId="0" borderId="0" xfId="0" applyFont="1" applyBorder="1"/>
    <xf numFmtId="0" fontId="36" fillId="0" borderId="0" xfId="0" applyFont="1" applyBorder="1"/>
    <xf numFmtId="2" fontId="36" fillId="0" borderId="0" xfId="0" applyNumberFormat="1" applyFont="1" applyBorder="1"/>
    <xf numFmtId="1" fontId="36" fillId="0" borderId="0" xfId="0" applyNumberFormat="1" applyFont="1" applyBorder="1"/>
    <xf numFmtId="167" fontId="36" fillId="0" borderId="0" xfId="0" applyNumberFormat="1" applyFont="1" applyBorder="1"/>
    <xf numFmtId="164" fontId="36" fillId="0" borderId="0" xfId="0" applyNumberFormat="1" applyFont="1" applyBorder="1"/>
    <xf numFmtId="0" fontId="36" fillId="0" borderId="0" xfId="0" applyNumberFormat="1" applyFont="1" applyBorder="1"/>
    <xf numFmtId="0" fontId="43" fillId="0" borderId="0" xfId="0" applyFont="1"/>
    <xf numFmtId="0" fontId="44" fillId="0" borderId="0" xfId="0" applyFont="1"/>
    <xf numFmtId="2" fontId="44" fillId="0" borderId="0" xfId="0" applyNumberFormat="1" applyFont="1"/>
    <xf numFmtId="1" fontId="44" fillId="0" borderId="0" xfId="0" applyNumberFormat="1" applyFont="1"/>
    <xf numFmtId="168" fontId="44" fillId="0" borderId="0" xfId="0" applyNumberFormat="1" applyFont="1"/>
    <xf numFmtId="167" fontId="44" fillId="0" borderId="0" xfId="0" applyNumberFormat="1" applyFont="1"/>
    <xf numFmtId="165" fontId="44" fillId="0" borderId="0" xfId="0" applyNumberFormat="1" applyFont="1"/>
    <xf numFmtId="164" fontId="44" fillId="0" borderId="0" xfId="0" applyNumberFormat="1" applyFont="1"/>
    <xf numFmtId="0" fontId="44" fillId="0" borderId="0" xfId="0" applyNumberFormat="1" applyFont="1"/>
    <xf numFmtId="165" fontId="44" fillId="0" borderId="0" xfId="0" applyNumberFormat="1" applyFont="1" applyBorder="1"/>
    <xf numFmtId="0" fontId="45" fillId="0" borderId="0" xfId="0" applyFont="1"/>
    <xf numFmtId="0" fontId="46" fillId="0" borderId="0" xfId="0" applyFont="1"/>
    <xf numFmtId="2" fontId="46" fillId="0" borderId="0" xfId="0" applyNumberFormat="1" applyFont="1"/>
    <xf numFmtId="1" fontId="46" fillId="0" borderId="0" xfId="0" applyNumberFormat="1" applyFont="1"/>
    <xf numFmtId="168" fontId="46" fillId="0" borderId="0" xfId="0" applyNumberFormat="1" applyFont="1"/>
    <xf numFmtId="167" fontId="46" fillId="0" borderId="0" xfId="0" applyNumberFormat="1" applyFont="1"/>
    <xf numFmtId="165" fontId="46" fillId="0" borderId="0" xfId="0" applyNumberFormat="1" applyFont="1"/>
    <xf numFmtId="164" fontId="46" fillId="0" borderId="0" xfId="0" applyNumberFormat="1" applyFont="1"/>
    <xf numFmtId="0" fontId="46" fillId="0" borderId="0" xfId="0" applyNumberFormat="1" applyFont="1"/>
    <xf numFmtId="165" fontId="46" fillId="0" borderId="0" xfId="0" applyNumberFormat="1" applyFont="1" applyBorder="1"/>
    <xf numFmtId="164" fontId="45" fillId="0" borderId="0" xfId="0" applyNumberFormat="1" applyFont="1" applyBorder="1"/>
    <xf numFmtId="0" fontId="47" fillId="0" borderId="0" xfId="0" applyFont="1"/>
    <xf numFmtId="0" fontId="48" fillId="0" borderId="0" xfId="0" applyFont="1"/>
    <xf numFmtId="2" fontId="48" fillId="0" borderId="0" xfId="0" applyNumberFormat="1" applyFont="1"/>
    <xf numFmtId="1" fontId="48" fillId="0" borderId="0" xfId="0" applyNumberFormat="1" applyFont="1"/>
    <xf numFmtId="168" fontId="48" fillId="0" borderId="0" xfId="0" applyNumberFormat="1" applyFont="1"/>
    <xf numFmtId="167" fontId="48" fillId="0" borderId="0" xfId="0" applyNumberFormat="1" applyFont="1"/>
    <xf numFmtId="165" fontId="48" fillId="0" borderId="0" xfId="0" applyNumberFormat="1" applyFont="1"/>
    <xf numFmtId="164" fontId="48" fillId="0" borderId="0" xfId="0" applyNumberFormat="1" applyFont="1"/>
    <xf numFmtId="0" fontId="48" fillId="0" borderId="0" xfId="0" applyNumberFormat="1" applyFont="1"/>
    <xf numFmtId="165" fontId="48" fillId="0" borderId="0" xfId="0" applyNumberFormat="1" applyFont="1" applyBorder="1"/>
    <xf numFmtId="0" fontId="47" fillId="0" borderId="0" xfId="0" applyFont="1" applyBorder="1"/>
    <xf numFmtId="0" fontId="48" fillId="0" borderId="0" xfId="0" applyFont="1" applyBorder="1"/>
    <xf numFmtId="2" fontId="48" fillId="0" borderId="0" xfId="0" applyNumberFormat="1" applyFont="1" applyBorder="1"/>
    <xf numFmtId="1" fontId="48" fillId="0" borderId="0" xfId="0" applyNumberFormat="1" applyFont="1" applyBorder="1"/>
    <xf numFmtId="167" fontId="48" fillId="0" borderId="0" xfId="0" applyNumberFormat="1" applyFont="1" applyBorder="1"/>
    <xf numFmtId="164" fontId="48" fillId="0" borderId="0" xfId="0" applyNumberFormat="1" applyFont="1" applyBorder="1"/>
    <xf numFmtId="0" fontId="48" fillId="0" borderId="0" xfId="0" applyNumberFormat="1" applyFont="1" applyBorder="1"/>
    <xf numFmtId="0" fontId="41" fillId="0" borderId="0" xfId="0" applyFont="1" applyBorder="1"/>
    <xf numFmtId="0" fontId="42" fillId="0" borderId="0" xfId="0" applyFont="1" applyBorder="1"/>
    <xf numFmtId="2" fontId="42" fillId="0" borderId="0" xfId="0" applyNumberFormat="1" applyFont="1" applyBorder="1"/>
    <xf numFmtId="1" fontId="42" fillId="0" borderId="0" xfId="0" applyNumberFormat="1" applyFont="1" applyBorder="1"/>
    <xf numFmtId="167" fontId="42" fillId="0" borderId="0" xfId="0" applyNumberFormat="1" applyFont="1" applyBorder="1"/>
    <xf numFmtId="164" fontId="42" fillId="0" borderId="0" xfId="0" applyNumberFormat="1" applyFont="1" applyBorder="1"/>
    <xf numFmtId="0" fontId="42" fillId="0" borderId="0" xfId="0" applyNumberFormat="1" applyFont="1" applyBorder="1"/>
    <xf numFmtId="0" fontId="49" fillId="0" borderId="0" xfId="0" applyFont="1"/>
    <xf numFmtId="0" fontId="50" fillId="0" borderId="0" xfId="0" applyFont="1"/>
    <xf numFmtId="2" fontId="50" fillId="0" borderId="0" xfId="0" applyNumberFormat="1" applyFont="1"/>
    <xf numFmtId="1" fontId="50" fillId="0" borderId="0" xfId="0" applyNumberFormat="1" applyFont="1"/>
    <xf numFmtId="168" fontId="50" fillId="0" borderId="0" xfId="0" applyNumberFormat="1" applyFont="1"/>
    <xf numFmtId="167" fontId="50" fillId="0" borderId="0" xfId="0" applyNumberFormat="1" applyFont="1"/>
    <xf numFmtId="165" fontId="50" fillId="0" borderId="0" xfId="0" applyNumberFormat="1" applyFont="1"/>
    <xf numFmtId="164" fontId="50" fillId="0" borderId="0" xfId="0" applyNumberFormat="1" applyFont="1"/>
    <xf numFmtId="0" fontId="50" fillId="0" borderId="0" xfId="0" applyNumberFormat="1" applyFont="1"/>
    <xf numFmtId="165" fontId="50" fillId="0" borderId="0" xfId="0" applyNumberFormat="1" applyFont="1" applyBorder="1"/>
    <xf numFmtId="0" fontId="45" fillId="0" borderId="0" xfId="0" applyFont="1" applyBorder="1"/>
    <xf numFmtId="0" fontId="46" fillId="0" borderId="0" xfId="0" applyFont="1" applyBorder="1"/>
    <xf numFmtId="2" fontId="46" fillId="0" borderId="0" xfId="0" applyNumberFormat="1" applyFont="1" applyBorder="1"/>
    <xf numFmtId="1" fontId="46" fillId="0" borderId="0" xfId="0" applyNumberFormat="1" applyFont="1" applyBorder="1"/>
    <xf numFmtId="167" fontId="46" fillId="0" borderId="0" xfId="0" applyNumberFormat="1" applyFont="1" applyBorder="1"/>
    <xf numFmtId="164" fontId="46" fillId="0" borderId="0" xfId="0" applyNumberFormat="1" applyFont="1" applyBorder="1"/>
    <xf numFmtId="0" fontId="46" fillId="0" borderId="0" xfId="0" applyNumberFormat="1" applyFont="1" applyBorder="1"/>
    <xf numFmtId="0" fontId="51" fillId="0" borderId="0" xfId="0" applyFont="1"/>
    <xf numFmtId="0" fontId="52" fillId="0" borderId="0" xfId="0" applyFont="1"/>
    <xf numFmtId="2" fontId="52" fillId="0" borderId="0" xfId="0" applyNumberFormat="1" applyFont="1"/>
    <xf numFmtId="1" fontId="52" fillId="0" borderId="0" xfId="0" applyNumberFormat="1" applyFont="1"/>
    <xf numFmtId="168" fontId="52" fillId="0" borderId="0" xfId="0" applyNumberFormat="1" applyFont="1"/>
    <xf numFmtId="167" fontId="52" fillId="0" borderId="0" xfId="0" applyNumberFormat="1" applyFont="1"/>
    <xf numFmtId="165" fontId="52" fillId="0" borderId="0" xfId="0" applyNumberFormat="1" applyFont="1"/>
    <xf numFmtId="164" fontId="52" fillId="0" borderId="0" xfId="0" applyNumberFormat="1" applyFont="1"/>
    <xf numFmtId="0" fontId="52" fillId="0" borderId="0" xfId="0" applyNumberFormat="1" applyFont="1"/>
    <xf numFmtId="165" fontId="52" fillId="0" borderId="0" xfId="0" applyNumberFormat="1" applyFont="1" applyBorder="1"/>
    <xf numFmtId="0" fontId="51" fillId="0" borderId="0" xfId="0" applyFont="1" applyBorder="1"/>
    <xf numFmtId="0" fontId="52" fillId="0" borderId="0" xfId="0" applyFont="1" applyBorder="1"/>
    <xf numFmtId="2" fontId="52" fillId="0" borderId="0" xfId="0" applyNumberFormat="1" applyFont="1" applyBorder="1"/>
    <xf numFmtId="1" fontId="52" fillId="0" borderId="0" xfId="0" applyNumberFormat="1" applyFont="1" applyBorder="1"/>
    <xf numFmtId="167" fontId="52" fillId="0" borderId="0" xfId="0" applyNumberFormat="1" applyFont="1" applyBorder="1"/>
    <xf numFmtId="164" fontId="52" fillId="0" borderId="0" xfId="0" applyNumberFormat="1" applyFont="1" applyBorder="1"/>
    <xf numFmtId="0" fontId="52" fillId="0" borderId="0" xfId="0" applyNumberFormat="1" applyFont="1" applyBorder="1"/>
    <xf numFmtId="10" fontId="4" fillId="2" borderId="0" xfId="1" applyNumberFormat="1" applyFont="1" applyFill="1"/>
    <xf numFmtId="0" fontId="53" fillId="0" borderId="0" xfId="0" applyFont="1"/>
    <xf numFmtId="0" fontId="54" fillId="0" borderId="0" xfId="0" applyFont="1"/>
    <xf numFmtId="2" fontId="54" fillId="0" borderId="0" xfId="0" applyNumberFormat="1" applyFont="1"/>
    <xf numFmtId="1" fontId="54" fillId="0" borderId="0" xfId="0" applyNumberFormat="1" applyFont="1"/>
    <xf numFmtId="168" fontId="54" fillId="0" borderId="0" xfId="0" applyNumberFormat="1" applyFont="1"/>
    <xf numFmtId="167" fontId="54" fillId="0" borderId="0" xfId="0" applyNumberFormat="1" applyFont="1"/>
    <xf numFmtId="165" fontId="54" fillId="0" borderId="0" xfId="0" applyNumberFormat="1" applyFont="1"/>
    <xf numFmtId="164" fontId="54" fillId="0" borderId="0" xfId="0" applyNumberFormat="1" applyFont="1"/>
    <xf numFmtId="0" fontId="54" fillId="0" borderId="0" xfId="0" applyNumberFormat="1" applyFont="1"/>
    <xf numFmtId="165" fontId="54" fillId="0" borderId="0" xfId="0" applyNumberFormat="1" applyFont="1" applyBorder="1"/>
    <xf numFmtId="0" fontId="55" fillId="0" borderId="0" xfId="0" applyFont="1"/>
    <xf numFmtId="0" fontId="56" fillId="0" borderId="0" xfId="0" applyFont="1"/>
    <xf numFmtId="2" fontId="56" fillId="0" borderId="0" xfId="0" applyNumberFormat="1" applyFont="1"/>
    <xf numFmtId="1" fontId="56" fillId="0" borderId="0" xfId="0" applyNumberFormat="1" applyFont="1"/>
    <xf numFmtId="168" fontId="56" fillId="0" borderId="0" xfId="0" applyNumberFormat="1" applyFont="1"/>
    <xf numFmtId="167" fontId="56" fillId="0" borderId="0" xfId="0" applyNumberFormat="1" applyFont="1"/>
    <xf numFmtId="165" fontId="56" fillId="0" borderId="0" xfId="0" applyNumberFormat="1" applyFont="1"/>
    <xf numFmtId="164" fontId="56" fillId="0" borderId="0" xfId="0" applyNumberFormat="1" applyFont="1"/>
    <xf numFmtId="0" fontId="56" fillId="0" borderId="0" xfId="0" applyNumberFormat="1" applyFont="1"/>
    <xf numFmtId="165" fontId="56" fillId="0" borderId="0" xfId="0" applyNumberFormat="1" applyFont="1" applyBorder="1"/>
    <xf numFmtId="0" fontId="8" fillId="0" borderId="0" xfId="0" quotePrefix="1" applyFont="1" applyBorder="1"/>
    <xf numFmtId="0" fontId="53" fillId="0" borderId="0" xfId="0" applyFont="1" applyBorder="1"/>
    <xf numFmtId="0" fontId="54" fillId="0" borderId="0" xfId="0" applyFont="1" applyBorder="1"/>
    <xf numFmtId="2" fontId="54" fillId="0" borderId="0" xfId="0" applyNumberFormat="1" applyFont="1" applyBorder="1"/>
    <xf numFmtId="1" fontId="54" fillId="0" borderId="0" xfId="0" applyNumberFormat="1" applyFont="1" applyBorder="1"/>
    <xf numFmtId="167" fontId="54" fillId="0" borderId="0" xfId="0" applyNumberFormat="1" applyFont="1" applyBorder="1"/>
    <xf numFmtId="164" fontId="54" fillId="0" borderId="0" xfId="0" applyNumberFormat="1" applyFont="1" applyBorder="1"/>
    <xf numFmtId="0" fontId="54" fillId="0" borderId="0" xfId="0" applyNumberFormat="1" applyFont="1" applyBorder="1"/>
    <xf numFmtId="0" fontId="57" fillId="0" borderId="0" xfId="0" applyFont="1"/>
    <xf numFmtId="0" fontId="58" fillId="0" borderId="0" xfId="0" applyFont="1"/>
    <xf numFmtId="2" fontId="58" fillId="0" borderId="0" xfId="0" applyNumberFormat="1" applyFont="1"/>
    <xf numFmtId="1" fontId="58" fillId="0" borderId="0" xfId="0" applyNumberFormat="1" applyFont="1"/>
    <xf numFmtId="168" fontId="58" fillId="0" borderId="0" xfId="0" applyNumberFormat="1" applyFont="1"/>
    <xf numFmtId="167" fontId="58" fillId="0" borderId="0" xfId="0" applyNumberFormat="1" applyFont="1"/>
    <xf numFmtId="165" fontId="58" fillId="0" borderId="0" xfId="0" applyNumberFormat="1" applyFont="1"/>
    <xf numFmtId="164" fontId="58" fillId="0" borderId="0" xfId="0" applyNumberFormat="1" applyFont="1"/>
    <xf numFmtId="0" fontId="58" fillId="0" borderId="0" xfId="0" applyNumberFormat="1" applyFont="1"/>
    <xf numFmtId="165" fontId="58" fillId="0" borderId="0" xfId="0" applyNumberFormat="1" applyFont="1" applyBorder="1"/>
    <xf numFmtId="0" fontId="55" fillId="0" borderId="0" xfId="0" applyFont="1" applyBorder="1"/>
    <xf numFmtId="0" fontId="56" fillId="0" borderId="0" xfId="0" applyFont="1" applyBorder="1"/>
    <xf numFmtId="2" fontId="56" fillId="0" borderId="0" xfId="0" applyNumberFormat="1" applyFont="1" applyBorder="1"/>
    <xf numFmtId="1" fontId="56" fillId="0" borderId="0" xfId="0" applyNumberFormat="1" applyFont="1" applyBorder="1"/>
    <xf numFmtId="167" fontId="56" fillId="0" borderId="0" xfId="0" applyNumberFormat="1" applyFont="1" applyBorder="1"/>
    <xf numFmtId="164" fontId="56" fillId="0" borderId="0" xfId="0" applyNumberFormat="1" applyFont="1" applyBorder="1"/>
    <xf numFmtId="0" fontId="56" fillId="0" borderId="0" xfId="0" applyNumberFormat="1" applyFont="1" applyBorder="1"/>
    <xf numFmtId="14" fontId="5" fillId="0" borderId="0" xfId="0" applyNumberFormat="1" applyFont="1" applyBorder="1"/>
    <xf numFmtId="0" fontId="59" fillId="0" borderId="0" xfId="0" applyFont="1"/>
    <xf numFmtId="0" fontId="60" fillId="0" borderId="0" xfId="0" applyFont="1"/>
    <xf numFmtId="2" fontId="60" fillId="0" borderId="0" xfId="0" applyNumberFormat="1" applyFont="1"/>
    <xf numFmtId="1" fontId="60" fillId="0" borderId="0" xfId="0" applyNumberFormat="1" applyFont="1"/>
    <xf numFmtId="168" fontId="60" fillId="0" borderId="0" xfId="0" applyNumberFormat="1" applyFont="1"/>
    <xf numFmtId="167" fontId="60" fillId="0" borderId="0" xfId="0" applyNumberFormat="1" applyFont="1"/>
    <xf numFmtId="165" fontId="60" fillId="0" borderId="0" xfId="0" applyNumberFormat="1" applyFont="1"/>
    <xf numFmtId="164" fontId="60" fillId="0" borderId="0" xfId="0" applyNumberFormat="1" applyFont="1"/>
    <xf numFmtId="0" fontId="60" fillId="0" borderId="0" xfId="0" applyNumberFormat="1" applyFont="1"/>
    <xf numFmtId="165" fontId="60" fillId="0" borderId="0" xfId="0" applyNumberFormat="1" applyFont="1" applyBorder="1"/>
    <xf numFmtId="0" fontId="59" fillId="0" borderId="0" xfId="0" applyFont="1" applyBorder="1"/>
    <xf numFmtId="0" fontId="60" fillId="0" borderId="0" xfId="0" applyFont="1" applyBorder="1"/>
    <xf numFmtId="2" fontId="60" fillId="0" borderId="0" xfId="0" applyNumberFormat="1" applyFont="1" applyBorder="1"/>
    <xf numFmtId="1" fontId="60" fillId="0" borderId="0" xfId="0" applyNumberFormat="1" applyFont="1" applyBorder="1"/>
    <xf numFmtId="167" fontId="60" fillId="0" borderId="0" xfId="0" applyNumberFormat="1" applyFont="1" applyBorder="1"/>
    <xf numFmtId="164" fontId="60" fillId="0" borderId="0" xfId="0" applyNumberFormat="1" applyFont="1" applyBorder="1"/>
    <xf numFmtId="0" fontId="60" fillId="0" borderId="0" xfId="0" applyNumberFormat="1" applyFont="1" applyBorder="1"/>
    <xf numFmtId="2" fontId="0" fillId="0" borderId="0" xfId="0" applyNumberFormat="1"/>
    <xf numFmtId="0" fontId="15" fillId="0" borderId="0" xfId="0" applyFont="1" applyBorder="1"/>
    <xf numFmtId="0" fontId="16" fillId="0" borderId="0" xfId="0" applyFont="1" applyBorder="1"/>
    <xf numFmtId="2" fontId="16" fillId="0" borderId="0" xfId="0" applyNumberFormat="1" applyFont="1" applyBorder="1"/>
    <xf numFmtId="167" fontId="16" fillId="0" borderId="0" xfId="0" applyNumberFormat="1" applyFont="1" applyBorder="1"/>
    <xf numFmtId="165" fontId="16" fillId="0" borderId="0" xfId="0" applyNumberFormat="1" applyFont="1" applyBorder="1"/>
    <xf numFmtId="164" fontId="16" fillId="0" borderId="0" xfId="0" applyNumberFormat="1" applyFont="1" applyBorder="1"/>
    <xf numFmtId="1" fontId="16" fillId="0" borderId="0" xfId="0" applyNumberFormat="1" applyFont="1" applyBorder="1"/>
    <xf numFmtId="0" fontId="16" fillId="0" borderId="0" xfId="0" applyNumberFormat="1" applyFont="1" applyBorder="1"/>
    <xf numFmtId="0" fontId="61" fillId="0" borderId="0" xfId="0" applyFont="1"/>
    <xf numFmtId="0" fontId="62" fillId="0" borderId="0" xfId="0" applyFont="1"/>
    <xf numFmtId="2" fontId="62" fillId="0" borderId="0" xfId="0" applyNumberFormat="1" applyFont="1"/>
    <xf numFmtId="1" fontId="62" fillId="0" borderId="0" xfId="0" applyNumberFormat="1" applyFont="1"/>
    <xf numFmtId="168" fontId="62" fillId="0" borderId="0" xfId="0" applyNumberFormat="1" applyFont="1"/>
    <xf numFmtId="167" fontId="62" fillId="0" borderId="0" xfId="0" applyNumberFormat="1" applyFont="1"/>
    <xf numFmtId="165" fontId="62" fillId="0" borderId="0" xfId="0" applyNumberFormat="1" applyFont="1"/>
    <xf numFmtId="164" fontId="62" fillId="0" borderId="0" xfId="0" applyNumberFormat="1" applyFont="1"/>
    <xf numFmtId="0" fontId="62" fillId="0" borderId="0" xfId="0" applyNumberFormat="1" applyFont="1"/>
    <xf numFmtId="165" fontId="62" fillId="0" borderId="0" xfId="0" applyNumberFormat="1" applyFont="1" applyBorder="1"/>
    <xf numFmtId="171" fontId="4" fillId="0" borderId="0" xfId="0" applyNumberFormat="1" applyFont="1" applyAlignment="1">
      <alignment horizontal="center" vertical="center"/>
    </xf>
    <xf numFmtId="0" fontId="57" fillId="0" borderId="0" xfId="0" applyFont="1" applyBorder="1"/>
    <xf numFmtId="0" fontId="58" fillId="0" borderId="0" xfId="0" applyFont="1" applyBorder="1"/>
    <xf numFmtId="2" fontId="58" fillId="0" borderId="0" xfId="0" applyNumberFormat="1" applyFont="1" applyBorder="1"/>
    <xf numFmtId="167" fontId="58" fillId="0" borderId="0" xfId="0" applyNumberFormat="1" applyFont="1" applyBorder="1"/>
    <xf numFmtId="164" fontId="58" fillId="0" borderId="0" xfId="0" applyNumberFormat="1" applyFont="1" applyBorder="1"/>
    <xf numFmtId="1" fontId="58" fillId="0" borderId="0" xfId="0" applyNumberFormat="1" applyFont="1" applyBorder="1"/>
    <xf numFmtId="0" fontId="58" fillId="0" borderId="0" xfId="0" applyNumberFormat="1" applyFont="1" applyBorder="1"/>
    <xf numFmtId="0" fontId="11" fillId="0" borderId="0" xfId="0" applyFont="1" applyBorder="1"/>
    <xf numFmtId="2" fontId="11" fillId="0" borderId="0" xfId="0" applyNumberFormat="1" applyFont="1" applyBorder="1"/>
    <xf numFmtId="167" fontId="11" fillId="0" borderId="0" xfId="0" applyNumberFormat="1" applyFont="1" applyBorder="1"/>
    <xf numFmtId="165" fontId="11" fillId="0" borderId="0" xfId="0" applyNumberFormat="1" applyFont="1" applyBorder="1"/>
    <xf numFmtId="164" fontId="11" fillId="0" borderId="0" xfId="0" applyNumberFormat="1" applyFont="1" applyBorder="1"/>
    <xf numFmtId="1" fontId="11" fillId="0" borderId="0" xfId="0" applyNumberFormat="1" applyFont="1" applyBorder="1"/>
    <xf numFmtId="0" fontId="11" fillId="0" borderId="0" xfId="0" applyNumberFormat="1" applyFont="1" applyBorder="1"/>
    <xf numFmtId="0" fontId="8" fillId="0" borderId="0" xfId="0" applyNumberFormat="1" applyFont="1"/>
    <xf numFmtId="0" fontId="49" fillId="0" borderId="0" xfId="0" applyFont="1" applyBorder="1"/>
    <xf numFmtId="0" fontId="50" fillId="0" borderId="0" xfId="0" applyFont="1" applyBorder="1"/>
    <xf numFmtId="2" fontId="50" fillId="0" borderId="0" xfId="0" applyNumberFormat="1" applyFont="1" applyBorder="1"/>
    <xf numFmtId="167" fontId="50" fillId="0" borderId="0" xfId="0" applyNumberFormat="1" applyFont="1" applyBorder="1"/>
    <xf numFmtId="164" fontId="50" fillId="0" borderId="0" xfId="0" applyNumberFormat="1" applyFont="1" applyBorder="1"/>
    <xf numFmtId="1" fontId="50" fillId="0" borderId="0" xfId="0" applyNumberFormat="1" applyFont="1" applyBorder="1"/>
    <xf numFmtId="0" fontId="50" fillId="0" borderId="0" xfId="0" applyNumberFormat="1" applyFont="1" applyBorder="1"/>
    <xf numFmtId="0" fontId="61" fillId="0" borderId="0" xfId="0" applyFont="1" applyBorder="1"/>
    <xf numFmtId="0" fontId="62" fillId="0" borderId="0" xfId="0" applyFont="1" applyBorder="1"/>
    <xf numFmtId="2" fontId="62" fillId="0" borderId="0" xfId="0" applyNumberFormat="1" applyFont="1" applyBorder="1"/>
    <xf numFmtId="167" fontId="62" fillId="0" borderId="0" xfId="0" applyNumberFormat="1" applyFont="1" applyBorder="1"/>
    <xf numFmtId="164" fontId="62" fillId="0" borderId="0" xfId="0" applyNumberFormat="1" applyFont="1" applyBorder="1"/>
    <xf numFmtId="1" fontId="62" fillId="0" borderId="0" xfId="0" applyNumberFormat="1" applyFont="1" applyBorder="1"/>
    <xf numFmtId="0" fontId="62" fillId="0" borderId="0" xfId="0" applyNumberFormat="1" applyFont="1" applyBorder="1"/>
    <xf numFmtId="0" fontId="63" fillId="0" borderId="0" xfId="0" applyFont="1"/>
    <xf numFmtId="0" fontId="64" fillId="0" borderId="0" xfId="0" applyFont="1"/>
    <xf numFmtId="2" fontId="64" fillId="0" borderId="0" xfId="0" applyNumberFormat="1" applyFont="1"/>
    <xf numFmtId="1" fontId="64" fillId="0" borderId="0" xfId="0" applyNumberFormat="1" applyFont="1"/>
    <xf numFmtId="168" fontId="64" fillId="0" borderId="0" xfId="0" applyNumberFormat="1" applyFont="1"/>
    <xf numFmtId="167" fontId="64" fillId="0" borderId="0" xfId="0" applyNumberFormat="1" applyFont="1"/>
    <xf numFmtId="165" fontId="64" fillId="0" borderId="0" xfId="0" applyNumberFormat="1" applyFont="1"/>
    <xf numFmtId="164" fontId="64" fillId="0" borderId="0" xfId="0" applyNumberFormat="1" applyFont="1"/>
    <xf numFmtId="0" fontId="64" fillId="0" borderId="0" xfId="0" applyNumberFormat="1" applyFont="1"/>
    <xf numFmtId="165" fontId="64" fillId="0" borderId="0" xfId="0" applyNumberFormat="1" applyFont="1" applyBorder="1"/>
    <xf numFmtId="0" fontId="63" fillId="0" borderId="0" xfId="0" applyFont="1" applyBorder="1"/>
    <xf numFmtId="0" fontId="64" fillId="0" borderId="0" xfId="0" applyFont="1" applyBorder="1"/>
    <xf numFmtId="2" fontId="64" fillId="0" borderId="0" xfId="0" applyNumberFormat="1" applyFont="1" applyBorder="1"/>
    <xf numFmtId="167" fontId="64" fillId="0" borderId="0" xfId="0" applyNumberFormat="1" applyFont="1" applyBorder="1"/>
    <xf numFmtId="164" fontId="64" fillId="0" borderId="0" xfId="0" applyNumberFormat="1" applyFont="1" applyBorder="1"/>
    <xf numFmtId="1" fontId="64" fillId="0" borderId="0" xfId="0" applyNumberFormat="1" applyFont="1" applyBorder="1"/>
    <xf numFmtId="0" fontId="64" fillId="0" borderId="0" xfId="0" applyNumberFormat="1" applyFont="1" applyBorder="1"/>
    <xf numFmtId="0" fontId="65" fillId="0" borderId="0" xfId="0" applyFont="1"/>
    <xf numFmtId="0" fontId="66" fillId="0" borderId="0" xfId="0" applyFont="1"/>
    <xf numFmtId="2" fontId="66" fillId="0" borderId="0" xfId="0" applyNumberFormat="1" applyFont="1"/>
    <xf numFmtId="1" fontId="66" fillId="0" borderId="0" xfId="0" applyNumberFormat="1" applyFont="1"/>
    <xf numFmtId="168" fontId="66" fillId="0" borderId="0" xfId="0" applyNumberFormat="1" applyFont="1"/>
    <xf numFmtId="167" fontId="66" fillId="0" borderId="0" xfId="0" applyNumberFormat="1" applyFont="1"/>
    <xf numFmtId="165" fontId="66" fillId="0" borderId="0" xfId="0" applyNumberFormat="1" applyFont="1"/>
    <xf numFmtId="164" fontId="66" fillId="0" borderId="0" xfId="0" applyNumberFormat="1" applyFont="1"/>
    <xf numFmtId="0" fontId="66" fillId="0" borderId="0" xfId="0" applyNumberFormat="1" applyFont="1"/>
    <xf numFmtId="165" fontId="66" fillId="0" borderId="0" xfId="0" applyNumberFormat="1" applyFont="1" applyBorder="1"/>
    <xf numFmtId="0" fontId="67" fillId="7" borderId="7" xfId="0" applyFont="1" applyFill="1" applyBorder="1" applyAlignment="1">
      <alignment horizontal="right" vertical="center"/>
    </xf>
    <xf numFmtId="0" fontId="68" fillId="6" borderId="7" xfId="0" applyFont="1" applyFill="1" applyBorder="1" applyAlignment="1">
      <alignment vertical="center"/>
    </xf>
    <xf numFmtId="0" fontId="68" fillId="6" borderId="7" xfId="0" applyFont="1" applyFill="1" applyBorder="1" applyAlignment="1">
      <alignment horizontal="right" vertical="center"/>
    </xf>
    <xf numFmtId="0" fontId="65" fillId="0" borderId="0" xfId="0" applyFont="1" applyBorder="1"/>
    <xf numFmtId="0" fontId="66" fillId="0" borderId="0" xfId="0" applyFont="1" applyBorder="1"/>
    <xf numFmtId="2" fontId="66" fillId="0" borderId="0" xfId="0" applyNumberFormat="1" applyFont="1" applyBorder="1"/>
    <xf numFmtId="167" fontId="66" fillId="0" borderId="0" xfId="0" applyNumberFormat="1" applyFont="1" applyBorder="1"/>
    <xf numFmtId="164" fontId="66" fillId="0" borderId="0" xfId="0" applyNumberFormat="1" applyFont="1" applyBorder="1"/>
    <xf numFmtId="1" fontId="66" fillId="0" borderId="0" xfId="0" applyNumberFormat="1" applyFont="1" applyBorder="1"/>
    <xf numFmtId="0" fontId="66" fillId="0" borderId="0" xfId="0" applyNumberFormat="1" applyFont="1" applyBorder="1"/>
    <xf numFmtId="0" fontId="17" fillId="0" borderId="0" xfId="0" applyFont="1" applyBorder="1"/>
    <xf numFmtId="0" fontId="18" fillId="0" borderId="0" xfId="0" applyFont="1" applyBorder="1"/>
    <xf numFmtId="2" fontId="18" fillId="0" borderId="0" xfId="0" applyNumberFormat="1" applyFont="1" applyBorder="1"/>
    <xf numFmtId="167" fontId="18" fillId="0" borderId="0" xfId="0" applyNumberFormat="1" applyFont="1" applyBorder="1"/>
    <xf numFmtId="165" fontId="18" fillId="0" borderId="0" xfId="0" applyNumberFormat="1" applyFont="1" applyBorder="1"/>
    <xf numFmtId="164" fontId="18" fillId="0" borderId="0" xfId="0" applyNumberFormat="1" applyFont="1" applyBorder="1"/>
    <xf numFmtId="1" fontId="18" fillId="0" borderId="0" xfId="0" applyNumberFormat="1" applyFont="1" applyBorder="1"/>
    <xf numFmtId="0" fontId="18" fillId="0" borderId="0" xfId="0" applyNumberFormat="1" applyFont="1" applyBorder="1"/>
    <xf numFmtId="0" fontId="69" fillId="0" borderId="0" xfId="0" applyFont="1"/>
    <xf numFmtId="0" fontId="70" fillId="0" borderId="0" xfId="0" applyFont="1"/>
    <xf numFmtId="2" fontId="70" fillId="0" borderId="0" xfId="0" applyNumberFormat="1" applyFont="1"/>
    <xf numFmtId="1" fontId="70" fillId="0" borderId="0" xfId="0" applyNumberFormat="1" applyFont="1"/>
    <xf numFmtId="168" fontId="70" fillId="0" borderId="0" xfId="0" applyNumberFormat="1" applyFont="1"/>
    <xf numFmtId="167" fontId="70" fillId="0" borderId="0" xfId="0" applyNumberFormat="1" applyFont="1"/>
    <xf numFmtId="165" fontId="70" fillId="0" borderId="0" xfId="0" applyNumberFormat="1" applyFont="1"/>
    <xf numFmtId="164" fontId="70" fillId="0" borderId="0" xfId="0" applyNumberFormat="1" applyFont="1"/>
    <xf numFmtId="0" fontId="70" fillId="0" borderId="0" xfId="0" applyNumberFormat="1" applyFont="1"/>
    <xf numFmtId="165" fontId="70" fillId="0" borderId="0" xfId="0" applyNumberFormat="1" applyFont="1" applyBorder="1"/>
    <xf numFmtId="46" fontId="5" fillId="0" borderId="0" xfId="0" quotePrefix="1" applyNumberFormat="1" applyFont="1" applyBorder="1"/>
    <xf numFmtId="0" fontId="71" fillId="0" borderId="0" xfId="0" applyFont="1"/>
    <xf numFmtId="0" fontId="72" fillId="0" borderId="0" xfId="0" applyFont="1"/>
    <xf numFmtId="2" fontId="72" fillId="0" borderId="0" xfId="0" applyNumberFormat="1" applyFont="1"/>
    <xf numFmtId="1" fontId="72" fillId="0" borderId="0" xfId="0" applyNumberFormat="1" applyFont="1"/>
    <xf numFmtId="168" fontId="72" fillId="0" borderId="0" xfId="0" applyNumberFormat="1" applyFont="1"/>
    <xf numFmtId="167" fontId="72" fillId="0" borderId="0" xfId="0" applyNumberFormat="1" applyFont="1"/>
    <xf numFmtId="165" fontId="72" fillId="0" borderId="0" xfId="0" applyNumberFormat="1" applyFont="1"/>
    <xf numFmtId="164" fontId="72" fillId="0" borderId="0" xfId="0" applyNumberFormat="1" applyFont="1"/>
    <xf numFmtId="0" fontId="72" fillId="0" borderId="0" xfId="0" applyNumberFormat="1" applyFont="1"/>
    <xf numFmtId="165" fontId="72" fillId="0" borderId="0" xfId="0" applyNumberFormat="1" applyFont="1" applyBorder="1"/>
    <xf numFmtId="2" fontId="74" fillId="0" borderId="0" xfId="0" applyNumberFormat="1" applyFont="1"/>
    <xf numFmtId="1" fontId="74" fillId="0" borderId="0" xfId="0" applyNumberFormat="1" applyFont="1"/>
    <xf numFmtId="168" fontId="74" fillId="0" borderId="0" xfId="0" applyNumberFormat="1" applyFont="1"/>
    <xf numFmtId="167" fontId="74" fillId="0" borderId="0" xfId="0" applyNumberFormat="1" applyFont="1"/>
    <xf numFmtId="164" fontId="74" fillId="0" borderId="0" xfId="0" applyNumberFormat="1" applyFont="1"/>
    <xf numFmtId="165" fontId="74" fillId="0" borderId="0" xfId="0" applyNumberFormat="1" applyFont="1" applyBorder="1"/>
    <xf numFmtId="0" fontId="69" fillId="0" borderId="0" xfId="0" applyFont="1" applyBorder="1"/>
    <xf numFmtId="0" fontId="70" fillId="0" borderId="0" xfId="0" applyFont="1" applyBorder="1"/>
    <xf numFmtId="2" fontId="70" fillId="0" borderId="0" xfId="0" applyNumberFormat="1" applyFont="1" applyBorder="1"/>
    <xf numFmtId="167" fontId="70" fillId="0" borderId="0" xfId="0" applyNumberFormat="1" applyFont="1" applyBorder="1"/>
    <xf numFmtId="164" fontId="70" fillId="0" borderId="0" xfId="0" applyNumberFormat="1" applyFont="1" applyBorder="1"/>
    <xf numFmtId="1" fontId="70" fillId="0" borderId="0" xfId="0" applyNumberFormat="1" applyFont="1" applyBorder="1"/>
    <xf numFmtId="0" fontId="70" fillId="0" borderId="0" xfId="0" applyNumberFormat="1" applyFont="1" applyBorder="1"/>
    <xf numFmtId="0" fontId="75" fillId="0" borderId="0" xfId="0" applyFont="1"/>
    <xf numFmtId="0" fontId="76" fillId="0" borderId="0" xfId="0" applyFont="1"/>
    <xf numFmtId="2" fontId="76" fillId="0" borderId="0" xfId="0" applyNumberFormat="1" applyFont="1"/>
    <xf numFmtId="1" fontId="76" fillId="0" borderId="0" xfId="0" applyNumberFormat="1" applyFont="1"/>
    <xf numFmtId="168" fontId="76" fillId="0" borderId="0" xfId="0" applyNumberFormat="1" applyFont="1"/>
    <xf numFmtId="167" fontId="76" fillId="0" borderId="0" xfId="0" applyNumberFormat="1" applyFont="1"/>
    <xf numFmtId="165" fontId="76" fillId="0" borderId="0" xfId="0" applyNumberFormat="1" applyFont="1"/>
    <xf numFmtId="164" fontId="76" fillId="0" borderId="0" xfId="0" applyNumberFormat="1" applyFont="1"/>
    <xf numFmtId="0" fontId="76" fillId="0" borderId="0" xfId="0" applyNumberFormat="1" applyFont="1"/>
    <xf numFmtId="165" fontId="76" fillId="0" borderId="0" xfId="0" applyNumberFormat="1" applyFont="1" applyBorder="1"/>
    <xf numFmtId="0" fontId="71" fillId="0" borderId="0" xfId="0" applyFont="1" applyBorder="1"/>
    <xf numFmtId="0" fontId="72" fillId="0" borderId="0" xfId="0" applyFont="1" applyBorder="1"/>
    <xf numFmtId="2" fontId="72" fillId="0" borderId="0" xfId="0" applyNumberFormat="1" applyFont="1" applyBorder="1"/>
    <xf numFmtId="167" fontId="72" fillId="0" borderId="0" xfId="0" applyNumberFormat="1" applyFont="1" applyBorder="1"/>
    <xf numFmtId="164" fontId="72" fillId="0" borderId="0" xfId="0" applyNumberFormat="1" applyFont="1" applyBorder="1"/>
    <xf numFmtId="1" fontId="72" fillId="0" borderId="0" xfId="0" applyNumberFormat="1" applyFont="1" applyBorder="1"/>
    <xf numFmtId="0" fontId="72" fillId="0" borderId="0" xfId="0" applyNumberFormat="1" applyFont="1" applyBorder="1"/>
    <xf numFmtId="0" fontId="75" fillId="0" borderId="0" xfId="0" quotePrefix="1" applyFont="1"/>
    <xf numFmtId="0" fontId="77" fillId="0" borderId="0" xfId="0" applyFont="1"/>
    <xf numFmtId="0" fontId="78" fillId="0" borderId="0" xfId="0" applyFont="1"/>
    <xf numFmtId="2" fontId="78" fillId="0" borderId="0" xfId="0" applyNumberFormat="1" applyFont="1"/>
    <xf numFmtId="1" fontId="78" fillId="0" borderId="0" xfId="0" applyNumberFormat="1" applyFont="1"/>
    <xf numFmtId="168" fontId="78" fillId="0" borderId="0" xfId="0" applyNumberFormat="1" applyFont="1"/>
    <xf numFmtId="167" fontId="78" fillId="0" borderId="0" xfId="0" applyNumberFormat="1" applyFont="1"/>
    <xf numFmtId="165" fontId="78" fillId="0" borderId="0" xfId="0" applyNumberFormat="1" applyFont="1"/>
    <xf numFmtId="164" fontId="78" fillId="0" borderId="0" xfId="0" applyNumberFormat="1" applyFont="1"/>
    <xf numFmtId="0" fontId="78" fillId="0" borderId="0" xfId="0" applyNumberFormat="1" applyFont="1"/>
    <xf numFmtId="165" fontId="78" fillId="0" borderId="0" xfId="0" applyNumberFormat="1" applyFont="1" applyBorder="1"/>
    <xf numFmtId="0" fontId="79" fillId="0" borderId="0" xfId="0" applyFont="1"/>
    <xf numFmtId="0" fontId="80" fillId="0" borderId="0" xfId="0" applyFont="1"/>
    <xf numFmtId="2" fontId="80" fillId="0" borderId="0" xfId="0" applyNumberFormat="1" applyFont="1"/>
    <xf numFmtId="1" fontId="80" fillId="0" borderId="0" xfId="0" applyNumberFormat="1" applyFont="1"/>
    <xf numFmtId="168" fontId="80" fillId="0" borderId="0" xfId="0" applyNumberFormat="1" applyFont="1"/>
    <xf numFmtId="167" fontId="80" fillId="0" borderId="0" xfId="0" applyNumberFormat="1" applyFont="1"/>
    <xf numFmtId="165" fontId="80" fillId="0" borderId="0" xfId="0" applyNumberFormat="1" applyFont="1"/>
    <xf numFmtId="164" fontId="80" fillId="0" borderId="0" xfId="0" applyNumberFormat="1" applyFont="1"/>
    <xf numFmtId="0" fontId="80" fillId="0" borderId="0" xfId="0" applyNumberFormat="1" applyFont="1"/>
    <xf numFmtId="165" fontId="80" fillId="0" borderId="0" xfId="0" applyNumberFormat="1" applyFont="1" applyBorder="1"/>
    <xf numFmtId="0" fontId="73" fillId="0" borderId="0" xfId="0" applyFont="1" applyBorder="1"/>
    <xf numFmtId="0" fontId="74" fillId="0" borderId="0" xfId="0" applyFont="1" applyBorder="1"/>
    <xf numFmtId="2" fontId="74" fillId="0" borderId="0" xfId="0" applyNumberFormat="1" applyFont="1" applyBorder="1"/>
    <xf numFmtId="167" fontId="74" fillId="0" borderId="0" xfId="0" applyNumberFormat="1" applyFont="1" applyBorder="1"/>
    <xf numFmtId="164" fontId="74" fillId="0" borderId="0" xfId="0" applyNumberFormat="1" applyFont="1" applyBorder="1"/>
    <xf numFmtId="1" fontId="74" fillId="0" borderId="0" xfId="0" applyNumberFormat="1" applyFont="1" applyBorder="1"/>
    <xf numFmtId="0" fontId="74" fillId="0" borderId="0" xfId="0" applyNumberFormat="1" applyFont="1" applyBorder="1"/>
    <xf numFmtId="0" fontId="81" fillId="0" borderId="0" xfId="0" applyFont="1"/>
    <xf numFmtId="0" fontId="82" fillId="0" borderId="0" xfId="0" applyFont="1"/>
    <xf numFmtId="2" fontId="82" fillId="0" borderId="0" xfId="0" applyNumberFormat="1" applyFont="1"/>
    <xf numFmtId="1" fontId="82" fillId="0" borderId="0" xfId="0" applyNumberFormat="1" applyFont="1"/>
    <xf numFmtId="168" fontId="82" fillId="0" borderId="0" xfId="0" applyNumberFormat="1" applyFont="1"/>
    <xf numFmtId="167" fontId="82" fillId="0" borderId="0" xfId="0" applyNumberFormat="1" applyFont="1"/>
    <xf numFmtId="165" fontId="82" fillId="0" borderId="0" xfId="0" applyNumberFormat="1" applyFont="1"/>
    <xf numFmtId="164" fontId="82" fillId="0" borderId="0" xfId="0" applyNumberFormat="1" applyFont="1"/>
    <xf numFmtId="0" fontId="82" fillId="0" borderId="0" xfId="0" applyNumberFormat="1" applyFont="1"/>
    <xf numFmtId="165" fontId="82" fillId="0" borderId="0" xfId="0" applyNumberFormat="1" applyFont="1" applyBorder="1"/>
    <xf numFmtId="0" fontId="83" fillId="0" borderId="0" xfId="0" applyFont="1"/>
    <xf numFmtId="0" fontId="84" fillId="0" borderId="0" xfId="0" applyFont="1"/>
    <xf numFmtId="2" fontId="84" fillId="0" borderId="0" xfId="0" applyNumberFormat="1" applyFont="1"/>
    <xf numFmtId="1" fontId="84" fillId="0" borderId="0" xfId="0" applyNumberFormat="1" applyFont="1"/>
    <xf numFmtId="168" fontId="84" fillId="0" borderId="0" xfId="0" applyNumberFormat="1" applyFont="1"/>
    <xf numFmtId="167" fontId="84" fillId="0" borderId="0" xfId="0" applyNumberFormat="1" applyFont="1"/>
    <xf numFmtId="165" fontId="84" fillId="0" borderId="0" xfId="0" applyNumberFormat="1" applyFont="1"/>
    <xf numFmtId="164" fontId="84" fillId="0" borderId="0" xfId="0" applyNumberFormat="1" applyFont="1"/>
    <xf numFmtId="0" fontId="84" fillId="0" borderId="0" xfId="0" applyNumberFormat="1" applyFont="1"/>
    <xf numFmtId="165" fontId="84" fillId="0" borderId="0" xfId="0" applyNumberFormat="1" applyFont="1" applyBorder="1"/>
    <xf numFmtId="0" fontId="85" fillId="0" borderId="0" xfId="0" applyFont="1"/>
    <xf numFmtId="0" fontId="75" fillId="0" borderId="0" xfId="0" applyFont="1" applyBorder="1"/>
    <xf numFmtId="0" fontId="76" fillId="0" borderId="0" xfId="0" applyFont="1" applyBorder="1"/>
    <xf numFmtId="2" fontId="76" fillId="0" borderId="0" xfId="0" applyNumberFormat="1" applyFont="1" applyBorder="1"/>
    <xf numFmtId="167" fontId="76" fillId="0" borderId="0" xfId="0" applyNumberFormat="1" applyFont="1" applyBorder="1"/>
    <xf numFmtId="164" fontId="76" fillId="0" borderId="0" xfId="0" applyNumberFormat="1" applyFont="1" applyBorder="1"/>
    <xf numFmtId="1" fontId="76" fillId="0" borderId="0" xfId="0" applyNumberFormat="1" applyFont="1" applyBorder="1"/>
    <xf numFmtId="0" fontId="76" fillId="0" borderId="0" xfId="0" applyNumberFormat="1" applyFont="1" applyBorder="1"/>
    <xf numFmtId="0" fontId="86" fillId="0" borderId="0" xfId="0" applyFont="1"/>
    <xf numFmtId="0" fontId="87" fillId="0" borderId="0" xfId="0" applyFont="1"/>
    <xf numFmtId="2" fontId="87" fillId="0" borderId="0" xfId="0" applyNumberFormat="1" applyFont="1"/>
    <xf numFmtId="1" fontId="87" fillId="0" borderId="0" xfId="0" applyNumberFormat="1" applyFont="1"/>
    <xf numFmtId="168" fontId="87" fillId="0" borderId="0" xfId="0" applyNumberFormat="1" applyFont="1"/>
    <xf numFmtId="167" fontId="87" fillId="0" borderId="0" xfId="0" applyNumberFormat="1" applyFont="1"/>
    <xf numFmtId="165" fontId="87" fillId="0" borderId="0" xfId="0" applyNumberFormat="1" applyFont="1"/>
    <xf numFmtId="164" fontId="87" fillId="0" borderId="0" xfId="0" applyNumberFormat="1" applyFont="1"/>
    <xf numFmtId="0" fontId="87" fillId="0" borderId="0" xfId="0" applyNumberFormat="1" applyFont="1"/>
    <xf numFmtId="165" fontId="87" fillId="0" borderId="0" xfId="0" applyNumberFormat="1" applyFont="1" applyBorder="1"/>
    <xf numFmtId="0" fontId="83" fillId="0" borderId="0" xfId="0" applyFont="1" applyBorder="1"/>
    <xf numFmtId="0" fontId="84" fillId="0" borderId="0" xfId="0" applyFont="1" applyBorder="1"/>
    <xf numFmtId="2" fontId="84" fillId="0" borderId="0" xfId="0" applyNumberFormat="1" applyFont="1" applyBorder="1"/>
    <xf numFmtId="167" fontId="84" fillId="0" borderId="0" xfId="0" applyNumberFormat="1" applyFont="1" applyBorder="1"/>
    <xf numFmtId="164" fontId="84" fillId="0" borderId="0" xfId="0" applyNumberFormat="1" applyFont="1" applyBorder="1"/>
    <xf numFmtId="1" fontId="84" fillId="0" borderId="0" xfId="0" applyNumberFormat="1" applyFont="1" applyBorder="1"/>
    <xf numFmtId="0" fontId="84" fillId="0" borderId="0" xfId="0" applyNumberFormat="1" applyFont="1" applyBorder="1"/>
    <xf numFmtId="0" fontId="86" fillId="0" borderId="0" xfId="0" quotePrefix="1" applyFont="1"/>
    <xf numFmtId="0" fontId="4" fillId="0" borderId="0" xfId="0" quotePrefix="1" applyFont="1"/>
    <xf numFmtId="0" fontId="88" fillId="0" borderId="0" xfId="0" applyFont="1"/>
    <xf numFmtId="0" fontId="89" fillId="0" borderId="0" xfId="0" applyFont="1"/>
    <xf numFmtId="2" fontId="89" fillId="0" borderId="0" xfId="0" applyNumberFormat="1" applyFont="1"/>
    <xf numFmtId="1" fontId="89" fillId="0" borderId="0" xfId="0" applyNumberFormat="1" applyFont="1"/>
    <xf numFmtId="168" fontId="89" fillId="0" borderId="0" xfId="0" applyNumberFormat="1" applyFont="1"/>
    <xf numFmtId="167" fontId="89" fillId="0" borderId="0" xfId="0" applyNumberFormat="1" applyFont="1"/>
    <xf numFmtId="165" fontId="89" fillId="0" borderId="0" xfId="0" applyNumberFormat="1" applyFont="1"/>
    <xf numFmtId="164" fontId="89" fillId="0" borderId="0" xfId="0" applyNumberFormat="1" applyFont="1"/>
    <xf numFmtId="0" fontId="89" fillId="0" borderId="0" xfId="0" applyNumberFormat="1" applyFont="1"/>
    <xf numFmtId="165" fontId="89" fillId="0" borderId="0" xfId="0" applyNumberFormat="1" applyFont="1" applyBorder="1"/>
    <xf numFmtId="0" fontId="86" fillId="0" borderId="0" xfId="0" applyFont="1" applyBorder="1"/>
    <xf numFmtId="0" fontId="87" fillId="0" borderId="0" xfId="0" applyFont="1" applyBorder="1"/>
    <xf numFmtId="2" fontId="87" fillId="0" borderId="0" xfId="0" applyNumberFormat="1" applyFont="1" applyBorder="1"/>
    <xf numFmtId="167" fontId="87" fillId="0" borderId="0" xfId="0" applyNumberFormat="1" applyFont="1" applyBorder="1"/>
    <xf numFmtId="164" fontId="87" fillId="0" borderId="0" xfId="0" applyNumberFormat="1" applyFont="1" applyBorder="1"/>
    <xf numFmtId="1" fontId="87" fillId="0" borderId="0" xfId="0" applyNumberFormat="1" applyFont="1" applyBorder="1"/>
    <xf numFmtId="0" fontId="87" fillId="0" borderId="0" xfId="0" applyNumberFormat="1" applyFont="1" applyBorder="1"/>
    <xf numFmtId="0" fontId="79" fillId="0" borderId="0" xfId="0" applyFont="1" applyBorder="1"/>
    <xf numFmtId="0" fontId="80" fillId="0" borderId="0" xfId="0" applyFont="1" applyBorder="1"/>
    <xf numFmtId="2" fontId="80" fillId="0" borderId="0" xfId="0" applyNumberFormat="1" applyFont="1" applyBorder="1"/>
    <xf numFmtId="167" fontId="80" fillId="0" borderId="0" xfId="0" applyNumberFormat="1" applyFont="1" applyBorder="1"/>
    <xf numFmtId="164" fontId="80" fillId="0" borderId="0" xfId="0" applyNumberFormat="1" applyFont="1" applyBorder="1"/>
    <xf numFmtId="1" fontId="80" fillId="0" borderId="0" xfId="0" applyNumberFormat="1" applyFont="1" applyBorder="1"/>
    <xf numFmtId="0" fontId="80" fillId="0" borderId="0" xfId="0" applyNumberFormat="1" applyFont="1" applyBorder="1"/>
    <xf numFmtId="0" fontId="88" fillId="0" borderId="0" xfId="0" applyFont="1" applyBorder="1"/>
    <xf numFmtId="0" fontId="89" fillId="0" borderId="0" xfId="0" applyFont="1" applyBorder="1"/>
    <xf numFmtId="2" fontId="89" fillId="0" borderId="0" xfId="0" applyNumberFormat="1" applyFont="1" applyBorder="1"/>
    <xf numFmtId="167" fontId="89" fillId="0" borderId="0" xfId="0" applyNumberFormat="1" applyFont="1" applyBorder="1"/>
    <xf numFmtId="164" fontId="89" fillId="0" borderId="0" xfId="0" applyNumberFormat="1" applyFont="1" applyBorder="1"/>
    <xf numFmtId="1" fontId="89" fillId="0" borderId="0" xfId="0" applyNumberFormat="1" applyFont="1" applyBorder="1"/>
    <xf numFmtId="0" fontId="89" fillId="0" borderId="0" xfId="0" applyNumberFormat="1" applyFont="1" applyBorder="1"/>
    <xf numFmtId="0" fontId="90" fillId="0" borderId="0" xfId="0" applyFont="1"/>
    <xf numFmtId="0" fontId="91" fillId="0" borderId="0" xfId="0" applyFont="1"/>
    <xf numFmtId="2" fontId="91" fillId="0" borderId="0" xfId="0" applyNumberFormat="1" applyFont="1"/>
    <xf numFmtId="1" fontId="91" fillId="0" borderId="0" xfId="0" applyNumberFormat="1" applyFont="1"/>
    <xf numFmtId="168" fontId="91" fillId="0" borderId="0" xfId="0" applyNumberFormat="1" applyFont="1"/>
    <xf numFmtId="167" fontId="91" fillId="0" borderId="0" xfId="0" applyNumberFormat="1" applyFont="1"/>
    <xf numFmtId="165" fontId="91" fillId="0" borderId="0" xfId="0" applyNumberFormat="1" applyFont="1"/>
    <xf numFmtId="164" fontId="91" fillId="0" borderId="0" xfId="0" applyNumberFormat="1" applyFont="1"/>
    <xf numFmtId="0" fontId="91" fillId="0" borderId="0" xfId="0" applyNumberFormat="1" applyFont="1"/>
    <xf numFmtId="165" fontId="91" fillId="0" borderId="0" xfId="0" applyNumberFormat="1" applyFont="1" applyBorder="1"/>
    <xf numFmtId="164" fontId="90" fillId="0" borderId="0" xfId="0" applyNumberFormat="1" applyFont="1" applyBorder="1"/>
    <xf numFmtId="0" fontId="92" fillId="0" borderId="0" xfId="0" applyFont="1"/>
    <xf numFmtId="0" fontId="93" fillId="0" borderId="0" xfId="0" applyFont="1"/>
    <xf numFmtId="2" fontId="93" fillId="0" borderId="0" xfId="0" applyNumberFormat="1" applyFont="1"/>
    <xf numFmtId="1" fontId="93" fillId="0" borderId="0" xfId="0" applyNumberFormat="1" applyFont="1"/>
    <xf numFmtId="168" fontId="93" fillId="0" borderId="0" xfId="0" applyNumberFormat="1" applyFont="1"/>
    <xf numFmtId="167" fontId="93" fillId="0" borderId="0" xfId="0" applyNumberFormat="1" applyFont="1"/>
    <xf numFmtId="165" fontId="93" fillId="0" borderId="0" xfId="0" applyNumberFormat="1" applyFont="1"/>
    <xf numFmtId="164" fontId="93" fillId="0" borderId="0" xfId="0" applyNumberFormat="1" applyFont="1"/>
    <xf numFmtId="0" fontId="93" fillId="0" borderId="0" xfId="0" applyNumberFormat="1" applyFont="1"/>
    <xf numFmtId="165" fontId="93" fillId="0" borderId="0" xfId="0" applyNumberFormat="1" applyFont="1" applyBorder="1"/>
    <xf numFmtId="164" fontId="10" fillId="0" borderId="3" xfId="0" applyNumberFormat="1" applyFont="1" applyBorder="1"/>
    <xf numFmtId="0" fontId="9" fillId="0" borderId="0" xfId="0" quotePrefix="1" applyFont="1" applyBorder="1"/>
    <xf numFmtId="0" fontId="5" fillId="0" borderId="4" xfId="0" applyFont="1" applyBorder="1"/>
    <xf numFmtId="0" fontId="5" fillId="0" borderId="5" xfId="0" applyFont="1" applyBorder="1"/>
    <xf numFmtId="0" fontId="4" fillId="0" borderId="5" xfId="0" applyFont="1" applyBorder="1"/>
    <xf numFmtId="2" fontId="4" fillId="0" borderId="5" xfId="0" applyNumberFormat="1" applyFont="1" applyBorder="1"/>
    <xf numFmtId="167" fontId="4" fillId="0" borderId="5" xfId="0" applyNumberFormat="1" applyFont="1" applyBorder="1"/>
    <xf numFmtId="165" fontId="4" fillId="0" borderId="5" xfId="0" applyNumberFormat="1" applyFont="1" applyBorder="1"/>
    <xf numFmtId="164" fontId="4" fillId="0" borderId="5" xfId="0" applyNumberFormat="1" applyFont="1" applyBorder="1"/>
    <xf numFmtId="1" fontId="4" fillId="0" borderId="5" xfId="0" applyNumberFormat="1" applyFont="1" applyBorder="1"/>
    <xf numFmtId="0" fontId="4" fillId="0" borderId="5" xfId="0" applyNumberFormat="1" applyFont="1" applyBorder="1"/>
    <xf numFmtId="164" fontId="10" fillId="0" borderId="6" xfId="0" applyNumberFormat="1" applyFont="1" applyBorder="1"/>
    <xf numFmtId="0" fontId="5" fillId="0" borderId="2" xfId="0" applyFont="1" applyBorder="1"/>
    <xf numFmtId="0" fontId="5" fillId="0" borderId="1" xfId="0" applyFont="1" applyBorder="1"/>
    <xf numFmtId="0" fontId="4" fillId="0" borderId="1" xfId="0" applyFont="1" applyBorder="1"/>
    <xf numFmtId="2" fontId="4" fillId="0" borderId="1" xfId="0" applyNumberFormat="1" applyFont="1" applyBorder="1"/>
    <xf numFmtId="167" fontId="4" fillId="0" borderId="1" xfId="0" applyNumberFormat="1" applyFont="1" applyBorder="1"/>
    <xf numFmtId="165" fontId="4" fillId="0" borderId="1" xfId="0" applyNumberFormat="1" applyFont="1" applyBorder="1"/>
    <xf numFmtId="164" fontId="4" fillId="0" borderId="1" xfId="0" applyNumberFormat="1" applyFont="1" applyBorder="1"/>
    <xf numFmtId="1" fontId="4" fillId="0" borderId="1" xfId="0" applyNumberFormat="1" applyFont="1" applyBorder="1"/>
    <xf numFmtId="0" fontId="4" fillId="0" borderId="1" xfId="0" applyNumberFormat="1" applyFont="1" applyBorder="1"/>
    <xf numFmtId="2" fontId="66" fillId="0" borderId="5" xfId="0" applyNumberFormat="1" applyFont="1" applyBorder="1"/>
  </cellXfs>
  <cellStyles count="2">
    <cellStyle name="Normal" xfId="0" builtinId="0"/>
    <cellStyle name="Percent" xfId="1" builtinId="5"/>
  </cellStyles>
  <dxfs count="24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0.0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yy/mm/dd;@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.0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.0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0.0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5" formatCode="yy/mm/dd;@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7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8" formatCode="0.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3:V3190" totalsRowShown="0" headerRowDxfId="23" dataDxfId="22">
  <autoFilter ref="A3:V3190" xr:uid="{00000000-0009-0000-0100-000001000000}"/>
  <sortState xmlns:xlrd2="http://schemas.microsoft.com/office/spreadsheetml/2017/richdata2" ref="A4:V3190">
    <sortCondition descending="1" ref="U3:U3190"/>
  </sortState>
  <tableColumns count="22">
    <tableColumn id="1" xr3:uid="{00000000-0010-0000-0000-000001000000}" name="ID" dataDxfId="21"/>
    <tableColumn id="2" xr3:uid="{00000000-0010-0000-0000-000002000000}" name="Artist" dataDxfId="20"/>
    <tableColumn id="3" xr3:uid="{00000000-0010-0000-0000-000003000000}" name="Album" dataDxfId="19"/>
    <tableColumn id="5" xr3:uid="{00000000-0010-0000-0000-000005000000}" name="RYM" dataDxfId="18"/>
    <tableColumn id="17" xr3:uid="{00000000-0010-0000-0000-000011000000}" name="real" dataDxfId="17"/>
    <tableColumn id="12" xr3:uid="{00000000-0010-0000-0000-00000C000000}" name="year" dataDxfId="16"/>
    <tableColumn id="22" xr3:uid="{00000000-0010-0000-0000-000016000000}" name="delta" dataDxfId="15">
      <calculatedColumnFormula>IF(Tabela1[[#This Row],[RYM]]="",0,100*MAX(0,INDEX($Y$4:$Y$9,Tabela1[[#This Row],[RYM]]*2-3)-Tabela1[[#This Row],[real]],Tabela1[[#This Row],[real]]-INDEX($Z$4:$Z$9,Tabela1[[#This Row],[RYM]]*2-3))*(1+INDEX($AF$4:$AF$9,Tabela1[[#This Row],[RYM]]*2-3)*$AB$3))*0.6</calculatedColumnFormula>
    </tableColumn>
    <tableColumn id="6" xr3:uid="{00000000-0010-0000-0000-000006000000}" name="D" dataDxfId="14"/>
    <tableColumn id="18" xr3:uid="{00000000-0010-0000-0000-000012000000}" name="Z" dataDxfId="13"/>
    <tableColumn id="19" xr3:uid="{00000000-0010-0000-0000-000013000000}" name="Change" dataDxfId="12">
      <calculatedColumnFormula>(Tabela1[[#This Row],[real]]-1)^3/Tabela1[[#This Row],[Z]]*0.00002</calculatedColumnFormula>
    </tableColumn>
    <tableColumn id="15" xr3:uid="{00000000-0010-0000-0000-00000F000000}" name="L2" dataDxfId="11"/>
    <tableColumn id="9" xr3:uid="{00000000-0010-0000-0000-000009000000}" name="L" dataDxfId="10"/>
    <tableColumn id="13" xr3:uid="{00000000-0010-0000-0000-00000D000000}" name="Entry" dataDxfId="9"/>
    <tableColumn id="11" xr3:uid="{00000000-0010-0000-0000-00000B000000}" name="AV2" dataDxfId="8">
      <calculatedColumnFormula>IF(Tabela1[[#This Row],[Entry]]=$B$1,Tabela1[[#This Row],[real]],Tabela1[[#This Row],[L2]]/Tabela1[[#This Row],[days2]])</calculatedColumnFormula>
    </tableColumn>
    <tableColumn id="14" xr3:uid="{00000000-0010-0000-0000-00000E000000}" name="AV" dataDxfId="7">
      <calculatedColumnFormula>IF(Tabela1[[#This Row],[Entry]]=$B$1,Tabela1[[#This Row],[real]],Tabela1[[#This Row],[L]]/($B$1-Tabela1[[#This Row],[Entry]]))</calculatedColumnFormula>
    </tableColumn>
    <tableColumn id="16" xr3:uid="{00000000-0010-0000-0000-000010000000}" name="days2" dataDxfId="6"/>
    <tableColumn id="8" xr3:uid="{00000000-0010-0000-0000-000008000000}" name="days" dataDxfId="5">
      <calculatedColumnFormula>MIN(500,$B$1-Tabela1[[#This Row],[Entry]])</calculatedColumnFormula>
    </tableColumn>
    <tableColumn id="4" xr3:uid="{00000000-0010-0000-0000-000004000000}" name="SCORE" dataDxfId="4">
      <calculatedColumnFormula>(0.25-Tabela1[[#This Row],[days]]/2000)*$L$2+(Tabela1[[#This Row],[days]]/2000+0.75)*(IF(Tabela1[[#This Row],[real]]&gt;Tabela1[[#This Row],[AV2]],0.4*Tabela1[[#This Row],[real]]+0.6*Tabela1[[#This Row],[AV2]],Tabela1[[#This Row],[AV2]]))</calculatedColumnFormula>
    </tableColumn>
    <tableColumn id="7" xr3:uid="{00000000-0010-0000-0000-000007000000}" name="abs" dataDxfId="3">
      <calculatedColumnFormula>Tabela1[[#This Row],[real]]-Tabela1[[#This Row],[AV2]]</calculatedColumnFormula>
    </tableColumn>
    <tableColumn id="10" xr3:uid="{00000000-0010-0000-0000-00000A000000}" name="rel" dataDxfId="2">
      <calculatedColumnFormula>Tabela1[[#This Row],[real]]/Tabela1[[#This Row],[AV2]]</calculatedColumnFormula>
    </tableColumn>
    <tableColumn id="20" xr3:uid="{00000000-0010-0000-0000-000014000000}" name="rdate" dataDxfId="1"/>
    <tableColumn id="21" xr3:uid="{00000000-0010-0000-0000-000015000000}" name="genr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1:AG3190"/>
  <sheetViews>
    <sheetView tabSelected="1" zoomScaleNormal="100" workbookViewId="0">
      <pane ySplit="3" topLeftCell="A4" activePane="bottomLeft" state="frozen"/>
      <selection pane="bottomLeft" activeCell="C4" sqref="C4"/>
    </sheetView>
  </sheetViews>
  <sheetFormatPr defaultColWidth="9.140625" defaultRowHeight="12" x14ac:dyDescent="0.2"/>
  <cols>
    <col min="1" max="1" width="7.85546875" style="2" bestFit="1" customWidth="1"/>
    <col min="2" max="2" width="31.140625" style="2" bestFit="1" customWidth="1"/>
    <col min="3" max="3" width="37.140625" style="2" bestFit="1" customWidth="1"/>
    <col min="4" max="4" width="4.5703125" style="2" customWidth="1"/>
    <col min="5" max="5" width="5.7109375" style="2" customWidth="1"/>
    <col min="6" max="6" width="5.5703125" style="2" customWidth="1"/>
    <col min="7" max="7" width="6.140625" style="2" customWidth="1"/>
    <col min="8" max="8" width="4.7109375" style="2" customWidth="1"/>
    <col min="9" max="9" width="4.140625" style="2" bestFit="1" customWidth="1"/>
    <col min="10" max="10" width="7.42578125" style="2" bestFit="1" customWidth="1"/>
    <col min="11" max="11" width="5.5703125" style="22" customWidth="1"/>
    <col min="12" max="12" width="5.5703125" style="2" customWidth="1"/>
    <col min="13" max="13" width="7.42578125" style="3" customWidth="1"/>
    <col min="14" max="14" width="6.7109375" style="2" bestFit="1" customWidth="1"/>
    <col min="15" max="15" width="4.7109375" style="2" hidden="1" customWidth="1"/>
    <col min="16" max="16" width="3.7109375" style="2" hidden="1" customWidth="1"/>
    <col min="17" max="17" width="3.5703125" style="2" customWidth="1"/>
    <col min="18" max="18" width="4.28515625" style="2" customWidth="1"/>
    <col min="19" max="19" width="5.28515625" style="2" customWidth="1"/>
    <col min="20" max="20" width="5" style="2" customWidth="1"/>
    <col min="21" max="21" width="7.28515625" style="39" customWidth="1"/>
    <col min="22" max="22" width="55.5703125" style="39" bestFit="1" customWidth="1"/>
    <col min="23" max="23" width="8.5703125" style="39" customWidth="1"/>
    <col min="24" max="24" width="8.7109375" style="39" customWidth="1"/>
    <col min="25" max="25" width="8.140625" style="39" bestFit="1" customWidth="1"/>
    <col min="26" max="27" width="8.7109375" style="39" customWidth="1"/>
    <col min="28" max="28" width="9.140625" style="39" bestFit="1" customWidth="1"/>
    <col min="29" max="29" width="8.28515625" style="39" customWidth="1"/>
    <col min="30" max="30" width="8.7109375" style="39" customWidth="1"/>
    <col min="31" max="16384" width="9.140625" style="39"/>
  </cols>
  <sheetData>
    <row r="1" spans="1:33" s="2" customFormat="1" x14ac:dyDescent="0.2">
      <c r="A1" s="11">
        <f>COUNTA(B:B)-3</f>
        <v>3187</v>
      </c>
      <c r="B1" s="12">
        <v>43916</v>
      </c>
      <c r="C1" s="12"/>
      <c r="D1" s="11"/>
      <c r="E1" s="11"/>
      <c r="F1" s="11"/>
      <c r="G1" s="11"/>
      <c r="H1" s="11"/>
      <c r="I1" s="11"/>
      <c r="J1" s="96">
        <v>1</v>
      </c>
      <c r="K1" s="50">
        <f>STDEVP(Tabela1[Z])</f>
        <v>0.17815262222888167</v>
      </c>
      <c r="L1" s="12"/>
      <c r="M1" s="11"/>
      <c r="N1" s="124">
        <v>0.999</v>
      </c>
      <c r="O1" s="11"/>
      <c r="P1" s="11"/>
      <c r="Q1" s="11"/>
      <c r="R1" s="11"/>
      <c r="S1" s="11"/>
      <c r="T1" s="11"/>
      <c r="U1" s="11"/>
      <c r="V1" s="246">
        <f>V2/A1</f>
        <v>0.99968622529024165</v>
      </c>
      <c r="W1" s="246"/>
    </row>
    <row r="2" spans="1:33" s="2" customFormat="1" x14ac:dyDescent="0.2">
      <c r="A2" s="15">
        <f>COUNT(Tabela1[RYM])</f>
        <v>2431</v>
      </c>
      <c r="B2" s="151">
        <f>MAX(artists!B2:B1048576)</f>
        <v>3063</v>
      </c>
      <c r="C2" s="16"/>
      <c r="D2" s="17">
        <f>AVERAGE(Tabela1[RYM])</f>
        <v>3.5285890580008226</v>
      </c>
      <c r="E2" s="17">
        <f>AVERAGE(Tabela1[real])</f>
        <v>3.3194449327536013</v>
      </c>
      <c r="F2" s="16">
        <f>_xlfn.STDEV.P(Tabela1[real])</f>
        <v>0.4117719360589604</v>
      </c>
      <c r="G2" s="427">
        <f>COUNTIF(Tabela1[delta],"&gt;0")/A2</f>
        <v>0.20074043603455369</v>
      </c>
      <c r="H2" s="17">
        <f>AVERAGE(Tabela1[Z])</f>
        <v>0.5660527141512437</v>
      </c>
      <c r="I2" s="16"/>
      <c r="J2" s="17">
        <f>SUM(Tabela1[Change])</f>
        <v>1.5948673584409963</v>
      </c>
      <c r="K2" s="19">
        <f>$B$1-AVERAGE(Tabela1[Entry])</f>
        <v>1161.2111703796691</v>
      </c>
      <c r="L2" s="17">
        <f>AVERAGE(Tabela1[AV2])</f>
        <v>3.3382880772759922</v>
      </c>
      <c r="M2" s="18"/>
      <c r="N2" s="17">
        <f>MEDIAN(Tabela1[SCORE])</f>
        <v>3.3533374191747609</v>
      </c>
      <c r="O2" s="20">
        <f>COUNTIF(Tabela1[D],"&gt;0")/A1</f>
        <v>3.5142767492940069E-2</v>
      </c>
      <c r="P2" s="20"/>
      <c r="Q2" s="20"/>
      <c r="R2" s="20"/>
      <c r="S2" s="20"/>
      <c r="T2" s="171">
        <f>AVERAGE(Tabela1[rel])</f>
        <v>0.99490390750412971</v>
      </c>
      <c r="U2" s="20">
        <f>COUNT(Tabela1[rdate])/A1</f>
        <v>0.98901788515845623</v>
      </c>
      <c r="V2" s="2">
        <f>COUNTA(Tabela1[genres])</f>
        <v>3186</v>
      </c>
      <c r="AA2" s="13"/>
      <c r="AB2" s="14"/>
      <c r="AC2" s="14"/>
      <c r="AD2" s="14"/>
    </row>
    <row r="3" spans="1:33" s="2" customFormat="1" x14ac:dyDescent="0.2">
      <c r="A3" s="33" t="s">
        <v>0</v>
      </c>
      <c r="B3" s="33" t="s">
        <v>3412</v>
      </c>
      <c r="C3" s="33" t="s">
        <v>1</v>
      </c>
      <c r="D3" s="33" t="s">
        <v>3413</v>
      </c>
      <c r="E3" s="33" t="s">
        <v>3002</v>
      </c>
      <c r="F3" s="33" t="s">
        <v>3766</v>
      </c>
      <c r="G3" s="33" t="s">
        <v>2938</v>
      </c>
      <c r="H3" s="33" t="s">
        <v>6</v>
      </c>
      <c r="I3" s="33" t="s">
        <v>3414</v>
      </c>
      <c r="J3" s="108" t="s">
        <v>1025</v>
      </c>
      <c r="K3" s="108" t="s">
        <v>3818</v>
      </c>
      <c r="L3" s="33" t="s">
        <v>2709</v>
      </c>
      <c r="M3" s="33" t="s">
        <v>2708</v>
      </c>
      <c r="N3" s="33" t="s">
        <v>3821</v>
      </c>
      <c r="O3" s="33" t="s">
        <v>2710</v>
      </c>
      <c r="P3" s="33" t="s">
        <v>3819</v>
      </c>
      <c r="Q3" s="525" t="s">
        <v>2942</v>
      </c>
      <c r="R3" s="33" t="s">
        <v>2940</v>
      </c>
      <c r="S3" s="33" t="s">
        <v>3502</v>
      </c>
      <c r="T3" s="33" t="s">
        <v>3503</v>
      </c>
      <c r="U3" s="33" t="s">
        <v>3888</v>
      </c>
      <c r="V3" s="33" t="s">
        <v>3934</v>
      </c>
      <c r="W3" s="175"/>
      <c r="X3" s="23"/>
      <c r="AB3" s="35">
        <v>1</v>
      </c>
      <c r="AC3" s="14"/>
      <c r="AD3" s="14"/>
    </row>
    <row r="4" spans="1:33" s="2" customFormat="1" x14ac:dyDescent="0.2">
      <c r="A4" s="44">
        <v>8580874</v>
      </c>
      <c r="B4" s="44" t="s">
        <v>3199</v>
      </c>
      <c r="C4" s="44" t="s">
        <v>3681</v>
      </c>
      <c r="D4" s="45">
        <v>4</v>
      </c>
      <c r="E4" s="46">
        <v>3.85</v>
      </c>
      <c r="F4" s="116">
        <v>2017</v>
      </c>
      <c r="G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" s="39"/>
      <c r="I4" s="46">
        <v>0.53</v>
      </c>
      <c r="J4" s="23">
        <f>(Tabela1[[#This Row],[real]]-1)^3/Tabela1[[#This Row],[Z]]*0.00002</f>
        <v>8.7355188679245292E-4</v>
      </c>
      <c r="K4" s="111">
        <v>1857.7772971516033</v>
      </c>
      <c r="L4" s="66">
        <v>2727.5138493441059</v>
      </c>
      <c r="M4" s="49">
        <v>43085</v>
      </c>
      <c r="N4" s="22">
        <f>IF(Tabela1[[#This Row],[Entry]]=$B$1,Tabela1[[#This Row],[real]],Tabela1[[#This Row],[L2]]/Tabela1[[#This Row],[days2]])</f>
        <v>3.2851116958989182</v>
      </c>
      <c r="O4" s="47">
        <f>IF(Tabela1[[#This Row],[Entry]]=$B$1,Tabela1[[#This Row],[real]],Tabela1[[#This Row],[L]]/($B$1-Tabela1[[#This Row],[Entry]]))</f>
        <v>3.2822067982480214</v>
      </c>
      <c r="P4" s="116">
        <v>565.51419529230111</v>
      </c>
      <c r="Q4" s="48">
        <f>MIN(500,$B$1-Tabela1[[#This Row],[Entry]])</f>
        <v>500</v>
      </c>
      <c r="R4" s="46">
        <f>(0.25-Tabela1[[#This Row],[days]]/2000)*$L$2+(Tabela1[[#This Row],[days]]/2000+0.75)*(IF(Tabela1[[#This Row],[real]]&gt;Tabela1[[#This Row],[AV2]],0.4*Tabela1[[#This Row],[real]]+0.6*Tabela1[[#This Row],[AV2]],Tabela1[[#This Row],[AV2]]))</f>
        <v>3.511067017539351</v>
      </c>
      <c r="S4" s="47">
        <f>Tabela1[[#This Row],[real]]-Tabela1[[#This Row],[AV2]]</f>
        <v>0.56488830410108193</v>
      </c>
      <c r="T4" s="47">
        <f>Tabela1[[#This Row],[real]]/Tabela1[[#This Row],[AV2]]</f>
        <v>1.1719540631772976</v>
      </c>
      <c r="U4" s="168">
        <v>43916</v>
      </c>
      <c r="V4" s="191" t="s">
        <v>3985</v>
      </c>
      <c r="W4" s="191"/>
      <c r="X4" s="2">
        <v>2</v>
      </c>
      <c r="Y4" s="25">
        <v>0</v>
      </c>
      <c r="Z4" s="2">
        <f>Y5</f>
        <v>2.25</v>
      </c>
      <c r="AA4" s="26">
        <v>0.01</v>
      </c>
      <c r="AB4" s="26">
        <f>stats!K1</f>
        <v>2.4681201151789387E-3</v>
      </c>
      <c r="AC4" s="14">
        <f t="shared" ref="AC4:AC9" si="0">AB4-AA4</f>
        <v>-7.5318798848210619E-3</v>
      </c>
      <c r="AD4" s="74">
        <f t="shared" ref="AD4:AD9" si="1">AC4/AA4</f>
        <v>-0.75318798848210622</v>
      </c>
      <c r="AE4" s="2">
        <v>2</v>
      </c>
      <c r="AF4" s="26"/>
    </row>
    <row r="5" spans="1:33" s="2" customFormat="1" x14ac:dyDescent="0.2">
      <c r="A5" s="10">
        <v>185644</v>
      </c>
      <c r="B5" s="10" t="s">
        <v>29</v>
      </c>
      <c r="C5" s="10" t="s">
        <v>2606</v>
      </c>
      <c r="D5" s="2">
        <v>4</v>
      </c>
      <c r="E5" s="21">
        <v>4.0493324088235294</v>
      </c>
      <c r="F5" s="116">
        <v>2004</v>
      </c>
      <c r="G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" s="39"/>
      <c r="I5" s="21">
        <v>0.85</v>
      </c>
      <c r="J5" s="23">
        <f>(Tabela1[[#This Row],[real]]-1)^3/Tabela1[[#This Row],[Z]]*0.00002</f>
        <v>6.6715290063290881E-4</v>
      </c>
      <c r="K5" s="24">
        <v>3397.7614233745685</v>
      </c>
      <c r="L5" s="66">
        <v>5884.6156406894215</v>
      </c>
      <c r="M5" s="1">
        <v>42409</v>
      </c>
      <c r="N5" s="22">
        <f>IF(Tabela1[[#This Row],[Entry]]=$B$1,Tabela1[[#This Row],[real]],Tabela1[[#This Row],[L2]]/Tabela1[[#This Row],[days2]])</f>
        <v>3.8626502779265697</v>
      </c>
      <c r="O5" s="22">
        <f>IF(Tabela1[[#This Row],[Entry]]=$B$1,Tabela1[[#This Row],[real]],Tabela1[[#This Row],[L]]/($B$1-Tabela1[[#This Row],[Entry]]))</f>
        <v>3.904854439740824</v>
      </c>
      <c r="P5" s="35">
        <v>879.64510864246586</v>
      </c>
      <c r="Q5" s="3">
        <f>MIN(500,$B$1-Tabela1[[#This Row],[Entry]])</f>
        <v>500</v>
      </c>
      <c r="R5" s="21">
        <f>(0.25-Tabela1[[#This Row],[days]]/2000)*$L$2+(Tabela1[[#This Row],[days]]/2000+0.75)*(IF(Tabela1[[#This Row],[real]]&gt;Tabela1[[#This Row],[AV2]],0.4*Tabela1[[#This Row],[real]]+0.6*Tabela1[[#This Row],[AV2]],Tabela1[[#This Row],[AV2]]))</f>
        <v>3.9373231302853533</v>
      </c>
      <c r="S5" s="22">
        <f>Tabela1[[#This Row],[real]]-Tabela1[[#This Row],[AV2]]</f>
        <v>0.18668213089695973</v>
      </c>
      <c r="T5" s="47">
        <f>Tabela1[[#This Row],[real]]/Tabela1[[#This Row],[AV2]]</f>
        <v>1.0483300629010526</v>
      </c>
      <c r="U5" s="168">
        <v>43915</v>
      </c>
      <c r="V5" s="191" t="s">
        <v>4675</v>
      </c>
      <c r="W5" s="191"/>
      <c r="X5" s="2">
        <v>2.5</v>
      </c>
      <c r="Y5" s="25">
        <v>2.25</v>
      </c>
      <c r="Z5" s="2">
        <f>Y6</f>
        <v>2.75</v>
      </c>
      <c r="AA5" s="26">
        <v>0.19</v>
      </c>
      <c r="AB5" s="26">
        <f>stats!L1</f>
        <v>2.1801727684080625E-2</v>
      </c>
      <c r="AC5" s="14">
        <f t="shared" si="0"/>
        <v>-0.16819827231591938</v>
      </c>
      <c r="AD5" s="74">
        <f t="shared" si="1"/>
        <v>-0.88525406482062829</v>
      </c>
      <c r="AE5" s="2">
        <v>2.5</v>
      </c>
      <c r="AF5" s="26">
        <f>AD5-AD4/2</f>
        <v>-0.50866007057957519</v>
      </c>
    </row>
    <row r="6" spans="1:33" s="2" customFormat="1" x14ac:dyDescent="0.2">
      <c r="A6" s="65">
        <v>1093</v>
      </c>
      <c r="B6" s="65" t="s">
        <v>154</v>
      </c>
      <c r="C6" s="65" t="s">
        <v>155</v>
      </c>
      <c r="D6" s="39">
        <v>4</v>
      </c>
      <c r="E6" s="41">
        <v>4.1992718222222223</v>
      </c>
      <c r="F6" s="116">
        <v>1984</v>
      </c>
      <c r="G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" s="39"/>
      <c r="I6" s="41">
        <v>0.9</v>
      </c>
      <c r="J6" s="23">
        <f>(Tabela1[[#This Row],[real]]-1)^3/Tabela1[[#This Row],[Z]]*0.00002</f>
        <v>7.276807881913816E-4</v>
      </c>
      <c r="K6" s="66">
        <v>3558.2629261966454</v>
      </c>
      <c r="L6" s="66">
        <v>6125.7371819667378</v>
      </c>
      <c r="M6" s="67">
        <v>42409</v>
      </c>
      <c r="N6" s="22">
        <f>IF(Tabela1[[#This Row],[Entry]]=$B$1,Tabela1[[#This Row],[real]],Tabela1[[#This Row],[L2]]/Tabela1[[#This Row],[days2]])</f>
        <v>4.0451119334796539</v>
      </c>
      <c r="O6" s="42">
        <f>IF(Tabela1[[#This Row],[Entry]]=$B$1,Tabela1[[#This Row],[real]],Tabela1[[#This Row],[L]]/($B$1-Tabela1[[#This Row],[Entry]]))</f>
        <v>4.0648554624862232</v>
      </c>
      <c r="P6" s="115">
        <v>879.64510864246586</v>
      </c>
      <c r="Q6" s="43">
        <f>MIN(500,$B$1-Tabela1[[#This Row],[Entry]])</f>
        <v>500</v>
      </c>
      <c r="R6" s="41">
        <f>(0.25-Tabela1[[#This Row],[days]]/2000)*$L$2+(Tabela1[[#This Row],[days]]/2000+0.75)*(IF(Tabela1[[#This Row],[real]]&gt;Tabela1[[#This Row],[AV2]],0.4*Tabela1[[#This Row],[real]]+0.6*Tabela1[[#This Row],[AV2]],Tabela1[[#This Row],[AV2]]))</f>
        <v>4.1067758889766814</v>
      </c>
      <c r="S6" s="42">
        <f>Tabela1[[#This Row],[real]]-Tabela1[[#This Row],[AV2]]</f>
        <v>0.15415988874256836</v>
      </c>
      <c r="T6" s="64">
        <f>Tabela1[[#This Row],[real]]/Tabela1[[#This Row],[AV2]]</f>
        <v>1.0381101663631735</v>
      </c>
      <c r="U6" s="172">
        <v>43915</v>
      </c>
      <c r="V6" s="191" t="s">
        <v>4006</v>
      </c>
      <c r="W6" s="191"/>
      <c r="X6" s="2">
        <v>3</v>
      </c>
      <c r="Y6" s="25">
        <v>2.75</v>
      </c>
      <c r="Z6" s="2">
        <f>Y7</f>
        <v>3.25</v>
      </c>
      <c r="AA6" s="26">
        <v>0.27500000000000002</v>
      </c>
      <c r="AB6" s="26">
        <f>stats!M1</f>
        <v>0.24763471822295352</v>
      </c>
      <c r="AC6" s="14">
        <f t="shared" si="0"/>
        <v>-2.7365281777046502E-2</v>
      </c>
      <c r="AD6" s="74">
        <f t="shared" si="1"/>
        <v>-9.9510115552896364E-2</v>
      </c>
      <c r="AE6" s="2">
        <v>3</v>
      </c>
      <c r="AF6" s="26">
        <f>AD6-AD5/2</f>
        <v>0.3431169168574178</v>
      </c>
    </row>
    <row r="7" spans="1:33" s="2" customFormat="1" x14ac:dyDescent="0.2">
      <c r="A7" s="753">
        <v>10412735</v>
      </c>
      <c r="B7" s="753" t="s">
        <v>6515</v>
      </c>
      <c r="C7" s="753" t="s">
        <v>3256</v>
      </c>
      <c r="D7" s="754">
        <v>3.5</v>
      </c>
      <c r="E7" s="755">
        <v>3.4482707836576192</v>
      </c>
      <c r="F7" s="756">
        <v>2019</v>
      </c>
      <c r="G7" s="755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" s="754"/>
      <c r="I7" s="755">
        <v>0.34</v>
      </c>
      <c r="J7" s="757">
        <f>(Tabela1[[#This Row],[real]]-1)^3/Tabela1[[#This Row],[Z]]*0.00002</f>
        <v>8.6323577114318887E-4</v>
      </c>
      <c r="K7" s="758">
        <v>6.8956849338235298</v>
      </c>
      <c r="L7" s="758">
        <v>6.8991349338235297</v>
      </c>
      <c r="M7" s="759">
        <v>43914</v>
      </c>
      <c r="N7" s="760">
        <f>IF(Tabela1[[#This Row],[Entry]]=$B$1,Tabela1[[#This Row],[real]],Tabela1[[#This Row],[L2]]/Tabela1[[#This Row],[days2]])</f>
        <v>3.4495672505370334</v>
      </c>
      <c r="O7" s="760">
        <f>IF(Tabela1[[#This Row],[Entry]]=$B$1,Tabela1[[#This Row],[real]],Tabela1[[#This Row],[L]]/($B$1-Tabela1[[#This Row],[Entry]]))</f>
        <v>3.4495674669117649</v>
      </c>
      <c r="P7" s="756">
        <v>1.9990000000000001</v>
      </c>
      <c r="Q7" s="761">
        <f>MIN(500,$B$1-Tabela1[[#This Row],[Entry]])</f>
        <v>2</v>
      </c>
      <c r="R7" s="755">
        <f>(0.25-Tabela1[[#This Row],[days]]/2000)*$L$2+(Tabela1[[#This Row],[days]]/2000+0.75)*(IF(Tabela1[[#This Row],[real]]&gt;Tabela1[[#This Row],[AV2]],0.4*Tabela1[[#This Row],[real]]+0.6*Tabela1[[#This Row],[AV2]],Tabela1[[#This Row],[AV2]]))</f>
        <v>3.4218587363950341</v>
      </c>
      <c r="S7" s="760">
        <f>Tabela1[[#This Row],[real]]-Tabela1[[#This Row],[AV2]]</f>
        <v>-1.2964668794142042E-3</v>
      </c>
      <c r="T7" s="760">
        <f>Tabela1[[#This Row],[real]]/Tabela1[[#This Row],[AV2]]</f>
        <v>0.99962416535604215</v>
      </c>
      <c r="U7" s="762">
        <v>43914</v>
      </c>
      <c r="V7" s="191" t="s">
        <v>4017</v>
      </c>
      <c r="W7" s="191"/>
      <c r="X7" s="2">
        <v>3.5</v>
      </c>
      <c r="Y7" s="25">
        <v>3.25</v>
      </c>
      <c r="Z7" s="2">
        <f>Y8</f>
        <v>3.75</v>
      </c>
      <c r="AA7" s="26">
        <v>0.22500000000000001</v>
      </c>
      <c r="AB7" s="26">
        <f>stats!N1</f>
        <v>0.43809132044426163</v>
      </c>
      <c r="AC7" s="14">
        <f t="shared" si="0"/>
        <v>0.21309132044426163</v>
      </c>
      <c r="AD7" s="74">
        <f t="shared" si="1"/>
        <v>0.94707253530782942</v>
      </c>
      <c r="AE7" s="2">
        <v>3.5</v>
      </c>
      <c r="AF7" s="26">
        <f>AD7-AD6/2</f>
        <v>0.9968275930842776</v>
      </c>
    </row>
    <row r="8" spans="1:33" s="2" customFormat="1" x14ac:dyDescent="0.2">
      <c r="A8" s="557">
        <v>6601489</v>
      </c>
      <c r="B8" s="557" t="s">
        <v>6119</v>
      </c>
      <c r="C8" s="557" t="s">
        <v>6120</v>
      </c>
      <c r="D8" s="558">
        <v>4</v>
      </c>
      <c r="E8" s="559">
        <v>3.7880705446447118</v>
      </c>
      <c r="F8" s="560">
        <v>2015</v>
      </c>
      <c r="G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" s="39"/>
      <c r="I8" s="559">
        <v>0.45</v>
      </c>
      <c r="J8" s="561">
        <f>(Tabela1[[#This Row],[real]]-1)^3/Tabela1[[#This Row],[Z]]*0.00002</f>
        <v>9.6322724143745443E-4</v>
      </c>
      <c r="K8" s="562">
        <v>983.77015917515928</v>
      </c>
      <c r="L8" s="562">
        <v>1138.8691860778367</v>
      </c>
      <c r="M8" s="563">
        <v>43621</v>
      </c>
      <c r="N8" s="564">
        <f>IF(Tabela1[[#This Row],[Entry]]=$B$1,Tabela1[[#This Row],[real]],Tabela1[[#This Row],[L2]]/Tabela1[[#This Row],[days2]])</f>
        <v>3.8491928860289009</v>
      </c>
      <c r="O8" s="564">
        <f>IF(Tabela1[[#This Row],[Entry]]=$B$1,Tabela1[[#This Row],[real]],Tabela1[[#This Row],[L]]/($B$1-Tabela1[[#This Row],[Entry]]))</f>
        <v>3.8605735121282603</v>
      </c>
      <c r="P8" s="560">
        <v>255.57829610094859</v>
      </c>
      <c r="Q8" s="565">
        <f>MIN(500,$B$1-Tabela1[[#This Row],[Entry]])</f>
        <v>295</v>
      </c>
      <c r="R8" s="559">
        <f>(0.25-Tabela1[[#This Row],[days]]/2000)*$L$2+(Tabela1[[#This Row],[days]]/2000+0.75)*(IF(Tabela1[[#This Row],[real]]&gt;Tabela1[[#This Row],[AV2]],0.4*Tabela1[[#This Row],[real]]+0.6*Tabela1[[#This Row],[AV2]],Tabela1[[#This Row],[AV2]]))</f>
        <v>3.7968251431317275</v>
      </c>
      <c r="S8" s="564">
        <f>Tabela1[[#This Row],[real]]-Tabela1[[#This Row],[AV2]]</f>
        <v>-6.1122341384189038E-2</v>
      </c>
      <c r="T8" s="564">
        <f>Tabela1[[#This Row],[real]]/Tabela1[[#This Row],[AV2]]</f>
        <v>0.98412073824462276</v>
      </c>
      <c r="U8" s="566">
        <v>43914</v>
      </c>
      <c r="V8" s="191" t="s">
        <v>6121</v>
      </c>
      <c r="W8" s="191"/>
      <c r="X8" s="2">
        <v>4</v>
      </c>
      <c r="Y8" s="25">
        <v>3.75</v>
      </c>
      <c r="Z8" s="2">
        <f>Y9</f>
        <v>4.25</v>
      </c>
      <c r="AA8" s="26">
        <v>0.17499999999999999</v>
      </c>
      <c r="AB8" s="26">
        <f>stats!O1</f>
        <v>0.22418757712875359</v>
      </c>
      <c r="AC8" s="14">
        <f t="shared" si="0"/>
        <v>4.9187577128753601E-2</v>
      </c>
      <c r="AD8" s="74">
        <f t="shared" si="1"/>
        <v>0.28107186930716344</v>
      </c>
      <c r="AE8" s="2">
        <v>4</v>
      </c>
      <c r="AF8" s="26">
        <f>AD8-AD7/2</f>
        <v>-0.19246439834675128</v>
      </c>
    </row>
    <row r="9" spans="1:33" s="2" customFormat="1" x14ac:dyDescent="0.2">
      <c r="A9" s="184">
        <v>2358963</v>
      </c>
      <c r="B9" s="184" t="s">
        <v>720</v>
      </c>
      <c r="C9" s="184" t="s">
        <v>4332</v>
      </c>
      <c r="D9" s="185">
        <v>4</v>
      </c>
      <c r="E9" s="186">
        <v>3.798005430014602</v>
      </c>
      <c r="F9" s="116">
        <v>2009</v>
      </c>
      <c r="G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" s="185"/>
      <c r="I9" s="186">
        <v>0.44</v>
      </c>
      <c r="J9" s="178">
        <f>(Tabela1[[#This Row],[real]]-1)^3/Tabela1[[#This Row],[Z]]*0.00002</f>
        <v>9.9568732380943682E-4</v>
      </c>
      <c r="K9" s="188">
        <v>1721.6835917315618</v>
      </c>
      <c r="L9" s="66">
        <v>2444.3576743040162</v>
      </c>
      <c r="M9" s="183">
        <v>43197</v>
      </c>
      <c r="N9" s="181">
        <f>IF(Tabela1[[#This Row],[Entry]]=$B$1,Tabela1[[#This Row],[real]],Tabela1[[#This Row],[L2]]/Tabela1[[#This Row],[days2]])</f>
        <v>3.3565271389890707</v>
      </c>
      <c r="O9" s="189">
        <f>IF(Tabela1[[#This Row],[Entry]]=$B$1,Tabela1[[#This Row],[real]],Tabela1[[#This Row],[L]]/($B$1-Tabela1[[#This Row],[Entry]]))</f>
        <v>3.3996629684339585</v>
      </c>
      <c r="P9" s="187">
        <v>512.93599617672203</v>
      </c>
      <c r="Q9" s="190">
        <f>MIN(500,$B$1-Tabela1[[#This Row],[Entry]])</f>
        <v>500</v>
      </c>
      <c r="R9" s="186">
        <f>(0.25-Tabela1[[#This Row],[days]]/2000)*$L$2+(Tabela1[[#This Row],[days]]/2000+0.75)*(IF(Tabela1[[#This Row],[real]]&gt;Tabela1[[#This Row],[AV2]],0.4*Tabela1[[#This Row],[real]]+0.6*Tabela1[[#This Row],[AV2]],Tabela1[[#This Row],[AV2]]))</f>
        <v>3.5331184553992836</v>
      </c>
      <c r="S9" s="189">
        <f>Tabela1[[#This Row],[real]]-Tabela1[[#This Row],[AV2]]</f>
        <v>0.44147829102553127</v>
      </c>
      <c r="T9" s="189">
        <f>Tabela1[[#This Row],[real]]/Tabela1[[#This Row],[AV2]]</f>
        <v>1.1315282947953453</v>
      </c>
      <c r="U9" s="183">
        <v>43914</v>
      </c>
      <c r="V9" s="191" t="s">
        <v>4001</v>
      </c>
      <c r="W9" s="191"/>
      <c r="X9" s="2">
        <v>4.5</v>
      </c>
      <c r="Y9" s="25">
        <v>4.25</v>
      </c>
      <c r="Z9" s="2">
        <v>6</v>
      </c>
      <c r="AA9" s="26">
        <v>0.125</v>
      </c>
      <c r="AB9" s="26">
        <f>stats!P1</f>
        <v>6.5816536404771697E-2</v>
      </c>
      <c r="AC9" s="14">
        <f t="shared" si="0"/>
        <v>-5.9183463595228303E-2</v>
      </c>
      <c r="AD9" s="74">
        <f t="shared" si="1"/>
        <v>-0.47346770876182642</v>
      </c>
      <c r="AE9" s="2">
        <v>4.5</v>
      </c>
      <c r="AF9" s="26">
        <f>AD9-AD8/2</f>
        <v>-0.61400364341540814</v>
      </c>
    </row>
    <row r="10" spans="1:33" s="2" customFormat="1" x14ac:dyDescent="0.2">
      <c r="A10" s="753">
        <v>10324692</v>
      </c>
      <c r="B10" s="753" t="s">
        <v>6513</v>
      </c>
      <c r="C10" s="753" t="s">
        <v>6514</v>
      </c>
      <c r="D10" s="754">
        <v>4</v>
      </c>
      <c r="E10" s="755">
        <v>3.8274114702872275</v>
      </c>
      <c r="F10" s="756">
        <v>2019</v>
      </c>
      <c r="G10" s="755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" s="754"/>
      <c r="I10" s="755">
        <v>0.35</v>
      </c>
      <c r="J10" s="757">
        <f>(Tabela1[[#This Row],[real]]-1)^3/Tabela1[[#This Row],[Z]]*0.00002</f>
        <v>1.2916028595961423E-3</v>
      </c>
      <c r="K10" s="758">
        <v>7.6548748464571421</v>
      </c>
      <c r="L10" s="758">
        <v>7.6587048464571428</v>
      </c>
      <c r="M10" s="759">
        <v>43914</v>
      </c>
      <c r="N10" s="760">
        <f>IF(Tabela1[[#This Row],[Entry]]=$B$1,Tabela1[[#This Row],[real]],Tabela1[[#This Row],[L2]]/Tabela1[[#This Row],[days2]])</f>
        <v>3.8293520992782097</v>
      </c>
      <c r="O10" s="760">
        <f>IF(Tabela1[[#This Row],[Entry]]=$B$1,Tabela1[[#This Row],[real]],Tabela1[[#This Row],[L]]/($B$1-Tabela1[[#This Row],[Entry]]))</f>
        <v>3.8293524232285714</v>
      </c>
      <c r="P10" s="756">
        <v>1.9990000000000001</v>
      </c>
      <c r="Q10" s="761">
        <f>MIN(500,$B$1-Tabela1[[#This Row],[Entry]])</f>
        <v>2</v>
      </c>
      <c r="R10" s="755">
        <f>(0.25-Tabela1[[#This Row],[days]]/2000)*$L$2+(Tabela1[[#This Row],[days]]/2000+0.75)*(IF(Tabela1[[#This Row],[real]]&gt;Tabela1[[#This Row],[AV2]],0.4*Tabela1[[#This Row],[real]]+0.6*Tabela1[[#This Row],[AV2]],Tabela1[[#This Row],[AV2]]))</f>
        <v>3.7070771577996573</v>
      </c>
      <c r="S10" s="760">
        <f>Tabela1[[#This Row],[real]]-Tabela1[[#This Row],[AV2]]</f>
        <v>-1.9406289909822405E-3</v>
      </c>
      <c r="T10" s="760">
        <f>Tabela1[[#This Row],[real]]/Tabela1[[#This Row],[AV2]]</f>
        <v>0.9994932226286144</v>
      </c>
      <c r="U10" s="762">
        <v>43914</v>
      </c>
      <c r="V10" s="191" t="s">
        <v>3971</v>
      </c>
      <c r="W10" s="191"/>
      <c r="AA10" s="14">
        <f>SUM(AA4:AA9)</f>
        <v>1</v>
      </c>
      <c r="AB10" s="22">
        <f>SUMPRODUCT(X4:X9,AA4:AA9)</f>
        <v>3.37</v>
      </c>
      <c r="AD10" s="14"/>
      <c r="AF10" s="14"/>
    </row>
    <row r="11" spans="1:33" s="2" customFormat="1" x14ac:dyDescent="0.2">
      <c r="A11" s="309">
        <v>7681585</v>
      </c>
      <c r="B11" s="309" t="s">
        <v>2919</v>
      </c>
      <c r="C11" s="309" t="s">
        <v>5355</v>
      </c>
      <c r="D11" s="311">
        <v>4</v>
      </c>
      <c r="E11" s="313">
        <v>4.1481888466848913</v>
      </c>
      <c r="F11" s="116">
        <v>2016</v>
      </c>
      <c r="G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" s="39"/>
      <c r="I11" s="313">
        <v>0.69</v>
      </c>
      <c r="J11" s="301">
        <f>(Tabela1[[#This Row],[real]]-1)^3/Tabela1[[#This Row],[Z]]*0.00002</f>
        <v>9.0440557931486219E-4</v>
      </c>
      <c r="K11" s="317">
        <v>1781.943021768262</v>
      </c>
      <c r="L11" s="66">
        <v>2398.2978443673196</v>
      </c>
      <c r="M11" s="306">
        <v>43284</v>
      </c>
      <c r="N11" s="304">
        <f>IF(Tabela1[[#This Row],[Entry]]=$B$1,Tabela1[[#This Row],[real]],Tabela1[[#This Row],[L2]]/Tabela1[[#This Row],[days2]])</f>
        <v>3.8023677636209663</v>
      </c>
      <c r="O11" s="319">
        <f>IF(Tabela1[[#This Row],[Entry]]=$B$1,Tabela1[[#This Row],[real]],Tabela1[[#This Row],[L]]/($B$1-Tabela1[[#This Row],[Entry]]))</f>
        <v>3.7947750702014549</v>
      </c>
      <c r="P11" s="315">
        <v>468.64036635723289</v>
      </c>
      <c r="Q11" s="321">
        <f>MIN(500,$B$1-Tabela1[[#This Row],[Entry]])</f>
        <v>500</v>
      </c>
      <c r="R11" s="313">
        <f>(0.25-Tabela1[[#This Row],[days]]/2000)*$L$2+(Tabela1[[#This Row],[days]]/2000+0.75)*(IF(Tabela1[[#This Row],[real]]&gt;Tabela1[[#This Row],[AV2]],0.4*Tabela1[[#This Row],[real]]+0.6*Tabela1[[#This Row],[AV2]],Tabela1[[#This Row],[AV2]]))</f>
        <v>3.9406961968465364</v>
      </c>
      <c r="S11" s="319">
        <f>Tabela1[[#This Row],[real]]-Tabela1[[#This Row],[AV2]]</f>
        <v>0.34582108306392501</v>
      </c>
      <c r="T11" s="319">
        <f>Tabela1[[#This Row],[real]]/Tabela1[[#This Row],[AV2]]</f>
        <v>1.09094887832065</v>
      </c>
      <c r="U11" s="306">
        <v>43914</v>
      </c>
      <c r="V11" s="191" t="s">
        <v>3983</v>
      </c>
      <c r="W11" s="191"/>
      <c r="X11" s="3"/>
    </row>
    <row r="12" spans="1:33" s="2" customFormat="1" x14ac:dyDescent="0.2">
      <c r="A12" s="184">
        <v>84248</v>
      </c>
      <c r="B12" s="184" t="s">
        <v>3094</v>
      </c>
      <c r="C12" s="184" t="s">
        <v>3907</v>
      </c>
      <c r="D12" s="185">
        <v>4</v>
      </c>
      <c r="E12" s="186">
        <v>4.1578249514604959</v>
      </c>
      <c r="F12" s="116">
        <v>1982</v>
      </c>
      <c r="G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" s="39"/>
      <c r="I12" s="186">
        <v>0.57999999999999996</v>
      </c>
      <c r="J12" s="178">
        <f>(Tabela1[[#This Row],[real]]-1)^3/Tabela1[[#This Row],[Z]]*0.00002</f>
        <v>1.0858408049637476E-3</v>
      </c>
      <c r="K12" s="188">
        <v>1917.2545696645598</v>
      </c>
      <c r="L12" s="66">
        <v>2713.899962800001</v>
      </c>
      <c r="M12" s="183">
        <v>43183</v>
      </c>
      <c r="N12" s="181">
        <f>IF(Tabela1[[#This Row],[Entry]]=$B$1,Tabela1[[#This Row],[real]],Tabela1[[#This Row],[L2]]/Tabela1[[#This Row],[days2]])</f>
        <v>3.6890800962725621</v>
      </c>
      <c r="O12" s="189">
        <f>IF(Tabela1[[#This Row],[Entry]]=$B$1,Tabela1[[#This Row],[real]],Tabela1[[#This Row],[L]]/($B$1-Tabela1[[#This Row],[Entry]]))</f>
        <v>3.7024556109140532</v>
      </c>
      <c r="P12" s="187">
        <v>519.71074621062019</v>
      </c>
      <c r="Q12" s="190">
        <f>MIN(500,$B$1-Tabela1[[#This Row],[Entry]])</f>
        <v>500</v>
      </c>
      <c r="R12" s="186">
        <f>(0.25-Tabela1[[#This Row],[days]]/2000)*$L$2+(Tabela1[[#This Row],[days]]/2000+0.75)*(IF(Tabela1[[#This Row],[real]]&gt;Tabela1[[#This Row],[AV2]],0.4*Tabela1[[#This Row],[real]]+0.6*Tabela1[[#This Row],[AV2]],Tabela1[[#This Row],[AV2]]))</f>
        <v>3.8765780383477355</v>
      </c>
      <c r="S12" s="189">
        <f>Tabela1[[#This Row],[real]]-Tabela1[[#This Row],[AV2]]</f>
        <v>0.46874485518793385</v>
      </c>
      <c r="T12" s="189">
        <f>Tabela1[[#This Row],[real]]/Tabela1[[#This Row],[AV2]]</f>
        <v>1.1270628023667886</v>
      </c>
      <c r="U12" s="183">
        <v>43914</v>
      </c>
      <c r="V12" s="191" t="s">
        <v>3975</v>
      </c>
      <c r="W12" s="191"/>
      <c r="X12" s="3"/>
      <c r="Z12" s="22"/>
      <c r="AB12" s="22"/>
    </row>
    <row r="13" spans="1:33" s="2" customFormat="1" x14ac:dyDescent="0.2">
      <c r="A13" s="753">
        <v>10476854</v>
      </c>
      <c r="B13" s="753" t="s">
        <v>6510</v>
      </c>
      <c r="C13" s="33" t="s">
        <v>6511</v>
      </c>
      <c r="D13" s="754">
        <v>3.5</v>
      </c>
      <c r="E13" s="755">
        <v>3.5963686658541274</v>
      </c>
      <c r="F13" s="756">
        <v>2019</v>
      </c>
      <c r="G13" s="755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" s="754"/>
      <c r="I13" s="755">
        <v>0.28999999999999998</v>
      </c>
      <c r="J13" s="757">
        <f>(Tabela1[[#This Row],[real]]-1)^3/Tabela1[[#This Row],[Z]]*0.00002</f>
        <v>1.2070661621393585E-3</v>
      </c>
      <c r="K13" s="758">
        <v>10.785570092875769</v>
      </c>
      <c r="L13" s="758">
        <v>10.796365280737838</v>
      </c>
      <c r="M13" s="759">
        <v>43913</v>
      </c>
      <c r="N13" s="760">
        <f>IF(Tabela1[[#This Row],[Entry]]=$B$1,Tabela1[[#This Row],[real]],Tabela1[[#This Row],[L2]]/Tabela1[[#This Row],[days2]])</f>
        <v>3.5987876189816985</v>
      </c>
      <c r="O13" s="760">
        <f>IF(Tabela1[[#This Row],[Entry]]=$B$1,Tabela1[[#This Row],[real]],Tabela1[[#This Row],[L]]/($B$1-Tabela1[[#This Row],[Entry]]))</f>
        <v>3.5987884269126127</v>
      </c>
      <c r="P13" s="756">
        <v>2.997001</v>
      </c>
      <c r="Q13" s="761">
        <f>MIN(500,$B$1-Tabela1[[#This Row],[Entry]])</f>
        <v>3</v>
      </c>
      <c r="R13" s="755">
        <f>(0.25-Tabela1[[#This Row],[days]]/2000)*$L$2+(Tabela1[[#This Row],[days]]/2000+0.75)*(IF(Tabela1[[#This Row],[real]]&gt;Tabela1[[#This Row],[AV2]],0.4*Tabela1[[#This Row],[real]]+0.6*Tabela1[[#This Row],[AV2]],Tabela1[[#This Row],[AV2]]))</f>
        <v>3.5340534828678303</v>
      </c>
      <c r="S13" s="760">
        <f>Tabela1[[#This Row],[real]]-Tabela1[[#This Row],[AV2]]</f>
        <v>-2.4189531275711218E-3</v>
      </c>
      <c r="T13" s="760">
        <f>Tabela1[[#This Row],[real]]/Tabela1[[#This Row],[AV2]]</f>
        <v>0.99932784221141246</v>
      </c>
      <c r="U13" s="762">
        <v>43913</v>
      </c>
      <c r="V13" s="191" t="s">
        <v>4279</v>
      </c>
      <c r="W13" s="191"/>
      <c r="X13" s="3"/>
      <c r="Z13" s="22"/>
      <c r="AB13" s="22"/>
      <c r="AC13" s="24"/>
      <c r="AG13" s="3"/>
    </row>
    <row r="14" spans="1:33" s="2" customFormat="1" x14ac:dyDescent="0.2">
      <c r="A14" s="65">
        <v>1422</v>
      </c>
      <c r="B14" s="65" t="s">
        <v>143</v>
      </c>
      <c r="C14" s="65" t="s">
        <v>666</v>
      </c>
      <c r="D14" s="39">
        <v>3.5</v>
      </c>
      <c r="E14" s="41">
        <v>3.6781385037782885</v>
      </c>
      <c r="F14" s="116">
        <v>1981</v>
      </c>
      <c r="G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" s="39"/>
      <c r="I14" s="41">
        <v>0.62</v>
      </c>
      <c r="J14" s="23">
        <f>(Tabela1[[#This Row],[real]]-1)^3/Tabela1[[#This Row],[Z]]*0.00002</f>
        <v>6.1963709103591408E-4</v>
      </c>
      <c r="K14" s="66">
        <v>2768.1743676265519</v>
      </c>
      <c r="L14" s="66">
        <v>4780.7770648641672</v>
      </c>
      <c r="M14" s="67">
        <v>42409</v>
      </c>
      <c r="N14" s="22">
        <f>IF(Tabela1[[#This Row],[Entry]]=$B$1,Tabela1[[#This Row],[real]],Tabela1[[#This Row],[L2]]/Tabela1[[#This Row],[days2]])</f>
        <v>3.1469217988361304</v>
      </c>
      <c r="O14" s="42">
        <f>IF(Tabela1[[#This Row],[Entry]]=$B$1,Tabela1[[#This Row],[real]],Tabela1[[#This Row],[L]]/($B$1-Tabela1[[#This Row],[Entry]]))</f>
        <v>3.1723802686557181</v>
      </c>
      <c r="P14" s="115">
        <v>879.64510864246586</v>
      </c>
      <c r="Q14" s="43">
        <f>MIN(500,$B$1-Tabela1[[#This Row],[Entry]])</f>
        <v>500</v>
      </c>
      <c r="R14" s="41">
        <f>(0.25-Tabela1[[#This Row],[days]]/2000)*$L$2+(Tabela1[[#This Row],[days]]/2000+0.75)*(IF(Tabela1[[#This Row],[real]]&gt;Tabela1[[#This Row],[AV2]],0.4*Tabela1[[#This Row],[real]]+0.6*Tabela1[[#This Row],[AV2]],Tabela1[[#This Row],[AV2]]))</f>
        <v>3.3594084808129936</v>
      </c>
      <c r="S14" s="42">
        <f>Tabela1[[#This Row],[real]]-Tabela1[[#This Row],[AV2]]</f>
        <v>0.53121670494215811</v>
      </c>
      <c r="T14" s="64">
        <f>Tabela1[[#This Row],[real]]/Tabela1[[#This Row],[AV2]]</f>
        <v>1.1688051813485245</v>
      </c>
      <c r="U14" s="168">
        <v>43913</v>
      </c>
      <c r="V14" s="191" t="s">
        <v>4495</v>
      </c>
      <c r="W14" s="191"/>
      <c r="X14" s="3"/>
      <c r="Z14" s="22"/>
      <c r="AB14" s="22"/>
      <c r="AC14" s="24"/>
      <c r="AG14" s="3"/>
    </row>
    <row r="15" spans="1:33" s="2" customFormat="1" x14ac:dyDescent="0.2">
      <c r="A15" s="10">
        <v>2328</v>
      </c>
      <c r="B15" s="10" t="s">
        <v>730</v>
      </c>
      <c r="C15" s="10" t="s">
        <v>2045</v>
      </c>
      <c r="D15" s="2">
        <v>4</v>
      </c>
      <c r="E15" s="21">
        <v>3.8483071677515173</v>
      </c>
      <c r="F15" s="116">
        <v>1969</v>
      </c>
      <c r="G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5" s="21">
        <v>0.82</v>
      </c>
      <c r="J15" s="23">
        <f>(Tabela1[[#This Row],[real]]-1)^3/Tabela1[[#This Row],[Z]]*0.00002</f>
        <v>5.6360730260748089E-4</v>
      </c>
      <c r="K15" s="24">
        <v>2670.4831025039675</v>
      </c>
      <c r="L15" s="66">
        <v>4565.8809126069264</v>
      </c>
      <c r="M15" s="1">
        <v>42409</v>
      </c>
      <c r="N15" s="22">
        <f>IF(Tabela1[[#This Row],[Entry]]=$B$1,Tabela1[[#This Row],[real]],Tabela1[[#This Row],[L2]]/Tabela1[[#This Row],[days2]])</f>
        <v>3.0358642096302413</v>
      </c>
      <c r="O15" s="22">
        <f>IF(Tabela1[[#This Row],[Entry]]=$B$1,Tabela1[[#This Row],[real]],Tabela1[[#This Row],[L]]/($B$1-Tabela1[[#This Row],[Entry]]))</f>
        <v>3.0297816274763942</v>
      </c>
      <c r="P15" s="35">
        <v>879.64510864246586</v>
      </c>
      <c r="Q15" s="3">
        <f>MIN(500,$B$1-Tabela1[[#This Row],[Entry]])</f>
        <v>500</v>
      </c>
      <c r="R15" s="21">
        <f>(0.25-Tabela1[[#This Row],[days]]/2000)*$L$2+(Tabela1[[#This Row],[days]]/2000+0.75)*(IF(Tabela1[[#This Row],[real]]&gt;Tabela1[[#This Row],[AV2]],0.4*Tabela1[[#This Row],[real]]+0.6*Tabela1[[#This Row],[AV2]],Tabela1[[#This Row],[AV2]]))</f>
        <v>3.3608413928787515</v>
      </c>
      <c r="S15" s="22">
        <f>Tabela1[[#This Row],[real]]-Tabela1[[#This Row],[AV2]]</f>
        <v>0.81244295812127598</v>
      </c>
      <c r="T15" s="47">
        <f>Tabela1[[#This Row],[real]]/Tabela1[[#This Row],[AV2]]</f>
        <v>1.2676150519328495</v>
      </c>
      <c r="U15" s="172">
        <v>43913</v>
      </c>
      <c r="V15" s="191" t="s">
        <v>4348</v>
      </c>
      <c r="W15" s="191"/>
      <c r="X15" s="3">
        <f>COUNTIF(Tabela1[D],Y15)</f>
        <v>40</v>
      </c>
      <c r="Y15" s="2">
        <v>1</v>
      </c>
      <c r="Z15" s="22"/>
      <c r="AB15" s="35">
        <f t="array" ref="AB15">MAX(1*(A4:A3050=A5:A3051)*A4:A3050)</f>
        <v>0</v>
      </c>
      <c r="AC15" s="24"/>
      <c r="AG15" s="3"/>
    </row>
    <row r="16" spans="1:33" s="2" customFormat="1" x14ac:dyDescent="0.2">
      <c r="A16" s="753">
        <v>11039514</v>
      </c>
      <c r="B16" s="753" t="s">
        <v>5250</v>
      </c>
      <c r="C16" s="753" t="s">
        <v>6512</v>
      </c>
      <c r="D16" s="754">
        <v>4</v>
      </c>
      <c r="E16" s="755">
        <v>3.8958250486212842</v>
      </c>
      <c r="F16" s="756">
        <v>2020</v>
      </c>
      <c r="G16" s="755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" s="754"/>
      <c r="I16" s="755">
        <v>0.35</v>
      </c>
      <c r="J16" s="757">
        <f>(Tabela1[[#This Row],[real]]-1)^3/Tabela1[[#This Row],[Z]]*0.00002</f>
        <v>1.3876467169628636E-3</v>
      </c>
      <c r="K16" s="758">
        <v>11.684126330518549</v>
      </c>
      <c r="L16" s="758">
        <v>11.695821036861405</v>
      </c>
      <c r="M16" s="759">
        <v>43913</v>
      </c>
      <c r="N16" s="760">
        <f>IF(Tabela1[[#This Row],[Entry]]=$B$1,Tabela1[[#This Row],[real]],Tabela1[[#This Row],[L2]]/Tabela1[[#This Row],[days2]])</f>
        <v>3.8986060833875427</v>
      </c>
      <c r="O16" s="760">
        <f>IF(Tabela1[[#This Row],[Entry]]=$B$1,Tabela1[[#This Row],[real]],Tabela1[[#This Row],[L]]/($B$1-Tabela1[[#This Row],[Entry]]))</f>
        <v>3.898607012287135</v>
      </c>
      <c r="P16" s="756">
        <v>2.997001</v>
      </c>
      <c r="Q16" s="761">
        <f>MIN(500,$B$1-Tabela1[[#This Row],[Entry]])</f>
        <v>3</v>
      </c>
      <c r="R16" s="755">
        <f>(0.25-Tabela1[[#This Row],[days]]/2000)*$L$2+(Tabela1[[#This Row],[days]]/2000+0.75)*(IF(Tabela1[[#This Row],[real]]&gt;Tabela1[[#This Row],[AV2]],0.4*Tabela1[[#This Row],[real]]+0.6*Tabela1[[#This Row],[AV2]],Tabela1[[#This Row],[AV2]]))</f>
        <v>3.7593670588688219</v>
      </c>
      <c r="S16" s="760">
        <f>Tabela1[[#This Row],[real]]-Tabela1[[#This Row],[AV2]]</f>
        <v>-2.7810347662584611E-3</v>
      </c>
      <c r="T16" s="760">
        <f>Tabela1[[#This Row],[real]]/Tabela1[[#This Row],[AV2]]</f>
        <v>0.9992866592041425</v>
      </c>
      <c r="U16" s="762">
        <v>43913</v>
      </c>
      <c r="V16" s="191" t="s">
        <v>5694</v>
      </c>
      <c r="W16" s="191"/>
      <c r="X16" s="3">
        <f>COUNTIF(Tabela1[D],Y16)</f>
        <v>36</v>
      </c>
      <c r="Y16" s="2">
        <v>2</v>
      </c>
      <c r="Z16" s="22"/>
      <c r="AB16" s="22"/>
      <c r="AC16" s="24"/>
      <c r="AG16" s="3"/>
    </row>
    <row r="17" spans="1:33" s="2" customFormat="1" x14ac:dyDescent="0.2">
      <c r="A17" s="65">
        <v>4649405</v>
      </c>
      <c r="B17" s="65" t="s">
        <v>20</v>
      </c>
      <c r="C17" s="65" t="s">
        <v>21</v>
      </c>
      <c r="D17" s="39">
        <v>4</v>
      </c>
      <c r="E17" s="41">
        <v>4.1380039056826865</v>
      </c>
      <c r="F17" s="116">
        <v>2013</v>
      </c>
      <c r="G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" s="39"/>
      <c r="I17" s="41">
        <v>0.93</v>
      </c>
      <c r="J17" s="23">
        <f>(Tabela1[[#This Row],[real]]-1)^3/Tabela1[[#This Row],[Z]]*0.00002</f>
        <v>6.6451912796626662E-4</v>
      </c>
      <c r="K17" s="66">
        <v>3492.8778063376367</v>
      </c>
      <c r="L17" s="66">
        <v>6017.4437843682581</v>
      </c>
      <c r="M17" s="67">
        <v>42409</v>
      </c>
      <c r="N17" s="22">
        <f>IF(Tabela1[[#This Row],[Entry]]=$B$1,Tabela1[[#This Row],[real]],Tabela1[[#This Row],[L2]]/Tabela1[[#This Row],[days2]])</f>
        <v>3.9707806841876345</v>
      </c>
      <c r="O17" s="42">
        <f>IF(Tabela1[[#This Row],[Entry]]=$B$1,Tabela1[[#This Row],[real]],Tabela1[[#This Row],[L]]/($B$1-Tabela1[[#This Row],[Entry]]))</f>
        <v>3.9929952119231973</v>
      </c>
      <c r="P17" s="115">
        <v>879.64510864246586</v>
      </c>
      <c r="Q17" s="43">
        <f>MIN(500,$B$1-Tabela1[[#This Row],[Entry]])</f>
        <v>500</v>
      </c>
      <c r="R17" s="41">
        <f>(0.25-Tabela1[[#This Row],[days]]/2000)*$L$2+(Tabela1[[#This Row],[days]]/2000+0.75)*(IF(Tabela1[[#This Row],[real]]&gt;Tabela1[[#This Row],[AV2]],0.4*Tabela1[[#This Row],[real]]+0.6*Tabela1[[#This Row],[AV2]],Tabela1[[#This Row],[AV2]]))</f>
        <v>4.0376699727856558</v>
      </c>
      <c r="S17" s="42">
        <f>Tabela1[[#This Row],[real]]-Tabela1[[#This Row],[AV2]]</f>
        <v>0.16722322149505198</v>
      </c>
      <c r="T17" s="64">
        <f>Tabela1[[#This Row],[real]]/Tabela1[[#This Row],[AV2]]</f>
        <v>1.0421134368264067</v>
      </c>
      <c r="U17" s="172">
        <v>43913</v>
      </c>
      <c r="V17" s="191" t="s">
        <v>4046</v>
      </c>
      <c r="W17" s="191"/>
      <c r="X17" s="3">
        <f>COUNTIF(Tabela1[D],Y17)</f>
        <v>23</v>
      </c>
      <c r="Y17" s="2">
        <v>3</v>
      </c>
      <c r="Z17" s="22"/>
      <c r="AB17" s="22"/>
      <c r="AC17" s="24"/>
      <c r="AG17" s="3"/>
    </row>
    <row r="18" spans="1:33" s="2" customFormat="1" x14ac:dyDescent="0.2">
      <c r="A18" s="10">
        <v>7157004</v>
      </c>
      <c r="B18" s="10" t="s">
        <v>3308</v>
      </c>
      <c r="C18" s="10" t="s">
        <v>3309</v>
      </c>
      <c r="D18" s="2">
        <v>4.5</v>
      </c>
      <c r="E18" s="21">
        <v>4.3376968654113455</v>
      </c>
      <c r="F18" s="116">
        <v>2016</v>
      </c>
      <c r="G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" s="21">
        <v>0.97</v>
      </c>
      <c r="J18" s="23">
        <f>(Tabela1[[#This Row],[real]]-1)^3/Tabela1[[#This Row],[Z]]*0.00002</f>
        <v>7.6665316687648502E-4</v>
      </c>
      <c r="K18" s="24">
        <v>3230.2594799871013</v>
      </c>
      <c r="L18" s="66">
        <v>5238.5979445419425</v>
      </c>
      <c r="M18" s="1">
        <v>42722</v>
      </c>
      <c r="N18" s="22">
        <f>IF(Tabela1[[#This Row],[Entry]]=$B$1,Tabela1[[#This Row],[real]],Tabela1[[#This Row],[L2]]/Tabela1[[#This Row],[days2]])</f>
        <v>4.3997181060171604</v>
      </c>
      <c r="O18" s="22">
        <f>IF(Tabela1[[#This Row],[Entry]]=$B$1,Tabela1[[#This Row],[real]],Tabela1[[#This Row],[L]]/($B$1-Tabela1[[#This Row],[Entry]]))</f>
        <v>4.3874354644404878</v>
      </c>
      <c r="P18" s="35">
        <v>734.19691947293643</v>
      </c>
      <c r="Q18" s="3">
        <f>MIN(500,$B$1-Tabela1[[#This Row],[Entry]])</f>
        <v>500</v>
      </c>
      <c r="R18" s="21">
        <f>(0.25-Tabela1[[#This Row],[days]]/2000)*$L$2+(Tabela1[[#This Row],[days]]/2000+0.75)*(IF(Tabela1[[#This Row],[real]]&gt;Tabela1[[#This Row],[AV2]],0.4*Tabela1[[#This Row],[real]]+0.6*Tabela1[[#This Row],[AV2]],Tabela1[[#This Row],[AV2]]))</f>
        <v>4.3997181060171604</v>
      </c>
      <c r="S18" s="22">
        <f>Tabela1[[#This Row],[real]]-Tabela1[[#This Row],[AV2]]</f>
        <v>-6.2021240605814931E-2</v>
      </c>
      <c r="T18" s="47">
        <f>Tabela1[[#This Row],[real]]/Tabela1[[#This Row],[AV2]]</f>
        <v>0.98590336037188542</v>
      </c>
      <c r="U18" s="172">
        <v>43913</v>
      </c>
      <c r="V18" s="191" t="s">
        <v>4106</v>
      </c>
      <c r="W18" s="191"/>
      <c r="X18" s="3">
        <f>COUNTIF(Tabela1[D],Y18)</f>
        <v>12</v>
      </c>
      <c r="Y18" s="2">
        <v>4</v>
      </c>
      <c r="Z18" s="22"/>
      <c r="AB18" s="22"/>
      <c r="AC18" s="24"/>
      <c r="AG18" s="3"/>
    </row>
    <row r="19" spans="1:33" s="2" customFormat="1" x14ac:dyDescent="0.2">
      <c r="A19" s="75">
        <v>8242493</v>
      </c>
      <c r="B19" s="75" t="s">
        <v>1002</v>
      </c>
      <c r="C19" s="75" t="s">
        <v>3599</v>
      </c>
      <c r="D19" s="76">
        <v>4.5</v>
      </c>
      <c r="E19" s="77">
        <v>4.4471038247017756</v>
      </c>
      <c r="F19" s="116">
        <v>2017</v>
      </c>
      <c r="G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" s="39"/>
      <c r="I19" s="77">
        <v>0.85</v>
      </c>
      <c r="J19" s="23">
        <f>(Tabela1[[#This Row],[real]]-1)^3/Tabela1[[#This Row],[Z]]*0.00002</f>
        <v>9.6377168494824893E-4</v>
      </c>
      <c r="K19" s="112">
        <v>2521.0007366532691</v>
      </c>
      <c r="L19" s="66">
        <v>3747.3698187288624</v>
      </c>
      <c r="M19" s="79">
        <v>43022</v>
      </c>
      <c r="N19" s="22">
        <f>IF(Tabela1[[#This Row],[Entry]]=$B$1,Tabela1[[#This Row],[real]],Tabela1[[#This Row],[L2]]/Tabela1[[#This Row],[days2]])</f>
        <v>4.2384740300394048</v>
      </c>
      <c r="O19" s="64">
        <f>IF(Tabela1[[#This Row],[Entry]]=$B$1,Tabela1[[#This Row],[real]],Tabela1[[#This Row],[L]]/($B$1-Tabela1[[#This Row],[Entry]]))</f>
        <v>4.1916888352671835</v>
      </c>
      <c r="P19" s="117">
        <v>594.78970940629586</v>
      </c>
      <c r="Q19" s="78">
        <f>MIN(500,$B$1-Tabela1[[#This Row],[Entry]])</f>
        <v>500</v>
      </c>
      <c r="R19" s="77">
        <f>(0.25-Tabela1[[#This Row],[days]]/2000)*$L$2+(Tabela1[[#This Row],[days]]/2000+0.75)*(IF(Tabela1[[#This Row],[real]]&gt;Tabela1[[#This Row],[AV2]],0.4*Tabela1[[#This Row],[real]]+0.6*Tabela1[[#This Row],[AV2]],Tabela1[[#This Row],[AV2]]))</f>
        <v>4.3219259479043526</v>
      </c>
      <c r="S19" s="64">
        <f>Tabela1[[#This Row],[real]]-Tabela1[[#This Row],[AV2]]</f>
        <v>0.20862979466237075</v>
      </c>
      <c r="T19" s="64">
        <f>Tabela1[[#This Row],[real]]/Tabela1[[#This Row],[AV2]]</f>
        <v>1.0492228554861363</v>
      </c>
      <c r="U19" s="168">
        <v>43913</v>
      </c>
      <c r="V19" s="191" t="s">
        <v>3938</v>
      </c>
      <c r="W19" s="191"/>
      <c r="X19" s="3">
        <f>COUNTIF(Tabela1[D],Y19)</f>
        <v>1</v>
      </c>
      <c r="Y19" s="2">
        <v>5</v>
      </c>
      <c r="Z19" s="24"/>
      <c r="AA19" s="24"/>
      <c r="AB19" s="24"/>
      <c r="AC19" s="24"/>
      <c r="AG19" s="3"/>
    </row>
    <row r="20" spans="1:33" s="2" customFormat="1" x14ac:dyDescent="0.2">
      <c r="A20" s="65">
        <v>12136</v>
      </c>
      <c r="B20" s="65" t="s">
        <v>1417</v>
      </c>
      <c r="C20" s="65" t="s">
        <v>1417</v>
      </c>
      <c r="D20" s="39">
        <v>3.5</v>
      </c>
      <c r="E20" s="41">
        <v>3.5881232631819358</v>
      </c>
      <c r="F20" s="116">
        <v>1976</v>
      </c>
      <c r="G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" s="39"/>
      <c r="I20" s="41">
        <v>0.74</v>
      </c>
      <c r="J20" s="23">
        <f>(Tabela1[[#This Row],[real]]-1)^3/Tabela1[[#This Row],[Z]]*0.00002</f>
        <v>4.6854698231563045E-4</v>
      </c>
      <c r="K20" s="66">
        <v>2906.0335457131209</v>
      </c>
      <c r="L20" s="66">
        <v>4899.377643655801</v>
      </c>
      <c r="M20" s="67">
        <v>42409</v>
      </c>
      <c r="N20" s="22">
        <f>IF(Tabela1[[#This Row],[Entry]]=$B$1,Tabela1[[#This Row],[real]],Tabela1[[#This Row],[L2]]/Tabela1[[#This Row],[days2]])</f>
        <v>3.3036431592258033</v>
      </c>
      <c r="O20" s="42">
        <f>IF(Tabela1[[#This Row],[Entry]]=$B$1,Tabela1[[#This Row],[real]],Tabela1[[#This Row],[L]]/($B$1-Tabela1[[#This Row],[Entry]]))</f>
        <v>3.2510800555114803</v>
      </c>
      <c r="P20" s="115">
        <v>879.64510864246586</v>
      </c>
      <c r="Q20" s="43">
        <f>MIN(500,$B$1-Tabela1[[#This Row],[Entry]])</f>
        <v>500</v>
      </c>
      <c r="R20" s="41">
        <f>(0.25-Tabela1[[#This Row],[days]]/2000)*$L$2+(Tabela1[[#This Row],[days]]/2000+0.75)*(IF(Tabela1[[#This Row],[real]]&gt;Tabela1[[#This Row],[AV2]],0.4*Tabela1[[#This Row],[real]]+0.6*Tabela1[[#This Row],[AV2]],Tabela1[[#This Row],[AV2]]))</f>
        <v>3.4174352008082565</v>
      </c>
      <c r="S20" s="42">
        <f>Tabela1[[#This Row],[real]]-Tabela1[[#This Row],[AV2]]</f>
        <v>0.28448010395613244</v>
      </c>
      <c r="T20" s="64">
        <f>Tabela1[[#This Row],[real]]/Tabela1[[#This Row],[AV2]]</f>
        <v>1.0861110265985263</v>
      </c>
      <c r="U20" s="168">
        <v>43912</v>
      </c>
      <c r="V20" s="191" t="s">
        <v>4395</v>
      </c>
      <c r="W20" s="191"/>
      <c r="X20" s="3">
        <f>COUNTIF(Tabela1[D],Y20)</f>
        <v>0</v>
      </c>
      <c r="Y20" s="2">
        <v>6</v>
      </c>
      <c r="Z20" s="56"/>
      <c r="AA20" s="36"/>
      <c r="AB20" s="36"/>
      <c r="AC20" s="36"/>
      <c r="AD20" s="37"/>
      <c r="AG20" s="3"/>
    </row>
    <row r="21" spans="1:33" s="2" customFormat="1" x14ac:dyDescent="0.2">
      <c r="A21" s="742">
        <v>11035642</v>
      </c>
      <c r="B21" s="742" t="s">
        <v>1807</v>
      </c>
      <c r="C21" s="742" t="s">
        <v>6509</v>
      </c>
      <c r="D21" s="743">
        <v>4</v>
      </c>
      <c r="E21" s="744">
        <v>3.9143216877516762</v>
      </c>
      <c r="F21" s="745">
        <v>2020</v>
      </c>
      <c r="G21" s="74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" s="743"/>
      <c r="I21" s="744">
        <v>0.35</v>
      </c>
      <c r="J21" s="746">
        <f>(Tabela1[[#This Row],[real]]-1)^3/Tabela1[[#This Row],[Z]]*0.00002</f>
        <v>1.4144070618825862E-3</v>
      </c>
      <c r="K21" s="747">
        <v>15.647973527784444</v>
      </c>
      <c r="L21" s="747">
        <v>15.671472164442655</v>
      </c>
      <c r="M21" s="748">
        <v>43912</v>
      </c>
      <c r="N21" s="749">
        <f>IF(Tabela1[[#This Row],[Entry]]=$B$1,Tabela1[[#This Row],[real]],Tabela1[[#This Row],[L2]]/Tabela1[[#This Row],[days2]])</f>
        <v>3.9178662644559972</v>
      </c>
      <c r="O21" s="749">
        <f>IF(Tabela1[[#This Row],[Entry]]=$B$1,Tabela1[[#This Row],[real]],Tabela1[[#This Row],[L]]/($B$1-Tabela1[[#This Row],[Entry]]))</f>
        <v>3.9178680411106637</v>
      </c>
      <c r="P21" s="745">
        <v>3.9940039989999998</v>
      </c>
      <c r="Q21" s="750">
        <f>MIN(500,$B$1-Tabela1[[#This Row],[Entry]])</f>
        <v>4</v>
      </c>
      <c r="R21" s="744">
        <f>(0.25-Tabela1[[#This Row],[days]]/2000)*$L$2+(Tabela1[[#This Row],[days]]/2000+0.75)*(IF(Tabela1[[#This Row],[real]]&gt;Tabela1[[#This Row],[AV2]],0.4*Tabela1[[#This Row],[real]]+0.6*Tabela1[[#This Row],[AV2]],Tabela1[[#This Row],[AV2]]))</f>
        <v>3.7741308740353556</v>
      </c>
      <c r="S21" s="749">
        <f>Tabela1[[#This Row],[real]]-Tabela1[[#This Row],[AV2]]</f>
        <v>-3.5445767043209564E-3</v>
      </c>
      <c r="T21" s="749">
        <f>Tabela1[[#This Row],[real]]/Tabela1[[#This Row],[AV2]]</f>
        <v>0.99909527879078508</v>
      </c>
      <c r="U21" s="751">
        <v>43912</v>
      </c>
      <c r="V21" s="191" t="s">
        <v>4400</v>
      </c>
      <c r="W21" s="191"/>
      <c r="X21" s="3"/>
      <c r="Z21" s="57"/>
      <c r="AA21" s="38"/>
      <c r="AB21" s="38"/>
      <c r="AC21" s="38"/>
      <c r="AD21" s="38"/>
      <c r="AG21" s="3"/>
    </row>
    <row r="22" spans="1:33" s="2" customFormat="1" x14ac:dyDescent="0.2">
      <c r="A22" s="742">
        <v>10828745</v>
      </c>
      <c r="B22" s="742" t="s">
        <v>6507</v>
      </c>
      <c r="C22" s="742" t="s">
        <v>6508</v>
      </c>
      <c r="D22" s="743">
        <v>3</v>
      </c>
      <c r="E22" s="744">
        <v>3.0971981295446112</v>
      </c>
      <c r="F22" s="745">
        <v>2019</v>
      </c>
      <c r="G22" s="74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" s="743"/>
      <c r="I22" s="744">
        <v>0.33</v>
      </c>
      <c r="J22" s="746">
        <f>(Tabela1[[#This Row],[real]]-1)^3/Tabela1[[#This Row],[Z]]*0.00002</f>
        <v>5.5902913272066015E-4</v>
      </c>
      <c r="K22" s="747">
        <v>15.463428361084134</v>
      </c>
      <c r="L22" s="747">
        <v>15.494391768908104</v>
      </c>
      <c r="M22" s="748">
        <v>43911</v>
      </c>
      <c r="N22" s="749">
        <f>IF(Tabela1[[#This Row],[Entry]]=$B$1,Tabela1[[#This Row],[real]],Tabela1[[#This Row],[L2]]/Tabela1[[#This Row],[days2]])</f>
        <v>3.0988772320246696</v>
      </c>
      <c r="O22" s="749">
        <f>IF(Tabela1[[#This Row],[Entry]]=$B$1,Tabela1[[#This Row],[real]],Tabela1[[#This Row],[L]]/($B$1-Tabela1[[#This Row],[Entry]]))</f>
        <v>3.0988783537816209</v>
      </c>
      <c r="P22" s="745">
        <v>4.9900099950009995</v>
      </c>
      <c r="Q22" s="750">
        <f>MIN(500,$B$1-Tabela1[[#This Row],[Entry]])</f>
        <v>5</v>
      </c>
      <c r="R22" s="744">
        <f>(0.25-Tabela1[[#This Row],[days]]/2000)*$L$2+(Tabela1[[#This Row],[days]]/2000+0.75)*(IF(Tabela1[[#This Row],[real]]&gt;Tabela1[[#This Row],[AV2]],0.4*Tabela1[[#This Row],[real]]+0.6*Tabela1[[#This Row],[AV2]],Tabela1[[#This Row],[AV2]]))</f>
        <v>3.1581314162243714</v>
      </c>
      <c r="S22" s="749">
        <f>Tabela1[[#This Row],[real]]-Tabela1[[#This Row],[AV2]]</f>
        <v>-1.6791024800584253E-3</v>
      </c>
      <c r="T22" s="749">
        <f>Tabela1[[#This Row],[real]]/Tabela1[[#This Row],[AV2]]</f>
        <v>0.99945815779253655</v>
      </c>
      <c r="U22" s="751">
        <v>43911</v>
      </c>
      <c r="V22" s="752"/>
      <c r="W22" s="191"/>
      <c r="X22" s="23"/>
      <c r="Y22" s="36"/>
      <c r="Z22" s="57"/>
      <c r="AA22" s="38"/>
      <c r="AB22" s="38"/>
      <c r="AC22" s="38"/>
      <c r="AD22" s="38"/>
      <c r="AG22" s="3"/>
    </row>
    <row r="23" spans="1:33" s="2" customFormat="1" x14ac:dyDescent="0.2">
      <c r="A23" s="75">
        <v>8375815</v>
      </c>
      <c r="B23" s="75" t="s">
        <v>73</v>
      </c>
      <c r="C23" s="75" t="s">
        <v>3596</v>
      </c>
      <c r="D23" s="76">
        <v>4</v>
      </c>
      <c r="E23" s="77">
        <v>3.8761532927984939</v>
      </c>
      <c r="F23" s="116">
        <v>2017</v>
      </c>
      <c r="G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" s="39"/>
      <c r="I23" s="77">
        <v>0.62</v>
      </c>
      <c r="J23" s="23">
        <f>(Tabela1[[#This Row],[real]]-1)^3/Tabela1[[#This Row],[Z]]*0.00002</f>
        <v>7.6749294857656576E-4</v>
      </c>
      <c r="K23" s="112">
        <v>2191.4546170491276</v>
      </c>
      <c r="L23" s="66">
        <v>3356.3286802487137</v>
      </c>
      <c r="M23" s="79">
        <v>43009</v>
      </c>
      <c r="N23" s="22">
        <f>IF(Tabela1[[#This Row],[Entry]]=$B$1,Tabela1[[#This Row],[real]],Tabela1[[#This Row],[L2]]/Tabela1[[#This Row],[days2]])</f>
        <v>3.6473746414097099</v>
      </c>
      <c r="O23" s="64">
        <f>IF(Tabela1[[#This Row],[Entry]]=$B$1,Tabela1[[#This Row],[real]],Tabela1[[#This Row],[L]]/($B$1-Tabela1[[#This Row],[Entry]]))</f>
        <v>3.7004726353348554</v>
      </c>
      <c r="P23" s="117">
        <v>600.83068850918221</v>
      </c>
      <c r="Q23" s="78">
        <f>MIN(500,$B$1-Tabela1[[#This Row],[Entry]])</f>
        <v>500</v>
      </c>
      <c r="R23" s="77">
        <f>(0.25-Tabela1[[#This Row],[days]]/2000)*$L$2+(Tabela1[[#This Row],[days]]/2000+0.75)*(IF(Tabela1[[#This Row],[real]]&gt;Tabela1[[#This Row],[AV2]],0.4*Tabela1[[#This Row],[real]]+0.6*Tabela1[[#This Row],[AV2]],Tabela1[[#This Row],[AV2]]))</f>
        <v>3.7388861019652238</v>
      </c>
      <c r="S23" s="64">
        <f>Tabela1[[#This Row],[real]]-Tabela1[[#This Row],[AV2]]</f>
        <v>0.22877865138878395</v>
      </c>
      <c r="T23" s="64">
        <f>Tabela1[[#This Row],[real]]/Tabela1[[#This Row],[AV2]]</f>
        <v>1.0627241986033991</v>
      </c>
      <c r="U23" s="168">
        <v>43911</v>
      </c>
      <c r="V23" s="191" t="s">
        <v>4127</v>
      </c>
      <c r="W23" s="191"/>
      <c r="X23" s="23"/>
      <c r="Y23" s="39"/>
      <c r="Z23" s="57"/>
      <c r="AA23" s="38"/>
      <c r="AB23" s="38"/>
      <c r="AC23" s="38"/>
      <c r="AD23" s="38"/>
    </row>
    <row r="24" spans="1:33" s="2" customFormat="1" x14ac:dyDescent="0.2">
      <c r="A24" s="742">
        <v>7559121</v>
      </c>
      <c r="B24" s="742" t="s">
        <v>6118</v>
      </c>
      <c r="C24" s="742" t="s">
        <v>6506</v>
      </c>
      <c r="D24" s="743">
        <v>3.5</v>
      </c>
      <c r="E24" s="744">
        <v>3.2958378927585166</v>
      </c>
      <c r="F24" s="745">
        <v>2016</v>
      </c>
      <c r="G24" s="74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" s="743"/>
      <c r="I24" s="744">
        <v>0.35</v>
      </c>
      <c r="J24" s="746">
        <f>(Tabela1[[#This Row],[real]]-1)^3/Tabela1[[#This Row],[Z]]*0.00002</f>
        <v>6.9148953232114657E-4</v>
      </c>
      <c r="K24" s="747">
        <v>19.740163570549104</v>
      </c>
      <c r="L24" s="747">
        <v>19.789583734756267</v>
      </c>
      <c r="M24" s="748">
        <v>43910</v>
      </c>
      <c r="N24" s="749">
        <f>IF(Tabela1[[#This Row],[Entry]]=$B$1,Tabela1[[#This Row],[real]],Tabela1[[#This Row],[L2]]/Tabela1[[#This Row],[days2]])</f>
        <v>3.2982619306206575</v>
      </c>
      <c r="O24" s="749">
        <f>IF(Tabela1[[#This Row],[Entry]]=$B$1,Tabela1[[#This Row],[real]],Tabela1[[#This Row],[L]]/($B$1-Tabela1[[#This Row],[Entry]]))</f>
        <v>3.2982639557927111</v>
      </c>
      <c r="P24" s="745">
        <v>5.9850199850059989</v>
      </c>
      <c r="Q24" s="750">
        <f>MIN(500,$B$1-Tabela1[[#This Row],[Entry]])</f>
        <v>6</v>
      </c>
      <c r="R24" s="744">
        <f>(0.25-Tabela1[[#This Row],[days]]/2000)*$L$2+(Tabela1[[#This Row],[days]]/2000+0.75)*(IF(Tabela1[[#This Row],[real]]&gt;Tabela1[[#This Row],[AV2]],0.4*Tabela1[[#This Row],[real]]+0.6*Tabela1[[#This Row],[AV2]],Tabela1[[#This Row],[AV2]]))</f>
        <v>3.3081483888445251</v>
      </c>
      <c r="S24" s="749">
        <f>Tabela1[[#This Row],[real]]-Tabela1[[#This Row],[AV2]]</f>
        <v>-2.4240378621409597E-3</v>
      </c>
      <c r="T24" s="749">
        <f>Tabela1[[#This Row],[real]]/Tabela1[[#This Row],[AV2]]</f>
        <v>0.99926505598611304</v>
      </c>
      <c r="U24" s="751">
        <v>43910</v>
      </c>
      <c r="V24" s="191" t="s">
        <v>4214</v>
      </c>
      <c r="W24" s="191"/>
      <c r="X24" s="122"/>
      <c r="Y24" s="120"/>
      <c r="Z24" s="57"/>
      <c r="AA24" s="106"/>
      <c r="AB24" s="38"/>
      <c r="AC24" s="38"/>
      <c r="AD24" s="38"/>
    </row>
    <row r="25" spans="1:33" s="2" customFormat="1" x14ac:dyDescent="0.2">
      <c r="A25" s="65">
        <v>1976606</v>
      </c>
      <c r="B25" s="65" t="s">
        <v>2405</v>
      </c>
      <c r="C25" s="65" t="s">
        <v>6543</v>
      </c>
      <c r="D25" s="39">
        <v>4</v>
      </c>
      <c r="E25" s="41">
        <v>4.0957514334225369</v>
      </c>
      <c r="F25" s="116">
        <v>2008</v>
      </c>
      <c r="G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" s="39"/>
      <c r="I25" s="41">
        <v>0.84</v>
      </c>
      <c r="J25" s="23">
        <f>(Tabela1[[#This Row],[real]]-1)^3/Tabela1[[#This Row],[Z]]*0.00002</f>
        <v>7.063971813533529E-4</v>
      </c>
      <c r="K25" s="66">
        <v>3351.6041614960404</v>
      </c>
      <c r="L25" s="66">
        <v>5750.3123176487261</v>
      </c>
      <c r="M25" s="67">
        <v>42409</v>
      </c>
      <c r="N25" s="22">
        <f>IF(Tabela1[[#This Row],[Entry]]=$B$1,Tabela1[[#This Row],[real]],Tabela1[[#This Row],[L2]]/Tabela1[[#This Row],[days2]])</f>
        <v>3.8101776825298179</v>
      </c>
      <c r="O25" s="42">
        <f>IF(Tabela1[[#This Row],[Entry]]=$B$1,Tabela1[[#This Row],[real]],Tabela1[[#This Row],[L]]/($B$1-Tabela1[[#This Row],[Entry]]))</f>
        <v>3.8157347827795132</v>
      </c>
      <c r="P25" s="115">
        <v>879.64510864246586</v>
      </c>
      <c r="Q25" s="43">
        <f>MIN(500,$B$1-Tabela1[[#This Row],[Entry]])</f>
        <v>500</v>
      </c>
      <c r="R25" s="41">
        <f>(0.25-Tabela1[[#This Row],[days]]/2000)*$L$2+(Tabela1[[#This Row],[days]]/2000+0.75)*(IF(Tabela1[[#This Row],[real]]&gt;Tabela1[[#This Row],[AV2]],0.4*Tabela1[[#This Row],[real]]+0.6*Tabela1[[#This Row],[AV2]],Tabela1[[#This Row],[AV2]]))</f>
        <v>3.9244071828869052</v>
      </c>
      <c r="S25" s="42">
        <f>Tabela1[[#This Row],[real]]-Tabela1[[#This Row],[AV2]]</f>
        <v>0.28557375089271897</v>
      </c>
      <c r="T25" s="64">
        <f>Tabela1[[#This Row],[real]]/Tabela1[[#This Row],[AV2]]</f>
        <v>1.0749502450245598</v>
      </c>
      <c r="U25" s="168">
        <v>43910</v>
      </c>
      <c r="V25" s="191" t="s">
        <v>4988</v>
      </c>
      <c r="W25" s="191"/>
      <c r="X25" s="122"/>
      <c r="Y25" s="121"/>
      <c r="Z25" s="57"/>
      <c r="AA25" s="60"/>
      <c r="AB25" s="38"/>
      <c r="AC25" s="38"/>
      <c r="AD25" s="38"/>
    </row>
    <row r="26" spans="1:33" s="2" customFormat="1" x14ac:dyDescent="0.2">
      <c r="A26" s="10">
        <v>3702523</v>
      </c>
      <c r="B26" s="10" t="s">
        <v>11</v>
      </c>
      <c r="C26" s="10" t="s">
        <v>12</v>
      </c>
      <c r="D26" s="2">
        <v>4.5</v>
      </c>
      <c r="E26" s="21">
        <v>4.2755501836045893</v>
      </c>
      <c r="F26" s="116">
        <v>2011</v>
      </c>
      <c r="G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" s="597"/>
      <c r="I26" s="21">
        <v>0.95</v>
      </c>
      <c r="J26" s="23">
        <f>(Tabela1[[#This Row],[real]]-1)^3/Tabela1[[#This Row],[Z]]*0.00002</f>
        <v>7.3987637975338118E-4</v>
      </c>
      <c r="K26" s="24">
        <v>3609.0882551946174</v>
      </c>
      <c r="L26" s="66">
        <v>6200.2181712411693</v>
      </c>
      <c r="M26" s="1">
        <v>42409</v>
      </c>
      <c r="N26" s="22">
        <f>IF(Tabela1[[#This Row],[Entry]]=$B$1,Tabela1[[#This Row],[real]],Tabela1[[#This Row],[L2]]/Tabela1[[#This Row],[days2]])</f>
        <v>4.1028912907438686</v>
      </c>
      <c r="O26" s="22">
        <f>IF(Tabela1[[#This Row],[Entry]]=$B$1,Tabela1[[#This Row],[real]],Tabela1[[#This Row],[L]]/($B$1-Tabela1[[#This Row],[Entry]]))</f>
        <v>4.114278813033291</v>
      </c>
      <c r="P26" s="35">
        <v>879.64510864246586</v>
      </c>
      <c r="Q26" s="3">
        <f>MIN(500,$B$1-Tabela1[[#This Row],[Entry]])</f>
        <v>500</v>
      </c>
      <c r="R26" s="21">
        <f>(0.25-Tabela1[[#This Row],[days]]/2000)*$L$2+(Tabela1[[#This Row],[days]]/2000+0.75)*(IF(Tabela1[[#This Row],[real]]&gt;Tabela1[[#This Row],[AV2]],0.4*Tabela1[[#This Row],[real]]+0.6*Tabela1[[#This Row],[AV2]],Tabela1[[#This Row],[AV2]]))</f>
        <v>4.1719548478881574</v>
      </c>
      <c r="S26" s="22">
        <f>Tabela1[[#This Row],[real]]-Tabela1[[#This Row],[AV2]]</f>
        <v>0.17265889286072067</v>
      </c>
      <c r="T26" s="47">
        <f>Tabela1[[#This Row],[real]]/Tabela1[[#This Row],[AV2]]</f>
        <v>1.0420822489862793</v>
      </c>
      <c r="U26" s="168">
        <v>43910</v>
      </c>
      <c r="V26" s="191" t="s">
        <v>4101</v>
      </c>
      <c r="W26" s="191"/>
      <c r="X26" s="510"/>
      <c r="Y26" s="121"/>
      <c r="Z26" s="57"/>
      <c r="AA26" s="38"/>
      <c r="AB26" s="38"/>
      <c r="AC26" s="38"/>
      <c r="AD26" s="38"/>
    </row>
    <row r="27" spans="1:33" s="2" customFormat="1" x14ac:dyDescent="0.2">
      <c r="A27" s="10">
        <v>3130314</v>
      </c>
      <c r="B27" s="10" t="s">
        <v>2370</v>
      </c>
      <c r="C27" s="10" t="s">
        <v>3003</v>
      </c>
      <c r="D27" s="2">
        <v>4.5</v>
      </c>
      <c r="E27" s="21">
        <v>4.3947108886758359</v>
      </c>
      <c r="F27" s="116">
        <v>2010</v>
      </c>
      <c r="G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" s="39"/>
      <c r="I27" s="21">
        <v>0.89</v>
      </c>
      <c r="J27" s="23">
        <f>(Tabela1[[#This Row],[real]]-1)^3/Tabela1[[#This Row],[Z]]*0.00002</f>
        <v>8.7912042276949232E-4</v>
      </c>
      <c r="K27" s="24">
        <v>3160.9318251070358</v>
      </c>
      <c r="L27" s="66">
        <v>5226.1349321293774</v>
      </c>
      <c r="M27" s="1">
        <v>42617</v>
      </c>
      <c r="N27" s="22">
        <f>IF(Tabela1[[#This Row],[Entry]]=$B$1,Tabela1[[#This Row],[real]],Tabela1[[#This Row],[L2]]/Tabela1[[#This Row],[days2]])</f>
        <v>4.0370043981833472</v>
      </c>
      <c r="O27" s="22">
        <f>IF(Tabela1[[#This Row],[Entry]]=$B$1,Tabela1[[#This Row],[real]],Tabela1[[#This Row],[L]]/($B$1-Tabela1[[#This Row],[Entry]]))</f>
        <v>4.0231985620703448</v>
      </c>
      <c r="P27" s="35">
        <v>782.98944299626123</v>
      </c>
      <c r="Q27" s="3">
        <f>MIN(500,$B$1-Tabela1[[#This Row],[Entry]])</f>
        <v>500</v>
      </c>
      <c r="R27" s="21">
        <f>(0.25-Tabela1[[#This Row],[days]]/2000)*$L$2+(Tabela1[[#This Row],[days]]/2000+0.75)*(IF(Tabela1[[#This Row],[real]]&gt;Tabela1[[#This Row],[AV2]],0.4*Tabela1[[#This Row],[real]]+0.6*Tabela1[[#This Row],[AV2]],Tabela1[[#This Row],[AV2]]))</f>
        <v>4.1800869943803427</v>
      </c>
      <c r="S27" s="22">
        <f>Tabela1[[#This Row],[real]]-Tabela1[[#This Row],[AV2]]</f>
        <v>0.3577064904924887</v>
      </c>
      <c r="T27" s="47">
        <f>Tabela1[[#This Row],[real]]/Tabela1[[#This Row],[AV2]]</f>
        <v>1.0886069112665462</v>
      </c>
      <c r="U27" s="168">
        <v>43910</v>
      </c>
      <c r="V27" s="191" t="s">
        <v>4957</v>
      </c>
      <c r="W27" s="191"/>
      <c r="X27" s="122"/>
      <c r="Y27" s="121"/>
      <c r="Z27" s="58"/>
    </row>
    <row r="28" spans="1:33" s="2" customFormat="1" x14ac:dyDescent="0.2">
      <c r="A28" s="65">
        <v>4863</v>
      </c>
      <c r="B28" s="65" t="s">
        <v>786</v>
      </c>
      <c r="C28" s="65" t="s">
        <v>786</v>
      </c>
      <c r="D28" s="39">
        <v>3</v>
      </c>
      <c r="E28" s="41">
        <v>3.2279045084547957</v>
      </c>
      <c r="F28" s="116">
        <v>1991</v>
      </c>
      <c r="G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" s="39"/>
      <c r="I28" s="41">
        <v>0.74</v>
      </c>
      <c r="J28" s="23">
        <f>(Tabela1[[#This Row],[real]]-1)^3/Tabela1[[#This Row],[Z]]*0.00002</f>
        <v>2.9887390155244593E-4</v>
      </c>
      <c r="K28" s="66">
        <v>2630.3968834030843</v>
      </c>
      <c r="L28" s="66">
        <v>4417.6119547397047</v>
      </c>
      <c r="M28" s="67">
        <v>42409</v>
      </c>
      <c r="N28" s="22">
        <f>IF(Tabela1[[#This Row],[Entry]]=$B$1,Tabela1[[#This Row],[real]],Tabela1[[#This Row],[L2]]/Tabela1[[#This Row],[days2]])</f>
        <v>2.9902933098354967</v>
      </c>
      <c r="O28" s="42">
        <f>IF(Tabela1[[#This Row],[Entry]]=$B$1,Tabela1[[#This Row],[real]],Tabela1[[#This Row],[L]]/($B$1-Tabela1[[#This Row],[Entry]]))</f>
        <v>2.9313947941205738</v>
      </c>
      <c r="P28" s="115">
        <v>879.64510864246586</v>
      </c>
      <c r="Q28" s="43">
        <f>MIN(500,$B$1-Tabela1[[#This Row],[Entry]])</f>
        <v>500</v>
      </c>
      <c r="R28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3.0853377892832166</v>
      </c>
      <c r="S28" s="42">
        <f>Tabela1[[#This Row],[real]]-Tabela1[[#This Row],[AV2]]</f>
        <v>0.23761119861929902</v>
      </c>
      <c r="T28" s="64">
        <f>Tabela1[[#This Row],[real]]/Tabela1[[#This Row],[AV2]]</f>
        <v>1.0794608334365603</v>
      </c>
      <c r="U28" s="172">
        <v>43909</v>
      </c>
      <c r="V28" s="191" t="s">
        <v>4910</v>
      </c>
      <c r="W28" s="191"/>
      <c r="X28" s="122"/>
      <c r="Y28" s="121"/>
      <c r="Z28" s="58"/>
    </row>
    <row r="29" spans="1:33" s="2" customFormat="1" x14ac:dyDescent="0.2">
      <c r="A29" s="742">
        <v>3613667</v>
      </c>
      <c r="B29" s="742" t="s">
        <v>2327</v>
      </c>
      <c r="C29" s="742" t="s">
        <v>6505</v>
      </c>
      <c r="D29" s="743">
        <v>4</v>
      </c>
      <c r="E29" s="744">
        <v>3.7714400366708212</v>
      </c>
      <c r="F29" s="745">
        <v>2009</v>
      </c>
      <c r="G29" s="74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" s="743"/>
      <c r="I29" s="744">
        <v>0.35</v>
      </c>
      <c r="J29" s="746">
        <f>(Tabela1[[#This Row],[real]]-1)^3/Tabela1[[#This Row],[Z]]*0.00002</f>
        <v>1.216405600433971E-3</v>
      </c>
      <c r="K29" s="747">
        <v>26.355069874595788</v>
      </c>
      <c r="L29" s="747">
        <v>26.434274836651561</v>
      </c>
      <c r="M29" s="748">
        <v>43909</v>
      </c>
      <c r="N29" s="749">
        <f>IF(Tabela1[[#This Row],[Entry]]=$B$1,Tabela1[[#This Row],[real]],Tabela1[[#This Row],[L2]]/Tabela1[[#This Row],[days2]])</f>
        <v>3.7763200795937713</v>
      </c>
      <c r="O29" s="749">
        <f>IF(Tabela1[[#This Row],[Entry]]=$B$1,Tabela1[[#This Row],[real]],Tabela1[[#This Row],[L]]/($B$1-Tabela1[[#This Row],[Entry]]))</f>
        <v>3.7763249766645086</v>
      </c>
      <c r="P29" s="745">
        <v>6.9790349650209924</v>
      </c>
      <c r="Q29" s="750">
        <f>MIN(500,$B$1-Tabela1[[#This Row],[Entry]])</f>
        <v>7</v>
      </c>
      <c r="R29" s="744">
        <f>(0.25-Tabela1[[#This Row],[days]]/2000)*$L$2+(Tabela1[[#This Row],[days]]/2000+0.75)*(IF(Tabela1[[#This Row],[real]]&gt;Tabela1[[#This Row],[AV2]],0.4*Tabela1[[#This Row],[real]]+0.6*Tabela1[[#This Row],[AV2]],Tabela1[[#This Row],[AV2]]))</f>
        <v>3.6683451910224387</v>
      </c>
      <c r="S29" s="749">
        <f>Tabela1[[#This Row],[real]]-Tabela1[[#This Row],[AV2]]</f>
        <v>-4.8800429229500786E-3</v>
      </c>
      <c r="T29" s="749">
        <f>Tabela1[[#This Row],[real]]/Tabela1[[#This Row],[AV2]]</f>
        <v>0.9987077252933827</v>
      </c>
      <c r="U29" s="751">
        <v>43909</v>
      </c>
      <c r="V29" s="191" t="s">
        <v>3938</v>
      </c>
      <c r="W29" s="191"/>
      <c r="X29" s="122"/>
      <c r="Y29" s="121"/>
      <c r="Z29" s="58"/>
    </row>
    <row r="30" spans="1:33" x14ac:dyDescent="0.2">
      <c r="A30" s="65">
        <v>320</v>
      </c>
      <c r="B30" s="65" t="s">
        <v>1015</v>
      </c>
      <c r="C30" s="65" t="s">
        <v>1825</v>
      </c>
      <c r="D30" s="39">
        <v>4</v>
      </c>
      <c r="E30" s="41">
        <v>3.7749984397550143</v>
      </c>
      <c r="F30" s="116">
        <v>1982</v>
      </c>
      <c r="G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" s="39"/>
      <c r="I30" s="41">
        <v>0.6</v>
      </c>
      <c r="J30" s="23">
        <f>(Tabela1[[#This Row],[real]]-1)^3/Tabela1[[#This Row],[Z]]*0.00002</f>
        <v>7.1230661101452132E-4</v>
      </c>
      <c r="K30" s="66">
        <v>2675.4025958898696</v>
      </c>
      <c r="L30" s="66">
        <v>4626.293975291861</v>
      </c>
      <c r="M30" s="67">
        <v>42409</v>
      </c>
      <c r="N30" s="22">
        <f>IF(Tabela1[[#This Row],[Entry]]=$B$1,Tabela1[[#This Row],[real]],Tabela1[[#This Row],[L2]]/Tabela1[[#This Row],[days2]])</f>
        <v>3.0414567984340311</v>
      </c>
      <c r="O30" s="42">
        <f>IF(Tabela1[[#This Row],[Entry]]=$B$1,Tabela1[[#This Row],[real]],Tabela1[[#This Row],[L]]/($B$1-Tabela1[[#This Row],[Entry]]))</f>
        <v>3.0698699238831195</v>
      </c>
      <c r="P30" s="115">
        <v>879.64510864246586</v>
      </c>
      <c r="Q30" s="43">
        <f>MIN(500,$B$1-Tabela1[[#This Row],[Entry]])</f>
        <v>500</v>
      </c>
      <c r="R3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3.3348734549624242</v>
      </c>
      <c r="S30" s="42">
        <f>Tabela1[[#This Row],[real]]-Tabela1[[#This Row],[AV2]]</f>
        <v>0.73354164132098321</v>
      </c>
      <c r="T30" s="64">
        <f>Tabela1[[#This Row],[real]]/Tabela1[[#This Row],[AV2]]</f>
        <v>1.2411810161823325</v>
      </c>
      <c r="U30" s="168">
        <v>43909</v>
      </c>
      <c r="V30" s="191" t="s">
        <v>4460</v>
      </c>
      <c r="W30" s="191"/>
      <c r="X30" s="122"/>
      <c r="Y30" s="121"/>
      <c r="Z30" s="59"/>
      <c r="AA30" s="40"/>
    </row>
    <row r="31" spans="1:33" x14ac:dyDescent="0.2">
      <c r="A31" s="742">
        <v>4358390</v>
      </c>
      <c r="B31" s="742" t="s">
        <v>6502</v>
      </c>
      <c r="C31" s="742" t="s">
        <v>6503</v>
      </c>
      <c r="D31" s="743">
        <v>4</v>
      </c>
      <c r="E31" s="744">
        <v>3.8803862603582369</v>
      </c>
      <c r="F31" s="745">
        <v>2012</v>
      </c>
      <c r="G31" s="74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" s="743"/>
      <c r="I31" s="744">
        <v>0.35</v>
      </c>
      <c r="J31" s="746">
        <f>(Tabela1[[#This Row],[real]]-1)^3/Tabela1[[#This Row],[Z]]*0.00002</f>
        <v>1.3655705533066485E-3</v>
      </c>
      <c r="K31" s="747">
        <v>27.119598011539434</v>
      </c>
      <c r="L31" s="747">
        <v>27.201103839662661</v>
      </c>
      <c r="M31" s="748">
        <v>43909</v>
      </c>
      <c r="N31" s="749">
        <f>IF(Tabela1[[#This Row],[Entry]]=$B$1,Tabela1[[#This Row],[real]],Tabela1[[#This Row],[L2]]/Tabela1[[#This Row],[days2]])</f>
        <v>3.8858664768787072</v>
      </c>
      <c r="O31" s="749">
        <f>IF(Tabela1[[#This Row],[Entry]]=$B$1,Tabela1[[#This Row],[real]],Tabela1[[#This Row],[L]]/($B$1-Tabela1[[#This Row],[Entry]]))</f>
        <v>3.8858719770946659</v>
      </c>
      <c r="P31" s="745">
        <v>6.9790349650209924</v>
      </c>
      <c r="Q31" s="750">
        <f>MIN(500,$B$1-Tabela1[[#This Row],[Entry]])</f>
        <v>7</v>
      </c>
      <c r="R31" s="744">
        <f>(0.25-Tabela1[[#This Row],[days]]/2000)*$L$2+(Tabela1[[#This Row],[days]]/2000+0.75)*(IF(Tabela1[[#This Row],[real]]&gt;Tabela1[[#This Row],[AV2]],0.4*Tabela1[[#This Row],[real]]+0.6*Tabela1[[#This Row],[AV2]],Tabela1[[#This Row],[AV2]]))</f>
        <v>3.7508884013766379</v>
      </c>
      <c r="S31" s="749">
        <f>Tabela1[[#This Row],[real]]-Tabela1[[#This Row],[AV2]]</f>
        <v>-5.4802165204703712E-3</v>
      </c>
      <c r="T31" s="749">
        <f>Tabela1[[#This Row],[real]]/Tabela1[[#This Row],[AV2]]</f>
        <v>0.99858970539696146</v>
      </c>
      <c r="U31" s="751">
        <v>43909</v>
      </c>
      <c r="V31" s="191" t="s">
        <v>6504</v>
      </c>
      <c r="W31" s="191"/>
      <c r="X31" s="122"/>
      <c r="Y31" s="121"/>
      <c r="Z31" s="59"/>
      <c r="AA31" s="40"/>
    </row>
    <row r="32" spans="1:33" x14ac:dyDescent="0.2">
      <c r="A32" s="711">
        <v>9101922</v>
      </c>
      <c r="B32" s="711" t="s">
        <v>6499</v>
      </c>
      <c r="C32" s="711" t="s">
        <v>6500</v>
      </c>
      <c r="D32" s="712">
        <v>3.5</v>
      </c>
      <c r="E32" s="713">
        <v>3.6313784031842964</v>
      </c>
      <c r="F32" s="714">
        <v>2018</v>
      </c>
      <c r="G32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" s="712"/>
      <c r="I32" s="713">
        <v>0.34</v>
      </c>
      <c r="J32" s="715">
        <f>(Tabela1[[#This Row],[real]]-1)^3/Tabela1[[#This Row],[Z]]*0.00002</f>
        <v>1.0717685190905037E-3</v>
      </c>
      <c r="K32" s="716">
        <v>28.988112893280096</v>
      </c>
      <c r="L32" s="716">
        <v>29.089768865576975</v>
      </c>
      <c r="M32" s="717">
        <v>43908</v>
      </c>
      <c r="N32" s="718">
        <f>IF(Tabela1[[#This Row],[Entry]]=$B$1,Tabela1[[#This Row],[real]],Tabela1[[#This Row],[L2]]/Tabela1[[#This Row],[days2]])</f>
        <v>3.6362154439973393</v>
      </c>
      <c r="O32" s="718">
        <f>IF(Tabela1[[#This Row],[Entry]]=$B$1,Tabela1[[#This Row],[real]],Tabela1[[#This Row],[L]]/($B$1-Tabela1[[#This Row],[Entry]]))</f>
        <v>3.6362211081971219</v>
      </c>
      <c r="P32" s="714">
        <v>7.972055930055971</v>
      </c>
      <c r="Q32" s="719">
        <f>MIN(500,$B$1-Tabela1[[#This Row],[Entry]])</f>
        <v>8</v>
      </c>
      <c r="R32" s="713">
        <f>(0.25-Tabela1[[#This Row],[days]]/2000)*$L$2+(Tabela1[[#This Row],[days]]/2000+0.75)*(IF(Tabela1[[#This Row],[real]]&gt;Tabela1[[#This Row],[AV2]],0.4*Tabela1[[#This Row],[real]]+0.6*Tabela1[[#This Row],[AV2]],Tabela1[[#This Row],[AV2]]))</f>
        <v>3.5629253117838879</v>
      </c>
      <c r="S32" s="718">
        <f>Tabela1[[#This Row],[real]]-Tabela1[[#This Row],[AV2]]</f>
        <v>-4.8370408130429254E-3</v>
      </c>
      <c r="T32" s="718">
        <f>Tabela1[[#This Row],[real]]/Tabela1[[#This Row],[AV2]]</f>
        <v>0.99866975956525683</v>
      </c>
      <c r="U32" s="720">
        <v>43908</v>
      </c>
      <c r="V32" s="191" t="s">
        <v>6501</v>
      </c>
      <c r="W32" s="191"/>
      <c r="X32" s="122"/>
      <c r="Y32" s="121"/>
      <c r="Z32" s="59"/>
      <c r="AA32" s="40"/>
    </row>
    <row r="33" spans="1:28" x14ac:dyDescent="0.2">
      <c r="A33" s="65">
        <v>7821297</v>
      </c>
      <c r="B33" s="65" t="s">
        <v>3205</v>
      </c>
      <c r="C33" s="65" t="s">
        <v>3206</v>
      </c>
      <c r="D33" s="39">
        <v>3.5</v>
      </c>
      <c r="E33" s="41">
        <v>3.6942899279841139</v>
      </c>
      <c r="F33" s="116">
        <v>2016</v>
      </c>
      <c r="G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" s="597"/>
      <c r="I33" s="41">
        <v>0.55000000000000004</v>
      </c>
      <c r="J33" s="23">
        <f>(Tabela1[[#This Row],[real]]-1)^3/Tabela1[[#This Row],[Z]]*0.00002</f>
        <v>7.1121398686210075E-4</v>
      </c>
      <c r="K33" s="66">
        <v>2663.745545355996</v>
      </c>
      <c r="L33" s="66">
        <v>4422.1722035321809</v>
      </c>
      <c r="M33" s="67">
        <v>42685</v>
      </c>
      <c r="N33" s="22">
        <f>IF(Tabela1[[#This Row],[Entry]]=$B$1,Tabela1[[#This Row],[real]],Tabela1[[#This Row],[L2]]/Tabela1[[#This Row],[days2]])</f>
        <v>3.5450882498939893</v>
      </c>
      <c r="O33" s="42">
        <f>IF(Tabela1[[#This Row],[Entry]]=$B$1,Tabela1[[#This Row],[real]],Tabela1[[#This Row],[L]]/($B$1-Tabela1[[#This Row],[Entry]]))</f>
        <v>3.5923413513665157</v>
      </c>
      <c r="P33" s="115">
        <v>751.39047538115631</v>
      </c>
      <c r="Q33" s="43">
        <f>MIN(500,$B$1-Tabela1[[#This Row],[Entry]])</f>
        <v>500</v>
      </c>
      <c r="R33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3.6047689211300389</v>
      </c>
      <c r="S33" s="42">
        <f>Tabela1[[#This Row],[real]]-Tabela1[[#This Row],[AV2]]</f>
        <v>0.14920167809012463</v>
      </c>
      <c r="T33" s="64">
        <f>Tabela1[[#This Row],[real]]/Tabela1[[#This Row],[AV2]]</f>
        <v>1.0420868727582695</v>
      </c>
      <c r="U33" s="168">
        <v>43908</v>
      </c>
      <c r="V33" s="191" t="s">
        <v>5009</v>
      </c>
      <c r="W33" s="191"/>
      <c r="X33" s="122"/>
      <c r="Y33" s="121"/>
      <c r="Z33" s="59"/>
      <c r="AA33" s="41"/>
      <c r="AB33" s="40"/>
    </row>
    <row r="34" spans="1:28" x14ac:dyDescent="0.2">
      <c r="A34" s="65">
        <v>726827</v>
      </c>
      <c r="B34" s="65" t="s">
        <v>96</v>
      </c>
      <c r="C34" s="65" t="s">
        <v>97</v>
      </c>
      <c r="D34" s="39">
        <v>4</v>
      </c>
      <c r="E34" s="41">
        <v>3.7660068286733064</v>
      </c>
      <c r="F34" s="116">
        <v>2006</v>
      </c>
      <c r="G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" s="597"/>
      <c r="I34" s="41">
        <v>0.85</v>
      </c>
      <c r="J34" s="23">
        <f>(Tabela1[[#This Row],[real]]-1)^3/Tabela1[[#This Row],[Z]]*0.00002</f>
        <v>4.9793289011592376E-4</v>
      </c>
      <c r="K34" s="66">
        <v>3404.1535438929768</v>
      </c>
      <c r="L34" s="66">
        <v>5904.1816777761815</v>
      </c>
      <c r="M34" s="67">
        <v>42409</v>
      </c>
      <c r="N34" s="22">
        <f>IF(Tabela1[[#This Row],[Entry]]=$B$1,Tabela1[[#This Row],[real]],Tabela1[[#This Row],[L2]]/Tabela1[[#This Row],[days2]])</f>
        <v>3.8699169818002184</v>
      </c>
      <c r="O34" s="42">
        <f>IF(Tabela1[[#This Row],[Entry]]=$B$1,Tabela1[[#This Row],[real]],Tabela1[[#This Row],[L]]/($B$1-Tabela1[[#This Row],[Entry]]))</f>
        <v>3.9178378751003193</v>
      </c>
      <c r="P34" s="115">
        <v>879.64510864246586</v>
      </c>
      <c r="Q34" s="43">
        <f>MIN(500,$B$1-Tabela1[[#This Row],[Entry]])</f>
        <v>500</v>
      </c>
      <c r="R34" s="41">
        <f>(0.25-Tabela1[[#This Row],[days]]/2000)*$L$2+(Tabela1[[#This Row],[days]]/2000+0.75)*(IF(Tabela1[[#This Row],[real]]&gt;Tabela1[[#This Row],[AV2]],0.4*Tabela1[[#This Row],[real]]+0.6*Tabela1[[#This Row],[AV2]],Tabela1[[#This Row],[AV2]]))</f>
        <v>3.8699169818002184</v>
      </c>
      <c r="S34" s="42">
        <f>Tabela1[[#This Row],[real]]-Tabela1[[#This Row],[AV2]]</f>
        <v>-0.10391015312691199</v>
      </c>
      <c r="T34" s="64">
        <f>Tabela1[[#This Row],[real]]/Tabela1[[#This Row],[AV2]]</f>
        <v>0.97314925523839668</v>
      </c>
      <c r="U34" s="168">
        <v>43908</v>
      </c>
      <c r="V34" s="191" t="s">
        <v>4116</v>
      </c>
      <c r="W34" s="191"/>
      <c r="X34" s="122"/>
      <c r="Y34" s="121"/>
      <c r="Z34" s="59"/>
      <c r="AA34" s="41"/>
      <c r="AB34" s="40"/>
    </row>
    <row r="35" spans="1:28" x14ac:dyDescent="0.2">
      <c r="A35" s="550">
        <v>3592847</v>
      </c>
      <c r="B35" s="550" t="s">
        <v>5734</v>
      </c>
      <c r="C35" s="550" t="s">
        <v>5873</v>
      </c>
      <c r="D35" s="551">
        <v>4</v>
      </c>
      <c r="E35" s="552">
        <v>3.8125506572761658</v>
      </c>
      <c r="F35" s="543">
        <v>2012</v>
      </c>
      <c r="G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" s="597"/>
      <c r="I35" s="552">
        <v>0.48</v>
      </c>
      <c r="J35" s="544">
        <f>(Tabela1[[#This Row],[real]]-1)^3/Tabela1[[#This Row],[Z]]*0.00002</f>
        <v>9.2702152482025473E-4</v>
      </c>
      <c r="K35" s="553">
        <v>1187.5087039476336</v>
      </c>
      <c r="L35" s="545">
        <v>1442.665836222365</v>
      </c>
      <c r="M35" s="549">
        <v>43521</v>
      </c>
      <c r="N35" s="547">
        <f>IF(Tabela1[[#This Row],[Entry]]=$B$1,Tabela1[[#This Row],[real]],Tabela1[[#This Row],[L2]]/Tabela1[[#This Row],[days2]])</f>
        <v>3.6376090377957317</v>
      </c>
      <c r="O35" s="554">
        <f>IF(Tabela1[[#This Row],[Entry]]=$B$1,Tabela1[[#This Row],[real]],Tabela1[[#This Row],[L]]/($B$1-Tabela1[[#This Row],[Entry]]))</f>
        <v>3.6523185727148482</v>
      </c>
      <c r="P35" s="555">
        <v>326.45308817113118</v>
      </c>
      <c r="Q35" s="556">
        <f>MIN(500,$B$1-Tabela1[[#This Row],[Entry]])</f>
        <v>395</v>
      </c>
      <c r="R35" s="552">
        <f>(0.25-Tabela1[[#This Row],[days]]/2000)*$L$2+(Tabela1[[#This Row],[days]]/2000+0.75)*(IF(Tabela1[[#This Row],[real]]&gt;Tabela1[[#This Row],[AV2]],0.4*Tabela1[[#This Row],[real]]+0.6*Tabela1[[#This Row],[AV2]],Tabela1[[#This Row],[AV2]]))</f>
        <v>3.6881975611515303</v>
      </c>
      <c r="S35" s="554">
        <f>Tabela1[[#This Row],[real]]-Tabela1[[#This Row],[AV2]]</f>
        <v>0.17494161948043407</v>
      </c>
      <c r="T35" s="554">
        <f>Tabela1[[#This Row],[real]]/Tabela1[[#This Row],[AV2]]</f>
        <v>1.0480924743870887</v>
      </c>
      <c r="U35" s="549">
        <v>43908</v>
      </c>
      <c r="V35" s="191" t="s">
        <v>3951</v>
      </c>
      <c r="W35" s="191"/>
      <c r="X35" s="122"/>
      <c r="Y35" s="121"/>
      <c r="Z35" s="59"/>
      <c r="AA35" s="41"/>
      <c r="AB35" s="40"/>
    </row>
    <row r="36" spans="1:28" x14ac:dyDescent="0.2">
      <c r="A36" s="65">
        <v>8569804</v>
      </c>
      <c r="B36" s="65" t="s">
        <v>1807</v>
      </c>
      <c r="C36" s="65" t="s">
        <v>3665</v>
      </c>
      <c r="D36" s="39">
        <v>3.5</v>
      </c>
      <c r="E36" s="41">
        <v>3.724548350505323</v>
      </c>
      <c r="F36" s="116">
        <v>2017</v>
      </c>
      <c r="G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" s="39"/>
      <c r="I36" s="41">
        <v>0.67</v>
      </c>
      <c r="J36" s="23">
        <f>(Tabela1[[#This Row],[real]]-1)^3/Tabela1[[#This Row],[Z]]*0.00002</f>
        <v>6.0372443143782203E-4</v>
      </c>
      <c r="K36" s="66">
        <v>2147.0457134431645</v>
      </c>
      <c r="L36" s="66">
        <v>3185.2238211739068</v>
      </c>
      <c r="M36" s="67">
        <v>43080</v>
      </c>
      <c r="N36" s="22">
        <f>IF(Tabela1[[#This Row],[Entry]]=$B$1,Tabela1[[#This Row],[real]],Tabela1[[#This Row],[L2]]/Tabela1[[#This Row],[days2]])</f>
        <v>3.78109080651025</v>
      </c>
      <c r="O36" s="42">
        <f>IF(Tabela1[[#This Row],[Entry]]=$B$1,Tabela1[[#This Row],[real]],Tabela1[[#This Row],[L]]/($B$1-Tabela1[[#This Row],[Entry]]))</f>
        <v>3.8100763411171132</v>
      </c>
      <c r="P36" s="115">
        <v>567.83764879341152</v>
      </c>
      <c r="Q36" s="43">
        <f>MIN(500,$B$1-Tabela1[[#This Row],[Entry]])</f>
        <v>500</v>
      </c>
      <c r="R36" s="41">
        <f>(0.25-Tabela1[[#This Row],[days]]/2000)*$L$2+(Tabela1[[#This Row],[days]]/2000+0.75)*(IF(Tabela1[[#This Row],[real]]&gt;Tabela1[[#This Row],[AV2]],0.4*Tabela1[[#This Row],[real]]+0.6*Tabela1[[#This Row],[AV2]],Tabela1[[#This Row],[AV2]]))</f>
        <v>3.78109080651025</v>
      </c>
      <c r="S36" s="42">
        <f>Tabela1[[#This Row],[real]]-Tabela1[[#This Row],[AV2]]</f>
        <v>-5.6542456004927022E-2</v>
      </c>
      <c r="T36" s="42">
        <f>Tabela1[[#This Row],[real]]/Tabela1[[#This Row],[AV2]]</f>
        <v>0.98504599363031098</v>
      </c>
      <c r="U36" s="168">
        <v>43907</v>
      </c>
      <c r="V36" s="191" t="s">
        <v>4032</v>
      </c>
      <c r="W36" s="191"/>
      <c r="X36" s="122"/>
      <c r="Y36" s="121"/>
      <c r="Z36" s="59"/>
      <c r="AA36" s="41"/>
      <c r="AB36" s="40"/>
    </row>
    <row r="37" spans="1:28" x14ac:dyDescent="0.2">
      <c r="A37" s="65">
        <v>6438975</v>
      </c>
      <c r="B37" s="65" t="s">
        <v>2745</v>
      </c>
      <c r="C37" s="65" t="s">
        <v>2746</v>
      </c>
      <c r="D37" s="39">
        <v>4</v>
      </c>
      <c r="E37" s="41">
        <v>3.8253740420251261</v>
      </c>
      <c r="F37" s="116">
        <v>2015</v>
      </c>
      <c r="G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" s="39"/>
      <c r="I37" s="41">
        <v>0.88</v>
      </c>
      <c r="J37" s="23">
        <f>(Tabela1[[#This Row],[real]]-1)^3/Tabela1[[#This Row],[Z]]*0.00002</f>
        <v>5.1259595632223128E-4</v>
      </c>
      <c r="K37" s="66">
        <v>3341.9311213323281</v>
      </c>
      <c r="L37" s="66">
        <v>5772.5740073761954</v>
      </c>
      <c r="M37" s="67">
        <v>42427</v>
      </c>
      <c r="N37" s="22">
        <f>IF(Tabela1[[#This Row],[Entry]]=$B$1,Tabela1[[#This Row],[real]],Tabela1[[#This Row],[L2]]/Tabela1[[#This Row],[days2]])</f>
        <v>3.8356538980382289</v>
      </c>
      <c r="O37" s="42">
        <f>IF(Tabela1[[#This Row],[Entry]]=$B$1,Tabela1[[#This Row],[real]],Tabela1[[#This Row],[L]]/($B$1-Tabela1[[#This Row],[Entry]]))</f>
        <v>3.8768126308772297</v>
      </c>
      <c r="P37" s="115">
        <v>871.28067603846671</v>
      </c>
      <c r="Q37" s="43">
        <f>MIN(500,$B$1-Tabela1[[#This Row],[Entry]])</f>
        <v>500</v>
      </c>
      <c r="R37" s="41">
        <f>(0.25-Tabela1[[#This Row],[days]]/2000)*$L$2+(Tabela1[[#This Row],[days]]/2000+0.75)*(IF(Tabela1[[#This Row],[real]]&gt;Tabela1[[#This Row],[AV2]],0.4*Tabela1[[#This Row],[real]]+0.6*Tabela1[[#This Row],[AV2]],Tabela1[[#This Row],[AV2]]))</f>
        <v>3.8356538980382289</v>
      </c>
      <c r="S37" s="42">
        <f>Tabela1[[#This Row],[real]]-Tabela1[[#This Row],[AV2]]</f>
        <v>-1.0279856013102773E-2</v>
      </c>
      <c r="T37" s="64">
        <f>Tabela1[[#This Row],[real]]/Tabela1[[#This Row],[AV2]]</f>
        <v>0.99731992085668619</v>
      </c>
      <c r="U37" s="168">
        <v>43907</v>
      </c>
      <c r="V37" s="191" t="s">
        <v>3949</v>
      </c>
      <c r="W37" s="191"/>
      <c r="X37" s="122"/>
      <c r="Y37" s="121"/>
      <c r="Z37" s="59"/>
      <c r="AA37" s="41"/>
      <c r="AB37" s="40"/>
    </row>
    <row r="38" spans="1:28" x14ac:dyDescent="0.2">
      <c r="A38" s="557">
        <v>6458227</v>
      </c>
      <c r="B38" s="557" t="s">
        <v>3513</v>
      </c>
      <c r="C38" s="557" t="s">
        <v>6080</v>
      </c>
      <c r="D38" s="558">
        <v>4.5</v>
      </c>
      <c r="E38" s="559">
        <v>4.3356837862468467</v>
      </c>
      <c r="F38" s="560">
        <v>2014</v>
      </c>
      <c r="G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" s="39"/>
      <c r="I38" s="559">
        <v>0.47</v>
      </c>
      <c r="J38" s="561">
        <f>(Tabela1[[#This Row],[real]]-1)^3/Tabela1[[#This Row],[Z]]*0.00002</f>
        <v>1.5793804564579515E-3</v>
      </c>
      <c r="K38" s="562">
        <v>1127.8229243898952</v>
      </c>
      <c r="L38" s="562">
        <v>1317.642864397023</v>
      </c>
      <c r="M38" s="563">
        <v>43603</v>
      </c>
      <c r="N38" s="564">
        <f>IF(Tabela1[[#This Row],[Entry]]=$B$1,Tabela1[[#This Row],[real]],Tabela1[[#This Row],[L2]]/Tabela1[[#This Row],[days2]])</f>
        <v>4.1947617632541707</v>
      </c>
      <c r="O38" s="564">
        <f>IF(Tabela1[[#This Row],[Entry]]=$B$1,Tabela1[[#This Row],[real]],Tabela1[[#This Row],[L]]/($B$1-Tabela1[[#This Row],[Entry]]))</f>
        <v>4.2097216114920863</v>
      </c>
      <c r="P38" s="560">
        <v>268.86459542697935</v>
      </c>
      <c r="Q38" s="565">
        <f>MIN(500,$B$1-Tabela1[[#This Row],[Entry]])</f>
        <v>313</v>
      </c>
      <c r="R38" s="559">
        <f>(0.25-Tabela1[[#This Row],[days]]/2000)*$L$2+(Tabela1[[#This Row],[days]]/2000+0.75)*(IF(Tabela1[[#This Row],[real]]&gt;Tabela1[[#This Row],[AV2]],0.4*Tabela1[[#This Row],[real]]+0.6*Tabela1[[#This Row],[AV2]],Tabela1[[#This Row],[AV2]]))</f>
        <v>4.1657797991523546</v>
      </c>
      <c r="S38" s="564">
        <f>Tabela1[[#This Row],[real]]-Tabela1[[#This Row],[AV2]]</f>
        <v>0.14092202299267598</v>
      </c>
      <c r="T38" s="564">
        <f>Tabela1[[#This Row],[real]]/Tabela1[[#This Row],[AV2]]</f>
        <v>1.033594761978414</v>
      </c>
      <c r="U38" s="566">
        <v>43907</v>
      </c>
      <c r="V38" s="191" t="s">
        <v>4017</v>
      </c>
      <c r="W38" s="191"/>
      <c r="X38" s="122"/>
      <c r="Y38" s="121"/>
      <c r="Z38" s="59"/>
      <c r="AA38" s="41"/>
      <c r="AB38" s="40"/>
    </row>
    <row r="39" spans="1:28" x14ac:dyDescent="0.2">
      <c r="A39" s="65">
        <v>174</v>
      </c>
      <c r="B39" s="65" t="s">
        <v>104</v>
      </c>
      <c r="C39" s="65" t="s">
        <v>6560</v>
      </c>
      <c r="D39" s="39">
        <v>4.5</v>
      </c>
      <c r="E39" s="41">
        <v>4.2722691664378925</v>
      </c>
      <c r="F39" s="116">
        <v>1968</v>
      </c>
      <c r="G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9" s="41">
        <v>0.91</v>
      </c>
      <c r="J39" s="23">
        <f>(Tabela1[[#This Row],[real]]-1)^3/Tabela1[[#This Row],[Z]]*0.00002</f>
        <v>7.7007967986651759E-4</v>
      </c>
      <c r="K39" s="66">
        <v>3517.969991640995</v>
      </c>
      <c r="L39" s="66">
        <v>6051.7185021067544</v>
      </c>
      <c r="M39" s="67">
        <v>42409</v>
      </c>
      <c r="N39" s="22">
        <f>IF(Tabela1[[#This Row],[Entry]]=$B$1,Tabela1[[#This Row],[real]],Tabela1[[#This Row],[L2]]/Tabela1[[#This Row],[days2]])</f>
        <v>3.999306034987439</v>
      </c>
      <c r="O39" s="42">
        <f>IF(Tabela1[[#This Row],[Entry]]=$B$1,Tabela1[[#This Row],[real]],Tabela1[[#This Row],[L]]/($B$1-Tabela1[[#This Row],[Entry]]))</f>
        <v>4.015738886600368</v>
      </c>
      <c r="P39" s="115">
        <v>879.64510864246586</v>
      </c>
      <c r="Q39" s="43">
        <f>MIN(500,$B$1-Tabela1[[#This Row],[Entry]])</f>
        <v>500</v>
      </c>
      <c r="R39" s="41">
        <f>(0.25-Tabela1[[#This Row],[days]]/2000)*$L$2+(Tabela1[[#This Row],[days]]/2000+0.75)*(IF(Tabela1[[#This Row],[real]]&gt;Tabela1[[#This Row],[AV2]],0.4*Tabela1[[#This Row],[real]]+0.6*Tabela1[[#This Row],[AV2]],Tabela1[[#This Row],[AV2]]))</f>
        <v>4.1084912875676203</v>
      </c>
      <c r="S39" s="42">
        <f>Tabela1[[#This Row],[real]]-Tabela1[[#This Row],[AV2]]</f>
        <v>0.27296313145045348</v>
      </c>
      <c r="T39" s="64">
        <f>Tabela1[[#This Row],[real]]/Tabela1[[#This Row],[AV2]]</f>
        <v>1.0682526240958978</v>
      </c>
      <c r="U39" s="168">
        <v>43906</v>
      </c>
      <c r="V39" s="191" t="s">
        <v>4334</v>
      </c>
      <c r="W39" s="191"/>
      <c r="X39" s="122"/>
      <c r="Y39" s="121"/>
      <c r="Z39" s="59"/>
      <c r="AA39" s="41"/>
      <c r="AB39" s="40"/>
    </row>
    <row r="40" spans="1:28" x14ac:dyDescent="0.2">
      <c r="A40" s="65">
        <v>645681</v>
      </c>
      <c r="B40" s="65" t="s">
        <v>220</v>
      </c>
      <c r="C40" s="65" t="s">
        <v>221</v>
      </c>
      <c r="D40" s="39">
        <v>4</v>
      </c>
      <c r="E40" s="41">
        <v>3.7940975143552484</v>
      </c>
      <c r="F40" s="116">
        <v>2006</v>
      </c>
      <c r="G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" s="39"/>
      <c r="I40" s="41">
        <v>0.89</v>
      </c>
      <c r="J40" s="23">
        <f>(Tabela1[[#This Row],[real]]-1)^3/Tabela1[[#This Row],[Z]]*0.00002</f>
        <v>4.9019024679608459E-4</v>
      </c>
      <c r="K40" s="66">
        <v>3235.6337399043587</v>
      </c>
      <c r="L40" s="66">
        <v>5548.7696805229598</v>
      </c>
      <c r="M40" s="67">
        <v>42409</v>
      </c>
      <c r="N40" s="22">
        <f>IF(Tabela1[[#This Row],[Entry]]=$B$1,Tabela1[[#This Row],[real]],Tabela1[[#This Row],[L2]]/Tabela1[[#This Row],[days2]])</f>
        <v>3.6783399442734703</v>
      </c>
      <c r="O40" s="42">
        <f>IF(Tabela1[[#This Row],[Entry]]=$B$1,Tabela1[[#This Row],[real]],Tabela1[[#This Row],[L]]/($B$1-Tabela1[[#This Row],[Entry]]))</f>
        <v>3.6819971337245918</v>
      </c>
      <c r="P40" s="115">
        <v>879.64510864246586</v>
      </c>
      <c r="Q40" s="43">
        <f>MIN(500,$B$1-Tabela1[[#This Row],[Entry]])</f>
        <v>500</v>
      </c>
      <c r="R40" s="41">
        <f>(0.25-Tabela1[[#This Row],[days]]/2000)*$L$2+(Tabela1[[#This Row],[days]]/2000+0.75)*(IF(Tabela1[[#This Row],[real]]&gt;Tabela1[[#This Row],[AV2]],0.4*Tabela1[[#This Row],[real]]+0.6*Tabela1[[#This Row],[AV2]],Tabela1[[#This Row],[AV2]]))</f>
        <v>3.7246429723061816</v>
      </c>
      <c r="S40" s="42">
        <f>Tabela1[[#This Row],[real]]-Tabela1[[#This Row],[AV2]]</f>
        <v>0.11575757008177812</v>
      </c>
      <c r="T40" s="64">
        <f>Tabela1[[#This Row],[real]]/Tabela1[[#This Row],[AV2]]</f>
        <v>1.0314700576443436</v>
      </c>
      <c r="U40" s="168">
        <v>43904</v>
      </c>
      <c r="V40" s="191" t="s">
        <v>4623</v>
      </c>
      <c r="W40" s="191"/>
      <c r="X40" s="122"/>
      <c r="Y40" s="121"/>
      <c r="Z40" s="59"/>
      <c r="AA40" s="41"/>
      <c r="AB40" s="40"/>
    </row>
    <row r="41" spans="1:28" x14ac:dyDescent="0.2">
      <c r="A41" s="65">
        <v>3322739</v>
      </c>
      <c r="B41" s="65" t="s">
        <v>52</v>
      </c>
      <c r="C41" s="65" t="s">
        <v>2625</v>
      </c>
      <c r="D41" s="39">
        <v>3.5</v>
      </c>
      <c r="E41" s="41">
        <v>3.5927907658345575</v>
      </c>
      <c r="F41" s="116">
        <v>2011</v>
      </c>
      <c r="G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1" s="39"/>
      <c r="I41" s="41">
        <v>0.68</v>
      </c>
      <c r="J41" s="23">
        <f>(Tabela1[[#This Row],[real]]-1)^3/Tabela1[[#This Row],[Z]]*0.00002</f>
        <v>5.1265299253780742E-4</v>
      </c>
      <c r="K41" s="66">
        <v>2678.8649808063642</v>
      </c>
      <c r="L41" s="66">
        <v>4622.0157563833818</v>
      </c>
      <c r="M41" s="67">
        <v>42409</v>
      </c>
      <c r="N41" s="22">
        <f>IF(Tabela1[[#This Row],[Entry]]=$B$1,Tabela1[[#This Row],[real]],Tabela1[[#This Row],[L2]]/Tabela1[[#This Row],[days2]])</f>
        <v>3.0453929141271403</v>
      </c>
      <c r="O41" s="42">
        <f>IF(Tabela1[[#This Row],[Entry]]=$B$1,Tabela1[[#This Row],[real]],Tabela1[[#This Row],[L]]/($B$1-Tabela1[[#This Row],[Entry]]))</f>
        <v>3.0670310261336309</v>
      </c>
      <c r="P41" s="115">
        <v>879.64510864246586</v>
      </c>
      <c r="Q41" s="43">
        <f>MIN(500,$B$1-Tabela1[[#This Row],[Entry]])</f>
        <v>500</v>
      </c>
      <c r="R41" s="41">
        <f>(0.25-Tabela1[[#This Row],[days]]/2000)*$L$2+(Tabela1[[#This Row],[days]]/2000+0.75)*(IF(Tabela1[[#This Row],[real]]&gt;Tabela1[[#This Row],[AV2]],0.4*Tabela1[[#This Row],[real]]+0.6*Tabela1[[#This Row],[AV2]],Tabela1[[#This Row],[AV2]]))</f>
        <v>3.2643520548101073</v>
      </c>
      <c r="S41" s="42">
        <f>Tabela1[[#This Row],[real]]-Tabela1[[#This Row],[AV2]]</f>
        <v>0.54739785170741717</v>
      </c>
      <c r="T41" s="64">
        <f>Tabela1[[#This Row],[real]]/Tabela1[[#This Row],[AV2]]</f>
        <v>1.1797462157241245</v>
      </c>
      <c r="U41" s="168">
        <v>43902</v>
      </c>
      <c r="V41" s="191" t="s">
        <v>4287</v>
      </c>
      <c r="W41" s="191"/>
      <c r="X41" s="122"/>
      <c r="Y41" s="121"/>
      <c r="Z41" s="59"/>
      <c r="AA41" s="41"/>
      <c r="AB41" s="40"/>
    </row>
    <row r="42" spans="1:28" x14ac:dyDescent="0.2">
      <c r="A42" s="75">
        <v>3834324</v>
      </c>
      <c r="B42" s="75" t="s">
        <v>3379</v>
      </c>
      <c r="C42" s="75" t="s">
        <v>3583</v>
      </c>
      <c r="D42" s="76">
        <v>4</v>
      </c>
      <c r="E42" s="77">
        <v>3.8893841954470409</v>
      </c>
      <c r="F42" s="116">
        <v>2012</v>
      </c>
      <c r="G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" s="39"/>
      <c r="I42" s="77">
        <v>0.64</v>
      </c>
      <c r="J42" s="23">
        <f>(Tabela1[[#This Row],[real]]-1)^3/Tabela1[[#This Row],[Z]]*0.00002</f>
        <v>7.5381695324819894E-4</v>
      </c>
      <c r="K42" s="112">
        <v>2233.5311251988346</v>
      </c>
      <c r="L42" s="66">
        <v>3399.5503225389339</v>
      </c>
      <c r="M42" s="79">
        <v>42991</v>
      </c>
      <c r="N42" s="22">
        <f>IF(Tabela1[[#This Row],[Entry]]=$B$1,Tabela1[[#This Row],[real]],Tabela1[[#This Row],[L2]]/Tabela1[[#This Row],[days2]])</f>
        <v>3.6663641053419895</v>
      </c>
      <c r="O42" s="64">
        <f>IF(Tabela1[[#This Row],[Entry]]=$B$1,Tabela1[[#This Row],[real]],Tabela1[[#This Row],[L]]/($B$1-Tabela1[[#This Row],[Entry]]))</f>
        <v>3.6751895378799286</v>
      </c>
      <c r="P42" s="117">
        <v>609.19512111318147</v>
      </c>
      <c r="Q42" s="78">
        <f>MIN(500,$B$1-Tabela1[[#This Row],[Entry]])</f>
        <v>500</v>
      </c>
      <c r="R42" s="77">
        <f>(0.25-Tabela1[[#This Row],[days]]/2000)*$L$2+(Tabela1[[#This Row],[days]]/2000+0.75)*(IF(Tabela1[[#This Row],[real]]&gt;Tabela1[[#This Row],[AV2]],0.4*Tabela1[[#This Row],[real]]+0.6*Tabela1[[#This Row],[AV2]],Tabela1[[#This Row],[AV2]]))</f>
        <v>3.7555721413840102</v>
      </c>
      <c r="S42" s="64">
        <f>Tabela1[[#This Row],[real]]-Tabela1[[#This Row],[AV2]]</f>
        <v>0.22302009010505142</v>
      </c>
      <c r="T42" s="64">
        <f>Tabela1[[#This Row],[real]]/Tabela1[[#This Row],[AV2]]</f>
        <v>1.0608286803212221</v>
      </c>
      <c r="U42" s="168">
        <v>43902</v>
      </c>
      <c r="V42" s="191" t="s">
        <v>4208</v>
      </c>
      <c r="W42" s="191"/>
      <c r="X42" s="122"/>
      <c r="Y42" s="121"/>
      <c r="Z42" s="59"/>
      <c r="AA42" s="41"/>
      <c r="AB42" s="40"/>
    </row>
    <row r="43" spans="1:28" x14ac:dyDescent="0.2">
      <c r="A43" s="65">
        <v>2812352</v>
      </c>
      <c r="B43" s="65" t="s">
        <v>73</v>
      </c>
      <c r="C43" s="65" t="s">
        <v>75</v>
      </c>
      <c r="D43" s="39">
        <v>4</v>
      </c>
      <c r="E43" s="41">
        <v>4.0117388876821387</v>
      </c>
      <c r="F43" s="116">
        <v>2010</v>
      </c>
      <c r="G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" s="597"/>
      <c r="I43" s="41">
        <v>0.92999999999999994</v>
      </c>
      <c r="J43" s="23">
        <f>(Tabela1[[#This Row],[real]]-1)^3/Tabela1[[#This Row],[Z]]*0.00002</f>
        <v>5.8748799566473147E-4</v>
      </c>
      <c r="K43" s="66">
        <v>3553.247020615413</v>
      </c>
      <c r="L43" s="66">
        <v>6149.5571667614704</v>
      </c>
      <c r="M43" s="67">
        <v>42409</v>
      </c>
      <c r="N43" s="22">
        <f>IF(Tabela1[[#This Row],[Entry]]=$B$1,Tabela1[[#This Row],[real]],Tabela1[[#This Row],[L2]]/Tabela1[[#This Row],[days2]])</f>
        <v>4.0394097411614664</v>
      </c>
      <c r="O43" s="42">
        <f>IF(Tabela1[[#This Row],[Entry]]=$B$1,Tabela1[[#This Row],[real]],Tabela1[[#This Row],[L]]/($B$1-Tabela1[[#This Row],[Entry]]))</f>
        <v>4.0806616899545256</v>
      </c>
      <c r="P43" s="115">
        <v>879.64510864246586</v>
      </c>
      <c r="Q43" s="43">
        <f>MIN(500,$B$1-Tabela1[[#This Row],[Entry]])</f>
        <v>500</v>
      </c>
      <c r="R43" s="41">
        <f>(0.25-Tabela1[[#This Row],[days]]/2000)*$L$2+(Tabela1[[#This Row],[days]]/2000+0.75)*(IF(Tabela1[[#This Row],[real]]&gt;Tabela1[[#This Row],[AV2]],0.4*Tabela1[[#This Row],[real]]+0.6*Tabela1[[#This Row],[AV2]],Tabela1[[#This Row],[AV2]]))</f>
        <v>4.0394097411614664</v>
      </c>
      <c r="S43" s="42">
        <f>Tabela1[[#This Row],[real]]-Tabela1[[#This Row],[AV2]]</f>
        <v>-2.7670853479327739E-2</v>
      </c>
      <c r="T43" s="64">
        <f>Tabela1[[#This Row],[real]]/Tabela1[[#This Row],[AV2]]</f>
        <v>0.99314977799915605</v>
      </c>
      <c r="U43" s="172">
        <v>43902</v>
      </c>
      <c r="V43" s="191" t="s">
        <v>4094</v>
      </c>
      <c r="W43" s="191"/>
      <c r="X43" s="122"/>
      <c r="Y43" s="121"/>
      <c r="Z43" s="59"/>
      <c r="AA43" s="41"/>
      <c r="AB43" s="40"/>
    </row>
    <row r="44" spans="1:28" x14ac:dyDescent="0.2">
      <c r="A44" s="10">
        <v>6621525</v>
      </c>
      <c r="B44" s="28" t="s">
        <v>3405</v>
      </c>
      <c r="C44" s="28" t="s">
        <v>3405</v>
      </c>
      <c r="D44" s="27">
        <v>4</v>
      </c>
      <c r="E44" s="29">
        <v>4.0370534643973155</v>
      </c>
      <c r="F44" s="116">
        <v>2015</v>
      </c>
      <c r="G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" s="597"/>
      <c r="I44" s="29">
        <v>0.61</v>
      </c>
      <c r="J44" s="23">
        <f>(Tabela1[[#This Row],[real]]-1)^3/Tabela1[[#This Row],[Z]]*0.00002</f>
        <v>9.184541326110765E-4</v>
      </c>
      <c r="K44" s="113">
        <v>2614.1810600083008</v>
      </c>
      <c r="L44" s="66">
        <v>4216.5620136703401</v>
      </c>
      <c r="M44" s="32">
        <v>42758</v>
      </c>
      <c r="N44" s="22">
        <f>IF(Tabela1[[#This Row],[Entry]]=$B$1,Tabela1[[#This Row],[real]],Tabela1[[#This Row],[L2]]/Tabela1[[#This Row],[days2]])</f>
        <v>3.6436201507070294</v>
      </c>
      <c r="O44" s="30">
        <f>IF(Tabela1[[#This Row],[Entry]]=$B$1,Tabela1[[#This Row],[real]],Tabela1[[#This Row],[L]]/($B$1-Tabela1[[#This Row],[Entry]]))</f>
        <v>3.6412452622369087</v>
      </c>
      <c r="P44" s="118">
        <v>717.46805426494029</v>
      </c>
      <c r="Q44" s="31">
        <f>MIN(500,$B$1-Tabela1[[#This Row],[Entry]])</f>
        <v>500</v>
      </c>
      <c r="R44" s="29">
        <f>(0.25-Tabela1[[#This Row],[days]]/2000)*$L$2+(Tabela1[[#This Row],[days]]/2000+0.75)*(IF(Tabela1[[#This Row],[real]]&gt;Tabela1[[#This Row],[AV2]],0.4*Tabela1[[#This Row],[real]]+0.6*Tabela1[[#This Row],[AV2]],Tabela1[[#This Row],[AV2]]))</f>
        <v>3.8009934761831436</v>
      </c>
      <c r="S44" s="30">
        <f>Tabela1[[#This Row],[real]]-Tabela1[[#This Row],[AV2]]</f>
        <v>0.39343331369028611</v>
      </c>
      <c r="T44" s="47">
        <f>Tabela1[[#This Row],[real]]/Tabela1[[#This Row],[AV2]]</f>
        <v>1.107978685323151</v>
      </c>
      <c r="U44" s="168">
        <v>43902</v>
      </c>
      <c r="V44" s="191" t="s">
        <v>5029</v>
      </c>
      <c r="W44" s="191"/>
      <c r="X44" s="122"/>
      <c r="Y44" s="121"/>
      <c r="Z44" s="59"/>
      <c r="AA44" s="41"/>
      <c r="AB44" s="40"/>
    </row>
    <row r="45" spans="1:28" x14ac:dyDescent="0.2">
      <c r="A45" s="65">
        <v>4862</v>
      </c>
      <c r="B45" s="65" t="s">
        <v>786</v>
      </c>
      <c r="C45" s="65" t="s">
        <v>1636</v>
      </c>
      <c r="D45" s="39">
        <v>3.5</v>
      </c>
      <c r="E45" s="41">
        <v>3.5433916140143897</v>
      </c>
      <c r="F45" s="116">
        <v>1995</v>
      </c>
      <c r="G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" s="39"/>
      <c r="I45" s="41">
        <v>0.8</v>
      </c>
      <c r="J45" s="23">
        <f>(Tabela1[[#This Row],[real]]-1)^3/Tabela1[[#This Row],[Z]]*0.00002</f>
        <v>4.1131989257868116E-4</v>
      </c>
      <c r="K45" s="66">
        <v>2843.6707299794566</v>
      </c>
      <c r="L45" s="66">
        <v>4886.331793330668</v>
      </c>
      <c r="M45" s="67">
        <v>42409</v>
      </c>
      <c r="N45" s="22">
        <f>IF(Tabela1[[#This Row],[Entry]]=$B$1,Tabela1[[#This Row],[real]],Tabela1[[#This Row],[L2]]/Tabela1[[#This Row],[days2]])</f>
        <v>3.2327477320575588</v>
      </c>
      <c r="O45" s="42">
        <f>IF(Tabela1[[#This Row],[Entry]]=$B$1,Tabela1[[#This Row],[real]],Tabela1[[#This Row],[L]]/($B$1-Tabela1[[#This Row],[Entry]]))</f>
        <v>3.2424232205246635</v>
      </c>
      <c r="P45" s="115">
        <v>879.64510864246586</v>
      </c>
      <c r="Q45" s="43">
        <f>MIN(500,$B$1-Tabela1[[#This Row],[Entry]])</f>
        <v>500</v>
      </c>
      <c r="R45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3.3570052848402909</v>
      </c>
      <c r="S45" s="42">
        <f>Tabela1[[#This Row],[real]]-Tabela1[[#This Row],[AV2]]</f>
        <v>0.3106438819568309</v>
      </c>
      <c r="T45" s="64">
        <f>Tabela1[[#This Row],[real]]/Tabela1[[#This Row],[AV2]]</f>
        <v>1.0960928311468072</v>
      </c>
      <c r="U45" s="168">
        <v>43900</v>
      </c>
      <c r="V45" s="191" t="s">
        <v>4889</v>
      </c>
      <c r="W45" s="191"/>
      <c r="X45" s="122"/>
      <c r="Y45" s="121"/>
      <c r="Z45" s="59"/>
      <c r="AA45" s="41"/>
      <c r="AB45" s="40"/>
    </row>
    <row r="46" spans="1:28" x14ac:dyDescent="0.2">
      <c r="A46" s="310">
        <v>8948140</v>
      </c>
      <c r="B46" s="310" t="s">
        <v>3885</v>
      </c>
      <c r="C46" s="310" t="s">
        <v>3885</v>
      </c>
      <c r="D46" s="312">
        <v>4.5</v>
      </c>
      <c r="E46" s="314">
        <v>4.280709139581842</v>
      </c>
      <c r="F46" s="116">
        <v>2011</v>
      </c>
      <c r="G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" s="312"/>
      <c r="I46" s="314">
        <v>0.59</v>
      </c>
      <c r="J46" s="166">
        <f>(Tabela1[[#This Row],[real]]-1)^3/Tabela1[[#This Row],[Z]]*0.00002</f>
        <v>1.1969642227294005E-3</v>
      </c>
      <c r="K46" s="318">
        <v>1931.0722783251526</v>
      </c>
      <c r="L46" s="66">
        <v>2744.8193036088692</v>
      </c>
      <c r="M46" s="172">
        <v>43175</v>
      </c>
      <c r="N46" s="169">
        <f>IF(Tabela1[[#This Row],[Entry]]=$B$1,Tabela1[[#This Row],[real]],Tabela1[[#This Row],[L2]]/Tabela1[[#This Row],[days2]])</f>
        <v>3.6884929706512604</v>
      </c>
      <c r="O46" s="320">
        <f>IF(Tabela1[[#This Row],[Entry]]=$B$1,Tabela1[[#This Row],[real]],Tabela1[[#This Row],[L]]/($B$1-Tabela1[[#This Row],[Entry]]))</f>
        <v>3.7042095865166926</v>
      </c>
      <c r="P46" s="316">
        <v>523.53963900443387</v>
      </c>
      <c r="Q46" s="322">
        <f>MIN(500,$B$1-Tabela1[[#This Row],[Entry]])</f>
        <v>500</v>
      </c>
      <c r="R46" s="314">
        <f>(0.25-Tabela1[[#This Row],[days]]/2000)*$L$2+(Tabela1[[#This Row],[days]]/2000+0.75)*(IF(Tabela1[[#This Row],[real]]&gt;Tabela1[[#This Row],[AV2]],0.4*Tabela1[[#This Row],[real]]+0.6*Tabela1[[#This Row],[AV2]],Tabela1[[#This Row],[AV2]]))</f>
        <v>3.925379438223493</v>
      </c>
      <c r="S46" s="320">
        <f>Tabela1[[#This Row],[real]]-Tabela1[[#This Row],[AV2]]</f>
        <v>0.5922161689305816</v>
      </c>
      <c r="T46" s="320">
        <f>Tabela1[[#This Row],[real]]/Tabela1[[#This Row],[AV2]]</f>
        <v>1.1605577599422716</v>
      </c>
      <c r="U46" s="172">
        <v>43900</v>
      </c>
      <c r="V46" s="191" t="s">
        <v>3938</v>
      </c>
      <c r="W46" s="191"/>
      <c r="X46" s="122"/>
      <c r="Y46" s="121"/>
      <c r="Z46" s="59"/>
      <c r="AA46" s="41"/>
      <c r="AB46" s="40"/>
    </row>
    <row r="47" spans="1:28" x14ac:dyDescent="0.2">
      <c r="A47" s="735">
        <v>2044183</v>
      </c>
      <c r="B47" s="735" t="s">
        <v>6497</v>
      </c>
      <c r="C47" s="80" t="s">
        <v>6498</v>
      </c>
      <c r="D47" s="736">
        <v>3.5</v>
      </c>
      <c r="E47" s="737">
        <v>3.3866761532125449</v>
      </c>
      <c r="F47" s="714">
        <v>2009</v>
      </c>
      <c r="G47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" s="736"/>
      <c r="I47" s="737">
        <v>0.35</v>
      </c>
      <c r="J47" s="715">
        <f>(Tabela1[[#This Row],[real]]-1)^3/Tabela1[[#This Row],[Z]]*0.00002</f>
        <v>7.7685941379596871E-4</v>
      </c>
      <c r="K47" s="738">
        <v>57.233532343376964</v>
      </c>
      <c r="L47" s="716">
        <v>57.693094971542592</v>
      </c>
      <c r="M47" s="720">
        <v>43899</v>
      </c>
      <c r="N47" s="718">
        <f>IF(Tabela1[[#This Row],[Entry]]=$B$1,Tabela1[[#This Row],[real]],Tabela1[[#This Row],[L2]]/Tabela1[[#This Row],[days2]])</f>
        <v>3.3936926404418712</v>
      </c>
      <c r="O47" s="739">
        <f>IF(Tabela1[[#This Row],[Entry]]=$B$1,Tabela1[[#This Row],[real]],Tabela1[[#This Row],[L]]/($B$1-Tabela1[[#This Row],[Entry]]))</f>
        <v>3.3937114689142702</v>
      </c>
      <c r="P47" s="740">
        <v>16.864677626175641</v>
      </c>
      <c r="Q47" s="741">
        <f>MIN(500,$B$1-Tabela1[[#This Row],[Entry]])</f>
        <v>17</v>
      </c>
      <c r="R47" s="737">
        <f>(0.25-Tabela1[[#This Row],[days]]/2000)*$L$2+(Tabela1[[#This Row],[days]]/2000+0.75)*(IF(Tabela1[[#This Row],[real]]&gt;Tabela1[[#This Row],[AV2]],0.4*Tabela1[[#This Row],[real]]+0.6*Tabela1[[#This Row],[AV2]],Tabela1[[#This Row],[AV2]]))</f>
        <v>3.3803124384373113</v>
      </c>
      <c r="S47" s="739">
        <f>Tabela1[[#This Row],[real]]-Tabela1[[#This Row],[AV2]]</f>
        <v>-7.0164872293263514E-3</v>
      </c>
      <c r="T47" s="739">
        <f>Tabela1[[#This Row],[real]]/Tabela1[[#This Row],[AV2]]</f>
        <v>0.99793249183921007</v>
      </c>
      <c r="U47" s="720">
        <v>43899</v>
      </c>
      <c r="V47" s="191" t="s">
        <v>6308</v>
      </c>
      <c r="W47" s="191"/>
      <c r="X47" s="122"/>
      <c r="Y47" s="121"/>
      <c r="Z47" s="59"/>
      <c r="AA47" s="41"/>
      <c r="AB47" s="40"/>
    </row>
    <row r="48" spans="1:28" x14ac:dyDescent="0.2">
      <c r="A48" s="557">
        <v>1735031</v>
      </c>
      <c r="B48" s="557" t="s">
        <v>5934</v>
      </c>
      <c r="C48" s="557" t="s">
        <v>5935</v>
      </c>
      <c r="D48" s="558">
        <v>4</v>
      </c>
      <c r="E48" s="559">
        <v>3.932687321792832</v>
      </c>
      <c r="F48" s="560">
        <v>2008</v>
      </c>
      <c r="G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" s="429"/>
      <c r="I48" s="559">
        <v>0.5</v>
      </c>
      <c r="J48" s="561">
        <f>(Tabela1[[#This Row],[real]]-1)^3/Tabela1[[#This Row],[Z]]*0.00002</f>
        <v>1.008921266588559E-3</v>
      </c>
      <c r="K48" s="562">
        <v>1167.040391559163</v>
      </c>
      <c r="L48" s="562">
        <v>1400.3560922736999</v>
      </c>
      <c r="M48" s="563">
        <v>43546</v>
      </c>
      <c r="N48" s="564">
        <f>IF(Tabela1[[#This Row],[Entry]]=$B$1,Tabela1[[#This Row],[real]],Tabela1[[#This Row],[L2]]/Tabela1[[#This Row],[days2]])</f>
        <v>3.7720258620637499</v>
      </c>
      <c r="O48" s="564">
        <f>IF(Tabela1[[#This Row],[Entry]]=$B$1,Tabela1[[#This Row],[real]],Tabela1[[#This Row],[L]]/($B$1-Tabela1[[#This Row],[Entry]]))</f>
        <v>3.784746195334324</v>
      </c>
      <c r="P48" s="560">
        <v>309.39352863308636</v>
      </c>
      <c r="Q48" s="565">
        <f>MIN(500,$B$1-Tabela1[[#This Row],[Entry]])</f>
        <v>370</v>
      </c>
      <c r="R48" s="559">
        <f>(0.25-Tabela1[[#This Row],[days]]/2000)*$L$2+(Tabela1[[#This Row],[days]]/2000+0.75)*(IF(Tabela1[[#This Row],[real]]&gt;Tabela1[[#This Row],[AV2]],0.4*Tabela1[[#This Row],[real]]+0.6*Tabela1[[#This Row],[AV2]],Tabela1[[#This Row],[AV2]]))</f>
        <v>3.8039202919912229</v>
      </c>
      <c r="S48" s="564">
        <f>Tabela1[[#This Row],[real]]-Tabela1[[#This Row],[AV2]]</f>
        <v>0.16066145972908208</v>
      </c>
      <c r="T48" s="564">
        <f>Tabela1[[#This Row],[real]]/Tabela1[[#This Row],[AV2]]</f>
        <v>1.0425928839313898</v>
      </c>
      <c r="U48" s="566">
        <v>43899</v>
      </c>
      <c r="V48" s="191" t="s">
        <v>4016</v>
      </c>
      <c r="W48" s="191"/>
      <c r="X48" s="122"/>
      <c r="Y48" s="121"/>
      <c r="Z48" s="59"/>
      <c r="AA48" s="41"/>
      <c r="AB48" s="40"/>
    </row>
    <row r="49" spans="1:28" x14ac:dyDescent="0.2">
      <c r="A49" s="10">
        <v>37284</v>
      </c>
      <c r="B49" s="10" t="s">
        <v>460</v>
      </c>
      <c r="C49" s="10" t="s">
        <v>461</v>
      </c>
      <c r="D49" s="2">
        <v>3.5</v>
      </c>
      <c r="E49" s="21">
        <v>3.4415028969126906</v>
      </c>
      <c r="F49" s="116">
        <v>1999</v>
      </c>
      <c r="G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9" s="597"/>
      <c r="I49" s="21">
        <v>0.62</v>
      </c>
      <c r="J49" s="23">
        <f>(Tabela1[[#This Row],[real]]-1)^3/Tabela1[[#This Row],[Z]]*0.00002</f>
        <v>4.6947237026614237E-4</v>
      </c>
      <c r="K49" s="24">
        <v>2875.0173552610772</v>
      </c>
      <c r="L49" s="66">
        <v>4945.8543912779878</v>
      </c>
      <c r="M49" s="1">
        <v>42409</v>
      </c>
      <c r="N49" s="22">
        <f>IF(Tabela1[[#This Row],[Entry]]=$B$1,Tabela1[[#This Row],[real]],Tabela1[[#This Row],[L2]]/Tabela1[[#This Row],[days2]])</f>
        <v>3.2683832684501812</v>
      </c>
      <c r="O49" s="22">
        <f>IF(Tabela1[[#This Row],[Entry]]=$B$1,Tabela1[[#This Row],[real]],Tabela1[[#This Row],[L]]/($B$1-Tabela1[[#This Row],[Entry]]))</f>
        <v>3.2819206312395406</v>
      </c>
      <c r="P49" s="35">
        <v>879.64510864246586</v>
      </c>
      <c r="Q49" s="3">
        <f>MIN(500,$B$1-Tabela1[[#This Row],[Entry]])</f>
        <v>500</v>
      </c>
      <c r="R49" s="21">
        <f>(0.25-Tabela1[[#This Row],[days]]/2000)*$L$2+(Tabela1[[#This Row],[days]]/2000+0.75)*(IF(Tabela1[[#This Row],[real]]&gt;Tabela1[[#This Row],[AV2]],0.4*Tabela1[[#This Row],[real]]+0.6*Tabela1[[#This Row],[AV2]],Tabela1[[#This Row],[AV2]]))</f>
        <v>3.3376311198351853</v>
      </c>
      <c r="S49" s="22">
        <f>Tabela1[[#This Row],[real]]-Tabela1[[#This Row],[AV2]]</f>
        <v>0.17311962846250939</v>
      </c>
      <c r="T49" s="47">
        <f>Tabela1[[#This Row],[real]]/Tabela1[[#This Row],[AV2]]</f>
        <v>1.0529679704744666</v>
      </c>
      <c r="U49" s="168">
        <v>43898</v>
      </c>
      <c r="V49" s="191" t="s">
        <v>4004</v>
      </c>
      <c r="W49" s="191"/>
      <c r="X49" s="122"/>
      <c r="Y49" s="121"/>
      <c r="Z49" s="59"/>
      <c r="AA49" s="41"/>
      <c r="AB49" s="40"/>
    </row>
    <row r="50" spans="1:28" x14ac:dyDescent="0.2">
      <c r="A50" s="711">
        <v>5940659</v>
      </c>
      <c r="B50" s="711" t="s">
        <v>2503</v>
      </c>
      <c r="C50" s="711" t="s">
        <v>6494</v>
      </c>
      <c r="D50" s="712">
        <v>3.5</v>
      </c>
      <c r="E50" s="713">
        <v>3.6300462245015663</v>
      </c>
      <c r="F50" s="714">
        <v>2014</v>
      </c>
      <c r="G50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" s="712"/>
      <c r="I50" s="713">
        <v>0.33</v>
      </c>
      <c r="J50" s="715">
        <f>(Tabela1[[#This Row],[real]]-1)^3/Tabela1[[#This Row],[Z]]*0.00002</f>
        <v>1.102570073189294E-3</v>
      </c>
      <c r="K50" s="716">
        <v>64.976052474967105</v>
      </c>
      <c r="L50" s="716">
        <v>65.53063750531453</v>
      </c>
      <c r="M50" s="717">
        <v>43898</v>
      </c>
      <c r="N50" s="718">
        <f>IF(Tabela1[[#This Row],[Entry]]=$B$1,Tabela1[[#This Row],[real]],Tabela1[[#This Row],[L2]]/Tabela1[[#This Row],[days2]])</f>
        <v>3.6405610402952968</v>
      </c>
      <c r="O50" s="718">
        <f>IF(Tabela1[[#This Row],[Entry]]=$B$1,Tabela1[[#This Row],[real]],Tabela1[[#This Row],[L]]/($B$1-Tabela1[[#This Row],[Entry]]))</f>
        <v>3.6405909725174741</v>
      </c>
      <c r="P50" s="714">
        <v>17.847812948549464</v>
      </c>
      <c r="Q50" s="719">
        <f>MIN(500,$B$1-Tabela1[[#This Row],[Entry]])</f>
        <v>18</v>
      </c>
      <c r="R50" s="713">
        <f>(0.25-Tabela1[[#This Row],[days]]/2000)*$L$2+(Tabela1[[#This Row],[days]]/2000+0.75)*(IF(Tabela1[[#This Row],[real]]&gt;Tabela1[[#This Row],[AV2]],0.4*Tabela1[[#This Row],[real]]+0.6*Tabela1[[#This Row],[AV2]],Tabela1[[#This Row],[AV2]]))</f>
        <v>3.5677132562076443</v>
      </c>
      <c r="S50" s="718">
        <f>Tabela1[[#This Row],[real]]-Tabela1[[#This Row],[AV2]]</f>
        <v>-1.0514815793730481E-2</v>
      </c>
      <c r="T50" s="718">
        <f>Tabela1[[#This Row],[real]]/Tabela1[[#This Row],[AV2]]</f>
        <v>0.99711175951251796</v>
      </c>
      <c r="U50" s="720">
        <v>43898</v>
      </c>
      <c r="V50" s="191" t="s">
        <v>6495</v>
      </c>
      <c r="W50" s="191"/>
      <c r="X50" s="122"/>
      <c r="Y50" s="121"/>
      <c r="Z50" s="59"/>
      <c r="AA50" s="41"/>
      <c r="AB50" s="40"/>
    </row>
    <row r="51" spans="1:28" x14ac:dyDescent="0.2">
      <c r="A51" s="65">
        <v>6519333</v>
      </c>
      <c r="B51" s="65" t="s">
        <v>1136</v>
      </c>
      <c r="C51" s="65" t="s">
        <v>3052</v>
      </c>
      <c r="D51" s="39">
        <v>3.5</v>
      </c>
      <c r="E51" s="41">
        <v>3.6878607380452522</v>
      </c>
      <c r="F51" s="116">
        <v>2015</v>
      </c>
      <c r="G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" s="39"/>
      <c r="I51" s="41">
        <v>0.57999999999999996</v>
      </c>
      <c r="J51" s="23">
        <f>(Tabela1[[#This Row],[real]]-1)^3/Tabela1[[#This Row],[Z]]*0.00002</f>
        <v>6.6961055799317755E-4</v>
      </c>
      <c r="K51" s="66">
        <v>2296.3815549439896</v>
      </c>
      <c r="L51" s="66">
        <v>3854.2978771069011</v>
      </c>
      <c r="M51" s="67">
        <v>42630</v>
      </c>
      <c r="N51" s="22">
        <f>IF(Tabela1[[#This Row],[Entry]]=$B$1,Tabela1[[#This Row],[real]],Tabela1[[#This Row],[L2]]/Tabela1[[#This Row],[days2]])</f>
        <v>2.9556420556346445</v>
      </c>
      <c r="O51" s="42">
        <f>IF(Tabela1[[#This Row],[Entry]]=$B$1,Tabela1[[#This Row],[real]],Tabela1[[#This Row],[L]]/($B$1-Tabela1[[#This Row],[Entry]]))</f>
        <v>2.9971212108140755</v>
      </c>
      <c r="P51" s="115">
        <v>776.9484638933734</v>
      </c>
      <c r="Q51" s="43">
        <f>MIN(500,$B$1-Tabela1[[#This Row],[Entry]])</f>
        <v>500</v>
      </c>
      <c r="R51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3.2485295285988878</v>
      </c>
      <c r="S51" s="42">
        <f>Tabela1[[#This Row],[real]]-Tabela1[[#This Row],[AV2]]</f>
        <v>0.73221868241060761</v>
      </c>
      <c r="T51" s="64">
        <f>Tabela1[[#This Row],[real]]/Tabela1[[#This Row],[AV2]]</f>
        <v>1.2477359127485359</v>
      </c>
      <c r="U51" s="172">
        <v>43898</v>
      </c>
      <c r="V51" s="191" t="s">
        <v>4782</v>
      </c>
      <c r="W51" s="191"/>
      <c r="X51" s="122"/>
      <c r="Y51" s="121"/>
      <c r="Z51" s="59"/>
      <c r="AA51" s="41"/>
      <c r="AB51" s="40"/>
    </row>
    <row r="52" spans="1:28" x14ac:dyDescent="0.2">
      <c r="A52" s="65">
        <v>6523014</v>
      </c>
      <c r="B52" s="65" t="s">
        <v>2856</v>
      </c>
      <c r="C52" s="65" t="s">
        <v>2856</v>
      </c>
      <c r="D52" s="39">
        <v>3.5</v>
      </c>
      <c r="E52" s="41">
        <v>3.6981325367015034</v>
      </c>
      <c r="F52" s="116">
        <v>2015</v>
      </c>
      <c r="G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2" s="39"/>
      <c r="I52" s="41">
        <v>0.6</v>
      </c>
      <c r="J52" s="23">
        <f>(Tabela1[[#This Row],[real]]-1)^3/Tabela1[[#This Row],[Z]]*0.00002</f>
        <v>6.5473956064148473E-4</v>
      </c>
      <c r="K52" s="66">
        <v>2690.6320598216744</v>
      </c>
      <c r="L52" s="66">
        <v>4504.9891869417661</v>
      </c>
      <c r="M52" s="67">
        <v>42539</v>
      </c>
      <c r="N52" s="22">
        <f>IF(Tabela1[[#This Row],[Entry]]=$B$1,Tabela1[[#This Row],[real]],Tabela1[[#This Row],[L2]]/Tabela1[[#This Row],[days2]])</f>
        <v>3.2843213689314807</v>
      </c>
      <c r="O52" s="42">
        <f>IF(Tabela1[[#This Row],[Entry]]=$B$1,Tabela1[[#This Row],[real]],Tabela1[[#This Row],[L]]/($B$1-Tabela1[[#This Row],[Entry]]))</f>
        <v>3.2715970856512464</v>
      </c>
      <c r="P52" s="115">
        <v>819.23531761358754</v>
      </c>
      <c r="Q52" s="43">
        <f>MIN(500,$B$1-Tabela1[[#This Row],[Entry]])</f>
        <v>500</v>
      </c>
      <c r="R52" s="41">
        <f>(0.25-Tabela1[[#This Row],[days]]/2000)*$L$2+(Tabela1[[#This Row],[days]]/2000+0.75)*(IF(Tabela1[[#This Row],[real]]&gt;Tabela1[[#This Row],[AV2]],0.4*Tabela1[[#This Row],[real]]+0.6*Tabela1[[#This Row],[AV2]],Tabela1[[#This Row],[AV2]]))</f>
        <v>3.4498458360394899</v>
      </c>
      <c r="S52" s="42">
        <f>Tabela1[[#This Row],[real]]-Tabela1[[#This Row],[AV2]]</f>
        <v>0.41381116777002269</v>
      </c>
      <c r="T52" s="64">
        <f>Tabela1[[#This Row],[real]]/Tabela1[[#This Row],[AV2]]</f>
        <v>1.1259959429319342</v>
      </c>
      <c r="U52" s="172">
        <v>43898</v>
      </c>
      <c r="V52" s="191" t="s">
        <v>4060</v>
      </c>
      <c r="W52" s="191"/>
      <c r="X52" s="122"/>
      <c r="Y52" s="121"/>
      <c r="Z52" s="59"/>
      <c r="AA52" s="41"/>
      <c r="AB52" s="40"/>
    </row>
    <row r="53" spans="1:28" x14ac:dyDescent="0.2">
      <c r="A53" s="711">
        <v>10771762</v>
      </c>
      <c r="B53" s="711" t="s">
        <v>5716</v>
      </c>
      <c r="C53" s="711" t="s">
        <v>6496</v>
      </c>
      <c r="D53" s="712">
        <v>4</v>
      </c>
      <c r="E53" s="713">
        <v>3.7971974680412428</v>
      </c>
      <c r="F53" s="714">
        <v>2019</v>
      </c>
      <c r="G53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" s="712"/>
      <c r="I53" s="713">
        <v>0.35</v>
      </c>
      <c r="J53" s="715">
        <f>(Tabela1[[#This Row],[real]]-1)^3/Tabela1[[#This Row],[Z]]*0.00002</f>
        <v>1.250637165798607E-3</v>
      </c>
      <c r="K53" s="716">
        <v>67.985029530338579</v>
      </c>
      <c r="L53" s="716">
        <v>68.565347590487335</v>
      </c>
      <c r="M53" s="717">
        <v>43898</v>
      </c>
      <c r="N53" s="718">
        <f>IF(Tabela1[[#This Row],[Entry]]=$B$1,Tabela1[[#This Row],[real]],Tabela1[[#This Row],[L2]]/Tabela1[[#This Row],[days2]])</f>
        <v>3.8091518398540751</v>
      </c>
      <c r="O53" s="718">
        <f>IF(Tabela1[[#This Row],[Entry]]=$B$1,Tabela1[[#This Row],[real]],Tabela1[[#This Row],[L]]/($B$1-Tabela1[[#This Row],[Entry]]))</f>
        <v>3.8091859772492964</v>
      </c>
      <c r="P53" s="714">
        <v>17.847812948549464</v>
      </c>
      <c r="Q53" s="719">
        <f>MIN(500,$B$1-Tabela1[[#This Row],[Entry]])</f>
        <v>18</v>
      </c>
      <c r="R53" s="713">
        <f>(0.25-Tabela1[[#This Row],[days]]/2000)*$L$2+(Tabela1[[#This Row],[days]]/2000+0.75)*(IF(Tabela1[[#This Row],[real]]&gt;Tabela1[[#This Row],[AV2]],0.4*Tabela1[[#This Row],[real]]+0.6*Tabela1[[#This Row],[AV2]],Tabela1[[#This Row],[AV2]]))</f>
        <v>3.6956736730727573</v>
      </c>
      <c r="S53" s="718">
        <f>Tabela1[[#This Row],[real]]-Tabela1[[#This Row],[AV2]]</f>
        <v>-1.1954371812832321E-2</v>
      </c>
      <c r="T53" s="718">
        <f>Tabela1[[#This Row],[real]]/Tabela1[[#This Row],[AV2]]</f>
        <v>0.99686167096628775</v>
      </c>
      <c r="U53" s="720">
        <v>43898</v>
      </c>
      <c r="V53" s="191" t="s">
        <v>4970</v>
      </c>
      <c r="W53" s="191"/>
      <c r="X53" s="122"/>
      <c r="Y53" s="121"/>
      <c r="Z53" s="59"/>
      <c r="AA53" s="41"/>
      <c r="AB53" s="40"/>
    </row>
    <row r="54" spans="1:28" x14ac:dyDescent="0.2">
      <c r="A54" s="44">
        <v>4929496</v>
      </c>
      <c r="B54" s="44" t="s">
        <v>3760</v>
      </c>
      <c r="C54" s="44" t="s">
        <v>2923</v>
      </c>
      <c r="D54" s="45">
        <v>4</v>
      </c>
      <c r="E54" s="46">
        <v>3.8049447475278679</v>
      </c>
      <c r="F54" s="116">
        <v>2013</v>
      </c>
      <c r="G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" s="45"/>
      <c r="I54" s="46">
        <v>0.53</v>
      </c>
      <c r="J54" s="23">
        <f>(Tabela1[[#This Row],[real]]-1)^3/Tabela1[[#This Row],[Z]]*0.00002</f>
        <v>8.3277381008276614E-4</v>
      </c>
      <c r="K54" s="111">
        <v>1812.7804427678668</v>
      </c>
      <c r="L54" s="66">
        <v>2639.6817546935736</v>
      </c>
      <c r="M54" s="49">
        <v>43131</v>
      </c>
      <c r="N54" s="22">
        <f>IF(Tabela1[[#This Row],[Entry]]=$B$1,Tabela1[[#This Row],[real]],Tabela1[[#This Row],[L2]]/Tabela1[[#This Row],[days2]])</f>
        <v>3.3314692840472495</v>
      </c>
      <c r="O54" s="47">
        <f>IF(Tabela1[[#This Row],[Entry]]=$B$1,Tabela1[[#This Row],[real]],Tabela1[[#This Row],[L]]/($B$1-Tabela1[[#This Row],[Entry]]))</f>
        <v>3.3626519168071001</v>
      </c>
      <c r="P54" s="116">
        <v>544.13842308208314</v>
      </c>
      <c r="Q54" s="48">
        <f>MIN(500,$B$1-Tabela1[[#This Row],[Entry]])</f>
        <v>500</v>
      </c>
      <c r="R54" s="46">
        <f>(0.25-Tabela1[[#This Row],[days]]/2000)*$L$2+(Tabela1[[#This Row],[days]]/2000+0.75)*(IF(Tabela1[[#This Row],[real]]&gt;Tabela1[[#This Row],[AV2]],0.4*Tabela1[[#This Row],[real]]+0.6*Tabela1[[#This Row],[AV2]],Tabela1[[#This Row],[AV2]]))</f>
        <v>3.5208594694394968</v>
      </c>
      <c r="S54" s="47">
        <f>Tabela1[[#This Row],[real]]-Tabela1[[#This Row],[AV2]]</f>
        <v>0.47347546348061842</v>
      </c>
      <c r="T54" s="47">
        <f>Tabela1[[#This Row],[real]]/Tabela1[[#This Row],[AV2]]</f>
        <v>1.1421221158327519</v>
      </c>
      <c r="U54" s="168">
        <v>43898</v>
      </c>
      <c r="V54" s="191" t="s">
        <v>3977</v>
      </c>
      <c r="W54" s="191"/>
      <c r="X54" s="122"/>
      <c r="Y54" s="121"/>
      <c r="Z54" s="59"/>
      <c r="AA54" s="41"/>
      <c r="AB54" s="40"/>
    </row>
    <row r="55" spans="1:28" x14ac:dyDescent="0.2">
      <c r="A55" s="65">
        <v>94399</v>
      </c>
      <c r="B55" s="65" t="s">
        <v>101</v>
      </c>
      <c r="C55" s="65" t="s">
        <v>102</v>
      </c>
      <c r="D55" s="39">
        <v>4</v>
      </c>
      <c r="E55" s="41">
        <v>3.9299952734624291</v>
      </c>
      <c r="F55" s="116">
        <v>1995</v>
      </c>
      <c r="G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" s="429"/>
      <c r="I55" s="41">
        <v>0.91</v>
      </c>
      <c r="J55" s="23">
        <f>(Tabela1[[#This Row],[real]]-1)^3/Tabela1[[#This Row],[Z]]*0.00002</f>
        <v>5.5282714878327898E-4</v>
      </c>
      <c r="K55" s="66">
        <v>3505.9606402566073</v>
      </c>
      <c r="L55" s="66">
        <v>6072.30558829848</v>
      </c>
      <c r="M55" s="67">
        <v>42409</v>
      </c>
      <c r="N55" s="22">
        <f>IF(Tabela1[[#This Row],[Entry]]=$B$1,Tabela1[[#This Row],[real]],Tabela1[[#This Row],[L2]]/Tabela1[[#This Row],[days2]])</f>
        <v>3.9856535389223819</v>
      </c>
      <c r="O55" s="42">
        <f>IF(Tabela1[[#This Row],[Entry]]=$B$1,Tabela1[[#This Row],[real]],Tabela1[[#This Row],[L]]/($B$1-Tabela1[[#This Row],[Entry]]))</f>
        <v>4.029399859521221</v>
      </c>
      <c r="P55" s="115">
        <v>879.64510864246586</v>
      </c>
      <c r="Q55" s="43">
        <f>MIN(500,$B$1-Tabela1[[#This Row],[Entry]])</f>
        <v>500</v>
      </c>
      <c r="R55" s="41">
        <f>(0.25-Tabela1[[#This Row],[days]]/2000)*$L$2+(Tabela1[[#This Row],[days]]/2000+0.75)*(IF(Tabela1[[#This Row],[real]]&gt;Tabela1[[#This Row],[AV2]],0.4*Tabela1[[#This Row],[real]]+0.6*Tabela1[[#This Row],[AV2]],Tabela1[[#This Row],[AV2]]))</f>
        <v>3.9856535389223819</v>
      </c>
      <c r="S55" s="42">
        <f>Tabela1[[#This Row],[real]]-Tabela1[[#This Row],[AV2]]</f>
        <v>-5.5658265459952894E-2</v>
      </c>
      <c r="T55" s="64">
        <f>Tabela1[[#This Row],[real]]/Tabela1[[#This Row],[AV2]]</f>
        <v>0.98603534780020008</v>
      </c>
      <c r="U55" s="168">
        <v>43898</v>
      </c>
      <c r="V55" s="191" t="s">
        <v>4103</v>
      </c>
      <c r="W55" s="191"/>
      <c r="X55" s="122"/>
      <c r="Y55" s="121"/>
      <c r="Z55" s="59"/>
      <c r="AA55" s="41"/>
      <c r="AB55" s="40"/>
    </row>
    <row r="56" spans="1:28" x14ac:dyDescent="0.2">
      <c r="A56" s="65">
        <v>7202094</v>
      </c>
      <c r="B56" s="65" t="s">
        <v>3164</v>
      </c>
      <c r="C56" s="65" t="s">
        <v>923</v>
      </c>
      <c r="D56" s="39">
        <v>4</v>
      </c>
      <c r="E56" s="41">
        <v>3.9482482601813942</v>
      </c>
      <c r="F56" s="116">
        <v>2016</v>
      </c>
      <c r="G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" s="429"/>
      <c r="I56" s="41">
        <v>0.79</v>
      </c>
      <c r="J56" s="23">
        <f>(Tabela1[[#This Row],[real]]-1)^3/Tabela1[[#This Row],[Z]]*0.00002</f>
        <v>6.4877642036336824E-4</v>
      </c>
      <c r="K56" s="66">
        <v>2693.9055162369614</v>
      </c>
      <c r="L56" s="66">
        <v>4376.1394655420736</v>
      </c>
      <c r="M56" s="67">
        <v>42711</v>
      </c>
      <c r="N56" s="22">
        <f>IF(Tabela1[[#This Row],[Entry]]=$B$1,Tabela1[[#This Row],[real]],Tabela1[[#This Row],[L2]]/Tabela1[[#This Row],[days2]])</f>
        <v>3.6438177751953362</v>
      </c>
      <c r="O56" s="42">
        <f>IF(Tabela1[[#This Row],[Entry]]=$B$1,Tabela1[[#This Row],[real]],Tabela1[[#This Row],[L]]/($B$1-Tabela1[[#This Row],[Entry]]))</f>
        <v>3.6316510087486087</v>
      </c>
      <c r="P56" s="115">
        <v>739.30851717538144</v>
      </c>
      <c r="Q56" s="43">
        <f>MIN(500,$B$1-Tabela1[[#This Row],[Entry]])</f>
        <v>500</v>
      </c>
      <c r="R56" s="41">
        <f>(0.25-Tabela1[[#This Row],[days]]/2000)*$L$2+(Tabela1[[#This Row],[days]]/2000+0.75)*(IF(Tabela1[[#This Row],[real]]&gt;Tabela1[[#This Row],[AV2]],0.4*Tabela1[[#This Row],[real]]+0.6*Tabela1[[#This Row],[AV2]],Tabela1[[#This Row],[AV2]]))</f>
        <v>3.7655899691897599</v>
      </c>
      <c r="S56" s="42">
        <f>Tabela1[[#This Row],[real]]-Tabela1[[#This Row],[AV2]]</f>
        <v>0.30443048498605796</v>
      </c>
      <c r="T56" s="64">
        <f>Tabela1[[#This Row],[real]]/Tabela1[[#This Row],[AV2]]</f>
        <v>1.0835471211152259</v>
      </c>
      <c r="U56" s="172">
        <v>43898</v>
      </c>
      <c r="V56" s="191" t="s">
        <v>4145</v>
      </c>
      <c r="W56" s="191"/>
      <c r="X56" s="122"/>
      <c r="Y56" s="121"/>
      <c r="Z56" s="59"/>
      <c r="AA56" s="41"/>
      <c r="AB56" s="40"/>
    </row>
    <row r="57" spans="1:28" x14ac:dyDescent="0.2">
      <c r="A57" s="10">
        <v>1076200</v>
      </c>
      <c r="B57" s="10" t="s">
        <v>911</v>
      </c>
      <c r="C57" s="10" t="s">
        <v>912</v>
      </c>
      <c r="D57" s="2">
        <v>4</v>
      </c>
      <c r="E57" s="21">
        <v>4.0392135956169835</v>
      </c>
      <c r="F57" s="116">
        <v>2008</v>
      </c>
      <c r="G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" s="429"/>
      <c r="I57" s="21">
        <v>0.94</v>
      </c>
      <c r="J57" s="23">
        <f>(Tabela1[[#This Row],[real]]-1)^3/Tabela1[[#This Row],[Z]]*0.00002</f>
        <v>5.9729078160370038E-4</v>
      </c>
      <c r="K57" s="24">
        <v>3585.7702033250644</v>
      </c>
      <c r="L57" s="66">
        <v>6159.3495713093316</v>
      </c>
      <c r="M57" s="1">
        <v>42409</v>
      </c>
      <c r="N57" s="22">
        <f>IF(Tabela1[[#This Row],[Entry]]=$B$1,Tabela1[[#This Row],[real]],Tabela1[[#This Row],[L2]]/Tabela1[[#This Row],[days2]])</f>
        <v>4.0763828140406453</v>
      </c>
      <c r="O57" s="22">
        <f>IF(Tabela1[[#This Row],[Entry]]=$B$1,Tabela1[[#This Row],[real]],Tabela1[[#This Row],[L]]/($B$1-Tabela1[[#This Row],[Entry]]))</f>
        <v>4.0871596359053299</v>
      </c>
      <c r="P57" s="35">
        <v>879.64510864246586</v>
      </c>
      <c r="Q57" s="3">
        <f>MIN(500,$B$1-Tabela1[[#This Row],[Entry]])</f>
        <v>500</v>
      </c>
      <c r="R57" s="21">
        <f>(0.25-Tabela1[[#This Row],[days]]/2000)*$L$2+(Tabela1[[#This Row],[days]]/2000+0.75)*(IF(Tabela1[[#This Row],[real]]&gt;Tabela1[[#This Row],[AV2]],0.4*Tabela1[[#This Row],[real]]+0.6*Tabela1[[#This Row],[AV2]],Tabela1[[#This Row],[AV2]]))</f>
        <v>4.0763828140406453</v>
      </c>
      <c r="S57" s="22">
        <f>Tabela1[[#This Row],[real]]-Tabela1[[#This Row],[AV2]]</f>
        <v>-3.7169218423661832E-2</v>
      </c>
      <c r="T57" s="47">
        <f>Tabela1[[#This Row],[real]]/Tabela1[[#This Row],[AV2]]</f>
        <v>0.99088181357853911</v>
      </c>
      <c r="U57" s="172">
        <v>43898</v>
      </c>
      <c r="V57" s="191" t="s">
        <v>4023</v>
      </c>
      <c r="W57" s="191"/>
      <c r="X57" s="122"/>
      <c r="Y57" s="121"/>
      <c r="Z57" s="59"/>
      <c r="AA57" s="41"/>
      <c r="AB57" s="40"/>
    </row>
    <row r="58" spans="1:28" x14ac:dyDescent="0.2">
      <c r="A58" s="65">
        <v>16738</v>
      </c>
      <c r="B58" s="65" t="s">
        <v>2151</v>
      </c>
      <c r="C58" s="65" t="s">
        <v>2152</v>
      </c>
      <c r="D58" s="39">
        <v>3.5</v>
      </c>
      <c r="E58" s="41">
        <v>3.441574199859859</v>
      </c>
      <c r="F58" s="116">
        <v>2002</v>
      </c>
      <c r="G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" s="39"/>
      <c r="I58" s="41">
        <v>0.66</v>
      </c>
      <c r="J58" s="23">
        <f>(Tabela1[[#This Row],[real]]-1)^3/Tabela1[[#This Row],[Z]]*0.00002</f>
        <v>4.4105813977236543E-4</v>
      </c>
      <c r="K58" s="66">
        <v>2624.2042781267442</v>
      </c>
      <c r="L58" s="66">
        <v>4495.6092285976974</v>
      </c>
      <c r="M58" s="67">
        <v>42409</v>
      </c>
      <c r="N58" s="22">
        <f>IF(Tabela1[[#This Row],[Entry]]=$B$1,Tabela1[[#This Row],[real]],Tabela1[[#This Row],[L2]]/Tabela1[[#This Row],[days2]])</f>
        <v>2.9832534192983946</v>
      </c>
      <c r="O58" s="42">
        <f>IF(Tabela1[[#This Row],[Entry]]=$B$1,Tabela1[[#This Row],[real]],Tabela1[[#This Row],[L]]/($B$1-Tabela1[[#This Row],[Entry]]))</f>
        <v>2.9831514456520885</v>
      </c>
      <c r="P58" s="115">
        <v>879.64510864246586</v>
      </c>
      <c r="Q58" s="43">
        <f>MIN(500,$B$1-Tabela1[[#This Row],[Entry]])</f>
        <v>500</v>
      </c>
      <c r="R58" s="41">
        <f>(0.25-Tabela1[[#This Row],[days]]/2000)*$L$2+(Tabela1[[#This Row],[days]]/2000+0.75)*(IF(Tabela1[[#This Row],[real]]&gt;Tabela1[[#This Row],[AV2]],0.4*Tabela1[[#This Row],[real]]+0.6*Tabela1[[#This Row],[AV2]],Tabela1[[#This Row],[AV2]]))</f>
        <v>3.1665817315229807</v>
      </c>
      <c r="S58" s="42">
        <f>Tabela1[[#This Row],[real]]-Tabela1[[#This Row],[AV2]]</f>
        <v>0.45832078056146441</v>
      </c>
      <c r="T58" s="64">
        <f>Tabela1[[#This Row],[real]]/Tabela1[[#This Row],[AV2]]</f>
        <v>1.1536311925754041</v>
      </c>
      <c r="U58" s="168">
        <v>43897</v>
      </c>
      <c r="V58" s="191" t="s">
        <v>4768</v>
      </c>
      <c r="W58" s="191"/>
      <c r="X58" s="122"/>
      <c r="Y58" s="121"/>
      <c r="Z58" s="59"/>
      <c r="AA58" s="41"/>
      <c r="AB58" s="40"/>
    </row>
    <row r="59" spans="1:28" x14ac:dyDescent="0.2">
      <c r="A59" s="10">
        <v>128</v>
      </c>
      <c r="B59" s="10" t="s">
        <v>742</v>
      </c>
      <c r="C59" s="10" t="s">
        <v>4832</v>
      </c>
      <c r="D59" s="2">
        <v>3.5</v>
      </c>
      <c r="E59" s="21">
        <v>3.6194257335479829</v>
      </c>
      <c r="F59" s="116">
        <v>1993</v>
      </c>
      <c r="G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9" s="21">
        <v>0.65</v>
      </c>
      <c r="J59" s="23">
        <f>(Tabela1[[#This Row],[real]]-1)^3/Tabela1[[#This Row],[Z]]*0.00002</f>
        <v>5.5301244947683474E-4</v>
      </c>
      <c r="K59" s="24">
        <v>2785.2429477783685</v>
      </c>
      <c r="L59" s="66">
        <v>4725.7530950248429</v>
      </c>
      <c r="M59" s="1">
        <v>42409</v>
      </c>
      <c r="N59" s="22">
        <f>IF(Tabela1[[#This Row],[Entry]]=$B$1,Tabela1[[#This Row],[real]],Tabela1[[#This Row],[L2]]/Tabela1[[#This Row],[days2]])</f>
        <v>3.1663257379749021</v>
      </c>
      <c r="O59" s="22">
        <f>IF(Tabela1[[#This Row],[Entry]]=$B$1,Tabela1[[#This Row],[real]],Tabela1[[#This Row],[L]]/($B$1-Tabela1[[#This Row],[Entry]]))</f>
        <v>3.1358680126243152</v>
      </c>
      <c r="P59" s="35">
        <v>879.64510864246586</v>
      </c>
      <c r="Q59" s="3">
        <f>MIN(500,$B$1-Tabela1[[#This Row],[Entry]])</f>
        <v>500</v>
      </c>
      <c r="R59" s="21">
        <f>(0.25-Tabela1[[#This Row],[days]]/2000)*$L$2+(Tabela1[[#This Row],[days]]/2000+0.75)*(IF(Tabela1[[#This Row],[real]]&gt;Tabela1[[#This Row],[AV2]],0.4*Tabela1[[#This Row],[real]]+0.6*Tabela1[[#This Row],[AV2]],Tabela1[[#This Row],[AV2]]))</f>
        <v>3.3475657362041344</v>
      </c>
      <c r="S59" s="22">
        <f>Tabela1[[#This Row],[real]]-Tabela1[[#This Row],[AV2]]</f>
        <v>0.45309999557308078</v>
      </c>
      <c r="T59" s="47">
        <f>Tabela1[[#This Row],[real]]/Tabela1[[#This Row],[AV2]]</f>
        <v>1.1430996154750874</v>
      </c>
      <c r="U59" s="172">
        <v>43897</v>
      </c>
      <c r="V59" s="191" t="s">
        <v>4833</v>
      </c>
      <c r="W59" s="191"/>
      <c r="X59" s="122"/>
      <c r="Y59" s="121"/>
      <c r="Z59" s="59"/>
      <c r="AA59" s="41"/>
      <c r="AB59" s="40"/>
    </row>
    <row r="60" spans="1:28" x14ac:dyDescent="0.2">
      <c r="A60" s="711">
        <v>10341569</v>
      </c>
      <c r="B60" s="711" t="s">
        <v>6491</v>
      </c>
      <c r="C60" s="711" t="s">
        <v>6492</v>
      </c>
      <c r="D60" s="712">
        <v>4</v>
      </c>
      <c r="E60" s="713">
        <v>3.7667003832575445</v>
      </c>
      <c r="F60" s="714">
        <v>2019</v>
      </c>
      <c r="G60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" s="712"/>
      <c r="I60" s="713">
        <v>0.35</v>
      </c>
      <c r="J60" s="715">
        <f>(Tabela1[[#This Row],[real]]-1)^3/Tabela1[[#This Row],[Z]]*0.00002</f>
        <v>1.2101754600598311E-3</v>
      </c>
      <c r="K60" s="716">
        <v>71.156136742017196</v>
      </c>
      <c r="L60" s="716">
        <v>71.799377491473038</v>
      </c>
      <c r="M60" s="717">
        <v>43897</v>
      </c>
      <c r="N60" s="718">
        <f>IF(Tabela1[[#This Row],[Entry]]=$B$1,Tabela1[[#This Row],[real]],Tabela1[[#This Row],[L2]]/Tabela1[[#This Row],[days2]])</f>
        <v>3.7788777743133304</v>
      </c>
      <c r="O60" s="718">
        <f>IF(Tabela1[[#This Row],[Entry]]=$B$1,Tabela1[[#This Row],[real]],Tabela1[[#This Row],[L]]/($B$1-Tabela1[[#This Row],[Entry]]))</f>
        <v>3.7789146048143705</v>
      </c>
      <c r="P60" s="714">
        <v>18.829965135600915</v>
      </c>
      <c r="Q60" s="719">
        <f>MIN(500,$B$1-Tabela1[[#This Row],[Entry]])</f>
        <v>19</v>
      </c>
      <c r="R60" s="713">
        <f>(0.25-Tabela1[[#This Row],[days]]/2000)*$L$2+(Tabela1[[#This Row],[days]]/2000+0.75)*(IF(Tabela1[[#This Row],[real]]&gt;Tabela1[[#This Row],[AV2]],0.4*Tabela1[[#This Row],[real]]+0.6*Tabela1[[#This Row],[AV2]],Tabela1[[#This Row],[AV2]]))</f>
        <v>3.6729159521758503</v>
      </c>
      <c r="S60" s="718">
        <f>Tabela1[[#This Row],[real]]-Tabela1[[#This Row],[AV2]]</f>
        <v>-1.2177391055785858E-2</v>
      </c>
      <c r="T60" s="718">
        <f>Tabela1[[#This Row],[real]]/Tabela1[[#This Row],[AV2]]</f>
        <v>0.99677751126576231</v>
      </c>
      <c r="U60" s="720">
        <v>43897</v>
      </c>
      <c r="V60" s="191" t="s">
        <v>4063</v>
      </c>
      <c r="W60" s="191"/>
      <c r="X60" s="122"/>
      <c r="Y60" s="121"/>
      <c r="Z60" s="59"/>
      <c r="AA60" s="41"/>
      <c r="AB60" s="40"/>
    </row>
    <row r="61" spans="1:28" x14ac:dyDescent="0.2">
      <c r="A61" s="65">
        <v>4227</v>
      </c>
      <c r="B61" s="65" t="s">
        <v>46</v>
      </c>
      <c r="C61" s="65" t="s">
        <v>799</v>
      </c>
      <c r="D61" s="39">
        <v>4</v>
      </c>
      <c r="E61" s="41">
        <v>3.959148053044343</v>
      </c>
      <c r="F61" s="116">
        <v>1986</v>
      </c>
      <c r="G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" s="597"/>
      <c r="I61" s="41">
        <v>0.91</v>
      </c>
      <c r="J61" s="23">
        <f>(Tabela1[[#This Row],[real]]-1)^3/Tabela1[[#This Row],[Z]]*0.00002</f>
        <v>5.6949338877508788E-4</v>
      </c>
      <c r="K61" s="66">
        <v>3345.7574998248301</v>
      </c>
      <c r="L61" s="66">
        <v>5648.1505563045703</v>
      </c>
      <c r="M61" s="67">
        <v>42409</v>
      </c>
      <c r="N61" s="22">
        <f>IF(Tabela1[[#This Row],[Entry]]=$B$1,Tabela1[[#This Row],[real]],Tabela1[[#This Row],[L2]]/Tabela1[[#This Row],[days2]])</f>
        <v>3.8035310683285144</v>
      </c>
      <c r="O61" s="42">
        <f>IF(Tabela1[[#This Row],[Entry]]=$B$1,Tabela1[[#This Row],[real]],Tabela1[[#This Row],[L]]/($B$1-Tabela1[[#This Row],[Entry]]))</f>
        <v>3.7479433021264565</v>
      </c>
      <c r="P61" s="115">
        <v>879.64510864246586</v>
      </c>
      <c r="Q61" s="43">
        <f>MIN(500,$B$1-Tabela1[[#This Row],[Entry]])</f>
        <v>500</v>
      </c>
      <c r="R61" s="41">
        <f>(0.25-Tabela1[[#This Row],[days]]/2000)*$L$2+(Tabela1[[#This Row],[days]]/2000+0.75)*(IF(Tabela1[[#This Row],[real]]&gt;Tabela1[[#This Row],[AV2]],0.4*Tabela1[[#This Row],[real]]+0.6*Tabela1[[#This Row],[AV2]],Tabela1[[#This Row],[AV2]]))</f>
        <v>3.8657778622148458</v>
      </c>
      <c r="S61" s="42">
        <f>Tabela1[[#This Row],[real]]-Tabela1[[#This Row],[AV2]]</f>
        <v>0.15561698471582863</v>
      </c>
      <c r="T61" s="64">
        <f>Tabela1[[#This Row],[real]]/Tabela1[[#This Row],[AV2]]</f>
        <v>1.040913819795408</v>
      </c>
      <c r="U61" s="168">
        <v>43897</v>
      </c>
      <c r="V61" s="191" t="s">
        <v>4427</v>
      </c>
      <c r="W61" s="191"/>
      <c r="X61" s="122"/>
      <c r="Y61" s="121"/>
      <c r="Z61" s="59"/>
      <c r="AA61" s="41"/>
      <c r="AB61" s="40"/>
    </row>
    <row r="62" spans="1:28" x14ac:dyDescent="0.2">
      <c r="A62" s="711">
        <v>10741442</v>
      </c>
      <c r="B62" s="711" t="s">
        <v>3383</v>
      </c>
      <c r="C62" s="711" t="s">
        <v>6493</v>
      </c>
      <c r="D62" s="712">
        <v>4</v>
      </c>
      <c r="E62" s="713">
        <v>4.0196307715391546</v>
      </c>
      <c r="F62" s="714">
        <v>2019</v>
      </c>
      <c r="G62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" s="712"/>
      <c r="I62" s="713">
        <v>0.35</v>
      </c>
      <c r="J62" s="715">
        <f>(Tabela1[[#This Row],[real]]-1)^3/Tabela1[[#This Row],[Z]]*0.00002</f>
        <v>1.5733432400761986E-3</v>
      </c>
      <c r="K62" s="716">
        <v>75.988150303314711</v>
      </c>
      <c r="L62" s="716">
        <v>76.675236643871798</v>
      </c>
      <c r="M62" s="717">
        <v>43897</v>
      </c>
      <c r="N62" s="718">
        <f>IF(Tabela1[[#This Row],[Entry]]=$B$1,Tabela1[[#This Row],[real]],Tabela1[[#This Row],[L2]]/Tabela1[[#This Row],[days2]])</f>
        <v>4.0354907593348406</v>
      </c>
      <c r="O62" s="718">
        <f>IF(Tabela1[[#This Row],[Entry]]=$B$1,Tabela1[[#This Row],[real]],Tabela1[[#This Row],[L]]/($B$1-Tabela1[[#This Row],[Entry]]))</f>
        <v>4.0355387707300947</v>
      </c>
      <c r="P62" s="714">
        <v>18.829965135600915</v>
      </c>
      <c r="Q62" s="719">
        <f>MIN(500,$B$1-Tabela1[[#This Row],[Entry]])</f>
        <v>19</v>
      </c>
      <c r="R62" s="713">
        <f>(0.25-Tabela1[[#This Row],[days]]/2000)*$L$2+(Tabela1[[#This Row],[days]]/2000+0.75)*(IF(Tabela1[[#This Row],[real]]&gt;Tabela1[[#This Row],[AV2]],0.4*Tabela1[[#This Row],[real]]+0.6*Tabela1[[#This Row],[AV2]],Tabela1[[#This Row],[AV2]]))</f>
        <v>3.8678135142996872</v>
      </c>
      <c r="S62" s="718">
        <f>Tabela1[[#This Row],[real]]-Tabela1[[#This Row],[AV2]]</f>
        <v>-1.5859987795685981E-2</v>
      </c>
      <c r="T62" s="718">
        <f>Tabela1[[#This Row],[real]]/Tabela1[[#This Row],[AV2]]</f>
        <v>0.99606987384149026</v>
      </c>
      <c r="U62" s="720">
        <v>43897</v>
      </c>
      <c r="V62" s="191" t="s">
        <v>3941</v>
      </c>
      <c r="W62" s="191"/>
      <c r="X62" s="122"/>
      <c r="Y62" s="121"/>
      <c r="Z62" s="59"/>
      <c r="AA62" s="41"/>
      <c r="AB62" s="40"/>
    </row>
    <row r="63" spans="1:28" x14ac:dyDescent="0.2">
      <c r="A63" s="239">
        <v>5712647</v>
      </c>
      <c r="B63" s="239" t="s">
        <v>4567</v>
      </c>
      <c r="C63" s="239" t="s">
        <v>4567</v>
      </c>
      <c r="D63" s="240">
        <v>4</v>
      </c>
      <c r="E63" s="241">
        <v>4.1108312194540924</v>
      </c>
      <c r="F63" s="116">
        <v>2014</v>
      </c>
      <c r="G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" s="597"/>
      <c r="I63" s="241">
        <v>0.6</v>
      </c>
      <c r="J63" s="199">
        <f>(Tabela1[[#This Row],[real]]-1)^3/Tabela1[[#This Row],[Z]]*0.00002</f>
        <v>1.0034785453319208E-3</v>
      </c>
      <c r="K63" s="243">
        <v>1918.2725779584832</v>
      </c>
      <c r="L63" s="66">
        <v>2668.5366506124483</v>
      </c>
      <c r="M63" s="204">
        <v>43214</v>
      </c>
      <c r="N63" s="202">
        <f>IF(Tabela1[[#This Row],[Entry]]=$B$1,Tabela1[[#This Row],[real]],Tabela1[[#This Row],[L2]]/Tabela1[[#This Row],[days2]])</f>
        <v>3.8017145092009939</v>
      </c>
      <c r="O63" s="244">
        <f>IF(Tabela1[[#This Row],[Entry]]=$B$1,Tabela1[[#This Row],[real]],Tabela1[[#This Row],[L]]/($B$1-Tabela1[[#This Row],[Entry]]))</f>
        <v>3.8013342601316928</v>
      </c>
      <c r="P63" s="242">
        <v>504.58091298434886</v>
      </c>
      <c r="Q63" s="245">
        <f>MIN(500,$B$1-Tabela1[[#This Row],[Entry]])</f>
        <v>500</v>
      </c>
      <c r="R63" s="241">
        <f>(0.25-Tabela1[[#This Row],[days]]/2000)*$L$2+(Tabela1[[#This Row],[days]]/2000+0.75)*(IF(Tabela1[[#This Row],[real]]&gt;Tabela1[[#This Row],[AV2]],0.4*Tabela1[[#This Row],[real]]+0.6*Tabela1[[#This Row],[AV2]],Tabela1[[#This Row],[AV2]]))</f>
        <v>3.9253611933022334</v>
      </c>
      <c r="S63" s="244">
        <f>Tabela1[[#This Row],[real]]-Tabela1[[#This Row],[AV2]]</f>
        <v>0.3091167102530985</v>
      </c>
      <c r="T63" s="244">
        <f>Tabela1[[#This Row],[real]]/Tabela1[[#This Row],[AV2]]</f>
        <v>1.0813098167958082</v>
      </c>
      <c r="U63" s="204">
        <v>43897</v>
      </c>
      <c r="V63" s="191" t="s">
        <v>3951</v>
      </c>
      <c r="W63" s="191"/>
      <c r="X63" s="122"/>
      <c r="Y63" s="121"/>
      <c r="Z63" s="59"/>
      <c r="AA63" s="41"/>
      <c r="AB63" s="40"/>
    </row>
    <row r="64" spans="1:28" x14ac:dyDescent="0.2">
      <c r="A64" s="65">
        <v>5629</v>
      </c>
      <c r="B64" s="65" t="s">
        <v>2537</v>
      </c>
      <c r="C64" s="65" t="s">
        <v>2070</v>
      </c>
      <c r="D64" s="39">
        <v>3</v>
      </c>
      <c r="E64" s="41">
        <v>3.1749810104459213</v>
      </c>
      <c r="F64" s="116">
        <v>1974</v>
      </c>
      <c r="G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" s="597"/>
      <c r="I64" s="41">
        <v>0.82</v>
      </c>
      <c r="J64" s="23">
        <f>(Tabela1[[#This Row],[real]]-1)^3/Tabela1[[#This Row],[Z]]*0.00002</f>
        <v>2.5094731414573515E-4</v>
      </c>
      <c r="K64" s="66">
        <v>2385.1207410498578</v>
      </c>
      <c r="L64" s="66">
        <v>4021.0315286278519</v>
      </c>
      <c r="M64" s="67">
        <v>42409</v>
      </c>
      <c r="N64" s="22">
        <f>IF(Tabela1[[#This Row],[Entry]]=$B$1,Tabela1[[#This Row],[real]],Tabela1[[#This Row],[L2]]/Tabela1[[#This Row],[days2]])</f>
        <v>2.7114579705112605</v>
      </c>
      <c r="O64" s="42">
        <f>IF(Tabela1[[#This Row],[Entry]]=$B$1,Tabela1[[#This Row],[real]],Tabela1[[#This Row],[L]]/($B$1-Tabela1[[#This Row],[Entry]]))</f>
        <v>2.6682359181339428</v>
      </c>
      <c r="P64" s="115">
        <v>879.64510864246586</v>
      </c>
      <c r="Q64" s="43">
        <f>MIN(500,$B$1-Tabela1[[#This Row],[Entry]])</f>
        <v>500</v>
      </c>
      <c r="R64" s="41">
        <f>(0.25-Tabela1[[#This Row],[days]]/2000)*$L$2+(Tabela1[[#This Row],[days]]/2000+0.75)*(IF(Tabela1[[#This Row],[real]]&gt;Tabela1[[#This Row],[AV2]],0.4*Tabela1[[#This Row],[real]]+0.6*Tabela1[[#This Row],[AV2]],Tabela1[[#This Row],[AV2]]))</f>
        <v>2.8968671864851245</v>
      </c>
      <c r="S64" s="42">
        <f>Tabela1[[#This Row],[real]]-Tabela1[[#This Row],[AV2]]</f>
        <v>0.46352303993466082</v>
      </c>
      <c r="T64" s="64">
        <f>Tabela1[[#This Row],[real]]/Tabela1[[#This Row],[AV2]]</f>
        <v>1.1709497417904882</v>
      </c>
      <c r="U64" s="172">
        <v>43896</v>
      </c>
      <c r="V64" s="191" t="s">
        <v>4442</v>
      </c>
      <c r="W64" s="191"/>
      <c r="X64" s="122"/>
      <c r="Y64" s="121"/>
      <c r="Z64" s="59"/>
      <c r="AA64" s="41"/>
      <c r="AB64" s="40"/>
    </row>
    <row r="65" spans="1:28" x14ac:dyDescent="0.2">
      <c r="A65" s="65">
        <v>202311</v>
      </c>
      <c r="B65" s="65" t="s">
        <v>3291</v>
      </c>
      <c r="C65" s="65" t="s">
        <v>3291</v>
      </c>
      <c r="D65" s="39">
        <v>3.5</v>
      </c>
      <c r="E65" s="41">
        <v>3.4381492313431727</v>
      </c>
      <c r="F65" s="116">
        <v>1976</v>
      </c>
      <c r="G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" s="429"/>
      <c r="I65" s="41">
        <v>0.49</v>
      </c>
      <c r="J65" s="23">
        <f>(Tabela1[[#This Row],[real]]-1)^3/Tabela1[[#This Row],[Z]]*0.00002</f>
        <v>5.9158174932070389E-4</v>
      </c>
      <c r="K65" s="66">
        <v>2175.3076503328193</v>
      </c>
      <c r="L65" s="66">
        <v>3586.0435122221875</v>
      </c>
      <c r="M65" s="67">
        <v>42714</v>
      </c>
      <c r="N65" s="22">
        <f>IF(Tabela1[[#This Row],[Entry]]=$B$1,Tabela1[[#This Row],[real]],Tabela1[[#This Row],[L2]]/Tabela1[[#This Row],[days2]])</f>
        <v>2.9479130878276401</v>
      </c>
      <c r="O65" s="42">
        <f>IF(Tabela1[[#This Row],[Entry]]=$B$1,Tabela1[[#This Row],[real]],Tabela1[[#This Row],[L]]/($B$1-Tabela1[[#This Row],[Entry]]))</f>
        <v>2.9833972647439162</v>
      </c>
      <c r="P65" s="115">
        <v>737.91444507471385</v>
      </c>
      <c r="Q65" s="43">
        <f>MIN(500,$B$1-Tabela1[[#This Row],[Entry]])</f>
        <v>500</v>
      </c>
      <c r="R65" s="41">
        <f>(0.25-Tabela1[[#This Row],[days]]/2000)*$L$2+(Tabela1[[#This Row],[days]]/2000+0.75)*(IF(Tabela1[[#This Row],[real]]&gt;Tabela1[[#This Row],[AV2]],0.4*Tabela1[[#This Row],[real]]+0.6*Tabela1[[#This Row],[AV2]],Tabela1[[#This Row],[AV2]]))</f>
        <v>3.144007545233853</v>
      </c>
      <c r="S65" s="42">
        <f>Tabela1[[#This Row],[real]]-Tabela1[[#This Row],[AV2]]</f>
        <v>0.49023614351553269</v>
      </c>
      <c r="T65" s="64">
        <f>Tabela1[[#This Row],[real]]/Tabela1[[#This Row],[AV2]]</f>
        <v>1.1662993883842061</v>
      </c>
      <c r="U65" s="168">
        <v>43896</v>
      </c>
      <c r="V65" s="191" t="s">
        <v>4071</v>
      </c>
      <c r="W65" s="191"/>
      <c r="X65" s="122"/>
      <c r="Y65" s="121"/>
      <c r="Z65" s="59"/>
      <c r="AA65" s="41"/>
      <c r="AB65" s="40"/>
    </row>
    <row r="66" spans="1:28" x14ac:dyDescent="0.2">
      <c r="A66" s="711">
        <v>3967366</v>
      </c>
      <c r="B66" s="711" t="s">
        <v>2327</v>
      </c>
      <c r="C66" s="711" t="s">
        <v>6490</v>
      </c>
      <c r="D66" s="712">
        <v>4</v>
      </c>
      <c r="E66" s="713">
        <v>3.9202309694061404</v>
      </c>
      <c r="F66" s="714">
        <v>2009</v>
      </c>
      <c r="G66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" s="712"/>
      <c r="I66" s="713">
        <v>0.34</v>
      </c>
      <c r="J66" s="715">
        <f>(Tabela1[[#This Row],[real]]-1)^3/Tabela1[[#This Row],[Z]]*0.00002</f>
        <v>1.4648821458802599E-3</v>
      </c>
      <c r="K66" s="716">
        <v>77.971374661962798</v>
      </c>
      <c r="L66" s="716">
        <v>78.715687576603571</v>
      </c>
      <c r="M66" s="717">
        <v>43896</v>
      </c>
      <c r="N66" s="718">
        <f>IF(Tabela1[[#This Row],[Entry]]=$B$1,Tabela1[[#This Row],[real]],Tabela1[[#This Row],[L2]]/Tabela1[[#This Row],[days2]])</f>
        <v>3.9357348274622592</v>
      </c>
      <c r="O66" s="718">
        <f>IF(Tabela1[[#This Row],[Entry]]=$B$1,Tabela1[[#This Row],[real]],Tabela1[[#This Row],[L]]/($B$1-Tabela1[[#This Row],[Entry]]))</f>
        <v>3.9357843788301787</v>
      </c>
      <c r="P66" s="714">
        <v>19.811135170465313</v>
      </c>
      <c r="Q66" s="719">
        <f>MIN(500,$B$1-Tabela1[[#This Row],[Entry]])</f>
        <v>20</v>
      </c>
      <c r="R66" s="713">
        <f>(0.25-Tabela1[[#This Row],[days]]/2000)*$L$2+(Tabela1[[#This Row],[days]]/2000+0.75)*(IF(Tabela1[[#This Row],[real]]&gt;Tabela1[[#This Row],[AV2]],0.4*Tabela1[[#This Row],[real]]+0.6*Tabela1[[#This Row],[AV2]],Tabela1[[#This Row],[AV2]]))</f>
        <v>3.7923476074175548</v>
      </c>
      <c r="S66" s="718">
        <f>Tabela1[[#This Row],[real]]-Tabela1[[#This Row],[AV2]]</f>
        <v>-1.5503858056118869E-2</v>
      </c>
      <c r="T66" s="718">
        <f>Tabela1[[#This Row],[real]]/Tabela1[[#This Row],[AV2]]</f>
        <v>0.99606074628098973</v>
      </c>
      <c r="U66" s="720">
        <v>43896</v>
      </c>
      <c r="V66" s="191" t="s">
        <v>5490</v>
      </c>
      <c r="W66" s="191"/>
      <c r="X66" s="122"/>
      <c r="Y66" s="121"/>
      <c r="Z66" s="59"/>
      <c r="AA66" s="41"/>
      <c r="AB66" s="40"/>
    </row>
    <row r="67" spans="1:28" x14ac:dyDescent="0.2">
      <c r="A67" s="711">
        <v>10374113</v>
      </c>
      <c r="B67" s="711" t="s">
        <v>6488</v>
      </c>
      <c r="C67" s="711" t="s">
        <v>6489</v>
      </c>
      <c r="D67" s="712">
        <v>4</v>
      </c>
      <c r="E67" s="713">
        <v>3.9986756003352699</v>
      </c>
      <c r="F67" s="714">
        <v>2019</v>
      </c>
      <c r="G67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" s="712"/>
      <c r="I67" s="713">
        <v>0.35</v>
      </c>
      <c r="J67" s="715">
        <f>(Tabela1[[#This Row],[real]]-1)^3/Tabela1[[#This Row],[Z]]*0.00002</f>
        <v>1.5408146853165426E-3</v>
      </c>
      <c r="K67" s="716">
        <v>79.541461079634544</v>
      </c>
      <c r="L67" s="716">
        <v>80.30079384340884</v>
      </c>
      <c r="M67" s="717">
        <v>43896</v>
      </c>
      <c r="N67" s="718">
        <f>IF(Tabela1[[#This Row],[Entry]]=$B$1,Tabela1[[#This Row],[real]],Tabela1[[#This Row],[L2]]/Tabela1[[#This Row],[days2]])</f>
        <v>4.0149875509514441</v>
      </c>
      <c r="O67" s="718">
        <f>IF(Tabela1[[#This Row],[Entry]]=$B$1,Tabela1[[#This Row],[real]],Tabela1[[#This Row],[L]]/($B$1-Tabela1[[#This Row],[Entry]]))</f>
        <v>4.0150396921704417</v>
      </c>
      <c r="P67" s="714">
        <v>19.811135170465313</v>
      </c>
      <c r="Q67" s="719">
        <f>MIN(500,$B$1-Tabela1[[#This Row],[Entry]])</f>
        <v>20</v>
      </c>
      <c r="R67" s="713">
        <f>(0.25-Tabela1[[#This Row],[days]]/2000)*$L$2+(Tabela1[[#This Row],[days]]/2000+0.75)*(IF(Tabela1[[#This Row],[real]]&gt;Tabela1[[#This Row],[AV2]],0.4*Tabela1[[#This Row],[real]]+0.6*Tabela1[[#This Row],[AV2]],Tabela1[[#This Row],[AV2]]))</f>
        <v>3.8525796772693357</v>
      </c>
      <c r="S67" s="718">
        <f>Tabela1[[#This Row],[real]]-Tabela1[[#This Row],[AV2]]</f>
        <v>-1.6311950616174187E-2</v>
      </c>
      <c r="T67" s="718">
        <f>Tabela1[[#This Row],[real]]/Tabela1[[#This Row],[AV2]]</f>
        <v>0.99593723507005427</v>
      </c>
      <c r="U67" s="720">
        <v>43896</v>
      </c>
      <c r="V67" s="191" t="s">
        <v>4017</v>
      </c>
      <c r="W67" s="191"/>
      <c r="X67" s="122"/>
      <c r="Y67" s="121"/>
      <c r="Z67" s="59"/>
      <c r="AA67" s="41"/>
      <c r="AB67" s="40"/>
    </row>
    <row r="68" spans="1:28" x14ac:dyDescent="0.2">
      <c r="A68" s="65">
        <v>1610398</v>
      </c>
      <c r="B68" s="65" t="s">
        <v>2370</v>
      </c>
      <c r="C68" s="65" t="s">
        <v>2370</v>
      </c>
      <c r="D68" s="39">
        <v>4.5</v>
      </c>
      <c r="E68" s="41">
        <v>4.3446643750119325</v>
      </c>
      <c r="F68" s="116">
        <v>2008</v>
      </c>
      <c r="G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" s="429"/>
      <c r="I68" s="41">
        <v>0.98</v>
      </c>
      <c r="J68" s="23">
        <f>(Tabela1[[#This Row],[real]]-1)^3/Tabela1[[#This Row],[Z]]*0.00002</f>
        <v>7.6359232257550461E-4</v>
      </c>
      <c r="K68" s="66">
        <v>3653.9097593520573</v>
      </c>
      <c r="L68" s="66">
        <v>6260.2826453254656</v>
      </c>
      <c r="M68" s="67">
        <v>42461</v>
      </c>
      <c r="N68" s="22">
        <f>IF(Tabela1[[#This Row],[Entry]]=$B$1,Tabela1[[#This Row],[real]],Tabela1[[#This Row],[L2]]/Tabela1[[#This Row],[days2]])</f>
        <v>4.2711748575365309</v>
      </c>
      <c r="O68" s="42">
        <f>IF(Tabela1[[#This Row],[Entry]]=$B$1,Tabela1[[#This Row],[real]],Tabela1[[#This Row],[L]]/($B$1-Tabela1[[#This Row],[Entry]]))</f>
        <v>4.3025997562374334</v>
      </c>
      <c r="P68" s="115">
        <v>855.48119223091442</v>
      </c>
      <c r="Q68" s="43">
        <f>MIN(500,$B$1-Tabela1[[#This Row],[Entry]])</f>
        <v>500</v>
      </c>
      <c r="R68" s="41">
        <f>(0.25-Tabela1[[#This Row],[days]]/2000)*$L$2+(Tabela1[[#This Row],[days]]/2000+0.75)*(IF(Tabela1[[#This Row],[real]]&gt;Tabela1[[#This Row],[AV2]],0.4*Tabela1[[#This Row],[real]]+0.6*Tabela1[[#This Row],[AV2]],Tabela1[[#This Row],[AV2]]))</f>
        <v>4.3005706645266919</v>
      </c>
      <c r="S68" s="42">
        <f>Tabela1[[#This Row],[real]]-Tabela1[[#This Row],[AV2]]</f>
        <v>7.3489517475401556E-2</v>
      </c>
      <c r="T68" s="64">
        <f>Tabela1[[#This Row],[real]]/Tabela1[[#This Row],[AV2]]</f>
        <v>1.01720592575266</v>
      </c>
      <c r="U68" s="172">
        <v>43896</v>
      </c>
      <c r="V68" s="191" t="s">
        <v>3947</v>
      </c>
      <c r="W68" s="191"/>
      <c r="X68" s="122"/>
      <c r="Y68" s="121"/>
      <c r="Z68" s="59"/>
      <c r="AA68" s="41"/>
      <c r="AB68" s="40"/>
    </row>
    <row r="69" spans="1:28" x14ac:dyDescent="0.2">
      <c r="A69" s="65">
        <v>6786555</v>
      </c>
      <c r="B69" s="65" t="s">
        <v>2919</v>
      </c>
      <c r="C69" s="65" t="s">
        <v>2920</v>
      </c>
      <c r="D69" s="39">
        <v>4.5</v>
      </c>
      <c r="E69" s="41">
        <v>4.4807293410135465</v>
      </c>
      <c r="F69" s="116">
        <v>2015</v>
      </c>
      <c r="G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" s="429"/>
      <c r="I69" s="41">
        <v>0.88</v>
      </c>
      <c r="J69" s="23">
        <f>(Tabela1[[#This Row],[real]]-1)^3/Tabela1[[#This Row],[Z]]*0.00002</f>
        <v>9.5842489518307549E-4</v>
      </c>
      <c r="K69" s="66">
        <v>3327.9956340465474</v>
      </c>
      <c r="L69" s="66">
        <v>5546.4691913830002</v>
      </c>
      <c r="M69" s="67">
        <v>42590</v>
      </c>
      <c r="N69" s="22">
        <f>IF(Tabela1[[#This Row],[Entry]]=$B$1,Tabela1[[#This Row],[real]],Tabela1[[#This Row],[L2]]/Tabela1[[#This Row],[days2]])</f>
        <v>4.1833370829081575</v>
      </c>
      <c r="O69" s="42">
        <f>IF(Tabela1[[#This Row],[Entry]]=$B$1,Tabela1[[#This Row],[real]],Tabela1[[#This Row],[L]]/($B$1-Tabela1[[#This Row],[Entry]]))</f>
        <v>4.1828576103944197</v>
      </c>
      <c r="P69" s="115">
        <v>795.53609190225779</v>
      </c>
      <c r="Q69" s="43">
        <f>MIN(500,$B$1-Tabela1[[#This Row],[Entry]])</f>
        <v>500</v>
      </c>
      <c r="R69" s="41">
        <f>(0.25-Tabela1[[#This Row],[days]]/2000)*$L$2+(Tabela1[[#This Row],[days]]/2000+0.75)*(IF(Tabela1[[#This Row],[real]]&gt;Tabela1[[#This Row],[AV2]],0.4*Tabela1[[#This Row],[real]]+0.6*Tabela1[[#This Row],[AV2]],Tabela1[[#This Row],[AV2]]))</f>
        <v>4.3022939861503131</v>
      </c>
      <c r="S69" s="42">
        <f>Tabela1[[#This Row],[real]]-Tabela1[[#This Row],[AV2]]</f>
        <v>0.29739225810538894</v>
      </c>
      <c r="T69" s="64">
        <f>Tabela1[[#This Row],[real]]/Tabela1[[#This Row],[AV2]]</f>
        <v>1.0710897190954187</v>
      </c>
      <c r="U69" s="172">
        <v>43896</v>
      </c>
      <c r="V69" s="191" t="s">
        <v>4051</v>
      </c>
      <c r="W69" s="191"/>
      <c r="X69" s="122"/>
      <c r="Y69" s="121"/>
      <c r="Z69" s="59"/>
      <c r="AA69" s="41"/>
      <c r="AB69" s="40"/>
    </row>
    <row r="70" spans="1:28" x14ac:dyDescent="0.2">
      <c r="A70" s="711">
        <v>10795763</v>
      </c>
      <c r="B70" s="711" t="s">
        <v>5523</v>
      </c>
      <c r="C70" s="711" t="s">
        <v>6487</v>
      </c>
      <c r="D70" s="712">
        <v>4.5</v>
      </c>
      <c r="E70" s="713">
        <v>4.4984531031143895</v>
      </c>
      <c r="F70" s="714">
        <v>2019</v>
      </c>
      <c r="G70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" s="712"/>
      <c r="I70" s="713">
        <v>0.34</v>
      </c>
      <c r="J70" s="715">
        <f>(Tabela1[[#This Row],[real]]-1)^3/Tabela1[[#This Row],[Z]]*0.00002</f>
        <v>2.5187162741821764E-3</v>
      </c>
      <c r="K70" s="716">
        <v>89.650165950117852</v>
      </c>
      <c r="L70" s="716">
        <v>90.506541413116324</v>
      </c>
      <c r="M70" s="717">
        <v>43896</v>
      </c>
      <c r="N70" s="718">
        <f>IF(Tabela1[[#This Row],[Entry]]=$B$1,Tabela1[[#This Row],[real]],Tabela1[[#This Row],[L2]]/Tabela1[[#This Row],[days2]])</f>
        <v>4.5252412433069171</v>
      </c>
      <c r="O70" s="718">
        <f>IF(Tabela1[[#This Row],[Entry]]=$B$1,Tabela1[[#This Row],[real]],Tabela1[[#This Row],[L]]/($B$1-Tabela1[[#This Row],[Entry]]))</f>
        <v>4.5253270706558162</v>
      </c>
      <c r="P70" s="714">
        <v>19.811135170465313</v>
      </c>
      <c r="Q70" s="719">
        <f>MIN(500,$B$1-Tabela1[[#This Row],[Entry]])</f>
        <v>20</v>
      </c>
      <c r="R70" s="713">
        <f>(0.25-Tabela1[[#This Row],[days]]/2000)*$L$2+(Tabela1[[#This Row],[days]]/2000+0.75)*(IF(Tabela1[[#This Row],[real]]&gt;Tabela1[[#This Row],[AV2]],0.4*Tabela1[[#This Row],[real]]+0.6*Tabela1[[#This Row],[AV2]],Tabela1[[#This Row],[AV2]]))</f>
        <v>4.2403724834594954</v>
      </c>
      <c r="S70" s="718">
        <f>Tabela1[[#This Row],[real]]-Tabela1[[#This Row],[AV2]]</f>
        <v>-2.6788140192527621E-2</v>
      </c>
      <c r="T70" s="718">
        <f>Tabela1[[#This Row],[real]]/Tabela1[[#This Row],[AV2]]</f>
        <v>0.99408028461860487</v>
      </c>
      <c r="U70" s="720">
        <v>43896</v>
      </c>
      <c r="V70" s="191" t="s">
        <v>6016</v>
      </c>
      <c r="W70" s="191"/>
      <c r="X70" s="122"/>
      <c r="Y70" s="121"/>
      <c r="Z70" s="59"/>
      <c r="AA70" s="41"/>
      <c r="AB70" s="40"/>
    </row>
    <row r="71" spans="1:28" x14ac:dyDescent="0.2">
      <c r="A71" s="474">
        <v>1593</v>
      </c>
      <c r="B71" s="33" t="s">
        <v>5705</v>
      </c>
      <c r="C71" s="474" t="s">
        <v>5725</v>
      </c>
      <c r="D71" s="475">
        <v>3.5</v>
      </c>
      <c r="E71" s="476">
        <v>3.6851759214805515</v>
      </c>
      <c r="F71" s="116">
        <v>1986</v>
      </c>
      <c r="G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1" s="597"/>
      <c r="I71" s="476">
        <v>0.55000000000000004</v>
      </c>
      <c r="J71" s="478">
        <f>(Tabela1[[#This Row],[real]]-1)^3/Tabela1[[#This Row],[Z]]*0.00002</f>
        <v>7.0402087806914297E-4</v>
      </c>
      <c r="K71" s="479">
        <v>1371.2269217943717</v>
      </c>
      <c r="L71" s="66">
        <v>1717.0513121383367</v>
      </c>
      <c r="M71" s="480">
        <v>43451</v>
      </c>
      <c r="N71" s="481">
        <f>IF(Tabela1[[#This Row],[Entry]]=$B$1,Tabela1[[#This Row],[real]],Tabela1[[#This Row],[L2]]/Tabela1[[#This Row],[days2]])</f>
        <v>3.6859847165659669</v>
      </c>
      <c r="O71" s="481">
        <f>IF(Tabela1[[#This Row],[Entry]]=$B$1,Tabela1[[#This Row],[real]],Tabela1[[#This Row],[L]]/($B$1-Tabela1[[#This Row],[Entry]]))</f>
        <v>3.6925834669641651</v>
      </c>
      <c r="P71" s="477">
        <v>372.01101665767891</v>
      </c>
      <c r="Q71" s="482">
        <f>MIN(500,$B$1-Tabela1[[#This Row],[Entry]])</f>
        <v>465</v>
      </c>
      <c r="R71" s="476">
        <f>(0.25-Tabela1[[#This Row],[days]]/2000)*$L$2+(Tabela1[[#This Row],[days]]/2000+0.75)*(IF(Tabela1[[#This Row],[real]]&gt;Tabela1[[#This Row],[AV2]],0.4*Tabela1[[#This Row],[real]]+0.6*Tabela1[[#This Row],[AV2]],Tabela1[[#This Row],[AV2]]))</f>
        <v>3.6799000253783927</v>
      </c>
      <c r="S71" s="481">
        <f>Tabela1[[#This Row],[real]]-Tabela1[[#This Row],[AV2]]</f>
        <v>-8.0879508541542577E-4</v>
      </c>
      <c r="T71" s="481">
        <f>Tabela1[[#This Row],[real]]/Tabela1[[#This Row],[AV2]]</f>
        <v>0.99978057557271449</v>
      </c>
      <c r="U71" s="483">
        <v>43895</v>
      </c>
      <c r="V71" s="191" t="s">
        <v>4479</v>
      </c>
      <c r="W71" s="191"/>
      <c r="X71" s="122"/>
      <c r="Y71" s="121"/>
      <c r="Z71" s="59"/>
      <c r="AA71" s="41"/>
      <c r="AB71" s="40"/>
    </row>
    <row r="72" spans="1:28" x14ac:dyDescent="0.2">
      <c r="A72" s="75">
        <v>3698307</v>
      </c>
      <c r="B72" s="75" t="s">
        <v>3600</v>
      </c>
      <c r="C72" s="75" t="s">
        <v>2923</v>
      </c>
      <c r="D72" s="76">
        <v>4</v>
      </c>
      <c r="E72" s="77">
        <v>3.7539993693943923</v>
      </c>
      <c r="F72" s="116">
        <v>2011</v>
      </c>
      <c r="G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" s="597"/>
      <c r="I72" s="77">
        <v>0.55000000000000004</v>
      </c>
      <c r="J72" s="23">
        <f>(Tabela1[[#This Row],[real]]-1)^3/Tabela1[[#This Row],[Z]]*0.00002</f>
        <v>7.5955428056321173E-4</v>
      </c>
      <c r="K72" s="112">
        <v>2071.7717295363227</v>
      </c>
      <c r="L72" s="66">
        <v>3129.2424873004097</v>
      </c>
      <c r="M72" s="79">
        <v>43022</v>
      </c>
      <c r="N72" s="22">
        <f>IF(Tabela1[[#This Row],[Entry]]=$B$1,Tabela1[[#This Row],[real]],Tabela1[[#This Row],[L2]]/Tabela1[[#This Row],[days2]])</f>
        <v>3.4832003593409731</v>
      </c>
      <c r="O72" s="64">
        <f>IF(Tabela1[[#This Row],[Entry]]=$B$1,Tabela1[[#This Row],[real]],Tabela1[[#This Row],[L]]/($B$1-Tabela1[[#This Row],[Entry]]))</f>
        <v>3.5002712385910622</v>
      </c>
      <c r="P72" s="117">
        <v>594.78970940629586</v>
      </c>
      <c r="Q72" s="78">
        <f>MIN(500,$B$1-Tabela1[[#This Row],[Entry]])</f>
        <v>500</v>
      </c>
      <c r="R72" s="77">
        <f>(0.25-Tabela1[[#This Row],[days]]/2000)*$L$2+(Tabela1[[#This Row],[days]]/2000+0.75)*(IF(Tabela1[[#This Row],[real]]&gt;Tabela1[[#This Row],[AV2]],0.4*Tabela1[[#This Row],[real]]+0.6*Tabela1[[#This Row],[AV2]],Tabela1[[#This Row],[AV2]]))</f>
        <v>3.5915199633623409</v>
      </c>
      <c r="S72" s="64">
        <f>Tabela1[[#This Row],[real]]-Tabela1[[#This Row],[AV2]]</f>
        <v>0.27079901005341922</v>
      </c>
      <c r="T72" s="64">
        <f>Tabela1[[#This Row],[real]]/Tabela1[[#This Row],[AV2]]</f>
        <v>1.0777443104377304</v>
      </c>
      <c r="U72" s="168">
        <v>43895</v>
      </c>
      <c r="V72" s="191" t="s">
        <v>3951</v>
      </c>
      <c r="W72" s="191"/>
      <c r="X72" s="122"/>
      <c r="Y72" s="121"/>
      <c r="Z72" s="59"/>
      <c r="AA72" s="41"/>
      <c r="AB72" s="40"/>
    </row>
    <row r="73" spans="1:28" x14ac:dyDescent="0.2">
      <c r="A73" s="65">
        <v>544</v>
      </c>
      <c r="B73" s="65" t="s">
        <v>186</v>
      </c>
      <c r="C73" s="65" t="s">
        <v>187</v>
      </c>
      <c r="D73" s="39">
        <v>4</v>
      </c>
      <c r="E73" s="41">
        <v>3.8694199370027418</v>
      </c>
      <c r="F73" s="116">
        <v>1979</v>
      </c>
      <c r="G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" s="39"/>
      <c r="I73" s="41">
        <v>0.94</v>
      </c>
      <c r="J73" s="23">
        <f>(Tabela1[[#This Row],[real]]-1)^3/Tabela1[[#This Row],[Z]]*0.00002</f>
        <v>5.0267174753471707E-4</v>
      </c>
      <c r="K73" s="66">
        <v>3309.4081914044546</v>
      </c>
      <c r="L73" s="66">
        <v>5713.8264734710056</v>
      </c>
      <c r="M73" s="67">
        <v>42409</v>
      </c>
      <c r="N73" s="22">
        <f>IF(Tabela1[[#This Row],[Entry]]=$B$1,Tabela1[[#This Row],[real]],Tabela1[[#This Row],[L2]]/Tabela1[[#This Row],[days2]])</f>
        <v>3.7622083711825338</v>
      </c>
      <c r="O73" s="42">
        <f>IF(Tabela1[[#This Row],[Entry]]=$B$1,Tabela1[[#This Row],[real]],Tabela1[[#This Row],[L]]/($B$1-Tabela1[[#This Row],[Entry]]))</f>
        <v>3.7915238709163939</v>
      </c>
      <c r="P73" s="115">
        <v>879.64510864246586</v>
      </c>
      <c r="Q73" s="43">
        <f>MIN(500,$B$1-Tabela1[[#This Row],[Entry]])</f>
        <v>500</v>
      </c>
      <c r="R73" s="41">
        <f>(0.25-Tabela1[[#This Row],[days]]/2000)*$L$2+(Tabela1[[#This Row],[days]]/2000+0.75)*(IF(Tabela1[[#This Row],[real]]&gt;Tabela1[[#This Row],[AV2]],0.4*Tabela1[[#This Row],[real]]+0.6*Tabela1[[#This Row],[AV2]],Tabela1[[#This Row],[AV2]]))</f>
        <v>3.8050929975106174</v>
      </c>
      <c r="S73" s="42">
        <f>Tabela1[[#This Row],[real]]-Tabela1[[#This Row],[AV2]]</f>
        <v>0.10721156582020797</v>
      </c>
      <c r="T73" s="64">
        <f>Tabela1[[#This Row],[real]]/Tabela1[[#This Row],[AV2]]</f>
        <v>1.0284969771056327</v>
      </c>
      <c r="U73" s="168">
        <v>43895</v>
      </c>
      <c r="V73" s="191" t="s">
        <v>3938</v>
      </c>
      <c r="W73" s="191"/>
      <c r="X73" s="122"/>
      <c r="Y73" s="121"/>
      <c r="Z73" s="59"/>
      <c r="AA73" s="41"/>
      <c r="AB73" s="40"/>
    </row>
    <row r="74" spans="1:28" x14ac:dyDescent="0.2">
      <c r="A74" s="711">
        <v>11111139</v>
      </c>
      <c r="B74" s="711" t="s">
        <v>3265</v>
      </c>
      <c r="C74" s="711" t="s">
        <v>6486</v>
      </c>
      <c r="D74" s="712">
        <v>4</v>
      </c>
      <c r="E74" s="713">
        <v>3.9093695950400495</v>
      </c>
      <c r="F74" s="714">
        <v>2020</v>
      </c>
      <c r="G74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" s="712"/>
      <c r="I74" s="713">
        <v>0.33999999999999997</v>
      </c>
      <c r="J74" s="715">
        <f>(Tabela1[[#This Row],[real]]-1)^3/Tabela1[[#This Row],[Z]]*0.00002</f>
        <v>1.448597616024607E-3</v>
      </c>
      <c r="K74" s="716">
        <v>81.613823496358492</v>
      </c>
      <c r="L74" s="716">
        <v>82.43408163506794</v>
      </c>
      <c r="M74" s="717">
        <v>43895</v>
      </c>
      <c r="N74" s="718">
        <f>IF(Tabela1[[#This Row],[Entry]]=$B$1,Tabela1[[#This Row],[real]],Tabela1[[#This Row],[L2]]/Tabela1[[#This Row],[days2]])</f>
        <v>3.9253788434932204</v>
      </c>
      <c r="O74" s="718">
        <f>IF(Tabela1[[#This Row],[Entry]]=$B$1,Tabela1[[#This Row],[real]],Tabela1[[#This Row],[L]]/($B$1-Tabela1[[#This Row],[Entry]]))</f>
        <v>3.9254324588127592</v>
      </c>
      <c r="P74" s="714">
        <v>20.791324035294849</v>
      </c>
      <c r="Q74" s="719">
        <f>MIN(500,$B$1-Tabela1[[#This Row],[Entry]])</f>
        <v>21</v>
      </c>
      <c r="R74" s="713">
        <f>(0.25-Tabela1[[#This Row],[days]]/2000)*$L$2+(Tabela1[[#This Row],[days]]/2000+0.75)*(IF(Tabela1[[#This Row],[real]]&gt;Tabela1[[#This Row],[AV2]],0.4*Tabela1[[#This Row],[real]]+0.6*Tabela1[[#This Row],[AV2]],Tabela1[[#This Row],[AV2]]))</f>
        <v>3.7847706049841943</v>
      </c>
      <c r="S74" s="718">
        <f>Tabela1[[#This Row],[real]]-Tabela1[[#This Row],[AV2]]</f>
        <v>-1.6009248453170866E-2</v>
      </c>
      <c r="T74" s="718">
        <f>Tabela1[[#This Row],[real]]/Tabela1[[#This Row],[AV2]]</f>
        <v>0.99592160423452936</v>
      </c>
      <c r="U74" s="720">
        <v>43895</v>
      </c>
      <c r="V74" s="191" t="s">
        <v>5311</v>
      </c>
      <c r="W74" s="191"/>
      <c r="X74" s="122"/>
      <c r="Y74" s="121"/>
      <c r="Z74" s="59"/>
      <c r="AA74" s="41"/>
      <c r="AB74" s="40"/>
    </row>
    <row r="75" spans="1:28" x14ac:dyDescent="0.2">
      <c r="A75" s="65">
        <v>5675081</v>
      </c>
      <c r="B75" s="65" t="s">
        <v>1002</v>
      </c>
      <c r="C75" s="65" t="s">
        <v>3256</v>
      </c>
      <c r="D75" s="39">
        <v>4.5</v>
      </c>
      <c r="E75" s="41">
        <v>4.2623511264611018</v>
      </c>
      <c r="F75" s="116">
        <v>2013</v>
      </c>
      <c r="G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" s="597"/>
      <c r="I75" s="41">
        <v>0.83</v>
      </c>
      <c r="J75" s="23">
        <f>(Tabela1[[#This Row],[real]]-1)^3/Tabela1[[#This Row],[Z]]*0.00002</f>
        <v>8.3665037517040698E-4</v>
      </c>
      <c r="K75" s="66">
        <v>2920.3185263479713</v>
      </c>
      <c r="L75" s="66">
        <v>4720.7506988286732</v>
      </c>
      <c r="M75" s="67">
        <v>42696</v>
      </c>
      <c r="N75" s="22">
        <f>IF(Tabela1[[#This Row],[Entry]]=$B$1,Tabela1[[#This Row],[real]],Tabela1[[#This Row],[L2]]/Tabela1[[#This Row],[days2]])</f>
        <v>3.913173230135591</v>
      </c>
      <c r="O75" s="42">
        <f>IF(Tabela1[[#This Row],[Entry]]=$B$1,Tabela1[[#This Row],[real]],Tabela1[[#This Row],[L]]/($B$1-Tabela1[[#This Row],[Entry]]))</f>
        <v>3.8694677859251421</v>
      </c>
      <c r="P75" s="115">
        <v>746.27887767871255</v>
      </c>
      <c r="Q75" s="43">
        <f>MIN(500,$B$1-Tabela1[[#This Row],[Entry]])</f>
        <v>500</v>
      </c>
      <c r="R75" s="41">
        <f>(0.25-Tabela1[[#This Row],[days]]/2000)*$L$2+(Tabela1[[#This Row],[days]]/2000+0.75)*(IF(Tabela1[[#This Row],[real]]&gt;Tabela1[[#This Row],[AV2]],0.4*Tabela1[[#This Row],[real]]+0.6*Tabela1[[#This Row],[AV2]],Tabela1[[#This Row],[AV2]]))</f>
        <v>4.052844388665795</v>
      </c>
      <c r="S75" s="42">
        <f>Tabela1[[#This Row],[real]]-Tabela1[[#This Row],[AV2]]</f>
        <v>0.34917789632551077</v>
      </c>
      <c r="T75" s="64">
        <f>Tabela1[[#This Row],[real]]/Tabela1[[#This Row],[AV2]]</f>
        <v>1.0892313924761803</v>
      </c>
      <c r="U75" s="172">
        <v>43895</v>
      </c>
      <c r="V75" s="191" t="s">
        <v>4061</v>
      </c>
      <c r="W75" s="191"/>
      <c r="X75" s="122"/>
      <c r="Y75" s="121"/>
      <c r="Z75" s="59"/>
      <c r="AA75" s="41"/>
      <c r="AB75" s="40"/>
    </row>
    <row r="76" spans="1:28" x14ac:dyDescent="0.2">
      <c r="A76" s="619">
        <v>7270941</v>
      </c>
      <c r="B76" s="619" t="s">
        <v>5233</v>
      </c>
      <c r="C76" s="619" t="s">
        <v>6286</v>
      </c>
      <c r="D76" s="620">
        <v>4.5</v>
      </c>
      <c r="E76" s="621">
        <v>4.3017987982381323</v>
      </c>
      <c r="F76" s="622">
        <v>2013</v>
      </c>
      <c r="G76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6" s="597"/>
      <c r="I76" s="621">
        <v>0.54</v>
      </c>
      <c r="J76" s="623">
        <f>(Tabela1[[#This Row],[real]]-1)^3/Tabela1[[#This Row],[Z]]*0.00002</f>
        <v>1.3331777324979116E-3</v>
      </c>
      <c r="K76" s="624">
        <v>701.5946038737809</v>
      </c>
      <c r="L76" s="624">
        <v>765.84658433030847</v>
      </c>
      <c r="M76" s="625">
        <v>43739</v>
      </c>
      <c r="N76" s="626">
        <f>IF(Tabela1[[#This Row],[Entry]]=$B$1,Tabela1[[#This Row],[real]],Tabela1[[#This Row],[L2]]/Tabela1[[#This Row],[days2]])</f>
        <v>4.3229746776765099</v>
      </c>
      <c r="O76" s="626">
        <f>IF(Tabela1[[#This Row],[Entry]]=$B$1,Tabela1[[#This Row],[real]],Tabela1[[#This Row],[L]]/($B$1-Tabela1[[#This Row],[Entry]]))</f>
        <v>4.3268168606232118</v>
      </c>
      <c r="P76" s="622">
        <v>162.29440516891262</v>
      </c>
      <c r="Q76" s="627">
        <f>MIN(500,$B$1-Tabela1[[#This Row],[Entry]])</f>
        <v>177</v>
      </c>
      <c r="R76" s="621">
        <f>(0.25-Tabela1[[#This Row],[days]]/2000)*$L$2+(Tabela1[[#This Row],[days]]/2000+0.75)*(IF(Tabela1[[#This Row],[real]]&gt;Tabela1[[#This Row],[AV2]],0.4*Tabela1[[#This Row],[real]]+0.6*Tabela1[[#This Row],[AV2]],Tabela1[[#This Row],[AV2]]))</f>
        <v>4.1639477917118271</v>
      </c>
      <c r="S76" s="626">
        <f>Tabela1[[#This Row],[real]]-Tabela1[[#This Row],[AV2]]</f>
        <v>-2.1175879438377621E-2</v>
      </c>
      <c r="T76" s="626">
        <f>Tabela1[[#This Row],[real]]/Tabela1[[#This Row],[AV2]]</f>
        <v>0.99510154904498327</v>
      </c>
      <c r="U76" s="628">
        <v>43895</v>
      </c>
      <c r="V76" s="191" t="s">
        <v>3938</v>
      </c>
      <c r="W76" s="191"/>
      <c r="X76" s="122"/>
      <c r="Y76" s="121"/>
      <c r="Z76" s="59"/>
      <c r="AA76" s="41"/>
      <c r="AB76" s="40"/>
    </row>
    <row r="77" spans="1:28" x14ac:dyDescent="0.2">
      <c r="A77" s="310">
        <v>7235569</v>
      </c>
      <c r="B77" s="310" t="s">
        <v>3893</v>
      </c>
      <c r="C77" s="310" t="s">
        <v>3893</v>
      </c>
      <c r="D77" s="312">
        <v>4</v>
      </c>
      <c r="E77" s="314">
        <v>3.8298349572344184</v>
      </c>
      <c r="F77" s="116">
        <v>2016</v>
      </c>
      <c r="G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" s="429"/>
      <c r="I77" s="314">
        <v>0.5</v>
      </c>
      <c r="J77" s="166">
        <f>(Tabela1[[#This Row],[real]]-1)^3/Tabela1[[#This Row],[Z]]*0.00002</f>
        <v>9.0644887192959159E-4</v>
      </c>
      <c r="K77" s="318">
        <v>1832.3486445967933</v>
      </c>
      <c r="L77" s="66">
        <v>2619.1906954819265</v>
      </c>
      <c r="M77" s="172">
        <v>43179</v>
      </c>
      <c r="N77" s="169">
        <f>IF(Tabela1[[#This Row],[Entry]]=$B$1,Tabela1[[#This Row],[real]],Tabela1[[#This Row],[L2]]/Tabela1[[#This Row],[days2]])</f>
        <v>3.5127428926693294</v>
      </c>
      <c r="O77" s="320">
        <f>IF(Tabela1[[#This Row],[Entry]]=$B$1,Tabela1[[#This Row],[real]],Tabela1[[#This Row],[L]]/($B$1-Tabela1[[#This Row],[Entry]]))</f>
        <v>3.5538544036389776</v>
      </c>
      <c r="P77" s="316">
        <v>521.62902341093161</v>
      </c>
      <c r="Q77" s="322">
        <f>MIN(500,$B$1-Tabela1[[#This Row],[Entry]])</f>
        <v>500</v>
      </c>
      <c r="R77" s="314">
        <f>(0.25-Tabela1[[#This Row],[days]]/2000)*$L$2+(Tabela1[[#This Row],[days]]/2000+0.75)*(IF(Tabela1[[#This Row],[real]]&gt;Tabela1[[#This Row],[AV2]],0.4*Tabela1[[#This Row],[real]]+0.6*Tabela1[[#This Row],[AV2]],Tabela1[[#This Row],[AV2]]))</f>
        <v>3.6395797184953649</v>
      </c>
      <c r="S77" s="320">
        <f>Tabela1[[#This Row],[real]]-Tabela1[[#This Row],[AV2]]</f>
        <v>0.31709206456508898</v>
      </c>
      <c r="T77" s="320">
        <f>Tabela1[[#This Row],[real]]/Tabela1[[#This Row],[AV2]]</f>
        <v>1.0902690786811702</v>
      </c>
      <c r="U77" s="172">
        <v>43894</v>
      </c>
      <c r="V77" s="191" t="s">
        <v>3938</v>
      </c>
      <c r="W77" s="191"/>
      <c r="X77" s="122"/>
      <c r="Y77" s="121"/>
      <c r="Z77" s="59"/>
      <c r="AA77" s="41"/>
      <c r="AB77" s="40"/>
    </row>
    <row r="78" spans="1:28" x14ac:dyDescent="0.2">
      <c r="A78" s="44">
        <v>5550805</v>
      </c>
      <c r="B78" s="33" t="s">
        <v>3393</v>
      </c>
      <c r="C78" s="44" t="s">
        <v>3523</v>
      </c>
      <c r="D78" s="45">
        <v>4</v>
      </c>
      <c r="E78" s="46">
        <v>3.9161483352352482</v>
      </c>
      <c r="F78" s="116">
        <v>2014</v>
      </c>
      <c r="G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" s="39"/>
      <c r="I78" s="46">
        <v>0.79</v>
      </c>
      <c r="J78" s="23">
        <f>(Tabela1[[#This Row],[real]]-1)^3/Tabela1[[#This Row],[Z]]*0.00002</f>
        <v>6.2781507333986748E-4</v>
      </c>
      <c r="K78" s="111">
        <v>2571.14355538471</v>
      </c>
      <c r="L78" s="66">
        <v>4054.6790110037018</v>
      </c>
      <c r="M78" s="49">
        <v>42884</v>
      </c>
      <c r="N78" s="22">
        <f>IF(Tabela1[[#This Row],[Entry]]=$B$1,Tabela1[[#This Row],[real]],Tabela1[[#This Row],[L2]]/Tabela1[[#This Row],[days2]])</f>
        <v>3.9020748497710334</v>
      </c>
      <c r="O78" s="47">
        <f>IF(Tabela1[[#This Row],[Entry]]=$B$1,Tabela1[[#This Row],[real]],Tabela1[[#This Row],[L]]/($B$1-Tabela1[[#This Row],[Entry]]))</f>
        <v>3.9289525300423467</v>
      </c>
      <c r="P78" s="116">
        <v>658.91702603695057</v>
      </c>
      <c r="Q78" s="48">
        <f>MIN(500,$B$1-Tabela1[[#This Row],[Entry]])</f>
        <v>500</v>
      </c>
      <c r="R78" s="46">
        <f>(0.25-Tabela1[[#This Row],[days]]/2000)*$L$2+(Tabela1[[#This Row],[days]]/2000+0.75)*(IF(Tabela1[[#This Row],[real]]&gt;Tabela1[[#This Row],[AV2]],0.4*Tabela1[[#This Row],[real]]+0.6*Tabela1[[#This Row],[AV2]],Tabela1[[#This Row],[AV2]]))</f>
        <v>3.9077042439567196</v>
      </c>
      <c r="S78" s="47">
        <f>Tabela1[[#This Row],[real]]-Tabela1[[#This Row],[AV2]]</f>
        <v>1.407348546421483E-2</v>
      </c>
      <c r="T78" s="47">
        <f>Tabela1[[#This Row],[real]]/Tabela1[[#This Row],[AV2]]</f>
        <v>1.0036066672234749</v>
      </c>
      <c r="U78" s="172">
        <v>43894</v>
      </c>
      <c r="V78" s="191" t="s">
        <v>4016</v>
      </c>
      <c r="W78" s="191"/>
      <c r="X78" s="122"/>
      <c r="Y78" s="121"/>
      <c r="Z78" s="59"/>
      <c r="AA78" s="41"/>
      <c r="AB78" s="40"/>
    </row>
    <row r="79" spans="1:28" x14ac:dyDescent="0.2">
      <c r="A79" s="75">
        <v>6746295</v>
      </c>
      <c r="B79" s="75" t="s">
        <v>3527</v>
      </c>
      <c r="C79" s="75" t="s">
        <v>3528</v>
      </c>
      <c r="D79" s="76">
        <v>4.5</v>
      </c>
      <c r="E79" s="77">
        <v>4.3557555400477188</v>
      </c>
      <c r="F79" s="116">
        <v>2015</v>
      </c>
      <c r="G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" s="597"/>
      <c r="I79" s="77">
        <v>0.69</v>
      </c>
      <c r="J79" s="23">
        <f>(Tabela1[[#This Row],[real]]-1)^3/Tabela1[[#This Row],[Z]]*0.00002</f>
        <v>1.0953473262011728E-3</v>
      </c>
      <c r="K79" s="112">
        <v>2473.0078453164033</v>
      </c>
      <c r="L79" s="66">
        <v>3822.0673639385459</v>
      </c>
      <c r="M79" s="79">
        <v>42919</v>
      </c>
      <c r="N79" s="22">
        <f>IF(Tabela1[[#This Row],[Entry]]=$B$1,Tabela1[[#This Row],[real]],Tabela1[[#This Row],[L2]]/Tabela1[[#This Row],[days2]])</f>
        <v>3.8481239746030043</v>
      </c>
      <c r="O79" s="64">
        <f>IF(Tabela1[[#This Row],[Entry]]=$B$1,Tabela1[[#This Row],[real]],Tabela1[[#This Row],[L]]/($B$1-Tabela1[[#This Row],[Entry]]))</f>
        <v>3.8335680681429749</v>
      </c>
      <c r="P79" s="117">
        <v>642.652851529175</v>
      </c>
      <c r="Q79" s="78">
        <f>MIN(500,$B$1-Tabela1[[#This Row],[Entry]])</f>
        <v>500</v>
      </c>
      <c r="R79" s="77">
        <f>(0.25-Tabela1[[#This Row],[days]]/2000)*$L$2+(Tabela1[[#This Row],[days]]/2000+0.75)*(IF(Tabela1[[#This Row],[real]]&gt;Tabela1[[#This Row],[AV2]],0.4*Tabela1[[#This Row],[real]]+0.6*Tabela1[[#This Row],[AV2]],Tabela1[[#This Row],[AV2]]))</f>
        <v>4.0511766007808898</v>
      </c>
      <c r="S79" s="64">
        <f>Tabela1[[#This Row],[real]]-Tabela1[[#This Row],[AV2]]</f>
        <v>0.50763156544471455</v>
      </c>
      <c r="T79" s="64">
        <f>Tabela1[[#This Row],[real]]/Tabela1[[#This Row],[AV2]]</f>
        <v>1.1319166349096341</v>
      </c>
      <c r="U79" s="168">
        <v>43894</v>
      </c>
      <c r="V79" s="191" t="s">
        <v>4016</v>
      </c>
      <c r="W79" s="191"/>
      <c r="X79" s="122"/>
      <c r="Y79" s="121"/>
      <c r="Z79" s="59"/>
      <c r="AA79" s="41"/>
      <c r="AB79" s="40"/>
    </row>
    <row r="80" spans="1:28" x14ac:dyDescent="0.2">
      <c r="A80" s="65">
        <v>4472283</v>
      </c>
      <c r="B80" s="65" t="s">
        <v>282</v>
      </c>
      <c r="C80" s="65" t="s">
        <v>2671</v>
      </c>
      <c r="D80" s="39">
        <v>4.5</v>
      </c>
      <c r="E80" s="41">
        <v>4.3786729690332944</v>
      </c>
      <c r="F80" s="116">
        <v>2013</v>
      </c>
      <c r="G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" s="597"/>
      <c r="I80" s="41">
        <v>0.8</v>
      </c>
      <c r="J80" s="23">
        <f>(Tabela1[[#This Row],[real]]-1)^3/Tabela1[[#This Row],[Z]]*0.00002</f>
        <v>9.642252064147105E-4</v>
      </c>
      <c r="K80" s="66">
        <v>3365.3027293756186</v>
      </c>
      <c r="L80" s="66">
        <v>5729.835496543652</v>
      </c>
      <c r="M80" s="67">
        <v>42409</v>
      </c>
      <c r="N80" s="22">
        <f>IF(Tabela1[[#This Row],[Entry]]=$B$1,Tabela1[[#This Row],[real]],Tabela1[[#This Row],[L2]]/Tabela1[[#This Row],[days2]])</f>
        <v>3.8257505172389412</v>
      </c>
      <c r="O80" s="42">
        <f>IF(Tabela1[[#This Row],[Entry]]=$B$1,Tabela1[[#This Row],[real]],Tabela1[[#This Row],[L]]/($B$1-Tabela1[[#This Row],[Entry]]))</f>
        <v>3.8021469784629409</v>
      </c>
      <c r="P80" s="115">
        <v>879.64510864246586</v>
      </c>
      <c r="Q80" s="43">
        <f>MIN(500,$B$1-Tabela1[[#This Row],[Entry]])</f>
        <v>500</v>
      </c>
      <c r="R80" s="41">
        <f>(0.25-Tabela1[[#This Row],[days]]/2000)*$L$2+(Tabela1[[#This Row],[days]]/2000+0.75)*(IF(Tabela1[[#This Row],[real]]&gt;Tabela1[[#This Row],[AV2]],0.4*Tabela1[[#This Row],[real]]+0.6*Tabela1[[#This Row],[AV2]],Tabela1[[#This Row],[AV2]]))</f>
        <v>4.0469194979566829</v>
      </c>
      <c r="S80" s="42">
        <f>Tabela1[[#This Row],[real]]-Tabela1[[#This Row],[AV2]]</f>
        <v>0.55292245179435318</v>
      </c>
      <c r="T80" s="64">
        <f>Tabela1[[#This Row],[real]]/Tabela1[[#This Row],[AV2]]</f>
        <v>1.1445265312787305</v>
      </c>
      <c r="U80" s="168">
        <v>43894</v>
      </c>
      <c r="V80" s="191" t="s">
        <v>3967</v>
      </c>
      <c r="W80" s="191"/>
      <c r="X80" s="122"/>
      <c r="Y80" s="121"/>
      <c r="Z80" s="59"/>
      <c r="AA80" s="41"/>
      <c r="AB80" s="40"/>
    </row>
    <row r="81" spans="1:33" x14ac:dyDescent="0.2">
      <c r="A81" s="75">
        <v>8142360</v>
      </c>
      <c r="B81" s="75" t="s">
        <v>3668</v>
      </c>
      <c r="C81" s="75" t="s">
        <v>3669</v>
      </c>
      <c r="D81" s="76">
        <v>4.5</v>
      </c>
      <c r="E81" s="77">
        <v>4.4792993133695296</v>
      </c>
      <c r="F81" s="116">
        <v>2017</v>
      </c>
      <c r="G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" s="429"/>
      <c r="I81" s="77">
        <v>0.9</v>
      </c>
      <c r="J81" s="23">
        <f>(Tabela1[[#This Row],[real]]-1)^3/Tabela1[[#This Row],[Z]]*0.00002</f>
        <v>9.3597200753750564E-4</v>
      </c>
      <c r="K81" s="112">
        <v>2462.9316237046496</v>
      </c>
      <c r="L81" s="66">
        <v>3587.0948110245604</v>
      </c>
      <c r="M81" s="79">
        <v>43081</v>
      </c>
      <c r="N81" s="22">
        <f>IF(Tabela1[[#This Row],[Entry]]=$B$1,Tabela1[[#This Row],[real]],Tabela1[[#This Row],[L2]]/Tabela1[[#This Row],[days2]])</f>
        <v>4.3409393919336603</v>
      </c>
      <c r="O81" s="64">
        <f>IF(Tabela1[[#This Row],[Entry]]=$B$1,Tabela1[[#This Row],[real]],Tabela1[[#This Row],[L]]/($B$1-Tabela1[[#This Row],[Entry]]))</f>
        <v>4.2959219293707314</v>
      </c>
      <c r="P81" s="117">
        <v>567.37295809318891</v>
      </c>
      <c r="Q81" s="78">
        <f>MIN(500,$B$1-Tabela1[[#This Row],[Entry]])</f>
        <v>500</v>
      </c>
      <c r="R81" s="77">
        <f>(0.25-Tabela1[[#This Row],[days]]/2000)*$L$2+(Tabela1[[#This Row],[days]]/2000+0.75)*(IF(Tabela1[[#This Row],[real]]&gt;Tabela1[[#This Row],[AV2]],0.4*Tabela1[[#This Row],[real]]+0.6*Tabela1[[#This Row],[AV2]],Tabela1[[#This Row],[AV2]]))</f>
        <v>4.3962833605080078</v>
      </c>
      <c r="S81" s="64">
        <f>Tabela1[[#This Row],[real]]-Tabela1[[#This Row],[AV2]]</f>
        <v>0.13835992143586928</v>
      </c>
      <c r="T81" s="64">
        <f>Tabela1[[#This Row],[real]]/Tabela1[[#This Row],[AV2]]</f>
        <v>1.031873267268594</v>
      </c>
      <c r="U81" s="168">
        <v>43894</v>
      </c>
      <c r="V81" s="191" t="s">
        <v>5041</v>
      </c>
      <c r="W81" s="191"/>
      <c r="X81" s="122"/>
      <c r="Y81" s="121"/>
      <c r="Z81" s="59"/>
      <c r="AA81" s="41"/>
      <c r="AB81" s="40"/>
    </row>
    <row r="82" spans="1:33" x14ac:dyDescent="0.2">
      <c r="A82" s="65">
        <v>6543</v>
      </c>
      <c r="B82" s="65" t="s">
        <v>730</v>
      </c>
      <c r="C82" s="65" t="s">
        <v>731</v>
      </c>
      <c r="D82" s="39">
        <v>3.5</v>
      </c>
      <c r="E82" s="41">
        <v>3.2904712580719324</v>
      </c>
      <c r="F82" s="116">
        <v>1974</v>
      </c>
      <c r="G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" s="597"/>
      <c r="I82" s="41">
        <v>0.57999999999999996</v>
      </c>
      <c r="J82" s="23">
        <f>(Tabela1[[#This Row],[real]]-1)^3/Tabela1[[#This Row],[Z]]*0.00002</f>
        <v>4.1435877583406803E-4</v>
      </c>
      <c r="K82" s="66">
        <v>2540.5412960248036</v>
      </c>
      <c r="L82" s="66">
        <v>4373.6542706320888</v>
      </c>
      <c r="M82" s="67">
        <v>42409</v>
      </c>
      <c r="N82" s="22">
        <f>IF(Tabela1[[#This Row],[Entry]]=$B$1,Tabela1[[#This Row],[real]],Tabela1[[#This Row],[L2]]/Tabela1[[#This Row],[days2]])</f>
        <v>2.8881434922608245</v>
      </c>
      <c r="O82" s="42">
        <f>IF(Tabela1[[#This Row],[Entry]]=$B$1,Tabela1[[#This Row],[real]],Tabela1[[#This Row],[L]]/($B$1-Tabela1[[#This Row],[Entry]]))</f>
        <v>2.9022257933855933</v>
      </c>
      <c r="P82" s="115">
        <v>879.64510864246586</v>
      </c>
      <c r="Q82" s="43">
        <f>MIN(500,$B$1-Tabela1[[#This Row],[Entry]])</f>
        <v>500</v>
      </c>
      <c r="R82" s="41">
        <f>(0.25-Tabela1[[#This Row],[days]]/2000)*$L$2+(Tabela1[[#This Row],[days]]/2000+0.75)*(IF(Tabela1[[#This Row],[real]]&gt;Tabela1[[#This Row],[AV2]],0.4*Tabela1[[#This Row],[real]]+0.6*Tabela1[[#This Row],[AV2]],Tabela1[[#This Row],[AV2]]))</f>
        <v>3.0490745985852676</v>
      </c>
      <c r="S82" s="42">
        <f>Tabela1[[#This Row],[real]]-Tabela1[[#This Row],[AV2]]</f>
        <v>0.40232776581110796</v>
      </c>
      <c r="T82" s="64">
        <f>Tabela1[[#This Row],[real]]/Tabela1[[#This Row],[AV2]]</f>
        <v>1.1393032468397779</v>
      </c>
      <c r="U82" s="168">
        <v>43893</v>
      </c>
      <c r="V82" s="191" t="s">
        <v>4348</v>
      </c>
      <c r="W82" s="191"/>
      <c r="X82" s="122"/>
      <c r="Y82" s="121"/>
      <c r="Z82" s="59"/>
      <c r="AA82" s="41"/>
      <c r="AB82" s="40"/>
      <c r="AF82" s="42"/>
      <c r="AG82" s="42"/>
    </row>
    <row r="83" spans="1:33" x14ac:dyDescent="0.2">
      <c r="A83" s="557">
        <v>6235</v>
      </c>
      <c r="B83" s="557" t="s">
        <v>3482</v>
      </c>
      <c r="C83" s="557" t="s">
        <v>6112</v>
      </c>
      <c r="D83" s="558">
        <v>4</v>
      </c>
      <c r="E83" s="559">
        <v>3.8609052953290308</v>
      </c>
      <c r="F83" s="560">
        <v>1975</v>
      </c>
      <c r="G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" s="429"/>
      <c r="I83" s="559">
        <v>0.56999999999999995</v>
      </c>
      <c r="J83" s="561">
        <f>(Tabela1[[#This Row],[real]]-1)^3/Tabela1[[#This Row],[Z]]*0.00002</f>
        <v>8.2160975065205674E-4</v>
      </c>
      <c r="K83" s="562">
        <v>983.66436260440037</v>
      </c>
      <c r="L83" s="562">
        <v>1138.7965068432336</v>
      </c>
      <c r="M83" s="563">
        <v>43618</v>
      </c>
      <c r="N83" s="564">
        <f>IF(Tabela1[[#This Row],[Entry]]=$B$1,Tabela1[[#This Row],[real]],Tabela1[[#This Row],[L2]]/Tabela1[[#This Row],[days2]])</f>
        <v>3.8154723399467616</v>
      </c>
      <c r="O83" s="564">
        <f>IF(Tabela1[[#This Row],[Entry]]=$B$1,Tabela1[[#This Row],[real]],Tabela1[[#This Row],[L]]/($B$1-Tabela1[[#This Row],[Entry]]))</f>
        <v>3.8214647880645423</v>
      </c>
      <c r="P83" s="560">
        <v>257.80932869195578</v>
      </c>
      <c r="Q83" s="565">
        <f>MIN(500,$B$1-Tabela1[[#This Row],[Entry]])</f>
        <v>298</v>
      </c>
      <c r="R83" s="559">
        <f>(0.25-Tabela1[[#This Row],[days]]/2000)*$L$2+(Tabela1[[#This Row],[days]]/2000+0.75)*(IF(Tabela1[[#This Row],[real]]&gt;Tabela1[[#This Row],[AV2]],0.4*Tabela1[[#This Row],[real]]+0.6*Tabela1[[#This Row],[AV2]],Tabela1[[#This Row],[AV2]]))</f>
        <v>3.7836144201724782</v>
      </c>
      <c r="S83" s="564">
        <f>Tabela1[[#This Row],[real]]-Tabela1[[#This Row],[AV2]]</f>
        <v>4.5432955382269213E-2</v>
      </c>
      <c r="T83" s="564">
        <f>Tabela1[[#This Row],[real]]/Tabela1[[#This Row],[AV2]]</f>
        <v>1.0119075572653484</v>
      </c>
      <c r="U83" s="566">
        <v>43893</v>
      </c>
      <c r="V83" s="191" t="s">
        <v>6115</v>
      </c>
      <c r="W83" s="191"/>
      <c r="X83" s="122"/>
      <c r="Y83" s="121"/>
      <c r="Z83" s="59"/>
      <c r="AA83" s="41"/>
      <c r="AB83" s="40"/>
      <c r="AF83" s="42"/>
      <c r="AG83" s="42"/>
    </row>
    <row r="84" spans="1:33" x14ac:dyDescent="0.2">
      <c r="A84" s="65">
        <v>578102</v>
      </c>
      <c r="B84" s="65" t="s">
        <v>1114</v>
      </c>
      <c r="C84" s="65" t="s">
        <v>1115</v>
      </c>
      <c r="D84" s="39">
        <v>3</v>
      </c>
      <c r="E84" s="41">
        <v>3.1819114421675128</v>
      </c>
      <c r="F84" s="116">
        <v>2005</v>
      </c>
      <c r="G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" s="429"/>
      <c r="I84" s="41">
        <v>0.62</v>
      </c>
      <c r="J84" s="23">
        <f>(Tabela1[[#This Row],[real]]-1)^3/Tabela1[[#This Row],[Z]]*0.00002</f>
        <v>3.3508089402810694E-4</v>
      </c>
      <c r="K84" s="66">
        <v>2681.2455058630021</v>
      </c>
      <c r="L84" s="66">
        <v>4613.7026667171995</v>
      </c>
      <c r="M84" s="67">
        <v>42409</v>
      </c>
      <c r="N84" s="22">
        <f>IF(Tabela1[[#This Row],[Entry]]=$B$1,Tabela1[[#This Row],[real]],Tabela1[[#This Row],[L2]]/Tabela1[[#This Row],[days2]])</f>
        <v>3.0480991476220458</v>
      </c>
      <c r="O84" s="42">
        <f>IF(Tabela1[[#This Row],[Entry]]=$B$1,Tabela1[[#This Row],[real]],Tabela1[[#This Row],[L]]/($B$1-Tabela1[[#This Row],[Entry]]))</f>
        <v>3.0615147091686792</v>
      </c>
      <c r="P84" s="115">
        <v>879.64510864246586</v>
      </c>
      <c r="Q84" s="43">
        <f>MIN(500,$B$1-Tabela1[[#This Row],[Entry]])</f>
        <v>500</v>
      </c>
      <c r="R84" s="41">
        <f>(0.25-Tabela1[[#This Row],[days]]/2000)*$L$2+(Tabela1[[#This Row],[days]]/2000+0.75)*(IF(Tabela1[[#This Row],[real]]&gt;Tabela1[[#This Row],[AV2]],0.4*Tabela1[[#This Row],[real]]+0.6*Tabela1[[#This Row],[AV2]],Tabela1[[#This Row],[AV2]]))</f>
        <v>3.1016240654402329</v>
      </c>
      <c r="S84" s="42">
        <f>Tabela1[[#This Row],[real]]-Tabela1[[#This Row],[AV2]]</f>
        <v>0.13381229454546695</v>
      </c>
      <c r="T84" s="64">
        <f>Tabela1[[#This Row],[real]]/Tabela1[[#This Row],[AV2]]</f>
        <v>1.0439002434188729</v>
      </c>
      <c r="U84" s="168">
        <v>43892</v>
      </c>
      <c r="V84" s="191" t="s">
        <v>5138</v>
      </c>
      <c r="W84" s="191"/>
      <c r="X84" s="122"/>
      <c r="Y84" s="123"/>
      <c r="Z84" s="40"/>
      <c r="AA84" s="41"/>
      <c r="AB84" s="40"/>
      <c r="AF84" s="42"/>
      <c r="AG84" s="42"/>
    </row>
    <row r="85" spans="1:33" x14ac:dyDescent="0.2">
      <c r="A85" s="65">
        <v>8506</v>
      </c>
      <c r="B85" s="65" t="s">
        <v>678</v>
      </c>
      <c r="C85" s="65" t="s">
        <v>1538</v>
      </c>
      <c r="D85" s="39">
        <v>4</v>
      </c>
      <c r="E85" s="41">
        <v>3.8862263702674444</v>
      </c>
      <c r="F85" s="116">
        <v>1996</v>
      </c>
      <c r="G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" s="429"/>
      <c r="I85" s="41">
        <v>0.84</v>
      </c>
      <c r="J85" s="23">
        <f>(Tabela1[[#This Row],[real]]-1)^3/Tabela1[[#This Row],[Z]]*0.00002</f>
        <v>5.7245569549604761E-4</v>
      </c>
      <c r="K85" s="66">
        <v>3075.1266788723642</v>
      </c>
      <c r="L85" s="66">
        <v>5262.8972984418569</v>
      </c>
      <c r="M85" s="67">
        <v>42409</v>
      </c>
      <c r="N85" s="22">
        <f>IF(Tabela1[[#This Row],[Entry]]=$B$1,Tabela1[[#This Row],[real]],Tabela1[[#This Row],[L2]]/Tabela1[[#This Row],[days2]])</f>
        <v>3.4958719700245133</v>
      </c>
      <c r="O85" s="42">
        <f>IF(Tabela1[[#This Row],[Entry]]=$B$1,Tabela1[[#This Row],[real]],Tabela1[[#This Row],[L]]/($B$1-Tabela1[[#This Row],[Entry]]))</f>
        <v>3.4923007952500709</v>
      </c>
      <c r="P85" s="115">
        <v>879.64510864246586</v>
      </c>
      <c r="Q85" s="43">
        <f>MIN(500,$B$1-Tabela1[[#This Row],[Entry]])</f>
        <v>500</v>
      </c>
      <c r="R85" s="41">
        <f>(0.25-Tabela1[[#This Row],[days]]/2000)*$L$2+(Tabela1[[#This Row],[days]]/2000+0.75)*(IF(Tabela1[[#This Row],[real]]&gt;Tabela1[[#This Row],[AV2]],0.4*Tabela1[[#This Row],[real]]+0.6*Tabela1[[#This Row],[AV2]],Tabela1[[#This Row],[AV2]]))</f>
        <v>3.652013730121686</v>
      </c>
      <c r="S85" s="42">
        <f>Tabela1[[#This Row],[real]]-Tabela1[[#This Row],[AV2]]</f>
        <v>0.39035440024293111</v>
      </c>
      <c r="T85" s="64">
        <f>Tabela1[[#This Row],[real]]/Tabela1[[#This Row],[AV2]]</f>
        <v>1.11166152639171</v>
      </c>
      <c r="U85" s="168">
        <v>43892</v>
      </c>
      <c r="V85" s="191" t="s">
        <v>4952</v>
      </c>
      <c r="W85" s="191"/>
      <c r="X85" s="122"/>
      <c r="Y85" s="123"/>
      <c r="Z85" s="40"/>
      <c r="AA85" s="41"/>
      <c r="AB85" s="40"/>
    </row>
    <row r="86" spans="1:33" x14ac:dyDescent="0.2">
      <c r="A86" s="500">
        <v>6293873</v>
      </c>
      <c r="B86" s="500" t="s">
        <v>5729</v>
      </c>
      <c r="C86" s="500" t="s">
        <v>5760</v>
      </c>
      <c r="D86" s="501">
        <v>3.5</v>
      </c>
      <c r="E86" s="502">
        <v>3.6505566337390305</v>
      </c>
      <c r="F86" s="503">
        <v>2015</v>
      </c>
      <c r="G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" s="429"/>
      <c r="I86" s="502">
        <v>0.48</v>
      </c>
      <c r="J86" s="504">
        <f>(Tabela1[[#This Row],[real]]-1)^3/Tabela1[[#This Row],[Z]]*0.00002</f>
        <v>7.7588976436276642E-4</v>
      </c>
      <c r="K86" s="505">
        <v>1183.8256224091035</v>
      </c>
      <c r="L86" s="505">
        <v>1463.9922410590134</v>
      </c>
      <c r="M86" s="506">
        <v>43479</v>
      </c>
      <c r="N86" s="507">
        <f>IF(Tabela1[[#This Row],[Entry]]=$B$1,Tabela1[[#This Row],[real]],Tabela1[[#This Row],[L2]]/Tabela1[[#This Row],[days2]])</f>
        <v>3.3425369664481361</v>
      </c>
      <c r="O86" s="507">
        <f>IF(Tabela1[[#This Row],[Entry]]=$B$1,Tabela1[[#This Row],[real]],Tabela1[[#This Row],[L]]/($B$1-Tabela1[[#This Row],[Entry]]))</f>
        <v>3.3500966614622731</v>
      </c>
      <c r="P86" s="503">
        <v>354.16979207475043</v>
      </c>
      <c r="Q86" s="508">
        <f>MIN(500,$B$1-Tabela1[[#This Row],[Entry]])</f>
        <v>437</v>
      </c>
      <c r="R86" s="502">
        <f>(0.25-Tabela1[[#This Row],[days]]/2000)*$L$2+(Tabela1[[#This Row],[days]]/2000+0.75)*(IF(Tabela1[[#This Row],[real]]&gt;Tabela1[[#This Row],[AV2]],0.4*Tabela1[[#This Row],[real]]+0.6*Tabela1[[#This Row],[AV2]],Tabela1[[#This Row],[AV2]]))</f>
        <v>3.4617299455477064</v>
      </c>
      <c r="S86" s="507">
        <f>Tabela1[[#This Row],[real]]-Tabela1[[#This Row],[AV2]]</f>
        <v>0.30801966729089436</v>
      </c>
      <c r="T86" s="507">
        <f>Tabela1[[#This Row],[real]]/Tabela1[[#This Row],[AV2]]</f>
        <v>1.0921514617138861</v>
      </c>
      <c r="U86" s="509">
        <v>43891</v>
      </c>
      <c r="V86" s="191" t="s">
        <v>3941</v>
      </c>
      <c r="W86" s="191"/>
      <c r="X86" s="122"/>
      <c r="Y86" s="123"/>
      <c r="Z86" s="40"/>
      <c r="AA86" s="41"/>
      <c r="AB86" s="40"/>
    </row>
    <row r="87" spans="1:33" x14ac:dyDescent="0.2">
      <c r="A87" s="65">
        <v>5249198</v>
      </c>
      <c r="B87" s="65" t="s">
        <v>1696</v>
      </c>
      <c r="C87" s="65" t="s">
        <v>1696</v>
      </c>
      <c r="D87" s="39">
        <v>3.5</v>
      </c>
      <c r="E87" s="41">
        <v>3.6849804247392473</v>
      </c>
      <c r="F87" s="116">
        <v>2014</v>
      </c>
      <c r="G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" s="597"/>
      <c r="I87" s="41">
        <v>0.65</v>
      </c>
      <c r="J87" s="23">
        <f>(Tabela1[[#This Row],[real]]-1)^3/Tabela1[[#This Row],[Z]]*0.00002</f>
        <v>5.955798695602767E-4</v>
      </c>
      <c r="K87" s="66">
        <v>2840.9615298530825</v>
      </c>
      <c r="L87" s="66">
        <v>4820.5646171632288</v>
      </c>
      <c r="M87" s="67">
        <v>42409</v>
      </c>
      <c r="N87" s="22">
        <f>IF(Tabela1[[#This Row],[Entry]]=$B$1,Tabela1[[#This Row],[real]],Tabela1[[#This Row],[L2]]/Tabela1[[#This Row],[days2]])</f>
        <v>3.229667853479532</v>
      </c>
      <c r="O87" s="42">
        <f>IF(Tabela1[[#This Row],[Entry]]=$B$1,Tabela1[[#This Row],[real]],Tabela1[[#This Row],[L]]/($B$1-Tabela1[[#This Row],[Entry]]))</f>
        <v>3.1987820949988248</v>
      </c>
      <c r="P87" s="115">
        <v>879.64510864246586</v>
      </c>
      <c r="Q87" s="43">
        <f>MIN(500,$B$1-Tabela1[[#This Row],[Entry]])</f>
        <v>500</v>
      </c>
      <c r="R87" s="41">
        <f>(0.25-Tabela1[[#This Row],[days]]/2000)*$L$2+(Tabela1[[#This Row],[days]]/2000+0.75)*(IF(Tabela1[[#This Row],[real]]&gt;Tabela1[[#This Row],[AV2]],0.4*Tabela1[[#This Row],[real]]+0.6*Tabela1[[#This Row],[AV2]],Tabela1[[#This Row],[AV2]]))</f>
        <v>3.411792881983418</v>
      </c>
      <c r="S87" s="42">
        <f>Tabela1[[#This Row],[real]]-Tabela1[[#This Row],[AV2]]</f>
        <v>0.45531257125971525</v>
      </c>
      <c r="T87" s="64">
        <f>Tabela1[[#This Row],[real]]/Tabela1[[#This Row],[AV2]]</f>
        <v>1.1409781413804447</v>
      </c>
      <c r="U87" s="172">
        <v>43891</v>
      </c>
      <c r="V87" s="191" t="s">
        <v>4022</v>
      </c>
      <c r="W87" s="191"/>
      <c r="X87" s="122"/>
      <c r="Y87" s="123"/>
      <c r="Z87" s="40"/>
      <c r="AA87" s="41"/>
      <c r="AB87" s="40"/>
    </row>
    <row r="88" spans="1:33" x14ac:dyDescent="0.2">
      <c r="A88" s="10">
        <v>4418</v>
      </c>
      <c r="B88" s="10" t="s">
        <v>786</v>
      </c>
      <c r="C88" s="10" t="s">
        <v>787</v>
      </c>
      <c r="D88" s="2">
        <v>4</v>
      </c>
      <c r="E88" s="21">
        <v>4.0828215830362291</v>
      </c>
      <c r="F88" s="116">
        <v>1999</v>
      </c>
      <c r="G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" s="39"/>
      <c r="I88" s="21">
        <v>0.89</v>
      </c>
      <c r="J88" s="23">
        <f>(Tabela1[[#This Row],[real]]-1)^3/Tabela1[[#This Row],[Z]]*0.00002</f>
        <v>6.5839293440685587E-4</v>
      </c>
      <c r="K88" s="24">
        <v>3006.4923154122753</v>
      </c>
      <c r="L88" s="66">
        <v>5141.4759553649401</v>
      </c>
      <c r="M88" s="1">
        <v>42409</v>
      </c>
      <c r="N88" s="22">
        <f>IF(Tabela1[[#This Row],[Entry]]=$B$1,Tabela1[[#This Row],[real]],Tabela1[[#This Row],[L2]]/Tabela1[[#This Row],[days2]])</f>
        <v>3.4178469087972525</v>
      </c>
      <c r="O88" s="22">
        <f>IF(Tabela1[[#This Row],[Entry]]=$B$1,Tabela1[[#This Row],[real]],Tabela1[[#This Row],[L]]/($B$1-Tabela1[[#This Row],[Entry]]))</f>
        <v>3.4117292338188054</v>
      </c>
      <c r="P88" s="35">
        <v>879.64510864246586</v>
      </c>
      <c r="Q88" s="3">
        <f>MIN(500,$B$1-Tabela1[[#This Row],[Entry]])</f>
        <v>500</v>
      </c>
      <c r="R88" s="21">
        <f>(0.25-Tabela1[[#This Row],[days]]/2000)*$L$2+(Tabela1[[#This Row],[days]]/2000+0.75)*(IF(Tabela1[[#This Row],[real]]&gt;Tabela1[[#This Row],[AV2]],0.4*Tabela1[[#This Row],[real]]+0.6*Tabela1[[#This Row],[AV2]],Tabela1[[#This Row],[AV2]]))</f>
        <v>3.683836778492843</v>
      </c>
      <c r="S88" s="22">
        <f>Tabela1[[#This Row],[real]]-Tabela1[[#This Row],[AV2]]</f>
        <v>0.6649746742389766</v>
      </c>
      <c r="T88" s="47">
        <f>Tabela1[[#This Row],[real]]/Tabela1[[#This Row],[AV2]]</f>
        <v>1.1945595259189015</v>
      </c>
      <c r="U88" s="168">
        <v>43890</v>
      </c>
      <c r="V88" s="191" t="s">
        <v>4138</v>
      </c>
      <c r="W88" s="191"/>
      <c r="X88" s="122"/>
      <c r="Y88" s="123"/>
      <c r="Z88" s="40"/>
      <c r="AA88" s="41"/>
      <c r="AB88" s="40"/>
    </row>
    <row r="89" spans="1:33" x14ac:dyDescent="0.2">
      <c r="A89" s="65">
        <v>116110</v>
      </c>
      <c r="B89" s="65" t="s">
        <v>3270</v>
      </c>
      <c r="C89" s="65" t="s">
        <v>3271</v>
      </c>
      <c r="D89" s="39">
        <v>4.5</v>
      </c>
      <c r="E89" s="41">
        <v>4.3259535574264332</v>
      </c>
      <c r="F89" s="116">
        <v>1997</v>
      </c>
      <c r="G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" s="597"/>
      <c r="I89" s="41">
        <v>0.8</v>
      </c>
      <c r="J89" s="23">
        <f>(Tabela1[[#This Row],[real]]-1)^3/Tabela1[[#This Row],[Z]]*0.00002</f>
        <v>9.1978971789551838E-4</v>
      </c>
      <c r="K89" s="66">
        <v>2898.8126571963694</v>
      </c>
      <c r="L89" s="66">
        <v>4744.2884024739515</v>
      </c>
      <c r="M89" s="67">
        <v>42706</v>
      </c>
      <c r="N89" s="22">
        <f>IF(Tabela1[[#This Row],[Entry]]=$B$1,Tabela1[[#This Row],[real]],Tabela1[[#This Row],[L2]]/Tabela1[[#This Row],[days2]])</f>
        <v>3.9086943009646364</v>
      </c>
      <c r="O89" s="42">
        <f>IF(Tabela1[[#This Row],[Entry]]=$B$1,Tabela1[[#This Row],[real]],Tabela1[[#This Row],[L]]/($B$1-Tabela1[[#This Row],[Entry]]))</f>
        <v>3.9208995061768195</v>
      </c>
      <c r="P89" s="115">
        <v>741.63197067649014</v>
      </c>
      <c r="Q89" s="43">
        <f>MIN(500,$B$1-Tabela1[[#This Row],[Entry]])</f>
        <v>500</v>
      </c>
      <c r="R89" s="41">
        <f>(0.25-Tabela1[[#This Row],[days]]/2000)*$L$2+(Tabela1[[#This Row],[days]]/2000+0.75)*(IF(Tabela1[[#This Row],[real]]&gt;Tabela1[[#This Row],[AV2]],0.4*Tabela1[[#This Row],[real]]+0.6*Tabela1[[#This Row],[AV2]],Tabela1[[#This Row],[AV2]]))</f>
        <v>4.0755980035493549</v>
      </c>
      <c r="S89" s="42">
        <f>Tabela1[[#This Row],[real]]-Tabela1[[#This Row],[AV2]]</f>
        <v>0.41725925646179673</v>
      </c>
      <c r="T89" s="64">
        <f>Tabela1[[#This Row],[real]]/Tabela1[[#This Row],[AV2]]</f>
        <v>1.1067515708145352</v>
      </c>
      <c r="U89" s="172">
        <v>43890</v>
      </c>
      <c r="V89" s="191" t="s">
        <v>4721</v>
      </c>
      <c r="W89" s="191"/>
      <c r="X89" s="122"/>
      <c r="Y89" s="123"/>
      <c r="Z89" s="40"/>
      <c r="AA89" s="41"/>
      <c r="AB89" s="40"/>
    </row>
    <row r="90" spans="1:33" x14ac:dyDescent="0.2">
      <c r="A90" s="65">
        <v>123829</v>
      </c>
      <c r="B90" s="65" t="s">
        <v>3805</v>
      </c>
      <c r="C90" s="65" t="s">
        <v>240</v>
      </c>
      <c r="D90" s="39">
        <v>4</v>
      </c>
      <c r="E90" s="41">
        <v>3.9417797088478053</v>
      </c>
      <c r="F90" s="116">
        <v>1998</v>
      </c>
      <c r="G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0" s="429"/>
      <c r="I90" s="41">
        <v>0.79</v>
      </c>
      <c r="J90" s="23">
        <f>(Tabela1[[#This Row],[real]]-1)^3/Tabela1[[#This Row],[Z]]*0.00002</f>
        <v>6.4451547382213812E-4</v>
      </c>
      <c r="K90" s="66">
        <v>3383.9439319194494</v>
      </c>
      <c r="L90" s="66">
        <v>5839.0234818375893</v>
      </c>
      <c r="M90" s="67">
        <v>42409</v>
      </c>
      <c r="N90" s="22">
        <f>IF(Tabela1[[#This Row],[Entry]]=$B$1,Tabela1[[#This Row],[real]],Tabela1[[#This Row],[L2]]/Tabela1[[#This Row],[days2]])</f>
        <v>3.8469422482685145</v>
      </c>
      <c r="O90" s="42">
        <f>IF(Tabela1[[#This Row],[Entry]]=$B$1,Tabela1[[#This Row],[real]],Tabela1[[#This Row],[L]]/($B$1-Tabela1[[#This Row],[Entry]]))</f>
        <v>3.8746008505889775</v>
      </c>
      <c r="P90" s="115">
        <v>879.64510864246586</v>
      </c>
      <c r="Q90" s="43">
        <f>MIN(500,$B$1-Tabela1[[#This Row],[Entry]])</f>
        <v>500</v>
      </c>
      <c r="R90" s="41">
        <f>(0.25-Tabela1[[#This Row],[days]]/2000)*$L$2+(Tabela1[[#This Row],[days]]/2000+0.75)*(IF(Tabela1[[#This Row],[real]]&gt;Tabela1[[#This Row],[AV2]],0.4*Tabela1[[#This Row],[real]]+0.6*Tabela1[[#This Row],[AV2]],Tabela1[[#This Row],[AV2]]))</f>
        <v>3.884877232500231</v>
      </c>
      <c r="S90" s="42">
        <f>Tabela1[[#This Row],[real]]-Tabela1[[#This Row],[AV2]]</f>
        <v>9.4837460579290767E-2</v>
      </c>
      <c r="T90" s="64">
        <f>Tabela1[[#This Row],[real]]/Tabela1[[#This Row],[AV2]]</f>
        <v>1.0246526863308063</v>
      </c>
      <c r="U90" s="168">
        <v>43888</v>
      </c>
      <c r="V90" s="191" t="s">
        <v>4894</v>
      </c>
      <c r="W90" s="191"/>
      <c r="X90" s="122"/>
      <c r="Y90" s="123"/>
      <c r="Z90" s="40"/>
      <c r="AA90" s="41"/>
      <c r="AB90" s="40"/>
    </row>
    <row r="91" spans="1:33" x14ac:dyDescent="0.2">
      <c r="A91" s="184">
        <v>7630465</v>
      </c>
      <c r="B91" s="184" t="s">
        <v>3399</v>
      </c>
      <c r="C91" s="184" t="s">
        <v>4283</v>
      </c>
      <c r="D91" s="185">
        <v>4</v>
      </c>
      <c r="E91" s="186">
        <v>3.793002927439467</v>
      </c>
      <c r="F91" s="116">
        <v>2016</v>
      </c>
      <c r="G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" s="597"/>
      <c r="I91" s="186">
        <v>0.47</v>
      </c>
      <c r="J91" s="178">
        <f>(Tabela1[[#This Row],[real]]-1)^3/Tabela1[[#This Row],[Z]]*0.00002</f>
        <v>9.2714211772814998E-4</v>
      </c>
      <c r="K91" s="188">
        <v>1758.5372566211693</v>
      </c>
      <c r="L91" s="66">
        <v>2489.8529741073326</v>
      </c>
      <c r="M91" s="183">
        <v>43195</v>
      </c>
      <c r="N91" s="181">
        <f>IF(Tabela1[[#This Row],[Entry]]=$B$1,Tabela1[[#This Row],[real]],Tabela1[[#This Row],[L2]]/Tabela1[[#This Row],[days2]])</f>
        <v>3.4218802871161089</v>
      </c>
      <c r="O91" s="189">
        <f>IF(Tabela1[[#This Row],[Entry]]=$B$1,Tabela1[[#This Row],[real]],Tabela1[[#This Row],[L]]/($B$1-Tabela1[[#This Row],[Entry]]))</f>
        <v>3.4533328351003227</v>
      </c>
      <c r="P91" s="187">
        <v>513.90963712036478</v>
      </c>
      <c r="Q91" s="190">
        <f>MIN(500,$B$1-Tabela1[[#This Row],[Entry]])</f>
        <v>500</v>
      </c>
      <c r="R91" s="186">
        <f>(0.25-Tabela1[[#This Row],[days]]/2000)*$L$2+(Tabela1[[#This Row],[days]]/2000+0.75)*(IF(Tabela1[[#This Row],[real]]&gt;Tabela1[[#This Row],[AV2]],0.4*Tabela1[[#This Row],[real]]+0.6*Tabela1[[#This Row],[AV2]],Tabela1[[#This Row],[AV2]]))</f>
        <v>3.5703293432454521</v>
      </c>
      <c r="S91" s="189">
        <f>Tabela1[[#This Row],[real]]-Tabela1[[#This Row],[AV2]]</f>
        <v>0.37112264032335807</v>
      </c>
      <c r="T91" s="189">
        <f>Tabela1[[#This Row],[real]]/Tabela1[[#This Row],[AV2]]</f>
        <v>1.108455763844425</v>
      </c>
      <c r="U91" s="183">
        <v>43887</v>
      </c>
      <c r="V91" s="191" t="s">
        <v>4052</v>
      </c>
      <c r="W91" s="191"/>
      <c r="X91" s="122"/>
      <c r="Y91" s="123"/>
      <c r="Z91" s="40"/>
      <c r="AA91" s="41"/>
      <c r="AB91" s="40"/>
    </row>
    <row r="92" spans="1:33" x14ac:dyDescent="0.2">
      <c r="A92" s="290">
        <v>39361</v>
      </c>
      <c r="B92" s="290" t="s">
        <v>5278</v>
      </c>
      <c r="C92" s="290" t="s">
        <v>5279</v>
      </c>
      <c r="D92" s="291">
        <v>3.5</v>
      </c>
      <c r="E92" s="292">
        <v>3.38273032788902</v>
      </c>
      <c r="F92" s="116">
        <v>2002</v>
      </c>
      <c r="G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" s="450"/>
      <c r="I92" s="292">
        <v>0.47</v>
      </c>
      <c r="J92" s="269">
        <f>(Tabela1[[#This Row],[real]]-1)^3/Tabela1[[#This Row],[Z]]*0.00002</f>
        <v>5.7564775552028803E-4</v>
      </c>
      <c r="K92" s="294">
        <v>1562.3623607029408</v>
      </c>
      <c r="L92" s="66">
        <v>2149.1170259728533</v>
      </c>
      <c r="M92" s="274">
        <v>43255</v>
      </c>
      <c r="N92" s="272">
        <f>IF(Tabela1[[#This Row],[Entry]]=$B$1,Tabela1[[#This Row],[real]],Tabela1[[#This Row],[L2]]/Tabela1[[#This Row],[days2]])</f>
        <v>3.2291156179093461</v>
      </c>
      <c r="O92" s="295">
        <f>IF(Tabela1[[#This Row],[Entry]]=$B$1,Tabela1[[#This Row],[real]],Tabela1[[#This Row],[L]]/($B$1-Tabela1[[#This Row],[Entry]]))</f>
        <v>3.2513116883099142</v>
      </c>
      <c r="P92" s="293">
        <v>483.83599275224293</v>
      </c>
      <c r="Q92" s="296">
        <f>MIN(500,$B$1-Tabela1[[#This Row],[Entry]])</f>
        <v>500</v>
      </c>
      <c r="R92" s="292">
        <f>(0.25-Tabela1[[#This Row],[days]]/2000)*$L$2+(Tabela1[[#This Row],[days]]/2000+0.75)*(IF(Tabela1[[#This Row],[real]]&gt;Tabela1[[#This Row],[AV2]],0.4*Tabela1[[#This Row],[real]]+0.6*Tabela1[[#This Row],[AV2]],Tabela1[[#This Row],[AV2]]))</f>
        <v>3.290561501901216</v>
      </c>
      <c r="S92" s="295">
        <f>Tabela1[[#This Row],[real]]-Tabela1[[#This Row],[AV2]]</f>
        <v>0.15361470997967386</v>
      </c>
      <c r="T92" s="295">
        <f>Tabela1[[#This Row],[real]]/Tabela1[[#This Row],[AV2]]</f>
        <v>1.0475717590066131</v>
      </c>
      <c r="U92" s="274">
        <v>43886</v>
      </c>
      <c r="V92" s="275" t="s">
        <v>4581</v>
      </c>
      <c r="W92" s="191"/>
      <c r="X92" s="2"/>
      <c r="Y92" s="41"/>
      <c r="Z92" s="40"/>
      <c r="AA92" s="41"/>
      <c r="AB92" s="40"/>
    </row>
    <row r="93" spans="1:33" x14ac:dyDescent="0.2">
      <c r="A93" s="75">
        <v>8527774</v>
      </c>
      <c r="B93" s="75" t="s">
        <v>3602</v>
      </c>
      <c r="C93" s="80" t="s">
        <v>6527</v>
      </c>
      <c r="D93" s="76">
        <v>4</v>
      </c>
      <c r="E93" s="77">
        <v>3.9620184396302136</v>
      </c>
      <c r="F93" s="116">
        <v>2017</v>
      </c>
      <c r="G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3" s="450"/>
      <c r="I93" s="77">
        <v>0.87</v>
      </c>
      <c r="J93" s="23">
        <f>(Tabela1[[#This Row],[real]]-1)^3/Tabela1[[#This Row],[Z]]*0.00002</f>
        <v>5.974121027174852E-4</v>
      </c>
      <c r="K93" s="112">
        <v>2259.0446414437183</v>
      </c>
      <c r="L93" s="66">
        <v>3358.8659729406086</v>
      </c>
      <c r="M93" s="79">
        <v>43084</v>
      </c>
      <c r="N93" s="22">
        <f>IF(Tabela1[[#This Row],[Entry]]=$B$1,Tabela1[[#This Row],[real]],Tabela1[[#This Row],[L2]]/Tabela1[[#This Row],[days2]])</f>
        <v>3.9913938441045742</v>
      </c>
      <c r="O93" s="64">
        <f>IF(Tabela1[[#This Row],[Entry]]=$B$1,Tabela1[[#This Row],[real]],Tabela1[[#This Row],[L]]/($B$1-Tabela1[[#This Row],[Entry]]))</f>
        <v>4.037098525169001</v>
      </c>
      <c r="P93" s="117">
        <v>565.97888599252235</v>
      </c>
      <c r="Q93" s="78">
        <f>MIN(500,$B$1-Tabela1[[#This Row],[Entry]])</f>
        <v>500</v>
      </c>
      <c r="R93" s="77">
        <f>(0.25-Tabela1[[#This Row],[days]]/2000)*$L$2+(Tabela1[[#This Row],[days]]/2000+0.75)*(IF(Tabela1[[#This Row],[real]]&gt;Tabela1[[#This Row],[AV2]],0.4*Tabela1[[#This Row],[real]]+0.6*Tabela1[[#This Row],[AV2]],Tabela1[[#This Row],[AV2]]))</f>
        <v>3.9913938441045742</v>
      </c>
      <c r="S93" s="64">
        <f>Tabela1[[#This Row],[real]]-Tabela1[[#This Row],[AV2]]</f>
        <v>-2.93754044743606E-2</v>
      </c>
      <c r="T93" s="64">
        <f>Tabela1[[#This Row],[real]]/Tabela1[[#This Row],[AV2]]</f>
        <v>0.9926403142306417</v>
      </c>
      <c r="U93" s="172">
        <v>43886</v>
      </c>
      <c r="V93" s="191" t="s">
        <v>4129</v>
      </c>
      <c r="W93" s="191"/>
      <c r="X93" s="2"/>
      <c r="Y93" s="41"/>
      <c r="Z93" s="40"/>
      <c r="AA93" s="41"/>
      <c r="AB93" s="40"/>
    </row>
    <row r="94" spans="1:33" x14ac:dyDescent="0.2">
      <c r="A94" s="10">
        <v>723260</v>
      </c>
      <c r="B94" s="10" t="s">
        <v>2665</v>
      </c>
      <c r="C94" s="10" t="s">
        <v>2666</v>
      </c>
      <c r="D94" s="2">
        <v>3.5</v>
      </c>
      <c r="E94" s="21">
        <v>3.2881158719775176</v>
      </c>
      <c r="F94" s="116">
        <v>2007</v>
      </c>
      <c r="G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94" s="21">
        <v>0.63</v>
      </c>
      <c r="J94" s="23">
        <f>(Tabela1[[#This Row],[real]]-1)^3/Tabela1[[#This Row],[Z]]*0.00002</f>
        <v>3.8029751473333992E-4</v>
      </c>
      <c r="K94" s="24">
        <v>2881.0584410580336</v>
      </c>
      <c r="L94" s="66">
        <v>4916.5383413781983</v>
      </c>
      <c r="M94" s="1">
        <v>42409</v>
      </c>
      <c r="N94" s="22">
        <f>IF(Tabela1[[#This Row],[Entry]]=$B$1,Tabela1[[#This Row],[real]],Tabela1[[#This Row],[L2]]/Tabela1[[#This Row],[days2]])</f>
        <v>3.2752509082944807</v>
      </c>
      <c r="O94" s="22">
        <f>IF(Tabela1[[#This Row],[Entry]]=$B$1,Tabela1[[#This Row],[real]],Tabela1[[#This Row],[L]]/($B$1-Tabela1[[#This Row],[Entry]]))</f>
        <v>3.2624673798130051</v>
      </c>
      <c r="P94" s="35">
        <v>879.64510864246586</v>
      </c>
      <c r="Q94" s="3">
        <f>MIN(500,$B$1-Tabela1[[#This Row],[Entry]])</f>
        <v>500</v>
      </c>
      <c r="R94" s="21">
        <f>(0.25-Tabela1[[#This Row],[days]]/2000)*$L$2+(Tabela1[[#This Row],[days]]/2000+0.75)*(IF(Tabela1[[#This Row],[real]]&gt;Tabela1[[#This Row],[AV2]],0.4*Tabela1[[#This Row],[real]]+0.6*Tabela1[[#This Row],[AV2]],Tabela1[[#This Row],[AV2]]))</f>
        <v>3.2803968937676955</v>
      </c>
      <c r="S94" s="22">
        <f>Tabela1[[#This Row],[real]]-Tabela1[[#This Row],[AV2]]</f>
        <v>1.2864963683036912E-2</v>
      </c>
      <c r="T94" s="47">
        <f>Tabela1[[#This Row],[real]]/Tabela1[[#This Row],[AV2]]</f>
        <v>1.0039279322541235</v>
      </c>
      <c r="U94" s="168">
        <v>43885</v>
      </c>
      <c r="V94" s="191" t="s">
        <v>4073</v>
      </c>
      <c r="W94" s="191"/>
      <c r="X94" s="2"/>
      <c r="Y94" s="41"/>
      <c r="Z94" s="40"/>
      <c r="AA94" s="41"/>
      <c r="AB94" s="40"/>
    </row>
    <row r="95" spans="1:33" x14ac:dyDescent="0.2">
      <c r="A95" s="290">
        <v>4876849</v>
      </c>
      <c r="B95" s="290" t="s">
        <v>5275</v>
      </c>
      <c r="C95" s="290" t="s">
        <v>5276</v>
      </c>
      <c r="D95" s="291">
        <v>3.5</v>
      </c>
      <c r="E95" s="292">
        <v>3.6462268507949895</v>
      </c>
      <c r="F95" s="116">
        <v>2013</v>
      </c>
      <c r="G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" s="597"/>
      <c r="I95" s="292">
        <v>0.49</v>
      </c>
      <c r="J95" s="269">
        <f>(Tabela1[[#This Row],[real]]-1)^3/Tabela1[[#This Row],[Z]]*0.00002</f>
        <v>7.5633662476788015E-4</v>
      </c>
      <c r="K95" s="294">
        <v>1701.312340830046</v>
      </c>
      <c r="L95" s="66">
        <v>2347.7793290294612</v>
      </c>
      <c r="M95" s="274">
        <v>43252</v>
      </c>
      <c r="N95" s="272">
        <f>IF(Tabela1[[#This Row],[Entry]]=$B$1,Tabela1[[#This Row],[real]],Tabela1[[#This Row],[L2]]/Tabela1[[#This Row],[days2]])</f>
        <v>3.505093013884879</v>
      </c>
      <c r="O95" s="295">
        <f>IF(Tabela1[[#This Row],[Entry]]=$B$1,Tabela1[[#This Row],[real]],Tabela1[[#This Row],[L]]/($B$1-Tabela1[[#This Row],[Entry]]))</f>
        <v>3.5358122425142486</v>
      </c>
      <c r="P95" s="293">
        <v>485.38293679812847</v>
      </c>
      <c r="Q95" s="296">
        <f>MIN(500,$B$1-Tabela1[[#This Row],[Entry]])</f>
        <v>500</v>
      </c>
      <c r="R95" s="292">
        <f>(0.25-Tabela1[[#This Row],[days]]/2000)*$L$2+(Tabela1[[#This Row],[days]]/2000+0.75)*(IF(Tabela1[[#This Row],[real]]&gt;Tabela1[[#This Row],[AV2]],0.4*Tabela1[[#This Row],[real]]+0.6*Tabela1[[#This Row],[AV2]],Tabela1[[#This Row],[AV2]]))</f>
        <v>3.5615465486489235</v>
      </c>
      <c r="S95" s="295">
        <f>Tabela1[[#This Row],[real]]-Tabela1[[#This Row],[AV2]]</f>
        <v>0.1411338369101105</v>
      </c>
      <c r="T95" s="295">
        <f>Tabela1[[#This Row],[real]]/Tabela1[[#This Row],[AV2]]</f>
        <v>1.0402653613901345</v>
      </c>
      <c r="U95" s="274">
        <v>43885</v>
      </c>
      <c r="V95" s="275" t="s">
        <v>4106</v>
      </c>
      <c r="W95" s="191"/>
      <c r="X95" s="2"/>
      <c r="Y95" s="41"/>
      <c r="Z95" s="40"/>
      <c r="AA95" s="41"/>
      <c r="AB95" s="40"/>
    </row>
    <row r="96" spans="1:33" x14ac:dyDescent="0.2">
      <c r="A96" s="550">
        <v>9675839</v>
      </c>
      <c r="B96" s="550" t="s">
        <v>212</v>
      </c>
      <c r="C96" s="550" t="s">
        <v>5848</v>
      </c>
      <c r="D96" s="551">
        <v>3.5</v>
      </c>
      <c r="E96" s="552">
        <v>3.674918510056961</v>
      </c>
      <c r="F96" s="543">
        <v>2019</v>
      </c>
      <c r="G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" s="429"/>
      <c r="I96" s="552">
        <v>0.48</v>
      </c>
      <c r="J96" s="544">
        <f>(Tabela1[[#This Row],[real]]-1)^3/Tabela1[[#This Row],[Z]]*0.00002</f>
        <v>7.9748114974455796E-4</v>
      </c>
      <c r="K96" s="553">
        <v>1218.1468049235716</v>
      </c>
      <c r="L96" s="545">
        <v>1488.9182590409698</v>
      </c>
      <c r="M96" s="549">
        <v>43507</v>
      </c>
      <c r="N96" s="547">
        <f>IF(Tabela1[[#This Row],[Entry]]=$B$1,Tabela1[[#This Row],[real]],Tabela1[[#This Row],[L2]]/Tabela1[[#This Row],[days2]])</f>
        <v>3.6273618322381735</v>
      </c>
      <c r="O96" s="554">
        <f>IF(Tabela1[[#This Row],[Entry]]=$B$1,Tabela1[[#This Row],[real]],Tabela1[[#This Row],[L]]/($B$1-Tabela1[[#This Row],[Entry]]))</f>
        <v>3.6403869414204642</v>
      </c>
      <c r="P96" s="555">
        <v>335.82169666596076</v>
      </c>
      <c r="Q96" s="556">
        <f>MIN(500,$B$1-Tabela1[[#This Row],[Entry]])</f>
        <v>409</v>
      </c>
      <c r="R96" s="552">
        <f>(0.25-Tabela1[[#This Row],[days]]/2000)*$L$2+(Tabela1[[#This Row],[days]]/2000+0.75)*(IF(Tabela1[[#This Row],[real]]&gt;Tabela1[[#This Row],[AV2]],0.4*Tabela1[[#This Row],[real]]+0.6*Tabela1[[#This Row],[AV2]],Tabela1[[#This Row],[AV2]]))</f>
        <v>3.6323661159786074</v>
      </c>
      <c r="S96" s="554">
        <f>Tabela1[[#This Row],[real]]-Tabela1[[#This Row],[AV2]]</f>
        <v>4.7556677818787474E-2</v>
      </c>
      <c r="T96" s="554">
        <f>Tabela1[[#This Row],[real]]/Tabela1[[#This Row],[AV2]]</f>
        <v>1.0131105414949586</v>
      </c>
      <c r="U96" s="549">
        <v>43885</v>
      </c>
      <c r="V96" s="191" t="s">
        <v>5849</v>
      </c>
      <c r="W96" s="191"/>
      <c r="X96" s="2"/>
      <c r="Y96" s="41"/>
      <c r="Z96" s="40"/>
      <c r="AA96" s="41"/>
      <c r="AB96" s="40"/>
    </row>
    <row r="97" spans="1:28" x14ac:dyDescent="0.2">
      <c r="A97" s="323">
        <v>8355584</v>
      </c>
      <c r="B97" s="323" t="s">
        <v>3878</v>
      </c>
      <c r="C97" s="323" t="s">
        <v>3878</v>
      </c>
      <c r="D97" s="324">
        <v>4.5</v>
      </c>
      <c r="E97" s="325">
        <v>4.2535159597241146</v>
      </c>
      <c r="F97" s="116">
        <v>2017</v>
      </c>
      <c r="G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" s="429"/>
      <c r="I97" s="325">
        <v>0.59</v>
      </c>
      <c r="J97" s="23">
        <f>(Tabela1[[#This Row],[real]]-1)^3/Tabela1[[#This Row],[Z]]*0.00002</f>
        <v>1.167446018523956E-3</v>
      </c>
      <c r="K97" s="327">
        <v>2043.7808007632775</v>
      </c>
      <c r="L97" s="66">
        <v>2911.3940819347226</v>
      </c>
      <c r="M97" s="328">
        <v>43171</v>
      </c>
      <c r="N97" s="152">
        <f>IF(Tabela1[[#This Row],[Entry]]=$B$1,Tabela1[[#This Row],[real]],Tabela1[[#This Row],[L2]]/Tabela1[[#This Row],[days2]])</f>
        <v>3.8896364874116989</v>
      </c>
      <c r="O97" s="329">
        <f>IF(Tabela1[[#This Row],[Entry]]=$B$1,Tabela1[[#This Row],[real]],Tabela1[[#This Row],[L]]/($B$1-Tabela1[[#This Row],[Entry]]))</f>
        <v>3.9079115193754665</v>
      </c>
      <c r="P97" s="326">
        <v>525.44262359161519</v>
      </c>
      <c r="Q97" s="330">
        <f>MIN(500,$B$1-Tabela1[[#This Row],[Entry]])</f>
        <v>500</v>
      </c>
      <c r="R97" s="325">
        <f>(0.25-Tabela1[[#This Row],[days]]/2000)*$L$2+(Tabela1[[#This Row],[days]]/2000+0.75)*(IF(Tabela1[[#This Row],[real]]&gt;Tabela1[[#This Row],[AV2]],0.4*Tabela1[[#This Row],[real]]+0.6*Tabela1[[#This Row],[AV2]],Tabela1[[#This Row],[AV2]]))</f>
        <v>4.0351882763366653</v>
      </c>
      <c r="S97" s="329">
        <f>Tabela1[[#This Row],[real]]-Tabela1[[#This Row],[AV2]]</f>
        <v>0.36387947231241569</v>
      </c>
      <c r="T97" s="329">
        <f>Tabela1[[#This Row],[real]]/Tabela1[[#This Row],[AV2]]</f>
        <v>1.0935510229529326</v>
      </c>
      <c r="U97" s="168">
        <v>43885</v>
      </c>
      <c r="V97" s="191" t="s">
        <v>4017</v>
      </c>
      <c r="W97" s="191"/>
      <c r="X97" s="2"/>
      <c r="Y97" s="41"/>
      <c r="Z97" s="40"/>
      <c r="AA97" s="41"/>
      <c r="AB97" s="40"/>
    </row>
    <row r="98" spans="1:28" x14ac:dyDescent="0.2">
      <c r="A98" s="65">
        <v>5335059</v>
      </c>
      <c r="B98" s="65" t="s">
        <v>720</v>
      </c>
      <c r="C98" s="65" t="s">
        <v>2718</v>
      </c>
      <c r="D98" s="39">
        <v>4.5</v>
      </c>
      <c r="E98" s="41">
        <v>4.3736798685334275</v>
      </c>
      <c r="F98" s="116">
        <v>2014</v>
      </c>
      <c r="G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" s="597"/>
      <c r="I98" s="41">
        <v>0.91</v>
      </c>
      <c r="J98" s="23">
        <f>(Tabela1[[#This Row],[real]]-1)^3/Tabela1[[#This Row],[Z]]*0.00002</f>
        <v>8.4391792638580977E-4</v>
      </c>
      <c r="K98" s="66">
        <v>3511.62060268196</v>
      </c>
      <c r="L98" s="66">
        <v>5937.8263851955544</v>
      </c>
      <c r="M98" s="67">
        <v>42409</v>
      </c>
      <c r="N98" s="22">
        <f>IF(Tabela1[[#This Row],[Entry]]=$B$1,Tabela1[[#This Row],[real]],Tabela1[[#This Row],[L2]]/Tabela1[[#This Row],[days2]])</f>
        <v>3.9920879092948698</v>
      </c>
      <c r="O98" s="42">
        <f>IF(Tabela1[[#This Row],[Entry]]=$B$1,Tabela1[[#This Row],[real]],Tabela1[[#This Row],[L]]/($B$1-Tabela1[[#This Row],[Entry]]))</f>
        <v>3.9401634938258492</v>
      </c>
      <c r="P98" s="115">
        <v>879.64510864246586</v>
      </c>
      <c r="Q98" s="43">
        <f>MIN(500,$B$1-Tabela1[[#This Row],[Entry]])</f>
        <v>500</v>
      </c>
      <c r="R98" s="41">
        <f>(0.25-Tabela1[[#This Row],[days]]/2000)*$L$2+(Tabela1[[#This Row],[days]]/2000+0.75)*(IF(Tabela1[[#This Row],[real]]&gt;Tabela1[[#This Row],[AV2]],0.4*Tabela1[[#This Row],[real]]+0.6*Tabela1[[#This Row],[AV2]],Tabela1[[#This Row],[AV2]]))</f>
        <v>4.1447246929902928</v>
      </c>
      <c r="S98" s="42">
        <f>Tabela1[[#This Row],[real]]-Tabela1[[#This Row],[AV2]]</f>
        <v>0.38159195923855771</v>
      </c>
      <c r="T98" s="64">
        <f>Tabela1[[#This Row],[real]]/Tabela1[[#This Row],[AV2]]</f>
        <v>1.095587063188185</v>
      </c>
      <c r="U98" s="172">
        <v>43885</v>
      </c>
      <c r="V98" s="191" t="s">
        <v>4009</v>
      </c>
      <c r="W98" s="191"/>
      <c r="X98" s="2"/>
      <c r="Y98" s="41"/>
      <c r="Z98" s="40"/>
      <c r="AA98" s="41"/>
      <c r="AB98" s="40"/>
    </row>
    <row r="99" spans="1:28" x14ac:dyDescent="0.2">
      <c r="A99" s="65">
        <v>3074508</v>
      </c>
      <c r="B99" s="65" t="s">
        <v>1505</v>
      </c>
      <c r="C99" s="65" t="s">
        <v>1506</v>
      </c>
      <c r="D99" s="39">
        <v>3</v>
      </c>
      <c r="E99" s="41">
        <v>3.1099993619569335</v>
      </c>
      <c r="F99" s="116">
        <v>2010</v>
      </c>
      <c r="G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" s="39"/>
      <c r="I99" s="41">
        <v>0.6</v>
      </c>
      <c r="J99" s="23">
        <f>(Tabela1[[#This Row],[real]]-1)^3/Tabela1[[#This Row],[Z]]*0.00002</f>
        <v>3.1313074927026568E-4</v>
      </c>
      <c r="K99" s="66">
        <v>2734.7468034457361</v>
      </c>
      <c r="L99" s="66">
        <v>4727.6110143544229</v>
      </c>
      <c r="M99" s="67">
        <v>42409</v>
      </c>
      <c r="N99" s="22">
        <f>IF(Tabela1[[#This Row],[Entry]]=$B$1,Tabela1[[#This Row],[real]],Tabela1[[#This Row],[L2]]/Tabela1[[#This Row],[days2]])</f>
        <v>3.1089206051133531</v>
      </c>
      <c r="O99" s="42">
        <f>IF(Tabela1[[#This Row],[Entry]]=$B$1,Tabela1[[#This Row],[real]],Tabela1[[#This Row],[L]]/($B$1-Tabela1[[#This Row],[Entry]]))</f>
        <v>3.1371008721661733</v>
      </c>
      <c r="P99" s="115">
        <v>879.64510864246586</v>
      </c>
      <c r="Q99" s="43">
        <f>MIN(500,$B$1-Tabela1[[#This Row],[Entry]])</f>
        <v>500</v>
      </c>
      <c r="R99" s="41">
        <f>(0.25-Tabela1[[#This Row],[days]]/2000)*$L$2+(Tabela1[[#This Row],[days]]/2000+0.75)*(IF(Tabela1[[#This Row],[real]]&gt;Tabela1[[#This Row],[AV2]],0.4*Tabela1[[#This Row],[real]]+0.6*Tabela1[[#This Row],[AV2]],Tabela1[[#This Row],[AV2]]))</f>
        <v>3.1093521078507855</v>
      </c>
      <c r="S99" s="42">
        <f>Tabela1[[#This Row],[real]]-Tabela1[[#This Row],[AV2]]</f>
        <v>1.0787568435803863E-3</v>
      </c>
      <c r="T99" s="64">
        <f>Tabela1[[#This Row],[real]]/Tabela1[[#This Row],[AV2]]</f>
        <v>1.0003469875820585</v>
      </c>
      <c r="U99" s="168">
        <v>43884</v>
      </c>
      <c r="V99" s="191" t="s">
        <v>4308</v>
      </c>
      <c r="W99" s="191"/>
      <c r="X99" s="2"/>
      <c r="Y99" s="41"/>
      <c r="Z99" s="40"/>
      <c r="AA99" s="41"/>
      <c r="AB99" s="40"/>
    </row>
    <row r="100" spans="1:28" x14ac:dyDescent="0.2">
      <c r="A100" s="65">
        <v>1432</v>
      </c>
      <c r="B100" s="65" t="s">
        <v>1555</v>
      </c>
      <c r="C100" s="95" t="s">
        <v>1737</v>
      </c>
      <c r="D100" s="39">
        <v>4.5</v>
      </c>
      <c r="E100" s="41">
        <v>4.3231468283345089</v>
      </c>
      <c r="F100" s="116">
        <v>1979</v>
      </c>
      <c r="G1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" s="597"/>
      <c r="I100" s="41">
        <v>0.88</v>
      </c>
      <c r="J100" s="23">
        <f>(Tabela1[[#This Row],[real]]-1)^3/Tabela1[[#This Row],[Z]]*0.00002</f>
        <v>8.3405735141474911E-4</v>
      </c>
      <c r="K100" s="66">
        <v>3398.2747755801847</v>
      </c>
      <c r="L100" s="66">
        <v>5770.4310399445631</v>
      </c>
      <c r="M100" s="67">
        <v>42409</v>
      </c>
      <c r="N100" s="22">
        <f>IF(Tabela1[[#This Row],[Entry]]=$B$1,Tabela1[[#This Row],[real]],Tabela1[[#This Row],[L2]]/Tabela1[[#This Row],[days2]])</f>
        <v>3.8632338680591958</v>
      </c>
      <c r="O100" s="42">
        <f>IF(Tabela1[[#This Row],[Entry]]=$B$1,Tabela1[[#This Row],[real]],Tabela1[[#This Row],[L]]/($B$1-Tabela1[[#This Row],[Entry]]))</f>
        <v>3.8290849634668636</v>
      </c>
      <c r="P100" s="115">
        <v>879.64510864246586</v>
      </c>
      <c r="Q100" s="43">
        <f>MIN(500,$B$1-Tabela1[[#This Row],[Entry]])</f>
        <v>500</v>
      </c>
      <c r="R100" s="41">
        <f>(0.25-Tabela1[[#This Row],[days]]/2000)*$L$2+(Tabela1[[#This Row],[days]]/2000+0.75)*(IF(Tabela1[[#This Row],[real]]&gt;Tabela1[[#This Row],[AV2]],0.4*Tabela1[[#This Row],[real]]+0.6*Tabela1[[#This Row],[AV2]],Tabela1[[#This Row],[AV2]]))</f>
        <v>4.0471990521693213</v>
      </c>
      <c r="S100" s="42">
        <f>Tabela1[[#This Row],[real]]-Tabela1[[#This Row],[AV2]]</f>
        <v>0.45991296027531314</v>
      </c>
      <c r="T100" s="64">
        <f>Tabela1[[#This Row],[real]]/Tabela1[[#This Row],[AV2]]</f>
        <v>1.119048697537528</v>
      </c>
      <c r="U100" s="172">
        <v>43884</v>
      </c>
      <c r="V100" s="191" t="s">
        <v>3956</v>
      </c>
      <c r="W100" s="191"/>
      <c r="X100" s="2"/>
      <c r="Y100" s="41"/>
      <c r="Z100" s="40"/>
      <c r="AA100" s="41"/>
      <c r="AB100" s="40"/>
    </row>
    <row r="101" spans="1:28" x14ac:dyDescent="0.2">
      <c r="A101" s="65">
        <v>42034</v>
      </c>
      <c r="B101" s="65" t="s">
        <v>2388</v>
      </c>
      <c r="C101" s="65" t="s">
        <v>498</v>
      </c>
      <c r="D101" s="39">
        <v>4</v>
      </c>
      <c r="E101" s="41">
        <v>3.9016177073494838</v>
      </c>
      <c r="F101" s="116">
        <v>2002</v>
      </c>
      <c r="G1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" s="429"/>
      <c r="I101" s="41">
        <v>0.88</v>
      </c>
      <c r="J101" s="23">
        <f>(Tabela1[[#This Row],[real]]-1)^3/Tabela1[[#This Row],[Z]]*0.00002</f>
        <v>5.5522358019003358E-4</v>
      </c>
      <c r="K101" s="66">
        <v>3336.1574685817181</v>
      </c>
      <c r="L101" s="66">
        <v>5727.7793244855065</v>
      </c>
      <c r="M101" s="67">
        <v>42409</v>
      </c>
      <c r="N101" s="22">
        <f>IF(Tabela1[[#This Row],[Entry]]=$B$1,Tabela1[[#This Row],[real]],Tabela1[[#This Row],[L2]]/Tabela1[[#This Row],[days2]])</f>
        <v>3.7926175406469613</v>
      </c>
      <c r="O101" s="42">
        <f>IF(Tabela1[[#This Row],[Entry]]=$B$1,Tabela1[[#This Row],[real]],Tabela1[[#This Row],[L]]/($B$1-Tabela1[[#This Row],[Entry]]))</f>
        <v>3.8007825643566733</v>
      </c>
      <c r="P101" s="115">
        <v>879.64510864246586</v>
      </c>
      <c r="Q101" s="43">
        <f>MIN(500,$B$1-Tabela1[[#This Row],[Entry]])</f>
        <v>500</v>
      </c>
      <c r="R101" s="41">
        <f>(0.25-Tabela1[[#This Row],[days]]/2000)*$L$2+(Tabela1[[#This Row],[days]]/2000+0.75)*(IF(Tabela1[[#This Row],[real]]&gt;Tabela1[[#This Row],[AV2]],0.4*Tabela1[[#This Row],[real]]+0.6*Tabela1[[#This Row],[AV2]],Tabela1[[#This Row],[AV2]]))</f>
        <v>3.8362176073279701</v>
      </c>
      <c r="S101" s="42">
        <f>Tabela1[[#This Row],[real]]-Tabela1[[#This Row],[AV2]]</f>
        <v>0.10900016670252244</v>
      </c>
      <c r="T101" s="64">
        <f>Tabela1[[#This Row],[real]]/Tabela1[[#This Row],[AV2]]</f>
        <v>1.0287400892745775</v>
      </c>
      <c r="U101" s="172">
        <v>43883</v>
      </c>
      <c r="V101" s="191" t="s">
        <v>3941</v>
      </c>
      <c r="W101" s="191"/>
      <c r="X101" s="2"/>
      <c r="Y101" s="41"/>
      <c r="Z101" s="40"/>
      <c r="AA101" s="41"/>
      <c r="AB101" s="40"/>
    </row>
    <row r="102" spans="1:28" x14ac:dyDescent="0.2">
      <c r="A102" s="711">
        <v>10516784</v>
      </c>
      <c r="B102" s="711" t="s">
        <v>178</v>
      </c>
      <c r="C102" s="711" t="s">
        <v>6485</v>
      </c>
      <c r="D102" s="712">
        <v>4</v>
      </c>
      <c r="E102" s="713">
        <v>3.9592080788869439</v>
      </c>
      <c r="F102" s="714">
        <v>2019</v>
      </c>
      <c r="G102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" s="712"/>
      <c r="I102" s="713">
        <v>0.33999999999999997</v>
      </c>
      <c r="J102" s="715">
        <f>(Tabela1[[#This Row],[real]]-1)^3/Tabela1[[#This Row],[Z]]*0.00002</f>
        <v>1.5243250635544508E-3</v>
      </c>
      <c r="K102" s="716">
        <v>129.42893811777725</v>
      </c>
      <c r="L102" s="716">
        <v>131.51614475410486</v>
      </c>
      <c r="M102" s="717">
        <v>43883</v>
      </c>
      <c r="N102" s="718">
        <f>IF(Tabela1[[#This Row],[Entry]]=$B$1,Tabela1[[#This Row],[real]],Tabela1[[#This Row],[L2]]/Tabela1[[#This Row],[days2]])</f>
        <v>3.9851982326034037</v>
      </c>
      <c r="O102" s="718">
        <f>IF(Tabela1[[#This Row],[Entry]]=$B$1,Tabela1[[#This Row],[real]],Tabela1[[#This Row],[L]]/($B$1-Tabela1[[#This Row],[Entry]]))</f>
        <v>3.9853377198213593</v>
      </c>
      <c r="P102" s="714">
        <v>32.477415316232694</v>
      </c>
      <c r="Q102" s="719">
        <f>MIN(500,$B$1-Tabela1[[#This Row],[Entry]])</f>
        <v>33</v>
      </c>
      <c r="R102" s="713">
        <f>(0.25-Tabela1[[#This Row],[days]]/2000)*$L$2+(Tabela1[[#This Row],[days]]/2000+0.75)*(IF(Tabela1[[#This Row],[real]]&gt;Tabela1[[#This Row],[AV2]],0.4*Tabela1[[#This Row],[real]]+0.6*Tabela1[[#This Row],[AV2]],Tabela1[[#This Row],[AV2]]))</f>
        <v>3.8341447113344529</v>
      </c>
      <c r="S102" s="718">
        <f>Tabela1[[#This Row],[real]]-Tabela1[[#This Row],[AV2]]</f>
        <v>-2.5990153716459741E-2</v>
      </c>
      <c r="T102" s="718">
        <f>Tabela1[[#This Row],[real]]/Tabela1[[#This Row],[AV2]]</f>
        <v>0.9934783285047577</v>
      </c>
      <c r="U102" s="720">
        <v>43883</v>
      </c>
      <c r="V102" s="191" t="s">
        <v>4009</v>
      </c>
      <c r="W102" s="191"/>
      <c r="X102" s="2"/>
      <c r="Y102" s="41"/>
      <c r="Z102" s="40"/>
      <c r="AA102" s="41"/>
      <c r="AB102" s="40"/>
    </row>
    <row r="103" spans="1:28" x14ac:dyDescent="0.2">
      <c r="A103" s="65">
        <v>3075173</v>
      </c>
      <c r="B103" s="65" t="s">
        <v>630</v>
      </c>
      <c r="C103" s="65" t="s">
        <v>631</v>
      </c>
      <c r="D103" s="39">
        <v>4.5</v>
      </c>
      <c r="E103" s="41">
        <v>4.3731690316218108</v>
      </c>
      <c r="F103" s="116">
        <v>2010</v>
      </c>
      <c r="G1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" s="429"/>
      <c r="I103" s="41">
        <v>0.95</v>
      </c>
      <c r="J103" s="23">
        <f>(Tabela1[[#This Row],[real]]-1)^3/Tabela1[[#This Row],[Z]]*0.00002</f>
        <v>8.080173829436004E-4</v>
      </c>
      <c r="K103" s="66">
        <v>3646.2562075963879</v>
      </c>
      <c r="L103" s="66">
        <v>6261.0073552994354</v>
      </c>
      <c r="M103" s="67">
        <v>42409</v>
      </c>
      <c r="N103" s="22">
        <f>IF(Tabela1[[#This Row],[Entry]]=$B$1,Tabela1[[#This Row],[real]],Tabela1[[#This Row],[L2]]/Tabela1[[#This Row],[days2]])</f>
        <v>4.1451446404602459</v>
      </c>
      <c r="O103" s="42">
        <f>IF(Tabela1[[#This Row],[Entry]]=$B$1,Tabela1[[#This Row],[real]],Tabela1[[#This Row],[L]]/($B$1-Tabela1[[#This Row],[Entry]]))</f>
        <v>4.1546166923022136</v>
      </c>
      <c r="P103" s="115">
        <v>879.64510864246586</v>
      </c>
      <c r="Q103" s="43">
        <f>MIN(500,$B$1-Tabela1[[#This Row],[Entry]])</f>
        <v>500</v>
      </c>
      <c r="R103" s="41">
        <f>(0.25-Tabela1[[#This Row],[days]]/2000)*$L$2+(Tabela1[[#This Row],[days]]/2000+0.75)*(IF(Tabela1[[#This Row],[real]]&gt;Tabela1[[#This Row],[AV2]],0.4*Tabela1[[#This Row],[real]]+0.6*Tabela1[[#This Row],[AV2]],Tabela1[[#This Row],[AV2]]))</f>
        <v>4.236354396924872</v>
      </c>
      <c r="S103" s="42">
        <f>Tabela1[[#This Row],[real]]-Tabela1[[#This Row],[AV2]]</f>
        <v>0.22802439116156492</v>
      </c>
      <c r="T103" s="64">
        <f>Tabela1[[#This Row],[real]]/Tabela1[[#This Row],[AV2]]</f>
        <v>1.055009996258236</v>
      </c>
      <c r="U103" s="172">
        <v>43883</v>
      </c>
      <c r="V103" s="191" t="s">
        <v>4097</v>
      </c>
      <c r="W103" s="191"/>
      <c r="X103" s="2"/>
      <c r="Y103" s="41"/>
      <c r="Z103" s="40"/>
      <c r="AA103" s="41"/>
      <c r="AB103" s="40"/>
    </row>
    <row r="104" spans="1:28" x14ac:dyDescent="0.2">
      <c r="A104" s="65">
        <v>186775</v>
      </c>
      <c r="B104" s="65" t="s">
        <v>31</v>
      </c>
      <c r="C104" s="65" t="s">
        <v>32</v>
      </c>
      <c r="D104" s="39">
        <v>4</v>
      </c>
      <c r="E104" s="41">
        <v>3.9800196219556971</v>
      </c>
      <c r="F104" s="116">
        <v>1978</v>
      </c>
      <c r="G1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" s="429"/>
      <c r="I104" s="41">
        <v>0.91</v>
      </c>
      <c r="J104" s="23">
        <f>(Tabela1[[#This Row],[real]]-1)^3/Tabela1[[#This Row],[Z]]*0.00002</f>
        <v>5.8162889573380695E-4</v>
      </c>
      <c r="K104" s="66">
        <v>3455.1124163856352</v>
      </c>
      <c r="L104" s="66">
        <v>5930.5791998225968</v>
      </c>
      <c r="M104" s="67">
        <v>42409</v>
      </c>
      <c r="N104" s="22">
        <f>IF(Tabela1[[#This Row],[Entry]]=$B$1,Tabela1[[#This Row],[real]],Tabela1[[#This Row],[L2]]/Tabela1[[#This Row],[days2]])</f>
        <v>3.9278481542605554</v>
      </c>
      <c r="O104" s="42">
        <f>IF(Tabela1[[#This Row],[Entry]]=$B$1,Tabela1[[#This Row],[real]],Tabela1[[#This Row],[L]]/($B$1-Tabela1[[#This Row],[Entry]]))</f>
        <v>3.9353544789798254</v>
      </c>
      <c r="P104" s="115">
        <v>879.64510864246586</v>
      </c>
      <c r="Q104" s="43">
        <f>MIN(500,$B$1-Tabela1[[#This Row],[Entry]])</f>
        <v>500</v>
      </c>
      <c r="R104" s="41">
        <f>(0.25-Tabela1[[#This Row],[days]]/2000)*$L$2+(Tabela1[[#This Row],[days]]/2000+0.75)*(IF(Tabela1[[#This Row],[real]]&gt;Tabela1[[#This Row],[AV2]],0.4*Tabela1[[#This Row],[real]]+0.6*Tabela1[[#This Row],[AV2]],Tabela1[[#This Row],[AV2]]))</f>
        <v>3.9487167413386119</v>
      </c>
      <c r="S104" s="42">
        <f>Tabela1[[#This Row],[real]]-Tabela1[[#This Row],[AV2]]</f>
        <v>5.2171467695141693E-2</v>
      </c>
      <c r="T104" s="64">
        <f>Tabela1[[#This Row],[real]]/Tabela1[[#This Row],[AV2]]</f>
        <v>1.0132824553409865</v>
      </c>
      <c r="U104" s="168">
        <v>43882</v>
      </c>
      <c r="V104" s="191" t="s">
        <v>4375</v>
      </c>
      <c r="W104" s="191"/>
      <c r="X104" s="2"/>
      <c r="Y104" s="41"/>
      <c r="Z104" s="40"/>
      <c r="AA104" s="41"/>
      <c r="AB104" s="40"/>
    </row>
    <row r="105" spans="1:28" x14ac:dyDescent="0.2">
      <c r="A105" s="65">
        <v>16096</v>
      </c>
      <c r="B105" s="65" t="s">
        <v>2490</v>
      </c>
      <c r="C105" s="65" t="s">
        <v>2232</v>
      </c>
      <c r="D105" s="39">
        <v>4</v>
      </c>
      <c r="E105" s="41">
        <v>4.019783811918848</v>
      </c>
      <c r="F105" s="116">
        <v>2001</v>
      </c>
      <c r="G1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" s="429"/>
      <c r="I105" s="41">
        <v>0.92999999999999994</v>
      </c>
      <c r="J105" s="23">
        <f>(Tabela1[[#This Row],[real]]-1)^3/Tabela1[[#This Row],[Z]]*0.00002</f>
        <v>5.9220845716352036E-4</v>
      </c>
      <c r="K105" s="66">
        <v>3700.8384259959776</v>
      </c>
      <c r="L105" s="66">
        <v>6404.1249453361415</v>
      </c>
      <c r="M105" s="67">
        <v>42409</v>
      </c>
      <c r="N105" s="22">
        <f>IF(Tabela1[[#This Row],[Entry]]=$B$1,Tabela1[[#This Row],[real]],Tabela1[[#This Row],[L2]]/Tabela1[[#This Row],[days2]])</f>
        <v>4.20719491262492</v>
      </c>
      <c r="O105" s="42">
        <f>IF(Tabela1[[#This Row],[Entry]]=$B$1,Tabela1[[#This Row],[real]],Tabela1[[#This Row],[L]]/($B$1-Tabela1[[#This Row],[Entry]]))</f>
        <v>4.2495852324725556</v>
      </c>
      <c r="P105" s="115">
        <v>879.64510864246586</v>
      </c>
      <c r="Q105" s="43">
        <f>MIN(500,$B$1-Tabela1[[#This Row],[Entry]])</f>
        <v>500</v>
      </c>
      <c r="R105" s="41">
        <f>(0.25-Tabela1[[#This Row],[days]]/2000)*$L$2+(Tabela1[[#This Row],[days]]/2000+0.75)*(IF(Tabela1[[#This Row],[real]]&gt;Tabela1[[#This Row],[AV2]],0.4*Tabela1[[#This Row],[real]]+0.6*Tabela1[[#This Row],[AV2]],Tabela1[[#This Row],[AV2]]))</f>
        <v>4.20719491262492</v>
      </c>
      <c r="S105" s="42">
        <f>Tabela1[[#This Row],[real]]-Tabela1[[#This Row],[AV2]]</f>
        <v>-0.18741110070607192</v>
      </c>
      <c r="T105" s="64">
        <f>Tabela1[[#This Row],[real]]/Tabela1[[#This Row],[AV2]]</f>
        <v>0.95545461890921901</v>
      </c>
      <c r="U105" s="172">
        <v>43882</v>
      </c>
      <c r="V105" s="191" t="s">
        <v>4079</v>
      </c>
      <c r="W105" s="191"/>
      <c r="X105" s="2"/>
      <c r="Y105" s="41"/>
      <c r="Z105" s="40"/>
      <c r="AA105" s="41"/>
      <c r="AB105" s="40"/>
    </row>
    <row r="106" spans="1:28" x14ac:dyDescent="0.2">
      <c r="A106" s="65">
        <v>6218893</v>
      </c>
      <c r="B106" s="68" t="s">
        <v>3381</v>
      </c>
      <c r="C106" s="68" t="s">
        <v>3382</v>
      </c>
      <c r="D106" s="69">
        <v>4.5</v>
      </c>
      <c r="E106" s="70">
        <v>4.2532340065135283</v>
      </c>
      <c r="F106" s="116">
        <v>2015</v>
      </c>
      <c r="G1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" s="429"/>
      <c r="I106" s="70">
        <v>0.88</v>
      </c>
      <c r="J106" s="23">
        <f>(Tabela1[[#This Row],[real]]-1)^3/Tabela1[[#This Row],[Z]]*0.00002</f>
        <v>7.8251601337506844E-4</v>
      </c>
      <c r="K106" s="114">
        <v>2870.306647813914</v>
      </c>
      <c r="L106" s="66">
        <v>4593.6100248132498</v>
      </c>
      <c r="M106" s="73">
        <v>42752</v>
      </c>
      <c r="N106" s="22">
        <f>IF(Tabela1[[#This Row],[Entry]]=$B$1,Tabela1[[#This Row],[real]],Tabela1[[#This Row],[L2]]/Tabela1[[#This Row],[days2]])</f>
        <v>3.9851189811708694</v>
      </c>
      <c r="O106" s="71">
        <f>IF(Tabela1[[#This Row],[Entry]]=$B$1,Tabela1[[#This Row],[real]],Tabela1[[#This Row],[L]]/($B$1-Tabela1[[#This Row],[Entry]]))</f>
        <v>3.9464003649598367</v>
      </c>
      <c r="P106" s="119">
        <v>720.25619846627217</v>
      </c>
      <c r="Q106" s="72">
        <f>MIN(500,$B$1-Tabela1[[#This Row],[Entry]])</f>
        <v>500</v>
      </c>
      <c r="R106" s="70">
        <f>(0.25-Tabela1[[#This Row],[days]]/2000)*$L$2+(Tabela1[[#This Row],[days]]/2000+0.75)*(IF(Tabela1[[#This Row],[real]]&gt;Tabela1[[#This Row],[AV2]],0.4*Tabela1[[#This Row],[real]]+0.6*Tabela1[[#This Row],[AV2]],Tabela1[[#This Row],[AV2]]))</f>
        <v>4.0923649913079334</v>
      </c>
      <c r="S106" s="71">
        <f>Tabela1[[#This Row],[real]]-Tabela1[[#This Row],[AV2]]</f>
        <v>0.26811502534265896</v>
      </c>
      <c r="T106" s="64">
        <f>Tabela1[[#This Row],[real]]/Tabela1[[#This Row],[AV2]]</f>
        <v>1.0672790515438724</v>
      </c>
      <c r="U106" s="172">
        <v>43882</v>
      </c>
      <c r="V106" s="191" t="s">
        <v>4010</v>
      </c>
      <c r="W106" s="191"/>
      <c r="X106" s="2"/>
      <c r="Y106" s="41"/>
      <c r="Z106" s="40"/>
      <c r="AA106" s="41"/>
      <c r="AB106" s="40"/>
    </row>
    <row r="107" spans="1:28" x14ac:dyDescent="0.2">
      <c r="A107" s="65">
        <v>27871</v>
      </c>
      <c r="B107" s="65" t="s">
        <v>200</v>
      </c>
      <c r="C107" s="65" t="s">
        <v>2259</v>
      </c>
      <c r="D107" s="39">
        <v>4</v>
      </c>
      <c r="E107" s="41">
        <v>3.8815343585460975</v>
      </c>
      <c r="F107" s="116">
        <v>1978</v>
      </c>
      <c r="G1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" s="39"/>
      <c r="I107" s="41">
        <v>0.91</v>
      </c>
      <c r="J107" s="23">
        <f>(Tabela1[[#This Row],[real]]-1)^3/Tabela1[[#This Row],[Z]]*0.00002</f>
        <v>5.2584773835076147E-4</v>
      </c>
      <c r="K107" s="66">
        <v>3695.0895864875843</v>
      </c>
      <c r="L107" s="66">
        <v>6403.480749117808</v>
      </c>
      <c r="M107" s="67">
        <v>42409</v>
      </c>
      <c r="N107" s="22">
        <f>IF(Tabela1[[#This Row],[Entry]]=$B$1,Tabela1[[#This Row],[real]],Tabela1[[#This Row],[L2]]/Tabela1[[#This Row],[days2]])</f>
        <v>4.200659504820214</v>
      </c>
      <c r="O107" s="42">
        <f>IF(Tabela1[[#This Row],[Entry]]=$B$1,Tabela1[[#This Row],[real]],Tabela1[[#This Row],[L]]/($B$1-Tabela1[[#This Row],[Entry]]))</f>
        <v>4.2491577631836819</v>
      </c>
      <c r="P107" s="115">
        <v>879.64510864246586</v>
      </c>
      <c r="Q107" s="43">
        <f>MIN(500,$B$1-Tabela1[[#This Row],[Entry]])</f>
        <v>500</v>
      </c>
      <c r="R107" s="41">
        <f>(0.25-Tabela1[[#This Row],[days]]/2000)*$L$2+(Tabela1[[#This Row],[days]]/2000+0.75)*(IF(Tabela1[[#This Row],[real]]&gt;Tabela1[[#This Row],[AV2]],0.4*Tabela1[[#This Row],[real]]+0.6*Tabela1[[#This Row],[AV2]],Tabela1[[#This Row],[AV2]]))</f>
        <v>4.200659504820214</v>
      </c>
      <c r="S107" s="42">
        <f>Tabela1[[#This Row],[real]]-Tabela1[[#This Row],[AV2]]</f>
        <v>-0.31912514627411648</v>
      </c>
      <c r="T107" s="64">
        <f>Tabela1[[#This Row],[real]]/Tabela1[[#This Row],[AV2]]</f>
        <v>0.92402975154069888</v>
      </c>
      <c r="U107" s="172">
        <v>43881</v>
      </c>
      <c r="V107" s="191" t="s">
        <v>3998</v>
      </c>
      <c r="W107" s="191"/>
      <c r="X107" s="2"/>
      <c r="Y107" s="41"/>
      <c r="Z107" s="40"/>
      <c r="AA107" s="41"/>
      <c r="AB107" s="40"/>
    </row>
    <row r="108" spans="1:28" x14ac:dyDescent="0.2">
      <c r="A108" s="65">
        <v>3738650</v>
      </c>
      <c r="B108" s="65" t="s">
        <v>2798</v>
      </c>
      <c r="C108" s="65" t="s">
        <v>2799</v>
      </c>
      <c r="D108" s="39">
        <v>4</v>
      </c>
      <c r="E108" s="41">
        <v>3.8972080826557574</v>
      </c>
      <c r="F108" s="116">
        <v>2011</v>
      </c>
      <c r="G1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" s="429"/>
      <c r="I108" s="41">
        <v>0.75</v>
      </c>
      <c r="J108" s="23">
        <f>(Tabela1[[#This Row],[real]]-1)^3/Tabela1[[#This Row],[Z]]*0.00002</f>
        <v>6.4849673915796501E-4</v>
      </c>
      <c r="K108" s="66">
        <v>3205.7188236025331</v>
      </c>
      <c r="L108" s="66">
        <v>5472.1969744536891</v>
      </c>
      <c r="M108" s="67">
        <v>42479</v>
      </c>
      <c r="N108" s="22">
        <f>IF(Tabela1[[#This Row],[Entry]]=$B$1,Tabela1[[#This Row],[real]],Tabela1[[#This Row],[L2]]/Tabela1[[#This Row],[days2]])</f>
        <v>3.7842703348407167</v>
      </c>
      <c r="O108" s="42">
        <f>IF(Tabela1[[#This Row],[Entry]]=$B$1,Tabela1[[#This Row],[real]],Tabela1[[#This Row],[L]]/($B$1-Tabela1[[#This Row],[Entry]]))</f>
        <v>3.8080702675391018</v>
      </c>
      <c r="P108" s="115">
        <v>847.11675962691618</v>
      </c>
      <c r="Q108" s="43">
        <f>MIN(500,$B$1-Tabela1[[#This Row],[Entry]])</f>
        <v>500</v>
      </c>
      <c r="R108" s="41">
        <f>(0.25-Tabela1[[#This Row],[days]]/2000)*$L$2+(Tabela1[[#This Row],[days]]/2000+0.75)*(IF(Tabela1[[#This Row],[real]]&gt;Tabela1[[#This Row],[AV2]],0.4*Tabela1[[#This Row],[real]]+0.6*Tabela1[[#This Row],[AV2]],Tabela1[[#This Row],[AV2]]))</f>
        <v>3.829445433966733</v>
      </c>
      <c r="S108" s="42">
        <f>Tabela1[[#This Row],[real]]-Tabela1[[#This Row],[AV2]]</f>
        <v>0.11293774781504062</v>
      </c>
      <c r="T108" s="64">
        <f>Tabela1[[#This Row],[real]]/Tabela1[[#This Row],[AV2]]</f>
        <v>1.0298439957566601</v>
      </c>
      <c r="U108" s="168">
        <v>43881</v>
      </c>
      <c r="V108" s="191" t="s">
        <v>3983</v>
      </c>
      <c r="W108" s="191"/>
      <c r="X108" s="2"/>
      <c r="Y108" s="41"/>
      <c r="Z108" s="40"/>
      <c r="AA108" s="41"/>
      <c r="AB108" s="40"/>
    </row>
    <row r="109" spans="1:28" x14ac:dyDescent="0.2">
      <c r="A109" s="44">
        <v>8110777</v>
      </c>
      <c r="B109" s="44" t="s">
        <v>3393</v>
      </c>
      <c r="C109" s="44" t="s">
        <v>3540</v>
      </c>
      <c r="D109" s="45">
        <v>4.5</v>
      </c>
      <c r="E109" s="46">
        <v>4.2218224269627598</v>
      </c>
      <c r="F109" s="116">
        <v>2017</v>
      </c>
      <c r="G1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0.65258643178625753</v>
      </c>
      <c r="H109" s="39"/>
      <c r="I109" s="46">
        <v>0.86</v>
      </c>
      <c r="J109" s="23">
        <f>(Tabela1[[#This Row],[real]]-1)^3/Tabela1[[#This Row],[Z]]*0.00002</f>
        <v>7.7774341963705786E-4</v>
      </c>
      <c r="K109" s="111">
        <v>2490.0880709819558</v>
      </c>
      <c r="L109" s="66">
        <v>3868.056057043028</v>
      </c>
      <c r="M109" s="49">
        <v>42927</v>
      </c>
      <c r="N109" s="22">
        <f>IF(Tabela1[[#This Row],[Entry]]=$B$1,Tabela1[[#This Row],[real]],Tabela1[[#This Row],[L2]]/Tabela1[[#This Row],[days2]])</f>
        <v>3.8972458869255027</v>
      </c>
      <c r="O109" s="47">
        <f>IF(Tabela1[[#This Row],[Entry]]=$B$1,Tabela1[[#This Row],[real]],Tabela1[[#This Row],[L]]/($B$1-Tabela1[[#This Row],[Entry]]))</f>
        <v>3.9110779140981071</v>
      </c>
      <c r="P109" s="116">
        <v>638.93532592739757</v>
      </c>
      <c r="Q109" s="48">
        <f>MIN(500,$B$1-Tabela1[[#This Row],[Entry]])</f>
        <v>500</v>
      </c>
      <c r="R109" s="46">
        <f>(0.25-Tabela1[[#This Row],[days]]/2000)*$L$2+(Tabela1[[#This Row],[days]]/2000+0.75)*(IF(Tabela1[[#This Row],[real]]&gt;Tabela1[[#This Row],[AV2]],0.4*Tabela1[[#This Row],[real]]+0.6*Tabela1[[#This Row],[AV2]],Tabela1[[#This Row],[AV2]]))</f>
        <v>4.027076502940405</v>
      </c>
      <c r="S109" s="47">
        <f>Tabela1[[#This Row],[real]]-Tabela1[[#This Row],[AV2]]</f>
        <v>0.32457654003725711</v>
      </c>
      <c r="T109" s="47">
        <f>Tabela1[[#This Row],[real]]/Tabela1[[#This Row],[AV2]]</f>
        <v>1.0832835672817431</v>
      </c>
      <c r="U109" s="168">
        <v>43880</v>
      </c>
      <c r="V109" s="191" t="s">
        <v>4135</v>
      </c>
      <c r="W109" s="191"/>
      <c r="X109" s="2"/>
      <c r="Y109" s="41"/>
      <c r="Z109" s="40"/>
      <c r="AA109" s="41"/>
      <c r="AB109" s="40"/>
    </row>
    <row r="110" spans="1:28" x14ac:dyDescent="0.2">
      <c r="A110" s="735">
        <v>4581696</v>
      </c>
      <c r="B110" s="735" t="s">
        <v>6482</v>
      </c>
      <c r="C110" s="735" t="s">
        <v>6483</v>
      </c>
      <c r="D110" s="736">
        <v>3</v>
      </c>
      <c r="E110" s="737">
        <v>3.0834411935413932</v>
      </c>
      <c r="F110" s="714">
        <v>2013</v>
      </c>
      <c r="G110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" s="736"/>
      <c r="I110" s="737">
        <v>0.25</v>
      </c>
      <c r="J110" s="715">
        <f>(Tabela1[[#This Row],[real]]-1)^3/Tabela1[[#This Row],[Z]]*0.00002</f>
        <v>7.2349198983003796E-4</v>
      </c>
      <c r="K110" s="738">
        <v>109.56019316037532</v>
      </c>
      <c r="L110" s="716">
        <v>111.49219441494145</v>
      </c>
      <c r="M110" s="720">
        <v>43880</v>
      </c>
      <c r="N110" s="718">
        <f>IF(Tabela1[[#This Row],[Entry]]=$B$1,Tabela1[[#This Row],[real]],Tabela1[[#This Row],[L2]]/Tabela1[[#This Row],[days2]])</f>
        <v>3.0969257103110781</v>
      </c>
      <c r="O110" s="739">
        <f>IF(Tabela1[[#This Row],[Entry]]=$B$1,Tabela1[[#This Row],[real]],Tabela1[[#This Row],[L]]/($B$1-Tabela1[[#This Row],[Entry]]))</f>
        <v>3.0970054004150405</v>
      </c>
      <c r="P110" s="740">
        <v>35.377081470052531</v>
      </c>
      <c r="Q110" s="741">
        <f>MIN(500,$B$1-Tabela1[[#This Row],[Entry]])</f>
        <v>36</v>
      </c>
      <c r="R110" s="737">
        <f>(0.25-Tabela1[[#This Row],[days]]/2000)*$L$2+(Tabela1[[#This Row],[days]]/2000+0.75)*(IF(Tabela1[[#This Row],[real]]&gt;Tabela1[[#This Row],[AV2]],0.4*Tabela1[[#This Row],[real]]+0.6*Tabela1[[#This Row],[AV2]],Tabela1[[#This Row],[AV2]]))</f>
        <v>3.1529217794469382</v>
      </c>
      <c r="S110" s="739">
        <f>Tabela1[[#This Row],[real]]-Tabela1[[#This Row],[AV2]]</f>
        <v>-1.3484516769684873E-2</v>
      </c>
      <c r="T110" s="739">
        <f>Tabela1[[#This Row],[real]]/Tabela1[[#This Row],[AV2]]</f>
        <v>0.99564583783046889</v>
      </c>
      <c r="U110" s="720">
        <v>43880</v>
      </c>
      <c r="V110" s="191" t="s">
        <v>6484</v>
      </c>
      <c r="W110" s="191"/>
      <c r="X110" s="2"/>
      <c r="Y110" s="41"/>
      <c r="Z110" s="40"/>
      <c r="AA110" s="41"/>
      <c r="AB110" s="40"/>
    </row>
    <row r="111" spans="1:28" x14ac:dyDescent="0.2">
      <c r="A111" s="735">
        <v>8825998</v>
      </c>
      <c r="B111" s="735" t="s">
        <v>6479</v>
      </c>
      <c r="C111" s="735" t="s">
        <v>6480</v>
      </c>
      <c r="D111" s="736">
        <v>3.5</v>
      </c>
      <c r="E111" s="737">
        <v>3.5165412021243396</v>
      </c>
      <c r="F111" s="714">
        <v>2018</v>
      </c>
      <c r="G111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" s="736"/>
      <c r="I111" s="737">
        <v>0.35</v>
      </c>
      <c r="J111" s="715">
        <f>(Tabela1[[#This Row],[real]]-1)^3/Tabela1[[#This Row],[Z]]*0.00002</f>
        <v>9.1069738005429676E-4</v>
      </c>
      <c r="K111" s="738">
        <v>125.00578330035856</v>
      </c>
      <c r="L111" s="716">
        <v>127.21049540927166</v>
      </c>
      <c r="M111" s="720">
        <v>43880</v>
      </c>
      <c r="N111" s="718">
        <f>IF(Tabela1[[#This Row],[Entry]]=$B$1,Tabela1[[#This Row],[real]],Tabela1[[#This Row],[L2]]/Tabela1[[#This Row],[days2]])</f>
        <v>3.5335244770312291</v>
      </c>
      <c r="O111" s="739">
        <f>IF(Tabela1[[#This Row],[Entry]]=$B$1,Tabela1[[#This Row],[real]],Tabela1[[#This Row],[L]]/($B$1-Tabela1[[#This Row],[Entry]]))</f>
        <v>3.5336248724797681</v>
      </c>
      <c r="P111" s="740">
        <v>35.377081470052531</v>
      </c>
      <c r="Q111" s="741">
        <f>MIN(500,$B$1-Tabela1[[#This Row],[Entry]])</f>
        <v>36</v>
      </c>
      <c r="R111" s="737">
        <f>(0.25-Tabela1[[#This Row],[days]]/2000)*$L$2+(Tabela1[[#This Row],[days]]/2000+0.75)*(IF(Tabela1[[#This Row],[real]]&gt;Tabela1[[#This Row],[AV2]],0.4*Tabela1[[#This Row],[real]]+0.6*Tabela1[[#This Row],[AV2]],Tabela1[[#This Row],[AV2]]))</f>
        <v>3.488229632288014</v>
      </c>
      <c r="S111" s="739">
        <f>Tabela1[[#This Row],[real]]-Tabela1[[#This Row],[AV2]]</f>
        <v>-1.6983274906889445E-2</v>
      </c>
      <c r="T111" s="739">
        <f>Tabela1[[#This Row],[real]]/Tabela1[[#This Row],[AV2]]</f>
        <v>0.99519367277139725</v>
      </c>
      <c r="U111" s="720">
        <v>43880</v>
      </c>
      <c r="V111" s="191" t="s">
        <v>6481</v>
      </c>
      <c r="W111" s="191"/>
      <c r="X111" s="2"/>
      <c r="Y111" s="41"/>
      <c r="Z111" s="40"/>
      <c r="AA111" s="41"/>
      <c r="AB111" s="40"/>
    </row>
    <row r="112" spans="1:28" x14ac:dyDescent="0.2">
      <c r="A112" s="65">
        <v>37287</v>
      </c>
      <c r="B112" s="65" t="s">
        <v>99</v>
      </c>
      <c r="C112" s="65" t="s">
        <v>1795</v>
      </c>
      <c r="D112" s="39">
        <v>3.5</v>
      </c>
      <c r="E112" s="41">
        <v>3.6347282582274412</v>
      </c>
      <c r="F112" s="116">
        <v>1996</v>
      </c>
      <c r="G1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" s="597"/>
      <c r="I112" s="41">
        <v>0.87</v>
      </c>
      <c r="J112" s="23">
        <f>(Tabela1[[#This Row],[real]]-1)^3/Tabela1[[#This Row],[Z]]*0.00002</f>
        <v>4.2045375094039531E-4</v>
      </c>
      <c r="K112" s="66">
        <v>3316.5801157602264</v>
      </c>
      <c r="L112" s="66">
        <v>5736.1237742025587</v>
      </c>
      <c r="M112" s="67">
        <v>42409</v>
      </c>
      <c r="N112" s="22">
        <f>IF(Tabela1[[#This Row],[Entry]]=$B$1,Tabela1[[#This Row],[real]],Tabela1[[#This Row],[L2]]/Tabela1[[#This Row],[days2]])</f>
        <v>3.7703615732924622</v>
      </c>
      <c r="O112" s="42">
        <f>IF(Tabela1[[#This Row],[Entry]]=$B$1,Tabela1[[#This Row],[real]],Tabela1[[#This Row],[L]]/($B$1-Tabela1[[#This Row],[Entry]]))</f>
        <v>3.8063196909107888</v>
      </c>
      <c r="P112" s="115">
        <v>879.64510864246586</v>
      </c>
      <c r="Q112" s="43">
        <f>MIN(500,$B$1-Tabela1[[#This Row],[Entry]])</f>
        <v>500</v>
      </c>
      <c r="R112" s="41">
        <f>(0.25-Tabela1[[#This Row],[days]]/2000)*$L$2+(Tabela1[[#This Row],[days]]/2000+0.75)*(IF(Tabela1[[#This Row],[real]]&gt;Tabela1[[#This Row],[AV2]],0.4*Tabela1[[#This Row],[real]]+0.6*Tabela1[[#This Row],[AV2]],Tabela1[[#This Row],[AV2]]))</f>
        <v>3.7703615732924622</v>
      </c>
      <c r="S112" s="42">
        <f>Tabela1[[#This Row],[real]]-Tabela1[[#This Row],[AV2]]</f>
        <v>-0.13563331506502108</v>
      </c>
      <c r="T112" s="64">
        <f>Tabela1[[#This Row],[real]]/Tabela1[[#This Row],[AV2]]</f>
        <v>0.96402644350457367</v>
      </c>
      <c r="U112" s="168">
        <v>43880</v>
      </c>
      <c r="V112" s="191" t="s">
        <v>4024</v>
      </c>
      <c r="W112" s="191"/>
      <c r="X112" s="2"/>
      <c r="Y112" s="41"/>
      <c r="Z112" s="40"/>
      <c r="AA112" s="41"/>
      <c r="AB112" s="40"/>
    </row>
    <row r="113" spans="1:28" x14ac:dyDescent="0.2">
      <c r="A113" s="65">
        <v>480487</v>
      </c>
      <c r="B113" s="65" t="s">
        <v>15</v>
      </c>
      <c r="C113" s="65" t="s">
        <v>16</v>
      </c>
      <c r="D113" s="39">
        <v>4</v>
      </c>
      <c r="E113" s="41">
        <v>3.8616008596568192</v>
      </c>
      <c r="F113" s="116">
        <v>2007</v>
      </c>
      <c r="G1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" s="597"/>
      <c r="I113" s="41">
        <v>0.92</v>
      </c>
      <c r="J113" s="23">
        <f>(Tabela1[[#This Row],[real]]-1)^3/Tabela1[[#This Row],[Z]]*0.00002</f>
        <v>5.0941219929257484E-4</v>
      </c>
      <c r="K113" s="66">
        <v>3376.1571061358586</v>
      </c>
      <c r="L113" s="66">
        <v>5824.4429663071014</v>
      </c>
      <c r="M113" s="67">
        <v>42409</v>
      </c>
      <c r="N113" s="22">
        <f>IF(Tabela1[[#This Row],[Entry]]=$B$1,Tabela1[[#This Row],[real]],Tabela1[[#This Row],[L2]]/Tabela1[[#This Row],[days2]])</f>
        <v>3.8380900126258837</v>
      </c>
      <c r="O113" s="42">
        <f>IF(Tabela1[[#This Row],[Entry]]=$B$1,Tabela1[[#This Row],[real]],Tabela1[[#This Row],[L]]/($B$1-Tabela1[[#This Row],[Entry]]))</f>
        <v>3.8649256578016598</v>
      </c>
      <c r="P113" s="115">
        <v>879.64510864246586</v>
      </c>
      <c r="Q113" s="43">
        <f>MIN(500,$B$1-Tabela1[[#This Row],[Entry]])</f>
        <v>500</v>
      </c>
      <c r="R113" s="41">
        <f>(0.25-Tabela1[[#This Row],[days]]/2000)*$L$2+(Tabela1[[#This Row],[days]]/2000+0.75)*(IF(Tabela1[[#This Row],[real]]&gt;Tabela1[[#This Row],[AV2]],0.4*Tabela1[[#This Row],[real]]+0.6*Tabela1[[#This Row],[AV2]],Tabela1[[#This Row],[AV2]]))</f>
        <v>3.8474943514382578</v>
      </c>
      <c r="S113" s="42">
        <f>Tabela1[[#This Row],[real]]-Tabela1[[#This Row],[AV2]]</f>
        <v>2.3510847030935533E-2</v>
      </c>
      <c r="T113" s="64">
        <f>Tabela1[[#This Row],[real]]/Tabela1[[#This Row],[AV2]]</f>
        <v>1.0061256632735536</v>
      </c>
      <c r="U113" s="168">
        <v>43880</v>
      </c>
      <c r="V113" s="191" t="s">
        <v>4606</v>
      </c>
      <c r="W113" s="191"/>
      <c r="X113" s="2"/>
      <c r="Y113" s="41"/>
      <c r="Z113" s="40"/>
      <c r="AA113" s="41"/>
      <c r="AB113" s="40"/>
    </row>
    <row r="114" spans="1:28" x14ac:dyDescent="0.2">
      <c r="A114" s="596">
        <v>10047862</v>
      </c>
      <c r="B114" s="596" t="s">
        <v>6253</v>
      </c>
      <c r="C114" s="596" t="s">
        <v>6254</v>
      </c>
      <c r="D114" s="597">
        <v>3</v>
      </c>
      <c r="E114" s="598">
        <v>3.082639602855076</v>
      </c>
      <c r="F114" s="599">
        <v>2019</v>
      </c>
      <c r="G114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" s="597"/>
      <c r="I114" s="598">
        <v>0.39</v>
      </c>
      <c r="J114" s="600">
        <f>(Tabela1[[#This Row],[real]]-1)^3/Tabela1[[#This Row],[Z]]*0.00002</f>
        <v>4.6324181687119046E-4</v>
      </c>
      <c r="K114" s="601">
        <v>501.86391621969079</v>
      </c>
      <c r="L114" s="601">
        <v>554.06415467000147</v>
      </c>
      <c r="M114" s="602">
        <v>43708</v>
      </c>
      <c r="N114" s="603">
        <f>IF(Tabela1[[#This Row],[Entry]]=$B$1,Tabela1[[#This Row],[real]],Tabela1[[#This Row],[L2]]/Tabela1[[#This Row],[days2]])</f>
        <v>2.6712296942619829</v>
      </c>
      <c r="O114" s="603">
        <f>IF(Tabela1[[#This Row],[Entry]]=$B$1,Tabela1[[#This Row],[real]],Tabela1[[#This Row],[L]]/($B$1-Tabela1[[#This Row],[Entry]]))</f>
        <v>2.6637699743750072</v>
      </c>
      <c r="P114" s="599">
        <v>187.87748477704295</v>
      </c>
      <c r="Q114" s="604">
        <f>MIN(500,$B$1-Tabela1[[#This Row],[Entry]])</f>
        <v>208</v>
      </c>
      <c r="R114" s="598">
        <f>(0.25-Tabela1[[#This Row],[days]]/2000)*$L$2+(Tabela1[[#This Row],[days]]/2000+0.75)*(IF(Tabela1[[#This Row],[real]]&gt;Tabela1[[#This Row],[AV2]],0.4*Tabela1[[#This Row],[real]]+0.6*Tabela1[[#This Row],[AV2]],Tabela1[[#This Row],[AV2]]))</f>
        <v>2.9091578429574292</v>
      </c>
      <c r="S114" s="603">
        <f>Tabela1[[#This Row],[real]]-Tabela1[[#This Row],[AV2]]</f>
        <v>0.41140990859309312</v>
      </c>
      <c r="T114" s="603">
        <f>Tabela1[[#This Row],[real]]/Tabela1[[#This Row],[AV2]]</f>
        <v>1.1540151749124512</v>
      </c>
      <c r="U114" s="605">
        <v>43879</v>
      </c>
      <c r="V114" s="191" t="s">
        <v>4190</v>
      </c>
      <c r="W114" s="191"/>
      <c r="X114" s="2"/>
      <c r="Y114" s="41"/>
      <c r="Z114" s="40"/>
      <c r="AA114" s="41"/>
      <c r="AB114" s="40"/>
    </row>
    <row r="115" spans="1:28" x14ac:dyDescent="0.2">
      <c r="A115" s="735">
        <v>10400</v>
      </c>
      <c r="B115" s="735" t="s">
        <v>718</v>
      </c>
      <c r="C115" s="735" t="s">
        <v>6478</v>
      </c>
      <c r="D115" s="736">
        <v>3.5</v>
      </c>
      <c r="E115" s="737">
        <v>3.3709676807972491</v>
      </c>
      <c r="F115" s="714">
        <v>1972</v>
      </c>
      <c r="G115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" s="736"/>
      <c r="I115" s="737">
        <v>0.33999999999999997</v>
      </c>
      <c r="J115" s="715">
        <f>(Tabela1[[#This Row],[real]]-1)^3/Tabela1[[#This Row],[Z]]*0.00002</f>
        <v>7.8402151515081771E-4</v>
      </c>
      <c r="K115" s="738">
        <v>123.04566096629644</v>
      </c>
      <c r="L115" s="716">
        <v>125.27782242882601</v>
      </c>
      <c r="M115" s="720">
        <v>43879</v>
      </c>
      <c r="N115" s="718">
        <f>IF(Tabela1[[#This Row],[Entry]]=$B$1,Tabela1[[#This Row],[real]],Tabela1[[#This Row],[L2]]/Tabela1[[#This Row],[days2]])</f>
        <v>3.3857977504476606</v>
      </c>
      <c r="O115" s="739">
        <f>IF(Tabela1[[#This Row],[Entry]]=$B$1,Tabela1[[#This Row],[real]],Tabela1[[#This Row],[L]]/($B$1-Tabela1[[#This Row],[Entry]]))</f>
        <v>3.3858870926709734</v>
      </c>
      <c r="P115" s="740">
        <v>36.341704388582478</v>
      </c>
      <c r="Q115" s="741">
        <f>MIN(500,$B$1-Tabela1[[#This Row],[Entry]])</f>
        <v>37</v>
      </c>
      <c r="R115" s="737">
        <f>(0.25-Tabela1[[#This Row],[days]]/2000)*$L$2+(Tabela1[[#This Row],[days]]/2000+0.75)*(IF(Tabela1[[#This Row],[real]]&gt;Tabela1[[#This Row],[AV2]],0.4*Tabela1[[#This Row],[real]]+0.6*Tabela1[[#This Row],[AV2]],Tabela1[[#This Row],[AV2]]))</f>
        <v>3.3747992611084197</v>
      </c>
      <c r="S115" s="739">
        <f>Tabela1[[#This Row],[real]]-Tabela1[[#This Row],[AV2]]</f>
        <v>-1.4830069650411559E-2</v>
      </c>
      <c r="T115" s="739">
        <f>Tabela1[[#This Row],[real]]/Tabela1[[#This Row],[AV2]]</f>
        <v>0.99561991862967869</v>
      </c>
      <c r="U115" s="720">
        <v>43879</v>
      </c>
      <c r="V115" s="191" t="s">
        <v>6102</v>
      </c>
      <c r="W115" s="191"/>
      <c r="X115" s="2"/>
      <c r="Y115" s="41"/>
      <c r="Z115" s="40"/>
      <c r="AA115" s="41"/>
      <c r="AB115" s="40"/>
    </row>
    <row r="116" spans="1:28" x14ac:dyDescent="0.2">
      <c r="A116" s="711">
        <v>10059347</v>
      </c>
      <c r="B116" s="711" t="s">
        <v>6476</v>
      </c>
      <c r="C116" s="711" t="s">
        <v>6477</v>
      </c>
      <c r="D116" s="712">
        <v>3.5</v>
      </c>
      <c r="E116" s="713">
        <v>3.6784004377191484</v>
      </c>
      <c r="F116" s="714">
        <v>2019</v>
      </c>
      <c r="G116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" s="712"/>
      <c r="I116" s="713">
        <v>0.35</v>
      </c>
      <c r="J116" s="715">
        <f>(Tabela1[[#This Row],[real]]-1)^3/Tabela1[[#This Row],[Z]]*0.00002</f>
        <v>1.0979649416382458E-3</v>
      </c>
      <c r="K116" s="716">
        <v>134.4451847801607</v>
      </c>
      <c r="L116" s="716">
        <v>136.88527933902557</v>
      </c>
      <c r="M116" s="717">
        <v>43879</v>
      </c>
      <c r="N116" s="718">
        <f>IF(Tabela1[[#This Row],[Entry]]=$B$1,Tabela1[[#This Row],[real]],Tabela1[[#This Row],[L2]]/Tabela1[[#This Row],[days2]])</f>
        <v>3.6994738425751854</v>
      </c>
      <c r="O116" s="718">
        <f>IF(Tabela1[[#This Row],[Entry]]=$B$1,Tabela1[[#This Row],[real]],Tabela1[[#This Row],[L]]/($B$1-Tabela1[[#This Row],[Entry]]))</f>
        <v>3.6996021442979883</v>
      </c>
      <c r="P116" s="714">
        <v>36.341704388582478</v>
      </c>
      <c r="Q116" s="719">
        <f>MIN(500,$B$1-Tabela1[[#This Row],[Entry]])</f>
        <v>37</v>
      </c>
      <c r="R116" s="713">
        <f>(0.25-Tabela1[[#This Row],[days]]/2000)*$L$2+(Tabela1[[#This Row],[days]]/2000+0.75)*(IF(Tabela1[[#This Row],[real]]&gt;Tabela1[[#This Row],[AV2]],0.4*Tabela1[[#This Row],[real]]+0.6*Tabela1[[#This Row],[AV2]],Tabela1[[#This Row],[AV2]]))</f>
        <v>3.6158593379084225</v>
      </c>
      <c r="S116" s="718">
        <f>Tabela1[[#This Row],[real]]-Tabela1[[#This Row],[AV2]]</f>
        <v>-2.1073404856037037E-2</v>
      </c>
      <c r="T116" s="718">
        <f>Tabela1[[#This Row],[real]]/Tabela1[[#This Row],[AV2]]</f>
        <v>0.99430367512982121</v>
      </c>
      <c r="U116" s="720">
        <v>43879</v>
      </c>
      <c r="V116" s="191" t="s">
        <v>5937</v>
      </c>
      <c r="W116" s="191"/>
      <c r="X116" s="2"/>
      <c r="Y116" s="41"/>
      <c r="Z116" s="40"/>
      <c r="AA116" s="41"/>
      <c r="AB116" s="40"/>
    </row>
    <row r="117" spans="1:28" x14ac:dyDescent="0.2">
      <c r="A117" s="10">
        <v>4416034</v>
      </c>
      <c r="B117" s="10" t="s">
        <v>244</v>
      </c>
      <c r="C117" s="10" t="s">
        <v>447</v>
      </c>
      <c r="D117" s="2">
        <v>4</v>
      </c>
      <c r="E117" s="21">
        <v>3.9003035742653642</v>
      </c>
      <c r="F117" s="116">
        <v>2013</v>
      </c>
      <c r="G1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" s="429"/>
      <c r="I117" s="21">
        <v>0.92</v>
      </c>
      <c r="J117" s="23">
        <f>(Tabela1[[#This Row],[real]]-1)^3/Tabela1[[#This Row],[Z]]*0.00002</f>
        <v>5.3036217348938978E-4</v>
      </c>
      <c r="K117" s="24">
        <v>3445.5879670472013</v>
      </c>
      <c r="L117" s="66">
        <v>5971.2613900973092</v>
      </c>
      <c r="M117" s="1">
        <v>42409</v>
      </c>
      <c r="N117" s="22">
        <f>IF(Tabela1[[#This Row],[Entry]]=$B$1,Tabela1[[#This Row],[real]],Tabela1[[#This Row],[L2]]/Tabela1[[#This Row],[days2]])</f>
        <v>3.9170205497586301</v>
      </c>
      <c r="O117" s="22">
        <f>IF(Tabela1[[#This Row],[Entry]]=$B$1,Tabela1[[#This Row],[real]],Tabela1[[#This Row],[L]]/($B$1-Tabela1[[#This Row],[Entry]]))</f>
        <v>3.9623499602503709</v>
      </c>
      <c r="P117" s="35">
        <v>879.64510864246586</v>
      </c>
      <c r="Q117" s="3">
        <f>MIN(500,$B$1-Tabela1[[#This Row],[Entry]])</f>
        <v>500</v>
      </c>
      <c r="R117" s="21">
        <f>(0.25-Tabela1[[#This Row],[days]]/2000)*$L$2+(Tabela1[[#This Row],[days]]/2000+0.75)*(IF(Tabela1[[#This Row],[real]]&gt;Tabela1[[#This Row],[AV2]],0.4*Tabela1[[#This Row],[real]]+0.6*Tabela1[[#This Row],[AV2]],Tabela1[[#This Row],[AV2]]))</f>
        <v>3.9170205497586301</v>
      </c>
      <c r="S117" s="22">
        <f>Tabela1[[#This Row],[real]]-Tabela1[[#This Row],[AV2]]</f>
        <v>-1.6716975493265895E-2</v>
      </c>
      <c r="T117" s="47">
        <f>Tabela1[[#This Row],[real]]/Tabela1[[#This Row],[AV2]]</f>
        <v>0.99573222165140385</v>
      </c>
      <c r="U117" s="168">
        <v>43879</v>
      </c>
      <c r="V117" s="191" t="s">
        <v>4108</v>
      </c>
      <c r="W117" s="191"/>
      <c r="X117" s="2"/>
      <c r="Y117" s="41"/>
      <c r="Z117" s="40"/>
      <c r="AA117" s="41"/>
      <c r="AB117" s="40"/>
    </row>
    <row r="118" spans="1:28" x14ac:dyDescent="0.2">
      <c r="A118" s="533">
        <v>9385692</v>
      </c>
      <c r="B118" s="533" t="s">
        <v>5745</v>
      </c>
      <c r="C118" s="533" t="s">
        <v>5745</v>
      </c>
      <c r="D118" s="534">
        <v>3.5</v>
      </c>
      <c r="E118" s="535">
        <v>3.6562262645626169</v>
      </c>
      <c r="F118" s="503">
        <v>2017</v>
      </c>
      <c r="G1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" s="450"/>
      <c r="I118" s="535">
        <v>0.43</v>
      </c>
      <c r="J118" s="504">
        <f>(Tabela1[[#This Row],[real]]-1)^3/Tabela1[[#This Row],[Z]]*0.00002</f>
        <v>8.7167931454359634E-4</v>
      </c>
      <c r="K118" s="536">
        <v>1204.9194305370831</v>
      </c>
      <c r="L118" s="505">
        <v>1493.119110676437</v>
      </c>
      <c r="M118" s="509">
        <v>43474</v>
      </c>
      <c r="N118" s="507">
        <f>IF(Tabela1[[#This Row],[Entry]]=$B$1,Tabela1[[#This Row],[real]],Tabela1[[#This Row],[L2]]/Tabela1[[#This Row],[days2]])</f>
        <v>3.3714178668506602</v>
      </c>
      <c r="O118" s="537">
        <f>IF(Tabela1[[#This Row],[Entry]]=$B$1,Tabela1[[#This Row],[real]],Tabela1[[#This Row],[L]]/($B$1-Tabela1[[#This Row],[Entry]]))</f>
        <v>3.3780975354670519</v>
      </c>
      <c r="P118" s="538">
        <v>357.39249126737099</v>
      </c>
      <c r="Q118" s="539">
        <f>MIN(500,$B$1-Tabela1[[#This Row],[Entry]])</f>
        <v>442</v>
      </c>
      <c r="R118" s="535">
        <f>(0.25-Tabela1[[#This Row],[days]]/2000)*$L$2+(Tabela1[[#This Row],[days]]/2000+0.75)*(IF(Tabela1[[#This Row],[real]]&gt;Tabela1[[#This Row],[AV2]],0.4*Tabela1[[#This Row],[real]]+0.6*Tabela1[[#This Row],[AV2]],Tabela1[[#This Row],[AV2]]))</f>
        <v>3.4810766846243184</v>
      </c>
      <c r="S118" s="537">
        <f>Tabela1[[#This Row],[real]]-Tabela1[[#This Row],[AV2]]</f>
        <v>0.28480839771195665</v>
      </c>
      <c r="T118" s="537">
        <f>Tabela1[[#This Row],[real]]/Tabela1[[#This Row],[AV2]]</f>
        <v>1.0844773353408146</v>
      </c>
      <c r="U118" s="509">
        <v>43878</v>
      </c>
      <c r="V118" s="191" t="s">
        <v>3938</v>
      </c>
      <c r="W118" s="191"/>
      <c r="X118" s="2"/>
      <c r="Y118" s="41"/>
      <c r="Z118" s="40"/>
      <c r="AA118" s="41"/>
      <c r="AB118" s="40"/>
    </row>
    <row r="119" spans="1:28" x14ac:dyDescent="0.2">
      <c r="A119" s="711">
        <v>9297452</v>
      </c>
      <c r="B119" s="711" t="s">
        <v>6474</v>
      </c>
      <c r="C119" s="711" t="s">
        <v>6475</v>
      </c>
      <c r="D119" s="712">
        <v>4</v>
      </c>
      <c r="E119" s="713">
        <v>3.7914981526013616</v>
      </c>
      <c r="F119" s="714">
        <v>2018</v>
      </c>
      <c r="G119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" s="712"/>
      <c r="I119" s="713">
        <v>0.35</v>
      </c>
      <c r="J119" s="715">
        <f>(Tabela1[[#This Row],[real]]-1)^3/Tabela1[[#This Row],[Z]]*0.00002</f>
        <v>1.2430081770568977E-3</v>
      </c>
      <c r="K119" s="716">
        <v>142.35818921244532</v>
      </c>
      <c r="L119" s="716">
        <v>145.01478090823363</v>
      </c>
      <c r="M119" s="717">
        <v>43878</v>
      </c>
      <c r="N119" s="718">
        <f>IF(Tabela1[[#This Row],[Entry]]=$B$1,Tabela1[[#This Row],[real]],Tabela1[[#This Row],[L2]]/Tabela1[[#This Row],[days2]])</f>
        <v>3.8160248009802036</v>
      </c>
      <c r="O119" s="718">
        <f>IF(Tabela1[[#This Row],[Entry]]=$B$1,Tabela1[[#This Row],[real]],Tabela1[[#This Row],[L]]/($B$1-Tabela1[[#This Row],[Entry]]))</f>
        <v>3.8161784449535165</v>
      </c>
      <c r="P119" s="714">
        <v>37.305362684193895</v>
      </c>
      <c r="Q119" s="719">
        <f>MIN(500,$B$1-Tabela1[[#This Row],[Entry]])</f>
        <v>38</v>
      </c>
      <c r="R119" s="713">
        <f>(0.25-Tabela1[[#This Row],[days]]/2000)*$L$2+(Tabela1[[#This Row],[days]]/2000+0.75)*(IF(Tabela1[[#This Row],[real]]&gt;Tabela1[[#This Row],[AV2]],0.4*Tabela1[[#This Row],[real]]+0.6*Tabela1[[#This Row],[AV2]],Tabela1[[#This Row],[AV2]]))</f>
        <v>3.7056676178045311</v>
      </c>
      <c r="S119" s="718">
        <f>Tabela1[[#This Row],[real]]-Tabela1[[#This Row],[AV2]]</f>
        <v>-2.4526648378841998E-2</v>
      </c>
      <c r="T119" s="718">
        <f>Tabela1[[#This Row],[real]]/Tabela1[[#This Row],[AV2]]</f>
        <v>0.99357272301465605</v>
      </c>
      <c r="U119" s="720">
        <v>43878</v>
      </c>
      <c r="V119" s="191" t="s">
        <v>4017</v>
      </c>
      <c r="W119" s="191"/>
      <c r="X119" s="2"/>
      <c r="Y119" s="41"/>
      <c r="Z119" s="40"/>
      <c r="AA119" s="41"/>
      <c r="AB119" s="40"/>
    </row>
    <row r="120" spans="1:28" x14ac:dyDescent="0.2">
      <c r="A120" s="65">
        <v>7086327</v>
      </c>
      <c r="B120" s="65" t="s">
        <v>2572</v>
      </c>
      <c r="C120" s="65" t="s">
        <v>3237</v>
      </c>
      <c r="D120" s="39">
        <v>4</v>
      </c>
      <c r="E120" s="41">
        <v>3.8601973442689208</v>
      </c>
      <c r="F120" s="116">
        <v>2016</v>
      </c>
      <c r="G1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" s="39"/>
      <c r="I120" s="41">
        <v>0.6</v>
      </c>
      <c r="J120" s="23">
        <f>(Tabela1[[#This Row],[real]]-1)^3/Tabela1[[#This Row],[Z]]*0.00002</f>
        <v>7.7994996418999753E-4</v>
      </c>
      <c r="K120" s="66">
        <v>2505.3277075865076</v>
      </c>
      <c r="L120" s="66">
        <v>4038.9127988536629</v>
      </c>
      <c r="M120" s="67">
        <v>42690</v>
      </c>
      <c r="N120" s="22">
        <f>IF(Tabela1[[#This Row],[Entry]]=$B$1,Tabela1[[#This Row],[real]],Tabela1[[#This Row],[L2]]/Tabela1[[#This Row],[days2]])</f>
        <v>3.344597525196765</v>
      </c>
      <c r="O120" s="42">
        <f>IF(Tabela1[[#This Row],[Entry]]=$B$1,Tabela1[[#This Row],[real]],Tabela1[[#This Row],[L]]/($B$1-Tabela1[[#This Row],[Entry]]))</f>
        <v>3.2943823807941786</v>
      </c>
      <c r="P120" s="115">
        <v>749.06702188004442</v>
      </c>
      <c r="Q120" s="43">
        <f>MIN(500,$B$1-Tabela1[[#This Row],[Entry]])</f>
        <v>500</v>
      </c>
      <c r="R120" s="41">
        <f>(0.25-Tabela1[[#This Row],[days]]/2000)*$L$2+(Tabela1[[#This Row],[days]]/2000+0.75)*(IF(Tabela1[[#This Row],[real]]&gt;Tabela1[[#This Row],[AV2]],0.4*Tabela1[[#This Row],[real]]+0.6*Tabela1[[#This Row],[AV2]],Tabela1[[#This Row],[AV2]]))</f>
        <v>3.5508374528256272</v>
      </c>
      <c r="S120" s="42">
        <f>Tabela1[[#This Row],[real]]-Tabela1[[#This Row],[AV2]]</f>
        <v>0.5155998190721558</v>
      </c>
      <c r="T120" s="64">
        <f>Tabela1[[#This Row],[real]]/Tabela1[[#This Row],[AV2]]</f>
        <v>1.1541590027463238</v>
      </c>
      <c r="U120" s="172">
        <v>43878</v>
      </c>
      <c r="V120" s="191" t="s">
        <v>4032</v>
      </c>
      <c r="W120" s="191"/>
      <c r="X120" s="2"/>
      <c r="Y120" s="41"/>
      <c r="Z120" s="40"/>
      <c r="AA120" s="41"/>
      <c r="AB120" s="40"/>
    </row>
    <row r="121" spans="1:28" x14ac:dyDescent="0.2">
      <c r="A121" s="10">
        <v>4308684</v>
      </c>
      <c r="B121" s="10" t="s">
        <v>302</v>
      </c>
      <c r="C121" s="10" t="s">
        <v>303</v>
      </c>
      <c r="D121" s="2">
        <v>4.5</v>
      </c>
      <c r="E121" s="21">
        <v>4.31026631066009</v>
      </c>
      <c r="F121" s="116">
        <v>2013</v>
      </c>
      <c r="G1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" s="429"/>
      <c r="I121" s="21">
        <v>0.94</v>
      </c>
      <c r="J121" s="23">
        <f>(Tabela1[[#This Row],[real]]-1)^3/Tabela1[[#This Row],[Z]]*0.00002</f>
        <v>7.7177542304121506E-4</v>
      </c>
      <c r="K121" s="24">
        <v>3527.4968759625344</v>
      </c>
      <c r="L121" s="66">
        <v>6035.1177319699509</v>
      </c>
      <c r="M121" s="1">
        <v>42409</v>
      </c>
      <c r="N121" s="22">
        <f>IF(Tabela1[[#This Row],[Entry]]=$B$1,Tabela1[[#This Row],[real]],Tabela1[[#This Row],[L2]]/Tabela1[[#This Row],[days2]])</f>
        <v>4.0101364076319728</v>
      </c>
      <c r="O121" s="22">
        <f>IF(Tabela1[[#This Row],[Entry]]=$B$1,Tabela1[[#This Row],[real]],Tabela1[[#This Row],[L]]/($B$1-Tabela1[[#This Row],[Entry]]))</f>
        <v>4.0047231134505319</v>
      </c>
      <c r="P121" s="35">
        <v>879.64510864246586</v>
      </c>
      <c r="Q121" s="3">
        <f>MIN(500,$B$1-Tabela1[[#This Row],[Entry]])</f>
        <v>500</v>
      </c>
      <c r="R121" s="21">
        <f>(0.25-Tabela1[[#This Row],[days]]/2000)*$L$2+(Tabela1[[#This Row],[days]]/2000+0.75)*(IF(Tabela1[[#This Row],[real]]&gt;Tabela1[[#This Row],[AV2]],0.4*Tabela1[[#This Row],[real]]+0.6*Tabela1[[#This Row],[AV2]],Tabela1[[#This Row],[AV2]]))</f>
        <v>4.1301883688432195</v>
      </c>
      <c r="S121" s="22">
        <f>Tabela1[[#This Row],[real]]-Tabela1[[#This Row],[AV2]]</f>
        <v>0.30012990302811726</v>
      </c>
      <c r="T121" s="47">
        <f>Tabela1[[#This Row],[real]]/Tabela1[[#This Row],[AV2]]</f>
        <v>1.0748428164331065</v>
      </c>
      <c r="U121" s="172">
        <v>43878</v>
      </c>
      <c r="V121" s="191" t="s">
        <v>3956</v>
      </c>
      <c r="W121" s="191"/>
      <c r="X121" s="2"/>
      <c r="Y121" s="41"/>
      <c r="Z121" s="40"/>
      <c r="AA121" s="41"/>
      <c r="AB121" s="40"/>
    </row>
    <row r="122" spans="1:28" x14ac:dyDescent="0.2">
      <c r="A122" s="65">
        <v>81645</v>
      </c>
      <c r="B122" s="65" t="s">
        <v>106</v>
      </c>
      <c r="C122" s="65" t="s">
        <v>107</v>
      </c>
      <c r="D122" s="39">
        <v>4.5</v>
      </c>
      <c r="E122" s="41">
        <v>4.3966401385065916</v>
      </c>
      <c r="F122" s="116">
        <v>1980</v>
      </c>
      <c r="G1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" s="429"/>
      <c r="I122" s="41">
        <v>0.9</v>
      </c>
      <c r="J122" s="23">
        <f>(Tabela1[[#This Row],[real]]-1)^3/Tabela1[[#This Row],[Z]]*0.00002</f>
        <v>8.7083544688681405E-4</v>
      </c>
      <c r="K122" s="66">
        <v>3537.7860042077564</v>
      </c>
      <c r="L122" s="66">
        <v>6120.6016725267264</v>
      </c>
      <c r="M122" s="67">
        <v>42409</v>
      </c>
      <c r="N122" s="22">
        <f>IF(Tabela1[[#This Row],[Entry]]=$B$1,Tabela1[[#This Row],[real]],Tabela1[[#This Row],[L2]]/Tabela1[[#This Row],[days2]])</f>
        <v>4.021833316014833</v>
      </c>
      <c r="O122" s="42">
        <f>IF(Tabela1[[#This Row],[Entry]]=$B$1,Tabela1[[#This Row],[real]],Tabela1[[#This Row],[L]]/($B$1-Tabela1[[#This Row],[Entry]]))</f>
        <v>4.0614476924530365</v>
      </c>
      <c r="P122" s="115">
        <v>879.64510864246586</v>
      </c>
      <c r="Q122" s="43">
        <f>MIN(500,$B$1-Tabela1[[#This Row],[Entry]])</f>
        <v>500</v>
      </c>
      <c r="R122" s="41">
        <f>(0.25-Tabela1[[#This Row],[days]]/2000)*$L$2+(Tabela1[[#This Row],[days]]/2000+0.75)*(IF(Tabela1[[#This Row],[real]]&gt;Tabela1[[#This Row],[AV2]],0.4*Tabela1[[#This Row],[real]]+0.6*Tabela1[[#This Row],[AV2]],Tabela1[[#This Row],[AV2]]))</f>
        <v>4.1717560450115361</v>
      </c>
      <c r="S122" s="42">
        <f>Tabela1[[#This Row],[real]]-Tabela1[[#This Row],[AV2]]</f>
        <v>0.37480682249175867</v>
      </c>
      <c r="T122" s="64">
        <f>Tabela1[[#This Row],[real]]/Tabela1[[#This Row],[AV2]]</f>
        <v>1.0931930274184383</v>
      </c>
      <c r="U122" s="172">
        <v>43878</v>
      </c>
      <c r="V122" s="191" t="s">
        <v>3952</v>
      </c>
      <c r="W122" s="191"/>
      <c r="X122" s="2"/>
      <c r="Y122" s="41"/>
      <c r="Z122" s="40"/>
      <c r="AA122" s="41"/>
      <c r="AB122" s="40"/>
    </row>
    <row r="123" spans="1:28" x14ac:dyDescent="0.2">
      <c r="A123" s="711">
        <v>10634563</v>
      </c>
      <c r="B123" s="711" t="s">
        <v>6472</v>
      </c>
      <c r="C123" s="711" t="s">
        <v>6473</v>
      </c>
      <c r="D123" s="712">
        <v>3.5</v>
      </c>
      <c r="E123" s="713">
        <v>3.6571501136703701</v>
      </c>
      <c r="F123" s="714">
        <v>2019</v>
      </c>
      <c r="G123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" s="712"/>
      <c r="I123" s="713">
        <v>0.35</v>
      </c>
      <c r="J123" s="715">
        <f>(Tabela1[[#This Row],[real]]-1)^3/Tabela1[[#This Row],[Z]]*0.00002</f>
        <v>1.0720381041195172E-3</v>
      </c>
      <c r="K123" s="716">
        <v>140.78105650534877</v>
      </c>
      <c r="L123" s="716">
        <v>143.47917037155241</v>
      </c>
      <c r="M123" s="717">
        <v>43877</v>
      </c>
      <c r="N123" s="718">
        <f>IF(Tabela1[[#This Row],[Entry]]=$B$1,Tabela1[[#This Row],[real]],Tabela1[[#This Row],[L2]]/Tabela1[[#This Row],[days2]])</f>
        <v>3.6788137773123535</v>
      </c>
      <c r="O123" s="718">
        <f>IF(Tabela1[[#This Row],[Entry]]=$B$1,Tabela1[[#This Row],[real]],Tabela1[[#This Row],[L]]/($B$1-Tabela1[[#This Row],[Entry]]))</f>
        <v>3.6789530864500617</v>
      </c>
      <c r="P123" s="714">
        <v>38.268057321509701</v>
      </c>
      <c r="Q123" s="719">
        <f>MIN(500,$B$1-Tabela1[[#This Row],[Entry]])</f>
        <v>39</v>
      </c>
      <c r="R123" s="713">
        <f>(0.25-Tabela1[[#This Row],[days]]/2000)*$L$2+(Tabela1[[#This Row],[days]]/2000+0.75)*(IF(Tabela1[[#This Row],[real]]&gt;Tabela1[[#This Row],[AV2]],0.4*Tabela1[[#This Row],[real]]+0.6*Tabela1[[#This Row],[AV2]],Tabela1[[#This Row],[AV2]]))</f>
        <v>3.6003226034539724</v>
      </c>
      <c r="S123" s="718">
        <f>Tabela1[[#This Row],[real]]-Tabela1[[#This Row],[AV2]]</f>
        <v>-2.1663663641983355E-2</v>
      </c>
      <c r="T123" s="718">
        <f>Tabela1[[#This Row],[real]]/Tabela1[[#This Row],[AV2]]</f>
        <v>0.99411123667754386</v>
      </c>
      <c r="U123" s="720">
        <v>43877</v>
      </c>
      <c r="V123" s="191" t="s">
        <v>3938</v>
      </c>
      <c r="W123" s="191"/>
      <c r="X123" s="2"/>
      <c r="Y123" s="41"/>
      <c r="Z123" s="40"/>
      <c r="AA123" s="41"/>
      <c r="AB123" s="40"/>
    </row>
    <row r="124" spans="1:28" x14ac:dyDescent="0.2">
      <c r="A124" s="65">
        <v>450464</v>
      </c>
      <c r="B124" s="65" t="s">
        <v>1672</v>
      </c>
      <c r="C124" s="65" t="s">
        <v>1673</v>
      </c>
      <c r="D124" s="39">
        <v>4</v>
      </c>
      <c r="E124" s="41">
        <v>3.820902662539901</v>
      </c>
      <c r="F124" s="116">
        <v>2006</v>
      </c>
      <c r="G1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" s="597"/>
      <c r="I124" s="41">
        <v>0.92</v>
      </c>
      <c r="J124" s="23">
        <f>(Tabela1[[#This Row],[real]]-1)^3/Tabela1[[#This Row],[Z]]*0.00002</f>
        <v>4.8798499771059883E-4</v>
      </c>
      <c r="K124" s="66">
        <v>3167.5748844600444</v>
      </c>
      <c r="L124" s="66">
        <v>5346.9412608370649</v>
      </c>
      <c r="M124" s="67">
        <v>42409</v>
      </c>
      <c r="N124" s="22">
        <f>IF(Tabela1[[#This Row],[Entry]]=$B$1,Tabela1[[#This Row],[real]],Tabela1[[#This Row],[L2]]/Tabela1[[#This Row],[days2]])</f>
        <v>3.6009691332774905</v>
      </c>
      <c r="O124" s="42">
        <f>IF(Tabela1[[#This Row],[Entry]]=$B$1,Tabela1[[#This Row],[real]],Tabela1[[#This Row],[L]]/($B$1-Tabela1[[#This Row],[Entry]]))</f>
        <v>3.5480698479343498</v>
      </c>
      <c r="P124" s="115">
        <v>879.64510864246586</v>
      </c>
      <c r="Q124" s="43">
        <f>MIN(500,$B$1-Tabela1[[#This Row],[Entry]])</f>
        <v>500</v>
      </c>
      <c r="R124" s="41">
        <f>(0.25-Tabela1[[#This Row],[days]]/2000)*$L$2+(Tabela1[[#This Row],[days]]/2000+0.75)*(IF(Tabela1[[#This Row],[real]]&gt;Tabela1[[#This Row],[AV2]],0.4*Tabela1[[#This Row],[real]]+0.6*Tabela1[[#This Row],[AV2]],Tabela1[[#This Row],[AV2]]))</f>
        <v>3.6889425449824547</v>
      </c>
      <c r="S124" s="42">
        <f>Tabela1[[#This Row],[real]]-Tabela1[[#This Row],[AV2]]</f>
        <v>0.2199335292624105</v>
      </c>
      <c r="T124" s="64">
        <f>Tabela1[[#This Row],[real]]/Tabela1[[#This Row],[AV2]]</f>
        <v>1.0610762050776685</v>
      </c>
      <c r="U124" s="168">
        <v>43877</v>
      </c>
      <c r="V124" s="191" t="s">
        <v>4966</v>
      </c>
      <c r="W124" s="191"/>
      <c r="X124" s="2"/>
      <c r="Y124" s="41"/>
      <c r="Z124" s="40"/>
      <c r="AA124" s="41"/>
      <c r="AB124" s="40"/>
    </row>
    <row r="125" spans="1:28" x14ac:dyDescent="0.2">
      <c r="A125" s="65">
        <v>1263018</v>
      </c>
      <c r="B125" s="65" t="s">
        <v>1558</v>
      </c>
      <c r="C125" s="65" t="s">
        <v>1559</v>
      </c>
      <c r="D125" s="39">
        <v>4</v>
      </c>
      <c r="E125" s="41">
        <v>3.9085846292170094</v>
      </c>
      <c r="F125" s="116">
        <v>2008</v>
      </c>
      <c r="G1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" s="39"/>
      <c r="I125" s="41">
        <v>0.9</v>
      </c>
      <c r="J125" s="23">
        <f>(Tabela1[[#This Row],[real]]-1)^3/Tabela1[[#This Row],[Z]]*0.00002</f>
        <v>5.4680515515040612E-4</v>
      </c>
      <c r="K125" s="66">
        <v>2953.6258149672794</v>
      </c>
      <c r="L125" s="66">
        <v>4976.7496031019145</v>
      </c>
      <c r="M125" s="67">
        <v>42409</v>
      </c>
      <c r="N125" s="22">
        <f>IF(Tabela1[[#This Row],[Entry]]=$B$1,Tabela1[[#This Row],[real]],Tabela1[[#This Row],[L2]]/Tabela1[[#This Row],[days2]])</f>
        <v>3.3577471027213872</v>
      </c>
      <c r="O125" s="42">
        <f>IF(Tabela1[[#This Row],[Entry]]=$B$1,Tabela1[[#This Row],[real]],Tabela1[[#This Row],[L]]/($B$1-Tabela1[[#This Row],[Entry]]))</f>
        <v>3.3024217671545553</v>
      </c>
      <c r="P125" s="115">
        <v>879.64510864246586</v>
      </c>
      <c r="Q125" s="43">
        <f>MIN(500,$B$1-Tabela1[[#This Row],[Entry]])</f>
        <v>500</v>
      </c>
      <c r="R1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3.5780821133196357</v>
      </c>
      <c r="S125" s="42">
        <f>Tabela1[[#This Row],[real]]-Tabela1[[#This Row],[AV2]]</f>
        <v>0.55083752649562223</v>
      </c>
      <c r="T125" s="64">
        <f>Tabela1[[#This Row],[real]]/Tabela1[[#This Row],[AV2]]</f>
        <v>1.1640497362202114</v>
      </c>
      <c r="U125" s="168">
        <v>43877</v>
      </c>
      <c r="V125" s="191" t="s">
        <v>4574</v>
      </c>
      <c r="W125" s="191"/>
      <c r="X125" s="2"/>
      <c r="Y125" s="41"/>
      <c r="Z125" s="40"/>
      <c r="AA125" s="41"/>
      <c r="AB125" s="40"/>
    </row>
    <row r="126" spans="1:28" x14ac:dyDescent="0.2">
      <c r="A126" s="735">
        <v>5692470</v>
      </c>
      <c r="B126" s="735" t="s">
        <v>3541</v>
      </c>
      <c r="C126" s="735" t="s">
        <v>6471</v>
      </c>
      <c r="D126" s="736">
        <v>3</v>
      </c>
      <c r="E126" s="737">
        <v>3.0768071506657719</v>
      </c>
      <c r="F126" s="714">
        <v>2014</v>
      </c>
      <c r="G126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" s="736"/>
      <c r="I126" s="737">
        <v>0.33</v>
      </c>
      <c r="J126" s="715">
        <f>(Tabela1[[#This Row],[real]]-1)^3/Tabela1[[#This Row],[Z]]*0.00002</f>
        <v>5.428809060437843E-4</v>
      </c>
      <c r="K126" s="738">
        <v>127.094318154481</v>
      </c>
      <c r="L126" s="716">
        <v>129.72184293117766</v>
      </c>
      <c r="M126" s="720">
        <v>43874</v>
      </c>
      <c r="N126" s="718">
        <f>IF(Tabela1[[#This Row],[Entry]]=$B$1,Tabela1[[#This Row],[real]],Tabela1[[#This Row],[L2]]/Tabela1[[#This Row],[days2]])</f>
        <v>3.0885341129169319</v>
      </c>
      <c r="O126" s="739">
        <f>IF(Tabela1[[#This Row],[Entry]]=$B$1,Tabela1[[#This Row],[real]],Tabela1[[#This Row],[L]]/($B$1-Tabela1[[#This Row],[Entry]]))</f>
        <v>3.0886153078851826</v>
      </c>
      <c r="P126" s="740">
        <v>41.150368915449079</v>
      </c>
      <c r="Q126" s="741">
        <f>MIN(500,$B$1-Tabela1[[#This Row],[Entry]])</f>
        <v>42</v>
      </c>
      <c r="R126" s="737">
        <f>(0.25-Tabela1[[#This Row],[days]]/2000)*$L$2+(Tabela1[[#This Row],[days]]/2000+0.75)*(IF(Tabela1[[#This Row],[real]]&gt;Tabela1[[#This Row],[AV2]],0.4*Tabela1[[#This Row],[real]]+0.6*Tabela1[[#This Row],[AV2]],Tabela1[[#This Row],[AV2]]))</f>
        <v>3.145727770755157</v>
      </c>
      <c r="S126" s="739">
        <f>Tabela1[[#This Row],[real]]-Tabela1[[#This Row],[AV2]]</f>
        <v>-1.1726962251159989E-2</v>
      </c>
      <c r="T126" s="739">
        <f>Tabela1[[#This Row],[real]]/Tabela1[[#This Row],[AV2]]</f>
        <v>0.99620306533053493</v>
      </c>
      <c r="U126" s="720">
        <v>43874</v>
      </c>
      <c r="V126" s="191" t="s">
        <v>4277</v>
      </c>
      <c r="W126" s="191"/>
      <c r="X126" s="2"/>
      <c r="Y126" s="41"/>
      <c r="Z126" s="40"/>
      <c r="AA126" s="41"/>
      <c r="AB126" s="40"/>
    </row>
    <row r="127" spans="1:28" x14ac:dyDescent="0.2">
      <c r="A127" s="65">
        <v>167729</v>
      </c>
      <c r="B127" s="65" t="s">
        <v>293</v>
      </c>
      <c r="C127" s="65" t="s">
        <v>294</v>
      </c>
      <c r="D127" s="39">
        <v>3.5</v>
      </c>
      <c r="E127" s="41">
        <v>3.628739476102997</v>
      </c>
      <c r="F127" s="116">
        <v>2002</v>
      </c>
      <c r="G1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" s="597"/>
      <c r="I127" s="41">
        <v>0.72</v>
      </c>
      <c r="J127" s="23">
        <f>(Tabela1[[#This Row],[real]]-1)^3/Tabela1[[#This Row],[Z]]*0.00002</f>
        <v>5.0459174392639703E-4</v>
      </c>
      <c r="K127" s="66">
        <v>3101.7471878574452</v>
      </c>
      <c r="L127" s="66">
        <v>5330.618614018199</v>
      </c>
      <c r="M127" s="67">
        <v>42409</v>
      </c>
      <c r="N127" s="22">
        <f>IF(Tabela1[[#This Row],[Entry]]=$B$1,Tabela1[[#This Row],[real]],Tabela1[[#This Row],[L2]]/Tabela1[[#This Row],[days2]])</f>
        <v>3.5261347529622413</v>
      </c>
      <c r="O127" s="42">
        <f>IF(Tabela1[[#This Row],[Entry]]=$B$1,Tabela1[[#This Row],[real]],Tabela1[[#This Row],[L]]/($B$1-Tabela1[[#This Row],[Entry]]))</f>
        <v>3.5372386290764424</v>
      </c>
      <c r="P127" s="115">
        <v>879.64510864246586</v>
      </c>
      <c r="Q127" s="43">
        <f>MIN(500,$B$1-Tabela1[[#This Row],[Entry]])</f>
        <v>500</v>
      </c>
      <c r="R127" s="41">
        <f>(0.25-Tabela1[[#This Row],[days]]/2000)*$L$2+(Tabela1[[#This Row],[days]]/2000+0.75)*(IF(Tabela1[[#This Row],[real]]&gt;Tabela1[[#This Row],[AV2]],0.4*Tabela1[[#This Row],[real]]+0.6*Tabela1[[#This Row],[AV2]],Tabela1[[#This Row],[AV2]]))</f>
        <v>3.567176642218544</v>
      </c>
      <c r="S127" s="42">
        <f>Tabela1[[#This Row],[real]]-Tabela1[[#This Row],[AV2]]</f>
        <v>0.10260472314075564</v>
      </c>
      <c r="T127" s="64">
        <f>Tabela1[[#This Row],[real]]/Tabela1[[#This Row],[AV2]]</f>
        <v>1.0290983556582911</v>
      </c>
      <c r="U127" s="172">
        <v>43874</v>
      </c>
      <c r="V127" s="191" t="s">
        <v>5033</v>
      </c>
      <c r="W127" s="191"/>
      <c r="X127" s="2"/>
      <c r="Y127" s="41"/>
      <c r="Z127" s="40"/>
      <c r="AA127" s="41"/>
      <c r="AB127" s="40"/>
    </row>
    <row r="128" spans="1:28" x14ac:dyDescent="0.2">
      <c r="A128" s="44">
        <v>8239019</v>
      </c>
      <c r="B128" s="44" t="s">
        <v>2091</v>
      </c>
      <c r="C128" s="44" t="s">
        <v>3631</v>
      </c>
      <c r="D128" s="45">
        <v>3.5</v>
      </c>
      <c r="E128" s="46">
        <v>3.6550794313544168</v>
      </c>
      <c r="F128" s="116">
        <v>2017</v>
      </c>
      <c r="G1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" s="429"/>
      <c r="I128" s="46">
        <v>0.64</v>
      </c>
      <c r="J128" s="23">
        <f>(Tabela1[[#This Row],[real]]-1)^3/Tabela1[[#This Row],[Z]]*0.00002</f>
        <v>5.8490128643948745E-4</v>
      </c>
      <c r="K128" s="111">
        <v>1959.9450495265783</v>
      </c>
      <c r="L128" s="66">
        <v>2918.9952303594678</v>
      </c>
      <c r="M128" s="49">
        <v>43051</v>
      </c>
      <c r="N128" s="22">
        <f>IF(Tabela1[[#This Row],[Entry]]=$B$1,Tabela1[[#This Row],[real]],Tabela1[[#This Row],[L2]]/Tabela1[[#This Row],[days2]])</f>
        <v>3.3715790974702258</v>
      </c>
      <c r="O128" s="47">
        <f>IF(Tabela1[[#This Row],[Entry]]=$B$1,Tabela1[[#This Row],[real]],Tabela1[[#This Row],[L]]/($B$1-Tabela1[[#This Row],[Entry]]))</f>
        <v>3.3745609599531421</v>
      </c>
      <c r="P128" s="116">
        <v>581.31367909985283</v>
      </c>
      <c r="Q128" s="48">
        <f>MIN(500,$B$1-Tabela1[[#This Row],[Entry]])</f>
        <v>500</v>
      </c>
      <c r="R128" s="46">
        <f>(0.25-Tabela1[[#This Row],[days]]/2000)*$L$2+(Tabela1[[#This Row],[days]]/2000+0.75)*(IF(Tabela1[[#This Row],[real]]&gt;Tabela1[[#This Row],[AV2]],0.4*Tabela1[[#This Row],[real]]+0.6*Tabela1[[#This Row],[AV2]],Tabela1[[#This Row],[AV2]]))</f>
        <v>3.4849792310239023</v>
      </c>
      <c r="S128" s="47">
        <f>Tabela1[[#This Row],[real]]-Tabela1[[#This Row],[AV2]]</f>
        <v>0.28350033388419105</v>
      </c>
      <c r="T128" s="47">
        <f>Tabela1[[#This Row],[real]]/Tabela1[[#This Row],[AV2]]</f>
        <v>1.0840853278800155</v>
      </c>
      <c r="U128" s="172">
        <v>43874</v>
      </c>
      <c r="V128" s="191" t="s">
        <v>4146</v>
      </c>
      <c r="W128" s="191"/>
      <c r="X128" s="2"/>
      <c r="Y128" s="41"/>
      <c r="Z128" s="40"/>
      <c r="AA128" s="41"/>
      <c r="AB128" s="40"/>
    </row>
    <row r="129" spans="1:28" x14ac:dyDescent="0.2">
      <c r="A129" s="557">
        <v>10018566</v>
      </c>
      <c r="B129" s="557" t="s">
        <v>6118</v>
      </c>
      <c r="C129" s="557" t="s">
        <v>6118</v>
      </c>
      <c r="D129" s="558">
        <v>4</v>
      </c>
      <c r="E129" s="559">
        <v>4.0507794154863683</v>
      </c>
      <c r="F129" s="560">
        <v>2019</v>
      </c>
      <c r="G1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" s="597"/>
      <c r="I129" s="559">
        <v>0.49</v>
      </c>
      <c r="J129" s="561">
        <f>(Tabela1[[#This Row],[real]]-1)^3/Tabela1[[#This Row],[Z]]*0.00002</f>
        <v>1.1589543712930241E-3</v>
      </c>
      <c r="K129" s="562">
        <v>863.54595732929579</v>
      </c>
      <c r="L129" s="562">
        <v>993.54832175569049</v>
      </c>
      <c r="M129" s="563">
        <v>43620</v>
      </c>
      <c r="N129" s="564">
        <f>IF(Tabela1[[#This Row],[Entry]]=$B$1,Tabela1[[#This Row],[real]],Tabela1[[#This Row],[L2]]/Tabela1[[#This Row],[days2]])</f>
        <v>3.3689794050434498</v>
      </c>
      <c r="O129" s="564">
        <f>IF(Tabela1[[#This Row],[Entry]]=$B$1,Tabela1[[#This Row],[real]],Tabela1[[#This Row],[L]]/($B$1-Tabela1[[#This Row],[Entry]]))</f>
        <v>3.3565821680935488</v>
      </c>
      <c r="P129" s="560">
        <v>256.32271780484768</v>
      </c>
      <c r="Q129" s="565">
        <f>MIN(500,$B$1-Tabela1[[#This Row],[Entry]])</f>
        <v>296</v>
      </c>
      <c r="R129" s="559">
        <f>(0.25-Tabela1[[#This Row],[days]]/2000)*$L$2+(Tabela1[[#This Row],[days]]/2000+0.75)*(IF(Tabela1[[#This Row],[real]]&gt;Tabela1[[#This Row],[AV2]],0.4*Tabela1[[#This Row],[real]]+0.6*Tabela1[[#This Row],[AV2]],Tabela1[[#This Row],[AV2]]))</f>
        <v>3.6107514533622656</v>
      </c>
      <c r="S129" s="564">
        <f>Tabela1[[#This Row],[real]]-Tabela1[[#This Row],[AV2]]</f>
        <v>0.68180001044291849</v>
      </c>
      <c r="T129" s="564">
        <f>Tabela1[[#This Row],[real]]/Tabela1[[#This Row],[AV2]]</f>
        <v>1.2023758321057845</v>
      </c>
      <c r="U129" s="566">
        <v>43874</v>
      </c>
      <c r="V129" s="191" t="s">
        <v>5013</v>
      </c>
      <c r="W129" s="191"/>
      <c r="X129" s="2"/>
      <c r="Y129" s="41"/>
      <c r="Z129" s="40"/>
      <c r="AA129" s="41"/>
      <c r="AB129" s="40"/>
    </row>
    <row r="130" spans="1:28" x14ac:dyDescent="0.2">
      <c r="A130" s="10">
        <v>1020231</v>
      </c>
      <c r="B130" s="10" t="s">
        <v>171</v>
      </c>
      <c r="C130" s="10" t="s">
        <v>743</v>
      </c>
      <c r="D130" s="2">
        <v>4.5</v>
      </c>
      <c r="E130" s="21">
        <v>4.3167726846542855</v>
      </c>
      <c r="F130" s="116">
        <v>2007</v>
      </c>
      <c r="G1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" s="429"/>
      <c r="I130" s="21">
        <v>0.92999999999999994</v>
      </c>
      <c r="J130" s="23">
        <f>(Tabela1[[#This Row],[real]]-1)^3/Tabela1[[#This Row],[Z]]*0.00002</f>
        <v>7.8468286932057449E-4</v>
      </c>
      <c r="K130" s="24">
        <v>3436.7628920413008</v>
      </c>
      <c r="L130" s="66">
        <v>5879.1869692396631</v>
      </c>
      <c r="M130" s="1">
        <v>42409</v>
      </c>
      <c r="N130" s="22">
        <f>IF(Tabela1[[#This Row],[Entry]]=$B$1,Tabela1[[#This Row],[real]],Tabela1[[#This Row],[L2]]/Tabela1[[#This Row],[days2]])</f>
        <v>3.9069880094543703</v>
      </c>
      <c r="O130" s="22">
        <f>IF(Tabela1[[#This Row],[Entry]]=$B$1,Tabela1[[#This Row],[real]],Tabela1[[#This Row],[L]]/($B$1-Tabela1[[#This Row],[Entry]]))</f>
        <v>3.9012521361908847</v>
      </c>
      <c r="P130" s="35">
        <v>879.64510864246586</v>
      </c>
      <c r="Q130" s="3">
        <f>MIN(500,$B$1-Tabela1[[#This Row],[Entry]])</f>
        <v>500</v>
      </c>
      <c r="R130" s="21">
        <f>(0.25-Tabela1[[#This Row],[days]]/2000)*$L$2+(Tabela1[[#This Row],[days]]/2000+0.75)*(IF(Tabela1[[#This Row],[real]]&gt;Tabela1[[#This Row],[AV2]],0.4*Tabela1[[#This Row],[real]]+0.6*Tabela1[[#This Row],[AV2]],Tabela1[[#This Row],[AV2]]))</f>
        <v>4.0709018795343361</v>
      </c>
      <c r="S130" s="22">
        <f>Tabela1[[#This Row],[real]]-Tabela1[[#This Row],[AV2]]</f>
        <v>0.40978467519991524</v>
      </c>
      <c r="T130" s="47">
        <f>Tabela1[[#This Row],[real]]/Tabela1[[#This Row],[AV2]]</f>
        <v>1.1048850608725425</v>
      </c>
      <c r="U130" s="168">
        <v>43874</v>
      </c>
      <c r="V130" s="191" t="s">
        <v>4293</v>
      </c>
      <c r="W130" s="191"/>
      <c r="X130" s="2"/>
      <c r="Y130" s="41"/>
      <c r="Z130" s="40"/>
      <c r="AA130" s="41"/>
      <c r="AB130" s="40"/>
    </row>
    <row r="131" spans="1:28" x14ac:dyDescent="0.2">
      <c r="A131" s="65">
        <v>6883</v>
      </c>
      <c r="B131" s="65" t="s">
        <v>2465</v>
      </c>
      <c r="C131" s="65" t="s">
        <v>2901</v>
      </c>
      <c r="D131" s="39">
        <v>4.5</v>
      </c>
      <c r="E131" s="41">
        <v>4.3238119426282573</v>
      </c>
      <c r="F131" s="116">
        <v>1986</v>
      </c>
      <c r="G1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" s="597"/>
      <c r="I131" s="41">
        <v>0.86</v>
      </c>
      <c r="J131" s="23">
        <f>(Tabela1[[#This Row],[real]]-1)^3/Tabela1[[#This Row],[Z]]*0.00002</f>
        <v>8.5396658261622886E-4</v>
      </c>
      <c r="K131" s="66">
        <v>3215.0679575942227</v>
      </c>
      <c r="L131" s="66">
        <v>5380.8607561775971</v>
      </c>
      <c r="M131" s="67">
        <v>42578</v>
      </c>
      <c r="N131" s="22">
        <f>IF(Tabela1[[#This Row],[Entry]]=$B$1,Tabela1[[#This Row],[real]],Tabela1[[#This Row],[L2]]/Tabela1[[#This Row],[days2]])</f>
        <v>4.0132546152519524</v>
      </c>
      <c r="O131" s="42">
        <f>IF(Tabela1[[#This Row],[Entry]]=$B$1,Tabela1[[#This Row],[real]],Tabela1[[#This Row],[L]]/($B$1-Tabela1[[#This Row],[Entry]]))</f>
        <v>4.0215700718816123</v>
      </c>
      <c r="P131" s="115">
        <v>801.11238030492632</v>
      </c>
      <c r="Q131" s="43">
        <f>MIN(500,$B$1-Tabela1[[#This Row],[Entry]])</f>
        <v>500</v>
      </c>
      <c r="R131" s="41">
        <f>(0.25-Tabela1[[#This Row],[days]]/2000)*$L$2+(Tabela1[[#This Row],[days]]/2000+0.75)*(IF(Tabela1[[#This Row],[real]]&gt;Tabela1[[#This Row],[AV2]],0.4*Tabela1[[#This Row],[real]]+0.6*Tabela1[[#This Row],[AV2]],Tabela1[[#This Row],[AV2]]))</f>
        <v>4.137477546202474</v>
      </c>
      <c r="S131" s="42">
        <f>Tabela1[[#This Row],[real]]-Tabela1[[#This Row],[AV2]]</f>
        <v>0.31055732737630493</v>
      </c>
      <c r="T131" s="64">
        <f>Tabela1[[#This Row],[real]]/Tabela1[[#This Row],[AV2]]</f>
        <v>1.0773829116637814</v>
      </c>
      <c r="U131" s="168">
        <v>43874</v>
      </c>
      <c r="V131" s="191" t="s">
        <v>3938</v>
      </c>
      <c r="W131" s="191"/>
      <c r="X131" s="2"/>
      <c r="Y131" s="41"/>
      <c r="Z131" s="40"/>
      <c r="AA131" s="41"/>
      <c r="AB131" s="40"/>
    </row>
    <row r="132" spans="1:28" x14ac:dyDescent="0.2">
      <c r="A132" s="65">
        <v>2812082</v>
      </c>
      <c r="B132" s="65" t="s">
        <v>1179</v>
      </c>
      <c r="C132" s="65" t="s">
        <v>1180</v>
      </c>
      <c r="D132" s="39">
        <v>2.5</v>
      </c>
      <c r="E132" s="41">
        <v>2.6930774132764679</v>
      </c>
      <c r="F132" s="116">
        <v>2010</v>
      </c>
      <c r="G1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" s="429"/>
      <c r="I132" s="41">
        <v>0.6</v>
      </c>
      <c r="J132" s="23">
        <f>(Tabela1[[#This Row],[real]]-1)^3/Tabela1[[#This Row],[Z]]*0.00002</f>
        <v>1.6177417482055875E-4</v>
      </c>
      <c r="K132" s="66">
        <v>2212.2730808840961</v>
      </c>
      <c r="L132" s="66">
        <v>3773.0813182375118</v>
      </c>
      <c r="M132" s="67">
        <v>42409</v>
      </c>
      <c r="N132" s="22">
        <f>IF(Tabela1[[#This Row],[Entry]]=$B$1,Tabela1[[#This Row],[real]],Tabela1[[#This Row],[L2]]/Tabela1[[#This Row],[days2]])</f>
        <v>2.5149609304350493</v>
      </c>
      <c r="O132" s="42">
        <f>IF(Tabela1[[#This Row],[Entry]]=$B$1,Tabela1[[#This Row],[real]],Tabela1[[#This Row],[L]]/($B$1-Tabela1[[#This Row],[Entry]]))</f>
        <v>2.5037035953799016</v>
      </c>
      <c r="P132" s="115">
        <v>879.64510864246586</v>
      </c>
      <c r="Q132" s="43">
        <f>MIN(500,$B$1-Tabela1[[#This Row],[Entry]])</f>
        <v>500</v>
      </c>
      <c r="R132" s="41">
        <f>(0.25-Tabela1[[#This Row],[days]]/2000)*$L$2+(Tabela1[[#This Row],[days]]/2000+0.75)*(IF(Tabela1[[#This Row],[real]]&gt;Tabela1[[#This Row],[AV2]],0.4*Tabela1[[#This Row],[real]]+0.6*Tabela1[[#This Row],[AV2]],Tabela1[[#This Row],[AV2]]))</f>
        <v>2.5862075235716167</v>
      </c>
      <c r="S132" s="42">
        <f>Tabela1[[#This Row],[real]]-Tabela1[[#This Row],[AV2]]</f>
        <v>0.17811648284141857</v>
      </c>
      <c r="T132" s="64">
        <f>Tabela1[[#This Row],[real]]/Tabela1[[#This Row],[AV2]]</f>
        <v>1.0708227633622154</v>
      </c>
      <c r="U132" s="168">
        <v>43873</v>
      </c>
      <c r="V132" s="191" t="s">
        <v>4935</v>
      </c>
      <c r="W132" s="191"/>
      <c r="X132" s="2"/>
      <c r="Y132" s="41"/>
      <c r="Z132" s="40"/>
      <c r="AA132" s="41"/>
      <c r="AB132" s="40"/>
    </row>
    <row r="133" spans="1:28" x14ac:dyDescent="0.2">
      <c r="A133" s="711">
        <v>10394049</v>
      </c>
      <c r="B133" s="711" t="s">
        <v>6468</v>
      </c>
      <c r="C133" s="711" t="s">
        <v>6469</v>
      </c>
      <c r="D133" s="712">
        <v>3.5</v>
      </c>
      <c r="E133" s="713">
        <v>3.5188767848223486</v>
      </c>
      <c r="F133" s="714">
        <v>2019</v>
      </c>
      <c r="G133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" s="712"/>
      <c r="I133" s="713">
        <v>0.45</v>
      </c>
      <c r="J133" s="715">
        <f>(Tabela1[[#This Row],[real]]-1)^3/Tabela1[[#This Row],[Z]]*0.00002</f>
        <v>7.1029417508354324E-4</v>
      </c>
      <c r="K133" s="716">
        <v>148.83895786536556</v>
      </c>
      <c r="L133" s="716">
        <v>151.99230491346498</v>
      </c>
      <c r="M133" s="717">
        <v>43873</v>
      </c>
      <c r="N133" s="718">
        <f>IF(Tabela1[[#This Row],[Entry]]=$B$1,Tabela1[[#This Row],[real]],Tabela1[[#This Row],[L2]]/Tabela1[[#This Row],[days2]])</f>
        <v>3.534593207919261</v>
      </c>
      <c r="O133" s="718">
        <f>IF(Tabela1[[#This Row],[Entry]]=$B$1,Tabela1[[#This Row],[real]],Tabela1[[#This Row],[L]]/($B$1-Tabela1[[#This Row],[Entry]]))</f>
        <v>3.5347047654294181</v>
      </c>
      <c r="P133" s="714">
        <v>42.109218546533633</v>
      </c>
      <c r="Q133" s="719">
        <f>MIN(500,$B$1-Tabela1[[#This Row],[Entry]])</f>
        <v>43</v>
      </c>
      <c r="R133" s="713">
        <f>(0.25-Tabela1[[#This Row],[days]]/2000)*$L$2+(Tabela1[[#This Row],[days]]/2000+0.75)*(IF(Tabela1[[#This Row],[real]]&gt;Tabela1[[#This Row],[AV2]],0.4*Tabela1[[#This Row],[real]]+0.6*Tabela1[[#This Row],[AV2]],Tabela1[[#This Row],[AV2]]))</f>
        <v>3.4897374855672738</v>
      </c>
      <c r="S133" s="718">
        <f>Tabela1[[#This Row],[real]]-Tabela1[[#This Row],[AV2]]</f>
        <v>-1.5716423096912457E-2</v>
      </c>
      <c r="T133" s="718">
        <f>Tabela1[[#This Row],[real]]/Tabela1[[#This Row],[AV2]]</f>
        <v>0.99555354119345341</v>
      </c>
      <c r="U133" s="720">
        <v>43873</v>
      </c>
      <c r="V133" s="191" t="s">
        <v>6470</v>
      </c>
      <c r="W133" s="191"/>
      <c r="X133" s="2"/>
      <c r="Y133" s="41"/>
      <c r="Z133" s="40"/>
      <c r="AA133" s="41"/>
      <c r="AB133" s="40"/>
    </row>
    <row r="134" spans="1:28" x14ac:dyDescent="0.2">
      <c r="A134" s="65">
        <v>6521357</v>
      </c>
      <c r="B134" s="68" t="s">
        <v>1430</v>
      </c>
      <c r="C134" s="68" t="s">
        <v>3395</v>
      </c>
      <c r="D134" s="69">
        <v>4</v>
      </c>
      <c r="E134" s="70">
        <v>3.9716151133273838</v>
      </c>
      <c r="F134" s="116">
        <v>2015</v>
      </c>
      <c r="G1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" s="39"/>
      <c r="I134" s="70">
        <v>0.8</v>
      </c>
      <c r="J134" s="23">
        <f>(Tabela1[[#This Row],[real]]-1)^3/Tabela1[[#This Row],[Z]]*0.00002</f>
        <v>6.5602091265520206E-4</v>
      </c>
      <c r="K134" s="114">
        <v>2710.8547774918798</v>
      </c>
      <c r="L134" s="66">
        <v>4413.6862583140482</v>
      </c>
      <c r="M134" s="73">
        <v>42757</v>
      </c>
      <c r="N134" s="22">
        <f>IF(Tabela1[[#This Row],[Entry]]=$B$1,Tabela1[[#This Row],[real]],Tabela1[[#This Row],[L2]]/Tabela1[[#This Row],[days2]])</f>
        <v>3.7759174470074131</v>
      </c>
      <c r="O134" s="71">
        <f>IF(Tabela1[[#This Row],[Entry]]=$B$1,Tabela1[[#This Row],[real]],Tabela1[[#This Row],[L]]/($B$1-Tabela1[[#This Row],[Entry]]))</f>
        <v>3.8081848648093599</v>
      </c>
      <c r="P134" s="119">
        <v>717.93274496516233</v>
      </c>
      <c r="Q134" s="72">
        <f>MIN(500,$B$1-Tabela1[[#This Row],[Entry]])</f>
        <v>500</v>
      </c>
      <c r="R134" s="70">
        <f>(0.25-Tabela1[[#This Row],[days]]/2000)*$L$2+(Tabela1[[#This Row],[days]]/2000+0.75)*(IF(Tabela1[[#This Row],[real]]&gt;Tabela1[[#This Row],[AV2]],0.4*Tabela1[[#This Row],[real]]+0.6*Tabela1[[#This Row],[AV2]],Tabela1[[#This Row],[AV2]]))</f>
        <v>3.8541965135354017</v>
      </c>
      <c r="S134" s="71">
        <f>Tabela1[[#This Row],[real]]-Tabela1[[#This Row],[AV2]]</f>
        <v>0.19569766631997076</v>
      </c>
      <c r="T134" s="64">
        <f>Tabela1[[#This Row],[real]]/Tabela1[[#This Row],[AV2]]</f>
        <v>1.051827845567723</v>
      </c>
      <c r="U134" s="172">
        <v>43873</v>
      </c>
      <c r="V134" s="191" t="s">
        <v>4053</v>
      </c>
      <c r="W134" s="191"/>
      <c r="X134" s="2"/>
      <c r="Y134" s="41"/>
      <c r="Z134" s="40"/>
      <c r="AA134" s="41"/>
      <c r="AB134" s="40"/>
    </row>
    <row r="135" spans="1:28" x14ac:dyDescent="0.2">
      <c r="A135" s="65">
        <v>2646</v>
      </c>
      <c r="B135" s="65" t="s">
        <v>839</v>
      </c>
      <c r="C135" s="65" t="s">
        <v>2283</v>
      </c>
      <c r="D135" s="39">
        <v>3.5</v>
      </c>
      <c r="E135" s="41">
        <v>3.3843519980789543</v>
      </c>
      <c r="F135" s="116">
        <v>1999</v>
      </c>
      <c r="G1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" s="39"/>
      <c r="I135" s="41">
        <v>0.77</v>
      </c>
      <c r="J135" s="23">
        <f>(Tabela1[[#This Row],[real]]-1)^3/Tabela1[[#This Row],[Z]]*0.00002</f>
        <v>3.5208731654485224E-4</v>
      </c>
      <c r="K135" s="66">
        <v>2720.4147439166468</v>
      </c>
      <c r="L135" s="66">
        <v>4680.8783846175302</v>
      </c>
      <c r="M135" s="67">
        <v>42409</v>
      </c>
      <c r="N135" s="22">
        <f>IF(Tabela1[[#This Row],[Entry]]=$B$1,Tabela1[[#This Row],[real]],Tabela1[[#This Row],[L2]]/Tabela1[[#This Row],[days2]])</f>
        <v>3.092627603096656</v>
      </c>
      <c r="O135" s="42">
        <f>IF(Tabela1[[#This Row],[Entry]]=$B$1,Tabela1[[#This Row],[real]],Tabela1[[#This Row],[L]]/($B$1-Tabela1[[#This Row],[Entry]]))</f>
        <v>3.1060905007415593</v>
      </c>
      <c r="P135" s="115">
        <v>879.64510864246586</v>
      </c>
      <c r="Q135" s="43">
        <f>MIN(500,$B$1-Tabela1[[#This Row],[Entry]])</f>
        <v>500</v>
      </c>
      <c r="R13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3.2093173610895755</v>
      </c>
      <c r="S135" s="42">
        <f>Tabela1[[#This Row],[real]]-Tabela1[[#This Row],[AV2]]</f>
        <v>0.2917243949822983</v>
      </c>
      <c r="T135" s="64">
        <f>Tabela1[[#This Row],[real]]/Tabela1[[#This Row],[AV2]]</f>
        <v>1.0943289760106241</v>
      </c>
      <c r="U135" s="168">
        <v>43872</v>
      </c>
      <c r="V135" s="191" t="s">
        <v>4579</v>
      </c>
      <c r="W135" s="191"/>
      <c r="X135" s="2"/>
      <c r="Y135" s="41"/>
      <c r="Z135" s="40"/>
      <c r="AA135" s="41"/>
      <c r="AB135" s="40"/>
    </row>
    <row r="136" spans="1:28" x14ac:dyDescent="0.2">
      <c r="A136" s="711">
        <v>2984211</v>
      </c>
      <c r="B136" s="711" t="s">
        <v>5956</v>
      </c>
      <c r="C136" s="711" t="s">
        <v>6466</v>
      </c>
      <c r="D136" s="712">
        <v>3.5</v>
      </c>
      <c r="E136" s="713">
        <v>3.439892442476471</v>
      </c>
      <c r="F136" s="714">
        <v>2010</v>
      </c>
      <c r="G136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" s="712"/>
      <c r="I136" s="713">
        <v>0.32</v>
      </c>
      <c r="J136" s="715">
        <f>(Tabela1[[#This Row],[real]]-1)^3/Tabela1[[#This Row],[Z]]*0.00002</f>
        <v>9.0780393882905085E-4</v>
      </c>
      <c r="K136" s="716">
        <v>149.02193642130041</v>
      </c>
      <c r="L136" s="716">
        <v>152.25640442573442</v>
      </c>
      <c r="M136" s="717">
        <v>43872</v>
      </c>
      <c r="N136" s="718">
        <f>IF(Tabela1[[#This Row],[Entry]]=$B$1,Tabela1[[#This Row],[real]],Tabela1[[#This Row],[L2]]/Tabela1[[#This Row],[days2]])</f>
        <v>3.4602261156278424</v>
      </c>
      <c r="O136" s="718">
        <f>IF(Tabela1[[#This Row],[Entry]]=$B$1,Tabela1[[#This Row],[real]],Tabela1[[#This Row],[L]]/($B$1-Tabela1[[#This Row],[Entry]]))</f>
        <v>3.4603728278576003</v>
      </c>
      <c r="P136" s="714">
        <v>43.067109327987097</v>
      </c>
      <c r="Q136" s="719">
        <f>MIN(500,$B$1-Tabela1[[#This Row],[Entry]])</f>
        <v>44</v>
      </c>
      <c r="R136" s="713">
        <f>(0.25-Tabela1[[#This Row],[days]]/2000)*$L$2+(Tabela1[[#This Row],[days]]/2000+0.75)*(IF(Tabela1[[#This Row],[real]]&gt;Tabela1[[#This Row],[AV2]],0.4*Tabela1[[#This Row],[real]]+0.6*Tabela1[[#This Row],[AV2]],Tabela1[[#This Row],[AV2]]))</f>
        <v>3.4324242428836205</v>
      </c>
      <c r="S136" s="718">
        <f>Tabela1[[#This Row],[real]]-Tabela1[[#This Row],[AV2]]</f>
        <v>-2.0333673151371467E-2</v>
      </c>
      <c r="T136" s="718">
        <f>Tabela1[[#This Row],[real]]/Tabela1[[#This Row],[AV2]]</f>
        <v>0.99412359988281229</v>
      </c>
      <c r="U136" s="720">
        <v>43872</v>
      </c>
      <c r="V136" s="191" t="s">
        <v>6467</v>
      </c>
      <c r="W136" s="191"/>
      <c r="X136" s="2"/>
      <c r="Y136" s="41"/>
      <c r="Z136" s="40"/>
      <c r="AA136" s="41"/>
      <c r="AB136" s="40"/>
    </row>
    <row r="137" spans="1:28" x14ac:dyDescent="0.2">
      <c r="A137" s="711">
        <v>470904</v>
      </c>
      <c r="B137" s="711" t="s">
        <v>2572</v>
      </c>
      <c r="C137" s="711" t="s">
        <v>6464</v>
      </c>
      <c r="D137" s="712">
        <v>4</v>
      </c>
      <c r="E137" s="713">
        <v>3.885510238814974</v>
      </c>
      <c r="F137" s="714">
        <v>9999</v>
      </c>
      <c r="G137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" s="712"/>
      <c r="I137" s="713">
        <v>0.33999999999999997</v>
      </c>
      <c r="J137" s="715">
        <f>(Tabela1[[#This Row],[real]]-1)^3/Tabela1[[#This Row],[Z]]*0.00002</f>
        <v>1.4132498162229062E-3</v>
      </c>
      <c r="K137" s="716">
        <v>172.48948685969074</v>
      </c>
      <c r="L137" s="716">
        <v>176.32422223816965</v>
      </c>
      <c r="M137" s="717">
        <v>43871</v>
      </c>
      <c r="N137" s="718">
        <f>IF(Tabela1[[#This Row],[Entry]]=$B$1,Tabela1[[#This Row],[real]],Tabela1[[#This Row],[L2]]/Tabela1[[#This Row],[days2]])</f>
        <v>3.9180747193310421</v>
      </c>
      <c r="O137" s="718">
        <f>IF(Tabela1[[#This Row],[Entry]]=$B$1,Tabela1[[#This Row],[real]],Tabela1[[#This Row],[L]]/($B$1-Tabela1[[#This Row],[Entry]]))</f>
        <v>3.9183160497371032</v>
      </c>
      <c r="P137" s="714">
        <v>44.024042218659112</v>
      </c>
      <c r="Q137" s="719">
        <f>MIN(500,$B$1-Tabela1[[#This Row],[Entry]])</f>
        <v>45</v>
      </c>
      <c r="R137" s="713">
        <f>(0.25-Tabela1[[#This Row],[days]]/2000)*$L$2+(Tabela1[[#This Row],[days]]/2000+0.75)*(IF(Tabela1[[#This Row],[real]]&gt;Tabela1[[#This Row],[AV2]],0.4*Tabela1[[#This Row],[real]]+0.6*Tabela1[[#This Row],[AV2]],Tabela1[[#This Row],[AV2]]))</f>
        <v>3.7861732582635179</v>
      </c>
      <c r="S137" s="718">
        <f>Tabela1[[#This Row],[real]]-Tabela1[[#This Row],[AV2]]</f>
        <v>-3.2564480516068084E-2</v>
      </c>
      <c r="T137" s="718">
        <f>Tabela1[[#This Row],[real]]/Tabela1[[#This Row],[AV2]]</f>
        <v>0.99168865250185223</v>
      </c>
      <c r="U137" s="720">
        <v>43871</v>
      </c>
      <c r="V137" s="191" t="s">
        <v>5636</v>
      </c>
      <c r="W137" s="191"/>
      <c r="X137" s="2"/>
      <c r="Y137" s="41"/>
      <c r="Z137" s="40"/>
      <c r="AA137" s="41"/>
      <c r="AB137" s="40"/>
    </row>
    <row r="138" spans="1:28" x14ac:dyDescent="0.2">
      <c r="A138" s="75">
        <v>7257238</v>
      </c>
      <c r="B138" s="75" t="s">
        <v>3553</v>
      </c>
      <c r="C138" s="75" t="s">
        <v>3792</v>
      </c>
      <c r="D138" s="76">
        <v>4</v>
      </c>
      <c r="E138" s="77">
        <v>3.970335745518589</v>
      </c>
      <c r="F138" s="116">
        <v>2016</v>
      </c>
      <c r="G1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" s="76"/>
      <c r="I138" s="77">
        <v>0.6</v>
      </c>
      <c r="J138" s="23">
        <f>(Tabela1[[#This Row],[real]]-1)^3/Tabela1[[#This Row],[Z]]*0.00002</f>
        <v>8.7356529124509475E-4</v>
      </c>
      <c r="K138" s="112">
        <v>1791.3634244326279</v>
      </c>
      <c r="L138" s="66">
        <v>2585.4441418346573</v>
      </c>
      <c r="M138" s="79">
        <v>43138</v>
      </c>
      <c r="N138" s="22">
        <f>IF(Tabela1[[#This Row],[Entry]]=$B$1,Tabela1[[#This Row],[real]],Tabela1[[#This Row],[L2]]/Tabela1[[#This Row],[days2]])</f>
        <v>3.3119082178886576</v>
      </c>
      <c r="O138" s="64">
        <f>IF(Tabela1[[#This Row],[Entry]]=$B$1,Tabela1[[#This Row],[real]],Tabela1[[#This Row],[L]]/($B$1-Tabela1[[#This Row],[Entry]]))</f>
        <v>3.3231929843633128</v>
      </c>
      <c r="P138" s="117">
        <v>540.88558818052707</v>
      </c>
      <c r="Q138" s="78">
        <f>MIN(500,$B$1-Tabela1[[#This Row],[Entry]])</f>
        <v>500</v>
      </c>
      <c r="R138" s="77">
        <f>(0.25-Tabela1[[#This Row],[days]]/2000)*$L$2+(Tabela1[[#This Row],[days]]/2000+0.75)*(IF(Tabela1[[#This Row],[real]]&gt;Tabela1[[#This Row],[AV2]],0.4*Tabela1[[#This Row],[real]]+0.6*Tabela1[[#This Row],[AV2]],Tabela1[[#This Row],[AV2]]))</f>
        <v>3.5752792289406301</v>
      </c>
      <c r="S138" s="64">
        <f>Tabela1[[#This Row],[real]]-Tabela1[[#This Row],[AV2]]</f>
        <v>0.6584275276299314</v>
      </c>
      <c r="T138" s="64">
        <f>Tabela1[[#This Row],[real]]/Tabela1[[#This Row],[AV2]]</f>
        <v>1.1988060913263108</v>
      </c>
      <c r="U138" s="168">
        <v>43871</v>
      </c>
      <c r="V138" s="191" t="s">
        <v>3988</v>
      </c>
      <c r="W138" s="191"/>
      <c r="X138" s="2"/>
      <c r="Y138" s="41"/>
      <c r="Z138" s="40"/>
      <c r="AA138" s="41"/>
      <c r="AB138" s="40"/>
    </row>
    <row r="139" spans="1:28" x14ac:dyDescent="0.2">
      <c r="A139" s="44">
        <v>7603369</v>
      </c>
      <c r="B139" s="44" t="s">
        <v>3581</v>
      </c>
      <c r="C139" s="33" t="s">
        <v>3582</v>
      </c>
      <c r="D139" s="45">
        <v>4.5</v>
      </c>
      <c r="E139" s="46">
        <v>4.2423132042198066</v>
      </c>
      <c r="F139" s="116">
        <v>2016</v>
      </c>
      <c r="G1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0.17802450989786756</v>
      </c>
      <c r="H139" s="597"/>
      <c r="I139" s="46">
        <v>0.84</v>
      </c>
      <c r="J139" s="23">
        <f>(Tabela1[[#This Row],[real]]-1)^3/Tabela1[[#This Row],[Z]]*0.00002</f>
        <v>8.1155060240745375E-4</v>
      </c>
      <c r="K139" s="111">
        <v>2563.0955826956256</v>
      </c>
      <c r="L139" s="66">
        <v>3908.1964214224608</v>
      </c>
      <c r="M139" s="49">
        <v>42990</v>
      </c>
      <c r="N139" s="22">
        <f>IF(Tabela1[[#This Row],[Entry]]=$B$1,Tabela1[[#This Row],[real]],Tabela1[[#This Row],[L2]]/Tabela1[[#This Row],[days2]])</f>
        <v>4.2041406256906111</v>
      </c>
      <c r="O139" s="47">
        <f>IF(Tabela1[[#This Row],[Entry]]=$B$1,Tabela1[[#This Row],[real]],Tabela1[[#This Row],[L]]/($B$1-Tabela1[[#This Row],[Entry]]))</f>
        <v>4.2205144939767392</v>
      </c>
      <c r="P139" s="116">
        <v>609.6598118134043</v>
      </c>
      <c r="Q139" s="48">
        <f>MIN(500,$B$1-Tabela1[[#This Row],[Entry]])</f>
        <v>500</v>
      </c>
      <c r="R139" s="46">
        <f>(0.25-Tabela1[[#This Row],[days]]/2000)*$L$2+(Tabela1[[#This Row],[days]]/2000+0.75)*(IF(Tabela1[[#This Row],[real]]&gt;Tabela1[[#This Row],[AV2]],0.4*Tabela1[[#This Row],[real]]+0.6*Tabela1[[#This Row],[AV2]],Tabela1[[#This Row],[AV2]]))</f>
        <v>4.2194096571022897</v>
      </c>
      <c r="S139" s="47">
        <f>Tabela1[[#This Row],[real]]-Tabela1[[#This Row],[AV2]]</f>
        <v>3.8172578529195533E-2</v>
      </c>
      <c r="T139" s="47">
        <f>Tabela1[[#This Row],[real]]/Tabela1[[#This Row],[AV2]]</f>
        <v>1.0090797577740218</v>
      </c>
      <c r="U139" s="168">
        <v>43870</v>
      </c>
      <c r="V139" s="191" t="s">
        <v>4172</v>
      </c>
      <c r="W139" s="191"/>
      <c r="X139" s="2"/>
      <c r="Y139" s="41"/>
      <c r="Z139" s="40"/>
      <c r="AA139" s="41"/>
      <c r="AB139" s="40"/>
    </row>
    <row r="140" spans="1:28" x14ac:dyDescent="0.2">
      <c r="A140" s="711">
        <v>8632271</v>
      </c>
      <c r="B140" s="711" t="s">
        <v>6462</v>
      </c>
      <c r="C140" s="711" t="s">
        <v>6463</v>
      </c>
      <c r="D140" s="712">
        <v>4</v>
      </c>
      <c r="E140" s="713">
        <v>3.808052639263932</v>
      </c>
      <c r="F140" s="714">
        <v>2017</v>
      </c>
      <c r="G140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" s="712"/>
      <c r="I140" s="713">
        <v>0.34</v>
      </c>
      <c r="J140" s="715">
        <f>(Tabela1[[#This Row],[real]]-1)^3/Tabela1[[#This Row],[Z]]*0.00002</f>
        <v>1.3024672526855078E-3</v>
      </c>
      <c r="K140" s="716">
        <v>172.68387387791961</v>
      </c>
      <c r="L140" s="716">
        <v>176.61063995299469</v>
      </c>
      <c r="M140" s="717">
        <v>43870</v>
      </c>
      <c r="N140" s="718">
        <f>IF(Tabela1[[#This Row],[Entry]]=$B$1,Tabela1[[#This Row],[real]],Tabela1[[#This Row],[L2]]/Tabela1[[#This Row],[days2]])</f>
        <v>3.8391241462051617</v>
      </c>
      <c r="O140" s="718">
        <f>IF(Tabela1[[#This Row],[Entry]]=$B$1,Tabela1[[#This Row],[real]],Tabela1[[#This Row],[L]]/($B$1-Tabela1[[#This Row],[Entry]]))</f>
        <v>3.8393617381085803</v>
      </c>
      <c r="P140" s="714">
        <v>44.980018176440453</v>
      </c>
      <c r="Q140" s="719">
        <f>MIN(500,$B$1-Tabela1[[#This Row],[Entry]])</f>
        <v>46</v>
      </c>
      <c r="R140" s="713">
        <f>(0.25-Tabela1[[#This Row],[days]]/2000)*$L$2+(Tabela1[[#This Row],[days]]/2000+0.75)*(IF(Tabela1[[#This Row],[real]]&gt;Tabela1[[#This Row],[AV2]],0.4*Tabela1[[#This Row],[real]]+0.6*Tabela1[[#This Row],[AV2]],Tabela1[[#This Row],[AV2]]))</f>
        <v>3.7254343585582408</v>
      </c>
      <c r="S140" s="718">
        <f>Tabela1[[#This Row],[real]]-Tabela1[[#This Row],[AV2]]</f>
        <v>-3.1071506941229732E-2</v>
      </c>
      <c r="T140" s="718">
        <f>Tabela1[[#This Row],[real]]/Tabela1[[#This Row],[AV2]]</f>
        <v>0.99190661573891981</v>
      </c>
      <c r="U140" s="720">
        <v>43870</v>
      </c>
      <c r="V140" s="191" t="s">
        <v>4046</v>
      </c>
      <c r="W140" s="191"/>
      <c r="X140" s="2"/>
      <c r="Y140" s="41"/>
      <c r="Z140" s="40"/>
      <c r="AA140" s="41"/>
      <c r="AB140" s="40"/>
    </row>
    <row r="141" spans="1:28" x14ac:dyDescent="0.2">
      <c r="A141" s="228">
        <v>6334324</v>
      </c>
      <c r="B141" s="228" t="s">
        <v>4563</v>
      </c>
      <c r="C141" s="228" t="s">
        <v>4563</v>
      </c>
      <c r="D141" s="229">
        <v>4</v>
      </c>
      <c r="E141" s="230">
        <v>3.829049384103274</v>
      </c>
      <c r="F141" s="116">
        <v>2015</v>
      </c>
      <c r="G1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" s="597"/>
      <c r="I141" s="230">
        <v>0.52</v>
      </c>
      <c r="J141" s="232">
        <f>(Tabela1[[#This Row],[real]]-1)^3/Tabela1[[#This Row],[Z]]*0.00002</f>
        <v>8.7085978878224393E-4</v>
      </c>
      <c r="K141" s="233">
        <v>1693.8467623152521</v>
      </c>
      <c r="L141" s="66">
        <v>2342.3731413404362</v>
      </c>
      <c r="M141" s="234">
        <v>43239</v>
      </c>
      <c r="N141" s="235">
        <f>IF(Tabela1[[#This Row],[Entry]]=$B$1,Tabela1[[#This Row],[real]],Tabela1[[#This Row],[L2]]/Tabela1[[#This Row],[days2]])</f>
        <v>3.4425473124052917</v>
      </c>
      <c r="O141" s="235">
        <f>IF(Tabela1[[#This Row],[Entry]]=$B$1,Tabela1[[#This Row],[real]],Tabela1[[#This Row],[L]]/($B$1-Tabela1[[#This Row],[Entry]]))</f>
        <v>3.4599307848455481</v>
      </c>
      <c r="P141" s="231">
        <v>492.03296530201334</v>
      </c>
      <c r="Q141" s="236">
        <f>MIN(500,$B$1-Tabela1[[#This Row],[Entry]])</f>
        <v>500</v>
      </c>
      <c r="R141" s="230">
        <f>(0.25-Tabela1[[#This Row],[days]]/2000)*$L$2+(Tabela1[[#This Row],[days]]/2000+0.75)*(IF(Tabela1[[#This Row],[real]]&gt;Tabela1[[#This Row],[AV2]],0.4*Tabela1[[#This Row],[real]]+0.6*Tabela1[[#This Row],[AV2]],Tabela1[[#This Row],[AV2]]))</f>
        <v>3.5971481410844843</v>
      </c>
      <c r="S141" s="235">
        <f>Tabela1[[#This Row],[real]]-Tabela1[[#This Row],[AV2]]</f>
        <v>0.38650207169798234</v>
      </c>
      <c r="T141" s="235">
        <f>Tabela1[[#This Row],[real]]/Tabela1[[#This Row],[AV2]]</f>
        <v>1.1122721161464402</v>
      </c>
      <c r="U141" s="237">
        <v>43870</v>
      </c>
      <c r="V141" s="238" t="s">
        <v>5246</v>
      </c>
      <c r="W141" s="191"/>
      <c r="X141" s="2"/>
      <c r="Y141" s="41"/>
      <c r="Z141" s="40"/>
      <c r="AA141" s="41"/>
      <c r="AB141" s="40"/>
    </row>
    <row r="142" spans="1:28" x14ac:dyDescent="0.2">
      <c r="A142" s="10">
        <v>5966738</v>
      </c>
      <c r="B142" s="10" t="s">
        <v>3105</v>
      </c>
      <c r="C142" s="10" t="s">
        <v>3152</v>
      </c>
      <c r="D142" s="2">
        <v>4</v>
      </c>
      <c r="E142" s="21">
        <v>3.8738568401996374</v>
      </c>
      <c r="F142" s="116">
        <v>2014</v>
      </c>
      <c r="G1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" s="429"/>
      <c r="I142" s="21">
        <v>0.84</v>
      </c>
      <c r="J142" s="23">
        <f>(Tabela1[[#This Row],[real]]-1)^3/Tabela1[[#This Row],[Z]]*0.00002</f>
        <v>5.6512705605012094E-4</v>
      </c>
      <c r="K142" s="24">
        <v>3053.9525349549795</v>
      </c>
      <c r="L142" s="66">
        <v>5045.223639780902</v>
      </c>
      <c r="M142" s="1">
        <v>42665</v>
      </c>
      <c r="N142" s="22">
        <f>IF(Tabela1[[#This Row],[Entry]]=$B$1,Tabela1[[#This Row],[real]],Tabela1[[#This Row],[L2]]/Tabela1[[#This Row],[days2]])</f>
        <v>4.0147438005084144</v>
      </c>
      <c r="O142" s="22">
        <f>IF(Tabela1[[#This Row],[Entry]]=$B$1,Tabela1[[#This Row],[real]],Tabela1[[#This Row],[L]]/($B$1-Tabela1[[#This Row],[Entry]]))</f>
        <v>4.0329525497848939</v>
      </c>
      <c r="P142" s="35">
        <v>760.68428938559839</v>
      </c>
      <c r="Q142" s="3">
        <f>MIN(500,$B$1-Tabela1[[#This Row],[Entry]])</f>
        <v>500</v>
      </c>
      <c r="R142" s="21">
        <f>(0.25-Tabela1[[#This Row],[days]]/2000)*$L$2+(Tabela1[[#This Row],[days]]/2000+0.75)*(IF(Tabela1[[#This Row],[real]]&gt;Tabela1[[#This Row],[AV2]],0.4*Tabela1[[#This Row],[real]]+0.6*Tabela1[[#This Row],[AV2]],Tabela1[[#This Row],[AV2]]))</f>
        <v>4.0147438005084144</v>
      </c>
      <c r="S142" s="22">
        <f>Tabela1[[#This Row],[real]]-Tabela1[[#This Row],[AV2]]</f>
        <v>-0.14088696030877701</v>
      </c>
      <c r="T142" s="47">
        <f>Tabela1[[#This Row],[real]]/Tabela1[[#This Row],[AV2]]</f>
        <v>0.96490760872687931</v>
      </c>
      <c r="U142" s="172">
        <v>43870</v>
      </c>
      <c r="V142" s="191" t="s">
        <v>3941</v>
      </c>
      <c r="W142" s="191"/>
      <c r="X142" s="2"/>
      <c r="Y142" s="41"/>
      <c r="Z142" s="40"/>
      <c r="AA142" s="41"/>
      <c r="AB142" s="40"/>
    </row>
    <row r="143" spans="1:28" x14ac:dyDescent="0.2">
      <c r="A143" s="65">
        <v>5582464</v>
      </c>
      <c r="B143" s="65" t="s">
        <v>150</v>
      </c>
      <c r="C143" s="65" t="s">
        <v>151</v>
      </c>
      <c r="D143" s="39">
        <v>4.5</v>
      </c>
      <c r="E143" s="41">
        <v>4.3635676521393982</v>
      </c>
      <c r="F143" s="116">
        <v>2014</v>
      </c>
      <c r="G1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" s="429"/>
      <c r="I143" s="41">
        <v>0.97</v>
      </c>
      <c r="J143" s="23">
        <f>(Tabela1[[#This Row],[real]]-1)^3/Tabela1[[#This Row],[Z]]*0.00002</f>
        <v>7.8461889570840529E-4</v>
      </c>
      <c r="K143" s="66">
        <v>3818.204839484511</v>
      </c>
      <c r="L143" s="66">
        <v>6523.5763976365888</v>
      </c>
      <c r="M143" s="67">
        <v>42409</v>
      </c>
      <c r="N143" s="22">
        <f>IF(Tabela1[[#This Row],[Entry]]=$B$1,Tabela1[[#This Row],[real]],Tabela1[[#This Row],[L2]]/Tabela1[[#This Row],[days2]])</f>
        <v>4.3406196453215662</v>
      </c>
      <c r="O143" s="42">
        <f>IF(Tabela1[[#This Row],[Entry]]=$B$1,Tabela1[[#This Row],[real]],Tabela1[[#This Row],[L]]/($B$1-Tabela1[[#This Row],[Entry]]))</f>
        <v>4.3288496334682076</v>
      </c>
      <c r="P143" s="115">
        <v>879.64510864246586</v>
      </c>
      <c r="Q143" s="43">
        <f>MIN(500,$B$1-Tabela1[[#This Row],[Entry]])</f>
        <v>500</v>
      </c>
      <c r="R143" s="41">
        <f>(0.25-Tabela1[[#This Row],[days]]/2000)*$L$2+(Tabela1[[#This Row],[days]]/2000+0.75)*(IF(Tabela1[[#This Row],[real]]&gt;Tabela1[[#This Row],[AV2]],0.4*Tabela1[[#This Row],[real]]+0.6*Tabela1[[#This Row],[AV2]],Tabela1[[#This Row],[AV2]]))</f>
        <v>4.3497988480486995</v>
      </c>
      <c r="S143" s="42">
        <f>Tabela1[[#This Row],[real]]-Tabela1[[#This Row],[AV2]]</f>
        <v>2.2948006817832045E-2</v>
      </c>
      <c r="T143" s="64">
        <f>Tabela1[[#This Row],[real]]/Tabela1[[#This Row],[AV2]]</f>
        <v>1.0052868043489058</v>
      </c>
      <c r="U143" s="172">
        <v>43870</v>
      </c>
      <c r="V143" s="191" t="s">
        <v>4064</v>
      </c>
      <c r="W143" s="191"/>
      <c r="X143" s="2"/>
      <c r="Y143" s="41"/>
      <c r="Z143" s="40"/>
      <c r="AA143" s="41"/>
      <c r="AB143" s="40"/>
    </row>
    <row r="144" spans="1:28" x14ac:dyDescent="0.2">
      <c r="A144" s="711">
        <v>10732829</v>
      </c>
      <c r="B144" s="711" t="s">
        <v>2207</v>
      </c>
      <c r="C144" s="711" t="s">
        <v>2207</v>
      </c>
      <c r="D144" s="712">
        <v>4</v>
      </c>
      <c r="E144" s="713">
        <v>3.8267012606819408</v>
      </c>
      <c r="F144" s="714">
        <v>2019</v>
      </c>
      <c r="G144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" s="712"/>
      <c r="I144" s="713">
        <v>0.33999999999999997</v>
      </c>
      <c r="J144" s="715">
        <f>(Tabela1[[#This Row],[real]]-1)^3/Tabela1[[#This Row],[Z]]*0.00002</f>
        <v>1.3285895017413766E-3</v>
      </c>
      <c r="K144" s="716">
        <v>177.24578614063373</v>
      </c>
      <c r="L144" s="716">
        <v>181.36669455705314</v>
      </c>
      <c r="M144" s="717">
        <v>43869</v>
      </c>
      <c r="N144" s="718">
        <f>IF(Tabela1[[#This Row],[Entry]]=$B$1,Tabela1[[#This Row],[real]],Tabela1[[#This Row],[L2]]/Tabela1[[#This Row],[days2]])</f>
        <v>3.8586184587450059</v>
      </c>
      <c r="O144" s="718">
        <f>IF(Tabela1[[#This Row],[Entry]]=$B$1,Tabela1[[#This Row],[real]],Tabela1[[#This Row],[L]]/($B$1-Tabela1[[#This Row],[Entry]]))</f>
        <v>3.8588658416394286</v>
      </c>
      <c r="P144" s="714">
        <v>45.935038158264014</v>
      </c>
      <c r="Q144" s="719">
        <f>MIN(500,$B$1-Tabela1[[#This Row],[Entry]])</f>
        <v>47</v>
      </c>
      <c r="R144" s="713">
        <f>(0.25-Tabela1[[#This Row],[days]]/2000)*$L$2+(Tabela1[[#This Row],[days]]/2000+0.75)*(IF(Tabela1[[#This Row],[real]]&gt;Tabela1[[#This Row],[AV2]],0.4*Tabela1[[#This Row],[real]]+0.6*Tabela1[[#This Row],[AV2]],Tabela1[[#This Row],[AV2]]))</f>
        <v>3.7407636273422744</v>
      </c>
      <c r="S144" s="718">
        <f>Tabela1[[#This Row],[real]]-Tabela1[[#This Row],[AV2]]</f>
        <v>-3.1917198063065033E-2</v>
      </c>
      <c r="T144" s="718">
        <f>Tabela1[[#This Row],[real]]/Tabela1[[#This Row],[AV2]]</f>
        <v>0.99172833530852755</v>
      </c>
      <c r="U144" s="720">
        <v>43869</v>
      </c>
      <c r="V144" s="191" t="s">
        <v>4290</v>
      </c>
      <c r="W144" s="191"/>
      <c r="X144" s="2"/>
      <c r="Y144" s="41"/>
      <c r="Z144" s="40"/>
      <c r="AA144" s="41"/>
      <c r="AB144" s="40"/>
    </row>
    <row r="145" spans="1:28" x14ac:dyDescent="0.2">
      <c r="A145" s="65">
        <v>7187</v>
      </c>
      <c r="B145" s="65" t="s">
        <v>2489</v>
      </c>
      <c r="C145" s="65" t="s">
        <v>81</v>
      </c>
      <c r="D145" s="39">
        <v>4</v>
      </c>
      <c r="E145" s="41">
        <v>4.0705300898551098</v>
      </c>
      <c r="F145" s="116">
        <v>1984</v>
      </c>
      <c r="G1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" s="39"/>
      <c r="I145" s="41">
        <v>0.92999999999999994</v>
      </c>
      <c r="J145" s="23">
        <f>(Tabela1[[#This Row],[real]]-1)^3/Tabela1[[#This Row],[Z]]*0.00002</f>
        <v>6.2256846709121563E-4</v>
      </c>
      <c r="K145" s="66">
        <v>3625.9033775275057</v>
      </c>
      <c r="L145" s="66">
        <v>6271.03042058971</v>
      </c>
      <c r="M145" s="67">
        <v>42409</v>
      </c>
      <c r="N145" s="22">
        <f>IF(Tabela1[[#This Row],[Entry]]=$B$1,Tabela1[[#This Row],[real]],Tabela1[[#This Row],[L2]]/Tabela1[[#This Row],[days2]])</f>
        <v>4.1220070934325674</v>
      </c>
      <c r="O145" s="42">
        <f>IF(Tabela1[[#This Row],[Entry]]=$B$1,Tabela1[[#This Row],[real]],Tabela1[[#This Row],[L]]/($B$1-Tabela1[[#This Row],[Entry]]))</f>
        <v>4.1612676978033907</v>
      </c>
      <c r="P145" s="115">
        <v>879.64510864246586</v>
      </c>
      <c r="Q145" s="43">
        <f>MIN(500,$B$1-Tabela1[[#This Row],[Entry]])</f>
        <v>500</v>
      </c>
      <c r="R145" s="41">
        <f>(0.25-Tabela1[[#This Row],[days]]/2000)*$L$2+(Tabela1[[#This Row],[days]]/2000+0.75)*(IF(Tabela1[[#This Row],[real]]&gt;Tabela1[[#This Row],[AV2]],0.4*Tabela1[[#This Row],[real]]+0.6*Tabela1[[#This Row],[AV2]],Tabela1[[#This Row],[AV2]]))</f>
        <v>4.1220070934325674</v>
      </c>
      <c r="S145" s="42">
        <f>Tabela1[[#This Row],[real]]-Tabela1[[#This Row],[AV2]]</f>
        <v>-5.1477003577457658E-2</v>
      </c>
      <c r="T145" s="64">
        <f>Tabela1[[#This Row],[real]]/Tabela1[[#This Row],[AV2]]</f>
        <v>0.9875116654555316</v>
      </c>
      <c r="U145" s="168">
        <v>43869</v>
      </c>
      <c r="V145" s="191" t="s">
        <v>3940</v>
      </c>
      <c r="W145" s="191"/>
      <c r="X145" s="2"/>
      <c r="Y145" s="41"/>
      <c r="Z145" s="40"/>
      <c r="AA145" s="41"/>
      <c r="AB145" s="40"/>
    </row>
    <row r="146" spans="1:28" x14ac:dyDescent="0.2">
      <c r="A146" s="65">
        <v>2760530</v>
      </c>
      <c r="B146" s="65" t="s">
        <v>921</v>
      </c>
      <c r="C146" s="65" t="s">
        <v>2623</v>
      </c>
      <c r="D146" s="39">
        <v>4.5</v>
      </c>
      <c r="E146" s="41">
        <v>4.3213494794502605</v>
      </c>
      <c r="F146" s="116">
        <v>2010</v>
      </c>
      <c r="G1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" s="429"/>
      <c r="I146" s="41">
        <v>0.9</v>
      </c>
      <c r="J146" s="23">
        <f>(Tabela1[[#This Row],[real]]-1)^3/Tabela1[[#This Row],[Z]]*0.00002</f>
        <v>8.1420021438753914E-4</v>
      </c>
      <c r="K146" s="66">
        <v>3502.9900174368408</v>
      </c>
      <c r="L146" s="66">
        <v>5974.4422289336007</v>
      </c>
      <c r="M146" s="67">
        <v>42409</v>
      </c>
      <c r="N146" s="22">
        <f>IF(Tabela1[[#This Row],[Entry]]=$B$1,Tabela1[[#This Row],[real]],Tabela1[[#This Row],[L2]]/Tabela1[[#This Row],[days2]])</f>
        <v>3.9822764692489647</v>
      </c>
      <c r="O146" s="42">
        <f>IF(Tabela1[[#This Row],[Entry]]=$B$1,Tabela1[[#This Row],[real]],Tabela1[[#This Row],[L]]/($B$1-Tabela1[[#This Row],[Entry]]))</f>
        <v>3.964460669498076</v>
      </c>
      <c r="P146" s="115">
        <v>879.64510864246586</v>
      </c>
      <c r="Q146" s="43">
        <f>MIN(500,$B$1-Tabela1[[#This Row],[Entry]])</f>
        <v>500</v>
      </c>
      <c r="R146" s="41">
        <f>(0.25-Tabela1[[#This Row],[days]]/2000)*$L$2+(Tabela1[[#This Row],[days]]/2000+0.75)*(IF(Tabela1[[#This Row],[real]]&gt;Tabela1[[#This Row],[AV2]],0.4*Tabela1[[#This Row],[real]]+0.6*Tabela1[[#This Row],[AV2]],Tabela1[[#This Row],[AV2]]))</f>
        <v>4.1179056733294832</v>
      </c>
      <c r="S146" s="42">
        <f>Tabela1[[#This Row],[real]]-Tabela1[[#This Row],[AV2]]</f>
        <v>0.33907301020129577</v>
      </c>
      <c r="T146" s="64">
        <f>Tabela1[[#This Row],[real]]/Tabela1[[#This Row],[AV2]]</f>
        <v>1.0851455223713393</v>
      </c>
      <c r="U146" s="168">
        <v>43869</v>
      </c>
      <c r="V146" s="191" t="s">
        <v>4325</v>
      </c>
      <c r="W146" s="191"/>
      <c r="X146" s="2"/>
      <c r="Y146" s="41"/>
      <c r="Z146" s="40"/>
      <c r="AA146" s="41"/>
      <c r="AB146" s="40"/>
    </row>
    <row r="147" spans="1:28" x14ac:dyDescent="0.2">
      <c r="A147" s="711">
        <v>10920341</v>
      </c>
      <c r="B147" s="711" t="s">
        <v>2919</v>
      </c>
      <c r="C147" s="711" t="s">
        <v>6454</v>
      </c>
      <c r="D147" s="712">
        <v>4.5</v>
      </c>
      <c r="E147" s="713">
        <v>4.6275385326674874</v>
      </c>
      <c r="F147" s="714">
        <v>2020</v>
      </c>
      <c r="G147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" s="712"/>
      <c r="I147" s="713">
        <v>0.45</v>
      </c>
      <c r="J147" s="715">
        <f>(Tabela1[[#This Row],[real]]-1)^3/Tabela1[[#This Row],[Z]]*0.00002</f>
        <v>2.1215515306209076E-3</v>
      </c>
      <c r="K147" s="716">
        <v>250.98132310409559</v>
      </c>
      <c r="L147" s="716">
        <v>257.8514612543355</v>
      </c>
      <c r="M147" s="717">
        <v>43861</v>
      </c>
      <c r="N147" s="718">
        <f>IF(Tabela1[[#This Row],[Entry]]=$B$1,Tabela1[[#This Row],[real]],Tabela1[[#This Row],[L2]]/Tabela1[[#This Row],[days2]])</f>
        <v>4.6876562649407569</v>
      </c>
      <c r="O147" s="718">
        <f>IF(Tabela1[[#This Row],[Entry]]=$B$1,Tabela1[[#This Row],[real]],Tabela1[[#This Row],[L]]/($B$1-Tabela1[[#This Row],[Entry]]))</f>
        <v>4.6882083864424633</v>
      </c>
      <c r="P147" s="714">
        <v>53.540897394973037</v>
      </c>
      <c r="Q147" s="719">
        <f>MIN(500,$B$1-Tabela1[[#This Row],[Entry]])</f>
        <v>55</v>
      </c>
      <c r="R147" s="713">
        <f>(0.25-Tabela1[[#This Row],[days]]/2000)*$L$2+(Tabela1[[#This Row],[days]]/2000+0.75)*(IF(Tabela1[[#This Row],[real]]&gt;Tabela1[[#This Row],[AV2]],0.4*Tabela1[[#This Row],[real]]+0.6*Tabela1[[#This Row],[AV2]],Tabela1[[#This Row],[AV2]]))</f>
        <v>4.3874218431853462</v>
      </c>
      <c r="S147" s="718">
        <f>Tabela1[[#This Row],[real]]-Tabela1[[#This Row],[AV2]]</f>
        <v>-6.0117732273269553E-2</v>
      </c>
      <c r="T147" s="718">
        <f>Tabela1[[#This Row],[real]]/Tabela1[[#This Row],[AV2]]</f>
        <v>0.98717531131220237</v>
      </c>
      <c r="U147" s="720">
        <v>43869</v>
      </c>
      <c r="V147" s="191" t="s">
        <v>4229</v>
      </c>
      <c r="W147" s="191"/>
      <c r="X147" s="2"/>
      <c r="Y147" s="41"/>
      <c r="Z147" s="40"/>
      <c r="AA147" s="41"/>
      <c r="AB147" s="40"/>
    </row>
    <row r="148" spans="1:28" x14ac:dyDescent="0.2">
      <c r="A148" s="277">
        <v>6252476</v>
      </c>
      <c r="B148" s="277" t="s">
        <v>5094</v>
      </c>
      <c r="C148" s="308" t="s">
        <v>5095</v>
      </c>
      <c r="D148" s="279">
        <v>4</v>
      </c>
      <c r="E148" s="281">
        <v>3.9926709785896422</v>
      </c>
      <c r="F148" s="116">
        <v>2015</v>
      </c>
      <c r="G1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" s="597"/>
      <c r="I148" s="281">
        <v>0.71</v>
      </c>
      <c r="J148" s="221">
        <f>(Tabela1[[#This Row],[real]]-1)^3/Tabela1[[#This Row],[Z]]*0.00002</f>
        <v>7.5500280166869633E-4</v>
      </c>
      <c r="K148" s="285">
        <v>1912.7326983141415</v>
      </c>
      <c r="L148" s="66">
        <v>2649.094144385253</v>
      </c>
      <c r="M148" s="226">
        <v>43233</v>
      </c>
      <c r="N148" s="224">
        <f>IF(Tabela1[[#This Row],[Entry]]=$B$1,Tabela1[[#This Row],[real]],Tabela1[[#This Row],[L2]]/Tabela1[[#This Row],[days2]])</f>
        <v>3.8635354528953587</v>
      </c>
      <c r="O148" s="287">
        <f>IF(Tabela1[[#This Row],[Entry]]=$B$1,Tabela1[[#This Row],[real]],Tabela1[[#This Row],[L]]/($B$1-Tabela1[[#This Row],[Entry]]))</f>
        <v>3.8786151455128155</v>
      </c>
      <c r="P148" s="283">
        <v>495.07315815640493</v>
      </c>
      <c r="Q148" s="289">
        <f>MIN(500,$B$1-Tabela1[[#This Row],[Entry]])</f>
        <v>500</v>
      </c>
      <c r="R148" s="281">
        <f>(0.25-Tabela1[[#This Row],[days]]/2000)*$L$2+(Tabela1[[#This Row],[days]]/2000+0.75)*(IF(Tabela1[[#This Row],[real]]&gt;Tabela1[[#This Row],[AV2]],0.4*Tabela1[[#This Row],[real]]+0.6*Tabela1[[#This Row],[AV2]],Tabela1[[#This Row],[AV2]]))</f>
        <v>3.9151896631730718</v>
      </c>
      <c r="S148" s="287">
        <f>Tabela1[[#This Row],[real]]-Tabela1[[#This Row],[AV2]]</f>
        <v>0.12913552569428344</v>
      </c>
      <c r="T148" s="287">
        <f>Tabela1[[#This Row],[real]]/Tabela1[[#This Row],[AV2]]</f>
        <v>1.0334241855079933</v>
      </c>
      <c r="U148" s="226">
        <v>43867</v>
      </c>
      <c r="V148" s="227" t="s">
        <v>5096</v>
      </c>
      <c r="W148" s="191"/>
      <c r="X148" s="2"/>
      <c r="Y148" s="41"/>
      <c r="Z148" s="40"/>
      <c r="AA148" s="41"/>
      <c r="AB148" s="40"/>
    </row>
    <row r="149" spans="1:28" x14ac:dyDescent="0.2">
      <c r="A149" s="711">
        <v>8201</v>
      </c>
      <c r="B149" s="711" t="s">
        <v>453</v>
      </c>
      <c r="C149" s="711" t="s">
        <v>6460</v>
      </c>
      <c r="D149" s="712">
        <v>3.5</v>
      </c>
      <c r="E149" s="713">
        <v>3.59687391821444</v>
      </c>
      <c r="F149" s="714">
        <v>1988</v>
      </c>
      <c r="G149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9" s="712"/>
      <c r="I149" s="713">
        <v>0.34</v>
      </c>
      <c r="J149" s="715">
        <f>(Tabela1[[#This Row],[real]]-1)^3/Tabela1[[#This Row],[Z]]*0.00002</f>
        <v>1.0301576032623963E-3</v>
      </c>
      <c r="K149" s="716">
        <v>176.80532240842257</v>
      </c>
      <c r="L149" s="716">
        <v>181.18496301360091</v>
      </c>
      <c r="M149" s="717">
        <v>43866</v>
      </c>
      <c r="N149" s="718">
        <f>IF(Tabela1[[#This Row],[Entry]]=$B$1,Tabela1[[#This Row],[real]],Tabela1[[#This Row],[L2]]/Tabela1[[#This Row],[days2]])</f>
        <v>3.623477788019513</v>
      </c>
      <c r="O149" s="718">
        <f>IF(Tabela1[[#This Row],[Entry]]=$B$1,Tabela1[[#This Row],[real]],Tabela1[[#This Row],[L]]/($B$1-Tabela1[[#This Row],[Entry]]))</f>
        <v>3.6236992602720179</v>
      </c>
      <c r="P149" s="714">
        <v>48.794371802968655</v>
      </c>
      <c r="Q149" s="719">
        <f>MIN(500,$B$1-Tabela1[[#This Row],[Entry]])</f>
        <v>50</v>
      </c>
      <c r="R149" s="713">
        <f>(0.25-Tabela1[[#This Row],[days]]/2000)*$L$2+(Tabela1[[#This Row],[days]]/2000+0.75)*(IF(Tabela1[[#This Row],[real]]&gt;Tabela1[[#This Row],[AV2]],0.4*Tabela1[[#This Row],[real]]+0.6*Tabela1[[#This Row],[AV2]],Tabela1[[#This Row],[AV2]]))</f>
        <v>3.559310103102221</v>
      </c>
      <c r="S149" s="718">
        <f>Tabela1[[#This Row],[real]]-Tabela1[[#This Row],[AV2]]</f>
        <v>-2.660386980507301E-2</v>
      </c>
      <c r="T149" s="718">
        <f>Tabela1[[#This Row],[real]]/Tabela1[[#This Row],[AV2]]</f>
        <v>0.99265791834214223</v>
      </c>
      <c r="U149" s="720">
        <v>43866</v>
      </c>
      <c r="V149" s="191" t="s">
        <v>6461</v>
      </c>
      <c r="W149" s="191"/>
      <c r="X149" s="2"/>
      <c r="Y149" s="41"/>
      <c r="Z149" s="40"/>
      <c r="AA149" s="41"/>
      <c r="AB149" s="40"/>
    </row>
    <row r="150" spans="1:28" x14ac:dyDescent="0.2">
      <c r="A150" s="65">
        <v>852</v>
      </c>
      <c r="B150" s="65" t="s">
        <v>95</v>
      </c>
      <c r="C150" s="65" t="s">
        <v>753</v>
      </c>
      <c r="D150" s="39">
        <v>4</v>
      </c>
      <c r="E150" s="41">
        <v>3.8535219342251432</v>
      </c>
      <c r="F150" s="116">
        <v>1998</v>
      </c>
      <c r="G1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" s="429"/>
      <c r="I150" s="41">
        <v>0.89</v>
      </c>
      <c r="J150" s="23">
        <f>(Tabela1[[#This Row],[real]]-1)^3/Tabela1[[#This Row],[Z]]*0.00002</f>
        <v>5.2213599618638627E-4</v>
      </c>
      <c r="K150" s="66">
        <v>3352.2951000100379</v>
      </c>
      <c r="L150" s="66">
        <v>5780.3652766389878</v>
      </c>
      <c r="M150" s="67">
        <v>42409</v>
      </c>
      <c r="N150" s="22">
        <f>IF(Tabela1[[#This Row],[Entry]]=$B$1,Tabela1[[#This Row],[real]],Tabela1[[#This Row],[L2]]/Tabela1[[#This Row],[days2]])</f>
        <v>3.8109631567025373</v>
      </c>
      <c r="O150" s="42">
        <f>IF(Tabela1[[#This Row],[Entry]]=$B$1,Tabela1[[#This Row],[real]],Tabela1[[#This Row],[L]]/($B$1-Tabela1[[#This Row],[Entry]]))</f>
        <v>3.8356770249761034</v>
      </c>
      <c r="P150" s="115">
        <v>879.64510864246586</v>
      </c>
      <c r="Q150" s="43">
        <f>MIN(500,$B$1-Tabela1[[#This Row],[Entry]])</f>
        <v>500</v>
      </c>
      <c r="R150" s="41">
        <f>(0.25-Tabela1[[#This Row],[days]]/2000)*$L$2+(Tabela1[[#This Row],[days]]/2000+0.75)*(IF(Tabela1[[#This Row],[real]]&gt;Tabela1[[#This Row],[AV2]],0.4*Tabela1[[#This Row],[real]]+0.6*Tabela1[[#This Row],[AV2]],Tabela1[[#This Row],[AV2]]))</f>
        <v>3.8279866677115799</v>
      </c>
      <c r="S150" s="42">
        <f>Tabela1[[#This Row],[real]]-Tabela1[[#This Row],[AV2]]</f>
        <v>4.2558777522605951E-2</v>
      </c>
      <c r="T150" s="64">
        <f>Tabela1[[#This Row],[real]]/Tabela1[[#This Row],[AV2]]</f>
        <v>1.0111674597136306</v>
      </c>
      <c r="U150" s="172">
        <v>43866</v>
      </c>
      <c r="V150" s="191" t="s">
        <v>4099</v>
      </c>
      <c r="W150" s="191"/>
      <c r="X150" s="2"/>
      <c r="Y150" s="41"/>
      <c r="Z150" s="40"/>
      <c r="AA150" s="41"/>
      <c r="AB150" s="40"/>
    </row>
    <row r="151" spans="1:28" x14ac:dyDescent="0.2">
      <c r="A151" s="65">
        <v>814723</v>
      </c>
      <c r="B151" s="65" t="s">
        <v>13</v>
      </c>
      <c r="C151" s="65" t="s">
        <v>148</v>
      </c>
      <c r="D151" s="39">
        <v>4</v>
      </c>
      <c r="E151" s="41">
        <v>3.8709488588922216</v>
      </c>
      <c r="F151" s="116">
        <v>2007</v>
      </c>
      <c r="G1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" s="429"/>
      <c r="I151" s="41">
        <v>0.82</v>
      </c>
      <c r="J151" s="23">
        <f>(Tabela1[[#This Row],[real]]-1)^3/Tabela1[[#This Row],[Z]]*0.00002</f>
        <v>5.7715506634514985E-4</v>
      </c>
      <c r="K151" s="66">
        <v>3361.1705741795959</v>
      </c>
      <c r="L151" s="66">
        <v>5815.923411705965</v>
      </c>
      <c r="M151" s="67">
        <v>42409</v>
      </c>
      <c r="N151" s="22">
        <f>IF(Tabela1[[#This Row],[Entry]]=$B$1,Tabela1[[#This Row],[real]],Tabela1[[#This Row],[L2]]/Tabela1[[#This Row],[days2]])</f>
        <v>3.8210529918898835</v>
      </c>
      <c r="O151" s="42">
        <f>IF(Tabela1[[#This Row],[Entry]]=$B$1,Tabela1[[#This Row],[real]],Tabela1[[#This Row],[L]]/($B$1-Tabela1[[#This Row],[Entry]]))</f>
        <v>3.8592723368984507</v>
      </c>
      <c r="P151" s="115">
        <v>879.64510864246586</v>
      </c>
      <c r="Q151" s="43">
        <f>MIN(500,$B$1-Tabela1[[#This Row],[Entry]])</f>
        <v>500</v>
      </c>
      <c r="R151" s="41">
        <f>(0.25-Tabela1[[#This Row],[days]]/2000)*$L$2+(Tabela1[[#This Row],[days]]/2000+0.75)*(IF(Tabela1[[#This Row],[real]]&gt;Tabela1[[#This Row],[AV2]],0.4*Tabela1[[#This Row],[real]]+0.6*Tabela1[[#This Row],[AV2]],Tabela1[[#This Row],[AV2]]))</f>
        <v>3.8410113386908185</v>
      </c>
      <c r="S151" s="42">
        <f>Tabela1[[#This Row],[real]]-Tabela1[[#This Row],[AV2]]</f>
        <v>4.9895867002338168E-2</v>
      </c>
      <c r="T151" s="64">
        <f>Tabela1[[#This Row],[real]]/Tabela1[[#This Row],[AV2]]</f>
        <v>1.013058145780297</v>
      </c>
      <c r="U151" s="168">
        <v>43866</v>
      </c>
      <c r="V151" s="191" t="s">
        <v>3941</v>
      </c>
      <c r="W151" s="191"/>
      <c r="X151" s="2"/>
      <c r="Y151" s="41"/>
      <c r="Z151" s="40"/>
      <c r="AA151" s="41"/>
      <c r="AB151" s="40"/>
    </row>
    <row r="152" spans="1:28" x14ac:dyDescent="0.2">
      <c r="A152" s="65">
        <v>175</v>
      </c>
      <c r="B152" s="65" t="s">
        <v>104</v>
      </c>
      <c r="C152" s="65" t="s">
        <v>104</v>
      </c>
      <c r="D152" s="39">
        <v>4</v>
      </c>
      <c r="E152" s="41">
        <v>3.8746567352777843</v>
      </c>
      <c r="F152" s="116">
        <v>1969</v>
      </c>
      <c r="G1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" s="429"/>
      <c r="I152" s="41">
        <v>0.95</v>
      </c>
      <c r="J152" s="23">
        <f>(Tabela1[[#This Row],[real]]-1)^3/Tabela1[[#This Row],[Z]]*0.00002</f>
        <v>5.0010865260716609E-4</v>
      </c>
      <c r="K152" s="66">
        <v>3335.9469544388162</v>
      </c>
      <c r="L152" s="66">
        <v>5729.1628211004572</v>
      </c>
      <c r="M152" s="67">
        <v>42409</v>
      </c>
      <c r="N152" s="22">
        <f>IF(Tabela1[[#This Row],[Entry]]=$B$1,Tabela1[[#This Row],[real]],Tabela1[[#This Row],[L2]]/Tabela1[[#This Row],[days2]])</f>
        <v>3.792378223516867</v>
      </c>
      <c r="O152" s="42">
        <f>IF(Tabela1[[#This Row],[Entry]]=$B$1,Tabela1[[#This Row],[real]],Tabela1[[#This Row],[L]]/($B$1-Tabela1[[#This Row],[Entry]]))</f>
        <v>3.8017006112146365</v>
      </c>
      <c r="P152" s="115">
        <v>879.64510864246586</v>
      </c>
      <c r="Q152" s="43">
        <f>MIN(500,$B$1-Tabela1[[#This Row],[Entry]])</f>
        <v>500</v>
      </c>
      <c r="R152" s="41">
        <f>(0.25-Tabela1[[#This Row],[days]]/2000)*$L$2+(Tabela1[[#This Row],[days]]/2000+0.75)*(IF(Tabela1[[#This Row],[real]]&gt;Tabela1[[#This Row],[AV2]],0.4*Tabela1[[#This Row],[real]]+0.6*Tabela1[[#This Row],[AV2]],Tabela1[[#This Row],[AV2]]))</f>
        <v>3.8252896282212339</v>
      </c>
      <c r="S152" s="42">
        <f>Tabela1[[#This Row],[real]]-Tabela1[[#This Row],[AV2]]</f>
        <v>8.2278511760917272E-2</v>
      </c>
      <c r="T152" s="64">
        <f>Tabela1[[#This Row],[real]]/Tabela1[[#This Row],[AV2]]</f>
        <v>1.0216957557795003</v>
      </c>
      <c r="U152" s="172">
        <v>43866</v>
      </c>
      <c r="V152" s="191" t="s">
        <v>4337</v>
      </c>
      <c r="W152" s="191"/>
      <c r="X152" s="2"/>
      <c r="Y152" s="41"/>
      <c r="Z152" s="40"/>
      <c r="AA152" s="41"/>
      <c r="AB152" s="40"/>
    </row>
    <row r="153" spans="1:28" x14ac:dyDescent="0.2">
      <c r="A153" s="711">
        <v>10326582</v>
      </c>
      <c r="B153" s="711" t="s">
        <v>6458</v>
      </c>
      <c r="C153" s="711" t="s">
        <v>6459</v>
      </c>
      <c r="D153" s="712">
        <v>4</v>
      </c>
      <c r="E153" s="713">
        <v>3.8805945302180991</v>
      </c>
      <c r="F153" s="714">
        <v>2019</v>
      </c>
      <c r="G153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" s="712"/>
      <c r="I153" s="713">
        <v>0.35</v>
      </c>
      <c r="J153" s="715">
        <f>(Tabela1[[#This Row],[real]]-1)^3/Tabela1[[#This Row],[Z]]*0.00002</f>
        <v>1.3658667924846258E-3</v>
      </c>
      <c r="K153" s="716">
        <v>191.05372991836259</v>
      </c>
      <c r="L153" s="716">
        <v>195.78878004574526</v>
      </c>
      <c r="M153" s="717">
        <v>43866</v>
      </c>
      <c r="N153" s="718">
        <f>IF(Tabela1[[#This Row],[Entry]]=$B$1,Tabela1[[#This Row],[real]],Tabela1[[#This Row],[L2]]/Tabela1[[#This Row],[days2]])</f>
        <v>3.9154870297303193</v>
      </c>
      <c r="O153" s="718">
        <f>IF(Tabela1[[#This Row],[Entry]]=$B$1,Tabela1[[#This Row],[real]],Tabela1[[#This Row],[L]]/($B$1-Tabela1[[#This Row],[Entry]]))</f>
        <v>3.915775600914905</v>
      </c>
      <c r="P153" s="714">
        <v>48.794371802968655</v>
      </c>
      <c r="Q153" s="719">
        <f>MIN(500,$B$1-Tabela1[[#This Row],[Entry]])</f>
        <v>50</v>
      </c>
      <c r="R153" s="713">
        <f>(0.25-Tabela1[[#This Row],[days]]/2000)*$L$2+(Tabela1[[#This Row],[days]]/2000+0.75)*(IF(Tabela1[[#This Row],[real]]&gt;Tabela1[[#This Row],[AV2]],0.4*Tabela1[[#This Row],[real]]+0.6*Tabela1[[#This Row],[AV2]],Tabela1[[#This Row],[AV2]]))</f>
        <v>3.7856172654280957</v>
      </c>
      <c r="S153" s="718">
        <f>Tabela1[[#This Row],[real]]-Tabela1[[#This Row],[AV2]]</f>
        <v>-3.4892499512220176E-2</v>
      </c>
      <c r="T153" s="718">
        <f>Tabela1[[#This Row],[real]]/Tabela1[[#This Row],[AV2]]</f>
        <v>0.99108859274790562</v>
      </c>
      <c r="U153" s="720">
        <v>43866</v>
      </c>
      <c r="V153" s="191" t="s">
        <v>3949</v>
      </c>
      <c r="W153" s="191"/>
      <c r="X153" s="2"/>
      <c r="Y153" s="41"/>
      <c r="Z153" s="40"/>
      <c r="AA153" s="41"/>
      <c r="AB153" s="40"/>
    </row>
    <row r="154" spans="1:28" x14ac:dyDescent="0.2">
      <c r="A154" s="500">
        <v>8498280</v>
      </c>
      <c r="B154" s="500" t="s">
        <v>5794</v>
      </c>
      <c r="C154" s="500" t="s">
        <v>5795</v>
      </c>
      <c r="D154" s="501">
        <v>4</v>
      </c>
      <c r="E154" s="502">
        <v>3.8901558243907388</v>
      </c>
      <c r="F154" s="503">
        <v>2017</v>
      </c>
      <c r="G1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" s="429"/>
      <c r="I154" s="502">
        <v>0.49</v>
      </c>
      <c r="J154" s="504">
        <f>(Tabela1[[#This Row],[real]]-1)^3/Tabela1[[#This Row],[Z]]*0.00002</f>
        <v>9.8536626911035954E-4</v>
      </c>
      <c r="K154" s="505">
        <v>1357.1635281104552</v>
      </c>
      <c r="L154" s="505">
        <v>1673.9366337104348</v>
      </c>
      <c r="M154" s="506">
        <v>43490</v>
      </c>
      <c r="N154" s="507">
        <f>IF(Tabela1[[#This Row],[Entry]]=$B$1,Tabela1[[#This Row],[real]],Tabela1[[#This Row],[L2]]/Tabela1[[#This Row],[days2]])</f>
        <v>3.910876559068758</v>
      </c>
      <c r="O154" s="507">
        <f>IF(Tabela1[[#This Row],[Entry]]=$B$1,Tabela1[[#This Row],[real]],Tabela1[[#This Row],[L]]/($B$1-Tabela1[[#This Row],[Entry]]))</f>
        <v>3.9294287176301284</v>
      </c>
      <c r="P154" s="503">
        <v>347.02284963798945</v>
      </c>
      <c r="Q154" s="508">
        <f>MIN(500,$B$1-Tabela1[[#This Row],[Entry]])</f>
        <v>426</v>
      </c>
      <c r="R154" s="502">
        <f>(0.25-Tabela1[[#This Row],[days]]/2000)*$L$2+(Tabela1[[#This Row],[days]]/2000+0.75)*(IF(Tabela1[[#This Row],[real]]&gt;Tabela1[[#This Row],[AV2]],0.4*Tabela1[[#This Row],[real]]+0.6*Tabela1[[#This Row],[AV2]],Tabela1[[#This Row],[AV2]]))</f>
        <v>3.8896907852424252</v>
      </c>
      <c r="S154" s="507">
        <f>Tabela1[[#This Row],[real]]-Tabela1[[#This Row],[AV2]]</f>
        <v>-2.0720734678019159E-2</v>
      </c>
      <c r="T154" s="507">
        <f>Tabela1[[#This Row],[real]]/Tabela1[[#This Row],[AV2]]</f>
        <v>0.99470176714476688</v>
      </c>
      <c r="U154" s="509">
        <v>43866</v>
      </c>
      <c r="V154" s="191" t="s">
        <v>3951</v>
      </c>
      <c r="W154" s="191"/>
      <c r="X154" s="2"/>
      <c r="Y154" s="41"/>
      <c r="Z154" s="40"/>
      <c r="AA154" s="41"/>
      <c r="AB154" s="40"/>
    </row>
    <row r="155" spans="1:28" x14ac:dyDescent="0.2">
      <c r="A155" s="65">
        <v>7128755</v>
      </c>
      <c r="B155" s="65" t="s">
        <v>18</v>
      </c>
      <c r="C155" s="65" t="s">
        <v>2793</v>
      </c>
      <c r="D155" s="39">
        <v>4.5</v>
      </c>
      <c r="E155" s="41">
        <v>4.263815537700907</v>
      </c>
      <c r="F155" s="116">
        <v>2016</v>
      </c>
      <c r="G1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" s="597"/>
      <c r="I155" s="41">
        <v>0.97</v>
      </c>
      <c r="J155" s="23">
        <f>(Tabela1[[#This Row],[real]]-1)^3/Tabela1[[#This Row],[Z]]*0.00002</f>
        <v>7.1686120538980733E-4</v>
      </c>
      <c r="K155" s="66">
        <v>3722.9431982900346</v>
      </c>
      <c r="L155" s="66">
        <v>6373.2981453409921</v>
      </c>
      <c r="M155" s="67">
        <v>42475</v>
      </c>
      <c r="N155" s="22">
        <f>IF(Tabela1[[#This Row],[Entry]]=$B$1,Tabela1[[#This Row],[real]],Tabela1[[#This Row],[L2]]/Tabela1[[#This Row],[days2]])</f>
        <v>4.3852185368590844</v>
      </c>
      <c r="O155" s="42">
        <f>IF(Tabela1[[#This Row],[Entry]]=$B$1,Tabela1[[#This Row],[real]],Tabela1[[#This Row],[L]]/($B$1-Tabela1[[#This Row],[Entry]]))</f>
        <v>4.4228300800423259</v>
      </c>
      <c r="P155" s="115">
        <v>848.97552242780478</v>
      </c>
      <c r="Q155" s="43">
        <f>MIN(500,$B$1-Tabela1[[#This Row],[Entry]])</f>
        <v>500</v>
      </c>
      <c r="R155" s="41">
        <f>(0.25-Tabela1[[#This Row],[days]]/2000)*$L$2+(Tabela1[[#This Row],[days]]/2000+0.75)*(IF(Tabela1[[#This Row],[real]]&gt;Tabela1[[#This Row],[AV2]],0.4*Tabela1[[#This Row],[real]]+0.6*Tabela1[[#This Row],[AV2]],Tabela1[[#This Row],[AV2]]))</f>
        <v>4.3852185368590844</v>
      </c>
      <c r="S155" s="42">
        <f>Tabela1[[#This Row],[real]]-Tabela1[[#This Row],[AV2]]</f>
        <v>-0.12140299915817732</v>
      </c>
      <c r="T155" s="64">
        <f>Tabela1[[#This Row],[real]]/Tabela1[[#This Row],[AV2]]</f>
        <v>0.97231540500484792</v>
      </c>
      <c r="U155" s="172">
        <v>43866</v>
      </c>
      <c r="V155" s="191" t="s">
        <v>3941</v>
      </c>
      <c r="W155" s="191"/>
      <c r="X155" s="2"/>
      <c r="Y155" s="41"/>
      <c r="Z155" s="40"/>
      <c r="AA155" s="41"/>
      <c r="AB155" s="40"/>
    </row>
    <row r="156" spans="1:28" x14ac:dyDescent="0.2">
      <c r="A156" s="379">
        <v>134896</v>
      </c>
      <c r="B156" s="379" t="s">
        <v>5499</v>
      </c>
      <c r="C156" s="379" t="s">
        <v>5500</v>
      </c>
      <c r="D156" s="380">
        <v>4.5</v>
      </c>
      <c r="E156" s="381">
        <v>4.4581653374337158</v>
      </c>
      <c r="F156" s="116">
        <v>1989</v>
      </c>
      <c r="G1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" s="429"/>
      <c r="I156" s="381">
        <v>0.67999999999999994</v>
      </c>
      <c r="J156" s="373">
        <f>(Tabela1[[#This Row],[real]]-1)^3/Tabela1[[#This Row],[Z]]*0.00002</f>
        <v>1.2163493939303311E-3</v>
      </c>
      <c r="K156" s="383">
        <v>1816.6208293108391</v>
      </c>
      <c r="L156" s="66">
        <v>2363.028136752971</v>
      </c>
      <c r="M156" s="378">
        <v>43355</v>
      </c>
      <c r="N156" s="376">
        <f>IF(Tabela1[[#This Row],[Entry]]=$B$1,Tabela1[[#This Row],[real]],Tabela1[[#This Row],[L2]]/Tabela1[[#This Row],[days2]])</f>
        <v>4.2294010444292169</v>
      </c>
      <c r="O156" s="384">
        <f>IF(Tabela1[[#This Row],[Entry]]=$B$1,Tabela1[[#This Row],[real]],Tabela1[[#This Row],[L]]/($B$1-Tabela1[[#This Row],[Entry]]))</f>
        <v>4.2121713667610896</v>
      </c>
      <c r="P156" s="382">
        <v>429.52200801662286</v>
      </c>
      <c r="Q156" s="385">
        <f>MIN(500,$B$1-Tabela1[[#This Row],[Entry]])</f>
        <v>500</v>
      </c>
      <c r="R156" s="381">
        <f>(0.25-Tabela1[[#This Row],[days]]/2000)*$L$2+(Tabela1[[#This Row],[days]]/2000+0.75)*(IF(Tabela1[[#This Row],[real]]&gt;Tabela1[[#This Row],[AV2]],0.4*Tabela1[[#This Row],[real]]+0.6*Tabela1[[#This Row],[AV2]],Tabela1[[#This Row],[AV2]]))</f>
        <v>4.3209067616310168</v>
      </c>
      <c r="S156" s="384">
        <f>Tabela1[[#This Row],[real]]-Tabela1[[#This Row],[AV2]]</f>
        <v>0.22876429300449885</v>
      </c>
      <c r="T156" s="384">
        <f>Tabela1[[#This Row],[real]]/Tabela1[[#This Row],[AV2]]</f>
        <v>1.0540890519961017</v>
      </c>
      <c r="U156" s="378">
        <v>43866</v>
      </c>
      <c r="V156" s="191" t="s">
        <v>5501</v>
      </c>
      <c r="W156" s="191"/>
      <c r="X156" s="2"/>
      <c r="Y156" s="41"/>
      <c r="Z156" s="40"/>
      <c r="AA156" s="41"/>
      <c r="AB156" s="40"/>
    </row>
    <row r="157" spans="1:28" x14ac:dyDescent="0.2">
      <c r="A157" s="65">
        <v>6389496</v>
      </c>
      <c r="B157" s="65" t="s">
        <v>1002</v>
      </c>
      <c r="C157" s="65" t="s">
        <v>1003</v>
      </c>
      <c r="D157" s="39">
        <v>4.5</v>
      </c>
      <c r="E157" s="41">
        <v>4.4862520064475451</v>
      </c>
      <c r="F157" s="116">
        <v>2015</v>
      </c>
      <c r="G1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" s="597"/>
      <c r="I157" s="41">
        <v>0.98</v>
      </c>
      <c r="J157" s="23">
        <f>(Tabela1[[#This Row],[real]]-1)^3/Tabela1[[#This Row],[Z]]*0.00002</f>
        <v>8.6472945337563907E-4</v>
      </c>
      <c r="K157" s="66">
        <v>3846.0435600027422</v>
      </c>
      <c r="L157" s="66">
        <v>6493.4725720206934</v>
      </c>
      <c r="M157" s="67">
        <v>42409</v>
      </c>
      <c r="N157" s="22">
        <f>IF(Tabela1[[#This Row],[Entry]]=$B$1,Tabela1[[#This Row],[real]],Tabela1[[#This Row],[L2]]/Tabela1[[#This Row],[days2]])</f>
        <v>4.3722673180531233</v>
      </c>
      <c r="O157" s="42">
        <f>IF(Tabela1[[#This Row],[Entry]]=$B$1,Tabela1[[#This Row],[real]],Tabela1[[#This Row],[L]]/($B$1-Tabela1[[#This Row],[Entry]]))</f>
        <v>4.308873637704508</v>
      </c>
      <c r="P157" s="115">
        <v>879.64510864246586</v>
      </c>
      <c r="Q157" s="43">
        <f>MIN(500,$B$1-Tabela1[[#This Row],[Entry]])</f>
        <v>500</v>
      </c>
      <c r="R157" s="41">
        <f>(0.25-Tabela1[[#This Row],[days]]/2000)*$L$2+(Tabela1[[#This Row],[days]]/2000+0.75)*(IF(Tabela1[[#This Row],[real]]&gt;Tabela1[[#This Row],[AV2]],0.4*Tabela1[[#This Row],[real]]+0.6*Tabela1[[#This Row],[AV2]],Tabela1[[#This Row],[AV2]]))</f>
        <v>4.417861193410892</v>
      </c>
      <c r="S157" s="42">
        <f>Tabela1[[#This Row],[real]]-Tabela1[[#This Row],[AV2]]</f>
        <v>0.11398468839442177</v>
      </c>
      <c r="T157" s="64">
        <f>Tabela1[[#This Row],[real]]/Tabela1[[#This Row],[AV2]]</f>
        <v>1.026069926677122</v>
      </c>
      <c r="U157" s="172">
        <v>43866</v>
      </c>
      <c r="V157" s="191" t="s">
        <v>3938</v>
      </c>
      <c r="W157" s="191"/>
      <c r="X157" s="2"/>
      <c r="Y157" s="41"/>
      <c r="Z157" s="40"/>
      <c r="AA157" s="41"/>
      <c r="AB157" s="40"/>
    </row>
    <row r="158" spans="1:28" x14ac:dyDescent="0.2">
      <c r="A158" s="65">
        <v>3948279</v>
      </c>
      <c r="B158" s="65" t="s">
        <v>2327</v>
      </c>
      <c r="C158" s="65" t="s">
        <v>345</v>
      </c>
      <c r="D158" s="39">
        <v>4.5</v>
      </c>
      <c r="E158" s="41">
        <v>4.2712117356103718</v>
      </c>
      <c r="F158" s="116">
        <v>2012</v>
      </c>
      <c r="G1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" s="429"/>
      <c r="I158" s="41">
        <v>0.92999999999999994</v>
      </c>
      <c r="J158" s="23">
        <f>(Tabela1[[#This Row],[real]]-1)^3/Tabela1[[#This Row],[Z]]*0.00002</f>
        <v>7.5278856578404137E-4</v>
      </c>
      <c r="K158" s="66">
        <v>3496.7094881422804</v>
      </c>
      <c r="L158" s="66">
        <v>5993.9270062441683</v>
      </c>
      <c r="M158" s="67">
        <v>42409</v>
      </c>
      <c r="N158" s="22">
        <f>IF(Tabela1[[#This Row],[Entry]]=$B$1,Tabela1[[#This Row],[real]],Tabela1[[#This Row],[L2]]/Tabela1[[#This Row],[days2]])</f>
        <v>3.975136624744795</v>
      </c>
      <c r="O158" s="42">
        <f>IF(Tabela1[[#This Row],[Entry]]=$B$1,Tabela1[[#This Row],[real]],Tabela1[[#This Row],[L]]/($B$1-Tabela1[[#This Row],[Entry]]))</f>
        <v>3.9773901833073446</v>
      </c>
      <c r="P158" s="115">
        <v>879.64510864246586</v>
      </c>
      <c r="Q158" s="43">
        <f>MIN(500,$B$1-Tabela1[[#This Row],[Entry]])</f>
        <v>500</v>
      </c>
      <c r="R158" s="41">
        <f>(0.25-Tabela1[[#This Row],[days]]/2000)*$L$2+(Tabela1[[#This Row],[days]]/2000+0.75)*(IF(Tabela1[[#This Row],[real]]&gt;Tabela1[[#This Row],[AV2]],0.4*Tabela1[[#This Row],[real]]+0.6*Tabela1[[#This Row],[AV2]],Tabela1[[#This Row],[AV2]]))</f>
        <v>4.0935666690910253</v>
      </c>
      <c r="S158" s="42">
        <f>Tabela1[[#This Row],[real]]-Tabela1[[#This Row],[AV2]]</f>
        <v>0.29607511086557681</v>
      </c>
      <c r="T158" s="64">
        <f>Tabela1[[#This Row],[real]]/Tabela1[[#This Row],[AV2]]</f>
        <v>1.0744817446078561</v>
      </c>
      <c r="U158" s="172">
        <v>43865</v>
      </c>
      <c r="V158" s="191" t="s">
        <v>4216</v>
      </c>
      <c r="W158" s="191"/>
      <c r="X158" s="2"/>
      <c r="Y158" s="41"/>
      <c r="Z158" s="40"/>
      <c r="AA158" s="41"/>
      <c r="AB158" s="40"/>
    </row>
    <row r="159" spans="1:28" x14ac:dyDescent="0.2">
      <c r="A159" s="65">
        <v>4612073</v>
      </c>
      <c r="B159" s="65" t="s">
        <v>2476</v>
      </c>
      <c r="C159" s="65" t="s">
        <v>111</v>
      </c>
      <c r="D159" s="39">
        <v>4</v>
      </c>
      <c r="E159" s="41">
        <v>4.0137591873685867</v>
      </c>
      <c r="F159" s="116">
        <v>2013</v>
      </c>
      <c r="G1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" s="429"/>
      <c r="I159" s="41">
        <v>0.8</v>
      </c>
      <c r="J159" s="23">
        <f>(Tabela1[[#This Row],[real]]-1)^3/Tabela1[[#This Row],[Z]]*0.00002</f>
        <v>6.8433011252272641E-4</v>
      </c>
      <c r="K159" s="66">
        <v>3137.4843571702859</v>
      </c>
      <c r="L159" s="66">
        <v>5379.222255843616</v>
      </c>
      <c r="M159" s="67">
        <v>42409</v>
      </c>
      <c r="N159" s="22">
        <f>IF(Tabela1[[#This Row],[Entry]]=$B$1,Tabela1[[#This Row],[real]],Tabela1[[#This Row],[L2]]/Tabela1[[#This Row],[days2]])</f>
        <v>3.5667615568422661</v>
      </c>
      <c r="O159" s="42">
        <f>IF(Tabela1[[#This Row],[Entry]]=$B$1,Tabela1[[#This Row],[real]],Tabela1[[#This Row],[L]]/($B$1-Tabela1[[#This Row],[Entry]]))</f>
        <v>3.5694905480050538</v>
      </c>
      <c r="P159" s="115">
        <v>879.64510864246586</v>
      </c>
      <c r="Q159" s="43">
        <f>MIN(500,$B$1-Tabela1[[#This Row],[Entry]])</f>
        <v>500</v>
      </c>
      <c r="R159" s="41">
        <f>(0.25-Tabela1[[#This Row],[days]]/2000)*$L$2+(Tabela1[[#This Row],[days]]/2000+0.75)*(IF(Tabela1[[#This Row],[real]]&gt;Tabela1[[#This Row],[AV2]],0.4*Tabela1[[#This Row],[real]]+0.6*Tabela1[[#This Row],[AV2]],Tabela1[[#This Row],[AV2]]))</f>
        <v>3.7455606090527942</v>
      </c>
      <c r="S159" s="42">
        <f>Tabela1[[#This Row],[real]]-Tabela1[[#This Row],[AV2]]</f>
        <v>0.44699763052632058</v>
      </c>
      <c r="T159" s="64">
        <f>Tabela1[[#This Row],[real]]/Tabela1[[#This Row],[AV2]]</f>
        <v>1.1253231042789575</v>
      </c>
      <c r="U159" s="168">
        <v>43864</v>
      </c>
      <c r="V159" s="191" t="s">
        <v>4043</v>
      </c>
      <c r="W159" s="191"/>
      <c r="X159" s="2"/>
      <c r="Y159" s="41"/>
      <c r="Z159" s="40"/>
      <c r="AA159" s="41"/>
      <c r="AB159" s="40"/>
    </row>
    <row r="160" spans="1:28" x14ac:dyDescent="0.2">
      <c r="A160" s="65">
        <v>37286</v>
      </c>
      <c r="B160" s="65" t="s">
        <v>99</v>
      </c>
      <c r="C160" s="65" t="s">
        <v>149</v>
      </c>
      <c r="D160" s="39">
        <v>4</v>
      </c>
      <c r="E160" s="41">
        <v>4.0653700818462175</v>
      </c>
      <c r="F160" s="116">
        <v>1995</v>
      </c>
      <c r="G1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" s="39"/>
      <c r="I160" s="41">
        <v>0.88</v>
      </c>
      <c r="J160" s="23">
        <f>(Tabela1[[#This Row],[real]]-1)^3/Tabela1[[#This Row],[Z]]*0.00002</f>
        <v>6.5463024501814793E-4</v>
      </c>
      <c r="K160" s="66">
        <v>3327.7850697092977</v>
      </c>
      <c r="L160" s="66">
        <v>5757.2857909472486</v>
      </c>
      <c r="M160" s="67">
        <v>42409</v>
      </c>
      <c r="N160" s="22">
        <f>IF(Tabela1[[#This Row],[Entry]]=$B$1,Tabela1[[#This Row],[real]],Tabela1[[#This Row],[L2]]/Tabela1[[#This Row],[days2]])</f>
        <v>3.7830996125755587</v>
      </c>
      <c r="O160" s="42">
        <f>IF(Tabela1[[#This Row],[Entry]]=$B$1,Tabela1[[#This Row],[real]],Tabela1[[#This Row],[L]]/($B$1-Tabela1[[#This Row],[Entry]]))</f>
        <v>3.8203621705024875</v>
      </c>
      <c r="P160" s="115">
        <v>879.64510864246586</v>
      </c>
      <c r="Q160" s="43">
        <f>MIN(500,$B$1-Tabela1[[#This Row],[Entry]])</f>
        <v>500</v>
      </c>
      <c r="R160" s="41">
        <f>(0.25-Tabela1[[#This Row],[days]]/2000)*$L$2+(Tabela1[[#This Row],[days]]/2000+0.75)*(IF(Tabela1[[#This Row],[real]]&gt;Tabela1[[#This Row],[AV2]],0.4*Tabela1[[#This Row],[real]]+0.6*Tabela1[[#This Row],[AV2]],Tabela1[[#This Row],[AV2]]))</f>
        <v>3.8960078002838223</v>
      </c>
      <c r="S160" s="42">
        <f>Tabela1[[#This Row],[real]]-Tabela1[[#This Row],[AV2]]</f>
        <v>0.2822704692706588</v>
      </c>
      <c r="T160" s="64">
        <f>Tabela1[[#This Row],[real]]/Tabela1[[#This Row],[AV2]]</f>
        <v>1.0746135439659987</v>
      </c>
      <c r="U160" s="172">
        <v>43864</v>
      </c>
      <c r="V160" s="191" t="s">
        <v>4628</v>
      </c>
      <c r="W160" s="191"/>
      <c r="X160" s="2"/>
      <c r="Y160" s="41"/>
      <c r="Z160" s="40"/>
      <c r="AA160" s="41"/>
      <c r="AB160" s="40"/>
    </row>
    <row r="161" spans="1:28" x14ac:dyDescent="0.2">
      <c r="A161" s="65">
        <v>149</v>
      </c>
      <c r="B161" s="65" t="s">
        <v>3445</v>
      </c>
      <c r="C161" s="65" t="s">
        <v>3446</v>
      </c>
      <c r="D161" s="39">
        <v>3</v>
      </c>
      <c r="E161" s="41">
        <v>3.2088225670505204</v>
      </c>
      <c r="F161" s="116">
        <v>1970</v>
      </c>
      <c r="G1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" s="597"/>
      <c r="I161" s="41">
        <v>0.54</v>
      </c>
      <c r="J161" s="23">
        <f>(Tabela1[[#This Row],[real]]-1)^3/Tabela1[[#This Row],[Z]]*0.00002</f>
        <v>3.9913400329820637E-4</v>
      </c>
      <c r="K161" s="66">
        <v>2210.5942308727722</v>
      </c>
      <c r="L161" s="66">
        <v>3581.5503189382021</v>
      </c>
      <c r="M161" s="67">
        <v>42794</v>
      </c>
      <c r="N161" s="22">
        <f>IF(Tabela1[[#This Row],[Entry]]=$B$1,Tabela1[[#This Row],[real]],Tabela1[[#This Row],[L2]]/Tabela1[[#This Row],[days2]])</f>
        <v>3.1546604862328271</v>
      </c>
      <c r="O161" s="42">
        <f>IF(Tabela1[[#This Row],[Entry]]=$B$1,Tabela1[[#This Row],[real]],Tabela1[[#This Row],[L]]/($B$1-Tabela1[[#This Row],[Entry]]))</f>
        <v>3.1921125837238877</v>
      </c>
      <c r="P161" s="115">
        <v>700.73918905694279</v>
      </c>
      <c r="Q161" s="43">
        <f>MIN(500,$B$1-Tabela1[[#This Row],[Entry]])</f>
        <v>500</v>
      </c>
      <c r="R161" s="41">
        <f>(0.25-Tabela1[[#This Row],[days]]/2000)*$L$2+(Tabela1[[#This Row],[days]]/2000+0.75)*(IF(Tabela1[[#This Row],[real]]&gt;Tabela1[[#This Row],[AV2]],0.4*Tabela1[[#This Row],[real]]+0.6*Tabela1[[#This Row],[AV2]],Tabela1[[#This Row],[AV2]]))</f>
        <v>3.1763253185599041</v>
      </c>
      <c r="S161" s="42">
        <f>Tabela1[[#This Row],[real]]-Tabela1[[#This Row],[AV2]]</f>
        <v>5.4162080817693248E-2</v>
      </c>
      <c r="T161" s="64">
        <f>Tabela1[[#This Row],[real]]/Tabela1[[#This Row],[AV2]]</f>
        <v>1.0171689096351448</v>
      </c>
      <c r="U161" s="168">
        <v>43863</v>
      </c>
      <c r="V161" s="191" t="s">
        <v>4450</v>
      </c>
      <c r="W161" s="191"/>
      <c r="X161" s="2"/>
      <c r="Y161" s="41"/>
      <c r="Z161" s="40"/>
      <c r="AA161" s="41"/>
      <c r="AB161" s="40"/>
    </row>
    <row r="162" spans="1:28" x14ac:dyDescent="0.2">
      <c r="A162" s="65">
        <v>153</v>
      </c>
      <c r="B162" s="65" t="s">
        <v>284</v>
      </c>
      <c r="C162" s="65" t="s">
        <v>3349</v>
      </c>
      <c r="D162" s="39">
        <v>3</v>
      </c>
      <c r="E162" s="41">
        <v>3.1325057376551801</v>
      </c>
      <c r="F162" s="116">
        <v>1993</v>
      </c>
      <c r="G1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" s="39"/>
      <c r="I162" s="41">
        <v>0.61</v>
      </c>
      <c r="J162" s="23">
        <f>(Tabela1[[#This Row],[real]]-1)^3/Tabela1[[#This Row],[Z]]*0.00002</f>
        <v>3.1795875345129953E-4</v>
      </c>
      <c r="K162" s="66">
        <v>2765.534121003891</v>
      </c>
      <c r="L162" s="66">
        <v>4783.3478826718674</v>
      </c>
      <c r="M162" s="67">
        <v>42409</v>
      </c>
      <c r="N162" s="22">
        <f>IF(Tabela1[[#This Row],[Entry]]=$B$1,Tabela1[[#This Row],[real]],Tabela1[[#This Row],[L2]]/Tabela1[[#This Row],[days2]])</f>
        <v>3.1439203081250233</v>
      </c>
      <c r="O162" s="42">
        <f>IF(Tabela1[[#This Row],[Entry]]=$B$1,Tabela1[[#This Row],[real]],Tabela1[[#This Row],[L]]/($B$1-Tabela1[[#This Row],[Entry]]))</f>
        <v>3.1740861862454328</v>
      </c>
      <c r="P162" s="115">
        <v>879.64510864246586</v>
      </c>
      <c r="Q162" s="43">
        <f>MIN(500,$B$1-Tabela1[[#This Row],[Entry]])</f>
        <v>500</v>
      </c>
      <c r="R162" s="41">
        <f>(0.25-Tabela1[[#This Row],[days]]/2000)*$L$2+(Tabela1[[#This Row],[days]]/2000+0.75)*(IF(Tabela1[[#This Row],[real]]&gt;Tabela1[[#This Row],[AV2]],0.4*Tabela1[[#This Row],[real]]+0.6*Tabela1[[#This Row],[AV2]],Tabela1[[#This Row],[AV2]]))</f>
        <v>3.1439203081250233</v>
      </c>
      <c r="S162" s="42">
        <f>Tabela1[[#This Row],[real]]-Tabela1[[#This Row],[AV2]]</f>
        <v>-1.1414570469843177E-2</v>
      </c>
      <c r="T162" s="64">
        <f>Tabela1[[#This Row],[real]]/Tabela1[[#This Row],[AV2]]</f>
        <v>0.99636931940025841</v>
      </c>
      <c r="U162" s="168">
        <v>43861</v>
      </c>
      <c r="V162" s="191" t="s">
        <v>4847</v>
      </c>
      <c r="W162" s="191"/>
      <c r="X162" s="2"/>
      <c r="Y162" s="41"/>
      <c r="Z162" s="40"/>
      <c r="AA162" s="41"/>
      <c r="AB162" s="40"/>
    </row>
    <row r="163" spans="1:28" x14ac:dyDescent="0.2">
      <c r="A163" s="65">
        <v>3374</v>
      </c>
      <c r="B163" s="65" t="s">
        <v>1976</v>
      </c>
      <c r="C163" s="65" t="s">
        <v>1977</v>
      </c>
      <c r="D163" s="39">
        <v>3.5</v>
      </c>
      <c r="E163" s="41">
        <v>3.3983317710141732</v>
      </c>
      <c r="F163" s="116">
        <v>1989</v>
      </c>
      <c r="G1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" s="597"/>
      <c r="I163" s="41">
        <v>0.71</v>
      </c>
      <c r="J163" s="23">
        <f>(Tabela1[[#This Row],[real]]-1)^3/Tabela1[[#This Row],[Z]]*0.00002</f>
        <v>3.8859698692945033E-4</v>
      </c>
      <c r="K163" s="66">
        <v>2279.0906538460354</v>
      </c>
      <c r="L163" s="66">
        <v>3889.5560181523092</v>
      </c>
      <c r="M163" s="67">
        <v>42409</v>
      </c>
      <c r="N163" s="22">
        <f>IF(Tabela1[[#This Row],[Entry]]=$B$1,Tabela1[[#This Row],[real]],Tabela1[[#This Row],[L2]]/Tabela1[[#This Row],[days2]])</f>
        <v>2.5909206240722451</v>
      </c>
      <c r="O163" s="42">
        <f>IF(Tabela1[[#This Row],[Entry]]=$B$1,Tabela1[[#This Row],[real]],Tabela1[[#This Row],[L]]/($B$1-Tabela1[[#This Row],[Entry]]))</f>
        <v>2.580992712775255</v>
      </c>
      <c r="P163" s="115">
        <v>879.64510864246586</v>
      </c>
      <c r="Q163" s="43">
        <f>MIN(500,$B$1-Tabela1[[#This Row],[Entry]])</f>
        <v>500</v>
      </c>
      <c r="R163" s="41">
        <f>(0.25-Tabela1[[#This Row],[days]]/2000)*$L$2+(Tabela1[[#This Row],[days]]/2000+0.75)*(IF(Tabela1[[#This Row],[real]]&gt;Tabela1[[#This Row],[AV2]],0.4*Tabela1[[#This Row],[real]]+0.6*Tabela1[[#This Row],[AV2]],Tabela1[[#This Row],[AV2]]))</f>
        <v>2.9138850828490162</v>
      </c>
      <c r="S163" s="42">
        <f>Tabela1[[#This Row],[real]]-Tabela1[[#This Row],[AV2]]</f>
        <v>0.80741114694192806</v>
      </c>
      <c r="T163" s="64">
        <f>Tabela1[[#This Row],[real]]/Tabela1[[#This Row],[AV2]]</f>
        <v>1.3116309853108854</v>
      </c>
      <c r="U163" s="168">
        <v>43861</v>
      </c>
      <c r="V163" s="191" t="s">
        <v>4785</v>
      </c>
      <c r="W163" s="191"/>
      <c r="X163" s="2"/>
      <c r="Y163" s="41"/>
      <c r="Z163" s="40"/>
      <c r="AA163" s="41"/>
      <c r="AB163" s="40"/>
    </row>
    <row r="164" spans="1:28" x14ac:dyDescent="0.2">
      <c r="A164" s="65">
        <v>2276</v>
      </c>
      <c r="B164" s="65" t="s">
        <v>1389</v>
      </c>
      <c r="C164" s="65" t="s">
        <v>1390</v>
      </c>
      <c r="D164" s="39">
        <v>4</v>
      </c>
      <c r="E164" s="41">
        <v>3.7984561459518509</v>
      </c>
      <c r="F164" s="116">
        <v>1970</v>
      </c>
      <c r="G1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" s="429"/>
      <c r="I164" s="41">
        <v>0.77</v>
      </c>
      <c r="J164" s="23">
        <f>(Tabela1[[#This Row],[real]]-1)^3/Tabela1[[#This Row],[Z]]*0.00002</f>
        <v>5.6923918364635022E-4</v>
      </c>
      <c r="K164" s="66">
        <v>2625.0823177688712</v>
      </c>
      <c r="L164" s="66">
        <v>4488.3717826216052</v>
      </c>
      <c r="M164" s="67">
        <v>42409</v>
      </c>
      <c r="N164" s="22">
        <f>IF(Tabela1[[#This Row],[Entry]]=$B$1,Tabela1[[#This Row],[real]],Tabela1[[#This Row],[L2]]/Tabela1[[#This Row],[days2]])</f>
        <v>2.9842515941685788</v>
      </c>
      <c r="O164" s="42">
        <f>IF(Tabela1[[#This Row],[Entry]]=$B$1,Tabela1[[#This Row],[real]],Tabela1[[#This Row],[L]]/($B$1-Tabela1[[#This Row],[Entry]]))</f>
        <v>2.9783488935777074</v>
      </c>
      <c r="P164" s="115">
        <v>879.64510864246586</v>
      </c>
      <c r="Q164" s="43">
        <f>MIN(500,$B$1-Tabela1[[#This Row],[Entry]])</f>
        <v>500</v>
      </c>
      <c r="R164" s="41">
        <f>(0.25-Tabela1[[#This Row],[days]]/2000)*$L$2+(Tabela1[[#This Row],[days]]/2000+0.75)*(IF(Tabela1[[#This Row],[real]]&gt;Tabela1[[#This Row],[AV2]],0.4*Tabela1[[#This Row],[real]]+0.6*Tabela1[[#This Row],[AV2]],Tabela1[[#This Row],[AV2]]))</f>
        <v>3.309933414881888</v>
      </c>
      <c r="S164" s="42">
        <f>Tabela1[[#This Row],[real]]-Tabela1[[#This Row],[AV2]]</f>
        <v>0.81420455178327211</v>
      </c>
      <c r="T164" s="64">
        <f>Tabela1[[#This Row],[real]]/Tabela1[[#This Row],[AV2]]</f>
        <v>1.2728337494647839</v>
      </c>
      <c r="U164" s="168">
        <v>43861</v>
      </c>
      <c r="V164" s="191" t="s">
        <v>4393</v>
      </c>
      <c r="W164" s="191"/>
      <c r="X164" s="2"/>
      <c r="Y164" s="41"/>
      <c r="Z164" s="40"/>
      <c r="AA164" s="41"/>
      <c r="AB164" s="40"/>
    </row>
    <row r="165" spans="1:28" x14ac:dyDescent="0.2">
      <c r="A165" s="500">
        <v>3680553</v>
      </c>
      <c r="B165" s="500" t="s">
        <v>5746</v>
      </c>
      <c r="C165" s="500" t="s">
        <v>5747</v>
      </c>
      <c r="D165" s="501">
        <v>4</v>
      </c>
      <c r="E165" s="502">
        <v>3.9587584725819962</v>
      </c>
      <c r="F165" s="503">
        <v>2011</v>
      </c>
      <c r="G1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" s="39"/>
      <c r="I165" s="502">
        <v>0.48</v>
      </c>
      <c r="J165" s="504">
        <f>(Tabela1[[#This Row],[real]]-1)^3/Tabela1[[#This Row],[Z]]*0.00002</f>
        <v>1.079238182739821E-3</v>
      </c>
      <c r="K165" s="505">
        <v>1398.49823574522</v>
      </c>
      <c r="L165" s="505">
        <v>1736.8084354404721</v>
      </c>
      <c r="M165" s="506">
        <v>43475</v>
      </c>
      <c r="N165" s="507">
        <f>IF(Tabela1[[#This Row],[Entry]]=$B$1,Tabela1[[#This Row],[real]],Tabela1[[#This Row],[L2]]/Tabela1[[#This Row],[days2]])</f>
        <v>3.9201155235937604</v>
      </c>
      <c r="O165" s="507">
        <f>IF(Tabela1[[#This Row],[Entry]]=$B$1,Tabela1[[#This Row],[real]],Tabela1[[#This Row],[L]]/($B$1-Tabela1[[#This Row],[Entry]]))</f>
        <v>3.9383411234477825</v>
      </c>
      <c r="P165" s="503">
        <v>356.74924050787888</v>
      </c>
      <c r="Q165" s="508">
        <f>MIN(500,$B$1-Tabela1[[#This Row],[Entry]])</f>
        <v>441</v>
      </c>
      <c r="R165" s="502">
        <f>(0.25-Tabela1[[#This Row],[days]]/2000)*$L$2+(Tabela1[[#This Row],[days]]/2000+0.75)*(IF(Tabela1[[#This Row],[real]]&gt;Tabela1[[#This Row],[AV2]],0.4*Tabela1[[#This Row],[real]]+0.6*Tabela1[[#This Row],[AV2]],Tabela1[[#This Row],[AV2]]))</f>
        <v>3.9179528067246197</v>
      </c>
      <c r="S165" s="507">
        <f>Tabela1[[#This Row],[real]]-Tabela1[[#This Row],[AV2]]</f>
        <v>3.8642948988235837E-2</v>
      </c>
      <c r="T165" s="507">
        <f>Tabela1[[#This Row],[real]]/Tabela1[[#This Row],[AV2]]</f>
        <v>1.0098576046434493</v>
      </c>
      <c r="U165" s="509">
        <v>43861</v>
      </c>
      <c r="V165" s="191" t="s">
        <v>4039</v>
      </c>
      <c r="W165" s="191"/>
      <c r="X165" s="2"/>
      <c r="Y165" s="41"/>
      <c r="Z165" s="40"/>
      <c r="AA165" s="41"/>
      <c r="AB165" s="40"/>
    </row>
    <row r="166" spans="1:28" x14ac:dyDescent="0.2">
      <c r="A166" s="711">
        <v>1488733</v>
      </c>
      <c r="B166" s="711" t="s">
        <v>6455</v>
      </c>
      <c r="C166" s="711" t="s">
        <v>6456</v>
      </c>
      <c r="D166" s="712">
        <v>4</v>
      </c>
      <c r="E166" s="713">
        <v>4.0028878556684484</v>
      </c>
      <c r="F166" s="714">
        <v>2004</v>
      </c>
      <c r="G166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" s="712"/>
      <c r="I166" s="713">
        <v>0.64</v>
      </c>
      <c r="J166" s="715">
        <f>(Tabela1[[#This Row],[real]]-1)^3/Tabela1[[#This Row],[Z]]*0.00002</f>
        <v>8.4618897451641396E-4</v>
      </c>
      <c r="K166" s="716">
        <v>215.58469985901314</v>
      </c>
      <c r="L166" s="716">
        <v>221.47170149726125</v>
      </c>
      <c r="M166" s="717">
        <v>43861</v>
      </c>
      <c r="N166" s="718">
        <f>IF(Tabela1[[#This Row],[Entry]]=$B$1,Tabela1[[#This Row],[real]],Tabela1[[#This Row],[L2]]/Tabela1[[#This Row],[days2]])</f>
        <v>4.0265425188643631</v>
      </c>
      <c r="O166" s="718">
        <f>IF(Tabela1[[#This Row],[Entry]]=$B$1,Tabela1[[#This Row],[real]],Tabela1[[#This Row],[L]]/($B$1-Tabela1[[#This Row],[Entry]]))</f>
        <v>4.0267582090411134</v>
      </c>
      <c r="P166" s="714">
        <v>53.540897394973037</v>
      </c>
      <c r="Q166" s="719">
        <f>MIN(500,$B$1-Tabela1[[#This Row],[Entry]])</f>
        <v>55</v>
      </c>
      <c r="R166" s="713">
        <f>(0.25-Tabela1[[#This Row],[days]]/2000)*$L$2+(Tabela1[[#This Row],[days]]/2000+0.75)*(IF(Tabela1[[#This Row],[real]]&gt;Tabela1[[#This Row],[AV2]],0.4*Tabela1[[#This Row],[real]]+0.6*Tabela1[[#This Row],[AV2]],Tabela1[[#This Row],[AV2]]))</f>
        <v>3.8734059056109507</v>
      </c>
      <c r="S166" s="718">
        <f>Tabela1[[#This Row],[real]]-Tabela1[[#This Row],[AV2]]</f>
        <v>-2.3654663195914694E-2</v>
      </c>
      <c r="T166" s="718">
        <f>Tabela1[[#This Row],[real]]/Tabela1[[#This Row],[AV2]]</f>
        <v>0.99412531642591817</v>
      </c>
      <c r="U166" s="720">
        <v>43861</v>
      </c>
      <c r="V166" s="191" t="s">
        <v>6457</v>
      </c>
      <c r="W166" s="191"/>
      <c r="X166" s="2"/>
      <c r="Y166" s="41"/>
      <c r="Z166" s="40"/>
      <c r="AA166" s="41"/>
      <c r="AB166" s="40"/>
    </row>
    <row r="167" spans="1:28" x14ac:dyDescent="0.2">
      <c r="A167" s="153">
        <v>4597727</v>
      </c>
      <c r="B167" s="153" t="s">
        <v>3881</v>
      </c>
      <c r="C167" s="153" t="s">
        <v>3882</v>
      </c>
      <c r="D167" s="154">
        <v>4</v>
      </c>
      <c r="E167" s="21">
        <v>4.0696220049672052</v>
      </c>
      <c r="F167" s="116">
        <v>2013</v>
      </c>
      <c r="G1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" s="597"/>
      <c r="I167" s="155">
        <v>0.64</v>
      </c>
      <c r="J167" s="23">
        <f>(Tabela1[[#This Row],[real]]-1)^3/Tabela1[[#This Row],[Z]]*0.00002</f>
        <v>9.0386739436622765E-4</v>
      </c>
      <c r="K167" s="157">
        <v>2027.3104005748846</v>
      </c>
      <c r="L167" s="66">
        <v>2896.5953803852663</v>
      </c>
      <c r="M167" s="158">
        <v>43173</v>
      </c>
      <c r="N167" s="159">
        <f>IF(Tabela1[[#This Row],[Entry]]=$B$1,Tabela1[[#This Row],[real]],Tabela1[[#This Row],[L2]]/Tabela1[[#This Row],[days2]])</f>
        <v>3.8652831286806513</v>
      </c>
      <c r="O167" s="159">
        <f>IF(Tabela1[[#This Row],[Entry]]=$B$1,Tabela1[[#This Row],[real]],Tabela1[[#This Row],[L]]/($B$1-Tabela1[[#This Row],[Entry]]))</f>
        <v>3.8985132979613275</v>
      </c>
      <c r="P167" s="156">
        <v>524.49208326606401</v>
      </c>
      <c r="Q167" s="160">
        <f>MIN(500,$B$1-Tabela1[[#This Row],[Entry]])</f>
        <v>500</v>
      </c>
      <c r="R167" s="155">
        <f>(0.25-Tabela1[[#This Row],[days]]/2000)*$L$2+(Tabela1[[#This Row],[days]]/2000+0.75)*(IF(Tabela1[[#This Row],[real]]&gt;Tabela1[[#This Row],[AV2]],0.4*Tabela1[[#This Row],[real]]+0.6*Tabela1[[#This Row],[AV2]],Tabela1[[#This Row],[AV2]]))</f>
        <v>3.9470186791952733</v>
      </c>
      <c r="S167" s="159">
        <f>Tabela1[[#This Row],[real]]-Tabela1[[#This Row],[AV2]]</f>
        <v>0.20433887628655389</v>
      </c>
      <c r="T167" s="159">
        <f>Tabela1[[#This Row],[real]]/Tabela1[[#This Row],[AV2]]</f>
        <v>1.0528651768793718</v>
      </c>
      <c r="U167" s="172">
        <v>43861</v>
      </c>
      <c r="V167" s="191" t="s">
        <v>4013</v>
      </c>
      <c r="W167" s="191"/>
      <c r="X167" s="2"/>
      <c r="Y167" s="41"/>
      <c r="Z167" s="40"/>
      <c r="AA167" s="41"/>
      <c r="AB167" s="40"/>
    </row>
    <row r="168" spans="1:28" x14ac:dyDescent="0.2">
      <c r="A168" s="65">
        <v>912</v>
      </c>
      <c r="B168" s="65" t="s">
        <v>222</v>
      </c>
      <c r="C168" s="65" t="s">
        <v>223</v>
      </c>
      <c r="D168" s="39">
        <v>4.5</v>
      </c>
      <c r="E168" s="41">
        <v>4.2873211153300632</v>
      </c>
      <c r="F168" s="116">
        <v>1979</v>
      </c>
      <c r="G1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" s="39"/>
      <c r="I168" s="41">
        <v>0.76</v>
      </c>
      <c r="J168" s="23">
        <f>(Tabela1[[#This Row],[real]]-1)^3/Tabela1[[#This Row],[Z]]*0.00002</f>
        <v>9.348518490895619E-4</v>
      </c>
      <c r="K168" s="66">
        <v>3275.7570000593882</v>
      </c>
      <c r="L168" s="66">
        <v>5649.6617894713208</v>
      </c>
      <c r="M168" s="67">
        <v>42409</v>
      </c>
      <c r="N168" s="22">
        <f>IF(Tabela1[[#This Row],[Entry]]=$B$1,Tabela1[[#This Row],[real]],Tabela1[[#This Row],[L2]]/Tabela1[[#This Row],[days2]])</f>
        <v>3.7239529531571902</v>
      </c>
      <c r="O168" s="42">
        <f>IF(Tabela1[[#This Row],[Entry]]=$B$1,Tabela1[[#This Row],[real]],Tabela1[[#This Row],[L]]/($B$1-Tabela1[[#This Row],[Entry]]))</f>
        <v>3.7489461111289453</v>
      </c>
      <c r="P168" s="115">
        <v>879.64510864246586</v>
      </c>
      <c r="Q168" s="43">
        <f>MIN(500,$B$1-Tabela1[[#This Row],[Entry]])</f>
        <v>500</v>
      </c>
      <c r="R168" s="41">
        <f>(0.25-Tabela1[[#This Row],[days]]/2000)*$L$2+(Tabela1[[#This Row],[days]]/2000+0.75)*(IF(Tabela1[[#This Row],[real]]&gt;Tabela1[[#This Row],[AV2]],0.4*Tabela1[[#This Row],[real]]+0.6*Tabela1[[#This Row],[AV2]],Tabela1[[#This Row],[AV2]]))</f>
        <v>3.9493002180263392</v>
      </c>
      <c r="S168" s="42">
        <f>Tabela1[[#This Row],[real]]-Tabela1[[#This Row],[AV2]]</f>
        <v>0.563368162172873</v>
      </c>
      <c r="T168" s="64">
        <f>Tabela1[[#This Row],[real]]/Tabela1[[#This Row],[AV2]]</f>
        <v>1.1512822984767426</v>
      </c>
      <c r="U168" s="168">
        <v>43861</v>
      </c>
      <c r="V168" s="191" t="s">
        <v>4719</v>
      </c>
      <c r="W168" s="191"/>
      <c r="X168" s="2"/>
      <c r="Y168" s="41"/>
      <c r="Z168" s="40"/>
      <c r="AA168" s="41"/>
      <c r="AB168" s="40"/>
    </row>
    <row r="169" spans="1:28" x14ac:dyDescent="0.2">
      <c r="A169" s="65">
        <v>5675112</v>
      </c>
      <c r="B169" s="65" t="s">
        <v>1002</v>
      </c>
      <c r="C169" s="65" t="s">
        <v>3163</v>
      </c>
      <c r="D169" s="39">
        <v>4.5</v>
      </c>
      <c r="E169" s="41">
        <v>4.4508622849551838</v>
      </c>
      <c r="F169" s="116">
        <v>2014</v>
      </c>
      <c r="G1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" s="429"/>
      <c r="I169" s="41">
        <v>0.94</v>
      </c>
      <c r="J169" s="23">
        <f>(Tabela1[[#This Row],[real]]-1)^3/Tabela1[[#This Row],[Z]]*0.00002</f>
        <v>8.7434941992062091E-4</v>
      </c>
      <c r="K169" s="66">
        <v>2880.9022134108686</v>
      </c>
      <c r="L169" s="66">
        <v>4716.2711487815332</v>
      </c>
      <c r="M169" s="67">
        <v>42672</v>
      </c>
      <c r="N169" s="22">
        <f>IF(Tabela1[[#This Row],[Entry]]=$B$1,Tabela1[[#This Row],[real]],Tabela1[[#This Row],[L2]]/Tabela1[[#This Row],[days2]])</f>
        <v>3.8035154156270399</v>
      </c>
      <c r="O169" s="42">
        <f>IF(Tabela1[[#This Row],[Entry]]=$B$1,Tabela1[[#This Row],[real]],Tabela1[[#This Row],[L]]/($B$1-Tabela1[[#This Row],[Entry]]))</f>
        <v>3.7912147498243836</v>
      </c>
      <c r="P169" s="115">
        <v>757.43145448404312</v>
      </c>
      <c r="Q169" s="43">
        <f>MIN(500,$B$1-Tabela1[[#This Row],[Entry]])</f>
        <v>500</v>
      </c>
      <c r="R169" s="41">
        <f>(0.25-Tabela1[[#This Row],[days]]/2000)*$L$2+(Tabela1[[#This Row],[days]]/2000+0.75)*(IF(Tabela1[[#This Row],[real]]&gt;Tabela1[[#This Row],[AV2]],0.4*Tabela1[[#This Row],[real]]+0.6*Tabela1[[#This Row],[AV2]],Tabela1[[#This Row],[AV2]]))</f>
        <v>4.0624541633582973</v>
      </c>
      <c r="S169" s="42">
        <f>Tabela1[[#This Row],[real]]-Tabela1[[#This Row],[AV2]]</f>
        <v>0.64734686932814389</v>
      </c>
      <c r="T169" s="64">
        <f>Tabela1[[#This Row],[real]]/Tabela1[[#This Row],[AV2]]</f>
        <v>1.1701969884671608</v>
      </c>
      <c r="U169" s="172">
        <v>43861</v>
      </c>
      <c r="V169" s="191" t="s">
        <v>4059</v>
      </c>
      <c r="W169" s="191"/>
      <c r="X169" s="2"/>
      <c r="Y169" s="41"/>
      <c r="Z169" s="40"/>
      <c r="AA169" s="41"/>
      <c r="AB169" s="40"/>
    </row>
    <row r="170" spans="1:28" x14ac:dyDescent="0.2">
      <c r="A170" s="65">
        <v>2628</v>
      </c>
      <c r="B170" s="65" t="s">
        <v>2358</v>
      </c>
      <c r="C170" s="65" t="s">
        <v>247</v>
      </c>
      <c r="D170" s="39">
        <v>4</v>
      </c>
      <c r="E170" s="41">
        <v>3.7729939045855057</v>
      </c>
      <c r="F170" s="116">
        <v>1991</v>
      </c>
      <c r="G1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" s="597"/>
      <c r="I170" s="41">
        <v>0.89</v>
      </c>
      <c r="J170" s="23">
        <f>(Tabela1[[#This Row],[real]]-1)^3/Tabela1[[#This Row],[Z]]*0.00002</f>
        <v>4.7916681583616902E-4</v>
      </c>
      <c r="K170" s="66">
        <v>3208.0199868205482</v>
      </c>
      <c r="L170" s="66">
        <v>5524.5154839854576</v>
      </c>
      <c r="M170" s="67">
        <v>42409</v>
      </c>
      <c r="N170" s="22">
        <f>IF(Tabela1[[#This Row],[Entry]]=$B$1,Tabela1[[#This Row],[real]],Tabela1[[#This Row],[L2]]/Tabela1[[#This Row],[days2]])</f>
        <v>3.6469480194932302</v>
      </c>
      <c r="O170" s="42">
        <f>IF(Tabela1[[#This Row],[Entry]]=$B$1,Tabela1[[#This Row],[real]],Tabela1[[#This Row],[L]]/($B$1-Tabela1[[#This Row],[Entry]]))</f>
        <v>3.665902776367258</v>
      </c>
      <c r="P170" s="115">
        <v>879.64510864246586</v>
      </c>
      <c r="Q170" s="43">
        <f>MIN(500,$B$1-Tabela1[[#This Row],[Entry]])</f>
        <v>500</v>
      </c>
      <c r="R170" s="41">
        <f>(0.25-Tabela1[[#This Row],[days]]/2000)*$L$2+(Tabela1[[#This Row],[days]]/2000+0.75)*(IF(Tabela1[[#This Row],[real]]&gt;Tabela1[[#This Row],[AV2]],0.4*Tabela1[[#This Row],[real]]+0.6*Tabela1[[#This Row],[AV2]],Tabela1[[#This Row],[AV2]]))</f>
        <v>3.6973663735301407</v>
      </c>
      <c r="S170" s="42">
        <f>Tabela1[[#This Row],[real]]-Tabela1[[#This Row],[AV2]]</f>
        <v>0.12604588509227543</v>
      </c>
      <c r="T170" s="64">
        <f>Tabela1[[#This Row],[real]]/Tabela1[[#This Row],[AV2]]</f>
        <v>1.0345620185477145</v>
      </c>
      <c r="U170" s="172">
        <v>43860</v>
      </c>
      <c r="V170" s="191" t="s">
        <v>4543</v>
      </c>
      <c r="W170" s="191"/>
      <c r="X170" s="2"/>
      <c r="Y170" s="41"/>
      <c r="Z170" s="40"/>
      <c r="AA170" s="41"/>
      <c r="AB170" s="40"/>
    </row>
    <row r="171" spans="1:28" x14ac:dyDescent="0.2">
      <c r="A171" s="75">
        <v>5386487</v>
      </c>
      <c r="B171" s="75" t="s">
        <v>770</v>
      </c>
      <c r="C171" s="75" t="s">
        <v>3678</v>
      </c>
      <c r="D171" s="76">
        <v>4</v>
      </c>
      <c r="E171" s="77">
        <v>3.8341144577058235</v>
      </c>
      <c r="F171" s="116">
        <v>2014</v>
      </c>
      <c r="G1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" s="76"/>
      <c r="I171" s="77">
        <v>0.47</v>
      </c>
      <c r="J171" s="23">
        <f>(Tabela1[[#This Row],[real]]-1)^3/Tabela1[[#This Row],[Z]]*0.00002</f>
        <v>9.6868883556614383E-4</v>
      </c>
      <c r="K171" s="112">
        <v>1785.8837328425727</v>
      </c>
      <c r="L171" s="66">
        <v>2632.2846611078985</v>
      </c>
      <c r="M171" s="79">
        <v>43084</v>
      </c>
      <c r="N171" s="22">
        <f>IF(Tabela1[[#This Row],[Entry]]=$B$1,Tabela1[[#This Row],[real]],Tabela1[[#This Row],[L2]]/Tabela1[[#This Row],[days2]])</f>
        <v>3.1553893211241939</v>
      </c>
      <c r="O171" s="64">
        <f>IF(Tabela1[[#This Row],[Entry]]=$B$1,Tabela1[[#This Row],[real]],Tabela1[[#This Row],[L]]/($B$1-Tabela1[[#This Row],[Entry]]))</f>
        <v>3.1638036792162243</v>
      </c>
      <c r="P171" s="117">
        <v>565.97888599252235</v>
      </c>
      <c r="Q171" s="78">
        <f>MIN(500,$B$1-Tabela1[[#This Row],[Entry]])</f>
        <v>500</v>
      </c>
      <c r="R171" s="77">
        <f>(0.25-Tabela1[[#This Row],[days]]/2000)*$L$2+(Tabela1[[#This Row],[days]]/2000+0.75)*(IF(Tabela1[[#This Row],[real]]&gt;Tabela1[[#This Row],[AV2]],0.4*Tabela1[[#This Row],[real]]+0.6*Tabela1[[#This Row],[AV2]],Tabela1[[#This Row],[AV2]]))</f>
        <v>3.4268793757568456</v>
      </c>
      <c r="S171" s="64">
        <f>Tabela1[[#This Row],[real]]-Tabela1[[#This Row],[AV2]]</f>
        <v>0.67872513658162958</v>
      </c>
      <c r="T171" s="64">
        <f>Tabela1[[#This Row],[real]]/Tabela1[[#This Row],[AV2]]</f>
        <v>1.2151002832004942</v>
      </c>
      <c r="U171" s="168">
        <v>43860</v>
      </c>
      <c r="V171" s="191" t="s">
        <v>3956</v>
      </c>
      <c r="W171" s="191"/>
      <c r="X171" s="2"/>
      <c r="Y171" s="41"/>
      <c r="Z171" s="40"/>
      <c r="AA171" s="41"/>
      <c r="AB171" s="40"/>
    </row>
    <row r="172" spans="1:28" x14ac:dyDescent="0.2">
      <c r="A172" s="309">
        <v>2607316</v>
      </c>
      <c r="B172" s="309" t="s">
        <v>3298</v>
      </c>
      <c r="C172" s="309" t="s">
        <v>3298</v>
      </c>
      <c r="D172" s="311">
        <v>4</v>
      </c>
      <c r="E172" s="313">
        <v>3.925845149921916</v>
      </c>
      <c r="F172" s="116">
        <v>2009</v>
      </c>
      <c r="G1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" s="597"/>
      <c r="I172" s="313">
        <v>0.65</v>
      </c>
      <c r="J172" s="301">
        <f>(Tabela1[[#This Row],[real]]-1)^3/Tabela1[[#This Row],[Z]]*0.00002</f>
        <v>7.7067390002457325E-4</v>
      </c>
      <c r="K172" s="317">
        <v>1718.304563777692</v>
      </c>
      <c r="L172" s="66">
        <v>2323.136530554807</v>
      </c>
      <c r="M172" s="306">
        <v>43260</v>
      </c>
      <c r="N172" s="304">
        <f>IF(Tabela1[[#This Row],[Entry]]=$B$1,Tabela1[[#This Row],[real]],Tabela1[[#This Row],[L2]]/Tabela1[[#This Row],[days2]])</f>
        <v>3.570522189588377</v>
      </c>
      <c r="O172" s="319">
        <f>IF(Tabela1[[#This Row],[Entry]]=$B$1,Tabela1[[#This Row],[real]],Tabela1[[#This Row],[L]]/($B$1-Tabela1[[#This Row],[Entry]]))</f>
        <v>3.5413666624311082</v>
      </c>
      <c r="P172" s="315">
        <v>481.24741215395852</v>
      </c>
      <c r="Q172" s="321">
        <f>MIN(500,$B$1-Tabela1[[#This Row],[Entry]])</f>
        <v>500</v>
      </c>
      <c r="R172" s="313">
        <f>(0.25-Tabela1[[#This Row],[days]]/2000)*$L$2+(Tabela1[[#This Row],[days]]/2000+0.75)*(IF(Tabela1[[#This Row],[real]]&gt;Tabela1[[#This Row],[AV2]],0.4*Tabela1[[#This Row],[real]]+0.6*Tabela1[[#This Row],[AV2]],Tabela1[[#This Row],[AV2]]))</f>
        <v>3.7126513737217923</v>
      </c>
      <c r="S172" s="319">
        <f>Tabela1[[#This Row],[real]]-Tabela1[[#This Row],[AV2]]</f>
        <v>0.35532296033353905</v>
      </c>
      <c r="T172" s="319">
        <f>Tabela1[[#This Row],[real]]/Tabela1[[#This Row],[AV2]]</f>
        <v>1.0995156846720233</v>
      </c>
      <c r="U172" s="306">
        <v>43860</v>
      </c>
      <c r="V172" s="307" t="s">
        <v>3951</v>
      </c>
      <c r="W172" s="191"/>
      <c r="X172" s="2"/>
      <c r="Y172" s="41"/>
      <c r="Z172" s="40"/>
      <c r="AA172" s="41"/>
      <c r="AB172" s="40"/>
    </row>
    <row r="173" spans="1:28" x14ac:dyDescent="0.2">
      <c r="A173" s="358">
        <v>1056786</v>
      </c>
      <c r="B173" s="358" t="s">
        <v>134</v>
      </c>
      <c r="C173" s="358" t="s">
        <v>5409</v>
      </c>
      <c r="D173" s="359">
        <v>4.5</v>
      </c>
      <c r="E173" s="360">
        <v>4.2286724887993614</v>
      </c>
      <c r="F173" s="116">
        <v>2007</v>
      </c>
      <c r="G1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0.49394049710781396</v>
      </c>
      <c r="H173" s="359"/>
      <c r="I173" s="360">
        <v>0.49</v>
      </c>
      <c r="J173" s="362">
        <f>(Tabela1[[#This Row],[real]]-1)^3/Tabela1[[#This Row],[Z]]*0.00002</f>
        <v>1.3737442734447485E-3</v>
      </c>
      <c r="K173" s="363">
        <v>1711.9466927872897</v>
      </c>
      <c r="L173" s="66">
        <v>2281.2360075871866</v>
      </c>
      <c r="M173" s="364">
        <v>43323</v>
      </c>
      <c r="N173" s="365">
        <f>IF(Tabela1[[#This Row],[Entry]]=$B$1,Tabela1[[#This Row],[real]],Tabela1[[#This Row],[L2]]/Tabela1[[#This Row],[days2]])</f>
        <v>3.8256035159540756</v>
      </c>
      <c r="O173" s="365">
        <f>IF(Tabela1[[#This Row],[Entry]]=$B$1,Tabela1[[#This Row],[real]],Tabela1[[#This Row],[L]]/($B$1-Tabela1[[#This Row],[Entry]]))</f>
        <v>3.8469409908721528</v>
      </c>
      <c r="P173" s="361">
        <v>447.49715584688437</v>
      </c>
      <c r="Q173" s="366">
        <f>MIN(500,$B$1-Tabela1[[#This Row],[Entry]])</f>
        <v>500</v>
      </c>
      <c r="R173" s="360">
        <f>(0.25-Tabela1[[#This Row],[days]]/2000)*$L$2+(Tabela1[[#This Row],[days]]/2000+0.75)*(IF(Tabela1[[#This Row],[real]]&gt;Tabela1[[#This Row],[AV2]],0.4*Tabela1[[#This Row],[real]]+0.6*Tabela1[[#This Row],[AV2]],Tabela1[[#This Row],[AV2]]))</f>
        <v>3.9868311050921896</v>
      </c>
      <c r="S173" s="365">
        <f>Tabela1[[#This Row],[real]]-Tabela1[[#This Row],[AV2]]</f>
        <v>0.40306897284528587</v>
      </c>
      <c r="T173" s="365">
        <f>Tabela1[[#This Row],[real]]/Tabela1[[#This Row],[AV2]]</f>
        <v>1.1053608851948067</v>
      </c>
      <c r="U173" s="367">
        <v>43859</v>
      </c>
      <c r="V173" s="191" t="s">
        <v>4086</v>
      </c>
      <c r="W173" s="191"/>
      <c r="X173" s="2"/>
      <c r="Y173" s="41"/>
      <c r="Z173" s="40"/>
      <c r="AA173" s="41"/>
      <c r="AB173" s="40"/>
    </row>
    <row r="174" spans="1:28" x14ac:dyDescent="0.2">
      <c r="A174" s="65">
        <v>4652</v>
      </c>
      <c r="B174" s="65" t="s">
        <v>942</v>
      </c>
      <c r="C174" s="65" t="s">
        <v>943</v>
      </c>
      <c r="D174" s="39">
        <v>4</v>
      </c>
      <c r="E174" s="41">
        <v>3.7622000171525589</v>
      </c>
      <c r="F174" s="116">
        <v>2001</v>
      </c>
      <c r="G1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" s="586"/>
      <c r="I174" s="41">
        <v>0.87</v>
      </c>
      <c r="J174" s="23">
        <f>(Tabela1[[#This Row],[real]]-1)^3/Tabela1[[#This Row],[Z]]*0.00002</f>
        <v>4.8448029053924492E-4</v>
      </c>
      <c r="K174" s="66">
        <v>3145.4799618811608</v>
      </c>
      <c r="L174" s="66">
        <v>5341.8519941597306</v>
      </c>
      <c r="M174" s="67">
        <v>42409</v>
      </c>
      <c r="N174" s="22">
        <f>IF(Tabela1[[#This Row],[Entry]]=$B$1,Tabela1[[#This Row],[real]],Tabela1[[#This Row],[L2]]/Tabela1[[#This Row],[days2]])</f>
        <v>3.5758511369835282</v>
      </c>
      <c r="O174" s="42">
        <f>IF(Tabela1[[#This Row],[Entry]]=$B$1,Tabela1[[#This Row],[real]],Tabela1[[#This Row],[L]]/($B$1-Tabela1[[#This Row],[Entry]]))</f>
        <v>3.5446927632115002</v>
      </c>
      <c r="P174" s="115">
        <v>879.64510864246586</v>
      </c>
      <c r="Q174" s="43">
        <f>MIN(500,$B$1-Tabela1[[#This Row],[Entry]])</f>
        <v>500</v>
      </c>
      <c r="R174" s="41">
        <f>(0.25-Tabela1[[#This Row],[days]]/2000)*$L$2+(Tabela1[[#This Row],[days]]/2000+0.75)*(IF(Tabela1[[#This Row],[real]]&gt;Tabela1[[#This Row],[AV2]],0.4*Tabela1[[#This Row],[real]]+0.6*Tabela1[[#This Row],[AV2]],Tabela1[[#This Row],[AV2]]))</f>
        <v>3.6503906890511404</v>
      </c>
      <c r="S174" s="42">
        <f>Tabela1[[#This Row],[real]]-Tabela1[[#This Row],[AV2]]</f>
        <v>0.18634888016903073</v>
      </c>
      <c r="T174" s="64">
        <f>Tabela1[[#This Row],[real]]/Tabela1[[#This Row],[AV2]]</f>
        <v>1.0521131537724551</v>
      </c>
      <c r="U174" s="168">
        <v>43859</v>
      </c>
      <c r="V174" s="191" t="s">
        <v>4023</v>
      </c>
      <c r="W174" s="191"/>
      <c r="X174" s="2"/>
      <c r="Y174" s="41"/>
      <c r="Z174" s="40"/>
      <c r="AA174" s="41"/>
      <c r="AB174" s="40"/>
    </row>
    <row r="175" spans="1:28" x14ac:dyDescent="0.2">
      <c r="A175" s="65">
        <v>33314</v>
      </c>
      <c r="B175" s="65" t="s">
        <v>732</v>
      </c>
      <c r="C175" s="65" t="s">
        <v>733</v>
      </c>
      <c r="D175" s="39">
        <v>4</v>
      </c>
      <c r="E175" s="41">
        <v>3.8576853936117259</v>
      </c>
      <c r="F175" s="116">
        <v>1988</v>
      </c>
      <c r="G1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" s="597"/>
      <c r="I175" s="41">
        <v>0.83</v>
      </c>
      <c r="J175" s="23">
        <f>(Tabela1[[#This Row],[real]]-1)^3/Tabela1[[#This Row],[Z]]*0.00002</f>
        <v>5.6233504315360457E-4</v>
      </c>
      <c r="K175" s="66">
        <v>3193.3120969696465</v>
      </c>
      <c r="L175" s="66">
        <v>5468.8525403620924</v>
      </c>
      <c r="M175" s="67">
        <v>42409</v>
      </c>
      <c r="N175" s="22">
        <f>IF(Tabela1[[#This Row],[Entry]]=$B$1,Tabela1[[#This Row],[real]],Tabela1[[#This Row],[L2]]/Tabela1[[#This Row],[days2]])</f>
        <v>3.6302277652607025</v>
      </c>
      <c r="O175" s="42">
        <f>IF(Tabela1[[#This Row],[Entry]]=$B$1,Tabela1[[#This Row],[real]],Tabela1[[#This Row],[L]]/($B$1-Tabela1[[#This Row],[Entry]]))</f>
        <v>3.6289665164977389</v>
      </c>
      <c r="P175" s="115">
        <v>879.64510864246586</v>
      </c>
      <c r="Q175" s="43">
        <f>MIN(500,$B$1-Tabela1[[#This Row],[Entry]])</f>
        <v>500</v>
      </c>
      <c r="R175" s="41">
        <f>(0.25-Tabela1[[#This Row],[days]]/2000)*$L$2+(Tabela1[[#This Row],[days]]/2000+0.75)*(IF(Tabela1[[#This Row],[real]]&gt;Tabela1[[#This Row],[AV2]],0.4*Tabela1[[#This Row],[real]]+0.6*Tabela1[[#This Row],[AV2]],Tabela1[[#This Row],[AV2]]))</f>
        <v>3.7212108166011117</v>
      </c>
      <c r="S175" s="42">
        <f>Tabela1[[#This Row],[real]]-Tabela1[[#This Row],[AV2]]</f>
        <v>0.22745762835102346</v>
      </c>
      <c r="T175" s="64">
        <f>Tabela1[[#This Row],[real]]/Tabela1[[#This Row],[AV2]]</f>
        <v>1.0626565722756209</v>
      </c>
      <c r="U175" s="168">
        <v>43859</v>
      </c>
      <c r="V175" s="191" t="s">
        <v>4857</v>
      </c>
      <c r="W175" s="191"/>
      <c r="X175" s="2"/>
      <c r="Y175" s="41"/>
      <c r="Z175" s="40"/>
      <c r="AA175" s="41"/>
      <c r="AB175" s="40"/>
    </row>
    <row r="176" spans="1:28" x14ac:dyDescent="0.2">
      <c r="A176" s="10">
        <v>8012146</v>
      </c>
      <c r="B176" s="10" t="s">
        <v>3460</v>
      </c>
      <c r="C176" s="10" t="s">
        <v>3461</v>
      </c>
      <c r="D176" s="2">
        <v>4</v>
      </c>
      <c r="E176" s="21">
        <v>3.8846206793778379</v>
      </c>
      <c r="F176" s="116">
        <v>2017</v>
      </c>
      <c r="G1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" s="586"/>
      <c r="I176" s="21">
        <v>0.61</v>
      </c>
      <c r="J176" s="23">
        <f>(Tabela1[[#This Row],[real]]-1)^3/Tabela1[[#This Row],[Z]]*0.00002</f>
        <v>7.8698471664283352E-4</v>
      </c>
      <c r="K176" s="24">
        <v>2450.3801293365455</v>
      </c>
      <c r="L176" s="66">
        <v>3937.6969090884782</v>
      </c>
      <c r="M176" s="1">
        <v>42807</v>
      </c>
      <c r="N176" s="22">
        <f>IF(Tabela1[[#This Row],[Entry]]=$B$1,Tabela1[[#This Row],[real]],Tabela1[[#This Row],[L2]]/Tabela1[[#This Row],[days2]])</f>
        <v>3.5272584472307886</v>
      </c>
      <c r="O176" s="22">
        <f>IF(Tabela1[[#This Row],[Entry]]=$B$1,Tabela1[[#This Row],[real]],Tabela1[[#This Row],[L]]/($B$1-Tabela1[[#This Row],[Entry]]))</f>
        <v>3.5506734978254988</v>
      </c>
      <c r="P176" s="35">
        <v>694.69820995405416</v>
      </c>
      <c r="Q176" s="3">
        <f>MIN(500,$B$1-Tabela1[[#This Row],[Entry]])</f>
        <v>500</v>
      </c>
      <c r="R176" s="21">
        <f>(0.25-Tabela1[[#This Row],[days]]/2000)*$L$2+(Tabela1[[#This Row],[days]]/2000+0.75)*(IF(Tabela1[[#This Row],[real]]&gt;Tabela1[[#This Row],[AV2]],0.4*Tabela1[[#This Row],[real]]+0.6*Tabela1[[#This Row],[AV2]],Tabela1[[#This Row],[AV2]]))</f>
        <v>3.6702033400896084</v>
      </c>
      <c r="S176" s="22">
        <f>Tabela1[[#This Row],[real]]-Tabela1[[#This Row],[AV2]]</f>
        <v>0.35736223214704932</v>
      </c>
      <c r="T176" s="47">
        <f>Tabela1[[#This Row],[real]]/Tabela1[[#This Row],[AV2]]</f>
        <v>1.1013144450550854</v>
      </c>
      <c r="U176" s="168">
        <v>43859</v>
      </c>
      <c r="V176" s="191" t="s">
        <v>4008</v>
      </c>
      <c r="W176" s="191"/>
      <c r="X176" s="2"/>
      <c r="Y176" s="41"/>
      <c r="Z176" s="40"/>
      <c r="AA176" s="41"/>
      <c r="AB176" s="40"/>
    </row>
    <row r="177" spans="1:28" x14ac:dyDescent="0.2">
      <c r="A177" s="10">
        <v>173</v>
      </c>
      <c r="B177" s="10" t="s">
        <v>104</v>
      </c>
      <c r="C177" s="10" t="s">
        <v>105</v>
      </c>
      <c r="D177" s="2">
        <v>4.5</v>
      </c>
      <c r="E177" s="21">
        <v>4.593425267462365</v>
      </c>
      <c r="F177" s="116">
        <v>1967</v>
      </c>
      <c r="G1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" s="597"/>
      <c r="I177" s="21">
        <v>0.95</v>
      </c>
      <c r="J177" s="23">
        <f>(Tabela1[[#This Row],[real]]-1)^3/Tabela1[[#This Row],[Z]]*0.00002</f>
        <v>9.7685980984201794E-4</v>
      </c>
      <c r="K177" s="24">
        <v>3662.9651893263544</v>
      </c>
      <c r="L177" s="66">
        <v>6274.7388557507866</v>
      </c>
      <c r="M177" s="1">
        <v>42409</v>
      </c>
      <c r="N177" s="22">
        <f>IF(Tabela1[[#This Row],[Entry]]=$B$1,Tabela1[[#This Row],[real]],Tabela1[[#This Row],[L2]]/Tabela1[[#This Row],[days2]])</f>
        <v>4.1641397801657947</v>
      </c>
      <c r="O177" s="22">
        <f>IF(Tabela1[[#This Row],[Entry]]=$B$1,Tabela1[[#This Row],[real]],Tabela1[[#This Row],[L]]/($B$1-Tabela1[[#This Row],[Entry]]))</f>
        <v>4.1637285041478345</v>
      </c>
      <c r="P177" s="35">
        <v>879.64510864246586</v>
      </c>
      <c r="Q177" s="3">
        <f>MIN(500,$B$1-Tabela1[[#This Row],[Entry]])</f>
        <v>500</v>
      </c>
      <c r="R177" s="21">
        <f>(0.25-Tabela1[[#This Row],[days]]/2000)*$L$2+(Tabela1[[#This Row],[days]]/2000+0.75)*(IF(Tabela1[[#This Row],[real]]&gt;Tabela1[[#This Row],[AV2]],0.4*Tabela1[[#This Row],[real]]+0.6*Tabela1[[#This Row],[AV2]],Tabela1[[#This Row],[AV2]]))</f>
        <v>4.3358539750844223</v>
      </c>
      <c r="S177" s="22">
        <f>Tabela1[[#This Row],[real]]-Tabela1[[#This Row],[AV2]]</f>
        <v>0.42928548729657034</v>
      </c>
      <c r="T177" s="47">
        <f>Tabela1[[#This Row],[real]]/Tabela1[[#This Row],[AV2]]</f>
        <v>1.103091036794994</v>
      </c>
      <c r="U177" s="168">
        <v>43859</v>
      </c>
      <c r="V177" s="191" t="s">
        <v>4096</v>
      </c>
      <c r="W177" s="191"/>
      <c r="X177" s="2"/>
      <c r="Y177" s="41"/>
      <c r="Z177" s="40"/>
      <c r="AA177" s="41"/>
      <c r="AB177" s="40"/>
    </row>
    <row r="178" spans="1:28" x14ac:dyDescent="0.2">
      <c r="A178" s="711">
        <v>44074</v>
      </c>
      <c r="B178" s="711" t="s">
        <v>6451</v>
      </c>
      <c r="C178" s="711" t="s">
        <v>6452</v>
      </c>
      <c r="D178" s="712">
        <v>3.5</v>
      </c>
      <c r="E178" s="713">
        <v>3.355433898222961</v>
      </c>
      <c r="F178" s="714">
        <v>1987</v>
      </c>
      <c r="G178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" s="712"/>
      <c r="I178" s="713">
        <v>0.35</v>
      </c>
      <c r="J178" s="715">
        <f>(Tabela1[[#This Row],[real]]-1)^3/Tabela1[[#This Row],[Z]]*0.00002</f>
        <v>7.4674911064964331E-4</v>
      </c>
      <c r="K178" s="716">
        <v>190.424758412541</v>
      </c>
      <c r="L178" s="716">
        <v>195.91775374969583</v>
      </c>
      <c r="M178" s="717">
        <v>43858</v>
      </c>
      <c r="N178" s="718">
        <f>IF(Tabela1[[#This Row],[Entry]]=$B$1,Tabela1[[#This Row],[real]],Tabela1[[#This Row],[L2]]/Tabela1[[#This Row],[days2]])</f>
        <v>3.3776767977532285</v>
      </c>
      <c r="O178" s="718">
        <f>IF(Tabela1[[#This Row],[Entry]]=$B$1,Tabela1[[#This Row],[real]],Tabela1[[#This Row],[L]]/($B$1-Tabela1[[#This Row],[Entry]]))</f>
        <v>3.3778923060292385</v>
      </c>
      <c r="P178" s="714">
        <v>56.377436271939402</v>
      </c>
      <c r="Q178" s="719">
        <f>MIN(500,$B$1-Tabela1[[#This Row],[Entry]])</f>
        <v>58</v>
      </c>
      <c r="R178" s="713">
        <f>(0.25-Tabela1[[#This Row],[days]]/2000)*$L$2+(Tabela1[[#This Row],[days]]/2000+0.75)*(IF(Tabela1[[#This Row],[real]]&gt;Tabela1[[#This Row],[AV2]],0.4*Tabela1[[#This Row],[real]]+0.6*Tabela1[[#This Row],[AV2]],Tabela1[[#This Row],[AV2]]))</f>
        <v>3.3689718905277592</v>
      </c>
      <c r="S178" s="718">
        <f>Tabela1[[#This Row],[real]]-Tabela1[[#This Row],[AV2]]</f>
        <v>-2.2242899530267479E-2</v>
      </c>
      <c r="T178" s="718">
        <f>Tabela1[[#This Row],[real]]/Tabela1[[#This Row],[AV2]]</f>
        <v>0.9934147341909495</v>
      </c>
      <c r="U178" s="720">
        <v>43858</v>
      </c>
      <c r="V178" s="191" t="s">
        <v>6453</v>
      </c>
      <c r="W178" s="191"/>
      <c r="X178" s="2"/>
      <c r="Y178" s="41"/>
      <c r="Z178" s="40"/>
      <c r="AA178" s="41"/>
      <c r="AB178" s="40"/>
    </row>
    <row r="179" spans="1:28" x14ac:dyDescent="0.2">
      <c r="A179" s="65">
        <v>6185221</v>
      </c>
      <c r="B179" s="65" t="s">
        <v>2672</v>
      </c>
      <c r="C179" s="65" t="s">
        <v>2673</v>
      </c>
      <c r="D179" s="39">
        <v>3.5</v>
      </c>
      <c r="E179" s="41">
        <v>3.492226933800437</v>
      </c>
      <c r="F179" s="116">
        <v>2015</v>
      </c>
      <c r="G1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" s="597"/>
      <c r="I179" s="41">
        <v>0.65</v>
      </c>
      <c r="J179" s="23">
        <f>(Tabela1[[#This Row],[real]]-1)^3/Tabela1[[#This Row],[Z]]*0.00002</f>
        <v>4.7629869825511594E-4</v>
      </c>
      <c r="K179" s="66">
        <v>2874.6372060423978</v>
      </c>
      <c r="L179" s="66">
        <v>4974.0321399106315</v>
      </c>
      <c r="M179" s="67">
        <v>42409</v>
      </c>
      <c r="N179" s="22">
        <f>IF(Tabela1[[#This Row],[Entry]]=$B$1,Tabela1[[#This Row],[real]],Tabela1[[#This Row],[L2]]/Tabela1[[#This Row],[days2]])</f>
        <v>3.2679511064169424</v>
      </c>
      <c r="O179" s="42">
        <f>IF(Tabela1[[#This Row],[Entry]]=$B$1,Tabela1[[#This Row],[real]],Tabela1[[#This Row],[L]]/($B$1-Tabela1[[#This Row],[Entry]]))</f>
        <v>3.300618540086683</v>
      </c>
      <c r="P179" s="115">
        <v>879.64510864246586</v>
      </c>
      <c r="Q179" s="43">
        <f>MIN(500,$B$1-Tabela1[[#This Row],[Entry]])</f>
        <v>500</v>
      </c>
      <c r="R179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3.3576614373703402</v>
      </c>
      <c r="S179" s="42">
        <f>Tabela1[[#This Row],[real]]-Tabela1[[#This Row],[AV2]]</f>
        <v>0.22427582738349461</v>
      </c>
      <c r="T179" s="64">
        <f>Tabela1[[#This Row],[real]]/Tabela1[[#This Row],[AV2]]</f>
        <v>1.0686288809349402</v>
      </c>
      <c r="U179" s="168">
        <v>43858</v>
      </c>
      <c r="V179" s="191" t="s">
        <v>4144</v>
      </c>
      <c r="W179" s="191"/>
      <c r="X179" s="2"/>
      <c r="Y179" s="41"/>
      <c r="Z179" s="40"/>
      <c r="AA179" s="41"/>
      <c r="AB179" s="40"/>
    </row>
    <row r="180" spans="1:28" x14ac:dyDescent="0.2">
      <c r="A180" s="65">
        <v>142671</v>
      </c>
      <c r="B180" s="65" t="s">
        <v>288</v>
      </c>
      <c r="C180" s="65" t="s">
        <v>289</v>
      </c>
      <c r="D180" s="39">
        <v>4.5</v>
      </c>
      <c r="E180" s="41">
        <v>4.3321985645334031</v>
      </c>
      <c r="F180" s="116">
        <v>2004</v>
      </c>
      <c r="G1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" s="597"/>
      <c r="I180" s="41">
        <v>0.91</v>
      </c>
      <c r="J180" s="23">
        <f>(Tabela1[[#This Row],[real]]-1)^3/Tabela1[[#This Row],[Z]]*0.00002</f>
        <v>8.1316976452557694E-4</v>
      </c>
      <c r="K180" s="66">
        <v>3469.4327708443025</v>
      </c>
      <c r="L180" s="66">
        <v>5915.2454957071668</v>
      </c>
      <c r="M180" s="67">
        <v>42409</v>
      </c>
      <c r="N180" s="22">
        <f>IF(Tabela1[[#This Row],[Entry]]=$B$1,Tabela1[[#This Row],[real]],Tabela1[[#This Row],[L2]]/Tabela1[[#This Row],[days2]])</f>
        <v>3.9441278496945098</v>
      </c>
      <c r="O180" s="42">
        <f>IF(Tabela1[[#This Row],[Entry]]=$B$1,Tabela1[[#This Row],[real]],Tabela1[[#This Row],[L]]/($B$1-Tabela1[[#This Row],[Entry]]))</f>
        <v>3.9251794928381996</v>
      </c>
      <c r="P180" s="115">
        <v>879.64510864246586</v>
      </c>
      <c r="Q180" s="43">
        <f>MIN(500,$B$1-Tabela1[[#This Row],[Entry]])</f>
        <v>500</v>
      </c>
      <c r="R180" s="41">
        <f>(0.25-Tabela1[[#This Row],[days]]/2000)*$L$2+(Tabela1[[#This Row],[days]]/2000+0.75)*(IF(Tabela1[[#This Row],[real]]&gt;Tabela1[[#This Row],[AV2]],0.4*Tabela1[[#This Row],[real]]+0.6*Tabela1[[#This Row],[AV2]],Tabela1[[#This Row],[AV2]]))</f>
        <v>4.0993561356300674</v>
      </c>
      <c r="S180" s="42">
        <f>Tabela1[[#This Row],[real]]-Tabela1[[#This Row],[AV2]]</f>
        <v>0.38807071483889333</v>
      </c>
      <c r="T180" s="64">
        <f>Tabela1[[#This Row],[real]]/Tabela1[[#This Row],[AV2]]</f>
        <v>1.0983920221726462</v>
      </c>
      <c r="U180" s="168">
        <v>43858</v>
      </c>
      <c r="V180" s="191" t="s">
        <v>4459</v>
      </c>
      <c r="W180" s="191"/>
      <c r="X180" s="2"/>
      <c r="Y180" s="41"/>
      <c r="Z180" s="40"/>
      <c r="AA180" s="41"/>
      <c r="AB180" s="40"/>
    </row>
    <row r="181" spans="1:28" x14ac:dyDescent="0.2">
      <c r="A181" s="65">
        <v>3393529</v>
      </c>
      <c r="B181" s="65" t="s">
        <v>1790</v>
      </c>
      <c r="C181" s="65" t="s">
        <v>1791</v>
      </c>
      <c r="D181" s="39">
        <v>3.5</v>
      </c>
      <c r="E181" s="41">
        <v>3.3769472563938758</v>
      </c>
      <c r="F181" s="116">
        <v>2011</v>
      </c>
      <c r="G1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" s="429"/>
      <c r="I181" s="41">
        <v>0.69</v>
      </c>
      <c r="J181" s="23">
        <f>(Tabela1[[#This Row],[real]]-1)^3/Tabela1[[#This Row],[Z]]*0.00002</f>
        <v>3.8925978632759183E-4</v>
      </c>
      <c r="K181" s="66">
        <v>2781.4990856383292</v>
      </c>
      <c r="L181" s="66">
        <v>4792.916889365285</v>
      </c>
      <c r="M181" s="67">
        <v>42409</v>
      </c>
      <c r="N181" s="22">
        <f>IF(Tabela1[[#This Row],[Entry]]=$B$1,Tabela1[[#This Row],[real]],Tabela1[[#This Row],[L2]]/Tabela1[[#This Row],[days2]])</f>
        <v>3.1620696327533118</v>
      </c>
      <c r="O181" s="42">
        <f>IF(Tabela1[[#This Row],[Entry]]=$B$1,Tabela1[[#This Row],[real]],Tabela1[[#This Row],[L]]/($B$1-Tabela1[[#This Row],[Entry]]))</f>
        <v>3.1804358920804812</v>
      </c>
      <c r="P181" s="115">
        <v>879.64510864246586</v>
      </c>
      <c r="Q181" s="43">
        <f>MIN(500,$B$1-Tabela1[[#This Row],[Entry]])</f>
        <v>500</v>
      </c>
      <c r="R181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3.2480206822095372</v>
      </c>
      <c r="S181" s="42">
        <f>Tabela1[[#This Row],[real]]-Tabela1[[#This Row],[AV2]]</f>
        <v>0.21487762364056406</v>
      </c>
      <c r="T181" s="64">
        <f>Tabela1[[#This Row],[real]]/Tabela1[[#This Row],[AV2]]</f>
        <v>1.0679547412285995</v>
      </c>
      <c r="U181" s="172">
        <v>43857</v>
      </c>
      <c r="V181" s="191" t="s">
        <v>3947</v>
      </c>
      <c r="W181" s="191"/>
      <c r="X181" s="2"/>
      <c r="Y181" s="41"/>
      <c r="Z181" s="40"/>
      <c r="AA181" s="41"/>
      <c r="AB181" s="40"/>
    </row>
    <row r="182" spans="1:28" x14ac:dyDescent="0.2">
      <c r="A182" s="44">
        <v>8359646</v>
      </c>
      <c r="B182" s="44" t="s">
        <v>336</v>
      </c>
      <c r="C182" s="44" t="s">
        <v>3650</v>
      </c>
      <c r="D182" s="45">
        <v>3.5</v>
      </c>
      <c r="E182" s="46">
        <v>3.6135343715758532</v>
      </c>
      <c r="F182" s="116">
        <v>2017</v>
      </c>
      <c r="G1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" s="597"/>
      <c r="I182" s="46">
        <v>0.59</v>
      </c>
      <c r="J182" s="23">
        <f>(Tabela1[[#This Row],[real]]-1)^3/Tabela1[[#This Row],[Z]]*0.00002</f>
        <v>6.0514943500483698E-4</v>
      </c>
      <c r="K182" s="111">
        <v>1971.2920244213512</v>
      </c>
      <c r="L182" s="66">
        <v>2944.0342119707984</v>
      </c>
      <c r="M182" s="49">
        <v>43064</v>
      </c>
      <c r="N182" s="22">
        <f>IF(Tabela1[[#This Row],[Entry]]=$B$1,Tabela1[[#This Row],[real]],Tabela1[[#This Row],[L2]]/Tabela1[[#This Row],[days2]])</f>
        <v>3.4267088016374672</v>
      </c>
      <c r="O182" s="47">
        <f>IF(Tabela1[[#This Row],[Entry]]=$B$1,Tabela1[[#This Row],[real]],Tabela1[[#This Row],[L]]/($B$1-Tabela1[[#This Row],[Entry]]))</f>
        <v>3.4554392159281671</v>
      </c>
      <c r="P182" s="116">
        <v>575.27269999696534</v>
      </c>
      <c r="Q182" s="48">
        <f>MIN(500,$B$1-Tabela1[[#This Row],[Entry]])</f>
        <v>500</v>
      </c>
      <c r="R182" s="46">
        <f>(0.25-Tabela1[[#This Row],[days]]/2000)*$L$2+(Tabela1[[#This Row],[days]]/2000+0.75)*(IF(Tabela1[[#This Row],[real]]&gt;Tabela1[[#This Row],[AV2]],0.4*Tabela1[[#This Row],[real]]+0.6*Tabela1[[#This Row],[AV2]],Tabela1[[#This Row],[AV2]]))</f>
        <v>3.5014390296128219</v>
      </c>
      <c r="S182" s="47">
        <f>Tabela1[[#This Row],[real]]-Tabela1[[#This Row],[AV2]]</f>
        <v>0.18682556993838606</v>
      </c>
      <c r="T182" s="47">
        <f>Tabela1[[#This Row],[real]]/Tabela1[[#This Row],[AV2]]</f>
        <v>1.0545204103275745</v>
      </c>
      <c r="U182" s="172">
        <v>43857</v>
      </c>
      <c r="V182" s="191" t="s">
        <v>4133</v>
      </c>
      <c r="W182" s="191"/>
      <c r="X182" s="2"/>
      <c r="Y182" s="41"/>
      <c r="Z182" s="40"/>
      <c r="AA182" s="41"/>
      <c r="AB182" s="40"/>
    </row>
    <row r="183" spans="1:28" x14ac:dyDescent="0.2">
      <c r="A183" s="711">
        <v>14582</v>
      </c>
      <c r="B183" s="711" t="s">
        <v>6448</v>
      </c>
      <c r="C183" s="711" t="s">
        <v>6449</v>
      </c>
      <c r="D183" s="712">
        <v>3.5</v>
      </c>
      <c r="E183" s="713">
        <v>3.635952842909929</v>
      </c>
      <c r="F183" s="714">
        <v>1978</v>
      </c>
      <c r="G183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" s="712"/>
      <c r="I183" s="713">
        <v>0.35</v>
      </c>
      <c r="J183" s="715">
        <f>(Tabela1[[#This Row],[real]]-1)^3/Tabela1[[#This Row],[Z]]*0.00002</f>
        <v>1.0465858549160258E-3</v>
      </c>
      <c r="K183" s="716">
        <v>210.2433087525508</v>
      </c>
      <c r="L183" s="716">
        <v>216.41995146934477</v>
      </c>
      <c r="M183" s="717">
        <v>43857</v>
      </c>
      <c r="N183" s="718">
        <f>IF(Tabela1[[#This Row],[Entry]]=$B$1,Tabela1[[#This Row],[real]],Tabela1[[#This Row],[L2]]/Tabela1[[#This Row],[days2]])</f>
        <v>3.6678196987828313</v>
      </c>
      <c r="O183" s="718">
        <f>IF(Tabela1[[#This Row],[Entry]]=$B$1,Tabela1[[#This Row],[real]],Tabela1[[#This Row],[L]]/($B$1-Tabela1[[#This Row],[Entry]]))</f>
        <v>3.6681347706668603</v>
      </c>
      <c r="P183" s="714">
        <v>57.321058835667465</v>
      </c>
      <c r="Q183" s="719">
        <f>MIN(500,$B$1-Tabela1[[#This Row],[Entry]])</f>
        <v>59</v>
      </c>
      <c r="R183" s="713">
        <f>(0.25-Tabela1[[#This Row],[days]]/2000)*$L$2+(Tabela1[[#This Row],[days]]/2000+0.75)*(IF(Tabela1[[#This Row],[real]]&gt;Tabela1[[#This Row],[AV2]],0.4*Tabela1[[#This Row],[real]]+0.6*Tabela1[[#This Row],[AV2]],Tabela1[[#This Row],[AV2]]))</f>
        <v>3.5951579762405732</v>
      </c>
      <c r="S183" s="718">
        <f>Tabela1[[#This Row],[real]]-Tabela1[[#This Row],[AV2]]</f>
        <v>-3.1866855872902278E-2</v>
      </c>
      <c r="T183" s="718">
        <f>Tabela1[[#This Row],[real]]/Tabela1[[#This Row],[AV2]]</f>
        <v>0.99131177143645388</v>
      </c>
      <c r="U183" s="720">
        <v>43857</v>
      </c>
      <c r="V183" s="191" t="s">
        <v>3952</v>
      </c>
      <c r="W183" s="191"/>
      <c r="X183" s="2"/>
      <c r="Y183" s="41"/>
      <c r="Z183" s="40"/>
      <c r="AA183" s="41"/>
      <c r="AB183" s="40"/>
    </row>
    <row r="184" spans="1:28" x14ac:dyDescent="0.2">
      <c r="A184" s="75">
        <v>8306370</v>
      </c>
      <c r="B184" s="75" t="s">
        <v>209</v>
      </c>
      <c r="C184" s="75" t="s">
        <v>3538</v>
      </c>
      <c r="D184" s="76">
        <v>4</v>
      </c>
      <c r="E184" s="77">
        <v>3.7633547333384887</v>
      </c>
      <c r="F184" s="116">
        <v>2017</v>
      </c>
      <c r="G1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" s="597"/>
      <c r="I184" s="77">
        <v>0.54</v>
      </c>
      <c r="J184" s="23">
        <f>(Tabela1[[#This Row],[real]]-1)^3/Tabela1[[#This Row],[Z]]*0.00002</f>
        <v>7.8153089899499878E-4</v>
      </c>
      <c r="K184" s="112">
        <v>2123.2259473483373</v>
      </c>
      <c r="L184" s="66">
        <v>3310.3148152614021</v>
      </c>
      <c r="M184" s="79">
        <v>42926</v>
      </c>
      <c r="N184" s="22">
        <f>IF(Tabela1[[#This Row],[Entry]]=$B$1,Tabela1[[#This Row],[real]],Tabela1[[#This Row],[L2]]/Tabela1[[#This Row],[days2]])</f>
        <v>3.3206535691801236</v>
      </c>
      <c r="O184" s="64">
        <f>IF(Tabela1[[#This Row],[Entry]]=$B$1,Tabela1[[#This Row],[real]],Tabela1[[#This Row],[L]]/($B$1-Tabela1[[#This Row],[Entry]]))</f>
        <v>3.3437523386478811</v>
      </c>
      <c r="P184" s="117">
        <v>639.40001662762018</v>
      </c>
      <c r="Q184" s="78">
        <f>MIN(500,$B$1-Tabela1[[#This Row],[Entry]])</f>
        <v>500</v>
      </c>
      <c r="R184" s="77">
        <f>(0.25-Tabela1[[#This Row],[days]]/2000)*$L$2+(Tabela1[[#This Row],[days]]/2000+0.75)*(IF(Tabela1[[#This Row],[real]]&gt;Tabela1[[#This Row],[AV2]],0.4*Tabela1[[#This Row],[real]]+0.6*Tabela1[[#This Row],[AV2]],Tabela1[[#This Row],[AV2]]))</f>
        <v>3.4977340348434698</v>
      </c>
      <c r="S184" s="64">
        <f>Tabela1[[#This Row],[real]]-Tabela1[[#This Row],[AV2]]</f>
        <v>0.44270116415836513</v>
      </c>
      <c r="T184" s="64">
        <f>Tabela1[[#This Row],[real]]/Tabela1[[#This Row],[AV2]]</f>
        <v>1.1333174795068035</v>
      </c>
      <c r="U184" s="168">
        <v>43857</v>
      </c>
      <c r="V184" s="191" t="s">
        <v>4638</v>
      </c>
      <c r="W184" s="191"/>
      <c r="X184" s="2"/>
      <c r="Y184" s="41"/>
      <c r="Z184" s="40"/>
      <c r="AA184" s="41"/>
      <c r="AB184" s="40"/>
    </row>
    <row r="185" spans="1:28" x14ac:dyDescent="0.2">
      <c r="A185" s="711">
        <v>812392</v>
      </c>
      <c r="B185" s="711" t="s">
        <v>544</v>
      </c>
      <c r="C185" s="711" t="s">
        <v>6450</v>
      </c>
      <c r="D185" s="712">
        <v>4</v>
      </c>
      <c r="E185" s="713">
        <v>3.7706097769127909</v>
      </c>
      <c r="F185" s="714">
        <v>1978</v>
      </c>
      <c r="G185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" s="712"/>
      <c r="I185" s="713">
        <v>0.33</v>
      </c>
      <c r="J185" s="715">
        <f>(Tabela1[[#This Row],[real]]-1)^3/Tabela1[[#This Row],[Z]]*0.00002</f>
        <v>1.288968021935691E-3</v>
      </c>
      <c r="K185" s="716">
        <v>218.39474323060122</v>
      </c>
      <c r="L185" s="716">
        <v>224.81459664737918</v>
      </c>
      <c r="M185" s="717">
        <v>43857</v>
      </c>
      <c r="N185" s="718">
        <f>IF(Tabela1[[#This Row],[Entry]]=$B$1,Tabela1[[#This Row],[real]],Tabela1[[#This Row],[L2]]/Tabela1[[#This Row],[days2]])</f>
        <v>3.8100263265672134</v>
      </c>
      <c r="O185" s="718">
        <f>IF(Tabela1[[#This Row],[Entry]]=$B$1,Tabela1[[#This Row],[real]],Tabela1[[#This Row],[L]]/($B$1-Tabela1[[#This Row],[Entry]]))</f>
        <v>3.8104168923284605</v>
      </c>
      <c r="P185" s="714">
        <v>57.321058835667465</v>
      </c>
      <c r="Q185" s="719">
        <f>MIN(500,$B$1-Tabela1[[#This Row],[Entry]])</f>
        <v>59</v>
      </c>
      <c r="R185" s="713">
        <f>(0.25-Tabela1[[#This Row],[days]]/2000)*$L$2+(Tabela1[[#This Row],[days]]/2000+0.75)*(IF(Tabela1[[#This Row],[real]]&gt;Tabela1[[#This Row],[AV2]],0.4*Tabela1[[#This Row],[real]]+0.6*Tabela1[[#This Row],[AV2]],Tabela1[[#This Row],[AV2]]))</f>
        <v>3.7060080425984991</v>
      </c>
      <c r="S185" s="718">
        <f>Tabela1[[#This Row],[real]]-Tabela1[[#This Row],[AV2]]</f>
        <v>-3.9416549654422539E-2</v>
      </c>
      <c r="T185" s="718">
        <f>Tabela1[[#This Row],[real]]/Tabela1[[#This Row],[AV2]]</f>
        <v>0.98965452039541779</v>
      </c>
      <c r="U185" s="720">
        <v>43857</v>
      </c>
      <c r="V185" s="191" t="s">
        <v>3956</v>
      </c>
      <c r="W185" s="191"/>
      <c r="X185" s="2"/>
      <c r="Y185" s="41"/>
      <c r="Z185" s="40"/>
      <c r="AA185" s="41"/>
      <c r="AB185" s="40"/>
    </row>
    <row r="186" spans="1:28" x14ac:dyDescent="0.2">
      <c r="A186" s="65">
        <v>1052924</v>
      </c>
      <c r="B186" s="65" t="s">
        <v>204</v>
      </c>
      <c r="C186" s="65" t="s">
        <v>855</v>
      </c>
      <c r="D186" s="39">
        <v>4</v>
      </c>
      <c r="E186" s="41">
        <v>3.9357627934698911</v>
      </c>
      <c r="F186" s="116">
        <v>2007</v>
      </c>
      <c r="G1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" s="597"/>
      <c r="I186" s="41">
        <v>0.88</v>
      </c>
      <c r="J186" s="23">
        <f>(Tabela1[[#This Row],[real]]-1)^3/Tabela1[[#This Row],[Z]]*0.00002</f>
        <v>5.7505609369094888E-4</v>
      </c>
      <c r="K186" s="66">
        <v>3282.2394492300414</v>
      </c>
      <c r="L186" s="66">
        <v>5571.1623650179708</v>
      </c>
      <c r="M186" s="67">
        <v>42409</v>
      </c>
      <c r="N186" s="22">
        <f>IF(Tabela1[[#This Row],[Entry]]=$B$1,Tabela1[[#This Row],[real]],Tabela1[[#This Row],[L2]]/Tabela1[[#This Row],[days2]])</f>
        <v>3.7313223446390089</v>
      </c>
      <c r="O186" s="42">
        <f>IF(Tabela1[[#This Row],[Entry]]=$B$1,Tabela1[[#This Row],[real]],Tabela1[[#This Row],[L]]/($B$1-Tabela1[[#This Row],[Entry]]))</f>
        <v>3.6968562475235376</v>
      </c>
      <c r="P186" s="115">
        <v>879.64510864246586</v>
      </c>
      <c r="Q186" s="43">
        <f>MIN(500,$B$1-Tabela1[[#This Row],[Entry]])</f>
        <v>500</v>
      </c>
      <c r="R186" s="41">
        <f>(0.25-Tabela1[[#This Row],[days]]/2000)*$L$2+(Tabela1[[#This Row],[days]]/2000+0.75)*(IF(Tabela1[[#This Row],[real]]&gt;Tabela1[[#This Row],[AV2]],0.4*Tabela1[[#This Row],[real]]+0.6*Tabela1[[#This Row],[AV2]],Tabela1[[#This Row],[AV2]]))</f>
        <v>3.813098524171362</v>
      </c>
      <c r="S186" s="42">
        <f>Tabela1[[#This Row],[real]]-Tabela1[[#This Row],[AV2]]</f>
        <v>0.20444044883088219</v>
      </c>
      <c r="T186" s="64">
        <f>Tabela1[[#This Row],[real]]/Tabela1[[#This Row],[AV2]]</f>
        <v>1.0547903477502052</v>
      </c>
      <c r="U186" s="172">
        <v>43857</v>
      </c>
      <c r="V186" s="191" t="s">
        <v>6380</v>
      </c>
      <c r="W186" s="191"/>
      <c r="X186" s="2"/>
      <c r="Y186" s="41"/>
      <c r="Z186" s="40"/>
      <c r="AA186" s="41"/>
      <c r="AB186" s="40"/>
    </row>
    <row r="187" spans="1:28" x14ac:dyDescent="0.2">
      <c r="A187" s="557">
        <v>6733152</v>
      </c>
      <c r="B187" s="557" t="s">
        <v>3513</v>
      </c>
      <c r="C187" s="557" t="s">
        <v>6036</v>
      </c>
      <c r="D187" s="558">
        <v>4.5</v>
      </c>
      <c r="E187" s="559">
        <v>4.2599647918060741</v>
      </c>
      <c r="F187" s="560">
        <v>2015</v>
      </c>
      <c r="G1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" s="586"/>
      <c r="I187" s="559">
        <v>0.53</v>
      </c>
      <c r="J187" s="561">
        <f>(Tabela1[[#This Row],[real]]-1)^3/Tabela1[[#This Row],[Z]]*0.00002</f>
        <v>1.3073529613704946E-3</v>
      </c>
      <c r="K187" s="562">
        <v>1164.3375810398409</v>
      </c>
      <c r="L187" s="562">
        <v>1367.2854417084313</v>
      </c>
      <c r="M187" s="563">
        <v>43588</v>
      </c>
      <c r="N187" s="564">
        <f>IF(Tabela1[[#This Row],[Entry]]=$B$1,Tabela1[[#This Row],[real]],Tabela1[[#This Row],[L2]]/Tabela1[[#This Row],[days2]])</f>
        <v>4.1619874341366963</v>
      </c>
      <c r="O187" s="564">
        <f>IF(Tabela1[[#This Row],[Entry]]=$B$1,Tabela1[[#This Row],[real]],Tabela1[[#This Row],[L]]/($B$1-Tabela1[[#This Row],[Entry]]))</f>
        <v>4.1685531759403398</v>
      </c>
      <c r="P187" s="560">
        <v>279.75518894889564</v>
      </c>
      <c r="Q187" s="565">
        <f>MIN(500,$B$1-Tabela1[[#This Row],[Entry]])</f>
        <v>328</v>
      </c>
      <c r="R187" s="559">
        <f>(0.25-Tabela1[[#This Row],[days]]/2000)*$L$2+(Tabela1[[#This Row],[days]]/2000+0.75)*(IF(Tabela1[[#This Row],[real]]&gt;Tabela1[[#This Row],[AV2]],0.4*Tabela1[[#This Row],[real]]+0.6*Tabela1[[#This Row],[AV2]],Tabela1[[#This Row],[AV2]]))</f>
        <v>4.1269698114106008</v>
      </c>
      <c r="S187" s="564">
        <f>Tabela1[[#This Row],[real]]-Tabela1[[#This Row],[AV2]]</f>
        <v>9.7977357669377874E-2</v>
      </c>
      <c r="T187" s="564">
        <f>Tabela1[[#This Row],[real]]/Tabela1[[#This Row],[AV2]]</f>
        <v>1.0235410027588661</v>
      </c>
      <c r="U187" s="566">
        <v>43857</v>
      </c>
      <c r="V187" s="191" t="s">
        <v>4017</v>
      </c>
      <c r="W187" s="191"/>
      <c r="X187" s="2"/>
      <c r="Y187" s="41"/>
      <c r="Z187" s="40"/>
      <c r="AA187" s="41"/>
      <c r="AB187" s="40"/>
    </row>
    <row r="188" spans="1:28" x14ac:dyDescent="0.2">
      <c r="A188" s="10">
        <v>7129983</v>
      </c>
      <c r="B188" s="10" t="s">
        <v>3265</v>
      </c>
      <c r="C188" s="10" t="s">
        <v>3266</v>
      </c>
      <c r="D188" s="2">
        <v>4.5</v>
      </c>
      <c r="E188" s="21">
        <v>4.491638381556128</v>
      </c>
      <c r="F188" s="116">
        <v>2016</v>
      </c>
      <c r="G1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" s="429"/>
      <c r="I188" s="21">
        <v>0.89</v>
      </c>
      <c r="J188" s="23">
        <f>(Tabela1[[#This Row],[real]]-1)^3/Tabela1[[#This Row],[Z]]*0.00002</f>
        <v>9.5659424859624175E-4</v>
      </c>
      <c r="K188" s="24">
        <v>3146.9191413424123</v>
      </c>
      <c r="L188" s="66">
        <v>5168.46072977327</v>
      </c>
      <c r="M188" s="1">
        <v>42702</v>
      </c>
      <c r="N188" s="22">
        <f>IF(Tabela1[[#This Row],[Entry]]=$B$1,Tabela1[[#This Row],[real]],Tabela1[[#This Row],[L2]]/Tabela1[[#This Row],[days2]])</f>
        <v>4.2326272536363199</v>
      </c>
      <c r="O188" s="22">
        <f>IF(Tabela1[[#This Row],[Entry]]=$B$1,Tabela1[[#This Row],[real]],Tabela1[[#This Row],[L]]/($B$1-Tabela1[[#This Row],[Entry]]))</f>
        <v>4.2573811612629902</v>
      </c>
      <c r="P188" s="35">
        <v>743.49073347737919</v>
      </c>
      <c r="Q188" s="3">
        <f>MIN(500,$B$1-Tabela1[[#This Row],[Entry]])</f>
        <v>500</v>
      </c>
      <c r="R188" s="21">
        <f>(0.25-Tabela1[[#This Row],[days]]/2000)*$L$2+(Tabela1[[#This Row],[days]]/2000+0.75)*(IF(Tabela1[[#This Row],[real]]&gt;Tabela1[[#This Row],[AV2]],0.4*Tabela1[[#This Row],[real]]+0.6*Tabela1[[#This Row],[AV2]],Tabela1[[#This Row],[AV2]]))</f>
        <v>4.3362317048042431</v>
      </c>
      <c r="S188" s="22">
        <f>Tabela1[[#This Row],[real]]-Tabela1[[#This Row],[AV2]]</f>
        <v>0.25901112791980818</v>
      </c>
      <c r="T188" s="47">
        <f>Tabela1[[#This Row],[real]]/Tabela1[[#This Row],[AV2]]</f>
        <v>1.0611939375708757</v>
      </c>
      <c r="U188" s="168">
        <v>43856</v>
      </c>
      <c r="V188" s="191" t="s">
        <v>3988</v>
      </c>
      <c r="W188" s="191"/>
      <c r="X188" s="2"/>
      <c r="Y188" s="41"/>
      <c r="Z188" s="40"/>
      <c r="AA188" s="41"/>
      <c r="AB188" s="40"/>
    </row>
    <row r="189" spans="1:28" x14ac:dyDescent="0.2">
      <c r="A189" s="735">
        <v>10115248</v>
      </c>
      <c r="B189" s="735" t="s">
        <v>892</v>
      </c>
      <c r="C189" s="735" t="s">
        <v>6447</v>
      </c>
      <c r="D189" s="736">
        <v>3.5</v>
      </c>
      <c r="E189" s="737">
        <v>3.5034198818353821</v>
      </c>
      <c r="F189" s="714">
        <v>2019</v>
      </c>
      <c r="G189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" s="736"/>
      <c r="I189" s="737">
        <v>0.35</v>
      </c>
      <c r="J189" s="715">
        <f>(Tabela1[[#This Row],[real]]-1)^3/Tabela1[[#This Row],[Z]]*0.00002</f>
        <v>8.9652631664852687E-4</v>
      </c>
      <c r="K189" s="738">
        <v>209.08826371291141</v>
      </c>
      <c r="L189" s="716">
        <v>215.44331117201054</v>
      </c>
      <c r="M189" s="720">
        <v>43855</v>
      </c>
      <c r="N189" s="718">
        <f>IF(Tabela1[[#This Row],[Entry]]=$B$1,Tabela1[[#This Row],[real]],Tabela1[[#This Row],[L2]]/Tabela1[[#This Row],[days2]])</f>
        <v>3.5315697932759744</v>
      </c>
      <c r="O189" s="739">
        <f>IF(Tabela1[[#This Row],[Entry]]=$B$1,Tabela1[[#This Row],[real]],Tabela1[[#This Row],[L]]/($B$1-Tabela1[[#This Row],[Entry]]))</f>
        <v>3.5318575601968942</v>
      </c>
      <c r="P189" s="740">
        <v>59.205474039054963</v>
      </c>
      <c r="Q189" s="741">
        <f>MIN(500,$B$1-Tabela1[[#This Row],[Entry]])</f>
        <v>61</v>
      </c>
      <c r="R189" s="737">
        <f>(0.25-Tabela1[[#This Row],[days]]/2000)*$L$2+(Tabela1[[#This Row],[days]]/2000+0.75)*(IF(Tabela1[[#This Row],[real]]&gt;Tabela1[[#This Row],[AV2]],0.4*Tabela1[[#This Row],[real]]+0.6*Tabela1[[#This Row],[AV2]],Tabela1[[#This Row],[AV2]]))</f>
        <v>3.4891444566139782</v>
      </c>
      <c r="S189" s="739">
        <f>Tabela1[[#This Row],[real]]-Tabela1[[#This Row],[AV2]]</f>
        <v>-2.8149911440592312E-2</v>
      </c>
      <c r="T189" s="739">
        <f>Tabela1[[#This Row],[real]]/Tabela1[[#This Row],[AV2]]</f>
        <v>0.99202906551806247</v>
      </c>
      <c r="U189" s="720">
        <v>43855</v>
      </c>
      <c r="V189" s="191" t="s">
        <v>4460</v>
      </c>
      <c r="W189" s="191"/>
      <c r="X189" s="2"/>
      <c r="Y189" s="41"/>
      <c r="Z189" s="40"/>
      <c r="AA189" s="41"/>
      <c r="AB189" s="40"/>
    </row>
    <row r="190" spans="1:28" x14ac:dyDescent="0.2">
      <c r="A190" s="657">
        <v>10510738</v>
      </c>
      <c r="B190" s="80" t="s">
        <v>5687</v>
      </c>
      <c r="C190" s="657" t="s">
        <v>6284</v>
      </c>
      <c r="D190" s="658">
        <v>3.5</v>
      </c>
      <c r="E190" s="659">
        <v>3.5553092657346714</v>
      </c>
      <c r="F190" s="607">
        <v>2019</v>
      </c>
      <c r="G190" s="60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" s="613"/>
      <c r="I190" s="659">
        <v>0.45999999999999996</v>
      </c>
      <c r="J190" s="608">
        <f>(Tabela1[[#This Row],[real]]-1)^3/Tabela1[[#This Row],[Z]]*0.00002</f>
        <v>7.2544179528232628E-4</v>
      </c>
      <c r="K190" s="660">
        <v>599.4580493904399</v>
      </c>
      <c r="L190" s="609">
        <v>656.08918002075688</v>
      </c>
      <c r="M190" s="611">
        <v>43732</v>
      </c>
      <c r="N190" s="610">
        <f>IF(Tabela1[[#This Row],[Entry]]=$B$1,Tabela1[[#This Row],[real]],Tabela1[[#This Row],[L2]]/Tabela1[[#This Row],[days2]])</f>
        <v>3.5652150712811705</v>
      </c>
      <c r="O190" s="661">
        <f>IF(Tabela1[[#This Row],[Entry]]=$B$1,Tabela1[[#This Row],[real]],Tabela1[[#This Row],[L]]/($B$1-Tabela1[[#This Row],[Entry]]))</f>
        <v>3.5657020653302003</v>
      </c>
      <c r="P190" s="662">
        <v>168.14078180563251</v>
      </c>
      <c r="Q190" s="663">
        <f>MIN(500,$B$1-Tabela1[[#This Row],[Entry]])</f>
        <v>184</v>
      </c>
      <c r="R190" s="659">
        <f>(0.25-Tabela1[[#This Row],[days]]/2000)*$L$2+(Tabela1[[#This Row],[days]]/2000+0.75)*(IF(Tabela1[[#This Row],[real]]&gt;Tabela1[[#This Row],[AV2]],0.4*Tabela1[[#This Row],[real]]+0.6*Tabela1[[#This Row],[AV2]],Tabela1[[#This Row],[AV2]]))</f>
        <v>3.5293606062283525</v>
      </c>
      <c r="S190" s="661">
        <f>Tabela1[[#This Row],[real]]-Tabela1[[#This Row],[AV2]]</f>
        <v>-9.9058055464991135E-3</v>
      </c>
      <c r="T190" s="661">
        <f>Tabela1[[#This Row],[real]]/Tabela1[[#This Row],[AV2]]</f>
        <v>0.99722154053866396</v>
      </c>
      <c r="U190" s="611">
        <v>43855</v>
      </c>
      <c r="V190" s="191" t="s">
        <v>6285</v>
      </c>
      <c r="W190" s="191"/>
      <c r="X190" s="2"/>
      <c r="Y190" s="41"/>
      <c r="Z190" s="40"/>
      <c r="AA190" s="41"/>
      <c r="AB190" s="40"/>
    </row>
    <row r="191" spans="1:28" x14ac:dyDescent="0.2">
      <c r="A191" s="711">
        <v>464984</v>
      </c>
      <c r="B191" s="711" t="s">
        <v>6443</v>
      </c>
      <c r="C191" s="711" t="s">
        <v>6444</v>
      </c>
      <c r="D191" s="712">
        <v>4</v>
      </c>
      <c r="E191" s="713">
        <v>3.6878973593282769</v>
      </c>
      <c r="F191" s="714">
        <v>1976</v>
      </c>
      <c r="G191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3.009005597945726</v>
      </c>
      <c r="H191" s="712"/>
      <c r="I191" s="713">
        <v>0.33999999999999997</v>
      </c>
      <c r="J191" s="715">
        <f>(Tabela1[[#This Row],[real]]-1)^3/Tabela1[[#This Row],[Z]]*0.00002</f>
        <v>1.1423235243805444E-3</v>
      </c>
      <c r="K191" s="716">
        <v>223.97653590006308</v>
      </c>
      <c r="L191" s="716">
        <v>230.90262301970657</v>
      </c>
      <c r="M191" s="717">
        <v>43854</v>
      </c>
      <c r="N191" s="718">
        <f>IF(Tabela1[[#This Row],[Entry]]=$B$1,Tabela1[[#This Row],[real]],Tabela1[[#This Row],[L2]]/Tabela1[[#This Row],[days2]])</f>
        <v>3.7238641938020258</v>
      </c>
      <c r="O191" s="718">
        <f>IF(Tabela1[[#This Row],[Entry]]=$B$1,Tabela1[[#This Row],[real]],Tabela1[[#This Row],[L]]/($B$1-Tabela1[[#This Row],[Entry]]))</f>
        <v>3.7242358551565578</v>
      </c>
      <c r="P191" s="714">
        <v>60.146268565015909</v>
      </c>
      <c r="Q191" s="719">
        <f>MIN(500,$B$1-Tabela1[[#This Row],[Entry]])</f>
        <v>62</v>
      </c>
      <c r="R191" s="713">
        <f>(0.25-Tabela1[[#This Row],[days]]/2000)*$L$2+(Tabela1[[#This Row],[days]]/2000+0.75)*(IF(Tabela1[[#This Row],[real]]&gt;Tabela1[[#This Row],[AV2]],0.4*Tabela1[[#This Row],[real]]+0.6*Tabela1[[#This Row],[AV2]],Tabela1[[#This Row],[AV2]]))</f>
        <v>3.6394230242828245</v>
      </c>
      <c r="S191" s="718">
        <f>Tabela1[[#This Row],[real]]-Tabela1[[#This Row],[AV2]]</f>
        <v>-3.5966834473748932E-2</v>
      </c>
      <c r="T191" s="718">
        <f>Tabela1[[#This Row],[real]]/Tabela1[[#This Row],[AV2]]</f>
        <v>0.99034152895972638</v>
      </c>
      <c r="U191" s="720">
        <v>43854</v>
      </c>
      <c r="V191" s="191" t="s">
        <v>6445</v>
      </c>
      <c r="W191" s="191"/>
      <c r="X191" s="2"/>
      <c r="Y191" s="41"/>
      <c r="Z191" s="40"/>
      <c r="AA191" s="41"/>
      <c r="AB191" s="40"/>
    </row>
    <row r="192" spans="1:28" x14ac:dyDescent="0.2">
      <c r="A192" s="711">
        <v>10086370</v>
      </c>
      <c r="B192" s="711" t="s">
        <v>6334</v>
      </c>
      <c r="C192" s="711" t="s">
        <v>6446</v>
      </c>
      <c r="D192" s="712">
        <v>3.5</v>
      </c>
      <c r="E192" s="713">
        <v>3.3524511573208726</v>
      </c>
      <c r="F192" s="714">
        <v>2019</v>
      </c>
      <c r="G192" s="713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" s="712"/>
      <c r="I192" s="713">
        <v>0.35</v>
      </c>
      <c r="J192" s="715">
        <f>(Tabela1[[#This Row],[real]]-1)^3/Tabela1[[#This Row],[Z]]*0.00002</f>
        <v>7.4391582407169299E-4</v>
      </c>
      <c r="K192" s="716">
        <v>203.06134290359091</v>
      </c>
      <c r="L192" s="716">
        <v>209.33501168682352</v>
      </c>
      <c r="M192" s="717">
        <v>43854</v>
      </c>
      <c r="N192" s="718">
        <f>IF(Tabela1[[#This Row],[Entry]]=$B$1,Tabela1[[#This Row],[real]],Tabela1[[#This Row],[L2]]/Tabela1[[#This Row],[days2]])</f>
        <v>3.3761253648526686</v>
      </c>
      <c r="O192" s="718">
        <f>IF(Tabela1[[#This Row],[Entry]]=$B$1,Tabela1[[#This Row],[real]],Tabela1[[#This Row],[L]]/($B$1-Tabela1[[#This Row],[Entry]]))</f>
        <v>3.376371156239089</v>
      </c>
      <c r="P192" s="714">
        <v>60.146268565015909</v>
      </c>
      <c r="Q192" s="719">
        <f>MIN(500,$B$1-Tabela1[[#This Row],[Entry]])</f>
        <v>62</v>
      </c>
      <c r="R192" s="713">
        <f>(0.25-Tabela1[[#This Row],[days]]/2000)*$L$2+(Tabela1[[#This Row],[days]]/2000+0.75)*(IF(Tabela1[[#This Row],[real]]&gt;Tabela1[[#This Row],[AV2]],0.4*Tabela1[[#This Row],[real]]+0.6*Tabela1[[#This Row],[AV2]],Tabela1[[#This Row],[AV2]]))</f>
        <v>3.3678389988733763</v>
      </c>
      <c r="S192" s="718">
        <f>Tabela1[[#This Row],[real]]-Tabela1[[#This Row],[AV2]]</f>
        <v>-2.3674207531795943E-2</v>
      </c>
      <c r="T192" s="718">
        <f>Tabela1[[#This Row],[real]]/Tabela1[[#This Row],[AV2]]</f>
        <v>0.99298775816257967</v>
      </c>
      <c r="U192" s="720">
        <v>43854</v>
      </c>
      <c r="V192" s="191" t="s">
        <v>3985</v>
      </c>
      <c r="W192" s="191"/>
      <c r="X192" s="2"/>
      <c r="Y192" s="41"/>
      <c r="Z192" s="40"/>
      <c r="AA192" s="41"/>
      <c r="AB192" s="40"/>
    </row>
    <row r="193" spans="1:28" x14ac:dyDescent="0.2">
      <c r="A193" s="65">
        <v>178143</v>
      </c>
      <c r="B193" s="65" t="s">
        <v>3479</v>
      </c>
      <c r="C193" s="65" t="s">
        <v>3479</v>
      </c>
      <c r="D193" s="39">
        <v>3.5</v>
      </c>
      <c r="E193" s="41">
        <v>3.5145247721218227</v>
      </c>
      <c r="F193" s="116">
        <v>2004</v>
      </c>
      <c r="G1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" s="613"/>
      <c r="I193" s="41">
        <v>0.55999999999999994</v>
      </c>
      <c r="J193" s="23">
        <f>(Tabela1[[#This Row],[real]]-1)^3/Tabela1[[#This Row],[Z]]*0.00002</f>
        <v>5.6781874318213702E-4</v>
      </c>
      <c r="K193" s="66">
        <v>2210.7720234900994</v>
      </c>
      <c r="L193" s="66">
        <v>3536.1114055340263</v>
      </c>
      <c r="M193" s="67">
        <v>42836</v>
      </c>
      <c r="N193" s="22">
        <f>IF(Tabela1[[#This Row],[Entry]]=$B$1,Tabela1[[#This Row],[real]],Tabela1[[#This Row],[L2]]/Tabela1[[#This Row],[days2]])</f>
        <v>3.2453024718509647</v>
      </c>
      <c r="O193" s="42">
        <f>IF(Tabela1[[#This Row],[Entry]]=$B$1,Tabela1[[#This Row],[real]],Tabela1[[#This Row],[L]]/($B$1-Tabela1[[#This Row],[Entry]]))</f>
        <v>3.2741772273463208</v>
      </c>
      <c r="P193" s="115">
        <v>681.22217964761273</v>
      </c>
      <c r="Q193" s="43">
        <f>MIN(500,$B$1-Tabela1[[#This Row],[Entry]])</f>
        <v>500</v>
      </c>
      <c r="R193" s="41">
        <f>(0.25-Tabela1[[#This Row],[days]]/2000)*$L$2+(Tabela1[[#This Row],[days]]/2000+0.75)*(IF(Tabela1[[#This Row],[real]]&gt;Tabela1[[#This Row],[AV2]],0.4*Tabela1[[#This Row],[real]]+0.6*Tabela1[[#This Row],[AV2]],Tabela1[[#This Row],[AV2]]))</f>
        <v>3.352991391959308</v>
      </c>
      <c r="S193" s="42">
        <f>Tabela1[[#This Row],[real]]-Tabela1[[#This Row],[AV2]]</f>
        <v>0.26922230027085803</v>
      </c>
      <c r="T193" s="64">
        <f>Tabela1[[#This Row],[real]]/Tabela1[[#This Row],[AV2]]</f>
        <v>1.082957537118969</v>
      </c>
      <c r="U193" s="172">
        <v>43854</v>
      </c>
      <c r="V193" s="191" t="s">
        <v>3985</v>
      </c>
      <c r="W193" s="191"/>
      <c r="X193" s="2"/>
      <c r="Y193" s="41"/>
      <c r="Z193" s="40"/>
      <c r="AA193" s="41"/>
      <c r="AB193" s="40"/>
    </row>
    <row r="194" spans="1:28" x14ac:dyDescent="0.2">
      <c r="A194" s="65">
        <v>8797</v>
      </c>
      <c r="B194" s="65" t="s">
        <v>614</v>
      </c>
      <c r="C194" s="65" t="s">
        <v>2609</v>
      </c>
      <c r="D194" s="39">
        <v>3.5</v>
      </c>
      <c r="E194" s="41">
        <v>3.6146521734403874</v>
      </c>
      <c r="F194" s="116">
        <v>1994</v>
      </c>
      <c r="G1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" s="597"/>
      <c r="I194" s="41">
        <v>0.64</v>
      </c>
      <c r="J194" s="23">
        <f>(Tabela1[[#This Row],[real]]-1)^3/Tabela1[[#This Row],[Z]]*0.00002</f>
        <v>5.585882429764127E-4</v>
      </c>
      <c r="K194" s="66">
        <v>2605.2675450094316</v>
      </c>
      <c r="L194" s="66">
        <v>4460.8751536080372</v>
      </c>
      <c r="M194" s="67">
        <v>42409</v>
      </c>
      <c r="N194" s="22">
        <f>IF(Tabela1[[#This Row],[Entry]]=$B$1,Tabela1[[#This Row],[real]],Tabela1[[#This Row],[L2]]/Tabela1[[#This Row],[days2]])</f>
        <v>2.9617257225815483</v>
      </c>
      <c r="O194" s="42">
        <f>IF(Tabela1[[#This Row],[Entry]]=$B$1,Tabela1[[#This Row],[real]],Tabela1[[#This Row],[L]]/($B$1-Tabela1[[#This Row],[Entry]]))</f>
        <v>2.960102955280715</v>
      </c>
      <c r="P194" s="115">
        <v>879.64510864246586</v>
      </c>
      <c r="Q194" s="43">
        <f>MIN(500,$B$1-Tabela1[[#This Row],[Entry]])</f>
        <v>500</v>
      </c>
      <c r="R194" s="41">
        <f>(0.25-Tabela1[[#This Row],[days]]/2000)*$L$2+(Tabela1[[#This Row],[days]]/2000+0.75)*(IF(Tabela1[[#This Row],[real]]&gt;Tabela1[[#This Row],[AV2]],0.4*Tabela1[[#This Row],[real]]+0.6*Tabela1[[#This Row],[AV2]],Tabela1[[#This Row],[AV2]]))</f>
        <v>3.2228963029250837</v>
      </c>
      <c r="S194" s="42">
        <f>Tabela1[[#This Row],[real]]-Tabela1[[#This Row],[AV2]]</f>
        <v>0.65292645085883905</v>
      </c>
      <c r="T194" s="64">
        <f>Tabela1[[#This Row],[real]]/Tabela1[[#This Row],[AV2]]</f>
        <v>1.2204547321450565</v>
      </c>
      <c r="U194" s="172">
        <v>43854</v>
      </c>
      <c r="V194" s="191" t="s">
        <v>4312</v>
      </c>
      <c r="W194" s="191"/>
      <c r="X194" s="2"/>
      <c r="Y194" s="41"/>
      <c r="Z194" s="40"/>
      <c r="AA194" s="41"/>
      <c r="AB194" s="40"/>
    </row>
    <row r="195" spans="1:28" x14ac:dyDescent="0.2">
      <c r="A195" s="297">
        <v>6581888</v>
      </c>
      <c r="B195" s="297" t="s">
        <v>5299</v>
      </c>
      <c r="C195" s="297" t="s">
        <v>5300</v>
      </c>
      <c r="D195" s="298">
        <v>4</v>
      </c>
      <c r="E195" s="299">
        <v>3.7696435068006373</v>
      </c>
      <c r="F195" s="116">
        <v>2015</v>
      </c>
      <c r="G1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" s="586"/>
      <c r="I195" s="299">
        <v>0.53</v>
      </c>
      <c r="J195" s="301">
        <f>(Tabela1[[#This Row],[real]]-1)^3/Tabela1[[#This Row],[Z]]*0.00002</f>
        <v>8.0172558664312566E-4</v>
      </c>
      <c r="K195" s="302">
        <v>1655.8821443005791</v>
      </c>
      <c r="L195" s="66">
        <v>2263.8472918692278</v>
      </c>
      <c r="M195" s="303">
        <v>43261</v>
      </c>
      <c r="N195" s="304">
        <f>IF(Tabela1[[#This Row],[Entry]]=$B$1,Tabela1[[#This Row],[real]],Tabela1[[#This Row],[L2]]/Tabela1[[#This Row],[days2]])</f>
        <v>3.4445292578192253</v>
      </c>
      <c r="O195" s="304">
        <f>IF(Tabela1[[#This Row],[Entry]]=$B$1,Tabela1[[#This Row],[real]],Tabela1[[#This Row],[L]]/($B$1-Tabela1[[#This Row],[Entry]]))</f>
        <v>3.4562554074339356</v>
      </c>
      <c r="P195" s="300">
        <v>480.7281402942528</v>
      </c>
      <c r="Q195" s="305">
        <f>MIN(500,$B$1-Tabela1[[#This Row],[Entry]])</f>
        <v>500</v>
      </c>
      <c r="R195" s="299">
        <f>(0.25-Tabela1[[#This Row],[days]]/2000)*$L$2+(Tabela1[[#This Row],[days]]/2000+0.75)*(IF(Tabela1[[#This Row],[real]]&gt;Tabela1[[#This Row],[AV2]],0.4*Tabela1[[#This Row],[real]]+0.6*Tabela1[[#This Row],[AV2]],Tabela1[[#This Row],[AV2]]))</f>
        <v>3.57457495741179</v>
      </c>
      <c r="S195" s="304">
        <f>Tabela1[[#This Row],[real]]-Tabela1[[#This Row],[AV2]]</f>
        <v>0.32511424898141206</v>
      </c>
      <c r="T195" s="304">
        <f>Tabela1[[#This Row],[real]]/Tabela1[[#This Row],[AV2]]</f>
        <v>1.0943856836876589</v>
      </c>
      <c r="U195" s="306">
        <v>43854</v>
      </c>
      <c r="V195" s="307" t="s">
        <v>5301</v>
      </c>
      <c r="W195" s="191"/>
      <c r="X195" s="2"/>
      <c r="Y195" s="41"/>
      <c r="Z195" s="40"/>
      <c r="AA195" s="41"/>
      <c r="AB195" s="40"/>
    </row>
    <row r="196" spans="1:28" x14ac:dyDescent="0.2">
      <c r="A196" s="65">
        <v>17237</v>
      </c>
      <c r="B196" s="65" t="s">
        <v>78</v>
      </c>
      <c r="C196" s="65" t="s">
        <v>79</v>
      </c>
      <c r="D196" s="39">
        <v>4</v>
      </c>
      <c r="E196" s="41">
        <v>4.1081384055351071</v>
      </c>
      <c r="F196" s="116">
        <v>1979</v>
      </c>
      <c r="G1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" s="429"/>
      <c r="I196" s="41">
        <v>0.9</v>
      </c>
      <c r="J196" s="23">
        <f>(Tabela1[[#This Row],[real]]-1)^3/Tabela1[[#This Row],[Z]]*0.00002</f>
        <v>6.6724992763352628E-4</v>
      </c>
      <c r="K196" s="66">
        <v>3467.797360469317</v>
      </c>
      <c r="L196" s="66">
        <v>5999.8736401890437</v>
      </c>
      <c r="M196" s="67">
        <v>42409</v>
      </c>
      <c r="N196" s="22">
        <f>IF(Tabela1[[#This Row],[Entry]]=$B$1,Tabela1[[#This Row],[real]],Tabela1[[#This Row],[L2]]/Tabela1[[#This Row],[days2]])</f>
        <v>3.9422686790370283</v>
      </c>
      <c r="O196" s="42">
        <f>IF(Tabela1[[#This Row],[Entry]]=$B$1,Tabela1[[#This Row],[real]],Tabela1[[#This Row],[L]]/($B$1-Tabela1[[#This Row],[Entry]]))</f>
        <v>3.9813361912336056</v>
      </c>
      <c r="P196" s="115">
        <v>879.64510864246586</v>
      </c>
      <c r="Q196" s="43">
        <f>MIN(500,$B$1-Tabela1[[#This Row],[Entry]])</f>
        <v>500</v>
      </c>
      <c r="R196" s="41">
        <f>(0.25-Tabela1[[#This Row],[days]]/2000)*$L$2+(Tabela1[[#This Row],[days]]/2000+0.75)*(IF(Tabela1[[#This Row],[real]]&gt;Tabela1[[#This Row],[AV2]],0.4*Tabela1[[#This Row],[real]]+0.6*Tabela1[[#This Row],[AV2]],Tabela1[[#This Row],[AV2]]))</f>
        <v>4.0086165696362599</v>
      </c>
      <c r="S196" s="42">
        <f>Tabela1[[#This Row],[real]]-Tabela1[[#This Row],[AV2]]</f>
        <v>0.16586972649807885</v>
      </c>
      <c r="T196" s="64">
        <f>Tabela1[[#This Row],[real]]/Tabela1[[#This Row],[AV2]]</f>
        <v>1.0420746884605023</v>
      </c>
      <c r="U196" s="172">
        <v>43854</v>
      </c>
      <c r="V196" s="191" t="s">
        <v>4105</v>
      </c>
      <c r="W196" s="191"/>
      <c r="X196" s="2"/>
      <c r="Y196" s="41"/>
      <c r="Z196" s="40"/>
      <c r="AA196" s="41"/>
      <c r="AB196" s="40"/>
    </row>
    <row r="197" spans="1:28" x14ac:dyDescent="0.2">
      <c r="A197" s="10">
        <v>148255</v>
      </c>
      <c r="B197" s="10" t="s">
        <v>2415</v>
      </c>
      <c r="C197" s="10" t="s">
        <v>2189</v>
      </c>
      <c r="D197" s="2">
        <v>3.5</v>
      </c>
      <c r="E197" s="21">
        <v>3.4259010833445309</v>
      </c>
      <c r="F197" s="116">
        <v>1989</v>
      </c>
      <c r="G1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" s="597"/>
      <c r="I197" s="21">
        <v>0.75</v>
      </c>
      <c r="J197" s="23">
        <f>(Tabela1[[#This Row],[real]]-1)^3/Tabela1[[#This Row],[Z]]*0.00002</f>
        <v>3.8070448886414306E-4</v>
      </c>
      <c r="K197" s="24">
        <v>3126.2984544383594</v>
      </c>
      <c r="L197" s="66">
        <v>5398.9044679848021</v>
      </c>
      <c r="M197" s="1">
        <v>42409</v>
      </c>
      <c r="N197" s="22">
        <f>IF(Tabela1[[#This Row],[Entry]]=$B$1,Tabela1[[#This Row],[real]],Tabela1[[#This Row],[L2]]/Tabela1[[#This Row],[days2]])</f>
        <v>3.5540451754038593</v>
      </c>
      <c r="O197" s="22">
        <f>IF(Tabela1[[#This Row],[Entry]]=$B$1,Tabela1[[#This Row],[real]],Tabela1[[#This Row],[L]]/($B$1-Tabela1[[#This Row],[Entry]]))</f>
        <v>3.5825510736461856</v>
      </c>
      <c r="P197" s="35">
        <v>879.64510864246586</v>
      </c>
      <c r="Q197" s="3">
        <f>MIN(500,$B$1-Tabela1[[#This Row],[Entry]])</f>
        <v>500</v>
      </c>
      <c r="R197" s="21">
        <f>(0.25-Tabela1[[#This Row],[days]]/2000)*$L$2+(Tabela1[[#This Row],[days]]/2000+0.75)*(IF(Tabela1[[#This Row],[real]]&gt;Tabela1[[#This Row],[AV2]],0.4*Tabela1[[#This Row],[real]]+0.6*Tabela1[[#This Row],[AV2]],Tabela1[[#This Row],[AV2]]))</f>
        <v>3.5540451754038593</v>
      </c>
      <c r="S197" s="22">
        <f>Tabela1[[#This Row],[real]]-Tabela1[[#This Row],[AV2]]</f>
        <v>-0.12814409205932842</v>
      </c>
      <c r="T197" s="47">
        <f>Tabela1[[#This Row],[real]]/Tabela1[[#This Row],[AV2]]</f>
        <v>0.96394415778781795</v>
      </c>
      <c r="U197" s="168">
        <v>43853</v>
      </c>
      <c r="V197" s="191" t="s">
        <v>4517</v>
      </c>
      <c r="W197" s="191"/>
      <c r="X197" s="2"/>
      <c r="Y197" s="41"/>
      <c r="Z197" s="40"/>
      <c r="AA197" s="41"/>
      <c r="AB197" s="40"/>
    </row>
    <row r="198" spans="1:28" x14ac:dyDescent="0.2">
      <c r="A198" s="65">
        <v>49398</v>
      </c>
      <c r="B198" s="65" t="s">
        <v>333</v>
      </c>
      <c r="C198" s="65" t="s">
        <v>6559</v>
      </c>
      <c r="D198" s="39">
        <v>3.5</v>
      </c>
      <c r="E198" s="41">
        <v>3.5059843429526754</v>
      </c>
      <c r="F198" s="116">
        <v>1977</v>
      </c>
      <c r="G1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" s="586"/>
      <c r="I198" s="41">
        <v>0.83</v>
      </c>
      <c r="J198" s="23">
        <f>(Tabela1[[#This Row],[real]]-1)^3/Tabela1[[#This Row],[Z]]*0.00002</f>
        <v>3.7921627078025123E-4</v>
      </c>
      <c r="K198" s="66">
        <v>3114.2018594385513</v>
      </c>
      <c r="L198" s="66">
        <v>5373.2622451328625</v>
      </c>
      <c r="M198" s="67">
        <v>42409</v>
      </c>
      <c r="N198" s="22">
        <f>IF(Tabela1[[#This Row],[Entry]]=$B$1,Tabela1[[#This Row],[real]],Tabela1[[#This Row],[L2]]/Tabela1[[#This Row],[days2]])</f>
        <v>3.5402934988686749</v>
      </c>
      <c r="O198" s="42">
        <f>IF(Tabela1[[#This Row],[Entry]]=$B$1,Tabela1[[#This Row],[real]],Tabela1[[#This Row],[L]]/($B$1-Tabela1[[#This Row],[Entry]]))</f>
        <v>3.5655356636581703</v>
      </c>
      <c r="P198" s="115">
        <v>879.64510864246586</v>
      </c>
      <c r="Q198" s="43">
        <f>MIN(500,$B$1-Tabela1[[#This Row],[Entry]])</f>
        <v>500</v>
      </c>
      <c r="R198" s="41">
        <f>(0.25-Tabela1[[#This Row],[days]]/2000)*$L$2+(Tabela1[[#This Row],[days]]/2000+0.75)*(IF(Tabela1[[#This Row],[real]]&gt;Tabela1[[#This Row],[AV2]],0.4*Tabela1[[#This Row],[real]]+0.6*Tabela1[[#This Row],[AV2]],Tabela1[[#This Row],[AV2]]))</f>
        <v>3.5402934988686749</v>
      </c>
      <c r="S198" s="42">
        <f>Tabela1[[#This Row],[real]]-Tabela1[[#This Row],[AV2]]</f>
        <v>-3.430915591599959E-2</v>
      </c>
      <c r="T198" s="64">
        <f>Tabela1[[#This Row],[real]]/Tabela1[[#This Row],[AV2]]</f>
        <v>0.99030895152422727</v>
      </c>
      <c r="U198" s="168">
        <v>43853</v>
      </c>
      <c r="V198" s="191" t="s">
        <v>4436</v>
      </c>
      <c r="W198" s="191"/>
      <c r="X198" s="2"/>
      <c r="Y198" s="41"/>
      <c r="Z198" s="40"/>
      <c r="AA198" s="41"/>
      <c r="AB198" s="40"/>
    </row>
    <row r="199" spans="1:28" x14ac:dyDescent="0.2">
      <c r="A199" s="65">
        <v>259307</v>
      </c>
      <c r="B199" s="65" t="s">
        <v>549</v>
      </c>
      <c r="C199" s="65" t="s">
        <v>2492</v>
      </c>
      <c r="D199" s="39">
        <v>3.5</v>
      </c>
      <c r="E199" s="41">
        <v>3.585119922630887</v>
      </c>
      <c r="F199" s="116">
        <v>2005</v>
      </c>
      <c r="G1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" s="429"/>
      <c r="I199" s="41">
        <v>0.88</v>
      </c>
      <c r="J199" s="23">
        <f>(Tabela1[[#This Row],[real]]-1)^3/Tabela1[[#This Row],[Z]]*0.00002</f>
        <v>3.9263535878491612E-4</v>
      </c>
      <c r="K199" s="66">
        <v>3125.8967158870273</v>
      </c>
      <c r="L199" s="66">
        <v>5330.8783515660825</v>
      </c>
      <c r="M199" s="67">
        <v>42409</v>
      </c>
      <c r="N199" s="22">
        <f>IF(Tabela1[[#This Row],[Entry]]=$B$1,Tabela1[[#This Row],[real]],Tabela1[[#This Row],[L2]]/Tabela1[[#This Row],[days2]])</f>
        <v>3.5535884701401286</v>
      </c>
      <c r="O199" s="42">
        <f>IF(Tabela1[[#This Row],[Entry]]=$B$1,Tabela1[[#This Row],[real]],Tabela1[[#This Row],[L]]/($B$1-Tabela1[[#This Row],[Entry]]))</f>
        <v>3.5374109831228151</v>
      </c>
      <c r="P199" s="115">
        <v>879.64510864246586</v>
      </c>
      <c r="Q199" s="43">
        <f>MIN(500,$B$1-Tabela1[[#This Row],[Entry]])</f>
        <v>500</v>
      </c>
      <c r="R199" s="41">
        <f>(0.25-Tabela1[[#This Row],[days]]/2000)*$L$2+(Tabela1[[#This Row],[days]]/2000+0.75)*(IF(Tabela1[[#This Row],[real]]&gt;Tabela1[[#This Row],[AV2]],0.4*Tabela1[[#This Row],[real]]+0.6*Tabela1[[#This Row],[AV2]],Tabela1[[#This Row],[AV2]]))</f>
        <v>3.5662010511364319</v>
      </c>
      <c r="S199" s="42">
        <f>Tabela1[[#This Row],[real]]-Tabela1[[#This Row],[AV2]]</f>
        <v>3.1531452490758394E-2</v>
      </c>
      <c r="T199" s="64">
        <f>Tabela1[[#This Row],[real]]/Tabela1[[#This Row],[AV2]]</f>
        <v>1.0088731300080775</v>
      </c>
      <c r="U199" s="168">
        <v>43853</v>
      </c>
      <c r="V199" s="191" t="s">
        <v>4543</v>
      </c>
      <c r="W199" s="191"/>
      <c r="X199" s="2"/>
      <c r="Y199" s="41"/>
      <c r="Z199" s="40"/>
      <c r="AA199" s="41"/>
      <c r="AB199" s="40"/>
    </row>
    <row r="200" spans="1:28" x14ac:dyDescent="0.2">
      <c r="A200" s="369">
        <v>102752</v>
      </c>
      <c r="B200" s="369" t="s">
        <v>5540</v>
      </c>
      <c r="C200" s="369" t="s">
        <v>5540</v>
      </c>
      <c r="D200" s="370">
        <v>3.5</v>
      </c>
      <c r="E200" s="371">
        <v>3.6213747785683261</v>
      </c>
      <c r="F200" s="116">
        <v>1993</v>
      </c>
      <c r="G2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" s="429"/>
      <c r="I200" s="371">
        <v>0.48</v>
      </c>
      <c r="J200" s="373">
        <f>(Tabela1[[#This Row],[real]]-1)^3/Tabela1[[#This Row],[Z]]*0.00002</f>
        <v>7.505439145057604E-4</v>
      </c>
      <c r="K200" s="374">
        <v>1424.7284186979205</v>
      </c>
      <c r="L200" s="66">
        <v>1855.2529172417644</v>
      </c>
      <c r="M200" s="375">
        <v>43366</v>
      </c>
      <c r="N200" s="376">
        <f>IF(Tabela1[[#This Row],[Entry]]=$B$1,Tabela1[[#This Row],[real]],Tabela1[[#This Row],[L2]]/Tabela1[[#This Row],[days2]])</f>
        <v>3.3664894605247833</v>
      </c>
      <c r="O200" s="376">
        <f>IF(Tabela1[[#This Row],[Entry]]=$B$1,Tabela1[[#This Row],[real]],Tabela1[[#This Row],[L]]/($B$1-Tabela1[[#This Row],[Entry]]))</f>
        <v>3.3731871222577534</v>
      </c>
      <c r="P200" s="372">
        <v>423.20893482786295</v>
      </c>
      <c r="Q200" s="377">
        <f>MIN(500,$B$1-Tabela1[[#This Row],[Entry]])</f>
        <v>500</v>
      </c>
      <c r="R200" s="371">
        <f>(0.25-Tabela1[[#This Row],[days]]/2000)*$L$2+(Tabela1[[#This Row],[days]]/2000+0.75)*(IF(Tabela1[[#This Row],[real]]&gt;Tabela1[[#This Row],[AV2]],0.4*Tabela1[[#This Row],[real]]+0.6*Tabela1[[#This Row],[AV2]],Tabela1[[#This Row],[AV2]]))</f>
        <v>3.4684435877422004</v>
      </c>
      <c r="S200" s="376">
        <f>Tabela1[[#This Row],[real]]-Tabela1[[#This Row],[AV2]]</f>
        <v>0.25488531804354286</v>
      </c>
      <c r="T200" s="376">
        <f>Tabela1[[#This Row],[real]]/Tabela1[[#This Row],[AV2]]</f>
        <v>1.0757124954740866</v>
      </c>
      <c r="U200" s="378">
        <v>43853</v>
      </c>
      <c r="V200" s="191" t="s">
        <v>5541</v>
      </c>
      <c r="W200" s="191"/>
      <c r="X200" s="2"/>
      <c r="Y200" s="41"/>
      <c r="Z200" s="40"/>
      <c r="AA200" s="41"/>
      <c r="AB200" s="40"/>
    </row>
    <row r="201" spans="1:28" x14ac:dyDescent="0.2">
      <c r="A201" s="65">
        <v>727291</v>
      </c>
      <c r="B201" s="65" t="s">
        <v>2456</v>
      </c>
      <c r="C201" s="65" t="s">
        <v>2539</v>
      </c>
      <c r="D201" s="39">
        <v>4</v>
      </c>
      <c r="E201" s="41">
        <v>3.7896989952725675</v>
      </c>
      <c r="F201" s="116">
        <v>1979</v>
      </c>
      <c r="G2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" s="597"/>
      <c r="I201" s="41">
        <v>0.91</v>
      </c>
      <c r="J201" s="23">
        <f>(Tabela1[[#This Row],[real]]-1)^3/Tabela1[[#This Row],[Z]]*0.00002</f>
        <v>4.7715627704682408E-4</v>
      </c>
      <c r="K201" s="66">
        <v>3177.2361789089073</v>
      </c>
      <c r="L201" s="66">
        <v>5417.707793740874</v>
      </c>
      <c r="M201" s="67">
        <v>42409</v>
      </c>
      <c r="N201" s="22">
        <f>IF(Tabela1[[#This Row],[Entry]]=$B$1,Tabela1[[#This Row],[real]],Tabela1[[#This Row],[L2]]/Tabela1[[#This Row],[days2]])</f>
        <v>3.6119523063252812</v>
      </c>
      <c r="O201" s="42">
        <f>IF(Tabela1[[#This Row],[Entry]]=$B$1,Tabela1[[#This Row],[real]],Tabela1[[#This Row],[L]]/($B$1-Tabela1[[#This Row],[Entry]]))</f>
        <v>3.5950283966429155</v>
      </c>
      <c r="P201" s="115">
        <v>879.64510864246586</v>
      </c>
      <c r="Q201" s="43">
        <f>MIN(500,$B$1-Tabela1[[#This Row],[Entry]])</f>
        <v>500</v>
      </c>
      <c r="R201" s="41">
        <f>(0.25-Tabela1[[#This Row],[days]]/2000)*$L$2+(Tabela1[[#This Row],[days]]/2000+0.75)*(IF(Tabela1[[#This Row],[real]]&gt;Tabela1[[#This Row],[AV2]],0.4*Tabela1[[#This Row],[real]]+0.6*Tabela1[[#This Row],[AV2]],Tabela1[[#This Row],[AV2]]))</f>
        <v>3.6830509819041959</v>
      </c>
      <c r="S201" s="42">
        <f>Tabela1[[#This Row],[real]]-Tabela1[[#This Row],[AV2]]</f>
        <v>0.17774668894728629</v>
      </c>
      <c r="T201" s="64">
        <f>Tabela1[[#This Row],[real]]/Tabela1[[#This Row],[AV2]]</f>
        <v>1.0492106965631895</v>
      </c>
      <c r="U201" s="168">
        <v>43853</v>
      </c>
      <c r="V201" s="191" t="s">
        <v>4421</v>
      </c>
      <c r="W201" s="191"/>
      <c r="X201" s="2"/>
      <c r="Y201" s="41"/>
      <c r="Z201" s="40"/>
      <c r="AA201" s="41"/>
      <c r="AB201" s="40"/>
    </row>
    <row r="202" spans="1:28" x14ac:dyDescent="0.2">
      <c r="A202" s="33">
        <v>9266039</v>
      </c>
      <c r="B202" s="33" t="s">
        <v>6440</v>
      </c>
      <c r="C202" s="33" t="s">
        <v>6441</v>
      </c>
      <c r="D202" s="45">
        <v>4</v>
      </c>
      <c r="E202" s="46">
        <v>3.9979379368292993</v>
      </c>
      <c r="F202" s="116">
        <v>2018</v>
      </c>
      <c r="G202" s="4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" s="45"/>
      <c r="I202" s="46">
        <v>0.35</v>
      </c>
      <c r="J202" s="161">
        <f>(Tabela1[[#This Row],[real]]-1)^3/Tabela1[[#This Row],[Z]]*0.00002</f>
        <v>1.5396778602607803E-3</v>
      </c>
      <c r="K202" s="111">
        <v>247.30035430069566</v>
      </c>
      <c r="L202" s="111">
        <v>255.08225183388996</v>
      </c>
      <c r="M202" s="49">
        <v>43853</v>
      </c>
      <c r="N202" s="47">
        <f>IF(Tabela1[[#This Row],[Entry]]=$B$1,Tabela1[[#This Row],[real]],Tabela1[[#This Row],[L2]]/Tabela1[[#This Row],[days2]])</f>
        <v>4.0483884883140444</v>
      </c>
      <c r="O202" s="47">
        <f>IF(Tabela1[[#This Row],[Entry]]=$B$1,Tabela1[[#This Row],[real]],Tabela1[[#This Row],[L]]/($B$1-Tabela1[[#This Row],[Entry]]))</f>
        <v>4.0489246322839678</v>
      </c>
      <c r="P202" s="116">
        <v>61.086122296450895</v>
      </c>
      <c r="Q202" s="48">
        <f>MIN(500,$B$1-Tabela1[[#This Row],[Entry]])</f>
        <v>63</v>
      </c>
      <c r="R202" s="46">
        <f>(0.25-Tabela1[[#This Row],[days]]/2000)*$L$2+(Tabela1[[#This Row],[days]]/2000+0.75)*(IF(Tabela1[[#This Row],[real]]&gt;Tabela1[[#This Row],[AV2]],0.4*Tabela1[[#This Row],[real]]+0.6*Tabela1[[#This Row],[AV2]],Tabela1[[#This Row],[AV2]]))</f>
        <v>3.8932315485022295</v>
      </c>
      <c r="S202" s="47">
        <f>Tabela1[[#This Row],[real]]-Tabela1[[#This Row],[AV2]]</f>
        <v>-5.0450551484745088E-2</v>
      </c>
      <c r="T202" s="47">
        <f>Tabela1[[#This Row],[real]]/Tabela1[[#This Row],[AV2]]</f>
        <v>0.98753811507211475</v>
      </c>
      <c r="U202" s="79">
        <v>43853</v>
      </c>
      <c r="V202" s="191" t="s">
        <v>6442</v>
      </c>
      <c r="W202" s="191"/>
      <c r="X202" s="2"/>
      <c r="Y202" s="41"/>
      <c r="Z202" s="40"/>
      <c r="AA202" s="41"/>
      <c r="AB202" s="40"/>
    </row>
    <row r="203" spans="1:28" x14ac:dyDescent="0.2">
      <c r="A203" s="65">
        <v>5299754</v>
      </c>
      <c r="B203" s="65" t="s">
        <v>241</v>
      </c>
      <c r="C203" s="65" t="s">
        <v>2282</v>
      </c>
      <c r="D203" s="39">
        <v>4</v>
      </c>
      <c r="E203" s="41">
        <v>4.0033139089887877</v>
      </c>
      <c r="F203" s="116">
        <v>2014</v>
      </c>
      <c r="G2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" s="429"/>
      <c r="I203" s="41">
        <v>0.94</v>
      </c>
      <c r="J203" s="23">
        <f>(Tabela1[[#This Row],[real]]-1)^3/Tabela1[[#This Row],[Z]]*0.00002</f>
        <v>5.7637392376650354E-4</v>
      </c>
      <c r="K203" s="66">
        <v>3685.8424946155369</v>
      </c>
      <c r="L203" s="66">
        <v>6383.8722930819595</v>
      </c>
      <c r="M203" s="67">
        <v>42409</v>
      </c>
      <c r="N203" s="22">
        <f>IF(Tabela1[[#This Row],[Entry]]=$B$1,Tabela1[[#This Row],[real]],Tabela1[[#This Row],[L2]]/Tabela1[[#This Row],[days2]])</f>
        <v>4.1901472064157836</v>
      </c>
      <c r="O203" s="42">
        <f>IF(Tabela1[[#This Row],[Entry]]=$B$1,Tabela1[[#This Row],[real]],Tabela1[[#This Row],[L]]/($B$1-Tabela1[[#This Row],[Entry]]))</f>
        <v>4.2361461798818576</v>
      </c>
      <c r="P203" s="115">
        <v>879.64510864246586</v>
      </c>
      <c r="Q203" s="43">
        <f>MIN(500,$B$1-Tabela1[[#This Row],[Entry]])</f>
        <v>500</v>
      </c>
      <c r="R203" s="41">
        <f>(0.25-Tabela1[[#This Row],[days]]/2000)*$L$2+(Tabela1[[#This Row],[days]]/2000+0.75)*(IF(Tabela1[[#This Row],[real]]&gt;Tabela1[[#This Row],[AV2]],0.4*Tabela1[[#This Row],[real]]+0.6*Tabela1[[#This Row],[AV2]],Tabela1[[#This Row],[AV2]]))</f>
        <v>4.1901472064157836</v>
      </c>
      <c r="S203" s="42">
        <f>Tabela1[[#This Row],[real]]-Tabela1[[#This Row],[AV2]]</f>
        <v>-0.18683329742699595</v>
      </c>
      <c r="T203" s="64">
        <f>Tabela1[[#This Row],[real]]/Tabela1[[#This Row],[AV2]]</f>
        <v>0.95541128074428405</v>
      </c>
      <c r="U203" s="172">
        <v>43853</v>
      </c>
      <c r="V203" s="191" t="s">
        <v>3984</v>
      </c>
      <c r="W203" s="191"/>
      <c r="X203" s="2"/>
      <c r="Y203" s="41"/>
      <c r="Z203" s="40"/>
      <c r="AA203" s="41"/>
      <c r="AB203" s="40"/>
    </row>
    <row r="204" spans="1:28" x14ac:dyDescent="0.2">
      <c r="A204" s="65">
        <v>716</v>
      </c>
      <c r="B204" s="65" t="s">
        <v>50</v>
      </c>
      <c r="C204" s="65" t="s">
        <v>1596</v>
      </c>
      <c r="D204" s="39">
        <v>4</v>
      </c>
      <c r="E204" s="41">
        <v>4.0567468300147178</v>
      </c>
      <c r="F204" s="116">
        <v>1983</v>
      </c>
      <c r="G2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" s="630"/>
      <c r="I204" s="41">
        <v>0.85</v>
      </c>
      <c r="J204" s="23">
        <f>(Tabela1[[#This Row],[real]]-1)^3/Tabela1[[#This Row],[Z]]*0.00002</f>
        <v>6.7203126990927138E-4</v>
      </c>
      <c r="K204" s="66">
        <v>3401.6068193041237</v>
      </c>
      <c r="L204" s="66">
        <v>5797.8940344961193</v>
      </c>
      <c r="M204" s="67">
        <v>42409</v>
      </c>
      <c r="N204" s="22">
        <f>IF(Tabela1[[#This Row],[Entry]]=$B$1,Tabela1[[#This Row],[real]],Tabela1[[#This Row],[L2]]/Tabela1[[#This Row],[days2]])</f>
        <v>3.8670218090040174</v>
      </c>
      <c r="O204" s="42">
        <f>IF(Tabela1[[#This Row],[Entry]]=$B$1,Tabela1[[#This Row],[real]],Tabela1[[#This Row],[L]]/($B$1-Tabela1[[#This Row],[Entry]]))</f>
        <v>3.8473085829436755</v>
      </c>
      <c r="P204" s="115">
        <v>879.64510864246586</v>
      </c>
      <c r="Q204" s="43">
        <f>MIN(500,$B$1-Tabela1[[#This Row],[Entry]])</f>
        <v>500</v>
      </c>
      <c r="R204" s="41">
        <f>(0.25-Tabela1[[#This Row],[days]]/2000)*$L$2+(Tabela1[[#This Row],[days]]/2000+0.75)*(IF(Tabela1[[#This Row],[real]]&gt;Tabela1[[#This Row],[AV2]],0.4*Tabela1[[#This Row],[real]]+0.6*Tabela1[[#This Row],[AV2]],Tabela1[[#This Row],[AV2]]))</f>
        <v>3.9429118174082975</v>
      </c>
      <c r="S204" s="42">
        <f>Tabela1[[#This Row],[real]]-Tabela1[[#This Row],[AV2]]</f>
        <v>0.18972502101070043</v>
      </c>
      <c r="T204" s="64">
        <f>Tabela1[[#This Row],[real]]/Tabela1[[#This Row],[AV2]]</f>
        <v>1.0490623095450204</v>
      </c>
      <c r="U204" s="172">
        <v>43853</v>
      </c>
      <c r="V204" s="191" t="s">
        <v>3938</v>
      </c>
      <c r="W204" s="191"/>
      <c r="X204" s="2"/>
      <c r="Y204" s="41"/>
      <c r="Z204" s="40"/>
      <c r="AA204" s="41"/>
      <c r="AB204" s="40"/>
    </row>
    <row r="205" spans="1:28" x14ac:dyDescent="0.2">
      <c r="A205" s="65">
        <v>2548617</v>
      </c>
      <c r="B205" s="65" t="s">
        <v>169</v>
      </c>
      <c r="C205" s="65" t="s">
        <v>170</v>
      </c>
      <c r="D205" s="39">
        <v>4</v>
      </c>
      <c r="E205" s="41">
        <v>4.0807843011946812</v>
      </c>
      <c r="F205" s="116">
        <v>2010</v>
      </c>
      <c r="G2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" s="586"/>
      <c r="I205" s="41">
        <v>0.95</v>
      </c>
      <c r="J205" s="23">
        <f>(Tabela1[[#This Row],[real]]-1)^3/Tabela1[[#This Row],[Z]]*0.00002</f>
        <v>6.1558817408059372E-4</v>
      </c>
      <c r="K205" s="66">
        <v>3619.8219739714141</v>
      </c>
      <c r="L205" s="66">
        <v>6207.9086742893769</v>
      </c>
      <c r="M205" s="67">
        <v>42409</v>
      </c>
      <c r="N205" s="22">
        <f>IF(Tabela1[[#This Row],[Entry]]=$B$1,Tabela1[[#This Row],[real]],Tabela1[[#This Row],[L2]]/Tabela1[[#This Row],[days2]])</f>
        <v>4.1150936194686452</v>
      </c>
      <c r="O205" s="42">
        <f>IF(Tabela1[[#This Row],[Entry]]=$B$1,Tabela1[[#This Row],[real]],Tabela1[[#This Row],[L]]/($B$1-Tabela1[[#This Row],[Entry]]))</f>
        <v>4.1193820001920223</v>
      </c>
      <c r="P205" s="115">
        <v>879.64510864246586</v>
      </c>
      <c r="Q205" s="43">
        <f>MIN(500,$B$1-Tabela1[[#This Row],[Entry]])</f>
        <v>500</v>
      </c>
      <c r="R205" s="41">
        <f>(0.25-Tabela1[[#This Row],[days]]/2000)*$L$2+(Tabela1[[#This Row],[days]]/2000+0.75)*(IF(Tabela1[[#This Row],[real]]&gt;Tabela1[[#This Row],[AV2]],0.4*Tabela1[[#This Row],[real]]+0.6*Tabela1[[#This Row],[AV2]],Tabela1[[#This Row],[AV2]]))</f>
        <v>4.1150936194686452</v>
      </c>
      <c r="S205" s="42">
        <f>Tabela1[[#This Row],[real]]-Tabela1[[#This Row],[AV2]]</f>
        <v>-3.4309318273963996E-2</v>
      </c>
      <c r="T205" s="64">
        <f>Tabela1[[#This Row],[real]]/Tabela1[[#This Row],[AV2]]</f>
        <v>0.9916625667732939</v>
      </c>
      <c r="U205" s="168">
        <v>43853</v>
      </c>
      <c r="V205" s="191" t="s">
        <v>4026</v>
      </c>
      <c r="W205" s="191"/>
      <c r="X205" s="2"/>
      <c r="Y205" s="41"/>
      <c r="Z205" s="40"/>
      <c r="AA205" s="41"/>
      <c r="AB205" s="40"/>
    </row>
    <row r="206" spans="1:28" x14ac:dyDescent="0.2">
      <c r="A206" s="65">
        <v>54502</v>
      </c>
      <c r="B206" s="95" t="s">
        <v>1778</v>
      </c>
      <c r="C206" s="65" t="s">
        <v>1118</v>
      </c>
      <c r="D206" s="39">
        <v>2.5</v>
      </c>
      <c r="E206" s="41">
        <v>2.7195737214936235</v>
      </c>
      <c r="F206" s="116">
        <v>1994</v>
      </c>
      <c r="G2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" s="613"/>
      <c r="I206" s="41">
        <v>0.63</v>
      </c>
      <c r="J206" s="23">
        <f>(Tabela1[[#This Row],[real]]-1)^3/Tabela1[[#This Row],[Z]]*0.00002</f>
        <v>1.6141795652583205E-4</v>
      </c>
      <c r="K206" s="66">
        <v>2543.3729020459486</v>
      </c>
      <c r="L206" s="66">
        <v>4408.3791167117388</v>
      </c>
      <c r="M206" s="67">
        <v>42409</v>
      </c>
      <c r="N206" s="22">
        <f>IF(Tabela1[[#This Row],[Entry]]=$B$1,Tabela1[[#This Row],[real]],Tabela1[[#This Row],[L2]]/Tabela1[[#This Row],[days2]])</f>
        <v>2.8913625245652441</v>
      </c>
      <c r="O206" s="42">
        <f>IF(Tabela1[[#This Row],[Entry]]=$B$1,Tabela1[[#This Row],[real]],Tabela1[[#This Row],[L]]/($B$1-Tabela1[[#This Row],[Entry]]))</f>
        <v>2.9252681597290899</v>
      </c>
      <c r="P206" s="115">
        <v>879.64510864246586</v>
      </c>
      <c r="Q206" s="43">
        <f>MIN(500,$B$1-Tabela1[[#This Row],[Entry]])</f>
        <v>500</v>
      </c>
      <c r="R206" s="41">
        <f>(0.25-Tabela1[[#This Row],[days]]/2000)*$L$2+(Tabela1[[#This Row],[days]]/2000+0.75)*(IF(Tabela1[[#This Row],[real]]&gt;Tabela1[[#This Row],[AV2]],0.4*Tabela1[[#This Row],[real]]+0.6*Tabela1[[#This Row],[AV2]],Tabela1[[#This Row],[AV2]]))</f>
        <v>2.8913625245652441</v>
      </c>
      <c r="S206" s="42">
        <f>Tabela1[[#This Row],[real]]-Tabela1[[#This Row],[AV2]]</f>
        <v>-0.17178880307162059</v>
      </c>
      <c r="T206" s="64">
        <f>Tabela1[[#This Row],[real]]/Tabela1[[#This Row],[AV2]]</f>
        <v>0.9405855192449617</v>
      </c>
      <c r="U206" s="168">
        <v>43852</v>
      </c>
      <c r="V206" s="191" t="s">
        <v>4036</v>
      </c>
      <c r="W206" s="191"/>
      <c r="X206" s="2"/>
      <c r="Y206" s="41"/>
      <c r="Z206" s="40"/>
      <c r="AA206" s="41"/>
      <c r="AB206" s="40"/>
    </row>
    <row r="207" spans="1:28" x14ac:dyDescent="0.2">
      <c r="A207" s="557">
        <v>9734713</v>
      </c>
      <c r="B207" s="33" t="s">
        <v>6557</v>
      </c>
      <c r="C207" s="557" t="s">
        <v>6132</v>
      </c>
      <c r="D207" s="558">
        <v>3.5</v>
      </c>
      <c r="E207" s="559">
        <v>3.677285208150376</v>
      </c>
      <c r="F207" s="560">
        <v>2019</v>
      </c>
      <c r="G2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" s="586"/>
      <c r="I207" s="559">
        <v>0.48</v>
      </c>
      <c r="J207" s="561">
        <f>(Tabela1[[#This Row],[real]]-1)^3/Tabela1[[#This Row],[Z]]*0.00002</f>
        <v>7.9959979469214977E-4</v>
      </c>
      <c r="K207" s="562">
        <v>908.26948521363761</v>
      </c>
      <c r="L207" s="562">
        <v>1045.9939058769751</v>
      </c>
      <c r="M207" s="563">
        <v>43626</v>
      </c>
      <c r="N207" s="564">
        <f>IF(Tabela1[[#This Row],[Entry]]=$B$1,Tabela1[[#This Row],[real]],Tabela1[[#This Row],[L2]]/Tabela1[[#This Row],[days2]])</f>
        <v>3.6064623189216878</v>
      </c>
      <c r="O207" s="564">
        <f>IF(Tabela1[[#This Row],[Entry]]=$B$1,Tabela1[[#This Row],[real]],Tabela1[[#This Row],[L]]/($B$1-Tabela1[[#This Row],[Entry]]))</f>
        <v>3.6068755375068107</v>
      </c>
      <c r="P207" s="560">
        <v>251.84499514893176</v>
      </c>
      <c r="Q207" s="565">
        <f>MIN(500,$B$1-Tabela1[[#This Row],[Entry]])</f>
        <v>290</v>
      </c>
      <c r="R207" s="559">
        <f>(0.25-Tabela1[[#This Row],[days]]/2000)*$L$2+(Tabela1[[#This Row],[days]]/2000+0.75)*(IF(Tabela1[[#This Row],[real]]&gt;Tabela1[[#This Row],[AV2]],0.4*Tabela1[[#This Row],[real]]+0.6*Tabela1[[#This Row],[AV2]],Tabela1[[#This Row],[AV2]]))</f>
        <v>3.6036586178927599</v>
      </c>
      <c r="S207" s="564">
        <f>Tabela1[[#This Row],[real]]-Tabela1[[#This Row],[AV2]]</f>
        <v>7.0822889228688179E-2</v>
      </c>
      <c r="T207" s="564">
        <f>Tabela1[[#This Row],[real]]/Tabela1[[#This Row],[AV2]]</f>
        <v>1.0196377732430777</v>
      </c>
      <c r="U207" s="566">
        <v>43852</v>
      </c>
      <c r="V207" s="191" t="s">
        <v>6133</v>
      </c>
      <c r="W207" s="191"/>
      <c r="X207" s="2"/>
      <c r="Y207" s="41"/>
      <c r="Z207" s="40"/>
      <c r="AA207" s="41"/>
      <c r="AB207" s="40"/>
    </row>
    <row r="208" spans="1:28" x14ac:dyDescent="0.2">
      <c r="A208" s="692">
        <v>9274461</v>
      </c>
      <c r="B208" s="692" t="s">
        <v>6438</v>
      </c>
      <c r="C208" s="692" t="s">
        <v>6439</v>
      </c>
      <c r="D208" s="693">
        <v>4</v>
      </c>
      <c r="E208" s="694">
        <v>3.7505319585230366</v>
      </c>
      <c r="F208" s="695">
        <v>2018</v>
      </c>
      <c r="G208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" s="693"/>
      <c r="I208" s="694">
        <v>0.35</v>
      </c>
      <c r="J208" s="696">
        <f>(Tabela1[[#This Row],[real]]-1)^3/Tabela1[[#This Row],[Z]]*0.00002</f>
        <v>1.1890826367843348E-3</v>
      </c>
      <c r="K208" s="697">
        <v>235.06848739277646</v>
      </c>
      <c r="L208" s="697">
        <v>242.58053684087713</v>
      </c>
      <c r="M208" s="698">
        <v>43852</v>
      </c>
      <c r="N208" s="699">
        <f>IF(Tabela1[[#This Row],[Entry]]=$B$1,Tabela1[[#This Row],[real]],Tabela1[[#This Row],[L2]]/Tabela1[[#This Row],[days2]])</f>
        <v>3.7898968205798234</v>
      </c>
      <c r="O208" s="699">
        <f>IF(Tabela1[[#This Row],[Entry]]=$B$1,Tabela1[[#This Row],[real]],Tabela1[[#This Row],[L]]/($B$1-Tabela1[[#This Row],[Entry]]))</f>
        <v>3.7903208881387052</v>
      </c>
      <c r="P208" s="695">
        <v>62.025036174154444</v>
      </c>
      <c r="Q208" s="700">
        <f>MIN(500,$B$1-Tabela1[[#This Row],[Entry]])</f>
        <v>64</v>
      </c>
      <c r="R208" s="694">
        <f>(0.25-Tabela1[[#This Row],[days]]/2000)*$L$2+(Tabela1[[#This Row],[days]]/2000+0.75)*(IF(Tabela1[[#This Row],[real]]&gt;Tabela1[[#This Row],[AV2]],0.4*Tabela1[[#This Row],[real]]+0.6*Tabela1[[#This Row],[AV2]],Tabela1[[#This Row],[AV2]]))</f>
        <v>3.6914461145395885</v>
      </c>
      <c r="S208" s="699">
        <f>Tabela1[[#This Row],[real]]-Tabela1[[#This Row],[AV2]]</f>
        <v>-3.9364862056786798E-2</v>
      </c>
      <c r="T208" s="699">
        <f>Tabela1[[#This Row],[real]]/Tabela1[[#This Row],[AV2]]</f>
        <v>0.98961321008977643</v>
      </c>
      <c r="U208" s="701">
        <v>43852</v>
      </c>
      <c r="V208" s="191" t="s">
        <v>5202</v>
      </c>
      <c r="W208" s="191"/>
      <c r="X208" s="2"/>
      <c r="Y208" s="41"/>
      <c r="Z208" s="40"/>
      <c r="AA208" s="41"/>
      <c r="AB208" s="40"/>
    </row>
    <row r="209" spans="1:28" x14ac:dyDescent="0.2">
      <c r="A209" s="65">
        <v>84250</v>
      </c>
      <c r="B209" s="65" t="s">
        <v>3094</v>
      </c>
      <c r="C209" s="65" t="s">
        <v>3095</v>
      </c>
      <c r="D209" s="39">
        <v>4.5</v>
      </c>
      <c r="E209" s="41">
        <v>4.3234618653572818</v>
      </c>
      <c r="F209" s="116">
        <v>1983</v>
      </c>
      <c r="G2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" s="613"/>
      <c r="I209" s="41">
        <v>0.72</v>
      </c>
      <c r="J209" s="23">
        <f>(Tabela1[[#This Row],[real]]-1)^3/Tabela1[[#This Row],[Z]]*0.00002</f>
        <v>1.0196933778157812E-3</v>
      </c>
      <c r="K209" s="66">
        <v>2869.5629394851312</v>
      </c>
      <c r="L209" s="66">
        <v>4686.6397369832539</v>
      </c>
      <c r="M209" s="67">
        <v>42642</v>
      </c>
      <c r="N209" s="22">
        <f>IF(Tabela1[[#This Row],[Entry]]=$B$1,Tabela1[[#This Row],[real]],Tabela1[[#This Row],[L2]]/Tabela1[[#This Row],[days2]])</f>
        <v>3.7200757697277074</v>
      </c>
      <c r="O209" s="42">
        <f>IF(Tabela1[[#This Row],[Entry]]=$B$1,Tabela1[[#This Row],[real]],Tabela1[[#This Row],[L]]/($B$1-Tabela1[[#This Row],[Entry]]))</f>
        <v>3.6786811122317533</v>
      </c>
      <c r="P209" s="115">
        <v>771.37217549070783</v>
      </c>
      <c r="Q209" s="43">
        <f>MIN(500,$B$1-Tabela1[[#This Row],[Entry]])</f>
        <v>500</v>
      </c>
      <c r="R209" s="41">
        <f>(0.25-Tabela1[[#This Row],[days]]/2000)*$L$2+(Tabela1[[#This Row],[days]]/2000+0.75)*(IF(Tabela1[[#This Row],[real]]&gt;Tabela1[[#This Row],[AV2]],0.4*Tabela1[[#This Row],[real]]+0.6*Tabela1[[#This Row],[AV2]],Tabela1[[#This Row],[AV2]]))</f>
        <v>3.9614302079795372</v>
      </c>
      <c r="S209" s="42">
        <f>Tabela1[[#This Row],[real]]-Tabela1[[#This Row],[AV2]]</f>
        <v>0.60338609562957446</v>
      </c>
      <c r="T209" s="64">
        <f>Tabela1[[#This Row],[real]]/Tabela1[[#This Row],[AV2]]</f>
        <v>1.1621972596740253</v>
      </c>
      <c r="U209" s="168">
        <v>43852</v>
      </c>
      <c r="V209" s="191" t="s">
        <v>3975</v>
      </c>
      <c r="W209" s="191"/>
      <c r="X209" s="2"/>
      <c r="Y209" s="41"/>
      <c r="Z209" s="40"/>
      <c r="AA209" s="41"/>
      <c r="AB209" s="40"/>
    </row>
    <row r="210" spans="1:28" x14ac:dyDescent="0.2">
      <c r="A210" s="65">
        <v>10784</v>
      </c>
      <c r="B210" s="65" t="s">
        <v>35</v>
      </c>
      <c r="C210" s="65" t="s">
        <v>36</v>
      </c>
      <c r="D210" s="39">
        <v>4.5</v>
      </c>
      <c r="E210" s="41">
        <v>4.2305901833841126</v>
      </c>
      <c r="F210" s="116">
        <v>1987</v>
      </c>
      <c r="G2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0.44952710974245574</v>
      </c>
      <c r="H210" s="429"/>
      <c r="I210" s="41">
        <v>0.9</v>
      </c>
      <c r="J210" s="23">
        <f>(Tabela1[[#This Row],[real]]-1)^3/Tabela1[[#This Row],[Z]]*0.00002</f>
        <v>7.4926094106835721E-4</v>
      </c>
      <c r="K210" s="66">
        <v>3662.8627866751908</v>
      </c>
      <c r="L210" s="66">
        <v>6315.1383236725915</v>
      </c>
      <c r="M210" s="67">
        <v>42409</v>
      </c>
      <c r="N210" s="22">
        <f>IF(Tabela1[[#This Row],[Entry]]=$B$1,Tabela1[[#This Row],[real]],Tabela1[[#This Row],[L2]]/Tabela1[[#This Row],[days2]])</f>
        <v>4.1640233665688138</v>
      </c>
      <c r="O210" s="42">
        <f>IF(Tabela1[[#This Row],[Entry]]=$B$1,Tabela1[[#This Row],[real]],Tabela1[[#This Row],[L]]/($B$1-Tabela1[[#This Row],[Entry]]))</f>
        <v>4.1905363793447856</v>
      </c>
      <c r="P210" s="115">
        <v>879.64510864246586</v>
      </c>
      <c r="Q210" s="43">
        <f>MIN(500,$B$1-Tabela1[[#This Row],[Entry]])</f>
        <v>500</v>
      </c>
      <c r="R210" s="41">
        <f>(0.25-Tabela1[[#This Row],[days]]/2000)*$L$2+(Tabela1[[#This Row],[days]]/2000+0.75)*(IF(Tabela1[[#This Row],[real]]&gt;Tabela1[[#This Row],[AV2]],0.4*Tabela1[[#This Row],[real]]+0.6*Tabela1[[#This Row],[AV2]],Tabela1[[#This Row],[AV2]]))</f>
        <v>4.1906500932949333</v>
      </c>
      <c r="S210" s="42">
        <f>Tabela1[[#This Row],[real]]-Tabela1[[#This Row],[AV2]]</f>
        <v>6.6566816815298857E-2</v>
      </c>
      <c r="T210" s="64">
        <f>Tabela1[[#This Row],[real]]/Tabela1[[#This Row],[AV2]]</f>
        <v>1.0159861775391885</v>
      </c>
      <c r="U210" s="168">
        <v>43851</v>
      </c>
      <c r="V210" s="191" t="s">
        <v>4089</v>
      </c>
      <c r="W210" s="191"/>
      <c r="X210" s="2"/>
      <c r="Y210" s="41"/>
      <c r="Z210" s="40"/>
      <c r="AA210" s="41"/>
      <c r="AB210" s="40"/>
    </row>
    <row r="211" spans="1:28" x14ac:dyDescent="0.2">
      <c r="A211" s="65">
        <v>7570229</v>
      </c>
      <c r="B211" s="65" t="s">
        <v>608</v>
      </c>
      <c r="C211" s="194" t="s">
        <v>2998</v>
      </c>
      <c r="D211" s="39">
        <v>3</v>
      </c>
      <c r="E211" s="41">
        <v>3.0794646165256259</v>
      </c>
      <c r="F211" s="116">
        <v>2016</v>
      </c>
      <c r="G2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" s="450"/>
      <c r="I211" s="41">
        <v>0.56999999999999995</v>
      </c>
      <c r="J211" s="23">
        <f>(Tabela1[[#This Row],[real]]-1)^3/Tabela1[[#This Row],[Z]]*0.00002</f>
        <v>3.1550754172846469E-4</v>
      </c>
      <c r="K211" s="66">
        <v>2296.539803621471</v>
      </c>
      <c r="L211" s="66">
        <v>3859.2708276755725</v>
      </c>
      <c r="M211" s="67">
        <v>42616</v>
      </c>
      <c r="N211" s="22">
        <f>IF(Tabela1[[#This Row],[Entry]]=$B$1,Tabela1[[#This Row],[real]],Tabela1[[#This Row],[L2]]/Tabela1[[#This Row],[days2]])</f>
        <v>2.9313008954154922</v>
      </c>
      <c r="O211" s="42">
        <f>IF(Tabela1[[#This Row],[Entry]]=$B$1,Tabela1[[#This Row],[real]],Tabela1[[#This Row],[L]]/($B$1-Tabela1[[#This Row],[Entry]]))</f>
        <v>2.9686698674427481</v>
      </c>
      <c r="P211" s="115">
        <v>783.45413369648361</v>
      </c>
      <c r="Q211" s="43">
        <f>MIN(500,$B$1-Tabela1[[#This Row],[Entry]])</f>
        <v>500</v>
      </c>
      <c r="R211" s="41">
        <f>(0.25-Tabela1[[#This Row],[days]]/2000)*$L$2+(Tabela1[[#This Row],[days]]/2000+0.75)*(IF(Tabela1[[#This Row],[real]]&gt;Tabela1[[#This Row],[AV2]],0.4*Tabela1[[#This Row],[real]]+0.6*Tabela1[[#This Row],[AV2]],Tabela1[[#This Row],[AV2]]))</f>
        <v>2.9905663838595458</v>
      </c>
      <c r="S211" s="42">
        <f>Tabela1[[#This Row],[real]]-Tabela1[[#This Row],[AV2]]</f>
        <v>0.14816372111013365</v>
      </c>
      <c r="T211" s="64">
        <f>Tabela1[[#This Row],[real]]/Tabela1[[#This Row],[AV2]]</f>
        <v>1.0505453811793457</v>
      </c>
      <c r="U211" s="172">
        <v>43851</v>
      </c>
      <c r="V211" s="191" t="s">
        <v>6379</v>
      </c>
      <c r="W211" s="191"/>
      <c r="X211" s="2"/>
      <c r="Y211" s="41"/>
      <c r="Z211" s="40"/>
      <c r="AA211" s="41"/>
      <c r="AB211" s="40"/>
    </row>
    <row r="212" spans="1:28" x14ac:dyDescent="0.2">
      <c r="A212" s="721">
        <v>9854462</v>
      </c>
      <c r="B212" s="721" t="s">
        <v>6435</v>
      </c>
      <c r="C212" s="721" t="s">
        <v>6436</v>
      </c>
      <c r="D212" s="722">
        <v>3.5</v>
      </c>
      <c r="E212" s="723">
        <v>3.4917786545296572</v>
      </c>
      <c r="F212" s="695">
        <v>2019</v>
      </c>
      <c r="G212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" s="722"/>
      <c r="I212" s="723">
        <v>0.35</v>
      </c>
      <c r="J212" s="696">
        <f>(Tabela1[[#This Row],[real]]-1)^3/Tabela1[[#This Row],[Z]]*0.00002</f>
        <v>8.840774940374926E-4</v>
      </c>
      <c r="K212" s="724">
        <v>221.68175593841738</v>
      </c>
      <c r="L212" s="697">
        <v>228.87408922161475</v>
      </c>
      <c r="M212" s="701">
        <v>43851</v>
      </c>
      <c r="N212" s="699">
        <f>IF(Tabela1[[#This Row],[Entry]]=$B$1,Tabela1[[#This Row],[real]],Tabela1[[#This Row],[L2]]/Tabela1[[#This Row],[days2]])</f>
        <v>3.5208251945354538</v>
      </c>
      <c r="O212" s="725">
        <f>IF(Tabela1[[#This Row],[Entry]]=$B$1,Tabela1[[#This Row],[real]],Tabela1[[#This Row],[L]]/($B$1-Tabela1[[#This Row],[Entry]]))</f>
        <v>3.5211398341786886</v>
      </c>
      <c r="P212" s="726">
        <v>62.963011137980288</v>
      </c>
      <c r="Q212" s="727">
        <f>MIN(500,$B$1-Tabela1[[#This Row],[Entry]])</f>
        <v>65</v>
      </c>
      <c r="R212" s="723">
        <f>(0.25-Tabela1[[#This Row],[days]]/2000)*$L$2+(Tabela1[[#This Row],[days]]/2000+0.75)*(IF(Tabela1[[#This Row],[real]]&gt;Tabela1[[#This Row],[AV2]],0.4*Tabela1[[#This Row],[real]]+0.6*Tabela1[[#This Row],[AV2]],Tabela1[[#This Row],[AV2]]))</f>
        <v>3.4811233715315208</v>
      </c>
      <c r="S212" s="725">
        <f>Tabela1[[#This Row],[real]]-Tabela1[[#This Row],[AV2]]</f>
        <v>-2.9046540005796651E-2</v>
      </c>
      <c r="T212" s="725">
        <f>Tabela1[[#This Row],[real]]/Tabela1[[#This Row],[AV2]]</f>
        <v>0.99175007607566579</v>
      </c>
      <c r="U212" s="701">
        <v>43851</v>
      </c>
      <c r="V212" s="191" t="s">
        <v>6437</v>
      </c>
      <c r="W212" s="191"/>
      <c r="X212" s="2"/>
      <c r="Y212" s="41"/>
      <c r="Z212" s="40"/>
      <c r="AA212" s="41"/>
      <c r="AB212" s="40"/>
    </row>
    <row r="213" spans="1:28" x14ac:dyDescent="0.2">
      <c r="A213" s="65">
        <v>10965</v>
      </c>
      <c r="B213" s="65" t="s">
        <v>978</v>
      </c>
      <c r="C213" s="65" t="s">
        <v>1843</v>
      </c>
      <c r="D213" s="39">
        <v>4</v>
      </c>
      <c r="E213" s="41">
        <v>3.7570874138349173</v>
      </c>
      <c r="F213" s="116">
        <v>1983</v>
      </c>
      <c r="G2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" s="597"/>
      <c r="I213" s="41">
        <v>0.65</v>
      </c>
      <c r="J213" s="23">
        <f>(Tabela1[[#This Row],[real]]-1)^3/Tabela1[[#This Row],[Z]]*0.00002</f>
        <v>6.448641682070249E-4</v>
      </c>
      <c r="K213" s="66">
        <v>2818.3079665585897</v>
      </c>
      <c r="L213" s="66">
        <v>4770.4956929719692</v>
      </c>
      <c r="M213" s="67">
        <v>42409</v>
      </c>
      <c r="N213" s="22">
        <f>IF(Tabela1[[#This Row],[Entry]]=$B$1,Tabela1[[#This Row],[real]],Tabela1[[#This Row],[L2]]/Tabela1[[#This Row],[days2]])</f>
        <v>3.2039147820738902</v>
      </c>
      <c r="O213" s="42">
        <f>IF(Tabela1[[#This Row],[Entry]]=$B$1,Tabela1[[#This Row],[real]],Tabela1[[#This Row],[L]]/($B$1-Tabela1[[#This Row],[Entry]]))</f>
        <v>3.1655578586409883</v>
      </c>
      <c r="P213" s="115">
        <v>879.64510864246586</v>
      </c>
      <c r="Q213" s="43">
        <f>MIN(500,$B$1-Tabela1[[#This Row],[Entry]])</f>
        <v>500</v>
      </c>
      <c r="R213" s="41">
        <f>(0.25-Tabela1[[#This Row],[days]]/2000)*$L$2+(Tabela1[[#This Row],[days]]/2000+0.75)*(IF(Tabela1[[#This Row],[real]]&gt;Tabela1[[#This Row],[AV2]],0.4*Tabela1[[#This Row],[real]]+0.6*Tabela1[[#This Row],[AV2]],Tabela1[[#This Row],[AV2]]))</f>
        <v>3.4251838347783012</v>
      </c>
      <c r="S213" s="42">
        <f>Tabela1[[#This Row],[real]]-Tabela1[[#This Row],[AV2]]</f>
        <v>0.55317263176102704</v>
      </c>
      <c r="T213" s="64">
        <f>Tabela1[[#This Row],[real]]/Tabela1[[#This Row],[AV2]]</f>
        <v>1.1726552263050389</v>
      </c>
      <c r="U213" s="172">
        <v>43851</v>
      </c>
      <c r="V213" s="191" t="s">
        <v>3989</v>
      </c>
      <c r="W213" s="191"/>
      <c r="X213" s="2"/>
      <c r="Y213" s="41"/>
      <c r="Z213" s="40"/>
      <c r="AA213" s="41"/>
      <c r="AB213" s="40"/>
    </row>
    <row r="214" spans="1:28" x14ac:dyDescent="0.2">
      <c r="A214" s="692">
        <v>8040611</v>
      </c>
      <c r="B214" s="692" t="s">
        <v>6434</v>
      </c>
      <c r="C214" s="692" t="s">
        <v>6434</v>
      </c>
      <c r="D214" s="693">
        <v>4</v>
      </c>
      <c r="E214" s="694">
        <v>3.7385116937421694</v>
      </c>
      <c r="F214" s="695">
        <v>2015</v>
      </c>
      <c r="G214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0.55663297835364056</v>
      </c>
      <c r="H214" s="693"/>
      <c r="I214" s="694">
        <v>0.33999999999999997</v>
      </c>
      <c r="J214" s="696">
        <f>(Tabela1[[#This Row],[real]]-1)^3/Tabela1[[#This Row],[Z]]*0.00002</f>
        <v>1.208077728251518E-3</v>
      </c>
      <c r="K214" s="697">
        <v>241.47994786417104</v>
      </c>
      <c r="L214" s="697">
        <v>249.44523251679198</v>
      </c>
      <c r="M214" s="698">
        <v>43850</v>
      </c>
      <c r="N214" s="699">
        <f>IF(Tabela1[[#This Row],[Entry]]=$B$1,Tabela1[[#This Row],[real]],Tabela1[[#This Row],[L2]]/Tabela1[[#This Row],[days2]])</f>
        <v>3.7790260718556996</v>
      </c>
      <c r="O214" s="699">
        <f>IF(Tabela1[[#This Row],[Entry]]=$B$1,Tabela1[[#This Row],[real]],Tabela1[[#This Row],[L]]/($B$1-Tabela1[[#This Row],[Entry]]))</f>
        <v>3.7794732199513934</v>
      </c>
      <c r="P214" s="695">
        <v>63.900048126842307</v>
      </c>
      <c r="Q214" s="700">
        <f>MIN(500,$B$1-Tabela1[[#This Row],[Entry]])</f>
        <v>66</v>
      </c>
      <c r="R214" s="694">
        <f>(0.25-Tabela1[[#This Row],[days]]/2000)*$L$2+(Tabela1[[#This Row],[days]]/2000+0.75)*(IF(Tabela1[[#This Row],[real]]&gt;Tabela1[[#This Row],[AV2]],0.4*Tabela1[[#This Row],[real]]+0.6*Tabela1[[#This Row],[AV2]],Tabela1[[#This Row],[AV2]]))</f>
        <v>3.6833859270319032</v>
      </c>
      <c r="S214" s="699">
        <f>Tabela1[[#This Row],[real]]-Tabela1[[#This Row],[AV2]]</f>
        <v>-4.0514378113530203E-2</v>
      </c>
      <c r="T214" s="699">
        <f>Tabela1[[#This Row],[real]]/Tabela1[[#This Row],[AV2]]</f>
        <v>0.98927914829292629</v>
      </c>
      <c r="U214" s="701">
        <v>43850</v>
      </c>
      <c r="V214" s="191" t="s">
        <v>4534</v>
      </c>
      <c r="W214" s="191"/>
      <c r="X214" s="2"/>
      <c r="Y214" s="41"/>
      <c r="Z214" s="40"/>
      <c r="AA214" s="41"/>
      <c r="AB214" s="40"/>
    </row>
    <row r="215" spans="1:28" x14ac:dyDescent="0.2">
      <c r="A215" s="692">
        <v>10503320</v>
      </c>
      <c r="B215" s="709" t="s">
        <v>6430</v>
      </c>
      <c r="C215" s="692" t="s">
        <v>6431</v>
      </c>
      <c r="D215" s="693">
        <v>3</v>
      </c>
      <c r="E215" s="694">
        <v>3.0258859716112041</v>
      </c>
      <c r="F215" s="695">
        <v>2019</v>
      </c>
      <c r="G215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" s="693"/>
      <c r="I215" s="694">
        <v>0.33</v>
      </c>
      <c r="J215" s="696">
        <f>(Tabela1[[#This Row],[real]]-1)^3/Tabela1[[#This Row],[Z]]*0.00002</f>
        <v>5.039193640154619E-4</v>
      </c>
      <c r="K215" s="697">
        <v>194.43962231675059</v>
      </c>
      <c r="L215" s="697">
        <v>200.84189459588814</v>
      </c>
      <c r="M215" s="698">
        <v>43850</v>
      </c>
      <c r="N215" s="699">
        <f>IF(Tabela1[[#This Row],[Entry]]=$B$1,Tabela1[[#This Row],[real]],Tabela1[[#This Row],[L2]]/Tabela1[[#This Row],[days2]])</f>
        <v>3.0428712969164868</v>
      </c>
      <c r="O215" s="699">
        <f>IF(Tabela1[[#This Row],[Entry]]=$B$1,Tabela1[[#This Row],[real]],Tabela1[[#This Row],[L]]/($B$1-Tabela1[[#This Row],[Entry]]))</f>
        <v>3.043059009028608</v>
      </c>
      <c r="P215" s="695">
        <v>63.900048126842307</v>
      </c>
      <c r="Q215" s="700">
        <f>MIN(500,$B$1-Tabela1[[#This Row],[Entry]])</f>
        <v>66</v>
      </c>
      <c r="R215" s="694">
        <f>(0.25-Tabela1[[#This Row],[days]]/2000)*$L$2+(Tabela1[[#This Row],[days]]/2000+0.75)*(IF(Tabela1[[#This Row],[real]]&gt;Tabela1[[#This Row],[AV2]],0.4*Tabela1[[#This Row],[real]]+0.6*Tabela1[[#This Row],[AV2]],Tabela1[[#This Row],[AV2]]))</f>
        <v>3.1069767382544997</v>
      </c>
      <c r="S215" s="699">
        <f>Tabela1[[#This Row],[real]]-Tabela1[[#This Row],[AV2]]</f>
        <v>-1.6985325305282739E-2</v>
      </c>
      <c r="T215" s="699">
        <f>Tabela1[[#This Row],[real]]/Tabela1[[#This Row],[AV2]]</f>
        <v>0.99441799417461563</v>
      </c>
      <c r="U215" s="701">
        <v>43850</v>
      </c>
      <c r="V215" s="191" t="s">
        <v>4681</v>
      </c>
      <c r="W215" s="191"/>
      <c r="X215" s="2"/>
      <c r="Y215" s="41"/>
      <c r="Z215" s="40"/>
      <c r="AA215" s="41"/>
      <c r="AB215" s="40"/>
    </row>
    <row r="216" spans="1:28" x14ac:dyDescent="0.2">
      <c r="A216" s="65">
        <v>8493</v>
      </c>
      <c r="B216" s="65" t="s">
        <v>791</v>
      </c>
      <c r="C216" s="65" t="s">
        <v>1094</v>
      </c>
      <c r="D216" s="39">
        <v>3</v>
      </c>
      <c r="E216" s="41">
        <v>3.1400542820019113</v>
      </c>
      <c r="F216" s="116">
        <v>1994</v>
      </c>
      <c r="G2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" s="597"/>
      <c r="I216" s="41">
        <v>0.65</v>
      </c>
      <c r="J216" s="23">
        <f>(Tabela1[[#This Row],[real]]-1)^3/Tabela1[[#This Row],[Z]]*0.00002</f>
        <v>3.0157199349183935E-4</v>
      </c>
      <c r="K216" s="66">
        <v>2197.025610699015</v>
      </c>
      <c r="L216" s="66">
        <v>3746.4870595369784</v>
      </c>
      <c r="M216" s="67">
        <v>42409</v>
      </c>
      <c r="N216" s="22">
        <f>IF(Tabela1[[#This Row],[Entry]]=$B$1,Tabela1[[#This Row],[real]],Tabela1[[#This Row],[L2]]/Tabela1[[#This Row],[days2]])</f>
        <v>2.4976272693536936</v>
      </c>
      <c r="O216" s="42">
        <f>IF(Tabela1[[#This Row],[Entry]]=$B$1,Tabela1[[#This Row],[real]],Tabela1[[#This Row],[L]]/($B$1-Tabela1[[#This Row],[Entry]]))</f>
        <v>2.4860564429575174</v>
      </c>
      <c r="P216" s="115">
        <v>879.64510864246586</v>
      </c>
      <c r="Q216" s="43">
        <f>MIN(500,$B$1-Tabela1[[#This Row],[Entry]])</f>
        <v>500</v>
      </c>
      <c r="R216" s="41">
        <f>(0.25-Tabela1[[#This Row],[days]]/2000)*$L$2+(Tabela1[[#This Row],[days]]/2000+0.75)*(IF(Tabela1[[#This Row],[real]]&gt;Tabela1[[#This Row],[AV2]],0.4*Tabela1[[#This Row],[real]]+0.6*Tabela1[[#This Row],[AV2]],Tabela1[[#This Row],[AV2]]))</f>
        <v>2.7545980744129808</v>
      </c>
      <c r="S216" s="42">
        <f>Tabela1[[#This Row],[real]]-Tabela1[[#This Row],[AV2]]</f>
        <v>0.64242701264821767</v>
      </c>
      <c r="T216" s="64">
        <f>Tabela1[[#This Row],[real]]/Tabela1[[#This Row],[AV2]]</f>
        <v>1.2572149257540968</v>
      </c>
      <c r="U216" s="168">
        <v>43850</v>
      </c>
      <c r="V216" s="191" t="s">
        <v>4212</v>
      </c>
      <c r="W216" s="191"/>
      <c r="X216" s="2"/>
      <c r="Y216" s="41"/>
      <c r="Z216" s="40"/>
      <c r="AA216" s="41"/>
      <c r="AB216" s="40"/>
    </row>
    <row r="217" spans="1:28" x14ac:dyDescent="0.2">
      <c r="A217" s="65">
        <v>33040</v>
      </c>
      <c r="B217" s="65" t="s">
        <v>1400</v>
      </c>
      <c r="C217" s="65" t="s">
        <v>2396</v>
      </c>
      <c r="D217" s="39">
        <v>3</v>
      </c>
      <c r="E217" s="41">
        <v>3.1542617440920622</v>
      </c>
      <c r="F217" s="116">
        <v>1994</v>
      </c>
      <c r="G2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" s="630"/>
      <c r="I217" s="41">
        <v>0.84</v>
      </c>
      <c r="J217" s="23">
        <f>(Tabela1[[#This Row],[real]]-1)^3/Tabela1[[#This Row],[Z]]*0.00002</f>
        <v>2.380379038448785E-4</v>
      </c>
      <c r="K217" s="66">
        <v>2767.584749718078</v>
      </c>
      <c r="L217" s="66">
        <v>4763.1228604802773</v>
      </c>
      <c r="M217" s="67">
        <v>42409</v>
      </c>
      <c r="N217" s="22">
        <f>IF(Tabela1[[#This Row],[Entry]]=$B$1,Tabela1[[#This Row],[real]],Tabela1[[#This Row],[L2]]/Tabela1[[#This Row],[days2]])</f>
        <v>3.1462515081669946</v>
      </c>
      <c r="O217" s="42">
        <f>IF(Tabela1[[#This Row],[Entry]]=$B$1,Tabela1[[#This Row],[real]],Tabela1[[#This Row],[L]]/($B$1-Tabela1[[#This Row],[Entry]]))</f>
        <v>3.1606654681355524</v>
      </c>
      <c r="P217" s="115">
        <v>879.64510864246586</v>
      </c>
      <c r="Q217" s="43">
        <f>MIN(500,$B$1-Tabela1[[#This Row],[Entry]])</f>
        <v>500</v>
      </c>
      <c r="R217" s="41">
        <f>(0.25-Tabela1[[#This Row],[days]]/2000)*$L$2+(Tabela1[[#This Row],[days]]/2000+0.75)*(IF(Tabela1[[#This Row],[real]]&gt;Tabela1[[#This Row],[AV2]],0.4*Tabela1[[#This Row],[real]]+0.6*Tabela1[[#This Row],[AV2]],Tabela1[[#This Row],[AV2]]))</f>
        <v>3.1494556025370217</v>
      </c>
      <c r="S217" s="42">
        <f>Tabela1[[#This Row],[real]]-Tabela1[[#This Row],[AV2]]</f>
        <v>8.0102359250675548E-3</v>
      </c>
      <c r="T217" s="64">
        <f>Tabela1[[#This Row],[real]]/Tabela1[[#This Row],[AV2]]</f>
        <v>1.0025459617275589</v>
      </c>
      <c r="U217" s="172">
        <v>43850</v>
      </c>
      <c r="V217" s="191" t="s">
        <v>4835</v>
      </c>
      <c r="W217" s="191"/>
      <c r="X217" s="2"/>
      <c r="Y217" s="41"/>
      <c r="Z217" s="40"/>
      <c r="AA217" s="41"/>
      <c r="AB217" s="40"/>
    </row>
    <row r="218" spans="1:28" x14ac:dyDescent="0.2">
      <c r="A218" s="65">
        <v>116589</v>
      </c>
      <c r="B218" s="65" t="s">
        <v>1314</v>
      </c>
      <c r="C218" s="65" t="s">
        <v>1315</v>
      </c>
      <c r="D218" s="39">
        <v>3.5</v>
      </c>
      <c r="E218" s="41">
        <v>3.5626406047767856</v>
      </c>
      <c r="F218" s="116">
        <v>1980</v>
      </c>
      <c r="G2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" s="597"/>
      <c r="I218" s="41">
        <v>0.6</v>
      </c>
      <c r="J218" s="23">
        <f>(Tabela1[[#This Row],[real]]-1)^3/Tabela1[[#This Row],[Z]]*0.00002</f>
        <v>5.6097286572875233E-4</v>
      </c>
      <c r="K218" s="66">
        <v>2405.5666179933442</v>
      </c>
      <c r="L218" s="66">
        <v>4081.7034156644918</v>
      </c>
      <c r="M218" s="67">
        <v>42409</v>
      </c>
      <c r="N218" s="22">
        <f>IF(Tabela1[[#This Row],[Entry]]=$B$1,Tabela1[[#This Row],[real]],Tabela1[[#This Row],[L2]]/Tabela1[[#This Row],[days2]])</f>
        <v>2.7347012952823606</v>
      </c>
      <c r="O218" s="42">
        <f>IF(Tabela1[[#This Row],[Entry]]=$B$1,Tabela1[[#This Row],[real]],Tabela1[[#This Row],[L]]/($B$1-Tabela1[[#This Row],[Entry]]))</f>
        <v>2.7084959626174463</v>
      </c>
      <c r="P218" s="115">
        <v>879.64510864246586</v>
      </c>
      <c r="Q218" s="43">
        <f>MIN(500,$B$1-Tabela1[[#This Row],[Entry]])</f>
        <v>500</v>
      </c>
      <c r="R218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3.0658770190801308</v>
      </c>
      <c r="S218" s="42">
        <f>Tabela1[[#This Row],[real]]-Tabela1[[#This Row],[AV2]]</f>
        <v>0.82793930949442496</v>
      </c>
      <c r="T218" s="64">
        <f>Tabela1[[#This Row],[real]]/Tabela1[[#This Row],[AV2]]</f>
        <v>1.3027531054022994</v>
      </c>
      <c r="U218" s="168">
        <v>43850</v>
      </c>
      <c r="V218" s="191" t="s">
        <v>5059</v>
      </c>
      <c r="W218" s="191"/>
      <c r="X218" s="2"/>
      <c r="Y218" s="41"/>
      <c r="Z218" s="40"/>
      <c r="AA218" s="41"/>
      <c r="AB218" s="40"/>
    </row>
    <row r="219" spans="1:28" x14ac:dyDescent="0.2">
      <c r="A219" s="692">
        <v>161493</v>
      </c>
      <c r="B219" s="692" t="s">
        <v>2905</v>
      </c>
      <c r="C219" s="692" t="s">
        <v>6432</v>
      </c>
      <c r="D219" s="693">
        <v>4</v>
      </c>
      <c r="E219" s="694">
        <v>3.9566605061076463</v>
      </c>
      <c r="F219" s="695">
        <v>1984</v>
      </c>
      <c r="G219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" s="693"/>
      <c r="I219" s="694">
        <v>0.33999999999999997</v>
      </c>
      <c r="J219" s="696">
        <f>(Tabela1[[#This Row],[real]]-1)^3/Tabela1[[#This Row],[Z]]*0.00002</f>
        <v>1.5203915920826044E-3</v>
      </c>
      <c r="K219" s="697">
        <v>256.10554107523484</v>
      </c>
      <c r="L219" s="697">
        <v>264.55938284404181</v>
      </c>
      <c r="M219" s="698">
        <v>43850</v>
      </c>
      <c r="N219" s="699">
        <f>IF(Tabela1[[#This Row],[Entry]]=$B$1,Tabela1[[#This Row],[real]],Tabela1[[#This Row],[L2]]/Tabela1[[#This Row],[days2]])</f>
        <v>4.0079084223358095</v>
      </c>
      <c r="O219" s="699">
        <f>IF(Tabela1[[#This Row],[Entry]]=$B$1,Tabela1[[#This Row],[real]],Tabela1[[#This Row],[L]]/($B$1-Tabela1[[#This Row],[Entry]]))</f>
        <v>4.0084754976369972</v>
      </c>
      <c r="P219" s="695">
        <v>63.900048126842307</v>
      </c>
      <c r="Q219" s="700">
        <f>MIN(500,$B$1-Tabela1[[#This Row],[Entry]])</f>
        <v>66</v>
      </c>
      <c r="R219" s="694">
        <f>(0.25-Tabela1[[#This Row],[days]]/2000)*$L$2+(Tabela1[[#This Row],[days]]/2000+0.75)*(IF(Tabela1[[#This Row],[real]]&gt;Tabela1[[#This Row],[AV2]],0.4*Tabela1[[#This Row],[real]]+0.6*Tabela1[[#This Row],[AV2]],Tabela1[[#This Row],[AV2]]))</f>
        <v>3.8626008074578295</v>
      </c>
      <c r="S219" s="699">
        <f>Tabela1[[#This Row],[real]]-Tabela1[[#This Row],[AV2]]</f>
        <v>-5.124791622816316E-2</v>
      </c>
      <c r="T219" s="699">
        <f>Tabela1[[#This Row],[real]]/Tabela1[[#This Row],[AV2]]</f>
        <v>0.98721330159577447</v>
      </c>
      <c r="U219" s="701">
        <v>43850</v>
      </c>
      <c r="V219" s="191" t="s">
        <v>4394</v>
      </c>
      <c r="W219" s="191"/>
      <c r="X219" s="2"/>
      <c r="Y219" s="41"/>
      <c r="Z219" s="40"/>
      <c r="AA219" s="41"/>
      <c r="AB219" s="40"/>
    </row>
    <row r="220" spans="1:28" x14ac:dyDescent="0.2">
      <c r="A220" s="692">
        <v>9911528</v>
      </c>
      <c r="B220" s="33" t="s">
        <v>6539</v>
      </c>
      <c r="C220" s="692" t="s">
        <v>6429</v>
      </c>
      <c r="D220" s="693">
        <v>3</v>
      </c>
      <c r="E220" s="694">
        <v>3.0520305050620777</v>
      </c>
      <c r="F220" s="695">
        <v>2019</v>
      </c>
      <c r="G220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" s="693"/>
      <c r="I220" s="694">
        <v>0.25</v>
      </c>
      <c r="J220" s="696">
        <f>(Tabela1[[#This Row],[real]]-1)^3/Tabela1[[#This Row],[Z]]*0.00002</f>
        <v>6.9125999656714267E-4</v>
      </c>
      <c r="K220" s="697">
        <v>199.42484822280539</v>
      </c>
      <c r="L220" s="697">
        <v>206.09843856061718</v>
      </c>
      <c r="M220" s="698">
        <v>43849</v>
      </c>
      <c r="N220" s="699">
        <f>IF(Tabela1[[#This Row],[Entry]]=$B$1,Tabela1[[#This Row],[real]],Tabela1[[#This Row],[L2]]/Tabela1[[#This Row],[days2]])</f>
        <v>3.0758281318731355</v>
      </c>
      <c r="O220" s="699">
        <f>IF(Tabela1[[#This Row],[Entry]]=$B$1,Tabela1[[#This Row],[real]],Tabela1[[#This Row],[L]]/($B$1-Tabela1[[#This Row],[Entry]]))</f>
        <v>3.0760960979196597</v>
      </c>
      <c r="P220" s="695">
        <v>64.836148078715468</v>
      </c>
      <c r="Q220" s="700">
        <f>MIN(500,$B$1-Tabela1[[#This Row],[Entry]])</f>
        <v>67</v>
      </c>
      <c r="R220" s="694">
        <f>(0.25-Tabela1[[#This Row],[days]]/2000)*$L$2+(Tabela1[[#This Row],[days]]/2000+0.75)*(IF(Tabela1[[#This Row],[real]]&gt;Tabela1[[#This Row],[AV2]],0.4*Tabela1[[#This Row],[real]]+0.6*Tabela1[[#This Row],[AV2]],Tabela1[[#This Row],[AV2]]))</f>
        <v>3.1326507100528538</v>
      </c>
      <c r="S220" s="699">
        <f>Tabela1[[#This Row],[real]]-Tabela1[[#This Row],[AV2]]</f>
        <v>-2.3797626811057793E-2</v>
      </c>
      <c r="T220" s="699">
        <f>Tabela1[[#This Row],[real]]/Tabela1[[#This Row],[AV2]]</f>
        <v>0.99226301802611927</v>
      </c>
      <c r="U220" s="701">
        <v>43849</v>
      </c>
      <c r="V220" s="191" t="s">
        <v>4009</v>
      </c>
      <c r="W220" s="191"/>
      <c r="X220" s="2"/>
      <c r="Y220" s="41"/>
      <c r="Z220" s="40"/>
      <c r="AA220" s="41"/>
      <c r="AB220" s="40"/>
    </row>
    <row r="221" spans="1:28" x14ac:dyDescent="0.2">
      <c r="A221" s="65">
        <v>17334</v>
      </c>
      <c r="B221" s="65" t="s">
        <v>1581</v>
      </c>
      <c r="C221" s="65" t="s">
        <v>1582</v>
      </c>
      <c r="D221" s="39">
        <v>3.5</v>
      </c>
      <c r="E221" s="41">
        <v>3.6200953477720503</v>
      </c>
      <c r="F221" s="116">
        <v>1998</v>
      </c>
      <c r="G2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" s="39"/>
      <c r="I221" s="41">
        <v>0.82</v>
      </c>
      <c r="J221" s="23">
        <f>(Tabela1[[#This Row],[real]]-1)^3/Tabela1[[#This Row],[Z]]*0.00002</f>
        <v>4.3869979480968462E-4</v>
      </c>
      <c r="K221" s="66">
        <v>2736.5960906513978</v>
      </c>
      <c r="L221" s="66">
        <v>4686.1570257063404</v>
      </c>
      <c r="M221" s="67">
        <v>42409</v>
      </c>
      <c r="N221" s="22">
        <f>IF(Tabela1[[#This Row],[Entry]]=$B$1,Tabela1[[#This Row],[real]],Tabela1[[#This Row],[L2]]/Tabela1[[#This Row],[days2]])</f>
        <v>3.1110229156787077</v>
      </c>
      <c r="O221" s="42">
        <f>IF(Tabela1[[#This Row],[Entry]]=$B$1,Tabela1[[#This Row],[real]],Tabela1[[#This Row],[L]]/($B$1-Tabela1[[#This Row],[Entry]]))</f>
        <v>3.1095932486438889</v>
      </c>
      <c r="P221" s="115">
        <v>879.64510864246586</v>
      </c>
      <c r="Q221" s="43">
        <f>MIN(500,$B$1-Tabela1[[#This Row],[Entry]])</f>
        <v>500</v>
      </c>
      <c r="R221" s="41">
        <f>(0.25-Tabela1[[#This Row],[days]]/2000)*$L$2+(Tabela1[[#This Row],[days]]/2000+0.75)*(IF(Tabela1[[#This Row],[real]]&gt;Tabela1[[#This Row],[AV2]],0.4*Tabela1[[#This Row],[real]]+0.6*Tabela1[[#This Row],[AV2]],Tabela1[[#This Row],[AV2]]))</f>
        <v>3.3146518885160448</v>
      </c>
      <c r="S221" s="42">
        <f>Tabela1[[#This Row],[real]]-Tabela1[[#This Row],[AV2]]</f>
        <v>0.50907243209334263</v>
      </c>
      <c r="T221" s="64">
        <f>Tabela1[[#This Row],[real]]/Tabela1[[#This Row],[AV2]]</f>
        <v>1.1636350634152375</v>
      </c>
      <c r="U221" s="168">
        <v>43849</v>
      </c>
      <c r="V221" s="191" t="s">
        <v>4099</v>
      </c>
      <c r="W221" s="191"/>
      <c r="X221" s="2"/>
      <c r="Y221" s="41"/>
      <c r="Z221" s="40"/>
      <c r="AA221" s="41"/>
      <c r="AB221" s="40"/>
    </row>
    <row r="222" spans="1:28" x14ac:dyDescent="0.2">
      <c r="A222" s="692">
        <v>10076416</v>
      </c>
      <c r="B222" s="692" t="s">
        <v>6428</v>
      </c>
      <c r="C222" s="34" t="s">
        <v>3369</v>
      </c>
      <c r="D222" s="693">
        <v>3.5</v>
      </c>
      <c r="E222" s="694">
        <v>3.6460376110191595</v>
      </c>
      <c r="F222" s="695">
        <v>2019</v>
      </c>
      <c r="G222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" s="693"/>
      <c r="I222" s="694">
        <v>0.35</v>
      </c>
      <c r="J222" s="696">
        <f>(Tabela1[[#This Row],[real]]-1)^3/Tabela1[[#This Row],[Z]]*0.00002</f>
        <v>1.0586441215496979E-3</v>
      </c>
      <c r="K222" s="697">
        <v>238.76869556241581</v>
      </c>
      <c r="L222" s="697">
        <v>246.76508296681612</v>
      </c>
      <c r="M222" s="698">
        <v>43849</v>
      </c>
      <c r="N222" s="699">
        <f>IF(Tabela1[[#This Row],[Entry]]=$B$1,Tabela1[[#This Row],[real]],Tabela1[[#This Row],[L2]]/Tabela1[[#This Row],[days2]])</f>
        <v>3.6826477611306347</v>
      </c>
      <c r="O222" s="699">
        <f>IF(Tabela1[[#This Row],[Entry]]=$B$1,Tabela1[[#This Row],[real]],Tabela1[[#This Row],[L]]/($B$1-Tabela1[[#This Row],[Entry]]))</f>
        <v>3.6830609398032257</v>
      </c>
      <c r="P222" s="695">
        <v>64.836148078715468</v>
      </c>
      <c r="Q222" s="700">
        <f>MIN(500,$B$1-Tabela1[[#This Row],[Entry]])</f>
        <v>67</v>
      </c>
      <c r="R222" s="694">
        <f>(0.25-Tabela1[[#This Row],[days]]/2000)*$L$2+(Tabela1[[#This Row],[days]]/2000+0.75)*(IF(Tabela1[[#This Row],[real]]&gt;Tabela1[[#This Row],[AV2]],0.4*Tabela1[[#This Row],[real]]+0.6*Tabela1[[#This Row],[AV2]],Tabela1[[#This Row],[AV2]]))</f>
        <v>3.6080938895761046</v>
      </c>
      <c r="S222" s="699">
        <f>Tabela1[[#This Row],[real]]-Tabela1[[#This Row],[AV2]]</f>
        <v>-3.6610150111475281E-2</v>
      </c>
      <c r="T222" s="699">
        <f>Tabela1[[#This Row],[real]]/Tabela1[[#This Row],[AV2]]</f>
        <v>0.99005874238153169</v>
      </c>
      <c r="U222" s="701">
        <v>43849</v>
      </c>
      <c r="V222" s="191" t="s">
        <v>3951</v>
      </c>
      <c r="W222" s="191"/>
      <c r="X222" s="2"/>
      <c r="Y222" s="41"/>
      <c r="Z222" s="40"/>
      <c r="AA222" s="41"/>
      <c r="AB222" s="40"/>
    </row>
    <row r="223" spans="1:28" x14ac:dyDescent="0.2">
      <c r="A223" s="228">
        <v>7216269</v>
      </c>
      <c r="B223" s="228" t="s">
        <v>3609</v>
      </c>
      <c r="C223" s="228" t="s">
        <v>3528</v>
      </c>
      <c r="D223" s="229">
        <v>3.5</v>
      </c>
      <c r="E223" s="230">
        <v>3.6808501112801455</v>
      </c>
      <c r="F223" s="116">
        <v>2016</v>
      </c>
      <c r="G2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" s="597"/>
      <c r="I223" s="230">
        <v>0.54</v>
      </c>
      <c r="J223" s="232">
        <f>(Tabela1[[#This Row],[real]]-1)^3/Tabela1[[#This Row],[Z]]*0.00002</f>
        <v>7.1359834551151823E-4</v>
      </c>
      <c r="K223" s="233">
        <v>1692.3945659687633</v>
      </c>
      <c r="L223" s="66">
        <v>2342.6261599359041</v>
      </c>
      <c r="M223" s="234">
        <v>43235</v>
      </c>
      <c r="N223" s="235">
        <f>IF(Tabela1[[#This Row],[Entry]]=$B$1,Tabela1[[#This Row],[real]],Tabela1[[#This Row],[L2]]/Tabela1[[#This Row],[days2]])</f>
        <v>3.4254714859658719</v>
      </c>
      <c r="O223" s="235">
        <f>IF(Tabela1[[#This Row],[Entry]]=$B$1,Tabela1[[#This Row],[real]],Tabela1[[#This Row],[L]]/($B$1-Tabela1[[#This Row],[Entry]]))</f>
        <v>3.4399796768515478</v>
      </c>
      <c r="P223" s="231">
        <v>494.0617876699572</v>
      </c>
      <c r="Q223" s="236">
        <f>MIN(500,$B$1-Tabela1[[#This Row],[Entry]])</f>
        <v>500</v>
      </c>
      <c r="R223" s="230">
        <f>(0.25-Tabela1[[#This Row],[days]]/2000)*$L$2+(Tabela1[[#This Row],[days]]/2000+0.75)*(IF(Tabela1[[#This Row],[real]]&gt;Tabela1[[#This Row],[AV2]],0.4*Tabela1[[#This Row],[real]]+0.6*Tabela1[[#This Row],[AV2]],Tabela1[[#This Row],[AV2]]))</f>
        <v>3.5276229360915812</v>
      </c>
      <c r="S223" s="235">
        <f>Tabela1[[#This Row],[real]]-Tabela1[[#This Row],[AV2]]</f>
        <v>0.25537862531427358</v>
      </c>
      <c r="T223" s="235">
        <f>Tabela1[[#This Row],[real]]/Tabela1[[#This Row],[AV2]]</f>
        <v>1.0745528393275372</v>
      </c>
      <c r="U223" s="237">
        <v>43849</v>
      </c>
      <c r="V223" s="238" t="s">
        <v>3941</v>
      </c>
      <c r="W223" s="191"/>
      <c r="X223" s="2"/>
      <c r="Y223" s="41"/>
      <c r="Z223" s="40"/>
      <c r="AA223" s="41"/>
      <c r="AB223" s="40"/>
    </row>
    <row r="224" spans="1:28" x14ac:dyDescent="0.2">
      <c r="A224" s="65">
        <v>10190</v>
      </c>
      <c r="B224" s="65" t="s">
        <v>128</v>
      </c>
      <c r="C224" s="65" t="s">
        <v>815</v>
      </c>
      <c r="D224" s="39">
        <v>4</v>
      </c>
      <c r="E224" s="41">
        <v>4.0564610214816383</v>
      </c>
      <c r="F224" s="116">
        <v>1974</v>
      </c>
      <c r="G2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" s="429"/>
      <c r="I224" s="41">
        <v>0.89</v>
      </c>
      <c r="J224" s="23">
        <f>(Tabela1[[#This Row],[real]]-1)^3/Tabela1[[#This Row],[Z]]*0.00002</f>
        <v>6.4164759981168379E-4</v>
      </c>
      <c r="K224" s="66">
        <v>3089.2277532233334</v>
      </c>
      <c r="L224" s="66">
        <v>5286.9444724359792</v>
      </c>
      <c r="M224" s="67">
        <v>42409</v>
      </c>
      <c r="N224" s="22">
        <f>IF(Tabela1[[#This Row],[Entry]]=$B$1,Tabela1[[#This Row],[real]],Tabela1[[#This Row],[L2]]/Tabela1[[#This Row],[days2]])</f>
        <v>3.5119023829858622</v>
      </c>
      <c r="O224" s="42">
        <f>IF(Tabela1[[#This Row],[Entry]]=$B$1,Tabela1[[#This Row],[real]],Tabela1[[#This Row],[L]]/($B$1-Tabela1[[#This Row],[Entry]]))</f>
        <v>3.5082577786569207</v>
      </c>
      <c r="P224" s="115">
        <v>879.64510864246586</v>
      </c>
      <c r="Q224" s="43">
        <f>MIN(500,$B$1-Tabela1[[#This Row],[Entry]])</f>
        <v>500</v>
      </c>
      <c r="R224" s="41">
        <f>(0.25-Tabela1[[#This Row],[days]]/2000)*$L$2+(Tabela1[[#This Row],[days]]/2000+0.75)*(IF(Tabela1[[#This Row],[real]]&gt;Tabela1[[#This Row],[AV2]],0.4*Tabela1[[#This Row],[real]]+0.6*Tabela1[[#This Row],[AV2]],Tabela1[[#This Row],[AV2]]))</f>
        <v>3.7297258383841729</v>
      </c>
      <c r="S224" s="42">
        <f>Tabela1[[#This Row],[real]]-Tabela1[[#This Row],[AV2]]</f>
        <v>0.54455863849577613</v>
      </c>
      <c r="T224" s="64">
        <f>Tabela1[[#This Row],[real]]/Tabela1[[#This Row],[AV2]]</f>
        <v>1.1550608698960436</v>
      </c>
      <c r="U224" s="168">
        <v>43849</v>
      </c>
      <c r="V224" s="191" t="s">
        <v>4458</v>
      </c>
      <c r="W224" s="191"/>
      <c r="X224" s="2"/>
      <c r="Y224" s="41"/>
      <c r="Z224" s="40"/>
      <c r="AA224" s="41"/>
      <c r="AB224" s="40"/>
    </row>
    <row r="225" spans="1:28" x14ac:dyDescent="0.2">
      <c r="A225" s="65">
        <v>807633</v>
      </c>
      <c r="B225" s="65" t="s">
        <v>194</v>
      </c>
      <c r="C225" s="65" t="s">
        <v>195</v>
      </c>
      <c r="D225" s="39">
        <v>4</v>
      </c>
      <c r="E225" s="41">
        <v>3.7386940652131373</v>
      </c>
      <c r="F225" s="116">
        <v>2007</v>
      </c>
      <c r="G2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0.54779669102169393</v>
      </c>
      <c r="H225" s="429"/>
      <c r="I225" s="41">
        <v>0.9</v>
      </c>
      <c r="J225" s="23">
        <f>(Tabela1[[#This Row],[real]]-1)^3/Tabela1[[#This Row],[Z]]*0.00002</f>
        <v>4.5647610463740024E-4</v>
      </c>
      <c r="K225" s="66">
        <v>3279.9469623850605</v>
      </c>
      <c r="L225" s="66">
        <v>5688.8326923747645</v>
      </c>
      <c r="M225" s="67">
        <v>42409</v>
      </c>
      <c r="N225" s="22">
        <f>IF(Tabela1[[#This Row],[Entry]]=$B$1,Tabela1[[#This Row],[real]],Tabela1[[#This Row],[L2]]/Tabela1[[#This Row],[days2]])</f>
        <v>3.7287161949287935</v>
      </c>
      <c r="O225" s="42">
        <f>IF(Tabela1[[#This Row],[Entry]]=$B$1,Tabela1[[#This Row],[real]],Tabela1[[#This Row],[L]]/($B$1-Tabela1[[#This Row],[Entry]]))</f>
        <v>3.7749387474285099</v>
      </c>
      <c r="P225" s="115">
        <v>879.64510864246586</v>
      </c>
      <c r="Q225" s="43">
        <f>MIN(500,$B$1-Tabela1[[#This Row],[Entry]])</f>
        <v>500</v>
      </c>
      <c r="R225" s="41">
        <f>(0.25-Tabela1[[#This Row],[days]]/2000)*$L$2+(Tabela1[[#This Row],[days]]/2000+0.75)*(IF(Tabela1[[#This Row],[real]]&gt;Tabela1[[#This Row],[AV2]],0.4*Tabela1[[#This Row],[real]]+0.6*Tabela1[[#This Row],[AV2]],Tabela1[[#This Row],[AV2]]))</f>
        <v>3.7327073430425308</v>
      </c>
      <c r="S225" s="42">
        <f>Tabela1[[#This Row],[real]]-Tabela1[[#This Row],[AV2]]</f>
        <v>9.9778702843438261E-3</v>
      </c>
      <c r="T225" s="64">
        <f>Tabela1[[#This Row],[real]]/Tabela1[[#This Row],[AV2]]</f>
        <v>1.0026759532672167</v>
      </c>
      <c r="U225" s="172">
        <v>43848</v>
      </c>
      <c r="V225" s="191" t="s">
        <v>4601</v>
      </c>
      <c r="W225" s="191"/>
      <c r="X225" s="2"/>
      <c r="Y225" s="41"/>
      <c r="Z225" s="40"/>
      <c r="AA225" s="41"/>
      <c r="AB225" s="40"/>
    </row>
    <row r="226" spans="1:28" x14ac:dyDescent="0.2">
      <c r="A226" s="65">
        <v>3026478</v>
      </c>
      <c r="B226" s="65" t="s">
        <v>22</v>
      </c>
      <c r="C226" s="65" t="s">
        <v>98</v>
      </c>
      <c r="D226" s="39">
        <v>4.5</v>
      </c>
      <c r="E226" s="41">
        <v>4.2310044276251348</v>
      </c>
      <c r="F226" s="116">
        <v>2010</v>
      </c>
      <c r="G2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0.43993330367621236</v>
      </c>
      <c r="H226" s="597"/>
      <c r="I226" s="41">
        <v>0.95</v>
      </c>
      <c r="J226" s="23">
        <f>(Tabela1[[#This Row],[real]]-1)^3/Tabela1[[#This Row],[Z]]*0.00002</f>
        <v>7.1009924328255779E-4</v>
      </c>
      <c r="K226" s="66">
        <v>3506.7338209389127</v>
      </c>
      <c r="L226" s="66">
        <v>6040.5075758211524</v>
      </c>
      <c r="M226" s="67">
        <v>42409</v>
      </c>
      <c r="N226" s="22">
        <f>IF(Tabela1[[#This Row],[Entry]]=$B$1,Tabela1[[#This Row],[real]],Tabela1[[#This Row],[L2]]/Tabela1[[#This Row],[days2]])</f>
        <v>3.9865325078096174</v>
      </c>
      <c r="O226" s="42">
        <f>IF(Tabela1[[#This Row],[Entry]]=$B$1,Tabela1[[#This Row],[real]],Tabela1[[#This Row],[L]]/($B$1-Tabela1[[#This Row],[Entry]]))</f>
        <v>4.0082996521706384</v>
      </c>
      <c r="P226" s="115">
        <v>879.64510864246586</v>
      </c>
      <c r="Q226" s="43">
        <f>MIN(500,$B$1-Tabela1[[#This Row],[Entry]])</f>
        <v>500</v>
      </c>
      <c r="R226" s="41">
        <f>(0.25-Tabela1[[#This Row],[days]]/2000)*$L$2+(Tabela1[[#This Row],[days]]/2000+0.75)*(IF(Tabela1[[#This Row],[real]]&gt;Tabela1[[#This Row],[AV2]],0.4*Tabela1[[#This Row],[real]]+0.6*Tabela1[[#This Row],[AV2]],Tabela1[[#This Row],[AV2]]))</f>
        <v>4.0843212757358245</v>
      </c>
      <c r="S226" s="42">
        <f>Tabela1[[#This Row],[real]]-Tabela1[[#This Row],[AV2]]</f>
        <v>0.24447191981551741</v>
      </c>
      <c r="T226" s="64">
        <f>Tabela1[[#This Row],[real]]/Tabela1[[#This Row],[AV2]]</f>
        <v>1.0613244515971203</v>
      </c>
      <c r="U226" s="168">
        <v>43848</v>
      </c>
      <c r="V226" s="191" t="s">
        <v>3951</v>
      </c>
      <c r="W226" s="191"/>
      <c r="X226" s="2"/>
      <c r="Y226" s="41"/>
      <c r="Z226" s="40"/>
      <c r="AA226" s="41"/>
      <c r="AB226" s="40"/>
    </row>
    <row r="227" spans="1:28" x14ac:dyDescent="0.2">
      <c r="A227" s="692">
        <v>10789102</v>
      </c>
      <c r="B227" s="692" t="s">
        <v>996</v>
      </c>
      <c r="C227" s="692" t="s">
        <v>6426</v>
      </c>
      <c r="D227" s="693">
        <v>3.5</v>
      </c>
      <c r="E227" s="694">
        <v>3.2514174233503974</v>
      </c>
      <c r="F227" s="695">
        <v>2019</v>
      </c>
      <c r="G227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" s="693"/>
      <c r="I227" s="694">
        <v>0.33</v>
      </c>
      <c r="J227" s="696">
        <f>(Tabela1[[#This Row],[real]]-1)^3/Tabela1[[#This Row],[Z]]*0.00002</f>
        <v>6.9164640492923215E-4</v>
      </c>
      <c r="K227" s="697">
        <v>215.43598333513185</v>
      </c>
      <c r="L227" s="697">
        <v>222.75485029359587</v>
      </c>
      <c r="M227" s="698">
        <v>43848</v>
      </c>
      <c r="N227" s="699">
        <f>IF(Tabela1[[#This Row],[Entry]]=$B$1,Tabela1[[#This Row],[real]],Tabela1[[#This Row],[L2]]/Tabela1[[#This Row],[days2]])</f>
        <v>3.27553118542524</v>
      </c>
      <c r="O227" s="699">
        <f>IF(Tabela1[[#This Row],[Entry]]=$B$1,Tabela1[[#This Row],[real]],Tabela1[[#This Row],[L]]/($B$1-Tabela1[[#This Row],[Entry]]))</f>
        <v>3.2758066219646449</v>
      </c>
      <c r="P227" s="695">
        <v>65.771311930636756</v>
      </c>
      <c r="Q227" s="700">
        <f>MIN(500,$B$1-Tabela1[[#This Row],[Entry]])</f>
        <v>68</v>
      </c>
      <c r="R227" s="694">
        <f>(0.25-Tabela1[[#This Row],[days]]/2000)*$L$2+(Tabela1[[#This Row],[days]]/2000+0.75)*(IF(Tabela1[[#This Row],[real]]&gt;Tabela1[[#This Row],[AV2]],0.4*Tabela1[[#This Row],[real]]+0.6*Tabela1[[#This Row],[AV2]],Tabela1[[#This Row],[AV2]]))</f>
        <v>3.2890866740650027</v>
      </c>
      <c r="S227" s="699">
        <f>Tabela1[[#This Row],[real]]-Tabela1[[#This Row],[AV2]]</f>
        <v>-2.4113762074842615E-2</v>
      </c>
      <c r="T227" s="699">
        <f>Tabela1[[#This Row],[real]]/Tabela1[[#This Row],[AV2]]</f>
        <v>0.99263821325159751</v>
      </c>
      <c r="U227" s="701">
        <v>43848</v>
      </c>
      <c r="V227" s="191" t="s">
        <v>5711</v>
      </c>
      <c r="W227" s="191"/>
      <c r="X227" s="2"/>
      <c r="Y227" s="41"/>
      <c r="Z227" s="40"/>
      <c r="AA227" s="41"/>
      <c r="AB227" s="40"/>
    </row>
    <row r="228" spans="1:28" x14ac:dyDescent="0.2">
      <c r="A228" s="692">
        <v>9994030</v>
      </c>
      <c r="B228" s="692" t="s">
        <v>6423</v>
      </c>
      <c r="C228" s="692" t="s">
        <v>6424</v>
      </c>
      <c r="D228" s="693">
        <v>3.5</v>
      </c>
      <c r="E228" s="694">
        <v>3.5323870502113039</v>
      </c>
      <c r="F228" s="695">
        <v>2019</v>
      </c>
      <c r="G228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" s="693"/>
      <c r="I228" s="694">
        <v>0.34</v>
      </c>
      <c r="J228" s="696">
        <f>(Tabela1[[#This Row],[real]]-1)^3/Tabela1[[#This Row],[Z]]*0.00002</f>
        <v>9.5530341591647987E-4</v>
      </c>
      <c r="K228" s="697">
        <v>234.53141549095693</v>
      </c>
      <c r="L228" s="697">
        <v>242.50467657294394</v>
      </c>
      <c r="M228" s="698">
        <v>43848</v>
      </c>
      <c r="N228" s="699">
        <f>IF(Tabela1[[#This Row],[Entry]]=$B$1,Tabela1[[#This Row],[real]],Tabela1[[#This Row],[L2]]/Tabela1[[#This Row],[days2]])</f>
        <v>3.5658619025008456</v>
      </c>
      <c r="O228" s="699">
        <f>IF(Tabela1[[#This Row],[Entry]]=$B$1,Tabela1[[#This Row],[real]],Tabela1[[#This Row],[L]]/($B$1-Tabela1[[#This Row],[Entry]]))</f>
        <v>3.5662452437197638</v>
      </c>
      <c r="P228" s="695">
        <v>65.771311930636756</v>
      </c>
      <c r="Q228" s="700">
        <f>MIN(500,$B$1-Tabela1[[#This Row],[Entry]])</f>
        <v>68</v>
      </c>
      <c r="R228" s="694">
        <f>(0.25-Tabela1[[#This Row],[days]]/2000)*$L$2+(Tabela1[[#This Row],[days]]/2000+0.75)*(IF(Tabela1[[#This Row],[real]]&gt;Tabela1[[#This Row],[AV2]],0.4*Tabela1[[#This Row],[real]]+0.6*Tabela1[[#This Row],[AV2]],Tabela1[[#This Row],[AV2]]))</f>
        <v>3.5167059562522773</v>
      </c>
      <c r="S228" s="699">
        <f>Tabela1[[#This Row],[real]]-Tabela1[[#This Row],[AV2]]</f>
        <v>-3.3474852289541612E-2</v>
      </c>
      <c r="T228" s="699">
        <f>Tabela1[[#This Row],[real]]/Tabela1[[#This Row],[AV2]]</f>
        <v>0.99061240922816873</v>
      </c>
      <c r="U228" s="701">
        <v>43848</v>
      </c>
      <c r="V228" s="191" t="s">
        <v>6425</v>
      </c>
      <c r="W228" s="191"/>
      <c r="X228" s="2"/>
      <c r="Y228" s="41"/>
      <c r="Z228" s="40"/>
      <c r="AA228" s="41"/>
      <c r="AB228" s="40"/>
    </row>
    <row r="229" spans="1:28" x14ac:dyDescent="0.2">
      <c r="A229" s="692">
        <v>5112025</v>
      </c>
      <c r="B229" s="692" t="s">
        <v>5928</v>
      </c>
      <c r="C229" s="692" t="s">
        <v>6427</v>
      </c>
      <c r="D229" s="693">
        <v>3.5</v>
      </c>
      <c r="E229" s="694">
        <v>3.6199937316827238</v>
      </c>
      <c r="F229" s="695">
        <v>2013</v>
      </c>
      <c r="G229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" s="693"/>
      <c r="I229" s="694">
        <v>0.32</v>
      </c>
      <c r="J229" s="696">
        <f>(Tabela1[[#This Row],[real]]-1)^3/Tabela1[[#This Row],[Z]]*0.00002</f>
        <v>1.1240374322248438E-3</v>
      </c>
      <c r="K229" s="697">
        <v>240.6920758516581</v>
      </c>
      <c r="L229" s="697">
        <v>248.87887204440003</v>
      </c>
      <c r="M229" s="698">
        <v>43848</v>
      </c>
      <c r="N229" s="699">
        <f>IF(Tabela1[[#This Row],[Entry]]=$B$1,Tabela1[[#This Row],[real]],Tabela1[[#This Row],[L2]]/Tabela1[[#This Row],[days2]])</f>
        <v>3.6595297978166372</v>
      </c>
      <c r="O229" s="699">
        <f>IF(Tabela1[[#This Row],[Entry]]=$B$1,Tabela1[[#This Row],[real]],Tabela1[[#This Row],[L]]/($B$1-Tabela1[[#This Row],[Entry]]))</f>
        <v>3.6599834124176476</v>
      </c>
      <c r="P229" s="695">
        <v>65.771311930636756</v>
      </c>
      <c r="Q229" s="700">
        <f>MIN(500,$B$1-Tabela1[[#This Row],[Entry]])</f>
        <v>68</v>
      </c>
      <c r="R229" s="694">
        <f>(0.25-Tabela1[[#This Row],[days]]/2000)*$L$2+(Tabela1[[#This Row],[days]]/2000+0.75)*(IF(Tabela1[[#This Row],[real]]&gt;Tabela1[[#This Row],[AV2]],0.4*Tabela1[[#This Row],[real]]+0.6*Tabela1[[#This Row],[AV2]],Tabela1[[#This Row],[AV2]]))</f>
        <v>3.590141586179858</v>
      </c>
      <c r="S229" s="699">
        <f>Tabela1[[#This Row],[real]]-Tabela1[[#This Row],[AV2]]</f>
        <v>-3.9536066133913472E-2</v>
      </c>
      <c r="T229" s="699">
        <f>Tabela1[[#This Row],[real]]/Tabela1[[#This Row],[AV2]]</f>
        <v>0.98919640819498134</v>
      </c>
      <c r="U229" s="701">
        <v>43848</v>
      </c>
      <c r="V229" s="191" t="s">
        <v>3938</v>
      </c>
      <c r="W229" s="191"/>
      <c r="X229" s="2"/>
      <c r="Y229" s="41"/>
      <c r="Z229" s="40"/>
      <c r="AA229" s="41"/>
      <c r="AB229" s="40"/>
    </row>
    <row r="230" spans="1:28" x14ac:dyDescent="0.2">
      <c r="A230" s="65">
        <v>16779</v>
      </c>
      <c r="B230" s="65" t="s">
        <v>99</v>
      </c>
      <c r="C230" s="65" t="s">
        <v>100</v>
      </c>
      <c r="D230" s="39">
        <v>4</v>
      </c>
      <c r="E230" s="41">
        <v>3.8355943955832945</v>
      </c>
      <c r="F230" s="116">
        <v>2001</v>
      </c>
      <c r="G2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" s="429"/>
      <c r="I230" s="41">
        <v>0.91</v>
      </c>
      <c r="J230" s="23">
        <f>(Tabela1[[#This Row],[real]]-1)^3/Tabela1[[#This Row],[Z]]*0.00002</f>
        <v>5.010959945759186E-4</v>
      </c>
      <c r="K230" s="66">
        <v>3613.3957008363827</v>
      </c>
      <c r="L230" s="66">
        <v>6263.7949962508001</v>
      </c>
      <c r="M230" s="67">
        <v>42409</v>
      </c>
      <c r="N230" s="22">
        <f>IF(Tabela1[[#This Row],[Entry]]=$B$1,Tabela1[[#This Row],[real]],Tabela1[[#This Row],[L2]]/Tabela1[[#This Row],[days2]])</f>
        <v>4.1077880901456334</v>
      </c>
      <c r="O230" s="42">
        <f>IF(Tabela1[[#This Row],[Entry]]=$B$1,Tabela1[[#This Row],[real]],Tabela1[[#This Row],[L]]/($B$1-Tabela1[[#This Row],[Entry]]))</f>
        <v>4.1564664872268082</v>
      </c>
      <c r="P230" s="115">
        <v>879.64510864246586</v>
      </c>
      <c r="Q230" s="43">
        <f>MIN(500,$B$1-Tabela1[[#This Row],[Entry]])</f>
        <v>500</v>
      </c>
      <c r="R230" s="41">
        <f>(0.25-Tabela1[[#This Row],[days]]/2000)*$L$2+(Tabela1[[#This Row],[days]]/2000+0.75)*(IF(Tabela1[[#This Row],[real]]&gt;Tabela1[[#This Row],[AV2]],0.4*Tabela1[[#This Row],[real]]+0.6*Tabela1[[#This Row],[AV2]],Tabela1[[#This Row],[AV2]]))</f>
        <v>4.1077880901456334</v>
      </c>
      <c r="S230" s="42">
        <f>Tabela1[[#This Row],[real]]-Tabela1[[#This Row],[AV2]]</f>
        <v>-0.27219369456233888</v>
      </c>
      <c r="T230" s="64">
        <f>Tabela1[[#This Row],[real]]/Tabela1[[#This Row],[AV2]]</f>
        <v>0.93373716253393957</v>
      </c>
      <c r="U230" s="168">
        <v>43848</v>
      </c>
      <c r="V230" s="191" t="s">
        <v>4087</v>
      </c>
      <c r="W230" s="191"/>
      <c r="X230" s="2"/>
      <c r="Y230" s="41"/>
      <c r="Z230" s="40"/>
      <c r="AA230" s="41"/>
      <c r="AB230" s="40"/>
    </row>
    <row r="231" spans="1:28" x14ac:dyDescent="0.2">
      <c r="A231" s="65">
        <v>5504679</v>
      </c>
      <c r="B231" s="65" t="s">
        <v>3298</v>
      </c>
      <c r="C231" s="65" t="s">
        <v>3299</v>
      </c>
      <c r="D231" s="39">
        <v>4</v>
      </c>
      <c r="E231" s="41">
        <v>3.9983144042107468</v>
      </c>
      <c r="F231" s="116">
        <v>2014</v>
      </c>
      <c r="G2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" s="597"/>
      <c r="I231" s="41">
        <v>0.72</v>
      </c>
      <c r="J231" s="23">
        <f>(Tabela1[[#This Row],[real]]-1)^3/Tabela1[[#This Row],[Z]]*0.00002</f>
        <v>7.4873651333331884E-4</v>
      </c>
      <c r="K231" s="66">
        <v>2744.4242802070194</v>
      </c>
      <c r="L231" s="66">
        <v>4414.8835509105411</v>
      </c>
      <c r="M231" s="67">
        <v>42717</v>
      </c>
      <c r="N231" s="22">
        <f>IF(Tabela1[[#This Row],[Entry]]=$B$1,Tabela1[[#This Row],[real]],Tabela1[[#This Row],[L2]]/Tabela1[[#This Row],[days2]])</f>
        <v>3.7262028056672984</v>
      </c>
      <c r="O231" s="42">
        <f>IF(Tabela1[[#This Row],[Entry]]=$B$1,Tabela1[[#This Row],[real]],Tabela1[[#This Row],[L]]/($B$1-Tabela1[[#This Row],[Entry]]))</f>
        <v>3.6821380741539125</v>
      </c>
      <c r="P231" s="115">
        <v>736.52037297404706</v>
      </c>
      <c r="Q231" s="43">
        <f>MIN(500,$B$1-Tabela1[[#This Row],[Entry]])</f>
        <v>500</v>
      </c>
      <c r="R231" s="41">
        <f>(0.25-Tabela1[[#This Row],[days]]/2000)*$L$2+(Tabela1[[#This Row],[days]]/2000+0.75)*(IF(Tabela1[[#This Row],[real]]&gt;Tabela1[[#This Row],[AV2]],0.4*Tabela1[[#This Row],[real]]+0.6*Tabela1[[#This Row],[AV2]],Tabela1[[#This Row],[AV2]]))</f>
        <v>3.8350474450846779</v>
      </c>
      <c r="S231" s="42">
        <f>Tabela1[[#This Row],[real]]-Tabela1[[#This Row],[AV2]]</f>
        <v>0.27211159854344835</v>
      </c>
      <c r="T231" s="64">
        <f>Tabela1[[#This Row],[real]]/Tabela1[[#This Row],[AV2]]</f>
        <v>1.0730265132454908</v>
      </c>
      <c r="U231" s="168">
        <v>43848</v>
      </c>
      <c r="V231" s="191" t="s">
        <v>4230</v>
      </c>
      <c r="W231" s="191"/>
      <c r="X231" s="2"/>
      <c r="Y231" s="41"/>
      <c r="Z231" s="40"/>
      <c r="AA231" s="41"/>
      <c r="AB231" s="40"/>
    </row>
    <row r="232" spans="1:28" x14ac:dyDescent="0.2">
      <c r="A232" s="65">
        <v>132</v>
      </c>
      <c r="B232" s="65" t="s">
        <v>2335</v>
      </c>
      <c r="C232" s="65" t="s">
        <v>113</v>
      </c>
      <c r="D232" s="39">
        <v>4.5</v>
      </c>
      <c r="E232" s="41">
        <v>4.3152494746878034</v>
      </c>
      <c r="F232" s="116">
        <v>1992</v>
      </c>
      <c r="G2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" s="597"/>
      <c r="I232" s="41">
        <v>0.92</v>
      </c>
      <c r="J232" s="23">
        <f>(Tabela1[[#This Row],[real]]-1)^3/Tabela1[[#This Row],[Z]]*0.00002</f>
        <v>7.9211969770428008E-4</v>
      </c>
      <c r="K232" s="66">
        <v>3851.8705564233073</v>
      </c>
      <c r="L232" s="66">
        <v>6663.7130173544947</v>
      </c>
      <c r="M232" s="67">
        <v>42409</v>
      </c>
      <c r="N232" s="22">
        <f>IF(Tabela1[[#This Row],[Entry]]=$B$1,Tabela1[[#This Row],[real]],Tabela1[[#This Row],[L2]]/Tabela1[[#This Row],[days2]])</f>
        <v>4.378891576362884</v>
      </c>
      <c r="O232" s="42">
        <f>IF(Tabela1[[#This Row],[Entry]]=$B$1,Tabela1[[#This Row],[real]],Tabela1[[#This Row],[L]]/($B$1-Tabela1[[#This Row],[Entry]]))</f>
        <v>4.4218400911443227</v>
      </c>
      <c r="P232" s="115">
        <v>879.64510864246586</v>
      </c>
      <c r="Q232" s="43">
        <f>MIN(500,$B$1-Tabela1[[#This Row],[Entry]])</f>
        <v>500</v>
      </c>
      <c r="R232" s="41">
        <f>(0.25-Tabela1[[#This Row],[days]]/2000)*$L$2+(Tabela1[[#This Row],[days]]/2000+0.75)*(IF(Tabela1[[#This Row],[real]]&gt;Tabela1[[#This Row],[AV2]],0.4*Tabela1[[#This Row],[real]]+0.6*Tabela1[[#This Row],[AV2]],Tabela1[[#This Row],[AV2]]))</f>
        <v>4.378891576362884</v>
      </c>
      <c r="S232" s="42">
        <f>Tabela1[[#This Row],[real]]-Tabela1[[#This Row],[AV2]]</f>
        <v>-6.3642101675080553E-2</v>
      </c>
      <c r="T232" s="64">
        <f>Tabela1[[#This Row],[real]]/Tabela1[[#This Row],[AV2]]</f>
        <v>0.9854661617979722</v>
      </c>
      <c r="U232" s="168">
        <v>43848</v>
      </c>
      <c r="V232" s="191" t="s">
        <v>4072</v>
      </c>
      <c r="W232" s="191"/>
      <c r="X232" s="2"/>
      <c r="Y232" s="41"/>
      <c r="Z232" s="40"/>
      <c r="AA232" s="41"/>
      <c r="AB232" s="40"/>
    </row>
    <row r="233" spans="1:28" x14ac:dyDescent="0.2">
      <c r="A233" s="65">
        <v>4072843</v>
      </c>
      <c r="B233" s="65" t="s">
        <v>18</v>
      </c>
      <c r="C233" s="65" t="s">
        <v>19</v>
      </c>
      <c r="D233" s="39">
        <v>4.5</v>
      </c>
      <c r="E233" s="41">
        <v>4.4233749925743213</v>
      </c>
      <c r="F233" s="116">
        <v>2012</v>
      </c>
      <c r="G2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" s="39"/>
      <c r="I233" s="41">
        <v>0.98</v>
      </c>
      <c r="J233" s="23">
        <f>(Tabela1[[#This Row],[real]]-1)^3/Tabela1[[#This Row],[Z]]*0.00002</f>
        <v>8.1878021826898401E-4</v>
      </c>
      <c r="K233" s="66">
        <v>4003.1625810590867</v>
      </c>
      <c r="L233" s="66">
        <v>6915.1059117095238</v>
      </c>
      <c r="M233" s="67">
        <v>42409</v>
      </c>
      <c r="N233" s="22">
        <f>IF(Tabela1[[#This Row],[Entry]]=$B$1,Tabela1[[#This Row],[real]],Tabela1[[#This Row],[L2]]/Tabela1[[#This Row],[days2]])</f>
        <v>4.5508836935807748</v>
      </c>
      <c r="O233" s="42">
        <f>IF(Tabela1[[#This Row],[Entry]]=$B$1,Tabela1[[#This Row],[real]],Tabela1[[#This Row],[L]]/($B$1-Tabela1[[#This Row],[Entry]]))</f>
        <v>4.5886568757196571</v>
      </c>
      <c r="P233" s="115">
        <v>879.64510864246586</v>
      </c>
      <c r="Q233" s="43">
        <f>MIN(500,$B$1-Tabela1[[#This Row],[Entry]])</f>
        <v>500</v>
      </c>
      <c r="R233" s="41">
        <f>(0.25-Tabela1[[#This Row],[days]]/2000)*$L$2+(Tabela1[[#This Row],[days]]/2000+0.75)*(IF(Tabela1[[#This Row],[real]]&gt;Tabela1[[#This Row],[AV2]],0.4*Tabela1[[#This Row],[real]]+0.6*Tabela1[[#This Row],[AV2]],Tabela1[[#This Row],[AV2]]))</f>
        <v>4.5508836935807748</v>
      </c>
      <c r="S233" s="42">
        <f>Tabela1[[#This Row],[real]]-Tabela1[[#This Row],[AV2]]</f>
        <v>-0.12750870100645351</v>
      </c>
      <c r="T233" s="64">
        <f>Tabela1[[#This Row],[real]]/Tabela1[[#This Row],[AV2]]</f>
        <v>0.97198155136631814</v>
      </c>
      <c r="U233" s="172">
        <v>43848</v>
      </c>
      <c r="V233" s="191" t="s">
        <v>3941</v>
      </c>
      <c r="W233" s="191"/>
      <c r="X233" s="2"/>
      <c r="Y233" s="41"/>
      <c r="Z233" s="40"/>
      <c r="AA233" s="41"/>
      <c r="AB233" s="40"/>
    </row>
    <row r="234" spans="1:28" x14ac:dyDescent="0.2">
      <c r="A234" s="65">
        <v>2957197</v>
      </c>
      <c r="B234" s="65" t="s">
        <v>2370</v>
      </c>
      <c r="C234" s="65" t="s">
        <v>541</v>
      </c>
      <c r="D234" s="39">
        <v>4.5</v>
      </c>
      <c r="E234" s="41">
        <v>4.9146647744351037</v>
      </c>
      <c r="F234" s="116">
        <v>2010</v>
      </c>
      <c r="G2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" s="429"/>
      <c r="I234" s="41">
        <v>0.98</v>
      </c>
      <c r="J234" s="23">
        <f>(Tabela1[[#This Row],[real]]-1)^3/Tabela1[[#This Row],[Z]]*0.00002</f>
        <v>1.224299448200894E-3</v>
      </c>
      <c r="K234" s="66">
        <v>4025.6677132168738</v>
      </c>
      <c r="L234" s="66">
        <v>6887.1113504332852</v>
      </c>
      <c r="M234" s="67">
        <v>42409</v>
      </c>
      <c r="N234" s="22">
        <f>IF(Tabela1[[#This Row],[Entry]]=$B$1,Tabela1[[#This Row],[real]],Tabela1[[#This Row],[L2]]/Tabela1[[#This Row],[days2]])</f>
        <v>4.5764680251898238</v>
      </c>
      <c r="O234" s="42">
        <f>IF(Tabela1[[#This Row],[Entry]]=$B$1,Tabela1[[#This Row],[real]],Tabela1[[#This Row],[L]]/($B$1-Tabela1[[#This Row],[Entry]]))</f>
        <v>4.5700805245078202</v>
      </c>
      <c r="P234" s="115">
        <v>879.64510864246586</v>
      </c>
      <c r="Q234" s="43">
        <f>MIN(500,$B$1-Tabela1[[#This Row],[Entry]])</f>
        <v>500</v>
      </c>
      <c r="R234" s="41">
        <f>(0.25-Tabela1[[#This Row],[days]]/2000)*$L$2+(Tabela1[[#This Row],[days]]/2000+0.75)*(IF(Tabela1[[#This Row],[real]]&gt;Tabela1[[#This Row],[AV2]],0.4*Tabela1[[#This Row],[real]]+0.6*Tabela1[[#This Row],[AV2]],Tabela1[[#This Row],[AV2]]))</f>
        <v>4.7117467248879361</v>
      </c>
      <c r="S234" s="42">
        <f>Tabela1[[#This Row],[real]]-Tabela1[[#This Row],[AV2]]</f>
        <v>0.33819674924527998</v>
      </c>
      <c r="T234" s="64">
        <f>Tabela1[[#This Row],[real]]/Tabela1[[#This Row],[AV2]]</f>
        <v>1.0738990739985017</v>
      </c>
      <c r="U234" s="172">
        <v>43848</v>
      </c>
      <c r="V234" s="191" t="s">
        <v>4069</v>
      </c>
      <c r="W234" s="191"/>
      <c r="X234" s="2"/>
      <c r="Y234" s="41"/>
      <c r="Z234" s="40"/>
      <c r="AA234" s="41"/>
      <c r="AB234" s="40"/>
    </row>
    <row r="235" spans="1:28" x14ac:dyDescent="0.2">
      <c r="A235" s="65">
        <v>201</v>
      </c>
      <c r="B235" s="65" t="s">
        <v>2323</v>
      </c>
      <c r="C235" s="65" t="s">
        <v>193</v>
      </c>
      <c r="D235" s="39">
        <v>4</v>
      </c>
      <c r="E235" s="41">
        <v>3.7382426053352495</v>
      </c>
      <c r="F235" s="116">
        <v>1999</v>
      </c>
      <c r="G2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0.56967088646843722</v>
      </c>
      <c r="H235" s="597"/>
      <c r="I235" s="41">
        <v>0.9</v>
      </c>
      <c r="J235" s="23">
        <f>(Tabela1[[#This Row],[real]]-1)^3/Tabela1[[#This Row],[Z]]*0.00002</f>
        <v>4.5625039851024754E-4</v>
      </c>
      <c r="K235" s="66">
        <v>3599.5492455915346</v>
      </c>
      <c r="L235" s="66">
        <v>6266.2344472013219</v>
      </c>
      <c r="M235" s="67">
        <v>42409</v>
      </c>
      <c r="N235" s="22">
        <f>IF(Tabela1[[#This Row],[Entry]]=$B$1,Tabela1[[#This Row],[real]],Tabela1[[#This Row],[L2]]/Tabela1[[#This Row],[days2]])</f>
        <v>4.0920471338113034</v>
      </c>
      <c r="O235" s="42">
        <f>IF(Tabela1[[#This Row],[Entry]]=$B$1,Tabela1[[#This Row],[real]],Tabela1[[#This Row],[L]]/($B$1-Tabela1[[#This Row],[Entry]]))</f>
        <v>4.1580852337102332</v>
      </c>
      <c r="P235" s="115">
        <v>879.64510864246586</v>
      </c>
      <c r="Q235" s="43">
        <f>MIN(500,$B$1-Tabela1[[#This Row],[Entry]])</f>
        <v>500</v>
      </c>
      <c r="R235" s="41">
        <f>(0.25-Tabela1[[#This Row],[days]]/2000)*$L$2+(Tabela1[[#This Row],[days]]/2000+0.75)*(IF(Tabela1[[#This Row],[real]]&gt;Tabela1[[#This Row],[AV2]],0.4*Tabela1[[#This Row],[real]]+0.6*Tabela1[[#This Row],[AV2]],Tabela1[[#This Row],[AV2]]))</f>
        <v>4.0920471338113034</v>
      </c>
      <c r="S235" s="42">
        <f>Tabela1[[#This Row],[real]]-Tabela1[[#This Row],[AV2]]</f>
        <v>-0.35380452847605381</v>
      </c>
      <c r="T235" s="64">
        <f>Tabela1[[#This Row],[real]]/Tabela1[[#This Row],[AV2]]</f>
        <v>0.91353850116909019</v>
      </c>
      <c r="U235" s="172">
        <v>43847</v>
      </c>
      <c r="V235" s="191" t="s">
        <v>4023</v>
      </c>
      <c r="W235" s="191"/>
      <c r="X235" s="2"/>
      <c r="Y235" s="41"/>
      <c r="Z235" s="40"/>
      <c r="AA235" s="41"/>
      <c r="AB235" s="40"/>
    </row>
    <row r="236" spans="1:28" x14ac:dyDescent="0.2">
      <c r="A236" s="65">
        <v>5911245</v>
      </c>
      <c r="B236" s="65" t="s">
        <v>1002</v>
      </c>
      <c r="C236" s="65" t="s">
        <v>3124</v>
      </c>
      <c r="D236" s="39">
        <v>4.5</v>
      </c>
      <c r="E236" s="41">
        <v>4.3918324784048357</v>
      </c>
      <c r="F236" s="116">
        <v>2014</v>
      </c>
      <c r="G2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" s="597"/>
      <c r="I236" s="41">
        <v>0.95</v>
      </c>
      <c r="J236" s="23">
        <f>(Tabela1[[#This Row],[real]]-1)^3/Tabela1[[#This Row],[Z]]*0.00002</f>
        <v>8.2150379435808865E-4</v>
      </c>
      <c r="K236" s="66">
        <v>3155.7714227972228</v>
      </c>
      <c r="L236" s="66">
        <v>5185.1433300125136</v>
      </c>
      <c r="M236" s="67">
        <v>42654</v>
      </c>
      <c r="N236" s="22">
        <f>IF(Tabela1[[#This Row],[Entry]]=$B$1,Tabela1[[#This Row],[real]],Tabela1[[#This Row],[L2]]/Tabela1[[#This Row],[days2]])</f>
        <v>4.1209041155824444</v>
      </c>
      <c r="O236" s="42">
        <f>IF(Tabela1[[#This Row],[Entry]]=$B$1,Tabela1[[#This Row],[real]],Tabela1[[#This Row],[L]]/($B$1-Tabela1[[#This Row],[Entry]]))</f>
        <v>4.1086714183934339</v>
      </c>
      <c r="P236" s="115">
        <v>765.79588708804238</v>
      </c>
      <c r="Q236" s="43">
        <f>MIN(500,$B$1-Tabela1[[#This Row],[Entry]])</f>
        <v>500</v>
      </c>
      <c r="R236" s="41">
        <f>(0.25-Tabela1[[#This Row],[days]]/2000)*$L$2+(Tabela1[[#This Row],[days]]/2000+0.75)*(IF(Tabela1[[#This Row],[real]]&gt;Tabela1[[#This Row],[AV2]],0.4*Tabela1[[#This Row],[real]]+0.6*Tabela1[[#This Row],[AV2]],Tabela1[[#This Row],[AV2]]))</f>
        <v>4.2292754607114009</v>
      </c>
      <c r="S236" s="42">
        <f>Tabela1[[#This Row],[real]]-Tabela1[[#This Row],[AV2]]</f>
        <v>0.2709283628223913</v>
      </c>
      <c r="T236" s="64">
        <f>Tabela1[[#This Row],[real]]/Tabela1[[#This Row],[AV2]]</f>
        <v>1.0657448839437746</v>
      </c>
      <c r="U236" s="172">
        <v>43847</v>
      </c>
      <c r="V236" s="191" t="s">
        <v>4059</v>
      </c>
      <c r="W236" s="191"/>
      <c r="X236" s="2"/>
      <c r="Y236" s="41"/>
      <c r="Z236" s="40"/>
      <c r="AA236" s="41"/>
      <c r="AB236" s="40"/>
    </row>
    <row r="237" spans="1:28" x14ac:dyDescent="0.2">
      <c r="A237" s="65">
        <v>2918467</v>
      </c>
      <c r="B237" s="65" t="s">
        <v>2165</v>
      </c>
      <c r="C237" s="65" t="s">
        <v>2166</v>
      </c>
      <c r="D237" s="39">
        <v>2.5</v>
      </c>
      <c r="E237" s="41">
        <v>2.5122299362750771</v>
      </c>
      <c r="F237" s="116">
        <v>2010</v>
      </c>
      <c r="G2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" s="597"/>
      <c r="I237" s="41">
        <v>0.62</v>
      </c>
      <c r="J237" s="23">
        <f>(Tabela1[[#This Row],[real]]-1)^3/Tabela1[[#This Row],[Z]]*0.00002</f>
        <v>1.115557087142116E-4</v>
      </c>
      <c r="K237" s="66">
        <v>2207.5563269324462</v>
      </c>
      <c r="L237" s="66">
        <v>3768.2690449574711</v>
      </c>
      <c r="M237" s="67">
        <v>42409</v>
      </c>
      <c r="N237" s="22">
        <f>IF(Tabela1[[#This Row],[Entry]]=$B$1,Tabela1[[#This Row],[real]],Tabela1[[#This Row],[L2]]/Tabela1[[#This Row],[days2]])</f>
        <v>2.5095988203007371</v>
      </c>
      <c r="O237" s="42">
        <f>IF(Tabela1[[#This Row],[Entry]]=$B$1,Tabela1[[#This Row],[real]],Tabela1[[#This Row],[L]]/($B$1-Tabela1[[#This Row],[Entry]]))</f>
        <v>2.5005103151675323</v>
      </c>
      <c r="P237" s="115">
        <v>879.64510864246586</v>
      </c>
      <c r="Q237" s="43">
        <f>MIN(500,$B$1-Tabela1[[#This Row],[Entry]])</f>
        <v>500</v>
      </c>
      <c r="R237" s="41">
        <f>(0.25-Tabela1[[#This Row],[days]]/2000)*$L$2+(Tabela1[[#This Row],[days]]/2000+0.75)*(IF(Tabela1[[#This Row],[real]]&gt;Tabela1[[#This Row],[AV2]],0.4*Tabela1[[#This Row],[real]]+0.6*Tabela1[[#This Row],[AV2]],Tabela1[[#This Row],[AV2]]))</f>
        <v>2.510651266690473</v>
      </c>
      <c r="S237" s="42">
        <f>Tabela1[[#This Row],[real]]-Tabela1[[#This Row],[AV2]]</f>
        <v>2.6311159743399593E-3</v>
      </c>
      <c r="T237" s="64">
        <f>Tabela1[[#This Row],[real]]/Tabela1[[#This Row],[AV2]]</f>
        <v>1.0010484209480242</v>
      </c>
      <c r="U237" s="168">
        <v>43846</v>
      </c>
      <c r="V237" s="191" t="s">
        <v>3936</v>
      </c>
      <c r="W237" s="191"/>
      <c r="X237" s="2"/>
      <c r="Y237" s="41"/>
      <c r="Z237" s="40"/>
      <c r="AA237" s="41"/>
      <c r="AB237" s="40"/>
    </row>
    <row r="238" spans="1:28" x14ac:dyDescent="0.2">
      <c r="A238" s="65">
        <v>162433</v>
      </c>
      <c r="B238" s="65" t="s">
        <v>164</v>
      </c>
      <c r="C238" s="65" t="s">
        <v>165</v>
      </c>
      <c r="D238" s="39">
        <v>3</v>
      </c>
      <c r="E238" s="41">
        <v>2.9560267942215566</v>
      </c>
      <c r="F238" s="116">
        <v>1996</v>
      </c>
      <c r="G2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" s="630"/>
      <c r="I238" s="41">
        <v>0.75</v>
      </c>
      <c r="J238" s="23">
        <f>(Tabela1[[#This Row],[real]]-1)^3/Tabela1[[#This Row],[Z]]*0.00002</f>
        <v>1.9956902291048988E-4</v>
      </c>
      <c r="K238" s="66">
        <v>2742.0456494128221</v>
      </c>
      <c r="L238" s="66">
        <v>4778.2938762032709</v>
      </c>
      <c r="M238" s="67">
        <v>42409</v>
      </c>
      <c r="N238" s="22">
        <f>IF(Tabela1[[#This Row],[Entry]]=$B$1,Tabela1[[#This Row],[real]],Tabela1[[#This Row],[L2]]/Tabela1[[#This Row],[days2]])</f>
        <v>3.1172180945160397</v>
      </c>
      <c r="O238" s="42">
        <f>IF(Tabela1[[#This Row],[Entry]]=$B$1,Tabela1[[#This Row],[real]],Tabela1[[#This Row],[L]]/($B$1-Tabela1[[#This Row],[Entry]]))</f>
        <v>3.1707324991395294</v>
      </c>
      <c r="P238" s="115">
        <v>879.64510864246586</v>
      </c>
      <c r="Q238" s="43">
        <f>MIN(500,$B$1-Tabela1[[#This Row],[Entry]])</f>
        <v>500</v>
      </c>
      <c r="R2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3.1172180945160397</v>
      </c>
      <c r="S238" s="42">
        <f>Tabela1[[#This Row],[real]]-Tabela1[[#This Row],[AV2]]</f>
        <v>-0.16119130029448314</v>
      </c>
      <c r="T238" s="64">
        <f>Tabela1[[#This Row],[real]]/Tabela1[[#This Row],[AV2]]</f>
        <v>0.94829001519718537</v>
      </c>
      <c r="U238" s="168">
        <v>43846</v>
      </c>
      <c r="V238" s="191" t="s">
        <v>4036</v>
      </c>
      <c r="W238" s="191"/>
      <c r="X238" s="2"/>
      <c r="Y238" s="41"/>
      <c r="Z238" s="40"/>
      <c r="AA238" s="41"/>
      <c r="AB238" s="40"/>
    </row>
    <row r="239" spans="1:28" x14ac:dyDescent="0.2">
      <c r="A239" s="692">
        <v>5582591</v>
      </c>
      <c r="B239" s="692" t="s">
        <v>2754</v>
      </c>
      <c r="C239" s="692" t="s">
        <v>6422</v>
      </c>
      <c r="D239" s="693">
        <v>3</v>
      </c>
      <c r="E239" s="694">
        <v>3.1241707478192482</v>
      </c>
      <c r="F239" s="695">
        <v>2014</v>
      </c>
      <c r="G239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" s="693"/>
      <c r="I239" s="694">
        <v>0.25</v>
      </c>
      <c r="J239" s="696">
        <f>(Tabela1[[#This Row],[real]]-1)^3/Tabela1[[#This Row],[Z]]*0.00002</f>
        <v>7.6675789860967231E-4</v>
      </c>
      <c r="K239" s="697">
        <v>213.18382182307047</v>
      </c>
      <c r="L239" s="697">
        <v>220.64854100061171</v>
      </c>
      <c r="M239" s="698">
        <v>43846</v>
      </c>
      <c r="N239" s="699">
        <f>IF(Tabela1[[#This Row],[Entry]]=$B$1,Tabela1[[#This Row],[real]],Tabela1[[#This Row],[L2]]/Tabela1[[#This Row],[days2]])</f>
        <v>3.1517961771067595</v>
      </c>
      <c r="O239" s="699">
        <f>IF(Tabela1[[#This Row],[Entry]]=$B$1,Tabela1[[#This Row],[real]],Tabela1[[#This Row],[L]]/($B$1-Tabela1[[#This Row],[Entry]]))</f>
        <v>3.152122014294453</v>
      </c>
      <c r="P239" s="695">
        <v>67.638835078087411</v>
      </c>
      <c r="Q239" s="700">
        <f>MIN(500,$B$1-Tabela1[[#This Row],[Entry]])</f>
        <v>70</v>
      </c>
      <c r="R239" s="694">
        <f>(0.25-Tabela1[[#This Row],[days]]/2000)*$L$2+(Tabela1[[#This Row],[days]]/2000+0.75)*(IF(Tabela1[[#This Row],[real]]&gt;Tabela1[[#This Row],[AV2]],0.4*Tabela1[[#This Row],[real]]+0.6*Tabela1[[#This Row],[AV2]],Tabela1[[#This Row],[AV2]]))</f>
        <v>3.1918919356431443</v>
      </c>
      <c r="S239" s="699">
        <f>Tabela1[[#This Row],[real]]-Tabela1[[#This Row],[AV2]]</f>
        <v>-2.7625429287511327E-2</v>
      </c>
      <c r="T239" s="699">
        <f>Tabela1[[#This Row],[real]]/Tabela1[[#This Row],[AV2]]</f>
        <v>0.99123502037086975</v>
      </c>
      <c r="U239" s="701">
        <v>43846</v>
      </c>
      <c r="V239" s="191" t="s">
        <v>4876</v>
      </c>
      <c r="W239" s="191"/>
      <c r="X239" s="2"/>
      <c r="Y239" s="41"/>
      <c r="Z239" s="40"/>
      <c r="AA239" s="41"/>
      <c r="AB239" s="40"/>
    </row>
    <row r="240" spans="1:28" x14ac:dyDescent="0.2">
      <c r="A240" s="540">
        <v>8630534</v>
      </c>
      <c r="B240" s="540" t="s">
        <v>5897</v>
      </c>
      <c r="C240" s="540" t="s">
        <v>5898</v>
      </c>
      <c r="D240" s="541">
        <v>3.5</v>
      </c>
      <c r="E240" s="542">
        <v>3.6266180060156215</v>
      </c>
      <c r="F240" s="543">
        <v>2017</v>
      </c>
      <c r="G2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" s="597"/>
      <c r="I240" s="542">
        <v>0.49</v>
      </c>
      <c r="J240" s="544">
        <f>(Tabela1[[#This Row],[real]]-1)^3/Tabela1[[#This Row],[Z]]*0.00002</f>
        <v>7.3964728423040089E-4</v>
      </c>
      <c r="K240" s="545">
        <v>1166.3083856142568</v>
      </c>
      <c r="L240" s="545">
        <v>1406.5008740153091</v>
      </c>
      <c r="M240" s="546">
        <v>43534</v>
      </c>
      <c r="N240" s="547">
        <f>IF(Tabela1[[#This Row],[Entry]]=$B$1,Tabela1[[#This Row],[real]],Tabela1[[#This Row],[L2]]/Tabela1[[#This Row],[days2]])</f>
        <v>3.6718466107025236</v>
      </c>
      <c r="O240" s="547">
        <f>IF(Tabela1[[#This Row],[Entry]]=$B$1,Tabela1[[#This Row],[real]],Tabela1[[#This Row],[L]]/($B$1-Tabela1[[#This Row],[Entry]]))</f>
        <v>3.6819394607730604</v>
      </c>
      <c r="P240" s="543">
        <v>317.63537785449881</v>
      </c>
      <c r="Q240" s="548">
        <f>MIN(500,$B$1-Tabela1[[#This Row],[Entry]])</f>
        <v>382</v>
      </c>
      <c r="R240" s="542">
        <f>(0.25-Tabela1[[#This Row],[days]]/2000)*$L$2+(Tabela1[[#This Row],[days]]/2000+0.75)*(IF(Tabela1[[#This Row],[real]]&gt;Tabela1[[#This Row],[AV2]],0.4*Tabela1[[#This Row],[real]]+0.6*Tabela1[[#This Row],[AV2]],Tabela1[[#This Row],[AV2]]))</f>
        <v>3.6521666572303584</v>
      </c>
      <c r="S240" s="547">
        <f>Tabela1[[#This Row],[real]]-Tabela1[[#This Row],[AV2]]</f>
        <v>-4.5228604686902152E-2</v>
      </c>
      <c r="T240" s="547">
        <f>Tabela1[[#This Row],[real]]/Tabela1[[#This Row],[AV2]]</f>
        <v>0.98768232731861072</v>
      </c>
      <c r="U240" s="549">
        <v>43846</v>
      </c>
      <c r="V240" s="191" t="s">
        <v>5899</v>
      </c>
      <c r="W240" s="191"/>
      <c r="X240" s="2"/>
      <c r="Y240" s="41"/>
      <c r="Z240" s="40"/>
      <c r="AA240" s="41"/>
      <c r="AB240" s="40"/>
    </row>
    <row r="241" spans="1:28" x14ac:dyDescent="0.2">
      <c r="A241" s="403">
        <v>4924347</v>
      </c>
      <c r="B241" s="403" t="s">
        <v>2194</v>
      </c>
      <c r="C241" s="403" t="s">
        <v>5433</v>
      </c>
      <c r="D241" s="404">
        <v>3.5</v>
      </c>
      <c r="E241" s="405">
        <v>3.6521546464524004</v>
      </c>
      <c r="F241" s="116">
        <v>2013</v>
      </c>
      <c r="G2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" s="404"/>
      <c r="I241" s="405">
        <v>0.4</v>
      </c>
      <c r="J241" s="362">
        <f>(Tabela1[[#This Row],[real]]-1)^3/Tabela1[[#This Row],[Z]]*0.00002</f>
        <v>9.327527466012253E-4</v>
      </c>
      <c r="K241" s="407">
        <v>1506.8244410791829</v>
      </c>
      <c r="L241" s="66">
        <v>1997.3575435099763</v>
      </c>
      <c r="M241" s="367">
        <v>43333</v>
      </c>
      <c r="N241" s="365">
        <f>IF(Tabela1[[#This Row],[Entry]]=$B$1,Tabela1[[#This Row],[real]],Tabela1[[#This Row],[L2]]/Tabela1[[#This Row],[days2]])</f>
        <v>3.4095554262865577</v>
      </c>
      <c r="O241" s="408">
        <f>IF(Tabela1[[#This Row],[Entry]]=$B$1,Tabela1[[#This Row],[real]],Tabela1[[#This Row],[L]]/($B$1-Tabela1[[#This Row],[Entry]]))</f>
        <v>3.4259992169982438</v>
      </c>
      <c r="P241" s="406">
        <v>441.94161780215069</v>
      </c>
      <c r="Q241" s="409">
        <f>MIN(500,$B$1-Tabela1[[#This Row],[Entry]])</f>
        <v>500</v>
      </c>
      <c r="R241" s="405">
        <f>(0.25-Tabela1[[#This Row],[days]]/2000)*$L$2+(Tabela1[[#This Row],[days]]/2000+0.75)*(IF(Tabela1[[#This Row],[real]]&gt;Tabela1[[#This Row],[AV2]],0.4*Tabela1[[#This Row],[real]]+0.6*Tabela1[[#This Row],[AV2]],Tabela1[[#This Row],[AV2]]))</f>
        <v>3.5065951143528951</v>
      </c>
      <c r="S241" s="408">
        <f>Tabela1[[#This Row],[real]]-Tabela1[[#This Row],[AV2]]</f>
        <v>0.24259922016584268</v>
      </c>
      <c r="T241" s="408">
        <f>Tabela1[[#This Row],[real]]/Tabela1[[#This Row],[AV2]]</f>
        <v>1.0711527427580387</v>
      </c>
      <c r="U241" s="367">
        <v>43846</v>
      </c>
      <c r="V241" s="191" t="s">
        <v>4102</v>
      </c>
      <c r="W241" s="191"/>
      <c r="X241" s="2"/>
      <c r="Y241" s="41"/>
      <c r="Z241" s="40"/>
      <c r="AA241" s="41"/>
      <c r="AB241" s="40"/>
    </row>
    <row r="242" spans="1:28" x14ac:dyDescent="0.2">
      <c r="A242" s="65">
        <v>383957</v>
      </c>
      <c r="B242" s="65" t="s">
        <v>225</v>
      </c>
      <c r="C242" s="65" t="s">
        <v>2784</v>
      </c>
      <c r="D242" s="39">
        <v>4</v>
      </c>
      <c r="E242" s="41">
        <v>3.8576027047731847</v>
      </c>
      <c r="F242" s="116">
        <v>1984</v>
      </c>
      <c r="G2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" s="597"/>
      <c r="I242" s="41">
        <v>0.78</v>
      </c>
      <c r="J242" s="23">
        <f>(Tabela1[[#This Row],[real]]-1)^3/Tabela1[[#This Row],[Z]]*0.00002</f>
        <v>5.983302191687257E-4</v>
      </c>
      <c r="K242" s="66">
        <v>3335.5076692726807</v>
      </c>
      <c r="L242" s="66">
        <v>5733.4032943237735</v>
      </c>
      <c r="M242" s="67">
        <v>42472</v>
      </c>
      <c r="N242" s="22">
        <f>IF(Tabela1[[#This Row],[Entry]]=$B$1,Tabela1[[#This Row],[real]],Tabela1[[#This Row],[L2]]/Tabela1[[#This Row],[days2]])</f>
        <v>3.9224211339802388</v>
      </c>
      <c r="O242" s="42">
        <f>IF(Tabela1[[#This Row],[Entry]]=$B$1,Tabela1[[#This Row],[real]],Tabela1[[#This Row],[L]]/($B$1-Tabela1[[#This Row],[Entry]]))</f>
        <v>3.9705008963461035</v>
      </c>
      <c r="P242" s="115">
        <v>850.36959452847088</v>
      </c>
      <c r="Q242" s="43">
        <f>MIN(500,$B$1-Tabela1[[#This Row],[Entry]])</f>
        <v>500</v>
      </c>
      <c r="R242" s="41">
        <f>(0.25-Tabela1[[#This Row],[days]]/2000)*$L$2+(Tabela1[[#This Row],[days]]/2000+0.75)*(IF(Tabela1[[#This Row],[real]]&gt;Tabela1[[#This Row],[AV2]],0.4*Tabela1[[#This Row],[real]]+0.6*Tabela1[[#This Row],[AV2]],Tabela1[[#This Row],[AV2]]))</f>
        <v>3.9224211339802388</v>
      </c>
      <c r="S242" s="42">
        <f>Tabela1[[#This Row],[real]]-Tabela1[[#This Row],[AV2]]</f>
        <v>-6.4818429207054162E-2</v>
      </c>
      <c r="T242" s="64">
        <f>Tabela1[[#This Row],[real]]/Tabela1[[#This Row],[AV2]]</f>
        <v>0.98347489293142776</v>
      </c>
      <c r="U242" s="172">
        <v>43846</v>
      </c>
      <c r="V242" s="191" t="s">
        <v>3980</v>
      </c>
      <c r="W242" s="191"/>
      <c r="X242" s="2"/>
      <c r="Y242" s="41"/>
      <c r="Z242" s="40"/>
      <c r="AA242" s="41"/>
      <c r="AB242" s="40"/>
    </row>
    <row r="243" spans="1:28" x14ac:dyDescent="0.2">
      <c r="A243" s="65">
        <v>70262</v>
      </c>
      <c r="B243" s="65" t="s">
        <v>581</v>
      </c>
      <c r="C243" s="65" t="s">
        <v>920</v>
      </c>
      <c r="D243" s="39">
        <v>4</v>
      </c>
      <c r="E243" s="41">
        <v>3.9099751864407182</v>
      </c>
      <c r="F243" s="116">
        <v>1994</v>
      </c>
      <c r="G2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" s="597"/>
      <c r="I243" s="41">
        <v>0.88</v>
      </c>
      <c r="J243" s="23">
        <f>(Tabela1[[#This Row],[real]]-1)^3/Tabela1[[#This Row],[Z]]*0.00002</f>
        <v>5.6003501441525226E-4</v>
      </c>
      <c r="K243" s="66">
        <v>3054.9140730054219</v>
      </c>
      <c r="L243" s="66">
        <v>5173.3271818188186</v>
      </c>
      <c r="M243" s="67">
        <v>42409</v>
      </c>
      <c r="N243" s="22">
        <f>IF(Tabela1[[#This Row],[Entry]]=$B$1,Tabela1[[#This Row],[real]],Tabela1[[#This Row],[L2]]/Tabela1[[#This Row],[days2]])</f>
        <v>3.4728938329686092</v>
      </c>
      <c r="O243" s="42">
        <f>IF(Tabela1[[#This Row],[Entry]]=$B$1,Tabela1[[#This Row],[real]],Tabela1[[#This Row],[L]]/($B$1-Tabela1[[#This Row],[Entry]]))</f>
        <v>3.432864752368161</v>
      </c>
      <c r="P243" s="115">
        <v>879.64510864246586</v>
      </c>
      <c r="Q243" s="43">
        <f>MIN(500,$B$1-Tabela1[[#This Row],[Entry]])</f>
        <v>500</v>
      </c>
      <c r="R243" s="41">
        <f>(0.25-Tabela1[[#This Row],[days]]/2000)*$L$2+(Tabela1[[#This Row],[days]]/2000+0.75)*(IF(Tabela1[[#This Row],[real]]&gt;Tabela1[[#This Row],[AV2]],0.4*Tabela1[[#This Row],[real]]+0.6*Tabela1[[#This Row],[AV2]],Tabela1[[#This Row],[AV2]]))</f>
        <v>3.6477263743574526</v>
      </c>
      <c r="S243" s="42">
        <f>Tabela1[[#This Row],[real]]-Tabela1[[#This Row],[AV2]]</f>
        <v>0.43708135347210897</v>
      </c>
      <c r="T243" s="64">
        <f>Tabela1[[#This Row],[real]]/Tabela1[[#This Row],[AV2]]</f>
        <v>1.1258550864189518</v>
      </c>
      <c r="U243" s="168">
        <v>43846</v>
      </c>
      <c r="V243" s="191" t="s">
        <v>3984</v>
      </c>
      <c r="W243" s="191"/>
      <c r="X243" s="2"/>
      <c r="Y243" s="41"/>
      <c r="Z243" s="40"/>
      <c r="AA243" s="41"/>
      <c r="AB243" s="40"/>
    </row>
    <row r="244" spans="1:28" x14ac:dyDescent="0.2">
      <c r="A244" s="692">
        <v>10412271</v>
      </c>
      <c r="B244" s="692" t="s">
        <v>6420</v>
      </c>
      <c r="C244" s="692" t="s">
        <v>6421</v>
      </c>
      <c r="D244" s="693">
        <v>3</v>
      </c>
      <c r="E244" s="694">
        <v>3.0492696504855288</v>
      </c>
      <c r="F244" s="695">
        <v>2019</v>
      </c>
      <c r="G244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" s="693"/>
      <c r="I244" s="694">
        <v>0.25</v>
      </c>
      <c r="J244" s="696">
        <f>(Tabela1[[#This Row],[real]]-1)^3/Tabela1[[#This Row],[Z]]*0.00002</f>
        <v>6.8847363188646177E-4</v>
      </c>
      <c r="K244" s="697">
        <v>210.81402461969259</v>
      </c>
      <c r="L244" s="697">
        <v>218.30241581311623</v>
      </c>
      <c r="M244" s="698">
        <v>43845</v>
      </c>
      <c r="N244" s="699">
        <f>IF(Tabela1[[#This Row],[Entry]]=$B$1,Tabela1[[#This Row],[real]],Tabela1[[#This Row],[L2]]/Tabela1[[#This Row],[days2]])</f>
        <v>3.0743816087528821</v>
      </c>
      <c r="O244" s="699">
        <f>IF(Tabela1[[#This Row],[Entry]]=$B$1,Tabela1[[#This Row],[real]],Tabela1[[#This Row],[L]]/($B$1-Tabela1[[#This Row],[Entry]]))</f>
        <v>3.0746819128607918</v>
      </c>
      <c r="P244" s="695">
        <v>68.571196243009325</v>
      </c>
      <c r="Q244" s="700">
        <f>MIN(500,$B$1-Tabela1[[#This Row],[Entry]])</f>
        <v>71</v>
      </c>
      <c r="R244" s="694">
        <f>(0.25-Tabela1[[#This Row],[days]]/2000)*$L$2+(Tabela1[[#This Row],[days]]/2000+0.75)*(IF(Tabela1[[#This Row],[real]]&gt;Tabela1[[#This Row],[AV2]],0.4*Tabela1[[#This Row],[real]]+0.6*Tabela1[[#This Row],[AV2]],Tabela1[[#This Row],[AV2]]))</f>
        <v>3.1309895462510888</v>
      </c>
      <c r="S244" s="699">
        <f>Tabela1[[#This Row],[real]]-Tabela1[[#This Row],[AV2]]</f>
        <v>-2.5111958267353351E-2</v>
      </c>
      <c r="T244" s="699">
        <f>Tabela1[[#This Row],[real]]/Tabela1[[#This Row],[AV2]]</f>
        <v>0.99183186687174463</v>
      </c>
      <c r="U244" s="701">
        <v>43845</v>
      </c>
      <c r="V244" s="191" t="s">
        <v>4249</v>
      </c>
      <c r="W244" s="191"/>
      <c r="X244" s="2"/>
      <c r="Y244" s="41"/>
      <c r="Z244" s="40"/>
      <c r="AA244" s="41"/>
      <c r="AB244" s="40"/>
    </row>
    <row r="245" spans="1:28" x14ac:dyDescent="0.2">
      <c r="A245" s="65">
        <v>3949994</v>
      </c>
      <c r="B245" s="65" t="s">
        <v>1789</v>
      </c>
      <c r="C245" s="65" t="s">
        <v>2251</v>
      </c>
      <c r="D245" s="39">
        <v>3.5</v>
      </c>
      <c r="E245" s="41">
        <v>3.2807840638178041</v>
      </c>
      <c r="F245" s="116">
        <v>2012</v>
      </c>
      <c r="G2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" s="597"/>
      <c r="I245" s="41">
        <v>0.88</v>
      </c>
      <c r="J245" s="23">
        <f>(Tabela1[[#This Row],[real]]-1)^3/Tabela1[[#This Row],[Z]]*0.00002</f>
        <v>2.6964963266965793E-4</v>
      </c>
      <c r="K245" s="66">
        <v>2743.3730582243379</v>
      </c>
      <c r="L245" s="66">
        <v>4712.3759375218442</v>
      </c>
      <c r="M245" s="67">
        <v>42409</v>
      </c>
      <c r="N245" s="22">
        <f>IF(Tabela1[[#This Row],[Entry]]=$B$1,Tabela1[[#This Row],[real]],Tabela1[[#This Row],[L2]]/Tabela1[[#This Row],[days2]])</f>
        <v>3.1187271221892163</v>
      </c>
      <c r="O245" s="42">
        <f>IF(Tabela1[[#This Row],[Entry]]=$B$1,Tabela1[[#This Row],[real]],Tabela1[[#This Row],[L]]/($B$1-Tabela1[[#This Row],[Entry]]))</f>
        <v>3.1269913321312837</v>
      </c>
      <c r="P245" s="115">
        <v>879.64510864246586</v>
      </c>
      <c r="Q245" s="43">
        <f>MIN(500,$B$1-Tabela1[[#This Row],[Entry]])</f>
        <v>500</v>
      </c>
      <c r="R245" s="41">
        <f>(0.25-Tabela1[[#This Row],[days]]/2000)*$L$2+(Tabela1[[#This Row],[days]]/2000+0.75)*(IF(Tabela1[[#This Row],[real]]&gt;Tabela1[[#This Row],[AV2]],0.4*Tabela1[[#This Row],[real]]+0.6*Tabela1[[#This Row],[AV2]],Tabela1[[#This Row],[AV2]]))</f>
        <v>3.1835498988406514</v>
      </c>
      <c r="S245" s="42">
        <f>Tabela1[[#This Row],[real]]-Tabela1[[#This Row],[AV2]]</f>
        <v>0.16205694162858775</v>
      </c>
      <c r="T245" s="64">
        <f>Tabela1[[#This Row],[real]]/Tabela1[[#This Row],[AV2]]</f>
        <v>1.0519625267871562</v>
      </c>
      <c r="U245" s="168">
        <v>43845</v>
      </c>
      <c r="V245" s="191" t="s">
        <v>4286</v>
      </c>
      <c r="W245" s="191"/>
      <c r="X245" s="2"/>
      <c r="Y245" s="41"/>
      <c r="Z245" s="40"/>
      <c r="AA245" s="41"/>
      <c r="AB245" s="40"/>
    </row>
    <row r="246" spans="1:28" x14ac:dyDescent="0.2">
      <c r="A246" s="65">
        <v>263296</v>
      </c>
      <c r="B246" s="65" t="s">
        <v>880</v>
      </c>
      <c r="C246" s="65" t="s">
        <v>881</v>
      </c>
      <c r="D246" s="39">
        <v>4</v>
      </c>
      <c r="E246" s="41">
        <v>3.9106425283980331</v>
      </c>
      <c r="F246" s="116">
        <v>1980</v>
      </c>
      <c r="G2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" s="597"/>
      <c r="I246" s="41">
        <v>0.9</v>
      </c>
      <c r="J246" s="23">
        <f>(Tabela1[[#This Row],[real]]-1)^3/Tabela1[[#This Row],[Z]]*0.00002</f>
        <v>5.4796661307921228E-4</v>
      </c>
      <c r="K246" s="66">
        <v>3115.1434548050211</v>
      </c>
      <c r="L246" s="66">
        <v>5298.3513974550551</v>
      </c>
      <c r="M246" s="67">
        <v>42409</v>
      </c>
      <c r="N246" s="22">
        <f>IF(Tabela1[[#This Row],[Entry]]=$B$1,Tabela1[[#This Row],[real]],Tabela1[[#This Row],[L2]]/Tabela1[[#This Row],[days2]])</f>
        <v>3.5413639252908977</v>
      </c>
      <c r="O246" s="42">
        <f>IF(Tabela1[[#This Row],[Entry]]=$B$1,Tabela1[[#This Row],[real]],Tabela1[[#This Row],[L]]/($B$1-Tabela1[[#This Row],[Entry]]))</f>
        <v>3.5158270719675215</v>
      </c>
      <c r="P246" s="115">
        <v>879.64510864246586</v>
      </c>
      <c r="Q246" s="43">
        <f>MIN(500,$B$1-Tabela1[[#This Row],[Entry]])</f>
        <v>500</v>
      </c>
      <c r="R246" s="41">
        <f>(0.25-Tabela1[[#This Row],[days]]/2000)*$L$2+(Tabela1[[#This Row],[days]]/2000+0.75)*(IF(Tabela1[[#This Row],[real]]&gt;Tabela1[[#This Row],[AV2]],0.4*Tabela1[[#This Row],[real]]+0.6*Tabela1[[#This Row],[AV2]],Tabela1[[#This Row],[AV2]]))</f>
        <v>3.6890753665337517</v>
      </c>
      <c r="S246" s="42">
        <f>Tabela1[[#This Row],[real]]-Tabela1[[#This Row],[AV2]]</f>
        <v>0.36927860310713534</v>
      </c>
      <c r="T246" s="64">
        <f>Tabela1[[#This Row],[real]]/Tabela1[[#This Row],[AV2]]</f>
        <v>1.1042758131887849</v>
      </c>
      <c r="U246" s="168">
        <v>43845</v>
      </c>
      <c r="V246" s="191" t="s">
        <v>4520</v>
      </c>
      <c r="W246" s="191"/>
      <c r="X246" s="2"/>
      <c r="Y246" s="41"/>
      <c r="Z246" s="40"/>
      <c r="AA246" s="41"/>
      <c r="AB246" s="40"/>
    </row>
    <row r="247" spans="1:28" x14ac:dyDescent="0.2">
      <c r="A247" s="65">
        <v>316860</v>
      </c>
      <c r="B247" s="65" t="s">
        <v>2704</v>
      </c>
      <c r="C247" s="65" t="s">
        <v>2705</v>
      </c>
      <c r="D247" s="39">
        <v>3</v>
      </c>
      <c r="E247" s="41">
        <v>3.1569821183489846</v>
      </c>
      <c r="F247" s="116">
        <v>2004</v>
      </c>
      <c r="G2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" s="597"/>
      <c r="I247" s="41">
        <v>0.63</v>
      </c>
      <c r="J247" s="23">
        <f>(Tabela1[[#This Row],[real]]-1)^3/Tabela1[[#This Row],[Z]]*0.00002</f>
        <v>3.1858775568038009E-4</v>
      </c>
      <c r="K247" s="66">
        <v>2465.7497480503121</v>
      </c>
      <c r="L247" s="66">
        <v>4275.2614612700327</v>
      </c>
      <c r="M247" s="67">
        <v>42409</v>
      </c>
      <c r="N247" s="22">
        <f>IF(Tabela1[[#This Row],[Entry]]=$B$1,Tabela1[[#This Row],[real]],Tabela1[[#This Row],[L2]]/Tabela1[[#This Row],[days2]])</f>
        <v>2.8031188076014444</v>
      </c>
      <c r="O247" s="42">
        <f>IF(Tabela1[[#This Row],[Entry]]=$B$1,Tabela1[[#This Row],[real]],Tabela1[[#This Row],[L]]/($B$1-Tabela1[[#This Row],[Entry]]))</f>
        <v>2.8369352762243083</v>
      </c>
      <c r="P247" s="115">
        <v>879.64510864246586</v>
      </c>
      <c r="Q247" s="43">
        <f>MIN(500,$B$1-Tabela1[[#This Row],[Entry]])</f>
        <v>500</v>
      </c>
      <c r="R247" s="559">
        <f>(0.25-Tabela1[[#This Row],[days]]/2000)*$L$2+(Tabela1[[#This Row],[days]]/2000+0.75)*(IF(Tabela1[[#This Row],[real]]&gt;Tabela1[[#This Row],[AV2]],0.4*Tabela1[[#This Row],[real]]+0.6*Tabela1[[#This Row],[AV2]],Tabela1[[#This Row],[AV2]]))</f>
        <v>2.9446641319004607</v>
      </c>
      <c r="S247" s="42">
        <f>Tabela1[[#This Row],[real]]-Tabela1[[#This Row],[AV2]]</f>
        <v>0.35386331074754018</v>
      </c>
      <c r="T247" s="64">
        <f>Tabela1[[#This Row],[real]]/Tabela1[[#This Row],[AV2]]</f>
        <v>1.126239141126641</v>
      </c>
      <c r="U247" s="168">
        <v>43844</v>
      </c>
      <c r="V247" s="191" t="s">
        <v>5153</v>
      </c>
      <c r="W247" s="191"/>
      <c r="X247" s="2"/>
      <c r="Y247" s="41"/>
      <c r="Z247" s="40"/>
      <c r="AA247" s="41"/>
      <c r="AB247" s="40"/>
    </row>
    <row r="248" spans="1:28" x14ac:dyDescent="0.2">
      <c r="A248" s="65">
        <v>7441</v>
      </c>
      <c r="B248" s="65" t="s">
        <v>2153</v>
      </c>
      <c r="C248" s="65" t="s">
        <v>2154</v>
      </c>
      <c r="D248" s="39">
        <v>3.5</v>
      </c>
      <c r="E248" s="41">
        <v>3.3967046560955922</v>
      </c>
      <c r="F248" s="116">
        <v>2001</v>
      </c>
      <c r="G2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" s="597"/>
      <c r="I248" s="41">
        <v>0.6</v>
      </c>
      <c r="J248" s="23">
        <f>(Tabela1[[#This Row],[real]]-1)^3/Tabela1[[#This Row],[Z]]*0.00002</f>
        <v>4.5890448694817216E-4</v>
      </c>
      <c r="K248" s="66">
        <v>2214.5328473484033</v>
      </c>
      <c r="L248" s="66">
        <v>3763.5305472544405</v>
      </c>
      <c r="M248" s="67">
        <v>42409</v>
      </c>
      <c r="N248" s="22">
        <f>IF(Tabela1[[#This Row],[Entry]]=$B$1,Tabela1[[#This Row],[real]],Tabela1[[#This Row],[L2]]/Tabela1[[#This Row],[days2]])</f>
        <v>2.5175298828933821</v>
      </c>
      <c r="O248" s="42">
        <f>IF(Tabela1[[#This Row],[Entry]]=$B$1,Tabela1[[#This Row],[real]],Tabela1[[#This Row],[L]]/($B$1-Tabela1[[#This Row],[Entry]]))</f>
        <v>2.4973659902152892</v>
      </c>
      <c r="P248" s="115">
        <v>879.64510864246586</v>
      </c>
      <c r="Q248" s="43">
        <f>MIN(500,$B$1-Tabela1[[#This Row],[Entry]])</f>
        <v>500</v>
      </c>
      <c r="R248" s="41">
        <f>(0.25-Tabela1[[#This Row],[days]]/2000)*$L$2+(Tabela1[[#This Row],[days]]/2000+0.75)*(IF(Tabela1[[#This Row],[real]]&gt;Tabela1[[#This Row],[AV2]],0.4*Tabela1[[#This Row],[real]]+0.6*Tabela1[[#This Row],[AV2]],Tabela1[[#This Row],[AV2]]))</f>
        <v>2.8691997921742662</v>
      </c>
      <c r="S248" s="42">
        <f>Tabela1[[#This Row],[real]]-Tabela1[[#This Row],[AV2]]</f>
        <v>0.87917477320221016</v>
      </c>
      <c r="T248" s="64">
        <f>Tabela1[[#This Row],[real]]/Tabela1[[#This Row],[AV2]]</f>
        <v>1.3492211866783403</v>
      </c>
      <c r="U248" s="172">
        <v>43844</v>
      </c>
      <c r="V248" s="191" t="s">
        <v>5217</v>
      </c>
      <c r="W248" s="191"/>
      <c r="X248" s="2"/>
      <c r="Y248" s="41"/>
      <c r="Z248" s="40"/>
      <c r="AA248" s="41"/>
      <c r="AB248" s="40"/>
    </row>
    <row r="249" spans="1:28" x14ac:dyDescent="0.2">
      <c r="A249" s="692">
        <v>10458649</v>
      </c>
      <c r="B249" s="692" t="s">
        <v>6204</v>
      </c>
      <c r="C249" s="692" t="s">
        <v>6419</v>
      </c>
      <c r="D249" s="693">
        <v>4</v>
      </c>
      <c r="E249" s="694">
        <v>3.8827589820513335</v>
      </c>
      <c r="F249" s="695">
        <v>2019</v>
      </c>
      <c r="G249" s="694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" s="693"/>
      <c r="I249" s="694">
        <v>0.34</v>
      </c>
      <c r="J249" s="696">
        <f>(Tabela1[[#This Row],[real]]-1)^3/Tabela1[[#This Row],[Z]]*0.00002</f>
        <v>1.4092111818061878E-3</v>
      </c>
      <c r="K249" s="697">
        <v>273.52764916499655</v>
      </c>
      <c r="L249" s="697">
        <v>283.40242281325925</v>
      </c>
      <c r="M249" s="698">
        <v>43844</v>
      </c>
      <c r="N249" s="699">
        <f>IF(Tabela1[[#This Row],[Entry]]=$B$1,Tabela1[[#This Row],[real]],Tabela1[[#This Row],[L2]]/Tabela1[[#This Row],[days2]])</f>
        <v>3.9355009826024223</v>
      </c>
      <c r="O249" s="699">
        <f>IF(Tabela1[[#This Row],[Entry]]=$B$1,Tabela1[[#This Row],[real]],Tabela1[[#This Row],[L]]/($B$1-Tabela1[[#This Row],[Entry]]))</f>
        <v>3.9361447612952674</v>
      </c>
      <c r="P249" s="695">
        <v>69.502625046766312</v>
      </c>
      <c r="Q249" s="700">
        <f>MIN(500,$B$1-Tabela1[[#This Row],[Entry]])</f>
        <v>72</v>
      </c>
      <c r="R249" s="694">
        <f>(0.25-Tabela1[[#This Row],[days]]/2000)*$L$2+(Tabela1[[#This Row],[days]]/2000+0.75)*(IF(Tabela1[[#This Row],[real]]&gt;Tabela1[[#This Row],[AV2]],0.4*Tabela1[[#This Row],[real]]+0.6*Tabela1[[#This Row],[AV2]],Tabela1[[#This Row],[AV2]]))</f>
        <v>3.8076974208625662</v>
      </c>
      <c r="S249" s="699">
        <f>Tabela1[[#This Row],[real]]-Tabela1[[#This Row],[AV2]]</f>
        <v>-5.2742000551088797E-2</v>
      </c>
      <c r="T249" s="699">
        <f>Tabela1[[#This Row],[real]]/Tabela1[[#This Row],[AV2]]</f>
        <v>0.98659840239292429</v>
      </c>
      <c r="U249" s="701">
        <v>43844</v>
      </c>
      <c r="V249" s="191" t="s">
        <v>3983</v>
      </c>
      <c r="W249" s="191"/>
      <c r="X249" s="2"/>
      <c r="Y249" s="41"/>
      <c r="Z249" s="40"/>
      <c r="AA249" s="41"/>
      <c r="AB249" s="40"/>
    </row>
    <row r="250" spans="1:28" x14ac:dyDescent="0.2">
      <c r="A250" s="65">
        <v>19249</v>
      </c>
      <c r="B250" s="65" t="s">
        <v>1072</v>
      </c>
      <c r="C250" s="65" t="s">
        <v>2126</v>
      </c>
      <c r="D250" s="39">
        <v>4</v>
      </c>
      <c r="E250" s="41">
        <v>3.9183504392978268</v>
      </c>
      <c r="F250" s="116">
        <v>1991</v>
      </c>
      <c r="G2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" s="586"/>
      <c r="I250" s="41">
        <v>0.87</v>
      </c>
      <c r="J250" s="23">
        <f>(Tabela1[[#This Row],[real]]-1)^3/Tabela1[[#This Row],[Z]]*0.00002</f>
        <v>5.713774112368024E-4</v>
      </c>
      <c r="K250" s="66">
        <v>3085.526942838806</v>
      </c>
      <c r="L250" s="66">
        <v>5260.2649083815195</v>
      </c>
      <c r="M250" s="67">
        <v>42409</v>
      </c>
      <c r="N250" s="22">
        <f>IF(Tabela1[[#This Row],[Entry]]=$B$1,Tabela1[[#This Row],[real]],Tabela1[[#This Row],[L2]]/Tabela1[[#This Row],[days2]])</f>
        <v>3.5076952199513984</v>
      </c>
      <c r="O250" s="42">
        <f>IF(Tabela1[[#This Row],[Entry]]=$B$1,Tabela1[[#This Row],[real]],Tabela1[[#This Row],[L]]/($B$1-Tabela1[[#This Row],[Entry]]))</f>
        <v>3.4905540201602649</v>
      </c>
      <c r="P250" s="115">
        <v>879.64510864246586</v>
      </c>
      <c r="Q250" s="43">
        <f>MIN(500,$B$1-Tabela1[[#This Row],[Entry]])</f>
        <v>500</v>
      </c>
      <c r="R250" s="41">
        <f>(0.25-Tabela1[[#This Row],[days]]/2000)*$L$2+(Tabela1[[#This Row],[days]]/2000+0.75)*(IF(Tabela1[[#This Row],[real]]&gt;Tabela1[[#This Row],[AV2]],0.4*Tabela1[[#This Row],[real]]+0.6*Tabela1[[#This Row],[AV2]],Tabela1[[#This Row],[AV2]]))</f>
        <v>3.6719573076899694</v>
      </c>
      <c r="S250" s="42">
        <f>Tabela1[[#This Row],[real]]-Tabela1[[#This Row],[AV2]]</f>
        <v>0.41065521934642835</v>
      </c>
      <c r="T250" s="64">
        <f>Tabela1[[#This Row],[real]]/Tabela1[[#This Row],[AV2]]</f>
        <v>1.1170726627018974</v>
      </c>
      <c r="U250" s="168">
        <v>43844</v>
      </c>
      <c r="V250" s="191" t="s">
        <v>4995</v>
      </c>
      <c r="W250" s="191"/>
      <c r="X250" s="2"/>
      <c r="Y250" s="41"/>
      <c r="Z250" s="40"/>
      <c r="AA250" s="41"/>
      <c r="AB250" s="40"/>
    </row>
    <row r="251" spans="1:28" x14ac:dyDescent="0.2">
      <c r="A251" s="65">
        <v>5082240</v>
      </c>
      <c r="B251" s="65" t="s">
        <v>2503</v>
      </c>
      <c r="C251" s="65" t="s">
        <v>2719</v>
      </c>
      <c r="D251" s="39">
        <v>4.5</v>
      </c>
      <c r="E251" s="41">
        <v>4.2912748342840832</v>
      </c>
      <c r="F251" s="116">
        <v>2015</v>
      </c>
      <c r="G2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" s="597"/>
      <c r="I251" s="41">
        <v>0.89</v>
      </c>
      <c r="J251" s="23">
        <f>(Tabela1[[#This Row],[real]]-1)^3/Tabela1[[#This Row],[Z]]*0.00002</f>
        <v>8.0118431110433937E-4</v>
      </c>
      <c r="K251" s="66">
        <v>3514.8878284861571</v>
      </c>
      <c r="L251" s="66">
        <v>5967.0802614497188</v>
      </c>
      <c r="M251" s="67">
        <v>42412</v>
      </c>
      <c r="N251" s="22">
        <f>IF(Tabela1[[#This Row],[Entry]]=$B$1,Tabela1[[#This Row],[real]],Tabela1[[#This Row],[L2]]/Tabela1[[#This Row],[days2]])</f>
        <v>4.0021448108121565</v>
      </c>
      <c r="O251" s="42">
        <f>IF(Tabela1[[#This Row],[Entry]]=$B$1,Tabela1[[#This Row],[real]],Tabela1[[#This Row],[L]]/($B$1-Tabela1[[#This Row],[Entry]]))</f>
        <v>3.9674735780915684</v>
      </c>
      <c r="P251" s="115">
        <v>878.25103654179861</v>
      </c>
      <c r="Q251" s="43">
        <f>MIN(500,$B$1-Tabela1[[#This Row],[Entry]])</f>
        <v>500</v>
      </c>
      <c r="R251" s="41">
        <f>(0.25-Tabela1[[#This Row],[days]]/2000)*$L$2+(Tabela1[[#This Row],[days]]/2000+0.75)*(IF(Tabela1[[#This Row],[real]]&gt;Tabela1[[#This Row],[AV2]],0.4*Tabela1[[#This Row],[real]]+0.6*Tabela1[[#This Row],[AV2]],Tabela1[[#This Row],[AV2]]))</f>
        <v>4.117796820200927</v>
      </c>
      <c r="S251" s="42">
        <f>Tabela1[[#This Row],[real]]-Tabela1[[#This Row],[AV2]]</f>
        <v>0.28913002347192673</v>
      </c>
      <c r="T251" s="64">
        <f>Tabela1[[#This Row],[real]]/Tabela1[[#This Row],[AV2]]</f>
        <v>1.0722437685639998</v>
      </c>
      <c r="U251" s="172">
        <v>43844</v>
      </c>
      <c r="V251" s="191" t="s">
        <v>4139</v>
      </c>
      <c r="W251" s="191"/>
      <c r="X251" s="2"/>
      <c r="Y251" s="41"/>
      <c r="Z251" s="40"/>
      <c r="AA251" s="41"/>
      <c r="AB251" s="40"/>
    </row>
    <row r="252" spans="1:28" x14ac:dyDescent="0.2">
      <c r="A252" s="65">
        <v>6407241</v>
      </c>
      <c r="B252" s="65" t="s">
        <v>3164</v>
      </c>
      <c r="C252" s="65" t="s">
        <v>3165</v>
      </c>
      <c r="D252" s="39">
        <v>4.5</v>
      </c>
      <c r="E252" s="41">
        <v>4.90025395786581</v>
      </c>
      <c r="F252" s="116">
        <v>2015</v>
      </c>
      <c r="G2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" s="39"/>
      <c r="I252" s="41">
        <v>0.89</v>
      </c>
      <c r="J252" s="23">
        <f>(Tabela1[[#This Row],[real]]-1)^3/Tabela1[[#This Row],[Z]]*0.00002</f>
        <v>1.3332716595959569E-3</v>
      </c>
      <c r="K252" s="66">
        <v>3350.7577406477012</v>
      </c>
      <c r="L252" s="66">
        <v>5523.2010735694121</v>
      </c>
      <c r="M252" s="67">
        <v>42674</v>
      </c>
      <c r="N252" s="22">
        <f>IF(Tabela1[[#This Row],[Entry]]=$B$1,Tabela1[[#This Row],[real]],Tabela1[[#This Row],[L2]]/Tabela1[[#This Row],[days2]])</f>
        <v>4.4292776713612767</v>
      </c>
      <c r="O252" s="42">
        <f>IF(Tabela1[[#This Row],[Entry]]=$B$1,Tabela1[[#This Row],[real]],Tabela1[[#This Row],[L]]/($B$1-Tabela1[[#This Row],[Entry]]))</f>
        <v>4.4470217983650659</v>
      </c>
      <c r="P252" s="115">
        <v>756.50207308359882</v>
      </c>
      <c r="Q252" s="43">
        <f>MIN(500,$B$1-Tabela1[[#This Row],[Entry]])</f>
        <v>500</v>
      </c>
      <c r="R252" s="41">
        <f>(0.25-Tabela1[[#This Row],[days]]/2000)*$L$2+(Tabela1[[#This Row],[days]]/2000+0.75)*(IF(Tabela1[[#This Row],[real]]&gt;Tabela1[[#This Row],[AV2]],0.4*Tabela1[[#This Row],[real]]+0.6*Tabela1[[#This Row],[AV2]],Tabela1[[#This Row],[AV2]]))</f>
        <v>4.6176681859630904</v>
      </c>
      <c r="S252" s="42">
        <f>Tabela1[[#This Row],[real]]-Tabela1[[#This Row],[AV2]]</f>
        <v>0.47097628650453327</v>
      </c>
      <c r="T252" s="64">
        <f>Tabela1[[#This Row],[real]]/Tabela1[[#This Row],[AV2]]</f>
        <v>1.1063325267570741</v>
      </c>
      <c r="U252" s="168">
        <v>43844</v>
      </c>
      <c r="V252" s="191" t="s">
        <v>4071</v>
      </c>
      <c r="W252" s="191"/>
      <c r="X252" s="2"/>
      <c r="Y252" s="41"/>
      <c r="Z252" s="40"/>
      <c r="AA252" s="41"/>
      <c r="AB252" s="40"/>
    </row>
    <row r="253" spans="1:28" x14ac:dyDescent="0.2">
      <c r="A253" s="10">
        <v>450392</v>
      </c>
      <c r="B253" s="10" t="s">
        <v>250</v>
      </c>
      <c r="C253" s="10" t="s">
        <v>251</v>
      </c>
      <c r="D253" s="2">
        <v>4</v>
      </c>
      <c r="E253" s="21">
        <v>4.0043843947329512</v>
      </c>
      <c r="F253" s="116">
        <v>1997</v>
      </c>
      <c r="G2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" s="597"/>
      <c r="I253" s="21">
        <v>0.88</v>
      </c>
      <c r="J253" s="23">
        <f>(Tabela1[[#This Row],[real]]-1)^3/Tabela1[[#This Row],[Z]]*0.00002</f>
        <v>6.1633072155284341E-4</v>
      </c>
      <c r="K253" s="24">
        <v>3181.6877505321431</v>
      </c>
      <c r="L253" s="66">
        <v>5465.4064409965576</v>
      </c>
      <c r="M253" s="1">
        <v>42409</v>
      </c>
      <c r="N253" s="22">
        <f>IF(Tabela1[[#This Row],[Entry]]=$B$1,Tabela1[[#This Row],[real]],Tabela1[[#This Row],[L2]]/Tabela1[[#This Row],[days2]])</f>
        <v>3.6170129513280211</v>
      </c>
      <c r="O253" s="22">
        <f>IF(Tabela1[[#This Row],[Entry]]=$B$1,Tabela1[[#This Row],[real]],Tabela1[[#This Row],[L]]/($B$1-Tabela1[[#This Row],[Entry]]))</f>
        <v>3.6266797883188837</v>
      </c>
      <c r="P253" s="35">
        <v>879.64510864246586</v>
      </c>
      <c r="Q253" s="3">
        <f>MIN(500,$B$1-Tabela1[[#This Row],[Entry]])</f>
        <v>500</v>
      </c>
      <c r="R253" s="21">
        <f>(0.25-Tabela1[[#This Row],[days]]/2000)*$L$2+(Tabela1[[#This Row],[days]]/2000+0.75)*(IF(Tabela1[[#This Row],[real]]&gt;Tabela1[[#This Row],[AV2]],0.4*Tabela1[[#This Row],[real]]+0.6*Tabela1[[#This Row],[AV2]],Tabela1[[#This Row],[AV2]]))</f>
        <v>3.7719615286899932</v>
      </c>
      <c r="S253" s="22">
        <f>Tabela1[[#This Row],[real]]-Tabela1[[#This Row],[AV2]]</f>
        <v>0.38737144340493002</v>
      </c>
      <c r="T253" s="47">
        <f>Tabela1[[#This Row],[real]]/Tabela1[[#This Row],[AV2]]</f>
        <v>1.10709705732812</v>
      </c>
      <c r="U253" s="172">
        <v>43843</v>
      </c>
      <c r="V253" s="191" t="s">
        <v>4036</v>
      </c>
      <c r="W253" s="191"/>
      <c r="X253" s="2"/>
      <c r="Y253" s="41"/>
      <c r="Z253" s="40"/>
      <c r="AA253" s="41"/>
      <c r="AB253" s="40"/>
    </row>
    <row r="254" spans="1:28" x14ac:dyDescent="0.2">
      <c r="A254" s="65">
        <v>7427367</v>
      </c>
      <c r="B254" s="65" t="s">
        <v>5897</v>
      </c>
      <c r="C254" s="65" t="s">
        <v>3360</v>
      </c>
      <c r="D254" s="39">
        <v>3.5</v>
      </c>
      <c r="E254" s="41">
        <v>3.6004755386352909</v>
      </c>
      <c r="F254" s="116">
        <v>2016</v>
      </c>
      <c r="G2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" s="39"/>
      <c r="I254" s="41">
        <v>0.54</v>
      </c>
      <c r="J254" s="23">
        <f>(Tabela1[[#This Row],[real]]-1)^3/Tabela1[[#This Row],[Z]]*0.00002</f>
        <v>6.5132021064814036E-4</v>
      </c>
      <c r="K254" s="66">
        <v>2413.7326366757238</v>
      </c>
      <c r="L254" s="66">
        <v>3892.8874348346226</v>
      </c>
      <c r="M254" s="67">
        <v>42740</v>
      </c>
      <c r="N254" s="22">
        <f>IF(Tabela1[[#This Row],[Entry]]=$B$1,Tabela1[[#This Row],[real]],Tabela1[[#This Row],[L2]]/Tabela1[[#This Row],[days2]])</f>
        <v>3.3254679011240866</v>
      </c>
      <c r="O254" s="42">
        <f>IF(Tabela1[[#This Row],[Entry]]=$B$1,Tabela1[[#This Row],[real]],Tabela1[[#This Row],[L]]/($B$1-Tabela1[[#This Row],[Entry]]))</f>
        <v>3.3102784309818221</v>
      </c>
      <c r="P254" s="115">
        <v>725.83248686893808</v>
      </c>
      <c r="Q254" s="43">
        <f>MIN(500,$B$1-Tabela1[[#This Row],[Entry]])</f>
        <v>500</v>
      </c>
      <c r="R254" s="41">
        <f>(0.25-Tabela1[[#This Row],[days]]/2000)*$L$2+(Tabela1[[#This Row],[days]]/2000+0.75)*(IF(Tabela1[[#This Row],[real]]&gt;Tabela1[[#This Row],[AV2]],0.4*Tabela1[[#This Row],[real]]+0.6*Tabela1[[#This Row],[AV2]],Tabela1[[#This Row],[AV2]]))</f>
        <v>3.4354709561285683</v>
      </c>
      <c r="S254" s="42">
        <f>Tabela1[[#This Row],[real]]-Tabela1[[#This Row],[AV2]]</f>
        <v>0.27500763751120427</v>
      </c>
      <c r="T254" s="64">
        <f>Tabela1[[#This Row],[real]]/Tabela1[[#This Row],[AV2]]</f>
        <v>1.0826974265540934</v>
      </c>
      <c r="U254" s="168">
        <v>43841</v>
      </c>
      <c r="V254" s="191" t="s">
        <v>5821</v>
      </c>
      <c r="W254" s="191"/>
      <c r="X254" s="2"/>
      <c r="Y254" s="41"/>
      <c r="Z254" s="40"/>
      <c r="AA254" s="41"/>
      <c r="AB254" s="40"/>
    </row>
    <row r="255" spans="1:28" x14ac:dyDescent="0.2">
      <c r="A255" s="65">
        <v>3493103</v>
      </c>
      <c r="B255" s="65" t="s">
        <v>2524</v>
      </c>
      <c r="C255" s="65" t="s">
        <v>2580</v>
      </c>
      <c r="D255" s="39">
        <v>4.5</v>
      </c>
      <c r="E255" s="41">
        <v>4.2349029096386817</v>
      </c>
      <c r="F255" s="116">
        <v>2011</v>
      </c>
      <c r="G2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0.34964531246983444</v>
      </c>
      <c r="H255" s="39"/>
      <c r="I255" s="41">
        <v>0.95</v>
      </c>
      <c r="J255" s="23">
        <f>(Tabela1[[#This Row],[real]]-1)^3/Tabela1[[#This Row],[Z]]*0.00002</f>
        <v>7.1267273155903288E-4</v>
      </c>
      <c r="K255" s="66">
        <v>3566.401668736954</v>
      </c>
      <c r="L255" s="66">
        <v>6167.190744690256</v>
      </c>
      <c r="M255" s="67">
        <v>42409</v>
      </c>
      <c r="N255" s="22">
        <f>IF(Tabela1[[#This Row],[Entry]]=$B$1,Tabela1[[#This Row],[real]],Tabela1[[#This Row],[L2]]/Tabela1[[#This Row],[days2]])</f>
        <v>4.0543642358688174</v>
      </c>
      <c r="O255" s="42">
        <f>IF(Tabela1[[#This Row],[Entry]]=$B$1,Tabela1[[#This Row],[real]],Tabela1[[#This Row],[L]]/($B$1-Tabela1[[#This Row],[Entry]]))</f>
        <v>4.0923628033777408</v>
      </c>
      <c r="P255" s="115">
        <v>879.64510864246586</v>
      </c>
      <c r="Q255" s="43">
        <f>MIN(500,$B$1-Tabela1[[#This Row],[Entry]])</f>
        <v>500</v>
      </c>
      <c r="R255" s="41">
        <f>(0.25-Tabela1[[#This Row],[days]]/2000)*$L$2+(Tabela1[[#This Row],[days]]/2000+0.75)*(IF(Tabela1[[#This Row],[real]]&gt;Tabela1[[#This Row],[AV2]],0.4*Tabela1[[#This Row],[real]]+0.6*Tabela1[[#This Row],[AV2]],Tabela1[[#This Row],[AV2]]))</f>
        <v>4.1265797053767628</v>
      </c>
      <c r="S255" s="42">
        <f>Tabela1[[#This Row],[real]]-Tabela1[[#This Row],[AV2]]</f>
        <v>0.18053867376986421</v>
      </c>
      <c r="T255" s="64">
        <f>Tabela1[[#This Row],[real]]/Tabela1[[#This Row],[AV2]]</f>
        <v>1.04452946584637</v>
      </c>
      <c r="U255" s="172">
        <v>43840</v>
      </c>
      <c r="V255" s="191" t="s">
        <v>3971</v>
      </c>
      <c r="W255" s="191"/>
      <c r="X255" s="2"/>
      <c r="Y255" s="41"/>
      <c r="Z255" s="40"/>
      <c r="AA255" s="41"/>
      <c r="AB255" s="40"/>
    </row>
    <row r="256" spans="1:28" x14ac:dyDescent="0.2">
      <c r="A256" s="674">
        <v>10642473</v>
      </c>
      <c r="B256" s="674" t="s">
        <v>6416</v>
      </c>
      <c r="C256" s="674" t="s">
        <v>6417</v>
      </c>
      <c r="D256" s="675">
        <v>2.5</v>
      </c>
      <c r="E256" s="676">
        <v>2.6706664231005788</v>
      </c>
      <c r="F256" s="677">
        <v>2019</v>
      </c>
      <c r="G256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" s="675"/>
      <c r="I256" s="676">
        <v>0.24</v>
      </c>
      <c r="J256" s="678">
        <f>(Tabela1[[#This Row],[real]]-1)^3/Tabela1[[#This Row],[Z]]*0.00002</f>
        <v>3.8858674895762721E-4</v>
      </c>
      <c r="K256" s="679">
        <v>196.61537635986105</v>
      </c>
      <c r="L256" s="679">
        <v>204.09718084698807</v>
      </c>
      <c r="M256" s="680">
        <v>43840</v>
      </c>
      <c r="N256" s="681">
        <f>IF(Tabela1[[#This Row],[Entry]]=$B$1,Tabela1[[#This Row],[real]],Tabela1[[#This Row],[L2]]/Tabela1[[#This Row],[days2]])</f>
        <v>2.6853041097697701</v>
      </c>
      <c r="O256" s="681">
        <f>IF(Tabela1[[#This Row],[Entry]]=$B$1,Tabela1[[#This Row],[real]],Tabela1[[#This Row],[L]]/($B$1-Tabela1[[#This Row],[Entry]]))</f>
        <v>2.6854892216708954</v>
      </c>
      <c r="P256" s="677">
        <v>73.219035283388536</v>
      </c>
      <c r="Q256" s="682">
        <f>MIN(500,$B$1-Tabela1[[#This Row],[Entry]])</f>
        <v>76</v>
      </c>
      <c r="R256" s="676">
        <f>(0.25-Tabela1[[#This Row],[days]]/2000)*$L$2+(Tabela1[[#This Row],[days]]/2000+0.75)*(IF(Tabela1[[#This Row],[real]]&gt;Tabela1[[#This Row],[AV2]],0.4*Tabela1[[#This Row],[real]]+0.6*Tabela1[[#This Row],[AV2]],Tabela1[[#This Row],[AV2]]))</f>
        <v>2.8237367108810894</v>
      </c>
      <c r="S256" s="681">
        <f>Tabela1[[#This Row],[real]]-Tabela1[[#This Row],[AV2]]</f>
        <v>-1.4637686669191297E-2</v>
      </c>
      <c r="T256" s="681">
        <f>Tabela1[[#This Row],[real]]/Tabela1[[#This Row],[AV2]]</f>
        <v>0.99454896500700385</v>
      </c>
      <c r="U256" s="683">
        <v>43840</v>
      </c>
      <c r="V256" s="191" t="s">
        <v>6418</v>
      </c>
      <c r="W256" s="191"/>
      <c r="X256" s="2"/>
      <c r="Y256" s="41"/>
      <c r="Z256" s="40"/>
      <c r="AA256" s="41"/>
      <c r="AB256" s="40"/>
    </row>
    <row r="257" spans="1:28" x14ac:dyDescent="0.2">
      <c r="A257" s="65">
        <v>216082</v>
      </c>
      <c r="B257" s="65" t="s">
        <v>2512</v>
      </c>
      <c r="C257" s="65" t="s">
        <v>2511</v>
      </c>
      <c r="D257" s="39">
        <v>3.5</v>
      </c>
      <c r="E257" s="41">
        <v>3.6426933642872363</v>
      </c>
      <c r="F257" s="116">
        <v>1993</v>
      </c>
      <c r="G2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" s="429"/>
      <c r="I257" s="41">
        <v>0.76</v>
      </c>
      <c r="J257" s="23">
        <f>(Tabela1[[#This Row],[real]]-1)^3/Tabela1[[#This Row],[Z]]*0.00002</f>
        <v>4.8568727600262565E-4</v>
      </c>
      <c r="K257" s="66">
        <v>3259.1795901803598</v>
      </c>
      <c r="L257" s="66">
        <v>5566.6851741027713</v>
      </c>
      <c r="M257" s="67">
        <v>42409</v>
      </c>
      <c r="N257" s="22">
        <f>IF(Tabela1[[#This Row],[Entry]]=$B$1,Tabela1[[#This Row],[real]],Tabela1[[#This Row],[L2]]/Tabela1[[#This Row],[days2]])</f>
        <v>3.7051073872395763</v>
      </c>
      <c r="O257" s="42">
        <f>IF(Tabela1[[#This Row],[Entry]]=$B$1,Tabela1[[#This Row],[real]],Tabela1[[#This Row],[L]]/($B$1-Tabela1[[#This Row],[Entry]]))</f>
        <v>3.6938853179182289</v>
      </c>
      <c r="P257" s="115">
        <v>879.64510864246586</v>
      </c>
      <c r="Q257" s="43">
        <f>MIN(500,$B$1-Tabela1[[#This Row],[Entry]])</f>
        <v>500</v>
      </c>
      <c r="R257" s="41">
        <f>(0.25-Tabela1[[#This Row],[days]]/2000)*$L$2+(Tabela1[[#This Row],[days]]/2000+0.75)*(IF(Tabela1[[#This Row],[real]]&gt;Tabela1[[#This Row],[AV2]],0.4*Tabela1[[#This Row],[real]]+0.6*Tabela1[[#This Row],[AV2]],Tabela1[[#This Row],[AV2]]))</f>
        <v>3.7051073872395763</v>
      </c>
      <c r="S257" s="42">
        <f>Tabela1[[#This Row],[real]]-Tabela1[[#This Row],[AV2]]</f>
        <v>-6.2414022952339998E-2</v>
      </c>
      <c r="T257" s="64">
        <f>Tabela1[[#This Row],[real]]/Tabela1[[#This Row],[AV2]]</f>
        <v>0.98315459811845285</v>
      </c>
      <c r="U257" s="168">
        <v>43840</v>
      </c>
      <c r="V257" s="191" t="s">
        <v>5024</v>
      </c>
      <c r="W257" s="191"/>
      <c r="X257" s="2"/>
      <c r="Y257" s="41"/>
      <c r="Z257" s="40"/>
      <c r="AA257" s="41"/>
      <c r="AB257" s="40"/>
    </row>
    <row r="258" spans="1:28" x14ac:dyDescent="0.2">
      <c r="A258" s="674">
        <v>10446523</v>
      </c>
      <c r="B258" s="674" t="s">
        <v>1159</v>
      </c>
      <c r="C258" s="674" t="s">
        <v>6412</v>
      </c>
      <c r="D258" s="675">
        <v>4.5</v>
      </c>
      <c r="E258" s="676">
        <v>4.1696988610209367</v>
      </c>
      <c r="F258" s="677">
        <v>2019</v>
      </c>
      <c r="G258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1.8597568245306837</v>
      </c>
      <c r="H258" s="675"/>
      <c r="I258" s="676">
        <v>0.35</v>
      </c>
      <c r="J258" s="678">
        <f>(Tabela1[[#This Row],[real]]-1)^3/Tabela1[[#This Row],[Z]]*0.00002</f>
        <v>1.819767743767081E-3</v>
      </c>
      <c r="K258" s="679">
        <v>314.60954664182623</v>
      </c>
      <c r="L258" s="679">
        <v>326.79448139778236</v>
      </c>
      <c r="M258" s="680">
        <v>43839</v>
      </c>
      <c r="N258" s="681">
        <f>IF(Tabela1[[#This Row],[Entry]]=$B$1,Tabela1[[#This Row],[real]],Tabela1[[#This Row],[L2]]/Tabela1[[#This Row],[days2]])</f>
        <v>4.2431193364853721</v>
      </c>
      <c r="O258" s="681">
        <f>IF(Tabela1[[#This Row],[Entry]]=$B$1,Tabela1[[#This Row],[real]],Tabela1[[#This Row],[L]]/($B$1-Tabela1[[#This Row],[Entry]]))</f>
        <v>4.244084173997174</v>
      </c>
      <c r="P258" s="677">
        <v>74.145816248105149</v>
      </c>
      <c r="Q258" s="682">
        <f>MIN(500,$B$1-Tabela1[[#This Row],[Entry]])</f>
        <v>77</v>
      </c>
      <c r="R258" s="676">
        <f>(0.25-Tabela1[[#This Row],[days]]/2000)*$L$2+(Tabela1[[#This Row],[days]]/2000+0.75)*(IF(Tabela1[[#This Row],[real]]&gt;Tabela1[[#This Row],[AV2]],0.4*Tabela1[[#This Row],[real]]+0.6*Tabela1[[#This Row],[AV2]],Tabela1[[#This Row],[AV2]]))</f>
        <v>4.0517475251625878</v>
      </c>
      <c r="S258" s="681">
        <f>Tabela1[[#This Row],[real]]-Tabela1[[#This Row],[AV2]]</f>
        <v>-7.342047546443542E-2</v>
      </c>
      <c r="T258" s="681">
        <f>Tabela1[[#This Row],[real]]/Tabela1[[#This Row],[AV2]]</f>
        <v>0.98269658012370431</v>
      </c>
      <c r="U258" s="683">
        <v>43839</v>
      </c>
      <c r="V258" s="191" t="s">
        <v>6413</v>
      </c>
      <c r="W258" s="191"/>
      <c r="X258" s="2"/>
      <c r="Y258" s="41"/>
      <c r="Z258" s="40"/>
      <c r="AA258" s="41"/>
      <c r="AB258" s="40"/>
    </row>
    <row r="259" spans="1:28" x14ac:dyDescent="0.2">
      <c r="A259" s="10">
        <v>122773</v>
      </c>
      <c r="B259" s="10" t="s">
        <v>1937</v>
      </c>
      <c r="C259" s="10" t="s">
        <v>2159</v>
      </c>
      <c r="D259" s="2">
        <v>3</v>
      </c>
      <c r="E259" s="21">
        <v>2.7756489154281301</v>
      </c>
      <c r="F259" s="116">
        <v>1999</v>
      </c>
      <c r="G2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" s="597"/>
      <c r="I259" s="21">
        <v>0.6</v>
      </c>
      <c r="J259" s="23">
        <f>(Tabela1[[#This Row],[real]]-1)^3/Tabela1[[#This Row],[Z]]*0.00002</f>
        <v>1.8661650283654418E-4</v>
      </c>
      <c r="K259" s="24">
        <v>2194.0122103631106</v>
      </c>
      <c r="L259" s="66">
        <v>3755.8681570268259</v>
      </c>
      <c r="M259" s="1">
        <v>42409</v>
      </c>
      <c r="N259" s="22">
        <f>IF(Tabela1[[#This Row],[Entry]]=$B$1,Tabela1[[#This Row],[real]],Tabela1[[#This Row],[L2]]/Tabela1[[#This Row],[days2]])</f>
        <v>2.494201569254531</v>
      </c>
      <c r="O259" s="22">
        <f>IF(Tabela1[[#This Row],[Entry]]=$B$1,Tabela1[[#This Row],[real]],Tabela1[[#This Row],[L]]/($B$1-Tabela1[[#This Row],[Entry]]))</f>
        <v>2.4922814578811052</v>
      </c>
      <c r="P259" s="35">
        <v>879.64510864246586</v>
      </c>
      <c r="Q259" s="3">
        <f>MIN(500,$B$1-Tabela1[[#This Row],[Entry]])</f>
        <v>500</v>
      </c>
      <c r="R259" s="21">
        <f>(0.25-Tabela1[[#This Row],[days]]/2000)*$L$2+(Tabela1[[#This Row],[days]]/2000+0.75)*(IF(Tabela1[[#This Row],[real]]&gt;Tabela1[[#This Row],[AV2]],0.4*Tabela1[[#This Row],[real]]+0.6*Tabela1[[#This Row],[AV2]],Tabela1[[#This Row],[AV2]]))</f>
        <v>2.6067805077239705</v>
      </c>
      <c r="S259" s="22">
        <f>Tabela1[[#This Row],[real]]-Tabela1[[#This Row],[AV2]]</f>
        <v>0.28144734617359912</v>
      </c>
      <c r="T259" s="47">
        <f>Tabela1[[#This Row],[real]]/Tabela1[[#This Row],[AV2]]</f>
        <v>1.1128406579656345</v>
      </c>
      <c r="U259" s="168">
        <v>43839</v>
      </c>
      <c r="V259" s="191" t="s">
        <v>4036</v>
      </c>
      <c r="W259" s="191"/>
      <c r="X259" s="2"/>
      <c r="Y259" s="41"/>
      <c r="Z259" s="40"/>
      <c r="AA259" s="41"/>
      <c r="AB259" s="40"/>
    </row>
    <row r="260" spans="1:28" x14ac:dyDescent="0.2">
      <c r="A260" s="702">
        <v>9695239</v>
      </c>
      <c r="B260" s="702" t="s">
        <v>6414</v>
      </c>
      <c r="C260" s="702" t="s">
        <v>6415</v>
      </c>
      <c r="D260" s="703">
        <v>3</v>
      </c>
      <c r="E260" s="704">
        <v>3.0447497051224226</v>
      </c>
      <c r="F260" s="677">
        <v>2019</v>
      </c>
      <c r="G260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" s="703"/>
      <c r="I260" s="704">
        <v>0.24</v>
      </c>
      <c r="J260" s="678">
        <f>(Tabela1[[#This Row],[real]]-1)^3/Tabela1[[#This Row],[Z]]*0.00002</f>
        <v>7.1242510758505733E-4</v>
      </c>
      <c r="K260" s="705">
        <v>227.78933915512201</v>
      </c>
      <c r="L260" s="679">
        <v>236.58511041701087</v>
      </c>
      <c r="M260" s="683">
        <v>43839</v>
      </c>
      <c r="N260" s="681">
        <f>IF(Tabela1[[#This Row],[Entry]]=$B$1,Tabela1[[#This Row],[real]],Tabela1[[#This Row],[L2]]/Tabela1[[#This Row],[days2]])</f>
        <v>3.0721806122262945</v>
      </c>
      <c r="O260" s="706">
        <f>IF(Tabela1[[#This Row],[Entry]]=$B$1,Tabela1[[#This Row],[real]],Tabela1[[#This Row],[L]]/($B$1-Tabela1[[#This Row],[Entry]]))</f>
        <v>3.0725339015196216</v>
      </c>
      <c r="P260" s="707">
        <v>74.145816248105149</v>
      </c>
      <c r="Q260" s="708">
        <f>MIN(500,$B$1-Tabela1[[#This Row],[Entry]])</f>
        <v>77</v>
      </c>
      <c r="R260" s="704">
        <f>(0.25-Tabela1[[#This Row],[days]]/2000)*$L$2+(Tabela1[[#This Row],[days]]/2000+0.75)*(IF(Tabela1[[#This Row],[real]]&gt;Tabela1[[#This Row],[AV2]],0.4*Tabela1[[#This Row],[real]]+0.6*Tabela1[[#This Row],[AV2]],Tabela1[[#This Row],[AV2]]))</f>
        <v>3.1284623410843055</v>
      </c>
      <c r="S260" s="706">
        <f>Tabela1[[#This Row],[real]]-Tabela1[[#This Row],[AV2]]</f>
        <v>-2.743090710387186E-2</v>
      </c>
      <c r="T260" s="706">
        <f>Tabela1[[#This Row],[real]]/Tabela1[[#This Row],[AV2]]</f>
        <v>0.99107119321217452</v>
      </c>
      <c r="U260" s="683">
        <v>43839</v>
      </c>
      <c r="V260" s="191" t="s">
        <v>4176</v>
      </c>
      <c r="W260" s="191"/>
      <c r="X260" s="2"/>
      <c r="Y260" s="41"/>
      <c r="Z260" s="40"/>
      <c r="AA260" s="41"/>
      <c r="AB260" s="40"/>
    </row>
    <row r="261" spans="1:28" x14ac:dyDescent="0.2">
      <c r="A261" s="10">
        <v>5405962</v>
      </c>
      <c r="B261" s="10" t="s">
        <v>983</v>
      </c>
      <c r="C261" s="10" t="s">
        <v>3275</v>
      </c>
      <c r="D261" s="2">
        <v>4</v>
      </c>
      <c r="E261" s="21">
        <v>3.9991528860045138</v>
      </c>
      <c r="F261" s="116">
        <v>2014</v>
      </c>
      <c r="G2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" s="597"/>
      <c r="I261" s="21">
        <v>0.83</v>
      </c>
      <c r="J261" s="23">
        <f>(Tabela1[[#This Row],[real]]-1)^3/Tabela1[[#This Row],[Z]]*0.00002</f>
        <v>6.5005143084176104E-4</v>
      </c>
      <c r="K261" s="24">
        <v>2942.2736815181256</v>
      </c>
      <c r="L261" s="66">
        <v>4775.9225785805138</v>
      </c>
      <c r="M261" s="1">
        <v>42709</v>
      </c>
      <c r="N261" s="22">
        <f>IF(Tabela1[[#This Row],[Entry]]=$B$1,Tabela1[[#This Row],[real]],Tabela1[[#This Row],[L2]]/Tabela1[[#This Row],[days2]])</f>
        <v>3.974767689115744</v>
      </c>
      <c r="O261" s="22">
        <f>IF(Tabela1[[#This Row],[Entry]]=$B$1,Tabela1[[#This Row],[real]],Tabela1[[#This Row],[L]]/($B$1-Tabela1[[#This Row],[Entry]]))</f>
        <v>3.956853834780873</v>
      </c>
      <c r="P261" s="35">
        <v>740.23789857582483</v>
      </c>
      <c r="Q261" s="3">
        <f>MIN(500,$B$1-Tabela1[[#This Row],[Entry]])</f>
        <v>500</v>
      </c>
      <c r="R261" s="21">
        <f>(0.25-Tabela1[[#This Row],[days]]/2000)*$L$2+(Tabela1[[#This Row],[days]]/2000+0.75)*(IF(Tabela1[[#This Row],[real]]&gt;Tabela1[[#This Row],[AV2]],0.4*Tabela1[[#This Row],[real]]+0.6*Tabela1[[#This Row],[AV2]],Tabela1[[#This Row],[AV2]]))</f>
        <v>3.9845217678712519</v>
      </c>
      <c r="S261" s="22">
        <f>Tabela1[[#This Row],[real]]-Tabela1[[#This Row],[AV2]]</f>
        <v>2.4385196888769833E-2</v>
      </c>
      <c r="T261" s="47">
        <f>Tabela1[[#This Row],[real]]/Tabela1[[#This Row],[AV2]]</f>
        <v>1.0061349992744342</v>
      </c>
      <c r="U261" s="168">
        <v>43839</v>
      </c>
      <c r="V261" s="191" t="s">
        <v>4219</v>
      </c>
      <c r="W261" s="191"/>
      <c r="X261" s="2"/>
      <c r="Y261" s="41"/>
      <c r="Z261" s="40"/>
      <c r="AA261" s="41"/>
      <c r="AB261" s="40"/>
    </row>
    <row r="262" spans="1:28" x14ac:dyDescent="0.2">
      <c r="A262" s="674">
        <v>10234335</v>
      </c>
      <c r="B262" s="674" t="s">
        <v>6409</v>
      </c>
      <c r="C262" s="674" t="s">
        <v>6410</v>
      </c>
      <c r="D262" s="675">
        <v>4</v>
      </c>
      <c r="E262" s="676">
        <v>4.0683103050850455</v>
      </c>
      <c r="F262" s="677">
        <v>2019</v>
      </c>
      <c r="G262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" s="675"/>
      <c r="I262" s="676">
        <v>0.36</v>
      </c>
      <c r="J262" s="678">
        <f>(Tabela1[[#This Row],[real]]-1)^3/Tabela1[[#This Row],[Z]]*0.00002</f>
        <v>1.6048163151971427E-3</v>
      </c>
      <c r="K262" s="679">
        <v>306.42842430065042</v>
      </c>
      <c r="L262" s="679">
        <v>318.28923565601156</v>
      </c>
      <c r="M262" s="680">
        <v>43839</v>
      </c>
      <c r="N262" s="681">
        <f>IF(Tabela1[[#This Row],[Entry]]=$B$1,Tabela1[[#This Row],[real]],Tabela1[[#This Row],[L2]]/Tabela1[[#This Row],[days2]])</f>
        <v>4.1327810496452848</v>
      </c>
      <c r="O262" s="681">
        <f>IF(Tabela1[[#This Row],[Entry]]=$B$1,Tabela1[[#This Row],[real]],Tabela1[[#This Row],[L]]/($B$1-Tabela1[[#This Row],[Entry]]))</f>
        <v>4.1336264370910589</v>
      </c>
      <c r="P262" s="677">
        <v>74.145816248105149</v>
      </c>
      <c r="Q262" s="682">
        <f>MIN(500,$B$1-Tabela1[[#This Row],[Entry]])</f>
        <v>77</v>
      </c>
      <c r="R262" s="676">
        <f>(0.25-Tabela1[[#This Row],[days]]/2000)*$L$2+(Tabela1[[#This Row],[days]]/2000+0.75)*(IF(Tabela1[[#This Row],[real]]&gt;Tabela1[[#This Row],[AV2]],0.4*Tabela1[[#This Row],[real]]+0.6*Tabela1[[#This Row],[AV2]],Tabela1[[#This Row],[AV2]]))</f>
        <v>3.9647457859891793</v>
      </c>
      <c r="S262" s="681">
        <f>Tabela1[[#This Row],[real]]-Tabela1[[#This Row],[AV2]]</f>
        <v>-6.4470744560239268E-2</v>
      </c>
      <c r="T262" s="681">
        <f>Tabela1[[#This Row],[real]]/Tabela1[[#This Row],[AV2]]</f>
        <v>0.98440015481445053</v>
      </c>
      <c r="U262" s="683">
        <v>43839</v>
      </c>
      <c r="V262" s="191" t="s">
        <v>6411</v>
      </c>
      <c r="W262" s="191"/>
      <c r="X262" s="2"/>
      <c r="Y262" s="41"/>
      <c r="Z262" s="40"/>
      <c r="AA262" s="41"/>
      <c r="AB262" s="40"/>
    </row>
    <row r="263" spans="1:28" x14ac:dyDescent="0.2">
      <c r="A263" s="65">
        <v>206</v>
      </c>
      <c r="B263" s="65" t="s">
        <v>341</v>
      </c>
      <c r="C263" s="65" t="s">
        <v>999</v>
      </c>
      <c r="D263" s="39">
        <v>4</v>
      </c>
      <c r="E263" s="41">
        <v>3.800592580107268</v>
      </c>
      <c r="F263" s="116">
        <v>1966</v>
      </c>
      <c r="G2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" s="597"/>
      <c r="I263" s="41">
        <v>0.88</v>
      </c>
      <c r="J263" s="23">
        <f>(Tabela1[[#This Row],[real]]-1)^3/Tabela1[[#This Row],[Z]]*0.00002</f>
        <v>4.9922591895456756E-4</v>
      </c>
      <c r="K263" s="66">
        <v>3027.0428029022296</v>
      </c>
      <c r="L263" s="66">
        <v>5181.3916574962268</v>
      </c>
      <c r="M263" s="67">
        <v>42409</v>
      </c>
      <c r="N263" s="22">
        <f>IF(Tabela1[[#This Row],[Entry]]=$B$1,Tabela1[[#This Row],[real]],Tabela1[[#This Row],[L2]]/Tabela1[[#This Row],[days2]])</f>
        <v>3.4412091571495105</v>
      </c>
      <c r="O263" s="42">
        <f>IF(Tabela1[[#This Row],[Entry]]=$B$1,Tabela1[[#This Row],[real]],Tabela1[[#This Row],[L]]/($B$1-Tabela1[[#This Row],[Entry]]))</f>
        <v>3.4382160965469324</v>
      </c>
      <c r="P263" s="115">
        <v>879.64510864246586</v>
      </c>
      <c r="Q263" s="43">
        <f>MIN(500,$B$1-Tabela1[[#This Row],[Entry]])</f>
        <v>500</v>
      </c>
      <c r="R263" s="41">
        <f>(0.25-Tabela1[[#This Row],[days]]/2000)*$L$2+(Tabela1[[#This Row],[days]]/2000+0.75)*(IF(Tabela1[[#This Row],[real]]&gt;Tabela1[[#This Row],[AV2]],0.4*Tabela1[[#This Row],[real]]+0.6*Tabela1[[#This Row],[AV2]],Tabela1[[#This Row],[AV2]]))</f>
        <v>3.5849625263326135</v>
      </c>
      <c r="S263" s="42">
        <f>Tabela1[[#This Row],[real]]-Tabela1[[#This Row],[AV2]]</f>
        <v>0.35938342295775749</v>
      </c>
      <c r="T263" s="64">
        <f>Tabela1[[#This Row],[real]]/Tabela1[[#This Row],[AV2]]</f>
        <v>1.1044352163863962</v>
      </c>
      <c r="U263" s="168">
        <v>43838</v>
      </c>
      <c r="V263" s="191" t="s">
        <v>4337</v>
      </c>
      <c r="W263" s="191"/>
      <c r="X263" s="2"/>
      <c r="Y263" s="41"/>
      <c r="Z263" s="40"/>
      <c r="AA263" s="41"/>
      <c r="AB263" s="40"/>
    </row>
    <row r="264" spans="1:28" x14ac:dyDescent="0.2">
      <c r="A264" s="674">
        <v>10547136</v>
      </c>
      <c r="B264" s="674" t="s">
        <v>3609</v>
      </c>
      <c r="C264" s="674" t="s">
        <v>6407</v>
      </c>
      <c r="D264" s="675">
        <v>4</v>
      </c>
      <c r="E264" s="676">
        <v>3.805948640692173</v>
      </c>
      <c r="F264" s="677">
        <v>2019</v>
      </c>
      <c r="G264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" s="675"/>
      <c r="I264" s="676">
        <v>0.35</v>
      </c>
      <c r="J264" s="678">
        <f>(Tabela1[[#This Row],[real]]-1)^3/Tabela1[[#This Row],[Z]]*0.00002</f>
        <v>1.2624119705554036E-3</v>
      </c>
      <c r="K264" s="679">
        <v>289.55273343933243</v>
      </c>
      <c r="L264" s="679">
        <v>300.90012968399395</v>
      </c>
      <c r="M264" s="680">
        <v>43838</v>
      </c>
      <c r="N264" s="681">
        <f>IF(Tabela1[[#This Row],[Entry]]=$B$1,Tabela1[[#This Row],[real]],Tabela1[[#This Row],[L2]]/Tabela1[[#This Row],[days2]])</f>
        <v>3.8570173245600148</v>
      </c>
      <c r="O264" s="681">
        <f>IF(Tabela1[[#This Row],[Entry]]=$B$1,Tabela1[[#This Row],[real]],Tabela1[[#This Row],[L]]/($B$1-Tabela1[[#This Row],[Entry]]))</f>
        <v>3.857693970307615</v>
      </c>
      <c r="P264" s="677">
        <v>75.071670431857044</v>
      </c>
      <c r="Q264" s="682">
        <f>MIN(500,$B$1-Tabela1[[#This Row],[Entry]])</f>
        <v>78</v>
      </c>
      <c r="R264" s="676">
        <f>(0.25-Tabela1[[#This Row],[days]]/2000)*$L$2+(Tabela1[[#This Row],[days]]/2000+0.75)*(IF(Tabela1[[#This Row],[real]]&gt;Tabela1[[#This Row],[AV2]],0.4*Tabela1[[#This Row],[real]]+0.6*Tabela1[[#This Row],[AV2]],Tabela1[[#This Row],[AV2]]))</f>
        <v>3.747565453383086</v>
      </c>
      <c r="S264" s="681">
        <f>Tabela1[[#This Row],[real]]-Tabela1[[#This Row],[AV2]]</f>
        <v>-5.1068683867841802E-2</v>
      </c>
      <c r="T264" s="681">
        <f>Tabela1[[#This Row],[real]]/Tabela1[[#This Row],[AV2]]</f>
        <v>0.98675953993189092</v>
      </c>
      <c r="U264" s="683">
        <v>43838</v>
      </c>
      <c r="V264" s="191" t="s">
        <v>6408</v>
      </c>
      <c r="W264" s="191"/>
      <c r="X264" s="2"/>
      <c r="Y264" s="41"/>
      <c r="Z264" s="40"/>
      <c r="AA264" s="41"/>
      <c r="AB264" s="40"/>
    </row>
    <row r="265" spans="1:28" x14ac:dyDescent="0.2">
      <c r="A265" s="674">
        <v>10551933</v>
      </c>
      <c r="B265" s="674" t="s">
        <v>6404</v>
      </c>
      <c r="C265" s="674" t="s">
        <v>6405</v>
      </c>
      <c r="D265" s="675">
        <v>4</v>
      </c>
      <c r="E265" s="676">
        <v>3.9302183240127193</v>
      </c>
      <c r="F265" s="677">
        <v>2019</v>
      </c>
      <c r="G265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" s="675"/>
      <c r="I265" s="676">
        <v>0.33999999999999997</v>
      </c>
      <c r="J265" s="678">
        <f>(Tabela1[[#This Row],[real]]-1)^3/Tabela1[[#This Row],[Z]]*0.00002</f>
        <v>1.4799635463787902E-3</v>
      </c>
      <c r="K265" s="679">
        <v>299.47253537905459</v>
      </c>
      <c r="L265" s="679">
        <v>311.21468720992715</v>
      </c>
      <c r="M265" s="680">
        <v>43838</v>
      </c>
      <c r="N265" s="681">
        <f>IF(Tabela1[[#This Row],[Entry]]=$B$1,Tabela1[[#This Row],[real]],Tabela1[[#This Row],[L2]]/Tabela1[[#This Row],[days2]])</f>
        <v>3.9891550788241408</v>
      </c>
      <c r="O265" s="681">
        <f>IF(Tabela1[[#This Row],[Entry]]=$B$1,Tabela1[[#This Row],[real]],Tabela1[[#This Row],[L]]/($B$1-Tabela1[[#This Row],[Entry]]))</f>
        <v>3.9899318873067582</v>
      </c>
      <c r="P265" s="677">
        <v>75.071670431857044</v>
      </c>
      <c r="Q265" s="682">
        <f>MIN(500,$B$1-Tabela1[[#This Row],[Entry]])</f>
        <v>78</v>
      </c>
      <c r="R265" s="676">
        <f>(0.25-Tabela1[[#This Row],[days]]/2000)*$L$2+(Tabela1[[#This Row],[days]]/2000+0.75)*(IF(Tabela1[[#This Row],[real]]&gt;Tabela1[[#This Row],[AV2]],0.4*Tabela1[[#This Row],[real]]+0.6*Tabela1[[#This Row],[AV2]],Tabela1[[#This Row],[AV2]]))</f>
        <v>3.8518221414974816</v>
      </c>
      <c r="S265" s="681">
        <f>Tabela1[[#This Row],[real]]-Tabela1[[#This Row],[AV2]]</f>
        <v>-5.8936754811421466E-2</v>
      </c>
      <c r="T265" s="681">
        <f>Tabela1[[#This Row],[real]]/Tabela1[[#This Row],[AV2]]</f>
        <v>0.98522575491630326</v>
      </c>
      <c r="U265" s="683">
        <v>43838</v>
      </c>
      <c r="V265" s="191" t="s">
        <v>6406</v>
      </c>
      <c r="W265" s="191"/>
      <c r="X265" s="2"/>
      <c r="Y265" s="41"/>
      <c r="Z265" s="40"/>
      <c r="AA265" s="41"/>
      <c r="AB265" s="40"/>
    </row>
    <row r="266" spans="1:28" x14ac:dyDescent="0.2">
      <c r="A266" s="44">
        <v>8344759</v>
      </c>
      <c r="B266" s="44" t="s">
        <v>3602</v>
      </c>
      <c r="C266" s="33" t="s">
        <v>6528</v>
      </c>
      <c r="D266" s="45">
        <v>4.5</v>
      </c>
      <c r="E266" s="46">
        <v>4.2891634826498848</v>
      </c>
      <c r="F266" s="116">
        <v>2017</v>
      </c>
      <c r="G2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" s="597"/>
      <c r="I266" s="46">
        <v>0.92999999999999994</v>
      </c>
      <c r="J266" s="23">
        <f>(Tabela1[[#This Row],[real]]-1)^3/Tabela1[[#This Row],[Z]]*0.00002</f>
        <v>7.6525015620882363E-4</v>
      </c>
      <c r="K266" s="111">
        <v>2646.0130243160474</v>
      </c>
      <c r="L266" s="66">
        <v>4022.9954689572623</v>
      </c>
      <c r="M266" s="49">
        <v>43024</v>
      </c>
      <c r="N266" s="22">
        <f>IF(Tabela1[[#This Row],[Entry]]=$B$1,Tabela1[[#This Row],[real]],Tabela1[[#This Row],[L2]]/Tabela1[[#This Row],[days2]])</f>
        <v>4.4556150655848885</v>
      </c>
      <c r="O266" s="47">
        <f>IF(Tabela1[[#This Row],[Entry]]=$B$1,Tabela1[[#This Row],[real]],Tabela1[[#This Row],[L]]/($B$1-Tabela1[[#This Row],[Entry]]))</f>
        <v>4.5100846064543303</v>
      </c>
      <c r="P266" s="116">
        <v>593.86032800584974</v>
      </c>
      <c r="Q266" s="48">
        <f>MIN(500,$B$1-Tabela1[[#This Row],[Entry]])</f>
        <v>500</v>
      </c>
      <c r="R266" s="46">
        <f>(0.25-Tabela1[[#This Row],[days]]/2000)*$L$2+(Tabela1[[#This Row],[days]]/2000+0.75)*(IF(Tabela1[[#This Row],[real]]&gt;Tabela1[[#This Row],[AV2]],0.4*Tabela1[[#This Row],[real]]+0.6*Tabela1[[#This Row],[AV2]],Tabela1[[#This Row],[AV2]]))</f>
        <v>4.4556150655848885</v>
      </c>
      <c r="S266" s="47">
        <f>Tabela1[[#This Row],[real]]-Tabela1[[#This Row],[AV2]]</f>
        <v>-0.16645158293500373</v>
      </c>
      <c r="T266" s="47">
        <f>Tabela1[[#This Row],[real]]/Tabela1[[#This Row],[AV2]]</f>
        <v>0.96264228832946686</v>
      </c>
      <c r="U266" s="172">
        <v>43838</v>
      </c>
      <c r="V266" s="191" t="s">
        <v>4129</v>
      </c>
      <c r="W266" s="191"/>
      <c r="X266" s="2"/>
      <c r="Y266" s="41"/>
      <c r="Z266" s="40"/>
      <c r="AA266" s="41"/>
      <c r="AB266" s="40"/>
    </row>
    <row r="267" spans="1:28" x14ac:dyDescent="0.2">
      <c r="A267" s="674">
        <v>10148635</v>
      </c>
      <c r="B267" s="674" t="s">
        <v>6401</v>
      </c>
      <c r="C267" s="674" t="s">
        <v>6402</v>
      </c>
      <c r="D267" s="675">
        <v>3.5</v>
      </c>
      <c r="E267" s="676">
        <v>3.3712535653455067</v>
      </c>
      <c r="F267" s="677">
        <v>2019</v>
      </c>
      <c r="G267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" s="675"/>
      <c r="I267" s="676">
        <v>0.32</v>
      </c>
      <c r="J267" s="678">
        <f>(Tabela1[[#This Row],[real]]-1)^3/Tabela1[[#This Row],[Z]]*0.00002</f>
        <v>8.3332422677355076E-4</v>
      </c>
      <c r="K267" s="679">
        <v>258.77737501187806</v>
      </c>
      <c r="L267" s="679">
        <v>269.04008055744453</v>
      </c>
      <c r="M267" s="680">
        <v>43837</v>
      </c>
      <c r="N267" s="681">
        <f>IF(Tabela1[[#This Row],[Entry]]=$B$1,Tabela1[[#This Row],[real]],Tabela1[[#This Row],[L2]]/Tabela1[[#This Row],[days2]])</f>
        <v>3.4051178503955604</v>
      </c>
      <c r="O267" s="681">
        <f>IF(Tabela1[[#This Row],[Entry]]=$B$1,Tabela1[[#This Row],[real]],Tabela1[[#This Row],[L]]/($B$1-Tabela1[[#This Row],[Entry]]))</f>
        <v>3.4055706399676522</v>
      </c>
      <c r="P267" s="677">
        <v>75.99659876142519</v>
      </c>
      <c r="Q267" s="682">
        <f>MIN(500,$B$1-Tabela1[[#This Row],[Entry]])</f>
        <v>79</v>
      </c>
      <c r="R267" s="676">
        <f>(0.25-Tabela1[[#This Row],[days]]/2000)*$L$2+(Tabela1[[#This Row],[days]]/2000+0.75)*(IF(Tabela1[[#This Row],[real]]&gt;Tabela1[[#This Row],[AV2]],0.4*Tabela1[[#This Row],[real]]+0.6*Tabela1[[#This Row],[AV2]],Tabela1[[#This Row],[AV2]]))</f>
        <v>3.3910501831538911</v>
      </c>
      <c r="S267" s="681">
        <f>Tabela1[[#This Row],[real]]-Tabela1[[#This Row],[AV2]]</f>
        <v>-3.3864285050053677E-2</v>
      </c>
      <c r="T267" s="681">
        <f>Tabela1[[#This Row],[real]]/Tabela1[[#This Row],[AV2]]</f>
        <v>0.9900548860456857</v>
      </c>
      <c r="U267" s="683">
        <v>43837</v>
      </c>
      <c r="V267" s="191" t="s">
        <v>6403</v>
      </c>
      <c r="W267" s="191"/>
      <c r="X267" s="2"/>
      <c r="Y267" s="41"/>
      <c r="Z267" s="40"/>
      <c r="AA267" s="41"/>
      <c r="AB267" s="40"/>
    </row>
    <row r="268" spans="1:28" x14ac:dyDescent="0.2">
      <c r="A268" s="65">
        <v>6687375</v>
      </c>
      <c r="B268" s="65" t="s">
        <v>2476</v>
      </c>
      <c r="C268" s="65" t="s">
        <v>2212</v>
      </c>
      <c r="D268" s="39">
        <v>3.5</v>
      </c>
      <c r="E268" s="41">
        <v>3.6647765289241812</v>
      </c>
      <c r="F268" s="116">
        <v>2015</v>
      </c>
      <c r="G2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" s="39"/>
      <c r="I268" s="41">
        <v>0.67</v>
      </c>
      <c r="J268" s="23">
        <f>(Tabela1[[#This Row],[real]]-1)^3/Tabela1[[#This Row],[Z]]*0.00002</f>
        <v>5.6485577906475657E-4</v>
      </c>
      <c r="K268" s="66">
        <v>3027.2438005350355</v>
      </c>
      <c r="L268" s="66">
        <v>5227.4208078976371</v>
      </c>
      <c r="M268" s="67">
        <v>42409</v>
      </c>
      <c r="N268" s="22">
        <f>IF(Tabela1[[#This Row],[Entry]]=$B$1,Tabela1[[#This Row],[real]],Tabela1[[#This Row],[L2]]/Tabela1[[#This Row],[days2]])</f>
        <v>3.4414376557006094</v>
      </c>
      <c r="O268" s="42">
        <f>IF(Tabela1[[#This Row],[Entry]]=$B$1,Tabela1[[#This Row],[real]],Tabela1[[#This Row],[L]]/($B$1-Tabela1[[#This Row],[Entry]]))</f>
        <v>3.4687596601842317</v>
      </c>
      <c r="P268" s="115">
        <v>879.64510864246586</v>
      </c>
      <c r="Q268" s="43">
        <f>MIN(500,$B$1-Tabela1[[#This Row],[Entry]])</f>
        <v>500</v>
      </c>
      <c r="R268" s="41">
        <f>(0.25-Tabela1[[#This Row],[days]]/2000)*$L$2+(Tabela1[[#This Row],[days]]/2000+0.75)*(IF(Tabela1[[#This Row],[real]]&gt;Tabela1[[#This Row],[AV2]],0.4*Tabela1[[#This Row],[real]]+0.6*Tabela1[[#This Row],[AV2]],Tabela1[[#This Row],[AV2]]))</f>
        <v>3.5307732049900382</v>
      </c>
      <c r="S268" s="42">
        <f>Tabela1[[#This Row],[real]]-Tabela1[[#This Row],[AV2]]</f>
        <v>0.22333887322357171</v>
      </c>
      <c r="T268" s="64">
        <f>Tabela1[[#This Row],[real]]/Tabela1[[#This Row],[AV2]]</f>
        <v>1.0648969691063905</v>
      </c>
      <c r="U268" s="168">
        <v>43837</v>
      </c>
      <c r="V268" s="191" t="s">
        <v>4182</v>
      </c>
      <c r="W268" s="191"/>
      <c r="X268" s="2"/>
      <c r="Y268" s="41"/>
      <c r="Z268" s="40"/>
      <c r="AA268" s="41"/>
      <c r="AB268" s="40"/>
    </row>
    <row r="269" spans="1:28" x14ac:dyDescent="0.2">
      <c r="A269" s="65">
        <v>789810</v>
      </c>
      <c r="B269" s="65" t="s">
        <v>282</v>
      </c>
      <c r="C269" s="65" t="s">
        <v>1124</v>
      </c>
      <c r="D269" s="39">
        <v>4</v>
      </c>
      <c r="E269" s="41">
        <v>3.7570014147053645</v>
      </c>
      <c r="F269" s="116">
        <v>2007</v>
      </c>
      <c r="G2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" s="597"/>
      <c r="I269" s="41">
        <v>0.78</v>
      </c>
      <c r="J269" s="23">
        <f>(Tabela1[[#This Row],[real]]-1)^3/Tabela1[[#This Row],[Z]]*0.00002</f>
        <v>5.3733652186540876E-4</v>
      </c>
      <c r="K269" s="66">
        <v>3258.8384144495431</v>
      </c>
      <c r="L269" s="66">
        <v>5594.7057615230606</v>
      </c>
      <c r="M269" s="67">
        <v>42409</v>
      </c>
      <c r="N269" s="22">
        <f>IF(Tabela1[[#This Row],[Entry]]=$B$1,Tabela1[[#This Row],[real]],Tabela1[[#This Row],[L2]]/Tabela1[[#This Row],[days2]])</f>
        <v>3.7047195311286689</v>
      </c>
      <c r="O269" s="42">
        <f>IF(Tabela1[[#This Row],[Entry]]=$B$1,Tabela1[[#This Row],[real]],Tabela1[[#This Row],[L]]/($B$1-Tabela1[[#This Row],[Entry]]))</f>
        <v>3.7124789392986468</v>
      </c>
      <c r="P269" s="115">
        <v>879.64510864246586</v>
      </c>
      <c r="Q269" s="43">
        <f>MIN(500,$B$1-Tabela1[[#This Row],[Entry]])</f>
        <v>500</v>
      </c>
      <c r="R269" s="41">
        <f>(0.25-Tabela1[[#This Row],[days]]/2000)*$L$2+(Tabela1[[#This Row],[days]]/2000+0.75)*(IF(Tabela1[[#This Row],[real]]&gt;Tabela1[[#This Row],[AV2]],0.4*Tabela1[[#This Row],[real]]+0.6*Tabela1[[#This Row],[AV2]],Tabela1[[#This Row],[AV2]]))</f>
        <v>3.7256322845593468</v>
      </c>
      <c r="S269" s="42">
        <f>Tabela1[[#This Row],[real]]-Tabela1[[#This Row],[AV2]]</f>
        <v>5.2281883576695609E-2</v>
      </c>
      <c r="T269" s="64">
        <f>Tabela1[[#This Row],[real]]/Tabela1[[#This Row],[AV2]]</f>
        <v>1.0141122379541556</v>
      </c>
      <c r="U269" s="172">
        <v>43837</v>
      </c>
      <c r="V269" s="191" t="s">
        <v>4633</v>
      </c>
      <c r="W269" s="191"/>
      <c r="X269" s="2"/>
      <c r="Y269" s="41"/>
      <c r="Z269" s="40"/>
      <c r="AA269" s="41"/>
      <c r="AB269" s="40"/>
    </row>
    <row r="270" spans="1:28" x14ac:dyDescent="0.2">
      <c r="A270" s="674">
        <v>10809752</v>
      </c>
      <c r="B270" s="674" t="s">
        <v>6398</v>
      </c>
      <c r="C270" s="674" t="s">
        <v>6399</v>
      </c>
      <c r="D270" s="675">
        <v>4</v>
      </c>
      <c r="E270" s="676">
        <v>3.8285389949012445</v>
      </c>
      <c r="F270" s="677">
        <v>2019</v>
      </c>
      <c r="G270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" s="675"/>
      <c r="I270" s="676">
        <v>0.33999999999999997</v>
      </c>
      <c r="J270" s="678">
        <f>(Tabela1[[#This Row],[real]]-1)^3/Tabela1[[#This Row],[Z]]*0.00002</f>
        <v>1.3311824698755853E-3</v>
      </c>
      <c r="K270" s="679">
        <v>295.10875214822443</v>
      </c>
      <c r="L270" s="679">
        <v>306.82952615990069</v>
      </c>
      <c r="M270" s="680">
        <v>43837</v>
      </c>
      <c r="N270" s="681">
        <f>IF(Tabela1[[#This Row],[Entry]]=$B$1,Tabela1[[#This Row],[real]],Tabela1[[#This Row],[L2]]/Tabela1[[#This Row],[days2]])</f>
        <v>3.8831836813467695</v>
      </c>
      <c r="O270" s="681">
        <f>IF(Tabela1[[#This Row],[Entry]]=$B$1,Tabela1[[#This Row],[real]],Tabela1[[#This Row],[L]]/($B$1-Tabela1[[#This Row],[Entry]]))</f>
        <v>3.8839180526569708</v>
      </c>
      <c r="P270" s="677">
        <v>75.99659876142519</v>
      </c>
      <c r="Q270" s="682">
        <f>MIN(500,$B$1-Tabela1[[#This Row],[Entry]])</f>
        <v>79</v>
      </c>
      <c r="R270" s="676">
        <f>(0.25-Tabela1[[#This Row],[days]]/2000)*$L$2+(Tabela1[[#This Row],[days]]/2000+0.75)*(IF(Tabela1[[#This Row],[real]]&gt;Tabela1[[#This Row],[AV2]],0.4*Tabela1[[#This Row],[real]]+0.6*Tabela1[[#This Row],[AV2]],Tabela1[[#This Row],[AV2]]))</f>
        <v>3.7684831566898707</v>
      </c>
      <c r="S270" s="681">
        <f>Tabela1[[#This Row],[real]]-Tabela1[[#This Row],[AV2]]</f>
        <v>-5.4644686445525004E-2</v>
      </c>
      <c r="T270" s="681">
        <f>Tabela1[[#This Row],[real]]/Tabela1[[#This Row],[AV2]]</f>
        <v>0.98592786462612736</v>
      </c>
      <c r="U270" s="683">
        <v>43837</v>
      </c>
      <c r="V270" s="191" t="s">
        <v>6400</v>
      </c>
      <c r="W270" s="191"/>
      <c r="X270" s="2"/>
      <c r="Y270" s="41"/>
      <c r="Z270" s="40"/>
      <c r="AA270" s="41"/>
      <c r="AB270" s="40"/>
    </row>
    <row r="271" spans="1:28" x14ac:dyDescent="0.2">
      <c r="A271" s="65">
        <v>2083</v>
      </c>
      <c r="B271" s="65" t="s">
        <v>55</v>
      </c>
      <c r="C271" s="65" t="s">
        <v>671</v>
      </c>
      <c r="D271" s="39">
        <v>4</v>
      </c>
      <c r="E271" s="41">
        <v>3.9801530190294305</v>
      </c>
      <c r="F271" s="116">
        <v>1992</v>
      </c>
      <c r="G2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" s="597"/>
      <c r="I271" s="41">
        <v>0.62</v>
      </c>
      <c r="J271" s="23">
        <f>(Tabela1[[#This Row],[real]]-1)^3/Tabela1[[#This Row],[Z]]*0.00002</f>
        <v>8.5379576838383775E-4</v>
      </c>
      <c r="K271" s="66">
        <v>2837.7591323602614</v>
      </c>
      <c r="L271" s="66">
        <v>4863.8987840961599</v>
      </c>
      <c r="M271" s="67">
        <v>42409</v>
      </c>
      <c r="N271" s="22">
        <f>IF(Tabela1[[#This Row],[Entry]]=$B$1,Tabela1[[#This Row],[real]],Tabela1[[#This Row],[L2]]/Tabela1[[#This Row],[days2]])</f>
        <v>3.2260272972354769</v>
      </c>
      <c r="O271" s="42">
        <f>IF(Tabela1[[#This Row],[Entry]]=$B$1,Tabela1[[#This Row],[real]],Tabela1[[#This Row],[L]]/($B$1-Tabela1[[#This Row],[Entry]]))</f>
        <v>3.2275373484380623</v>
      </c>
      <c r="P271" s="115">
        <v>879.64510864246586</v>
      </c>
      <c r="Q271" s="43">
        <f>MIN(500,$B$1-Tabela1[[#This Row],[Entry]])</f>
        <v>500</v>
      </c>
      <c r="R271" s="41">
        <f>(0.25-Tabela1[[#This Row],[days]]/2000)*$L$2+(Tabela1[[#This Row],[days]]/2000+0.75)*(IF(Tabela1[[#This Row],[real]]&gt;Tabela1[[#This Row],[AV2]],0.4*Tabela1[[#This Row],[real]]+0.6*Tabela1[[#This Row],[AV2]],Tabela1[[#This Row],[AV2]]))</f>
        <v>3.5276775859530582</v>
      </c>
      <c r="S271" s="42">
        <f>Tabela1[[#This Row],[real]]-Tabela1[[#This Row],[AV2]]</f>
        <v>0.75412572179395365</v>
      </c>
      <c r="T271" s="64">
        <f>Tabela1[[#This Row],[real]]/Tabela1[[#This Row],[AV2]]</f>
        <v>1.2337629698422568</v>
      </c>
      <c r="U271" s="168">
        <v>43837</v>
      </c>
      <c r="V271" s="191" t="s">
        <v>4016</v>
      </c>
      <c r="W271" s="191"/>
      <c r="X271" s="2"/>
      <c r="Y271" s="41"/>
      <c r="Z271" s="40"/>
      <c r="AA271" s="41"/>
      <c r="AB271" s="40"/>
    </row>
    <row r="272" spans="1:28" x14ac:dyDescent="0.2">
      <c r="A272" s="674">
        <v>10334183</v>
      </c>
      <c r="B272" s="674" t="s">
        <v>6396</v>
      </c>
      <c r="C272" s="674" t="s">
        <v>6396</v>
      </c>
      <c r="D272" s="675">
        <v>4.5</v>
      </c>
      <c r="E272" s="676">
        <v>4.116789120969174</v>
      </c>
      <c r="F272" s="677">
        <v>2019</v>
      </c>
      <c r="G272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3.0851348377997776</v>
      </c>
      <c r="H272" s="675"/>
      <c r="I272" s="676">
        <v>0.34</v>
      </c>
      <c r="J272" s="678">
        <f>(Tabela1[[#This Row],[real]]-1)^3/Tabela1[[#This Row],[Z]]*0.00002</f>
        <v>1.7810386190346406E-3</v>
      </c>
      <c r="K272" s="679">
        <v>322.41207811250536</v>
      </c>
      <c r="L272" s="679">
        <v>335.40109172996569</v>
      </c>
      <c r="M272" s="680">
        <v>43836</v>
      </c>
      <c r="N272" s="681">
        <f>IF(Tabela1[[#This Row],[Entry]]=$B$1,Tabela1[[#This Row],[real]],Tabela1[[#This Row],[L2]]/Tabela1[[#This Row],[days2]])</f>
        <v>4.1914918636583405</v>
      </c>
      <c r="O272" s="681">
        <f>IF(Tabela1[[#This Row],[Entry]]=$B$1,Tabela1[[#This Row],[real]],Tabela1[[#This Row],[L]]/($B$1-Tabela1[[#This Row],[Entry]]))</f>
        <v>4.1925136466245707</v>
      </c>
      <c r="P272" s="677">
        <v>76.920602162663769</v>
      </c>
      <c r="Q272" s="682">
        <f>MIN(500,$B$1-Tabela1[[#This Row],[Entry]])</f>
        <v>80</v>
      </c>
      <c r="R272" s="676">
        <f>(0.25-Tabela1[[#This Row],[days]]/2000)*$L$2+(Tabela1[[#This Row],[days]]/2000+0.75)*(IF(Tabela1[[#This Row],[real]]&gt;Tabela1[[#This Row],[AV2]],0.4*Tabela1[[#This Row],[real]]+0.6*Tabela1[[#This Row],[AV2]],Tabela1[[#This Row],[AV2]]))</f>
        <v>4.0123190685180479</v>
      </c>
      <c r="S272" s="681">
        <f>Tabela1[[#This Row],[real]]-Tabela1[[#This Row],[AV2]]</f>
        <v>-7.4702742689166435E-2</v>
      </c>
      <c r="T272" s="681">
        <f>Tabela1[[#This Row],[real]]/Tabela1[[#This Row],[AV2]]</f>
        <v>0.98217752888014298</v>
      </c>
      <c r="U272" s="683">
        <v>43836</v>
      </c>
      <c r="V272" s="191" t="s">
        <v>6397</v>
      </c>
      <c r="W272" s="191"/>
      <c r="X272" s="2"/>
      <c r="Y272" s="41"/>
      <c r="Z272" s="40"/>
      <c r="AA272" s="41"/>
      <c r="AB272" s="40"/>
    </row>
    <row r="273" spans="1:28" x14ac:dyDescent="0.2">
      <c r="A273" s="702">
        <v>10192846</v>
      </c>
      <c r="B273" s="702" t="s">
        <v>6393</v>
      </c>
      <c r="C273" s="702" t="s">
        <v>6394</v>
      </c>
      <c r="D273" s="703">
        <v>3.5</v>
      </c>
      <c r="E273" s="704">
        <v>3.5140116744435441</v>
      </c>
      <c r="F273" s="677">
        <v>2019</v>
      </c>
      <c r="G273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" s="703"/>
      <c r="I273" s="704">
        <v>0.35</v>
      </c>
      <c r="J273" s="678">
        <f>(Tabela1[[#This Row],[real]]-1)^3/Tabela1[[#This Row],[Z]]*0.00002</f>
        <v>9.0795394853383381E-4</v>
      </c>
      <c r="K273" s="705">
        <v>273.17645474581633</v>
      </c>
      <c r="L273" s="679">
        <v>284.15319891500815</v>
      </c>
      <c r="M273" s="683">
        <v>43836</v>
      </c>
      <c r="N273" s="681">
        <f>IF(Tabela1[[#This Row],[Entry]]=$B$1,Tabela1[[#This Row],[real]],Tabela1[[#This Row],[L2]]/Tabela1[[#This Row],[days2]])</f>
        <v>3.551408167192073</v>
      </c>
      <c r="O273" s="706">
        <f>IF(Tabela1[[#This Row],[Entry]]=$B$1,Tabela1[[#This Row],[real]],Tabela1[[#This Row],[L]]/($B$1-Tabela1[[#This Row],[Entry]]))</f>
        <v>3.5519149864376018</v>
      </c>
      <c r="P273" s="707">
        <v>76.920602162663769</v>
      </c>
      <c r="Q273" s="708">
        <f>MIN(500,$B$1-Tabela1[[#This Row],[Entry]])</f>
        <v>80</v>
      </c>
      <c r="R273" s="704">
        <f>(0.25-Tabela1[[#This Row],[days]]/2000)*$L$2+(Tabela1[[#This Row],[days]]/2000+0.75)*(IF(Tabela1[[#This Row],[real]]&gt;Tabela1[[#This Row],[AV2]],0.4*Tabela1[[#This Row],[real]]+0.6*Tabela1[[#This Row],[AV2]],Tabela1[[#This Row],[AV2]]))</f>
        <v>3.5066529483096964</v>
      </c>
      <c r="S273" s="706">
        <f>Tabela1[[#This Row],[real]]-Tabela1[[#This Row],[AV2]]</f>
        <v>-3.7396492748528853E-2</v>
      </c>
      <c r="T273" s="706">
        <f>Tabela1[[#This Row],[real]]/Tabela1[[#This Row],[AV2]]</f>
        <v>0.98946995361051493</v>
      </c>
      <c r="U273" s="683">
        <v>43836</v>
      </c>
      <c r="V273" s="191" t="s">
        <v>6395</v>
      </c>
      <c r="W273" s="191"/>
      <c r="X273" s="2"/>
      <c r="Y273" s="41"/>
      <c r="Z273" s="40"/>
      <c r="AA273" s="41"/>
      <c r="AB273" s="40"/>
    </row>
    <row r="274" spans="1:28" x14ac:dyDescent="0.2">
      <c r="A274" s="65">
        <v>5292</v>
      </c>
      <c r="B274" s="65" t="s">
        <v>449</v>
      </c>
      <c r="C274" s="65" t="s">
        <v>450</v>
      </c>
      <c r="D274" s="39">
        <v>4</v>
      </c>
      <c r="E274" s="41">
        <v>4.0939312363285101</v>
      </c>
      <c r="F274" s="116">
        <v>1981</v>
      </c>
      <c r="G2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" s="597"/>
      <c r="I274" s="41">
        <v>0.86</v>
      </c>
      <c r="J274" s="23">
        <f>(Tabela1[[#This Row],[real]]-1)^3/Tabela1[[#This Row],[Z]]*0.00002</f>
        <v>6.8875301948463467E-4</v>
      </c>
      <c r="K274" s="66">
        <v>2868.422101073184</v>
      </c>
      <c r="L274" s="66">
        <v>4907.8979633281315</v>
      </c>
      <c r="M274" s="67">
        <v>42409</v>
      </c>
      <c r="N274" s="22">
        <f>IF(Tabela1[[#This Row],[Entry]]=$B$1,Tabela1[[#This Row],[real]],Tabela1[[#This Row],[L2]]/Tabela1[[#This Row],[days2]])</f>
        <v>3.2608856377317297</v>
      </c>
      <c r="O274" s="42">
        <f>IF(Tabela1[[#This Row],[Entry]]=$B$1,Tabela1[[#This Row],[real]],Tabela1[[#This Row],[L]]/($B$1-Tabela1[[#This Row],[Entry]]))</f>
        <v>3.2567338840929869</v>
      </c>
      <c r="P274" s="115">
        <v>879.64510864246586</v>
      </c>
      <c r="Q274" s="43">
        <f>MIN(500,$B$1-Tabela1[[#This Row],[Entry]])</f>
        <v>500</v>
      </c>
      <c r="R274" s="41">
        <f>(0.25-Tabela1[[#This Row],[days]]/2000)*$L$2+(Tabela1[[#This Row],[days]]/2000+0.75)*(IF(Tabela1[[#This Row],[real]]&gt;Tabela1[[#This Row],[AV2]],0.4*Tabela1[[#This Row],[real]]+0.6*Tabela1[[#This Row],[AV2]],Tabela1[[#This Row],[AV2]]))</f>
        <v>3.5941038771704417</v>
      </c>
      <c r="S274" s="42">
        <f>Tabela1[[#This Row],[real]]-Tabela1[[#This Row],[AV2]]</f>
        <v>0.8330455985967804</v>
      </c>
      <c r="T274" s="64">
        <f>Tabela1[[#This Row],[real]]/Tabela1[[#This Row],[AV2]]</f>
        <v>1.2554660577352375</v>
      </c>
      <c r="U274" s="168">
        <v>43836</v>
      </c>
      <c r="V274" s="191" t="s">
        <v>3938</v>
      </c>
      <c r="W274" s="191"/>
      <c r="X274" s="2"/>
      <c r="Y274" s="41"/>
      <c r="Z274" s="40"/>
      <c r="AA274" s="41"/>
      <c r="AB274" s="40"/>
    </row>
    <row r="275" spans="1:28" x14ac:dyDescent="0.2">
      <c r="A275" s="674">
        <v>10610600</v>
      </c>
      <c r="B275" s="674" t="s">
        <v>22</v>
      </c>
      <c r="C275" s="674" t="s">
        <v>6392</v>
      </c>
      <c r="D275" s="675">
        <v>4.5</v>
      </c>
      <c r="E275" s="676">
        <v>4.1658233937254519</v>
      </c>
      <c r="F275" s="677">
        <v>2019</v>
      </c>
      <c r="G275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1.9495117998978768</v>
      </c>
      <c r="H275" s="675"/>
      <c r="I275" s="676">
        <v>0.32</v>
      </c>
      <c r="J275" s="678">
        <f>(Tabela1[[#This Row],[real]]-1)^3/Tabela1[[#This Row],[Z]]*0.00002</f>
        <v>1.9830792452241461E-3</v>
      </c>
      <c r="K275" s="679">
        <v>330.87286135356197</v>
      </c>
      <c r="L275" s="679">
        <v>344.38398289982086</v>
      </c>
      <c r="M275" s="680">
        <v>43835</v>
      </c>
      <c r="N275" s="681">
        <f>IF(Tabela1[[#This Row],[Entry]]=$B$1,Tabela1[[#This Row],[real]],Tabela1[[#This Row],[L2]]/Tabela1[[#This Row],[days2]])</f>
        <v>4.2504780699047915</v>
      </c>
      <c r="O275" s="681">
        <f>IF(Tabela1[[#This Row],[Entry]]=$B$1,Tabela1[[#This Row],[real]],Tabela1[[#This Row],[L]]/($B$1-Tabela1[[#This Row],[Entry]]))</f>
        <v>4.2516541098743312</v>
      </c>
      <c r="P275" s="677">
        <v>77.843681560501111</v>
      </c>
      <c r="Q275" s="682">
        <f>MIN(500,$B$1-Tabela1[[#This Row],[Entry]])</f>
        <v>81</v>
      </c>
      <c r="R275" s="676">
        <f>(0.25-Tabela1[[#This Row],[days]]/2000)*$L$2+(Tabela1[[#This Row],[days]]/2000+0.75)*(IF(Tabela1[[#This Row],[real]]&gt;Tabela1[[#This Row],[AV2]],0.4*Tabela1[[#This Row],[real]]+0.6*Tabela1[[#This Row],[AV2]],Tabela1[[#This Row],[AV2]]))</f>
        <v>4.0593742664490575</v>
      </c>
      <c r="S275" s="681">
        <f>Tabela1[[#This Row],[real]]-Tabela1[[#This Row],[AV2]]</f>
        <v>-8.4654676179339639E-2</v>
      </c>
      <c r="T275" s="681">
        <f>Tabela1[[#This Row],[real]]/Tabela1[[#This Row],[AV2]]</f>
        <v>0.98008349301253173</v>
      </c>
      <c r="U275" s="683">
        <v>43835</v>
      </c>
      <c r="V275" s="191" t="s">
        <v>3951</v>
      </c>
      <c r="W275" s="191"/>
      <c r="X275" s="2"/>
      <c r="Y275" s="41"/>
      <c r="Z275" s="40"/>
      <c r="AA275" s="41"/>
      <c r="AB275" s="40"/>
    </row>
    <row r="276" spans="1:28" x14ac:dyDescent="0.2">
      <c r="A276" s="65">
        <v>8884</v>
      </c>
      <c r="B276" s="65" t="s">
        <v>2660</v>
      </c>
      <c r="C276" s="33" t="s">
        <v>6520</v>
      </c>
      <c r="D276" s="39">
        <v>2.5</v>
      </c>
      <c r="E276" s="41">
        <v>2.3536629288894333</v>
      </c>
      <c r="F276" s="116">
        <v>1996</v>
      </c>
      <c r="G2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" s="39"/>
      <c r="I276" s="41">
        <v>0.63</v>
      </c>
      <c r="J276" s="23">
        <f>(Tabela1[[#This Row],[real]]-1)^3/Tabela1[[#This Row],[Z]]*0.00002</f>
        <v>7.8744649266452956E-5</v>
      </c>
      <c r="K276" s="66">
        <v>2133.5587722225241</v>
      </c>
      <c r="L276" s="66">
        <v>3709.8139889664426</v>
      </c>
      <c r="M276" s="67">
        <v>42409</v>
      </c>
      <c r="N276" s="22">
        <f>IF(Tabela1[[#This Row],[Entry]]=$B$1,Tabela1[[#This Row],[real]],Tabela1[[#This Row],[L2]]/Tabela1[[#This Row],[days2]])</f>
        <v>2.4254767647320765</v>
      </c>
      <c r="O276" s="42">
        <f>IF(Tabela1[[#This Row],[Entry]]=$B$1,Tabela1[[#This Row],[real]],Tabela1[[#This Row],[L]]/($B$1-Tabela1[[#This Row],[Entry]]))</f>
        <v>2.4617212932756751</v>
      </c>
      <c r="P276" s="115">
        <v>879.64510864246586</v>
      </c>
      <c r="Q276" s="43">
        <f>MIN(500,$B$1-Tabela1[[#This Row],[Entry]])</f>
        <v>500</v>
      </c>
      <c r="R276" s="559">
        <f>(0.25-Tabela1[[#This Row],[days]]/2000)*$L$2+(Tabela1[[#This Row],[days]]/2000+0.75)*(IF(Tabela1[[#This Row],[real]]&gt;Tabela1[[#This Row],[AV2]],0.4*Tabela1[[#This Row],[real]]+0.6*Tabela1[[#This Row],[AV2]],Tabela1[[#This Row],[AV2]]))</f>
        <v>2.4254767647320765</v>
      </c>
      <c r="S276" s="42">
        <f>Tabela1[[#This Row],[real]]-Tabela1[[#This Row],[AV2]]</f>
        <v>-7.1813835842643226E-2</v>
      </c>
      <c r="T276" s="64">
        <f>Tabela1[[#This Row],[real]]/Tabela1[[#This Row],[AV2]]</f>
        <v>0.97039186815274403</v>
      </c>
      <c r="U276" s="172">
        <v>43835</v>
      </c>
      <c r="V276" s="191" t="s">
        <v>4927</v>
      </c>
      <c r="W276" s="191"/>
      <c r="X276" s="2"/>
      <c r="Y276" s="41"/>
      <c r="Z276" s="40"/>
      <c r="AA276" s="41"/>
      <c r="AB276" s="40"/>
    </row>
    <row r="277" spans="1:28" x14ac:dyDescent="0.2">
      <c r="A277" s="420">
        <v>4209176</v>
      </c>
      <c r="B277" s="420" t="s">
        <v>5487</v>
      </c>
      <c r="C277" s="420" t="s">
        <v>627</v>
      </c>
      <c r="D277" s="421">
        <v>4</v>
      </c>
      <c r="E277" s="422">
        <v>4.0878201107997807</v>
      </c>
      <c r="F277" s="116">
        <v>2013</v>
      </c>
      <c r="G2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" s="597"/>
      <c r="I277" s="422">
        <v>0.49</v>
      </c>
      <c r="J277" s="414">
        <f>(Tabela1[[#This Row],[real]]-1)^3/Tabela1[[#This Row],[Z]]*0.00002</f>
        <v>1.2016829240691185E-3</v>
      </c>
      <c r="K277" s="424">
        <v>1457.0187533107219</v>
      </c>
      <c r="L277" s="66">
        <v>1861.0385101365607</v>
      </c>
      <c r="M277" s="419">
        <v>43399</v>
      </c>
      <c r="N277" s="417">
        <f>IF(Tabela1[[#This Row],[Entry]]=$B$1,Tabela1[[#This Row],[real]],Tabela1[[#This Row],[L2]]/Tabela1[[#This Row],[days2]])</f>
        <v>3.6078444654218615</v>
      </c>
      <c r="O277" s="425">
        <f>IF(Tabela1[[#This Row],[Entry]]=$B$1,Tabela1[[#This Row],[real]],Tabela1[[#This Row],[L]]/($B$1-Tabela1[[#This Row],[Entry]]))</f>
        <v>3.5996876404962488</v>
      </c>
      <c r="P277" s="423">
        <v>403.84744056319903</v>
      </c>
      <c r="Q277" s="426">
        <f>MIN(500,$B$1-Tabela1[[#This Row],[Entry]])</f>
        <v>500</v>
      </c>
      <c r="R277" s="422">
        <f>(0.25-Tabela1[[#This Row],[days]]/2000)*$L$2+(Tabela1[[#This Row],[days]]/2000+0.75)*(IF(Tabela1[[#This Row],[real]]&gt;Tabela1[[#This Row],[AV2]],0.4*Tabela1[[#This Row],[real]]+0.6*Tabela1[[#This Row],[AV2]],Tabela1[[#This Row],[AV2]]))</f>
        <v>3.7998347235730288</v>
      </c>
      <c r="S277" s="425">
        <f>Tabela1[[#This Row],[real]]-Tabela1[[#This Row],[AV2]]</f>
        <v>0.47997564537791915</v>
      </c>
      <c r="T277" s="425">
        <f>Tabela1[[#This Row],[real]]/Tabela1[[#This Row],[AV2]]</f>
        <v>1.1330366788197439</v>
      </c>
      <c r="U277" s="419">
        <v>43835</v>
      </c>
      <c r="V277" s="191" t="s">
        <v>5169</v>
      </c>
      <c r="W277" s="191"/>
      <c r="X277" s="2"/>
      <c r="Y277" s="41"/>
      <c r="Z277" s="40"/>
      <c r="AA277" s="41"/>
      <c r="AB277" s="40"/>
    </row>
    <row r="278" spans="1:28" x14ac:dyDescent="0.2">
      <c r="A278" s="557">
        <v>188620</v>
      </c>
      <c r="B278" s="557" t="s">
        <v>5358</v>
      </c>
      <c r="C278" s="557" t="s">
        <v>5982</v>
      </c>
      <c r="D278" s="558">
        <v>4.5</v>
      </c>
      <c r="E278" s="559">
        <v>4.221507226449539</v>
      </c>
      <c r="F278" s="560">
        <v>1995</v>
      </c>
      <c r="G2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0.65988640676806587</v>
      </c>
      <c r="H278" s="597"/>
      <c r="I278" s="559">
        <v>0.48</v>
      </c>
      <c r="J278" s="561">
        <f>(Tabela1[[#This Row],[real]]-1)^3/Tabela1[[#This Row],[Z]]*0.00002</f>
        <v>1.3930480220212163E-3</v>
      </c>
      <c r="K278" s="562">
        <v>1232.3579213400049</v>
      </c>
      <c r="L278" s="562">
        <v>1463.930764449422</v>
      </c>
      <c r="M278" s="563">
        <v>43562</v>
      </c>
      <c r="N278" s="564">
        <f>IF(Tabela1[[#This Row],[Entry]]=$B$1,Tabela1[[#This Row],[real]],Tabela1[[#This Row],[L2]]/Tabela1[[#This Row],[days2]])</f>
        <v>4.1319720481588353</v>
      </c>
      <c r="O278" s="564">
        <f>IF(Tabela1[[#This Row],[Entry]]=$B$1,Tabela1[[#This Row],[real]],Tabela1[[#This Row],[L]]/($B$1-Tabela1[[#This Row],[Entry]]))</f>
        <v>4.1353976396876329</v>
      </c>
      <c r="P278" s="560">
        <v>298.24933638869385</v>
      </c>
      <c r="Q278" s="565">
        <f>MIN(500,$B$1-Tabela1[[#This Row],[Entry]])</f>
        <v>354</v>
      </c>
      <c r="R278" s="559">
        <f>(0.25-Tabela1[[#This Row],[days]]/2000)*$L$2+(Tabela1[[#This Row],[days]]/2000+0.75)*(IF(Tabela1[[#This Row],[real]]&gt;Tabela1[[#This Row],[AV2]],0.4*Tabela1[[#This Row],[real]]+0.6*Tabela1[[#This Row],[AV2]],Tabela1[[#This Row],[AV2]]))</f>
        <v>4.107232762394581</v>
      </c>
      <c r="S278" s="564">
        <f>Tabela1[[#This Row],[real]]-Tabela1[[#This Row],[AV2]]</f>
        <v>8.9535178290703676E-2</v>
      </c>
      <c r="T278" s="564">
        <f>Tabela1[[#This Row],[real]]/Tabela1[[#This Row],[AV2]]</f>
        <v>1.0216688731789945</v>
      </c>
      <c r="U278" s="566">
        <v>43834</v>
      </c>
      <c r="V278" s="191" t="s">
        <v>5983</v>
      </c>
      <c r="W278" s="191"/>
      <c r="X278" s="2"/>
      <c r="Y278" s="41"/>
      <c r="Z278" s="40"/>
      <c r="AA278" s="41"/>
      <c r="AB278" s="40"/>
    </row>
    <row r="279" spans="1:28" x14ac:dyDescent="0.2">
      <c r="A279" s="65">
        <v>2591</v>
      </c>
      <c r="B279" s="65" t="s">
        <v>39</v>
      </c>
      <c r="C279" s="65" t="s">
        <v>40</v>
      </c>
      <c r="D279" s="39">
        <v>4</v>
      </c>
      <c r="E279" s="41">
        <v>3.8774422133016584</v>
      </c>
      <c r="F279" s="116">
        <v>1998</v>
      </c>
      <c r="G2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" s="39"/>
      <c r="I279" s="41">
        <v>0.92999999999999994</v>
      </c>
      <c r="J279" s="23">
        <f>(Tabela1[[#This Row],[real]]-1)^3/Tabela1[[#This Row],[Z]]*0.00002</f>
        <v>5.1235016323722654E-4</v>
      </c>
      <c r="K279" s="66">
        <v>3428.4401271668098</v>
      </c>
      <c r="L279" s="66">
        <v>5950.2670462623546</v>
      </c>
      <c r="M279" s="67">
        <v>42409</v>
      </c>
      <c r="N279" s="22">
        <f>IF(Tabela1[[#This Row],[Entry]]=$B$1,Tabela1[[#This Row],[real]],Tabela1[[#This Row],[L2]]/Tabela1[[#This Row],[days2]])</f>
        <v>3.8975265064087439</v>
      </c>
      <c r="O279" s="42">
        <f>IF(Tabela1[[#This Row],[Entry]]=$B$1,Tabela1[[#This Row],[real]],Tabela1[[#This Row],[L]]/($B$1-Tabela1[[#This Row],[Entry]]))</f>
        <v>3.948418743372498</v>
      </c>
      <c r="P279" s="115">
        <v>879.64510864246586</v>
      </c>
      <c r="Q279" s="43">
        <f>MIN(500,$B$1-Tabela1[[#This Row],[Entry]])</f>
        <v>500</v>
      </c>
      <c r="R279" s="41">
        <f>(0.25-Tabela1[[#This Row],[days]]/2000)*$L$2+(Tabela1[[#This Row],[days]]/2000+0.75)*(IF(Tabela1[[#This Row],[real]]&gt;Tabela1[[#This Row],[AV2]],0.4*Tabela1[[#This Row],[real]]+0.6*Tabela1[[#This Row],[AV2]],Tabela1[[#This Row],[AV2]]))</f>
        <v>3.8975265064087439</v>
      </c>
      <c r="S279" s="42">
        <f>Tabela1[[#This Row],[real]]-Tabela1[[#This Row],[AV2]]</f>
        <v>-2.0084293107085482E-2</v>
      </c>
      <c r="T279" s="64">
        <f>Tabela1[[#This Row],[real]]/Tabela1[[#This Row],[AV2]]</f>
        <v>0.99484691301674011</v>
      </c>
      <c r="U279" s="168">
        <v>43834</v>
      </c>
      <c r="V279" s="191" t="s">
        <v>4074</v>
      </c>
      <c r="W279" s="191"/>
      <c r="X279" s="2"/>
      <c r="Y279" s="41"/>
      <c r="Z279" s="40"/>
      <c r="AA279" s="41"/>
      <c r="AB279" s="40"/>
    </row>
    <row r="280" spans="1:28" x14ac:dyDescent="0.2">
      <c r="A280" s="702">
        <v>10148732</v>
      </c>
      <c r="B280" s="702" t="s">
        <v>6390</v>
      </c>
      <c r="C280" s="702" t="s">
        <v>6391</v>
      </c>
      <c r="D280" s="703">
        <v>4.5</v>
      </c>
      <c r="E280" s="704">
        <v>4.2721618067004519</v>
      </c>
      <c r="F280" s="677">
        <v>2019</v>
      </c>
      <c r="G280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" s="703"/>
      <c r="I280" s="704">
        <v>0.35</v>
      </c>
      <c r="J280" s="678">
        <f>(Tabela1[[#This Row],[real]]-1)^3/Tabela1[[#This Row],[Z]]*0.00002</f>
        <v>2.0020101031336763E-3</v>
      </c>
      <c r="K280" s="705">
        <v>343.30847644832068</v>
      </c>
      <c r="L280" s="679">
        <v>357.50456052888921</v>
      </c>
      <c r="M280" s="683">
        <v>43834</v>
      </c>
      <c r="N280" s="681">
        <f>IF(Tabela1[[#This Row],[Entry]]=$B$1,Tabela1[[#This Row],[real]],Tabela1[[#This Row],[L2]]/Tabela1[[#This Row],[days2]])</f>
        <v>4.3585961337194128</v>
      </c>
      <c r="O280" s="706">
        <f>IF(Tabela1[[#This Row],[Entry]]=$B$1,Tabela1[[#This Row],[real]],Tabela1[[#This Row],[L]]/($B$1-Tabela1[[#This Row],[Entry]]))</f>
        <v>4.3598117137669412</v>
      </c>
      <c r="P280" s="707">
        <v>78.765837878940616</v>
      </c>
      <c r="Q280" s="708">
        <f>MIN(500,$B$1-Tabela1[[#This Row],[Entry]])</f>
        <v>82</v>
      </c>
      <c r="R280" s="704">
        <f>(0.25-Tabela1[[#This Row],[days]]/2000)*$L$2+(Tabela1[[#This Row],[days]]/2000+0.75)*(IF(Tabela1[[#This Row],[real]]&gt;Tabela1[[#This Row],[AV2]],0.4*Tabela1[[#This Row],[real]]+0.6*Tabela1[[#This Row],[AV2]],Tabela1[[#This Row],[AV2]]))</f>
        <v>4.1453517499227379</v>
      </c>
      <c r="S280" s="706">
        <f>Tabela1[[#This Row],[real]]-Tabela1[[#This Row],[AV2]]</f>
        <v>-8.6434327018960921E-2</v>
      </c>
      <c r="T280" s="706">
        <f>Tabela1[[#This Row],[real]]/Tabela1[[#This Row],[AV2]]</f>
        <v>0.98016922780473303</v>
      </c>
      <c r="U280" s="683">
        <v>43834</v>
      </c>
      <c r="V280" s="191" t="s">
        <v>5090</v>
      </c>
      <c r="W280" s="191"/>
      <c r="X280" s="2"/>
      <c r="Y280" s="41"/>
      <c r="Z280" s="40"/>
      <c r="AA280" s="41"/>
      <c r="AB280" s="40"/>
    </row>
    <row r="281" spans="1:28" x14ac:dyDescent="0.2">
      <c r="A281" s="369">
        <v>4046718</v>
      </c>
      <c r="B281" s="369" t="s">
        <v>3284</v>
      </c>
      <c r="C281" s="369" t="s">
        <v>5564</v>
      </c>
      <c r="D281" s="370">
        <v>3.5</v>
      </c>
      <c r="E281" s="371">
        <v>3.6622945549084305</v>
      </c>
      <c r="F281" s="116">
        <v>2012</v>
      </c>
      <c r="G2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" s="597"/>
      <c r="I281" s="371">
        <v>0.48</v>
      </c>
      <c r="J281" s="373">
        <f>(Tabela1[[#This Row],[real]]-1)^3/Tabela1[[#This Row],[Z]]*0.00002</f>
        <v>7.8624350353205183E-4</v>
      </c>
      <c r="K281" s="374">
        <v>1423.4825845227861</v>
      </c>
      <c r="L281" s="66">
        <v>1841.5458181162667</v>
      </c>
      <c r="M281" s="375">
        <v>43377</v>
      </c>
      <c r="N281" s="376">
        <f>IF(Tabela1[[#This Row],[Entry]]=$B$1,Tabela1[[#This Row],[real]],Tabela1[[#This Row],[L2]]/Tabela1[[#This Row],[days2]])</f>
        <v>3.4150522921092867</v>
      </c>
      <c r="O281" s="376">
        <f>IF(Tabela1[[#This Row],[Entry]]=$B$1,Tabela1[[#This Row],[real]],Tabela1[[#This Row],[L]]/($B$1-Tabela1[[#This Row],[Entry]]))</f>
        <v>3.4165970651507731</v>
      </c>
      <c r="P281" s="372">
        <v>416.82599935931887</v>
      </c>
      <c r="Q281" s="377">
        <f>MIN(500,$B$1-Tabela1[[#This Row],[Entry]])</f>
        <v>500</v>
      </c>
      <c r="R281" s="371">
        <f>(0.25-Tabela1[[#This Row],[days]]/2000)*$L$2+(Tabela1[[#This Row],[days]]/2000+0.75)*(IF(Tabela1[[#This Row],[real]]&gt;Tabela1[[#This Row],[AV2]],0.4*Tabela1[[#This Row],[real]]+0.6*Tabela1[[#This Row],[AV2]],Tabela1[[#This Row],[AV2]]))</f>
        <v>3.5139491972289441</v>
      </c>
      <c r="S281" s="376">
        <f>Tabela1[[#This Row],[real]]-Tabela1[[#This Row],[AV2]]</f>
        <v>0.24724226279914374</v>
      </c>
      <c r="T281" s="376">
        <f>Tabela1[[#This Row],[real]]/Tabela1[[#This Row],[AV2]]</f>
        <v>1.0723977970616771</v>
      </c>
      <c r="U281" s="378">
        <v>43833</v>
      </c>
      <c r="V281" s="191" t="s">
        <v>4001</v>
      </c>
      <c r="W281" s="191"/>
      <c r="X281" s="2"/>
      <c r="Y281" s="41"/>
      <c r="Z281" s="40"/>
      <c r="AA281" s="41"/>
      <c r="AB281" s="40"/>
    </row>
    <row r="282" spans="1:28" x14ac:dyDescent="0.2">
      <c r="A282" s="65">
        <v>7522584</v>
      </c>
      <c r="B282" s="65" t="s">
        <v>209</v>
      </c>
      <c r="C282" s="65" t="s">
        <v>3465</v>
      </c>
      <c r="D282" s="39">
        <v>4</v>
      </c>
      <c r="E282" s="41">
        <v>3.750295818149195</v>
      </c>
      <c r="F282" s="116">
        <v>2015</v>
      </c>
      <c r="G2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" s="597"/>
      <c r="I282" s="41">
        <v>0.88</v>
      </c>
      <c r="J282" s="23">
        <f>(Tabela1[[#This Row],[real]]-1)^3/Tabela1[[#This Row],[Z]]*0.00002</f>
        <v>4.7280879764158778E-4</v>
      </c>
      <c r="K282" s="66">
        <v>3166.2162505433434</v>
      </c>
      <c r="L282" s="66">
        <v>5419.1294920661558</v>
      </c>
      <c r="M282" s="67">
        <v>42409</v>
      </c>
      <c r="N282" s="22">
        <f>IF(Tabela1[[#This Row],[Entry]]=$B$1,Tabela1[[#This Row],[real]],Tabela1[[#This Row],[L2]]/Tabela1[[#This Row],[days2]])</f>
        <v>3.5994246082146528</v>
      </c>
      <c r="O282" s="42">
        <f>IF(Tabela1[[#This Row],[Entry]]=$B$1,Tabela1[[#This Row],[real]],Tabela1[[#This Row],[L]]/($B$1-Tabela1[[#This Row],[Entry]]))</f>
        <v>3.5959717930100568</v>
      </c>
      <c r="P282" s="115">
        <v>879.64510864246586</v>
      </c>
      <c r="Q282" s="43">
        <f>MIN(500,$B$1-Tabela1[[#This Row],[Entry]])</f>
        <v>500</v>
      </c>
      <c r="R282" s="41">
        <f>(0.25-Tabela1[[#This Row],[days]]/2000)*$L$2+(Tabela1[[#This Row],[days]]/2000+0.75)*(IF(Tabela1[[#This Row],[real]]&gt;Tabela1[[#This Row],[AV2]],0.4*Tabela1[[#This Row],[real]]+0.6*Tabela1[[#This Row],[AV2]],Tabela1[[#This Row],[AV2]]))</f>
        <v>3.6597730921884697</v>
      </c>
      <c r="S282" s="42">
        <f>Tabela1[[#This Row],[real]]-Tabela1[[#This Row],[AV2]]</f>
        <v>0.15087120993454217</v>
      </c>
      <c r="T282" s="64">
        <f>Tabela1[[#This Row],[real]]/Tabela1[[#This Row],[AV2]]</f>
        <v>1.041915368803731</v>
      </c>
      <c r="U282" s="172">
        <v>43833</v>
      </c>
      <c r="V282" s="191" t="s">
        <v>4002</v>
      </c>
      <c r="W282" s="191"/>
      <c r="X282" s="2"/>
      <c r="Y282" s="41"/>
      <c r="Z282" s="40"/>
      <c r="AA282" s="41"/>
      <c r="AB282" s="40"/>
    </row>
    <row r="283" spans="1:28" x14ac:dyDescent="0.2">
      <c r="A283" s="557">
        <v>9884931</v>
      </c>
      <c r="B283" s="557" t="s">
        <v>5980</v>
      </c>
      <c r="C283" s="557" t="s">
        <v>5981</v>
      </c>
      <c r="D283" s="558">
        <v>4.5</v>
      </c>
      <c r="E283" s="559">
        <v>4.1615550206203222</v>
      </c>
      <c r="F283" s="560">
        <v>2019</v>
      </c>
      <c r="G2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2.0483663879252982</v>
      </c>
      <c r="H283" s="597"/>
      <c r="I283" s="559">
        <v>0.43</v>
      </c>
      <c r="J283" s="561">
        <f>(Tabela1[[#This Row],[real]]-1)^3/Tabela1[[#This Row],[Z]]*0.00002</f>
        <v>1.4698187148355349E-3</v>
      </c>
      <c r="K283" s="562">
        <v>1164.8076003384242</v>
      </c>
      <c r="L283" s="562">
        <v>1380.0110967164558</v>
      </c>
      <c r="M283" s="563">
        <v>43562</v>
      </c>
      <c r="N283" s="564">
        <f>IF(Tabela1[[#This Row],[Entry]]=$B$1,Tabela1[[#This Row],[real]],Tabela1[[#This Row],[L2]]/Tabela1[[#This Row],[days2]])</f>
        <v>3.9054826221654593</v>
      </c>
      <c r="O283" s="564">
        <f>IF(Tabela1[[#This Row],[Entry]]=$B$1,Tabela1[[#This Row],[real]],Tabela1[[#This Row],[L]]/($B$1-Tabela1[[#This Row],[Entry]]))</f>
        <v>3.8983364314024174</v>
      </c>
      <c r="P283" s="560">
        <v>298.24933638869385</v>
      </c>
      <c r="Q283" s="565">
        <f>MIN(500,$B$1-Tabela1[[#This Row],[Entry]])</f>
        <v>354</v>
      </c>
      <c r="R283" s="559">
        <f>(0.25-Tabela1[[#This Row],[days]]/2000)*$L$2+(Tabela1[[#This Row],[days]]/2000+0.75)*(IF(Tabela1[[#This Row],[real]]&gt;Tabela1[[#This Row],[AV2]],0.4*Tabela1[[#This Row],[real]]+0.6*Tabela1[[#This Row],[AV2]],Tabela1[[#This Row],[AV2]]))</f>
        <v>3.9590290657355913</v>
      </c>
      <c r="S283" s="564">
        <f>Tabela1[[#This Row],[real]]-Tabela1[[#This Row],[AV2]]</f>
        <v>0.25607239845486296</v>
      </c>
      <c r="T283" s="564">
        <f>Tabela1[[#This Row],[real]]/Tabela1[[#This Row],[AV2]]</f>
        <v>1.0655674146394944</v>
      </c>
      <c r="U283" s="566">
        <v>43832</v>
      </c>
      <c r="V283" s="191" t="s">
        <v>4017</v>
      </c>
      <c r="W283" s="191"/>
      <c r="X283" s="2"/>
      <c r="Y283" s="41"/>
      <c r="Z283" s="40"/>
      <c r="AA283" s="41"/>
      <c r="AB283" s="40"/>
    </row>
    <row r="284" spans="1:28" x14ac:dyDescent="0.2">
      <c r="A284" s="702">
        <v>10610710</v>
      </c>
      <c r="B284" s="702" t="s">
        <v>6387</v>
      </c>
      <c r="C284" s="702" t="s">
        <v>6388</v>
      </c>
      <c r="D284" s="703">
        <v>3.5</v>
      </c>
      <c r="E284" s="704">
        <v>3.4327294983586278</v>
      </c>
      <c r="F284" s="677">
        <v>2019</v>
      </c>
      <c r="G284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" s="703"/>
      <c r="I284" s="704">
        <v>0.24</v>
      </c>
      <c r="J284" s="678">
        <f>(Tabela1[[#This Row],[real]]-1)^3/Tabela1[[#This Row],[Z]]*0.00002</f>
        <v>1.1997761313820494E-3</v>
      </c>
      <c r="K284" s="705">
        <v>280.93594932532773</v>
      </c>
      <c r="L284" s="679">
        <v>292.82326733775938</v>
      </c>
      <c r="M284" s="683">
        <v>43832</v>
      </c>
      <c r="N284" s="681">
        <f>IF(Tabela1[[#This Row],[Entry]]=$B$1,Tabela1[[#This Row],[real]],Tabela1[[#This Row],[L2]]/Tabela1[[#This Row],[days2]])</f>
        <v>3.4852383492318766</v>
      </c>
      <c r="O284" s="706">
        <f>IF(Tabela1[[#This Row],[Entry]]=$B$1,Tabela1[[#This Row],[real]],Tabela1[[#This Row],[L]]/($B$1-Tabela1[[#This Row],[Entry]]))</f>
        <v>3.4859912778304687</v>
      </c>
      <c r="P284" s="707">
        <v>80.6073849690206</v>
      </c>
      <c r="Q284" s="708">
        <f>MIN(500,$B$1-Tabela1[[#This Row],[Entry]])</f>
        <v>84</v>
      </c>
      <c r="R284" s="704">
        <f>(0.25-Tabela1[[#This Row],[days]]/2000)*$L$2+(Tabela1[[#This Row],[days]]/2000+0.75)*(IF(Tabela1[[#This Row],[real]]&gt;Tabela1[[#This Row],[AV2]],0.4*Tabela1[[#This Row],[real]]+0.6*Tabela1[[#This Row],[AV2]],Tabela1[[#This Row],[AV2]]))</f>
        <v>3.4546726926650528</v>
      </c>
      <c r="S284" s="706">
        <f>Tabela1[[#This Row],[real]]-Tabela1[[#This Row],[AV2]]</f>
        <v>-5.2508850873248747E-2</v>
      </c>
      <c r="T284" s="706">
        <f>Tabela1[[#This Row],[real]]/Tabela1[[#This Row],[AV2]]</f>
        <v>0.98493392829651916</v>
      </c>
      <c r="U284" s="683">
        <v>43832</v>
      </c>
      <c r="V284" s="191" t="s">
        <v>6389</v>
      </c>
      <c r="W284" s="191"/>
      <c r="X284" s="2"/>
      <c r="Y284" s="41"/>
      <c r="Z284" s="40"/>
      <c r="AA284" s="41"/>
      <c r="AB284" s="40"/>
    </row>
    <row r="285" spans="1:28" x14ac:dyDescent="0.2">
      <c r="A285" s="33">
        <v>9753704</v>
      </c>
      <c r="B285" s="33" t="s">
        <v>996</v>
      </c>
      <c r="C285" s="33" t="s">
        <v>5710</v>
      </c>
      <c r="D285" s="45">
        <v>4.5</v>
      </c>
      <c r="E285" s="46">
        <v>4.2881956459257093</v>
      </c>
      <c r="F285" s="116">
        <v>2018</v>
      </c>
      <c r="G2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" s="597"/>
      <c r="I285" s="46">
        <v>0.67</v>
      </c>
      <c r="J285" s="161">
        <f>(Tabela1[[#This Row],[real]]-1)^3/Tabela1[[#This Row],[Z]]*0.00002</f>
        <v>1.0612755104780617E-3</v>
      </c>
      <c r="K285" s="111">
        <v>1630.0785351137772</v>
      </c>
      <c r="L285" s="66">
        <v>2044.8776850509271</v>
      </c>
      <c r="M285" s="49">
        <v>43447</v>
      </c>
      <c r="N285" s="47">
        <f>IF(Tabela1[[#This Row],[Entry]]=$B$1,Tabela1[[#This Row],[real]],Tabela1[[#This Row],[L2]]/Tabela1[[#This Row],[days2]])</f>
        <v>4.3524564399189609</v>
      </c>
      <c r="O285" s="47">
        <f>IF(Tabela1[[#This Row],[Entry]]=$B$1,Tabela1[[#This Row],[real]],Tabela1[[#This Row],[L]]/($B$1-Tabela1[[#This Row],[Entry]]))</f>
        <v>4.3600803519209537</v>
      </c>
      <c r="P285" s="116">
        <v>374.5192071684761</v>
      </c>
      <c r="Q285" s="48">
        <f>MIN(500,$B$1-Tabela1[[#This Row],[Entry]])</f>
        <v>469</v>
      </c>
      <c r="R285" s="46">
        <f>(0.25-Tabela1[[#This Row],[days]]/2000)*$L$2+(Tabela1[[#This Row],[days]]/2000+0.75)*(IF(Tabela1[[#This Row],[real]]&gt;Tabela1[[#This Row],[AV2]],0.4*Tabela1[[#This Row],[real]]+0.6*Tabela1[[#This Row],[AV2]],Tabela1[[#This Row],[AV2]]))</f>
        <v>4.3367368302979949</v>
      </c>
      <c r="S285" s="47">
        <f>Tabela1[[#This Row],[real]]-Tabela1[[#This Row],[AV2]]</f>
        <v>-6.4260793993251575E-2</v>
      </c>
      <c r="T285" s="47">
        <f>Tabela1[[#This Row],[real]]/Tabela1[[#This Row],[AV2]]</f>
        <v>0.98523574103950184</v>
      </c>
      <c r="U285" s="79">
        <v>43832</v>
      </c>
      <c r="V285" s="191" t="s">
        <v>5711</v>
      </c>
      <c r="W285" s="191"/>
      <c r="X285" s="2"/>
      <c r="Y285" s="41"/>
      <c r="Z285" s="40"/>
      <c r="AA285" s="41"/>
      <c r="AB285" s="40"/>
    </row>
    <row r="286" spans="1:28" x14ac:dyDescent="0.2">
      <c r="A286" s="174">
        <v>8106164</v>
      </c>
      <c r="B286" s="174" t="s">
        <v>3129</v>
      </c>
      <c r="C286" s="174" t="s">
        <v>3914</v>
      </c>
      <c r="D286" s="175">
        <v>4</v>
      </c>
      <c r="E286" s="176">
        <v>3.7095808187676833</v>
      </c>
      <c r="F286" s="116">
        <v>2017</v>
      </c>
      <c r="G2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1.9583956700862333</v>
      </c>
      <c r="H286" s="597"/>
      <c r="I286" s="176">
        <v>0.51</v>
      </c>
      <c r="J286" s="178">
        <f>(Tabela1[[#This Row],[real]]-1)^3/Tabela1[[#This Row],[Z]]*0.00002</f>
        <v>7.801285059532352E-4</v>
      </c>
      <c r="K286" s="179">
        <v>1802.8817306745918</v>
      </c>
      <c r="L286" s="66">
        <v>2552.810717255612</v>
      </c>
      <c r="M286" s="180">
        <v>43184</v>
      </c>
      <c r="N286" s="181">
        <f>IF(Tabela1[[#This Row],[Entry]]=$B$1,Tabela1[[#This Row],[real]],Tabela1[[#This Row],[L2]]/Tabela1[[#This Row],[days2]])</f>
        <v>3.4722219697615389</v>
      </c>
      <c r="O286" s="181">
        <f>IF(Tabela1[[#This Row],[Entry]]=$B$1,Tabela1[[#This Row],[real]],Tabela1[[#This Row],[L]]/($B$1-Tabela1[[#This Row],[Entry]]))</f>
        <v>3.4874463350486504</v>
      </c>
      <c r="P286" s="177">
        <v>519.22997618680699</v>
      </c>
      <c r="Q286" s="182">
        <f>MIN(500,$B$1-Tabela1[[#This Row],[Entry]])</f>
        <v>500</v>
      </c>
      <c r="R286" s="176">
        <f>(0.25-Tabela1[[#This Row],[days]]/2000)*$L$2+(Tabela1[[#This Row],[days]]/2000+0.75)*(IF(Tabela1[[#This Row],[real]]&gt;Tabela1[[#This Row],[AV2]],0.4*Tabela1[[#This Row],[real]]+0.6*Tabela1[[#This Row],[AV2]],Tabela1[[#This Row],[AV2]]))</f>
        <v>3.5671655093639969</v>
      </c>
      <c r="S286" s="181">
        <f>Tabela1[[#This Row],[real]]-Tabela1[[#This Row],[AV2]]</f>
        <v>0.23735884900614446</v>
      </c>
      <c r="T286" s="181">
        <f>Tabela1[[#This Row],[real]]/Tabela1[[#This Row],[AV2]]</f>
        <v>1.0683593534840878</v>
      </c>
      <c r="U286" s="183">
        <v>43829</v>
      </c>
      <c r="V286" s="191" t="s">
        <v>3965</v>
      </c>
      <c r="W286" s="191"/>
      <c r="X286" s="2"/>
      <c r="Y286" s="41"/>
      <c r="Z286" s="40"/>
      <c r="AA286" s="41"/>
      <c r="AB286" s="40"/>
    </row>
    <row r="287" spans="1:28" x14ac:dyDescent="0.2">
      <c r="A287" s="75">
        <v>8873850</v>
      </c>
      <c r="B287" s="75" t="s">
        <v>2370</v>
      </c>
      <c r="C287" s="75" t="s">
        <v>3789</v>
      </c>
      <c r="D287" s="76">
        <v>4.5</v>
      </c>
      <c r="E287" s="77">
        <v>4.2131406963614113</v>
      </c>
      <c r="F287" s="116">
        <v>2008</v>
      </c>
      <c r="G2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0.85365341464442546</v>
      </c>
      <c r="H287" s="586"/>
      <c r="I287" s="77">
        <v>0.77</v>
      </c>
      <c r="J287" s="23">
        <f>(Tabela1[[#This Row],[real]]-1)^3/Tabela1[[#This Row],[Z]]*0.00002</f>
        <v>8.6164525114749882E-4</v>
      </c>
      <c r="K287" s="112">
        <v>2172.7271139082181</v>
      </c>
      <c r="L287" s="66">
        <v>3108.6480687283811</v>
      </c>
      <c r="M287" s="79">
        <v>43138</v>
      </c>
      <c r="N287" s="22">
        <f>IF(Tabela1[[#This Row],[Entry]]=$B$1,Tabela1[[#This Row],[real]],Tabela1[[#This Row],[L2]]/Tabela1[[#This Row],[days2]])</f>
        <v>4.0169809685944973</v>
      </c>
      <c r="O287" s="64">
        <f>IF(Tabela1[[#This Row],[Entry]]=$B$1,Tabela1[[#This Row],[real]],Tabela1[[#This Row],[L]]/($B$1-Tabela1[[#This Row],[Entry]]))</f>
        <v>3.9956916050493332</v>
      </c>
      <c r="P287" s="117">
        <v>540.88558818052707</v>
      </c>
      <c r="Q287" s="78">
        <f>MIN(500,$B$1-Tabela1[[#This Row],[Entry]])</f>
        <v>500</v>
      </c>
      <c r="R287" s="77">
        <f>(0.25-Tabela1[[#This Row],[days]]/2000)*$L$2+(Tabela1[[#This Row],[days]]/2000+0.75)*(IF(Tabela1[[#This Row],[real]]&gt;Tabela1[[#This Row],[AV2]],0.4*Tabela1[[#This Row],[real]]+0.6*Tabela1[[#This Row],[AV2]],Tabela1[[#This Row],[AV2]]))</f>
        <v>4.0954448597012627</v>
      </c>
      <c r="S287" s="64">
        <f>Tabela1[[#This Row],[real]]-Tabela1[[#This Row],[AV2]]</f>
        <v>0.19615972776691404</v>
      </c>
      <c r="T287" s="64">
        <f>Tabela1[[#This Row],[real]]/Tabela1[[#This Row],[AV2]]</f>
        <v>1.0488326256212133</v>
      </c>
      <c r="U287" s="168">
        <v>43829</v>
      </c>
      <c r="V287" s="216" t="s">
        <v>4068</v>
      </c>
      <c r="W287" s="191"/>
      <c r="X287" s="2"/>
      <c r="Y287" s="41"/>
      <c r="Z287" s="40"/>
      <c r="AA287" s="41"/>
      <c r="AB287" s="40"/>
    </row>
    <row r="288" spans="1:28" x14ac:dyDescent="0.2">
      <c r="A288" s="65">
        <v>4444542</v>
      </c>
      <c r="B288" s="65" t="s">
        <v>3258</v>
      </c>
      <c r="C288" s="65" t="s">
        <v>3259</v>
      </c>
      <c r="D288" s="39">
        <v>4.5</v>
      </c>
      <c r="E288" s="41">
        <v>4.216332965503498</v>
      </c>
      <c r="F288" s="116">
        <v>2012</v>
      </c>
      <c r="G2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0.77972115915945217</v>
      </c>
      <c r="H288" s="586"/>
      <c r="I288" s="41">
        <v>0.71</v>
      </c>
      <c r="J288" s="23">
        <f>(Tabela1[[#This Row],[real]]-1)^3/Tabela1[[#This Row],[Z]]*0.00002</f>
        <v>9.3724828193408394E-4</v>
      </c>
      <c r="K288" s="66">
        <v>2904.051650970332</v>
      </c>
      <c r="L288" s="66">
        <v>4713.3111057108736</v>
      </c>
      <c r="M288" s="67">
        <v>42697</v>
      </c>
      <c r="N288" s="22">
        <f>IF(Tabela1[[#This Row],[Entry]]=$B$1,Tabela1[[#This Row],[real]],Tabela1[[#This Row],[L2]]/Tabela1[[#This Row],[days2]])</f>
        <v>3.8938004957179624</v>
      </c>
      <c r="O288" s="42">
        <f>IF(Tabela1[[#This Row],[Entry]]=$B$1,Tabela1[[#This Row],[real]],Tabela1[[#This Row],[L]]/($B$1-Tabela1[[#This Row],[Entry]]))</f>
        <v>3.8665390530852122</v>
      </c>
      <c r="P288" s="115">
        <v>745.8141869784896</v>
      </c>
      <c r="Q288" s="43">
        <f>MIN(500,$B$1-Tabela1[[#This Row],[Entry]])</f>
        <v>500</v>
      </c>
      <c r="R288" s="41">
        <f>(0.25-Tabela1[[#This Row],[days]]/2000)*$L$2+(Tabela1[[#This Row],[days]]/2000+0.75)*(IF(Tabela1[[#This Row],[real]]&gt;Tabela1[[#This Row],[AV2]],0.4*Tabela1[[#This Row],[real]]+0.6*Tabela1[[#This Row],[AV2]],Tabela1[[#This Row],[AV2]]))</f>
        <v>4.0228134836321763</v>
      </c>
      <c r="S288" s="42">
        <f>Tabela1[[#This Row],[real]]-Tabela1[[#This Row],[AV2]]</f>
        <v>0.32253246978553562</v>
      </c>
      <c r="T288" s="64">
        <f>Tabela1[[#This Row],[real]]/Tabela1[[#This Row],[AV2]]</f>
        <v>1.082832304875462</v>
      </c>
      <c r="U288" s="168">
        <v>43829</v>
      </c>
      <c r="V288" s="191" t="s">
        <v>3938</v>
      </c>
      <c r="W288" s="191"/>
      <c r="X288" s="2"/>
      <c r="Y288" s="41"/>
      <c r="Z288" s="40"/>
      <c r="AA288" s="41"/>
      <c r="AB288" s="40"/>
    </row>
    <row r="289" spans="1:28" x14ac:dyDescent="0.2">
      <c r="A289" s="585">
        <v>10278077</v>
      </c>
      <c r="B289" s="585" t="s">
        <v>6183</v>
      </c>
      <c r="C289" s="585" t="s">
        <v>6184</v>
      </c>
      <c r="D289" s="586">
        <v>4</v>
      </c>
      <c r="E289" s="587">
        <v>3.926353963502657</v>
      </c>
      <c r="F289" s="588">
        <v>2019</v>
      </c>
      <c r="G289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" s="597"/>
      <c r="I289" s="587">
        <v>0.48</v>
      </c>
      <c r="J289" s="589">
        <f>(Tabela1[[#This Row],[real]]-1)^3/Tabela1[[#This Row],[Z]]*0.00002</f>
        <v>1.0441654677475003E-3</v>
      </c>
      <c r="K289" s="590">
        <v>834.98725465782604</v>
      </c>
      <c r="L289" s="590">
        <v>940.05148945500764</v>
      </c>
      <c r="M289" s="591">
        <v>43671</v>
      </c>
      <c r="N289" s="592">
        <f>IF(Tabela1[[#This Row],[Entry]]=$B$1,Tabela1[[#This Row],[real]],Tabela1[[#This Row],[L2]]/Tabela1[[#This Row],[days2]])</f>
        <v>3.840939661048258</v>
      </c>
      <c r="O289" s="592">
        <f>IF(Tabela1[[#This Row],[Entry]]=$B$1,Tabela1[[#This Row],[real]],Tabela1[[#This Row],[L]]/($B$1-Tabela1[[#This Row],[Entry]]))</f>
        <v>3.8369448549183987</v>
      </c>
      <c r="P289" s="588">
        <v>217.39140115258769</v>
      </c>
      <c r="Q289" s="593">
        <f>MIN(500,$B$1-Tabela1[[#This Row],[Entry]])</f>
        <v>245</v>
      </c>
      <c r="R289" s="587">
        <f>(0.25-Tabela1[[#This Row],[days]]/2000)*$L$2+(Tabela1[[#This Row],[days]]/2000+0.75)*(IF(Tabela1[[#This Row],[real]]&gt;Tabela1[[#This Row],[AV2]],0.4*Tabela1[[#This Row],[real]]+0.6*Tabela1[[#This Row],[AV2]],Tabela1[[#This Row],[AV2]]))</f>
        <v>3.80666117567388</v>
      </c>
      <c r="S289" s="592">
        <f>Tabela1[[#This Row],[real]]-Tabela1[[#This Row],[AV2]]</f>
        <v>8.541430245439896E-2</v>
      </c>
      <c r="T289" s="592">
        <f>Tabela1[[#This Row],[real]]/Tabela1[[#This Row],[AV2]]</f>
        <v>1.0222378662493978</v>
      </c>
      <c r="U289" s="594">
        <v>43829</v>
      </c>
      <c r="V289" s="191" t="s">
        <v>6185</v>
      </c>
      <c r="W289" s="191"/>
      <c r="X289" s="2"/>
      <c r="Y289" s="41"/>
      <c r="Z289" s="40"/>
      <c r="AA289" s="41"/>
      <c r="AB289" s="40"/>
    </row>
    <row r="290" spans="1:28" x14ac:dyDescent="0.2">
      <c r="A290" s="647">
        <v>10236529</v>
      </c>
      <c r="B290" s="647" t="s">
        <v>304</v>
      </c>
      <c r="C290" s="647" t="s">
        <v>6339</v>
      </c>
      <c r="D290" s="648">
        <v>4</v>
      </c>
      <c r="E290" s="649">
        <v>3.9661543715605392</v>
      </c>
      <c r="F290" s="650">
        <v>2019</v>
      </c>
      <c r="G290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" s="648"/>
      <c r="I290" s="649">
        <v>0.47</v>
      </c>
      <c r="J290" s="651">
        <f>(Tabela1[[#This Row],[real]]-1)^3/Tabela1[[#This Row],[Z]]*0.00002</f>
        <v>1.1104867659637555E-3</v>
      </c>
      <c r="K290" s="652">
        <v>520.93776930021659</v>
      </c>
      <c r="L290" s="652">
        <v>557.77487515653229</v>
      </c>
      <c r="M290" s="653">
        <v>43777</v>
      </c>
      <c r="N290" s="654">
        <f>IF(Tabela1[[#This Row],[Entry]]=$B$1,Tabela1[[#This Row],[real]],Tabela1[[#This Row],[L2]]/Tabela1[[#This Row],[days2]])</f>
        <v>4.0123837010903705</v>
      </c>
      <c r="O290" s="654">
        <f>IF(Tabela1[[#This Row],[Entry]]=$B$1,Tabela1[[#This Row],[real]],Tabela1[[#This Row],[L]]/($B$1-Tabela1[[#This Row],[Entry]]))</f>
        <v>4.0127688860182182</v>
      </c>
      <c r="P290" s="650">
        <v>129.83249063609023</v>
      </c>
      <c r="Q290" s="655">
        <f>MIN(500,$B$1-Tabela1[[#This Row],[Entry]])</f>
        <v>139</v>
      </c>
      <c r="R290" s="649">
        <f>(0.25-Tabela1[[#This Row],[days]]/2000)*$L$2+(Tabela1[[#This Row],[days]]/2000+0.75)*(IF(Tabela1[[#This Row],[real]]&gt;Tabela1[[#This Row],[AV2]],0.4*Tabela1[[#This Row],[real]]+0.6*Tabela1[[#This Row],[AV2]],Tabela1[[#This Row],[AV2]]))</f>
        <v>3.8907094409918752</v>
      </c>
      <c r="S290" s="654">
        <f>Tabela1[[#This Row],[real]]-Tabela1[[#This Row],[AV2]]</f>
        <v>-4.6229329529831276E-2</v>
      </c>
      <c r="T290" s="654">
        <f>Tabela1[[#This Row],[real]]/Tabela1[[#This Row],[AV2]]</f>
        <v>0.98847833782265926</v>
      </c>
      <c r="U290" s="656">
        <v>43827</v>
      </c>
      <c r="V290" s="191" t="s">
        <v>6340</v>
      </c>
      <c r="W290" s="191"/>
      <c r="X290" s="2"/>
      <c r="Y290" s="41"/>
      <c r="Z290" s="40"/>
      <c r="AA290" s="41"/>
      <c r="AB290" s="40"/>
    </row>
    <row r="291" spans="1:28" x14ac:dyDescent="0.2">
      <c r="A291" s="540">
        <v>9734332</v>
      </c>
      <c r="B291" s="540" t="s">
        <v>3641</v>
      </c>
      <c r="C291" s="540" t="s">
        <v>5880</v>
      </c>
      <c r="D291" s="541">
        <v>4</v>
      </c>
      <c r="E291" s="542">
        <v>3.7868732226037749</v>
      </c>
      <c r="F291" s="543">
        <v>2019</v>
      </c>
      <c r="G2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" s="541"/>
      <c r="I291" s="542">
        <v>0.49</v>
      </c>
      <c r="J291" s="544">
        <f>(Tabela1[[#This Row],[real]]-1)^3/Tabela1[[#This Row],[Z]]*0.00002</f>
        <v>8.8345727987461993E-4</v>
      </c>
      <c r="K291" s="545">
        <v>1172.2863504555917</v>
      </c>
      <c r="L291" s="545">
        <v>1413.621510150849</v>
      </c>
      <c r="M291" s="546">
        <v>43527</v>
      </c>
      <c r="N291" s="547">
        <f>IF(Tabela1[[#This Row],[Entry]]=$B$1,Tabela1[[#This Row],[real]],Tabela1[[#This Row],[L2]]/Tabela1[[#This Row],[days2]])</f>
        <v>3.6361507086040965</v>
      </c>
      <c r="O291" s="547">
        <f>IF(Tabela1[[#This Row],[Entry]]=$B$1,Tabela1[[#This Row],[real]],Tabela1[[#This Row],[L]]/($B$1-Tabela1[[#This Row],[Entry]]))</f>
        <v>3.6339884579713342</v>
      </c>
      <c r="P291" s="543">
        <v>322.39762441134559</v>
      </c>
      <c r="Q291" s="548">
        <f>MIN(500,$B$1-Tabela1[[#This Row],[Entry]])</f>
        <v>389</v>
      </c>
      <c r="R291" s="542">
        <f>(0.25-Tabela1[[#This Row],[days]]/2000)*$L$2+(Tabela1[[#This Row],[days]]/2000+0.75)*(IF(Tabela1[[#This Row],[real]]&gt;Tabela1[[#This Row],[AV2]],0.4*Tabela1[[#This Row],[real]]+0.6*Tabela1[[#This Row],[AV2]],Tabela1[[#This Row],[AV2]]))</f>
        <v>3.6765622983544652</v>
      </c>
      <c r="S291" s="547">
        <f>Tabela1[[#This Row],[real]]-Tabela1[[#This Row],[AV2]]</f>
        <v>0.1507225139996784</v>
      </c>
      <c r="T291" s="547">
        <f>Tabela1[[#This Row],[real]]/Tabela1[[#This Row],[AV2]]</f>
        <v>1.041451118525706</v>
      </c>
      <c r="U291" s="549">
        <v>43826</v>
      </c>
      <c r="V291" s="191" t="s">
        <v>3941</v>
      </c>
      <c r="W291" s="191"/>
      <c r="X291" s="2"/>
      <c r="Y291" s="41"/>
      <c r="Z291" s="40"/>
      <c r="AA291" s="41"/>
      <c r="AB291" s="40"/>
    </row>
    <row r="292" spans="1:28" x14ac:dyDescent="0.2">
      <c r="A292" s="10">
        <v>22562</v>
      </c>
      <c r="B292" s="10" t="s">
        <v>2950</v>
      </c>
      <c r="C292" s="10" t="s">
        <v>2951</v>
      </c>
      <c r="D292" s="2">
        <v>4</v>
      </c>
      <c r="E292" s="21">
        <v>4.0004099473711436</v>
      </c>
      <c r="F292" s="116">
        <v>1995</v>
      </c>
      <c r="G2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" s="39"/>
      <c r="I292" s="21">
        <v>0.57999999999999996</v>
      </c>
      <c r="J292" s="23">
        <f>(Tabela1[[#This Row],[real]]-1)^3/Tabela1[[#This Row],[Z]]*0.00002</f>
        <v>9.3141621005522074E-4</v>
      </c>
      <c r="K292" s="24">
        <v>2664.3386199721467</v>
      </c>
      <c r="L292" s="66">
        <v>4383.991056311027</v>
      </c>
      <c r="M292" s="1">
        <v>42604</v>
      </c>
      <c r="N292" s="22">
        <f>IF(Tabela1[[#This Row],[Entry]]=$B$1,Tabela1[[#This Row],[real]],Tabela1[[#This Row],[L2]]/Tabela1[[#This Row],[days2]])</f>
        <v>3.3767248325912393</v>
      </c>
      <c r="O292" s="22">
        <f>IF(Tabela1[[#This Row],[Entry]]=$B$1,Tabela1[[#This Row],[real]],Tabela1[[#This Row],[L]]/($B$1-Tabela1[[#This Row],[Entry]]))</f>
        <v>3.3414565977980391</v>
      </c>
      <c r="P292" s="35">
        <v>789.03042209914986</v>
      </c>
      <c r="Q292" s="3">
        <f>MIN(500,$B$1-Tabela1[[#This Row],[Entry]])</f>
        <v>500</v>
      </c>
      <c r="R292" s="21">
        <f>(0.25-Tabela1[[#This Row],[days]]/2000)*$L$2+(Tabela1[[#This Row],[days]]/2000+0.75)*(IF(Tabela1[[#This Row],[real]]&gt;Tabela1[[#This Row],[AV2]],0.4*Tabela1[[#This Row],[real]]+0.6*Tabela1[[#This Row],[AV2]],Tabela1[[#This Row],[AV2]]))</f>
        <v>3.6261988785032013</v>
      </c>
      <c r="S292" s="22">
        <f>Tabela1[[#This Row],[real]]-Tabela1[[#This Row],[AV2]]</f>
        <v>0.62368511477990429</v>
      </c>
      <c r="T292" s="47">
        <f>Tabela1[[#This Row],[real]]/Tabela1[[#This Row],[AV2]]</f>
        <v>1.1847011958926186</v>
      </c>
      <c r="U292" s="172">
        <v>43824</v>
      </c>
      <c r="V292" s="191" t="s">
        <v>4836</v>
      </c>
      <c r="W292" s="191"/>
      <c r="X292" s="2"/>
      <c r="Y292" s="41"/>
      <c r="Z292" s="40"/>
      <c r="AA292" s="41"/>
      <c r="AB292" s="40"/>
    </row>
    <row r="293" spans="1:28" x14ac:dyDescent="0.2">
      <c r="A293" s="75">
        <v>8017330</v>
      </c>
      <c r="B293" s="75" t="s">
        <v>3550</v>
      </c>
      <c r="C293" s="75" t="s">
        <v>3551</v>
      </c>
      <c r="D293" s="76">
        <v>4</v>
      </c>
      <c r="E293" s="77">
        <v>3.7910933919830097</v>
      </c>
      <c r="F293" s="116">
        <v>2017</v>
      </c>
      <c r="G2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" s="586"/>
      <c r="I293" s="77">
        <v>0.55000000000000004</v>
      </c>
      <c r="J293" s="23">
        <f>(Tabela1[[#This Row],[real]]-1)^3/Tabela1[[#This Row],[Z]]*0.00002</f>
        <v>7.9066117182899809E-4</v>
      </c>
      <c r="K293" s="112">
        <v>2136.7596715938757</v>
      </c>
      <c r="L293" s="66">
        <v>3303.3413503889437</v>
      </c>
      <c r="M293" s="79">
        <v>42941</v>
      </c>
      <c r="N293" s="22">
        <f>IF(Tabela1[[#This Row],[Entry]]=$B$1,Tabela1[[#This Row],[real]],Tabela1[[#This Row],[L2]]/Tabela1[[#This Row],[days2]])</f>
        <v>3.3786519194696756</v>
      </c>
      <c r="O293" s="64">
        <f>IF(Tabela1[[#This Row],[Entry]]=$B$1,Tabela1[[#This Row],[real]],Tabela1[[#This Row],[L]]/($B$1-Tabela1[[#This Row],[Entry]]))</f>
        <v>3.3880424106553271</v>
      </c>
      <c r="P293" s="117">
        <v>632.42965612428895</v>
      </c>
      <c r="Q293" s="78">
        <f>MIN(500,$B$1-Tabela1[[#This Row],[Entry]])</f>
        <v>500</v>
      </c>
      <c r="R293" s="77">
        <f>(0.25-Tabela1[[#This Row],[days]]/2000)*$L$2+(Tabela1[[#This Row],[days]]/2000+0.75)*(IF(Tabela1[[#This Row],[real]]&gt;Tabela1[[#This Row],[AV2]],0.4*Tabela1[[#This Row],[real]]+0.6*Tabela1[[#This Row],[AV2]],Tabela1[[#This Row],[AV2]]))</f>
        <v>3.5436285084750088</v>
      </c>
      <c r="S293" s="64">
        <f>Tabela1[[#This Row],[real]]-Tabela1[[#This Row],[AV2]]</f>
        <v>0.41244147251333407</v>
      </c>
      <c r="T293" s="64">
        <f>Tabela1[[#This Row],[real]]/Tabela1[[#This Row],[AV2]]</f>
        <v>1.1220727918542353</v>
      </c>
      <c r="U293" s="168">
        <v>43820</v>
      </c>
      <c r="V293" s="191" t="s">
        <v>5090</v>
      </c>
      <c r="W293" s="191"/>
      <c r="X293" s="2"/>
      <c r="Y293" s="41"/>
      <c r="Z293" s="40"/>
      <c r="AA293" s="41"/>
      <c r="AB293" s="40"/>
    </row>
    <row r="294" spans="1:28" x14ac:dyDescent="0.2">
      <c r="A294" s="570">
        <v>10255382</v>
      </c>
      <c r="B294" s="570" t="s">
        <v>3723</v>
      </c>
      <c r="C294" s="80" t="s">
        <v>6086</v>
      </c>
      <c r="D294" s="571">
        <v>3.5</v>
      </c>
      <c r="E294" s="572">
        <v>3.6112089079929555</v>
      </c>
      <c r="F294" s="560">
        <v>2019</v>
      </c>
      <c r="G2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" s="571"/>
      <c r="I294" s="572">
        <v>0.45</v>
      </c>
      <c r="J294" s="561">
        <f>(Tabela1[[#This Row],[real]]-1)^3/Tabela1[[#This Row],[Z]]*0.00002</f>
        <v>7.9130213561793498E-4</v>
      </c>
      <c r="K294" s="573">
        <v>970.22175758225296</v>
      </c>
      <c r="L294" s="562">
        <v>1129.1235081283642</v>
      </c>
      <c r="M294" s="566">
        <v>43605</v>
      </c>
      <c r="N294" s="564">
        <f>IF(Tabela1[[#This Row],[Entry]]=$B$1,Tabela1[[#This Row],[real]],Tabela1[[#This Row],[L2]]/Tabela1[[#This Row],[days2]])</f>
        <v>3.6283518778043105</v>
      </c>
      <c r="O294" s="574">
        <f>IF(Tabela1[[#This Row],[Entry]]=$B$1,Tabela1[[#This Row],[real]],Tabela1[[#This Row],[L]]/($B$1-Tabela1[[#This Row],[Entry]]))</f>
        <v>3.6306222126313958</v>
      </c>
      <c r="P294" s="575">
        <v>267.40012828341793</v>
      </c>
      <c r="Q294" s="576">
        <f>MIN(500,$B$1-Tabela1[[#This Row],[Entry]])</f>
        <v>311</v>
      </c>
      <c r="R294" s="572">
        <f>(0.25-Tabela1[[#This Row],[days]]/2000)*$L$2+(Tabela1[[#This Row],[days]]/2000+0.75)*(IF(Tabela1[[#This Row],[real]]&gt;Tabela1[[#This Row],[AV2]],0.4*Tabela1[[#This Row],[real]]+0.6*Tabela1[[#This Row],[AV2]],Tabela1[[#This Row],[AV2]]))</f>
        <v>3.6009408486543846</v>
      </c>
      <c r="S294" s="574">
        <f>Tabela1[[#This Row],[real]]-Tabela1[[#This Row],[AV2]]</f>
        <v>-1.7142969811354991E-2</v>
      </c>
      <c r="T294" s="574">
        <f>Tabela1[[#This Row],[real]]/Tabela1[[#This Row],[AV2]]</f>
        <v>0.99527527362596124</v>
      </c>
      <c r="U294" s="566">
        <v>43819</v>
      </c>
      <c r="V294" s="191" t="s">
        <v>6085</v>
      </c>
      <c r="W294" s="191"/>
      <c r="X294" s="2"/>
      <c r="Y294" s="41"/>
      <c r="Z294" s="40"/>
      <c r="AA294" s="41"/>
      <c r="AB294" s="40"/>
    </row>
    <row r="295" spans="1:28" x14ac:dyDescent="0.2">
      <c r="A295" s="596">
        <v>10341556</v>
      </c>
      <c r="B295" s="596" t="s">
        <v>3393</v>
      </c>
      <c r="C295" s="596" t="s">
        <v>6278</v>
      </c>
      <c r="D295" s="597">
        <v>4</v>
      </c>
      <c r="E295" s="598">
        <v>3.9306407727018375</v>
      </c>
      <c r="F295" s="599">
        <v>2019</v>
      </c>
      <c r="G295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" s="586"/>
      <c r="I295" s="598">
        <v>0.47</v>
      </c>
      <c r="J295" s="600">
        <f>(Tabela1[[#This Row],[real]]-1)^3/Tabela1[[#This Row],[Z]]*0.00002</f>
        <v>1.0710750433212844E-3</v>
      </c>
      <c r="K295" s="601">
        <v>699.90139400706994</v>
      </c>
      <c r="L295" s="601">
        <v>769.10167323535643</v>
      </c>
      <c r="M295" s="602">
        <v>43725</v>
      </c>
      <c r="N295" s="603">
        <f>IF(Tabela1[[#This Row],[Entry]]=$B$1,Tabela1[[#This Row],[real]],Tabela1[[#This Row],[L2]]/Tabela1[[#This Row],[days2]])</f>
        <v>4.023662286415723</v>
      </c>
      <c r="O295" s="603">
        <f>IF(Tabela1[[#This Row],[Entry]]=$B$1,Tabela1[[#This Row],[real]],Tabela1[[#This Row],[L]]/($B$1-Tabela1[[#This Row],[Entry]]))</f>
        <v>4.0267103310751642</v>
      </c>
      <c r="P295" s="599">
        <v>173.94635637538605</v>
      </c>
      <c r="Q295" s="604">
        <f>MIN(500,$B$1-Tabela1[[#This Row],[Entry]])</f>
        <v>191</v>
      </c>
      <c r="R295" s="598">
        <f>(0.25-Tabela1[[#This Row],[days]]/2000)*$L$2+(Tabela1[[#This Row],[days]]/2000+0.75)*(IF(Tabela1[[#This Row],[real]]&gt;Tabela1[[#This Row],[AV2]],0.4*Tabela1[[#This Row],[real]]+0.6*Tabela1[[#This Row],[AV2]],Tabela1[[#This Row],[AV2]]))</f>
        <v>3.917771971103635</v>
      </c>
      <c r="S295" s="603">
        <f>Tabela1[[#This Row],[real]]-Tabela1[[#This Row],[AV2]]</f>
        <v>-9.3021513713885451E-2</v>
      </c>
      <c r="T295" s="603">
        <f>Tabela1[[#This Row],[real]]/Tabela1[[#This Row],[AV2]]</f>
        <v>0.97688138141515124</v>
      </c>
      <c r="U295" s="605">
        <v>43819</v>
      </c>
      <c r="V295" s="191" t="s">
        <v>6279</v>
      </c>
      <c r="W295" s="191"/>
      <c r="X295" s="2"/>
      <c r="Y295" s="41"/>
      <c r="Z295" s="40"/>
      <c r="AA295" s="41"/>
      <c r="AB295" s="40"/>
    </row>
    <row r="296" spans="1:28" x14ac:dyDescent="0.2">
      <c r="A296" s="674">
        <v>9755583</v>
      </c>
      <c r="B296" s="674" t="s">
        <v>6384</v>
      </c>
      <c r="C296" s="674" t="s">
        <v>6385</v>
      </c>
      <c r="D296" s="675">
        <v>4</v>
      </c>
      <c r="E296" s="676">
        <v>3.6613342234107185</v>
      </c>
      <c r="F296" s="677">
        <v>2019</v>
      </c>
      <c r="G296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4.2960462746446799</v>
      </c>
      <c r="H296" s="675"/>
      <c r="I296" s="676">
        <v>0.27999999999999997</v>
      </c>
      <c r="J296" s="678">
        <f>(Tabela1[[#This Row],[real]]-1)^3/Tabela1[[#This Row],[Z]]*0.00002</f>
        <v>1.3463879643916855E-3</v>
      </c>
      <c r="K296" s="679">
        <v>351.66694761494688</v>
      </c>
      <c r="L296" s="679">
        <v>369.29923256684737</v>
      </c>
      <c r="M296" s="680">
        <v>43817</v>
      </c>
      <c r="N296" s="681">
        <f>IF(Tabela1[[#This Row],[Entry]]=$B$1,Tabela1[[#This Row],[real]],Tabela1[[#This Row],[L2]]/Tabela1[[#This Row],[days2]])</f>
        <v>3.7291507013897243</v>
      </c>
      <c r="O296" s="681">
        <f>IF(Tabela1[[#This Row],[Entry]]=$B$1,Tabela1[[#This Row],[real]],Tabela1[[#This Row],[L]]/($B$1-Tabela1[[#This Row],[Entry]]))</f>
        <v>3.7302952784530037</v>
      </c>
      <c r="P296" s="677">
        <v>94.302155041332298</v>
      </c>
      <c r="Q296" s="682">
        <f>MIN(500,$B$1-Tabela1[[#This Row],[Entry]])</f>
        <v>99</v>
      </c>
      <c r="R296" s="676">
        <f>(0.25-Tabela1[[#This Row],[days]]/2000)*$L$2+(Tabela1[[#This Row],[days]]/2000+0.75)*(IF(Tabela1[[#This Row],[real]]&gt;Tabela1[[#This Row],[AV2]],0.4*Tabela1[[#This Row],[real]]+0.6*Tabela1[[#This Row],[AV2]],Tabela1[[#This Row],[AV2]]))</f>
        <v>3.6507827452549213</v>
      </c>
      <c r="S296" s="681">
        <f>Tabela1[[#This Row],[real]]-Tabela1[[#This Row],[AV2]]</f>
        <v>-6.7816477979005807E-2</v>
      </c>
      <c r="T296" s="681">
        <f>Tabela1[[#This Row],[real]]/Tabela1[[#This Row],[AV2]]</f>
        <v>0.98181449788185471</v>
      </c>
      <c r="U296" s="683">
        <v>43817</v>
      </c>
      <c r="V296" s="191" t="s">
        <v>6386</v>
      </c>
      <c r="W296" s="191"/>
      <c r="X296" s="2"/>
      <c r="Y296" s="41"/>
      <c r="Z296" s="40"/>
      <c r="AA296" s="41"/>
      <c r="AB296" s="40"/>
    </row>
    <row r="297" spans="1:28" x14ac:dyDescent="0.2">
      <c r="A297" s="674">
        <v>1426104</v>
      </c>
      <c r="B297" s="674" t="s">
        <v>5773</v>
      </c>
      <c r="C297" s="674" t="s">
        <v>6383</v>
      </c>
      <c r="D297" s="675">
        <v>3.5</v>
      </c>
      <c r="E297" s="676">
        <v>3.5483785917781909</v>
      </c>
      <c r="F297" s="677">
        <v>2008</v>
      </c>
      <c r="G297" s="67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" s="675"/>
      <c r="I297" s="676">
        <v>0.33999999999999997</v>
      </c>
      <c r="J297" s="678">
        <f>(Tabela1[[#This Row],[real]]-1)^3/Tabela1[[#This Row],[Z]]*0.00002</f>
        <v>9.7351561684881139E-4</v>
      </c>
      <c r="K297" s="679">
        <v>339.3099937882273</v>
      </c>
      <c r="L297" s="679">
        <v>356.29663673238366</v>
      </c>
      <c r="M297" s="680">
        <v>43817</v>
      </c>
      <c r="N297" s="681">
        <f>IF(Tabela1[[#This Row],[Entry]]=$B$1,Tabela1[[#This Row],[real]],Tabela1[[#This Row],[L2]]/Tabela1[[#This Row],[days2]])</f>
        <v>3.5981149491176416</v>
      </c>
      <c r="O297" s="681">
        <f>IF(Tabela1[[#This Row],[Entry]]=$B$1,Tabela1[[#This Row],[real]],Tabela1[[#This Row],[L]]/($B$1-Tabela1[[#This Row],[Entry]]))</f>
        <v>3.598955926589734</v>
      </c>
      <c r="P297" s="677">
        <v>94.302155041332298</v>
      </c>
      <c r="Q297" s="682">
        <f>MIN(500,$B$1-Tabela1[[#This Row],[Entry]])</f>
        <v>99</v>
      </c>
      <c r="R297" s="676">
        <f>(0.25-Tabela1[[#This Row],[days]]/2000)*$L$2+(Tabela1[[#This Row],[days]]/2000+0.75)*(IF(Tabela1[[#This Row],[real]]&gt;Tabela1[[#This Row],[AV2]],0.4*Tabela1[[#This Row],[real]]+0.6*Tabela1[[#This Row],[AV2]],Tabela1[[#This Row],[AV2]]))</f>
        <v>3.546019661313391</v>
      </c>
      <c r="S297" s="681">
        <f>Tabela1[[#This Row],[real]]-Tabela1[[#This Row],[AV2]]</f>
        <v>-4.9736357339450699E-2</v>
      </c>
      <c r="T297" s="681">
        <f>Tabela1[[#This Row],[real]]/Tabela1[[#This Row],[AV2]]</f>
        <v>0.98617710716783868</v>
      </c>
      <c r="U297" s="683">
        <v>43817</v>
      </c>
      <c r="V297" s="191" t="s">
        <v>4017</v>
      </c>
      <c r="W297" s="191"/>
      <c r="X297" s="2"/>
      <c r="Y297" s="41"/>
      <c r="Z297" s="40"/>
      <c r="AA297" s="41"/>
      <c r="AB297" s="40"/>
    </row>
    <row r="298" spans="1:28" x14ac:dyDescent="0.2">
      <c r="A298" s="585">
        <v>7381150</v>
      </c>
      <c r="B298" s="585" t="s">
        <v>3516</v>
      </c>
      <c r="C298" s="585" t="s">
        <v>6176</v>
      </c>
      <c r="D298" s="586">
        <v>4</v>
      </c>
      <c r="E298" s="587">
        <v>3.9884373329001512</v>
      </c>
      <c r="F298" s="588">
        <v>2019</v>
      </c>
      <c r="G29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" s="39"/>
      <c r="I298" s="587">
        <v>0.49</v>
      </c>
      <c r="J298" s="589">
        <f>(Tabela1[[#This Row],[real]]-1)^3/Tabela1[[#This Row],[Z]]*0.00002</f>
        <v>1.0893473346883403E-3</v>
      </c>
      <c r="K298" s="590">
        <v>879.04542288760524</v>
      </c>
      <c r="L298" s="590">
        <v>992.0785551432549</v>
      </c>
      <c r="M298" s="591">
        <v>43668</v>
      </c>
      <c r="N298" s="592">
        <f>IF(Tabela1[[#This Row],[Entry]]=$B$1,Tabela1[[#This Row],[real]],Tabela1[[#This Row],[L2]]/Tabela1[[#This Row],[days2]])</f>
        <v>4.0004455477108767</v>
      </c>
      <c r="O298" s="592">
        <f>IF(Tabela1[[#This Row],[Entry]]=$B$1,Tabela1[[#This Row],[real]],Tabela1[[#This Row],[L]]/($B$1-Tabela1[[#This Row],[Entry]]))</f>
        <v>4.0003167546098988</v>
      </c>
      <c r="P298" s="588">
        <v>219.73687990594198</v>
      </c>
      <c r="Q298" s="593">
        <f>MIN(500,$B$1-Tabela1[[#This Row],[Entry]])</f>
        <v>248</v>
      </c>
      <c r="R298" s="587">
        <f>(0.25-Tabela1[[#This Row],[days]]/2000)*$L$2+(Tabela1[[#This Row],[days]]/2000+0.75)*(IF(Tabela1[[#This Row],[real]]&gt;Tabela1[[#This Row],[AV2]],0.4*Tabela1[[#This Row],[real]]+0.6*Tabela1[[#This Row],[AV2]],Tabela1[[#This Row],[AV2]]))</f>
        <v>3.917013706436081</v>
      </c>
      <c r="S298" s="592">
        <f>Tabela1[[#This Row],[real]]-Tabela1[[#This Row],[AV2]]</f>
        <v>-1.2008214810725448E-2</v>
      </c>
      <c r="T298" s="592">
        <f>Tabela1[[#This Row],[real]]/Tabela1[[#This Row],[AV2]]</f>
        <v>0.99699828064961493</v>
      </c>
      <c r="U298" s="594">
        <v>43817</v>
      </c>
      <c r="V298" s="191" t="s">
        <v>3954</v>
      </c>
      <c r="W298" s="191"/>
      <c r="X298" s="2"/>
      <c r="Y298" s="41"/>
      <c r="Z298" s="40"/>
      <c r="AA298" s="41"/>
      <c r="AB298" s="40"/>
    </row>
    <row r="299" spans="1:28" x14ac:dyDescent="0.2">
      <c r="A299" s="585">
        <v>10114446</v>
      </c>
      <c r="B299" s="585" t="s">
        <v>6157</v>
      </c>
      <c r="C299" s="585" t="s">
        <v>6158</v>
      </c>
      <c r="D299" s="586">
        <v>4</v>
      </c>
      <c r="E299" s="587">
        <v>4.0738044664674886</v>
      </c>
      <c r="F299" s="588">
        <v>2019</v>
      </c>
      <c r="G299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" s="586"/>
      <c r="I299" s="587">
        <v>0.56999999999999995</v>
      </c>
      <c r="J299" s="589">
        <f>(Tabela1[[#This Row],[real]]-1)^3/Tabela1[[#This Row],[Z]]*0.00002</f>
        <v>1.019022684502197E-3</v>
      </c>
      <c r="K299" s="590">
        <v>1023.2234301922492</v>
      </c>
      <c r="L299" s="590">
        <v>1173.0235885527331</v>
      </c>
      <c r="M299" s="591">
        <v>43640</v>
      </c>
      <c r="N299" s="592">
        <f>IF(Tabela1[[#This Row],[Entry]]=$B$1,Tabela1[[#This Row],[real]],Tabela1[[#This Row],[L2]]/Tabela1[[#This Row],[days2]])</f>
        <v>4.2406050534005484</v>
      </c>
      <c r="O299" s="592">
        <f>IF(Tabela1[[#This Row],[Entry]]=$B$1,Tabela1[[#This Row],[real]],Tabela1[[#This Row],[L]]/($B$1-Tabela1[[#This Row],[Entry]]))</f>
        <v>4.2500854657707725</v>
      </c>
      <c r="P299" s="588">
        <v>241.29184805166531</v>
      </c>
      <c r="Q299" s="593">
        <f>MIN(500,$B$1-Tabela1[[#This Row],[Entry]])</f>
        <v>276</v>
      </c>
      <c r="R299" s="587">
        <f>(0.25-Tabela1[[#This Row],[days]]/2000)*$L$2+(Tabela1[[#This Row],[days]]/2000+0.75)*(IF(Tabela1[[#This Row],[real]]&gt;Tabela1[[#This Row],[AV2]],0.4*Tabela1[[#This Row],[real]]+0.6*Tabela1[[#This Row],[AV2]],Tabela1[[#This Row],[AV2]]))</f>
        <v>4.1395455520745985</v>
      </c>
      <c r="S299" s="592">
        <f>Tabela1[[#This Row],[real]]-Tabela1[[#This Row],[AV2]]</f>
        <v>-0.16680058693305977</v>
      </c>
      <c r="T299" s="592">
        <f>Tabela1[[#This Row],[real]]/Tabela1[[#This Row],[AV2]]</f>
        <v>0.9606658519639073</v>
      </c>
      <c r="U299" s="594">
        <v>43817</v>
      </c>
      <c r="V299" s="191" t="s">
        <v>6159</v>
      </c>
      <c r="W299" s="191"/>
      <c r="X299" s="2"/>
      <c r="Y299" s="41"/>
      <c r="Z299" s="40"/>
      <c r="AA299" s="41"/>
      <c r="AB299" s="40"/>
    </row>
    <row r="300" spans="1:28" x14ac:dyDescent="0.2">
      <c r="A300" s="557">
        <v>10116882</v>
      </c>
      <c r="B300" s="557" t="s">
        <v>1002</v>
      </c>
      <c r="C300" s="557" t="s">
        <v>6088</v>
      </c>
      <c r="D300" s="558">
        <v>4.5</v>
      </c>
      <c r="E300" s="559">
        <v>4.2346838687285979</v>
      </c>
      <c r="F300" s="560">
        <v>2019</v>
      </c>
      <c r="G3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0.35471825206395208</v>
      </c>
      <c r="H300" s="39"/>
      <c r="I300" s="559">
        <v>0.53</v>
      </c>
      <c r="J300" s="561">
        <f>(Tabela1[[#This Row],[real]]-1)^3/Tabela1[[#This Row],[Z]]*0.00002</f>
        <v>1.2771727807630918E-3</v>
      </c>
      <c r="K300" s="562">
        <v>1129.8319304647746</v>
      </c>
      <c r="L300" s="562">
        <v>1313.9532535359181</v>
      </c>
      <c r="M300" s="563">
        <v>43606</v>
      </c>
      <c r="N300" s="564">
        <f>IF(Tabela1[[#This Row],[Entry]]=$B$1,Tabela1[[#This Row],[real]],Tabela1[[#This Row],[L2]]/Tabela1[[#This Row],[days2]])</f>
        <v>4.2368676990031533</v>
      </c>
      <c r="O300" s="564">
        <f>IF(Tabela1[[#This Row],[Entry]]=$B$1,Tabela1[[#This Row],[real]],Tabela1[[#This Row],[L]]/($B$1-Tabela1[[#This Row],[Entry]]))</f>
        <v>4.2385588823739289</v>
      </c>
      <c r="P300" s="560">
        <v>266.66679507849642</v>
      </c>
      <c r="Q300" s="565">
        <f>MIN(500,$B$1-Tabela1[[#This Row],[Entry]])</f>
        <v>310</v>
      </c>
      <c r="R300" s="559">
        <f>(0.25-Tabela1[[#This Row],[days]]/2000)*$L$2+(Tabela1[[#This Row],[days]]/2000+0.75)*(IF(Tabela1[[#This Row],[real]]&gt;Tabela1[[#This Row],[AV2]],0.4*Tabela1[[#This Row],[real]]+0.6*Tabela1[[#This Row],[AV2]],Tabela1[[#This Row],[AV2]]))</f>
        <v>4.1515026349390727</v>
      </c>
      <c r="S300" s="564">
        <f>Tabela1[[#This Row],[real]]-Tabela1[[#This Row],[AV2]]</f>
        <v>-2.1838302745553761E-3</v>
      </c>
      <c r="T300" s="564">
        <f>Tabela1[[#This Row],[real]]/Tabela1[[#This Row],[AV2]]</f>
        <v>0.99948456491217108</v>
      </c>
      <c r="U300" s="566">
        <v>43816</v>
      </c>
      <c r="V300" s="191" t="s">
        <v>4059</v>
      </c>
      <c r="W300" s="191"/>
      <c r="X300" s="2"/>
      <c r="Y300" s="41"/>
      <c r="Z300" s="40"/>
      <c r="AA300" s="41"/>
      <c r="AB300" s="40"/>
    </row>
    <row r="301" spans="1:28" x14ac:dyDescent="0.2">
      <c r="A301" s="585">
        <v>10220552</v>
      </c>
      <c r="B301" s="585" t="s">
        <v>3735</v>
      </c>
      <c r="C301" s="585" t="s">
        <v>6155</v>
      </c>
      <c r="D301" s="586">
        <v>4</v>
      </c>
      <c r="E301" s="587">
        <v>3.7505935718165504</v>
      </c>
      <c r="F301" s="588">
        <v>2019</v>
      </c>
      <c r="G30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" s="586"/>
      <c r="I301" s="587">
        <v>0.48</v>
      </c>
      <c r="J301" s="589">
        <f>(Tabela1[[#This Row],[real]]-1)^3/Tabela1[[#This Row],[Z]]*0.00002</f>
        <v>8.6709769031245861E-4</v>
      </c>
      <c r="K301" s="590">
        <v>889.3249462523687</v>
      </c>
      <c r="L301" s="590">
        <v>1016.2553235066448</v>
      </c>
      <c r="M301" s="591">
        <v>43640</v>
      </c>
      <c r="N301" s="592">
        <f>IF(Tabela1[[#This Row],[Entry]]=$B$1,Tabela1[[#This Row],[real]],Tabela1[[#This Row],[L2]]/Tabela1[[#This Row],[days2]])</f>
        <v>3.6856816897599742</v>
      </c>
      <c r="O301" s="592">
        <f>IF(Tabela1[[#This Row],[Entry]]=$B$1,Tabela1[[#This Row],[real]],Tabela1[[#This Row],[L]]/($B$1-Tabela1[[#This Row],[Entry]]))</f>
        <v>3.682084505458858</v>
      </c>
      <c r="P301" s="588">
        <v>241.29184805166531</v>
      </c>
      <c r="Q301" s="593">
        <f>MIN(500,$B$1-Tabela1[[#This Row],[Entry]])</f>
        <v>276</v>
      </c>
      <c r="R301" s="587">
        <f>(0.25-Tabela1[[#This Row],[days]]/2000)*$L$2+(Tabela1[[#This Row],[days]]/2000+0.75)*(IF(Tabela1[[#This Row],[real]]&gt;Tabela1[[#This Row],[AV2]],0.4*Tabela1[[#This Row],[real]]+0.6*Tabela1[[#This Row],[AV2]],Tabela1[[#This Row],[AV2]]))</f>
        <v>3.6698303056682642</v>
      </c>
      <c r="S301" s="592">
        <f>Tabela1[[#This Row],[real]]-Tabela1[[#This Row],[AV2]]</f>
        <v>6.4911882056576165E-2</v>
      </c>
      <c r="T301" s="592">
        <f>Tabela1[[#This Row],[real]]/Tabela1[[#This Row],[AV2]]</f>
        <v>1.0176119067028828</v>
      </c>
      <c r="U301" s="594">
        <v>43816</v>
      </c>
      <c r="V301" s="191" t="s">
        <v>6156</v>
      </c>
      <c r="W301" s="191"/>
      <c r="X301" s="2"/>
      <c r="Y301" s="41"/>
      <c r="Z301" s="40"/>
      <c r="AA301" s="41"/>
      <c r="AB301" s="40"/>
    </row>
    <row r="302" spans="1:28" x14ac:dyDescent="0.2">
      <c r="A302" s="664">
        <v>9943702</v>
      </c>
      <c r="B302" s="664" t="s">
        <v>5351</v>
      </c>
      <c r="C302" s="33" t="s">
        <v>6374</v>
      </c>
      <c r="D302" s="665">
        <v>4</v>
      </c>
      <c r="E302" s="666">
        <v>3.7223825383848812</v>
      </c>
      <c r="F302" s="667">
        <v>2019</v>
      </c>
      <c r="G302" s="66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1.3381250088900274</v>
      </c>
      <c r="H302" s="665"/>
      <c r="I302" s="666">
        <v>0.33999999999999997</v>
      </c>
      <c r="J302" s="668">
        <f>(Tabela1[[#This Row],[real]]-1)^3/Tabela1[[#This Row],[Z]]*0.00002</f>
        <v>1.1868573676256519E-3</v>
      </c>
      <c r="K302" s="669">
        <v>363.74894564582644</v>
      </c>
      <c r="L302" s="669">
        <v>382.35449618892255</v>
      </c>
      <c r="M302" s="670">
        <v>43815</v>
      </c>
      <c r="N302" s="671">
        <f>IF(Tabela1[[#This Row],[Entry]]=$B$1,Tabela1[[#This Row],[real]],Tabela1[[#This Row],[L2]]/Tabela1[[#This Row],[days2]])</f>
        <v>3.7846107088136294</v>
      </c>
      <c r="O302" s="671">
        <f>IF(Tabela1[[#This Row],[Entry]]=$B$1,Tabela1[[#This Row],[real]],Tabela1[[#This Row],[L]]/($B$1-Tabela1[[#This Row],[Entry]]))</f>
        <v>3.7856880810784412</v>
      </c>
      <c r="P302" s="667">
        <v>96.112645033404675</v>
      </c>
      <c r="Q302" s="672">
        <f>MIN(500,$B$1-Tabela1[[#This Row],[Entry]])</f>
        <v>101</v>
      </c>
      <c r="R302" s="666">
        <f>(0.25-Tabela1[[#This Row],[days]]/2000)*$L$2+(Tabela1[[#This Row],[days]]/2000+0.75)*(IF(Tabela1[[#This Row],[real]]&gt;Tabela1[[#This Row],[AV2]],0.4*Tabela1[[#This Row],[real]]+0.6*Tabela1[[#This Row],[AV2]],Tabela1[[#This Row],[AV2]]))</f>
        <v>3.6955693438218709</v>
      </c>
      <c r="S302" s="671">
        <f>Tabela1[[#This Row],[real]]-Tabela1[[#This Row],[AV2]]</f>
        <v>-6.2228170428748175E-2</v>
      </c>
      <c r="T302" s="671">
        <f>Tabela1[[#This Row],[real]]/Tabela1[[#This Row],[AV2]]</f>
        <v>0.98355757693021617</v>
      </c>
      <c r="U302" s="673">
        <v>43815</v>
      </c>
      <c r="V302" s="191" t="s">
        <v>6375</v>
      </c>
      <c r="W302" s="191"/>
      <c r="X302" s="2"/>
      <c r="Y302" s="41"/>
      <c r="Z302" s="40"/>
      <c r="AA302" s="41"/>
      <c r="AB302" s="40"/>
    </row>
    <row r="303" spans="1:28" x14ac:dyDescent="0.2">
      <c r="A303" s="10">
        <v>2554893</v>
      </c>
      <c r="B303" s="10" t="s">
        <v>244</v>
      </c>
      <c r="C303" s="10" t="s">
        <v>244</v>
      </c>
      <c r="D303" s="2">
        <v>4.5</v>
      </c>
      <c r="E303" s="21">
        <v>4.1992739279238149</v>
      </c>
      <c r="F303" s="116">
        <v>2009</v>
      </c>
      <c r="G3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1.1748047403152904</v>
      </c>
      <c r="H303" s="39"/>
      <c r="I303" s="21">
        <v>0.84</v>
      </c>
      <c r="J303" s="23">
        <f>(Tabela1[[#This Row],[real]]-1)^3/Tabela1[[#This Row],[Z]]*0.00002</f>
        <v>7.7965952681836111E-4</v>
      </c>
      <c r="K303" s="24">
        <v>3479.5184953950588</v>
      </c>
      <c r="L303" s="66">
        <v>5945.616919497219</v>
      </c>
      <c r="M303" s="1">
        <v>42409</v>
      </c>
      <c r="N303" s="22">
        <f>IF(Tabela1[[#This Row],[Entry]]=$B$1,Tabela1[[#This Row],[real]],Tabela1[[#This Row],[L2]]/Tabela1[[#This Row],[days2]])</f>
        <v>3.9555935242622016</v>
      </c>
      <c r="O303" s="22">
        <f>IF(Tabela1[[#This Row],[Entry]]=$B$1,Tabela1[[#This Row],[real]],Tabela1[[#This Row],[L]]/($B$1-Tabela1[[#This Row],[Entry]]))</f>
        <v>3.9453330587241</v>
      </c>
      <c r="P303" s="35">
        <v>879.64510864246586</v>
      </c>
      <c r="Q303" s="3">
        <f>MIN(500,$B$1-Tabela1[[#This Row],[Entry]])</f>
        <v>500</v>
      </c>
      <c r="R303" s="21">
        <f>(0.25-Tabela1[[#This Row],[days]]/2000)*$L$2+(Tabela1[[#This Row],[days]]/2000+0.75)*(IF(Tabela1[[#This Row],[real]]&gt;Tabela1[[#This Row],[AV2]],0.4*Tabela1[[#This Row],[real]]+0.6*Tabela1[[#This Row],[AV2]],Tabela1[[#This Row],[AV2]]))</f>
        <v>4.053065685726847</v>
      </c>
      <c r="S303" s="22">
        <f>Tabela1[[#This Row],[real]]-Tabela1[[#This Row],[AV2]]</f>
        <v>0.24368040366161337</v>
      </c>
      <c r="T303" s="47">
        <f>Tabela1[[#This Row],[real]]/Tabela1[[#This Row],[AV2]]</f>
        <v>1.061604005104914</v>
      </c>
      <c r="U303" s="168">
        <v>43815</v>
      </c>
      <c r="V303" s="191" t="s">
        <v>3936</v>
      </c>
      <c r="W303" s="191"/>
      <c r="X303" s="2"/>
      <c r="Y303" s="41"/>
      <c r="Z303" s="40"/>
      <c r="AA303" s="41"/>
      <c r="AB303" s="40"/>
    </row>
    <row r="304" spans="1:28" x14ac:dyDescent="0.2">
      <c r="A304" s="65">
        <v>126473</v>
      </c>
      <c r="B304" s="65" t="s">
        <v>1492</v>
      </c>
      <c r="C304" s="65" t="s">
        <v>1493</v>
      </c>
      <c r="D304" s="39">
        <v>3</v>
      </c>
      <c r="E304" s="41">
        <v>3.0718280747540181</v>
      </c>
      <c r="F304" s="116">
        <v>1998</v>
      </c>
      <c r="G3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" s="39"/>
      <c r="I304" s="41">
        <v>0.64</v>
      </c>
      <c r="J304" s="23">
        <f>(Tabela1[[#This Row],[real]]-1)^3/Tabela1[[#This Row],[Z]]*0.00002</f>
        <v>2.779144722369848E-4</v>
      </c>
      <c r="K304" s="66">
        <v>2313.1536483458049</v>
      </c>
      <c r="L304" s="66">
        <v>3944.9738825779618</v>
      </c>
      <c r="M304" s="67">
        <v>42409</v>
      </c>
      <c r="N304" s="22">
        <f>IF(Tabela1[[#This Row],[Entry]]=$B$1,Tabela1[[#This Row],[real]],Tabela1[[#This Row],[L2]]/Tabela1[[#This Row],[days2]])</f>
        <v>2.6296441890248632</v>
      </c>
      <c r="O304" s="42">
        <f>IF(Tabela1[[#This Row],[Entry]]=$B$1,Tabela1[[#This Row],[real]],Tabela1[[#This Row],[L]]/($B$1-Tabela1[[#This Row],[Entry]]))</f>
        <v>2.6177663454399216</v>
      </c>
      <c r="P304" s="115">
        <v>879.64510864246586</v>
      </c>
      <c r="Q304" s="43">
        <f>MIN(500,$B$1-Tabela1[[#This Row],[Entry]])</f>
        <v>500</v>
      </c>
      <c r="R304" s="41">
        <f>(0.25-Tabela1[[#This Row],[days]]/2000)*$L$2+(Tabela1[[#This Row],[days]]/2000+0.75)*(IF(Tabela1[[#This Row],[real]]&gt;Tabela1[[#This Row],[AV2]],0.4*Tabela1[[#This Row],[real]]+0.6*Tabela1[[#This Row],[AV2]],Tabela1[[#This Row],[AV2]]))</f>
        <v>2.8065177433165251</v>
      </c>
      <c r="S304" s="42">
        <f>Tabela1[[#This Row],[real]]-Tabela1[[#This Row],[AV2]]</f>
        <v>0.4421838857291549</v>
      </c>
      <c r="T304" s="64">
        <f>Tabela1[[#This Row],[real]]/Tabela1[[#This Row],[AV2]]</f>
        <v>1.168153504407426</v>
      </c>
      <c r="U304" s="168">
        <v>43815</v>
      </c>
      <c r="V304" s="191" t="s">
        <v>4192</v>
      </c>
      <c r="W304" s="191"/>
      <c r="X304" s="2"/>
      <c r="Y304" s="41"/>
      <c r="Z304" s="40"/>
      <c r="AA304" s="41"/>
      <c r="AB304" s="40"/>
    </row>
    <row r="305" spans="1:28" x14ac:dyDescent="0.2">
      <c r="A305" s="33">
        <v>218109</v>
      </c>
      <c r="B305" s="33" t="s">
        <v>318</v>
      </c>
      <c r="C305" s="33" t="s">
        <v>6381</v>
      </c>
      <c r="D305" s="45">
        <v>3.5</v>
      </c>
      <c r="E305" s="46">
        <v>3.5020276826998531</v>
      </c>
      <c r="F305" s="116">
        <v>2005</v>
      </c>
      <c r="G305" s="4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" s="45"/>
      <c r="I305" s="46">
        <v>0.33999999999999997</v>
      </c>
      <c r="J305" s="161">
        <f>(Tabela1[[#This Row],[real]]-1)^3/Tabela1[[#This Row],[Z]]*0.00002</f>
        <v>9.2135587618750255E-4</v>
      </c>
      <c r="K305" s="111">
        <v>341.19808677006881</v>
      </c>
      <c r="L305" s="111">
        <v>358.63164640178366</v>
      </c>
      <c r="M305" s="49">
        <v>43815</v>
      </c>
      <c r="N305" s="47">
        <f>IF(Tabela1[[#This Row],[Entry]]=$B$1,Tabela1[[#This Row],[real]],Tabela1[[#This Row],[L2]]/Tabela1[[#This Row],[days2]])</f>
        <v>3.5499812397367987</v>
      </c>
      <c r="O305" s="47">
        <f>IF(Tabela1[[#This Row],[Entry]]=$B$1,Tabela1[[#This Row],[real]],Tabela1[[#This Row],[L]]/($B$1-Tabela1[[#This Row],[Entry]]))</f>
        <v>3.5508083802156798</v>
      </c>
      <c r="P305" s="116">
        <v>96.112645033404675</v>
      </c>
      <c r="Q305" s="48">
        <f>MIN(500,$B$1-Tabela1[[#This Row],[Entry]])</f>
        <v>101</v>
      </c>
      <c r="R305" s="559">
        <f>(0.25-Tabela1[[#This Row],[days]]/2000)*$L$2+(Tabela1[[#This Row],[days]]/2000+0.75)*(IF(Tabela1[[#This Row],[real]]&gt;Tabela1[[#This Row],[AV2]],0.4*Tabela1[[#This Row],[real]]+0.6*Tabela1[[#This Row],[AV2]],Tabela1[[#This Row],[AV2]]))</f>
        <v>3.5077484538258679</v>
      </c>
      <c r="S305" s="47">
        <f>Tabela1[[#This Row],[real]]-Tabela1[[#This Row],[AV2]]</f>
        <v>-4.7953557036945593E-2</v>
      </c>
      <c r="T305" s="47">
        <f>Tabela1[[#This Row],[real]]/Tabela1[[#This Row],[AV2]]</f>
        <v>0.98649188437950708</v>
      </c>
      <c r="U305" s="79">
        <v>43815</v>
      </c>
      <c r="V305" s="191" t="s">
        <v>6382</v>
      </c>
      <c r="W305" s="191"/>
      <c r="X305" s="2"/>
      <c r="Y305" s="41"/>
      <c r="Z305" s="40"/>
      <c r="AA305" s="41"/>
      <c r="AB305" s="40"/>
    </row>
    <row r="306" spans="1:28" x14ac:dyDescent="0.2">
      <c r="A306" s="585">
        <v>9895906</v>
      </c>
      <c r="B306" s="585" t="s">
        <v>6148</v>
      </c>
      <c r="C306" s="585" t="s">
        <v>6149</v>
      </c>
      <c r="D306" s="586">
        <v>4</v>
      </c>
      <c r="E306" s="587">
        <v>3.7957210951410958</v>
      </c>
      <c r="F306" s="588">
        <v>2019</v>
      </c>
      <c r="G30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" s="39"/>
      <c r="I306" s="587">
        <v>0.49</v>
      </c>
      <c r="J306" s="589">
        <f>(Tabela1[[#This Row],[real]]-1)^3/Tabela1[[#This Row],[Z]]*0.00002</f>
        <v>8.9189852551840984E-4</v>
      </c>
      <c r="K306" s="590">
        <v>913.67079243689557</v>
      </c>
      <c r="L306" s="590">
        <v>1045.9131934698833</v>
      </c>
      <c r="M306" s="591">
        <v>43637</v>
      </c>
      <c r="N306" s="592">
        <f>IF(Tabela1[[#This Row],[Entry]]=$B$1,Tabela1[[#This Row],[real]],Tabela1[[#This Row],[L2]]/Tabela1[[#This Row],[days2]])</f>
        <v>3.751229352732341</v>
      </c>
      <c r="O306" s="592">
        <f>IF(Tabela1[[#This Row],[Entry]]=$B$1,Tabela1[[#This Row],[real]],Tabela1[[#This Row],[L]]/($B$1-Tabela1[[#This Row],[Entry]]))</f>
        <v>3.7487928081357822</v>
      </c>
      <c r="P306" s="588">
        <v>243.5656971417626</v>
      </c>
      <c r="Q306" s="593">
        <f>MIN(500,$B$1-Tabela1[[#This Row],[Entry]])</f>
        <v>279</v>
      </c>
      <c r="R306" s="587">
        <f>(0.25-Tabela1[[#This Row],[days]]/2000)*$L$2+(Tabela1[[#This Row],[days]]/2000+0.75)*(IF(Tabela1[[#This Row],[real]]&gt;Tabela1[[#This Row],[AV2]],0.4*Tabela1[[#This Row],[real]]+0.6*Tabela1[[#This Row],[AV2]],Tabela1[[#This Row],[AV2]]))</f>
        <v>3.7214295037434493</v>
      </c>
      <c r="S306" s="592">
        <f>Tabela1[[#This Row],[real]]-Tabela1[[#This Row],[AV2]]</f>
        <v>4.4491742408754753E-2</v>
      </c>
      <c r="T306" s="592">
        <f>Tabela1[[#This Row],[real]]/Tabela1[[#This Row],[AV2]]</f>
        <v>1.01186057642046</v>
      </c>
      <c r="U306" s="594">
        <v>43815</v>
      </c>
      <c r="V306" s="191" t="s">
        <v>6150</v>
      </c>
      <c r="W306" s="191"/>
      <c r="X306" s="2"/>
      <c r="Y306" s="41"/>
      <c r="Z306" s="40"/>
      <c r="AA306" s="41"/>
      <c r="AB306" s="40"/>
    </row>
    <row r="307" spans="1:28" x14ac:dyDescent="0.2">
      <c r="A307" s="358">
        <v>9252665</v>
      </c>
      <c r="B307" s="358" t="s">
        <v>3105</v>
      </c>
      <c r="C307" s="358" t="s">
        <v>5436</v>
      </c>
      <c r="D307" s="359">
        <v>4</v>
      </c>
      <c r="E307" s="360">
        <v>3.9041476008600053</v>
      </c>
      <c r="F307" s="116">
        <v>2018</v>
      </c>
      <c r="G3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" s="39"/>
      <c r="I307" s="360">
        <v>0.6</v>
      </c>
      <c r="J307" s="362">
        <f>(Tabela1[[#This Row],[real]]-1)^3/Tabela1[[#This Row],[Z]]*0.00002</f>
        <v>8.1645979012018668E-4</v>
      </c>
      <c r="K307" s="363">
        <v>1720.4003430489965</v>
      </c>
      <c r="L307" s="66">
        <v>2279.2637328796832</v>
      </c>
      <c r="M307" s="364">
        <v>43333</v>
      </c>
      <c r="N307" s="365">
        <f>IF(Tabela1[[#This Row],[Entry]]=$B$1,Tabela1[[#This Row],[real]],Tabela1[[#This Row],[L2]]/Tabela1[[#This Row],[days2]])</f>
        <v>3.8928226574470042</v>
      </c>
      <c r="O307" s="365">
        <f>IF(Tabela1[[#This Row],[Entry]]=$B$1,Tabela1[[#This Row],[real]],Tabela1[[#This Row],[L]]/($B$1-Tabela1[[#This Row],[Entry]]))</f>
        <v>3.9095432810972266</v>
      </c>
      <c r="P307" s="361">
        <v>441.94161780215069</v>
      </c>
      <c r="Q307" s="366">
        <f>MIN(500,$B$1-Tabela1[[#This Row],[Entry]])</f>
        <v>500</v>
      </c>
      <c r="R307" s="360">
        <f>(0.25-Tabela1[[#This Row],[days]]/2000)*$L$2+(Tabela1[[#This Row],[days]]/2000+0.75)*(IF(Tabela1[[#This Row],[real]]&gt;Tabela1[[#This Row],[AV2]],0.4*Tabela1[[#This Row],[real]]+0.6*Tabela1[[#This Row],[AV2]],Tabela1[[#This Row],[AV2]]))</f>
        <v>3.8973526348122043</v>
      </c>
      <c r="S307" s="365">
        <f>Tabela1[[#This Row],[real]]-Tabela1[[#This Row],[AV2]]</f>
        <v>1.1324943413001165E-2</v>
      </c>
      <c r="T307" s="365">
        <f>Tabela1[[#This Row],[real]]/Tabela1[[#This Row],[AV2]]</f>
        <v>1.002909185547237</v>
      </c>
      <c r="U307" s="367">
        <v>43815</v>
      </c>
      <c r="V307" s="191" t="s">
        <v>5087</v>
      </c>
      <c r="W307" s="191"/>
      <c r="X307" s="2"/>
      <c r="Y307" s="41"/>
      <c r="Z307" s="40"/>
      <c r="AA307" s="41"/>
      <c r="AB307" s="40"/>
    </row>
    <row r="308" spans="1:28" x14ac:dyDescent="0.2">
      <c r="A308" s="65">
        <v>353330</v>
      </c>
      <c r="B308" s="65" t="s">
        <v>1765</v>
      </c>
      <c r="C308" s="65" t="s">
        <v>3033</v>
      </c>
      <c r="D308" s="39">
        <v>4.5</v>
      </c>
      <c r="E308" s="41">
        <v>4.1817430408210496</v>
      </c>
      <c r="F308" s="116">
        <v>2005</v>
      </c>
      <c r="G3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1.5808162532770833</v>
      </c>
      <c r="H308" s="39"/>
      <c r="I308" s="41">
        <v>0.59</v>
      </c>
      <c r="J308" s="23">
        <f>(Tabela1[[#This Row],[real]]-1)^3/Tabela1[[#This Row],[Z]]*0.00002</f>
        <v>1.0918759311063417E-3</v>
      </c>
      <c r="K308" s="66">
        <v>2924.6225077910394</v>
      </c>
      <c r="L308" s="66">
        <v>4812.7020716283041</v>
      </c>
      <c r="M308" s="67">
        <v>42625</v>
      </c>
      <c r="N308" s="22">
        <f>IF(Tabela1[[#This Row],[Entry]]=$B$1,Tabela1[[#This Row],[real]],Tabela1[[#This Row],[L2]]/Tabela1[[#This Row],[days2]])</f>
        <v>3.7530192510588471</v>
      </c>
      <c r="O308" s="42">
        <f>IF(Tabela1[[#This Row],[Entry]]=$B$1,Tabela1[[#This Row],[real]],Tabela1[[#This Row],[L]]/($B$1-Tabela1[[#This Row],[Entry]]))</f>
        <v>3.7278869648553865</v>
      </c>
      <c r="P308" s="115">
        <v>779.27191739448438</v>
      </c>
      <c r="Q308" s="43">
        <f>MIN(500,$B$1-Tabela1[[#This Row],[Entry]])</f>
        <v>500</v>
      </c>
      <c r="R308" s="41">
        <f>(0.25-Tabela1[[#This Row],[days]]/2000)*$L$2+(Tabela1[[#This Row],[days]]/2000+0.75)*(IF(Tabela1[[#This Row],[real]]&gt;Tabela1[[#This Row],[AV2]],0.4*Tabela1[[#This Row],[real]]+0.6*Tabela1[[#This Row],[AV2]],Tabela1[[#This Row],[AV2]]))</f>
        <v>3.924508766963728</v>
      </c>
      <c r="S308" s="42">
        <f>Tabela1[[#This Row],[real]]-Tabela1[[#This Row],[AV2]]</f>
        <v>0.42872378976220249</v>
      </c>
      <c r="T308" s="64">
        <f>Tabela1[[#This Row],[real]]/Tabela1[[#This Row],[AV2]]</f>
        <v>1.1142343700052286</v>
      </c>
      <c r="U308" s="172">
        <v>43812</v>
      </c>
      <c r="V308" s="191" t="s">
        <v>4055</v>
      </c>
      <c r="W308" s="191"/>
      <c r="X308" s="2"/>
      <c r="Y308" s="41"/>
      <c r="Z308" s="40"/>
      <c r="AA308" s="41"/>
      <c r="AB308" s="40"/>
    </row>
    <row r="309" spans="1:28" x14ac:dyDescent="0.2">
      <c r="A309" s="557">
        <v>8395592</v>
      </c>
      <c r="B309" s="557" t="s">
        <v>5980</v>
      </c>
      <c r="C309" s="557" t="s">
        <v>6027</v>
      </c>
      <c r="D309" s="558">
        <v>4</v>
      </c>
      <c r="E309" s="559">
        <v>3.7184259621124078</v>
      </c>
      <c r="F309" s="560">
        <v>2017</v>
      </c>
      <c r="G3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1.5298295809307525</v>
      </c>
      <c r="H309" s="39"/>
      <c r="I309" s="559">
        <v>0.32999999999999996</v>
      </c>
      <c r="J309" s="561">
        <f>(Tabela1[[#This Row],[real]]-1)^3/Tabela1[[#This Row],[Z]]*0.00002</f>
        <v>1.2174989168215094E-3</v>
      </c>
      <c r="K309" s="562">
        <v>1126.6187889152577</v>
      </c>
      <c r="L309" s="562">
        <v>1330.6070785404111</v>
      </c>
      <c r="M309" s="563">
        <v>43582</v>
      </c>
      <c r="N309" s="564">
        <f>IF(Tabela1[[#This Row],[Entry]]=$B$1,Tabela1[[#This Row],[real]],Tabela1[[#This Row],[L2]]/Tabela1[[#This Row],[days2]])</f>
        <v>3.9660477153311544</v>
      </c>
      <c r="O309" s="564">
        <f>IF(Tabela1[[#This Row],[Entry]]=$B$1,Tabela1[[#This Row],[real]],Tabela1[[#This Row],[L]]/($B$1-Tabela1[[#This Row],[Entry]]))</f>
        <v>3.9838535285641048</v>
      </c>
      <c r="P309" s="560">
        <v>284.06586853713333</v>
      </c>
      <c r="Q309" s="565">
        <f>MIN(500,$B$1-Tabela1[[#This Row],[Entry]])</f>
        <v>334</v>
      </c>
      <c r="R309" s="559">
        <f>(0.25-Tabela1[[#This Row],[days]]/2000)*$L$2+(Tabela1[[#This Row],[days]]/2000+0.75)*(IF(Tabela1[[#This Row],[real]]&gt;Tabela1[[#This Row],[AV2]],0.4*Tabela1[[#This Row],[real]]+0.6*Tabela1[[#This Row],[AV2]],Tabela1[[#This Row],[AV2]]))</f>
        <v>3.9139436653725759</v>
      </c>
      <c r="S309" s="564">
        <f>Tabela1[[#This Row],[real]]-Tabela1[[#This Row],[AV2]]</f>
        <v>-0.24762175321874658</v>
      </c>
      <c r="T309" s="564">
        <f>Tabela1[[#This Row],[real]]/Tabela1[[#This Row],[AV2]]</f>
        <v>0.93756460562450117</v>
      </c>
      <c r="U309" s="566">
        <v>43812</v>
      </c>
      <c r="V309" s="191" t="s">
        <v>4017</v>
      </c>
      <c r="W309" s="191"/>
      <c r="X309" s="2"/>
      <c r="Y309" s="41"/>
      <c r="Z309" s="40"/>
      <c r="AA309" s="41"/>
      <c r="AB309" s="40"/>
    </row>
    <row r="310" spans="1:28" x14ac:dyDescent="0.2">
      <c r="A310" s="65">
        <v>7673858</v>
      </c>
      <c r="B310" s="65" t="s">
        <v>3280</v>
      </c>
      <c r="C310" s="65" t="s">
        <v>3281</v>
      </c>
      <c r="D310" s="39">
        <v>3.5</v>
      </c>
      <c r="E310" s="41">
        <v>3.2678078843700913</v>
      </c>
      <c r="F310" s="116">
        <v>2016</v>
      </c>
      <c r="G3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" s="39"/>
      <c r="I310" s="41">
        <v>0.47</v>
      </c>
      <c r="J310" s="23">
        <f>(Tabela1[[#This Row],[real]]-1)^3/Tabela1[[#This Row],[Z]]*0.00002</f>
        <v>4.9630759387889656E-4</v>
      </c>
      <c r="K310" s="66">
        <v>2132.9012457736821</v>
      </c>
      <c r="L310" s="66">
        <v>3483.6477356779315</v>
      </c>
      <c r="M310" s="67">
        <v>42711</v>
      </c>
      <c r="N310" s="22">
        <f>IF(Tabela1[[#This Row],[Entry]]=$B$1,Tabela1[[#This Row],[real]],Tabela1[[#This Row],[L2]]/Tabela1[[#This Row],[days2]])</f>
        <v>2.8849948245188517</v>
      </c>
      <c r="O310" s="42">
        <f>IF(Tabela1[[#This Row],[Entry]]=$B$1,Tabela1[[#This Row],[real]],Tabela1[[#This Row],[L]]/($B$1-Tabela1[[#This Row],[Entry]]))</f>
        <v>2.8909939715169557</v>
      </c>
      <c r="P310" s="115">
        <v>739.30851717538144</v>
      </c>
      <c r="Q310" s="43">
        <f>MIN(500,$B$1-Tabela1[[#This Row],[Entry]])</f>
        <v>500</v>
      </c>
      <c r="R310" s="41">
        <f>(0.25-Tabela1[[#This Row],[days]]/2000)*$L$2+(Tabela1[[#This Row],[days]]/2000+0.75)*(IF(Tabela1[[#This Row],[real]]&gt;Tabela1[[#This Row],[AV2]],0.4*Tabela1[[#This Row],[real]]+0.6*Tabela1[[#This Row],[AV2]],Tabela1[[#This Row],[AV2]]))</f>
        <v>3.0381200484593478</v>
      </c>
      <c r="S310" s="42">
        <f>Tabela1[[#This Row],[real]]-Tabela1[[#This Row],[AV2]]</f>
        <v>0.38281305985123959</v>
      </c>
      <c r="T310" s="64">
        <f>Tabela1[[#This Row],[real]]/Tabela1[[#This Row],[AV2]]</f>
        <v>1.1326910733419022</v>
      </c>
      <c r="U310" s="168">
        <v>43812</v>
      </c>
      <c r="V310" s="191" t="s">
        <v>4161</v>
      </c>
      <c r="W310" s="191"/>
      <c r="X310" s="2"/>
      <c r="Y310" s="41"/>
      <c r="Z310" s="40"/>
      <c r="AA310" s="41"/>
      <c r="AB310" s="40"/>
    </row>
    <row r="311" spans="1:28" x14ac:dyDescent="0.2">
      <c r="A311" s="647">
        <v>9918827</v>
      </c>
      <c r="B311" s="647" t="s">
        <v>6371</v>
      </c>
      <c r="C311" s="647" t="s">
        <v>6372</v>
      </c>
      <c r="D311" s="648">
        <v>3.5</v>
      </c>
      <c r="E311" s="649">
        <v>3.2746022461338544</v>
      </c>
      <c r="F311" s="650">
        <v>2019</v>
      </c>
      <c r="G311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" s="648"/>
      <c r="I311" s="649">
        <v>0.32999999999999996</v>
      </c>
      <c r="J311" s="651">
        <f>(Tabela1[[#This Row],[real]]-1)^3/Tabela1[[#This Row],[Z]]*0.00002</f>
        <v>7.132346715240732E-4</v>
      </c>
      <c r="K311" s="652">
        <v>327.2705828166184</v>
      </c>
      <c r="L311" s="652">
        <v>344.48805558764889</v>
      </c>
      <c r="M311" s="653">
        <v>43812</v>
      </c>
      <c r="N311" s="654">
        <f>IF(Tabela1[[#This Row],[Entry]]=$B$1,Tabela1[[#This Row],[real]],Tabela1[[#This Row],[L2]]/Tabela1[[#This Row],[days2]])</f>
        <v>3.3117313920958065</v>
      </c>
      <c r="O311" s="654">
        <f>IF(Tabela1[[#This Row],[Entry]]=$B$1,Tabela1[[#This Row],[real]],Tabela1[[#This Row],[L]]/($B$1-Tabela1[[#This Row],[Entry]]))</f>
        <v>3.3123851498812393</v>
      </c>
      <c r="P311" s="650">
        <v>98.821596340126931</v>
      </c>
      <c r="Q311" s="655">
        <f>MIN(500,$B$1-Tabela1[[#This Row],[Entry]])</f>
        <v>104</v>
      </c>
      <c r="R311" s="649">
        <f>(0.25-Tabela1[[#This Row],[days]]/2000)*$L$2+(Tabela1[[#This Row],[days]]/2000+0.75)*(IF(Tabela1[[#This Row],[real]]&gt;Tabela1[[#This Row],[AV2]],0.4*Tabela1[[#This Row],[real]]+0.6*Tabela1[[#This Row],[AV2]],Tabela1[[#This Row],[AV2]]))</f>
        <v>3.3169896157614831</v>
      </c>
      <c r="S311" s="654">
        <f>Tabela1[[#This Row],[real]]-Tabela1[[#This Row],[AV2]]</f>
        <v>-3.7129145961952048E-2</v>
      </c>
      <c r="T311" s="654">
        <f>Tabela1[[#This Row],[real]]/Tabela1[[#This Row],[AV2]]</f>
        <v>0.98878859980897937</v>
      </c>
      <c r="U311" s="656">
        <v>43812</v>
      </c>
      <c r="V311" s="191" t="s">
        <v>6373</v>
      </c>
      <c r="W311" s="191"/>
      <c r="X311" s="2"/>
      <c r="Y311" s="41"/>
      <c r="Z311" s="40"/>
      <c r="AA311" s="41"/>
      <c r="AB311" s="40"/>
    </row>
    <row r="312" spans="1:28" x14ac:dyDescent="0.2">
      <c r="A312" s="557">
        <v>10028024</v>
      </c>
      <c r="B312" s="557" t="s">
        <v>5407</v>
      </c>
      <c r="C312" s="557" t="s">
        <v>6079</v>
      </c>
      <c r="D312" s="558">
        <v>4.5</v>
      </c>
      <c r="E312" s="559">
        <v>4.2512268004519429</v>
      </c>
      <c r="F312" s="560">
        <v>2019</v>
      </c>
      <c r="G3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" s="558"/>
      <c r="I312" s="559">
        <v>0.57999999999999996</v>
      </c>
      <c r="J312" s="561">
        <f>(Tabela1[[#This Row],[real]]-1)^3/Tabela1[[#This Row],[Z]]*0.00002</f>
        <v>1.1850694453552065E-3</v>
      </c>
      <c r="K312" s="562">
        <v>1094.9468592737035</v>
      </c>
      <c r="L312" s="562">
        <v>1271.2176511076675</v>
      </c>
      <c r="M312" s="563">
        <v>43603</v>
      </c>
      <c r="N312" s="564">
        <f>IF(Tabela1[[#This Row],[Entry]]=$B$1,Tabela1[[#This Row],[real]],Tabela1[[#This Row],[L2]]/Tabela1[[#This Row],[days2]])</f>
        <v>4.0724843579156893</v>
      </c>
      <c r="O312" s="564">
        <f>IF(Tabela1[[#This Row],[Entry]]=$B$1,Tabela1[[#This Row],[real]],Tabela1[[#This Row],[L]]/($B$1-Tabela1[[#This Row],[Entry]]))</f>
        <v>4.0613982463503753</v>
      </c>
      <c r="P312" s="560">
        <v>268.86459542697935</v>
      </c>
      <c r="Q312" s="565">
        <f>MIN(500,$B$1-Tabela1[[#This Row],[Entry]])</f>
        <v>313</v>
      </c>
      <c r="R312" s="559">
        <f>(0.25-Tabela1[[#This Row],[days]]/2000)*$L$2+(Tabela1[[#This Row],[days]]/2000+0.75)*(IF(Tabela1[[#This Row],[real]]&gt;Tabela1[[#This Row],[AV2]],0.4*Tabela1[[#This Row],[real]]+0.6*Tabela1[[#This Row],[AV2]],Tabela1[[#This Row],[AV2]]))</f>
        <v>4.0686490153395223</v>
      </c>
      <c r="S312" s="564">
        <f>Tabela1[[#This Row],[real]]-Tabela1[[#This Row],[AV2]]</f>
        <v>0.1787424425362536</v>
      </c>
      <c r="T312" s="564">
        <f>Tabela1[[#This Row],[real]]/Tabela1[[#This Row],[AV2]]</f>
        <v>1.0438902711041314</v>
      </c>
      <c r="U312" s="566">
        <v>43812</v>
      </c>
      <c r="V312" s="191" t="s">
        <v>4399</v>
      </c>
      <c r="W312" s="191"/>
      <c r="X312" s="2"/>
      <c r="Y312" s="41"/>
      <c r="Z312" s="40"/>
      <c r="AA312" s="41"/>
      <c r="AB312" s="40"/>
    </row>
    <row r="313" spans="1:28" x14ac:dyDescent="0.2">
      <c r="A313" s="65">
        <v>6239020</v>
      </c>
      <c r="B313" s="68" t="s">
        <v>3374</v>
      </c>
      <c r="C313" s="68" t="s">
        <v>3375</v>
      </c>
      <c r="D313" s="69">
        <v>4.5</v>
      </c>
      <c r="E313" s="70">
        <v>4.4990149915255699</v>
      </c>
      <c r="F313" s="116">
        <v>2015</v>
      </c>
      <c r="G3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" s="39"/>
      <c r="I313" s="70">
        <v>0.91</v>
      </c>
      <c r="J313" s="23">
        <f>(Tabela1[[#This Row],[real]]-1)^3/Tabela1[[#This Row],[Z]]*0.00002</f>
        <v>9.415123324208089E-4</v>
      </c>
      <c r="K313" s="114">
        <v>3114.1098369995912</v>
      </c>
      <c r="L313" s="66">
        <v>5051.6286260764664</v>
      </c>
      <c r="M313" s="73">
        <v>42746</v>
      </c>
      <c r="N313" s="22">
        <f>IF(Tabela1[[#This Row],[Entry]]=$B$1,Tabela1[[#This Row],[real]],Tabela1[[#This Row],[L2]]/Tabela1[[#This Row],[days2]])</f>
        <v>4.3069417091493625</v>
      </c>
      <c r="O313" s="71">
        <f>IF(Tabela1[[#This Row],[Entry]]=$B$1,Tabela1[[#This Row],[real]],Tabela1[[#This Row],[L]]/($B$1-Tabela1[[#This Row],[Entry]]))</f>
        <v>4.3176313043388603</v>
      </c>
      <c r="P313" s="119">
        <v>723.04434266760484</v>
      </c>
      <c r="Q313" s="72">
        <f>MIN(500,$B$1-Tabela1[[#This Row],[Entry]])</f>
        <v>500</v>
      </c>
      <c r="R313" s="70">
        <f>(0.25-Tabela1[[#This Row],[days]]/2000)*$L$2+(Tabela1[[#This Row],[days]]/2000+0.75)*(IF(Tabela1[[#This Row],[real]]&gt;Tabela1[[#This Row],[AV2]],0.4*Tabela1[[#This Row],[real]]+0.6*Tabela1[[#This Row],[AV2]],Tabela1[[#This Row],[AV2]]))</f>
        <v>4.3837710220998458</v>
      </c>
      <c r="S313" s="71">
        <f>Tabela1[[#This Row],[real]]-Tabela1[[#This Row],[AV2]]</f>
        <v>0.19207328237620747</v>
      </c>
      <c r="T313" s="64">
        <f>Tabela1[[#This Row],[real]]/Tabela1[[#This Row],[AV2]]</f>
        <v>1.0445962112670764</v>
      </c>
      <c r="U313" s="172">
        <v>43812</v>
      </c>
      <c r="V313" s="191" t="s">
        <v>3938</v>
      </c>
      <c r="W313" s="191"/>
      <c r="X313" s="2"/>
      <c r="Y313" s="41"/>
      <c r="Z313" s="40"/>
      <c r="AA313" s="41"/>
      <c r="AB313" s="40"/>
    </row>
    <row r="314" spans="1:28" x14ac:dyDescent="0.2">
      <c r="A314" s="647">
        <v>10510341</v>
      </c>
      <c r="B314" s="647" t="s">
        <v>6369</v>
      </c>
      <c r="C314" s="647" t="s">
        <v>6370</v>
      </c>
      <c r="D314" s="648">
        <v>4</v>
      </c>
      <c r="E314" s="649">
        <v>3.6560271964403563</v>
      </c>
      <c r="F314" s="650">
        <v>2019</v>
      </c>
      <c r="G314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4.5531830676947633</v>
      </c>
      <c r="H314" s="648"/>
      <c r="I314" s="649">
        <v>0.34</v>
      </c>
      <c r="J314" s="651">
        <f>(Tabela1[[#This Row],[real]]-1)^3/Tabela1[[#This Row],[Z]]*0.00002</f>
        <v>1.1021701164928446E-3</v>
      </c>
      <c r="K314" s="652">
        <v>370.58029402760496</v>
      </c>
      <c r="L314" s="652">
        <v>390.30493014691223</v>
      </c>
      <c r="M314" s="653">
        <v>43811</v>
      </c>
      <c r="N314" s="654">
        <f>IF(Tabela1[[#This Row],[Entry]]=$B$1,Tabela1[[#This Row],[real]],Tabela1[[#This Row],[L2]]/Tabela1[[#This Row],[days2]])</f>
        <v>3.7161049216662905</v>
      </c>
      <c r="O314" s="654">
        <f>IF(Tabela1[[#This Row],[Entry]]=$B$1,Tabela1[[#This Row],[real]],Tabela1[[#This Row],[L]]/($B$1-Tabela1[[#This Row],[Entry]]))</f>
        <v>3.7171898109229735</v>
      </c>
      <c r="P314" s="650">
        <v>99.7227747437868</v>
      </c>
      <c r="Q314" s="655">
        <f>MIN(500,$B$1-Tabela1[[#This Row],[Entry]])</f>
        <v>105</v>
      </c>
      <c r="R314" s="649">
        <f>(0.25-Tabela1[[#This Row],[days]]/2000)*$L$2+(Tabela1[[#This Row],[days]]/2000+0.75)*(IF(Tabela1[[#This Row],[real]]&gt;Tabela1[[#This Row],[AV2]],0.4*Tabela1[[#This Row],[real]]+0.6*Tabela1[[#This Row],[AV2]],Tabela1[[#This Row],[AV2]]))</f>
        <v>3.6414860948992063</v>
      </c>
      <c r="S314" s="654">
        <f>Tabela1[[#This Row],[real]]-Tabela1[[#This Row],[AV2]]</f>
        <v>-6.0077725225934131E-2</v>
      </c>
      <c r="T314" s="654">
        <f>Tabela1[[#This Row],[real]]/Tabela1[[#This Row],[AV2]]</f>
        <v>0.9838331461322154</v>
      </c>
      <c r="U314" s="656">
        <v>43811</v>
      </c>
      <c r="V314" s="191" t="s">
        <v>6159</v>
      </c>
      <c r="W314" s="191"/>
      <c r="X314" s="2"/>
      <c r="Y314" s="41"/>
      <c r="Z314" s="40"/>
      <c r="AA314" s="41"/>
      <c r="AB314" s="40"/>
    </row>
    <row r="315" spans="1:28" x14ac:dyDescent="0.2">
      <c r="A315" s="585">
        <v>10302259</v>
      </c>
      <c r="B315" s="585" t="s">
        <v>3265</v>
      </c>
      <c r="C315" s="33" t="s">
        <v>6535</v>
      </c>
      <c r="D315" s="586">
        <v>4.5</v>
      </c>
      <c r="E315" s="587">
        <v>4.1936259486493004</v>
      </c>
      <c r="F315" s="588">
        <v>2019</v>
      </c>
      <c r="G31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1.3056107056369644</v>
      </c>
      <c r="H315" s="39"/>
      <c r="I315" s="587">
        <v>0.5</v>
      </c>
      <c r="J315" s="589">
        <f>(Tabela1[[#This Row],[real]]-1)^3/Tabela1[[#This Row],[Z]]*0.00002</f>
        <v>1.3029031566972854E-3</v>
      </c>
      <c r="K315" s="590">
        <v>980.0627177094434</v>
      </c>
      <c r="L315" s="590">
        <v>1118.3963784255081</v>
      </c>
      <c r="M315" s="591">
        <v>43641</v>
      </c>
      <c r="N315" s="592">
        <f>IF(Tabela1[[#This Row],[Entry]]=$B$1,Tabela1[[#This Row],[real]],Tabela1[[#This Row],[L2]]/Tabela1[[#This Row],[days2]])</f>
        <v>4.0745562653512106</v>
      </c>
      <c r="O315" s="592">
        <f>IF(Tabela1[[#This Row],[Entry]]=$B$1,Tabela1[[#This Row],[real]],Tabela1[[#This Row],[L]]/($B$1-Tabela1[[#This Row],[Entry]]))</f>
        <v>4.0668959215473022</v>
      </c>
      <c r="P315" s="588">
        <v>240.5323804320974</v>
      </c>
      <c r="Q315" s="593">
        <f>MIN(500,$B$1-Tabela1[[#This Row],[Entry]])</f>
        <v>275</v>
      </c>
      <c r="R315" s="587">
        <f>(0.25-Tabela1[[#This Row],[days]]/2000)*$L$2+(Tabela1[[#This Row],[days]]/2000+0.75)*(IF(Tabela1[[#This Row],[real]]&gt;Tabela1[[#This Row],[AV2]],0.4*Tabela1[[#This Row],[real]]+0.6*Tabela1[[#This Row],[AV2]],Tabela1[[#This Row],[AV2]]))</f>
        <v>4.03399583176357</v>
      </c>
      <c r="S315" s="592">
        <f>Tabela1[[#This Row],[real]]-Tabela1[[#This Row],[AV2]]</f>
        <v>0.11906968329808976</v>
      </c>
      <c r="T315" s="592">
        <f>Tabela1[[#This Row],[real]]/Tabela1[[#This Row],[AV2]]</f>
        <v>1.0292227363039805</v>
      </c>
      <c r="U315" s="594">
        <v>43811</v>
      </c>
      <c r="V315" s="191" t="s">
        <v>3988</v>
      </c>
      <c r="W315" s="191"/>
      <c r="X315" s="2"/>
      <c r="Y315" s="41"/>
      <c r="Z315" s="40"/>
      <c r="AA315" s="41"/>
      <c r="AB315" s="40"/>
    </row>
    <row r="316" spans="1:28" x14ac:dyDescent="0.2">
      <c r="A316" s="65">
        <v>8491</v>
      </c>
      <c r="B316" s="65" t="s">
        <v>791</v>
      </c>
      <c r="C316" s="65" t="s">
        <v>792</v>
      </c>
      <c r="D316" s="39">
        <v>4</v>
      </c>
      <c r="E316" s="41">
        <v>3.7490945654606427</v>
      </c>
      <c r="F316" s="116">
        <v>1992</v>
      </c>
      <c r="G3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4.3870237529852689E-2</v>
      </c>
      <c r="H316" s="39"/>
      <c r="I316" s="41">
        <v>0.87</v>
      </c>
      <c r="J316" s="23">
        <f>(Tabela1[[#This Row],[real]]-1)^3/Tabela1[[#This Row],[Z]]*0.00002</f>
        <v>4.7761700497914059E-4</v>
      </c>
      <c r="K316" s="66">
        <v>3022.5912537131135</v>
      </c>
      <c r="L316" s="66">
        <v>5151.5837918672705</v>
      </c>
      <c r="M316" s="67">
        <v>42409</v>
      </c>
      <c r="N316" s="22">
        <f>IF(Tabela1[[#This Row],[Entry]]=$B$1,Tabela1[[#This Row],[real]],Tabela1[[#This Row],[L2]]/Tabela1[[#This Row],[days2]])</f>
        <v>3.4361485376503742</v>
      </c>
      <c r="O316" s="42">
        <f>IF(Tabela1[[#This Row],[Entry]]=$B$1,Tabela1[[#This Row],[real]],Tabela1[[#This Row],[L]]/($B$1-Tabela1[[#This Row],[Entry]]))</f>
        <v>3.4184364909537295</v>
      </c>
      <c r="P316" s="115">
        <v>879.64510864246586</v>
      </c>
      <c r="Q316" s="43">
        <f>MIN(500,$B$1-Tabela1[[#This Row],[Entry]])</f>
        <v>500</v>
      </c>
      <c r="R316" s="41">
        <f>(0.25-Tabela1[[#This Row],[days]]/2000)*$L$2+(Tabela1[[#This Row],[days]]/2000+0.75)*(IF(Tabela1[[#This Row],[real]]&gt;Tabela1[[#This Row],[AV2]],0.4*Tabela1[[#This Row],[real]]+0.6*Tabela1[[#This Row],[AV2]],Tabela1[[#This Row],[AV2]]))</f>
        <v>3.5613269487744814</v>
      </c>
      <c r="S316" s="42">
        <f>Tabela1[[#This Row],[real]]-Tabela1[[#This Row],[AV2]]</f>
        <v>0.31294602781026848</v>
      </c>
      <c r="T316" s="64">
        <f>Tabela1[[#This Row],[real]]/Tabela1[[#This Row],[AV2]]</f>
        <v>1.0910746506972193</v>
      </c>
      <c r="U316" s="168">
        <v>43811</v>
      </c>
      <c r="V316" s="191" t="s">
        <v>4886</v>
      </c>
      <c r="W316" s="191"/>
      <c r="X316" s="2"/>
      <c r="Y316" s="41"/>
      <c r="Z316" s="40"/>
      <c r="AA316" s="41"/>
      <c r="AB316" s="40"/>
    </row>
    <row r="317" spans="1:28" x14ac:dyDescent="0.2">
      <c r="A317" s="10">
        <v>2082</v>
      </c>
      <c r="B317" s="10" t="s">
        <v>55</v>
      </c>
      <c r="C317" s="10" t="s">
        <v>56</v>
      </c>
      <c r="D317" s="2">
        <v>4.5</v>
      </c>
      <c r="E317" s="21">
        <v>4.31192271276774</v>
      </c>
      <c r="F317" s="116">
        <v>1994</v>
      </c>
      <c r="G3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" s="39"/>
      <c r="I317" s="21">
        <v>0.89</v>
      </c>
      <c r="J317" s="23">
        <f>(Tabela1[[#This Row],[real]]-1)^3/Tabela1[[#This Row],[Z]]*0.00002</f>
        <v>8.1635784307051713E-4</v>
      </c>
      <c r="K317" s="24">
        <v>3830.0527193172925</v>
      </c>
      <c r="L317" s="66">
        <v>6606.9231485984428</v>
      </c>
      <c r="M317" s="1">
        <v>42409</v>
      </c>
      <c r="N317" s="22">
        <f>IF(Tabela1[[#This Row],[Entry]]=$B$1,Tabela1[[#This Row],[real]],Tabela1[[#This Row],[L2]]/Tabela1[[#This Row],[days2]])</f>
        <v>4.3540885769581736</v>
      </c>
      <c r="O317" s="22">
        <f>IF(Tabela1[[#This Row],[Entry]]=$B$1,Tabela1[[#This Row],[real]],Tabela1[[#This Row],[L]]/($B$1-Tabela1[[#This Row],[Entry]]))</f>
        <v>4.3841560375570294</v>
      </c>
      <c r="P317" s="35">
        <v>879.64510864246586</v>
      </c>
      <c r="Q317" s="3">
        <f>MIN(500,$B$1-Tabela1[[#This Row],[Entry]])</f>
        <v>500</v>
      </c>
      <c r="R317" s="21">
        <f>(0.25-Tabela1[[#This Row],[days]]/2000)*$L$2+(Tabela1[[#This Row],[days]]/2000+0.75)*(IF(Tabela1[[#This Row],[real]]&gt;Tabela1[[#This Row],[AV2]],0.4*Tabela1[[#This Row],[real]]+0.6*Tabela1[[#This Row],[AV2]],Tabela1[[#This Row],[AV2]]))</f>
        <v>4.3540885769581736</v>
      </c>
      <c r="S317" s="22">
        <f>Tabela1[[#This Row],[real]]-Tabela1[[#This Row],[AV2]]</f>
        <v>-4.2165864190433666E-2</v>
      </c>
      <c r="T317" s="47">
        <f>Tabela1[[#This Row],[real]]/Tabela1[[#This Row],[AV2]]</f>
        <v>0.99031580009337083</v>
      </c>
      <c r="U317" s="172">
        <v>43811</v>
      </c>
      <c r="V317" s="191" t="s">
        <v>4016</v>
      </c>
      <c r="W317" s="191"/>
      <c r="X317" s="2"/>
      <c r="Y317" s="41"/>
      <c r="Z317" s="40"/>
      <c r="AA317" s="41"/>
      <c r="AB317" s="40"/>
    </row>
    <row r="318" spans="1:28" x14ac:dyDescent="0.2">
      <c r="A318" s="557">
        <v>9999224</v>
      </c>
      <c r="B318" s="557" t="s">
        <v>3581</v>
      </c>
      <c r="C318" s="557" t="s">
        <v>5987</v>
      </c>
      <c r="D318" s="558">
        <v>4</v>
      </c>
      <c r="E318" s="559">
        <v>4.039990462408821</v>
      </c>
      <c r="F318" s="560">
        <v>2019</v>
      </c>
      <c r="G3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" s="39"/>
      <c r="I318" s="559">
        <v>0.55999999999999994</v>
      </c>
      <c r="J318" s="561">
        <f>(Tabela1[[#This Row],[real]]-1)^3/Tabela1[[#This Row],[Z]]*0.00002</f>
        <v>1.0033642704650601E-3</v>
      </c>
      <c r="K318" s="562">
        <v>1145.878401310639</v>
      </c>
      <c r="L318" s="562">
        <v>1355.5672079796625</v>
      </c>
      <c r="M318" s="563">
        <v>43564</v>
      </c>
      <c r="N318" s="564">
        <f>IF(Tabela1[[#This Row],[Entry]]=$B$1,Tabela1[[#This Row],[real]],Tabela1[[#This Row],[L2]]/Tabela1[[#This Row],[days2]])</f>
        <v>3.8602075674472145</v>
      </c>
      <c r="O318" s="564">
        <f>IF(Tabela1[[#This Row],[Entry]]=$B$1,Tabela1[[#This Row],[real]],Tabela1[[#This Row],[L]]/($B$1-Tabela1[[#This Row],[Entry]]))</f>
        <v>3.8510432044876777</v>
      </c>
      <c r="P318" s="560">
        <v>296.84372699896483</v>
      </c>
      <c r="Q318" s="565">
        <f>MIN(500,$B$1-Tabela1[[#This Row],[Entry]])</f>
        <v>352</v>
      </c>
      <c r="R318" s="559">
        <f>(0.25-Tabela1[[#This Row],[days]]/2000)*$L$2+(Tabela1[[#This Row],[days]]/2000+0.75)*(IF(Tabela1[[#This Row],[real]]&gt;Tabela1[[#This Row],[AV2]],0.4*Tabela1[[#This Row],[real]]+0.6*Tabela1[[#This Row],[AV2]],Tabela1[[#This Row],[AV2]]))</f>
        <v>3.8881771094683231</v>
      </c>
      <c r="S318" s="564">
        <f>Tabela1[[#This Row],[real]]-Tabela1[[#This Row],[AV2]]</f>
        <v>0.17978289496160649</v>
      </c>
      <c r="T318" s="564">
        <f>Tabela1[[#This Row],[real]]/Tabela1[[#This Row],[AV2]]</f>
        <v>1.0465733750893862</v>
      </c>
      <c r="U318" s="566">
        <v>43810</v>
      </c>
      <c r="V318" s="191" t="s">
        <v>5988</v>
      </c>
      <c r="W318" s="191"/>
      <c r="X318" s="2"/>
      <c r="Y318" s="41"/>
      <c r="Z318" s="40"/>
      <c r="AA318" s="41"/>
      <c r="AB318" s="40"/>
    </row>
    <row r="319" spans="1:28" x14ac:dyDescent="0.2">
      <c r="A319" s="647">
        <v>10243487</v>
      </c>
      <c r="B319" s="647" t="s">
        <v>6365</v>
      </c>
      <c r="C319" s="647" t="s">
        <v>6366</v>
      </c>
      <c r="D319" s="648">
        <v>3</v>
      </c>
      <c r="E319" s="649">
        <v>3.1204902490179767</v>
      </c>
      <c r="F319" s="650">
        <v>2019</v>
      </c>
      <c r="G319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9" s="648"/>
      <c r="I319" s="649">
        <v>0.24</v>
      </c>
      <c r="J319" s="651">
        <f>(Tabela1[[#This Row],[real]]-1)^3/Tabela1[[#This Row],[Z]]*0.00002</f>
        <v>7.945616378554572E-4</v>
      </c>
      <c r="K319" s="652">
        <v>321.24720637861037</v>
      </c>
      <c r="L319" s="652">
        <v>338.66561227680006</v>
      </c>
      <c r="M319" s="653">
        <v>43809</v>
      </c>
      <c r="N319" s="654">
        <f>IF(Tabela1[[#This Row],[Entry]]=$B$1,Tabela1[[#This Row],[real]],Tabela1[[#This Row],[L2]]/Tabela1[[#This Row],[days2]])</f>
        <v>3.1642978778710367</v>
      </c>
      <c r="O319" s="654">
        <f>IF(Tabela1[[#This Row],[Entry]]=$B$1,Tabela1[[#This Row],[real]],Tabela1[[#This Row],[L]]/($B$1-Tabela1[[#This Row],[Entry]]))</f>
        <v>3.1650991801570099</v>
      </c>
      <c r="P319" s="650">
        <v>101.52242891707398</v>
      </c>
      <c r="Q319" s="655">
        <f>MIN(500,$B$1-Tabela1[[#This Row],[Entry]])</f>
        <v>107</v>
      </c>
      <c r="R319" s="649">
        <f>(0.25-Tabela1[[#This Row],[days]]/2000)*$L$2+(Tabela1[[#This Row],[days]]/2000+0.75)*(IF(Tabela1[[#This Row],[real]]&gt;Tabela1[[#This Row],[AV2]],0.4*Tabela1[[#This Row],[real]]+0.6*Tabela1[[#This Row],[AV2]],Tabela1[[#This Row],[AV2]]))</f>
        <v>3.1984869520541106</v>
      </c>
      <c r="S319" s="654">
        <f>Tabela1[[#This Row],[real]]-Tabela1[[#This Row],[AV2]]</f>
        <v>-4.3807628853059999E-2</v>
      </c>
      <c r="T319" s="654">
        <f>Tabela1[[#This Row],[real]]/Tabela1[[#This Row],[AV2]]</f>
        <v>0.98615565583777021</v>
      </c>
      <c r="U319" s="656">
        <v>43809</v>
      </c>
      <c r="V319" s="191" t="s">
        <v>6367</v>
      </c>
      <c r="W319" s="191"/>
      <c r="X319" s="2"/>
      <c r="Y319" s="41"/>
      <c r="Z319" s="40"/>
      <c r="AA319" s="41"/>
      <c r="AB319" s="40"/>
    </row>
    <row r="320" spans="1:28" x14ac:dyDescent="0.2">
      <c r="A320" s="403">
        <v>9339951</v>
      </c>
      <c r="B320" s="403" t="s">
        <v>1430</v>
      </c>
      <c r="C320" s="403" t="s">
        <v>5447</v>
      </c>
      <c r="D320" s="404">
        <v>4</v>
      </c>
      <c r="E320" s="405">
        <v>3.7973882381216337</v>
      </c>
      <c r="F320" s="116">
        <v>2018</v>
      </c>
      <c r="G3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0" s="39"/>
      <c r="I320" s="405">
        <v>0.52</v>
      </c>
      <c r="J320" s="362">
        <f>(Tabela1[[#This Row],[real]]-1)^3/Tabela1[[#This Row],[Z]]*0.00002</f>
        <v>8.4194725545100508E-4</v>
      </c>
      <c r="K320" s="407">
        <v>1605.4391058993158</v>
      </c>
      <c r="L320" s="66">
        <v>2117.6090742663869</v>
      </c>
      <c r="M320" s="367">
        <v>43338</v>
      </c>
      <c r="N320" s="365">
        <f>IF(Tabela1[[#This Row],[Entry]]=$B$1,Tabela1[[#This Row],[real]],Tabela1[[#This Row],[L2]]/Tabela1[[#This Row],[days2]])</f>
        <v>3.6558463687345992</v>
      </c>
      <c r="O320" s="408">
        <f>IF(Tabela1[[#This Row],[Entry]]=$B$1,Tabela1[[#This Row],[real]],Tabela1[[#This Row],[L]]/($B$1-Tabela1[[#This Row],[Entry]]))</f>
        <v>3.663683519492019</v>
      </c>
      <c r="P320" s="406">
        <v>439.1429354442505</v>
      </c>
      <c r="Q320" s="409">
        <f>MIN(500,$B$1-Tabela1[[#This Row],[Entry]])</f>
        <v>500</v>
      </c>
      <c r="R320" s="405">
        <f>(0.25-Tabela1[[#This Row],[days]]/2000)*$L$2+(Tabela1[[#This Row],[days]]/2000+0.75)*(IF(Tabela1[[#This Row],[real]]&gt;Tabela1[[#This Row],[AV2]],0.4*Tabela1[[#This Row],[real]]+0.6*Tabela1[[#This Row],[AV2]],Tabela1[[#This Row],[AV2]]))</f>
        <v>3.7124631164894129</v>
      </c>
      <c r="S320" s="408">
        <f>Tabela1[[#This Row],[real]]-Tabela1[[#This Row],[AV2]]</f>
        <v>0.1415418693870345</v>
      </c>
      <c r="T320" s="408">
        <f>Tabela1[[#This Row],[real]]/Tabela1[[#This Row],[AV2]]</f>
        <v>1.038716580269216</v>
      </c>
      <c r="U320" s="367">
        <v>43809</v>
      </c>
      <c r="V320" s="191" t="s">
        <v>4053</v>
      </c>
      <c r="W320" s="191"/>
      <c r="X320" s="2"/>
      <c r="Y320" s="41"/>
      <c r="Z320" s="40"/>
      <c r="AA320" s="41"/>
      <c r="AB320" s="40"/>
    </row>
    <row r="321" spans="1:28" x14ac:dyDescent="0.2">
      <c r="A321" s="647">
        <v>10480556</v>
      </c>
      <c r="B321" s="647" t="s">
        <v>3553</v>
      </c>
      <c r="C321" s="33" t="s">
        <v>6465</v>
      </c>
      <c r="D321" s="648">
        <v>4</v>
      </c>
      <c r="E321" s="649">
        <v>3.9328432664257451</v>
      </c>
      <c r="F321" s="650">
        <v>2019</v>
      </c>
      <c r="G321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1" s="648"/>
      <c r="I321" s="649">
        <v>0.35</v>
      </c>
      <c r="J321" s="651">
        <f>(Tabela1[[#This Row],[real]]-1)^3/Tabela1[[#This Row],[Z]]*0.00002</f>
        <v>1.4415460318058201E-3</v>
      </c>
      <c r="K321" s="652">
        <v>407.99277485314212</v>
      </c>
      <c r="L321" s="652">
        <v>430.17859410481634</v>
      </c>
      <c r="M321" s="653">
        <v>43809</v>
      </c>
      <c r="N321" s="654">
        <f>IF(Tabela1[[#This Row],[Entry]]=$B$1,Tabela1[[#This Row],[real]],Tabela1[[#This Row],[L2]]/Tabela1[[#This Row],[days2]])</f>
        <v>4.0187452093605902</v>
      </c>
      <c r="O321" s="654">
        <f>IF(Tabela1[[#This Row],[Entry]]=$B$1,Tabela1[[#This Row],[real]],Tabela1[[#This Row],[L]]/($B$1-Tabela1[[#This Row],[Entry]]))</f>
        <v>4.020360692568377</v>
      </c>
      <c r="P321" s="650">
        <v>101.52242891707398</v>
      </c>
      <c r="Q321" s="655">
        <f>MIN(500,$B$1-Tabela1[[#This Row],[Entry]])</f>
        <v>107</v>
      </c>
      <c r="R321" s="649">
        <f>(0.25-Tabela1[[#This Row],[days]]/2000)*$L$2+(Tabela1[[#This Row],[days]]/2000+0.75)*(IF(Tabela1[[#This Row],[real]]&gt;Tabela1[[#This Row],[AV2]],0.4*Tabela1[[#This Row],[real]]+0.6*Tabela1[[#This Row],[AV2]],Tabela1[[#This Row],[AV2]]))</f>
        <v>3.8850353829059667</v>
      </c>
      <c r="S321" s="654">
        <f>Tabela1[[#This Row],[real]]-Tabela1[[#This Row],[AV2]]</f>
        <v>-8.5901942934845099E-2</v>
      </c>
      <c r="T321" s="654">
        <f>Tabela1[[#This Row],[real]]/Tabela1[[#This Row],[AV2]]</f>
        <v>0.97862468545287229</v>
      </c>
      <c r="U321" s="656">
        <v>43809</v>
      </c>
      <c r="V321" s="191" t="s">
        <v>6277</v>
      </c>
      <c r="W321" s="191"/>
      <c r="X321" s="2"/>
      <c r="Y321" s="41"/>
      <c r="Z321" s="40"/>
      <c r="AA321" s="41"/>
      <c r="AB321" s="40"/>
    </row>
    <row r="322" spans="1:28" x14ac:dyDescent="0.2">
      <c r="A322" s="65">
        <v>914</v>
      </c>
      <c r="B322" s="65" t="s">
        <v>5</v>
      </c>
      <c r="C322" s="65" t="s">
        <v>173</v>
      </c>
      <c r="D322" s="39">
        <v>4</v>
      </c>
      <c r="E322" s="41">
        <v>4.0164567483642317</v>
      </c>
      <c r="F322" s="116">
        <v>1979</v>
      </c>
      <c r="G3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22" s="41">
        <v>0.73</v>
      </c>
      <c r="J322" s="23">
        <f>(Tabela1[[#This Row],[real]]-1)^3/Tabela1[[#This Row],[Z]]*0.00002</f>
        <v>7.5196641325552102E-4</v>
      </c>
      <c r="K322" s="66">
        <v>3124.9845540397941</v>
      </c>
      <c r="L322" s="66">
        <v>5314.9252032192835</v>
      </c>
      <c r="M322" s="67">
        <v>42409</v>
      </c>
      <c r="N322" s="22">
        <f>IF(Tabela1[[#This Row],[Entry]]=$B$1,Tabela1[[#This Row],[real]],Tabela1[[#This Row],[L2]]/Tabela1[[#This Row],[days2]])</f>
        <v>3.5525515043930662</v>
      </c>
      <c r="O322" s="42">
        <f>IF(Tabela1[[#This Row],[Entry]]=$B$1,Tabela1[[#This Row],[real]],Tabela1[[#This Row],[L]]/($B$1-Tabela1[[#This Row],[Entry]]))</f>
        <v>3.5268249523684694</v>
      </c>
      <c r="P322" s="115">
        <v>879.64510864246586</v>
      </c>
      <c r="Q322" s="43">
        <f>MIN(500,$B$1-Tabela1[[#This Row],[Entry]])</f>
        <v>500</v>
      </c>
      <c r="R322" s="41">
        <f>(0.25-Tabela1[[#This Row],[days]]/2000)*$L$2+(Tabela1[[#This Row],[days]]/2000+0.75)*(IF(Tabela1[[#This Row],[real]]&gt;Tabela1[[#This Row],[AV2]],0.4*Tabela1[[#This Row],[real]]+0.6*Tabela1[[#This Row],[AV2]],Tabela1[[#This Row],[AV2]]))</f>
        <v>3.7381136019815324</v>
      </c>
      <c r="S322" s="42">
        <f>Tabela1[[#This Row],[real]]-Tabela1[[#This Row],[AV2]]</f>
        <v>0.4639052439711655</v>
      </c>
      <c r="T322" s="64">
        <f>Tabela1[[#This Row],[real]]/Tabela1[[#This Row],[AV2]]</f>
        <v>1.1305836786314014</v>
      </c>
      <c r="U322" s="172">
        <v>43809</v>
      </c>
      <c r="V322" s="191" t="s">
        <v>4091</v>
      </c>
      <c r="W322" s="191"/>
      <c r="X322" s="2"/>
      <c r="Y322" s="41"/>
      <c r="Z322" s="40"/>
      <c r="AA322" s="41"/>
      <c r="AB322" s="40"/>
    </row>
    <row r="323" spans="1:28" x14ac:dyDescent="0.2">
      <c r="A323" s="379">
        <v>9317976</v>
      </c>
      <c r="B323" s="379" t="s">
        <v>5523</v>
      </c>
      <c r="C323" s="379" t="s">
        <v>5523</v>
      </c>
      <c r="D323" s="380">
        <v>4.5</v>
      </c>
      <c r="E323" s="381">
        <v>4.4707979202251646</v>
      </c>
      <c r="F323" s="116">
        <v>2018</v>
      </c>
      <c r="G3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3" s="39"/>
      <c r="I323" s="381">
        <v>0.53</v>
      </c>
      <c r="J323" s="373">
        <f>(Tabela1[[#This Row],[real]]-1)^3/Tabela1[[#This Row],[Z]]*0.00002</f>
        <v>1.5777642513671649E-3</v>
      </c>
      <c r="K323" s="383">
        <v>1748.6818749391844</v>
      </c>
      <c r="L323" s="66">
        <v>2271.1145849528125</v>
      </c>
      <c r="M323" s="378">
        <v>43361</v>
      </c>
      <c r="N323" s="376">
        <f>IF(Tabela1[[#This Row],[Entry]]=$B$1,Tabela1[[#This Row],[real]],Tabela1[[#This Row],[L2]]/Tabela1[[#This Row],[days2]])</f>
        <v>4.1040476465788593</v>
      </c>
      <c r="O323" s="384">
        <f>IF(Tabela1[[#This Row],[Entry]]=$B$1,Tabela1[[#This Row],[real]],Tabela1[[#This Row],[L]]/($B$1-Tabela1[[#This Row],[Entry]]))</f>
        <v>4.0920983512663289</v>
      </c>
      <c r="P323" s="382">
        <v>426.08712800809911</v>
      </c>
      <c r="Q323" s="385">
        <f>MIN(500,$B$1-Tabela1[[#This Row],[Entry]])</f>
        <v>500</v>
      </c>
      <c r="R323" s="381">
        <f>(0.25-Tabela1[[#This Row],[days]]/2000)*$L$2+(Tabela1[[#This Row],[days]]/2000+0.75)*(IF(Tabela1[[#This Row],[real]]&gt;Tabela1[[#This Row],[AV2]],0.4*Tabela1[[#This Row],[real]]+0.6*Tabela1[[#This Row],[AV2]],Tabela1[[#This Row],[AV2]]))</f>
        <v>4.2507477560373808</v>
      </c>
      <c r="S323" s="384">
        <f>Tabela1[[#This Row],[real]]-Tabela1[[#This Row],[AV2]]</f>
        <v>0.3667502736463053</v>
      </c>
      <c r="T323" s="384">
        <f>Tabela1[[#This Row],[real]]/Tabela1[[#This Row],[AV2]]</f>
        <v>1.0893630642792436</v>
      </c>
      <c r="U323" s="378">
        <v>43809</v>
      </c>
      <c r="V323" s="191" t="s">
        <v>5440</v>
      </c>
      <c r="W323" s="191"/>
      <c r="X323" s="2"/>
      <c r="Y323" s="41"/>
      <c r="Z323" s="40"/>
      <c r="AA323" s="41"/>
      <c r="AB323" s="40"/>
    </row>
    <row r="324" spans="1:28" x14ac:dyDescent="0.2">
      <c r="A324" s="369">
        <v>8913824</v>
      </c>
      <c r="B324" s="369" t="s">
        <v>5545</v>
      </c>
      <c r="C324" s="369" t="s">
        <v>5546</v>
      </c>
      <c r="D324" s="370">
        <v>4.5</v>
      </c>
      <c r="E324" s="371">
        <v>4.4962533793935018</v>
      </c>
      <c r="F324" s="116">
        <v>2018</v>
      </c>
      <c r="G3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4" s="39"/>
      <c r="I324" s="371">
        <v>0.91</v>
      </c>
      <c r="J324" s="373">
        <f>(Tabela1[[#This Row],[real]]-1)^3/Tabela1[[#This Row],[Z]]*0.00002</f>
        <v>9.3928481385410843E-4</v>
      </c>
      <c r="K324" s="374">
        <v>1958.2545362057851</v>
      </c>
      <c r="L324" s="66">
        <v>2555.1941370840827</v>
      </c>
      <c r="M324" s="375">
        <v>43368</v>
      </c>
      <c r="N324" s="376">
        <f>IF(Tabela1[[#This Row],[Entry]]=$B$1,Tabela1[[#This Row],[real]],Tabela1[[#This Row],[L2]]/Tabela1[[#This Row],[days2]])</f>
        <v>4.6398240492276033</v>
      </c>
      <c r="O324" s="376">
        <f>IF(Tabela1[[#This Row],[Entry]]=$B$1,Tabela1[[#This Row],[real]],Tabela1[[#This Row],[L]]/($B$1-Tabela1[[#This Row],[Entry]]))</f>
        <v>4.6627630238760638</v>
      </c>
      <c r="P324" s="372">
        <v>422.05362001427147</v>
      </c>
      <c r="Q324" s="377">
        <f>MIN(500,$B$1-Tabela1[[#This Row],[Entry]])</f>
        <v>500</v>
      </c>
      <c r="R324" s="371">
        <f>(0.25-Tabela1[[#This Row],[days]]/2000)*$L$2+(Tabela1[[#This Row],[days]]/2000+0.75)*(IF(Tabela1[[#This Row],[real]]&gt;Tabela1[[#This Row],[AV2]],0.4*Tabela1[[#This Row],[real]]+0.6*Tabela1[[#This Row],[AV2]],Tabela1[[#This Row],[AV2]]))</f>
        <v>4.6398240492276033</v>
      </c>
      <c r="S324" s="376">
        <f>Tabela1[[#This Row],[real]]-Tabela1[[#This Row],[AV2]]</f>
        <v>-0.14357066983410149</v>
      </c>
      <c r="T324" s="376">
        <f>Tabela1[[#This Row],[real]]/Tabela1[[#This Row],[AV2]]</f>
        <v>0.96905687191780432</v>
      </c>
      <c r="U324" s="378">
        <v>43809</v>
      </c>
      <c r="V324" s="191" t="s">
        <v>5547</v>
      </c>
      <c r="W324" s="191"/>
      <c r="X324" s="2"/>
      <c r="Y324" s="41"/>
      <c r="Z324" s="40"/>
      <c r="AA324" s="41"/>
      <c r="AB324" s="40"/>
    </row>
    <row r="325" spans="1:28" x14ac:dyDescent="0.2">
      <c r="A325" s="647">
        <v>337050</v>
      </c>
      <c r="B325" s="647" t="s">
        <v>6363</v>
      </c>
      <c r="C325" s="647" t="s">
        <v>6364</v>
      </c>
      <c r="D325" s="648">
        <v>4.5</v>
      </c>
      <c r="E325" s="649">
        <v>4.2400073521750752</v>
      </c>
      <c r="F325" s="650">
        <v>1999</v>
      </c>
      <c r="G325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0.23142753918323553</v>
      </c>
      <c r="H325" s="648"/>
      <c r="I325" s="649">
        <v>0.36</v>
      </c>
      <c r="J325" s="651">
        <f>(Tabela1[[#This Row],[real]]-1)^3/Tabela1[[#This Row],[Z]]*0.00002</f>
        <v>1.8895808633947011E-3</v>
      </c>
      <c r="K325" s="652">
        <v>445.09757942883238</v>
      </c>
      <c r="L325" s="652">
        <v>469.55633921501857</v>
      </c>
      <c r="M325" s="653">
        <v>43808</v>
      </c>
      <c r="N325" s="654">
        <f>IF(Tabela1[[#This Row],[Entry]]=$B$1,Tabela1[[#This Row],[real]],Tabela1[[#This Row],[L2]]/Tabela1[[#This Row],[days2]])</f>
        <v>4.3457687955564008</v>
      </c>
      <c r="O325" s="654">
        <f>IF(Tabela1[[#This Row],[Entry]]=$B$1,Tabela1[[#This Row],[real]],Tabela1[[#This Row],[L]]/($B$1-Tabela1[[#This Row],[Entry]]))</f>
        <v>4.3477438816205423</v>
      </c>
      <c r="P325" s="650">
        <v>102.4209064881569</v>
      </c>
      <c r="Q325" s="655">
        <f>MIN(500,$B$1-Tabela1[[#This Row],[Entry]])</f>
        <v>108</v>
      </c>
      <c r="R325" s="649">
        <f>(0.25-Tabela1[[#This Row],[days]]/2000)*$L$2+(Tabela1[[#This Row],[days]]/2000+0.75)*(IF(Tabela1[[#This Row],[real]]&gt;Tabela1[[#This Row],[AV2]],0.4*Tabela1[[#This Row],[real]]+0.6*Tabela1[[#This Row],[AV2]],Tabela1[[#This Row],[AV2]]))</f>
        <v>4.1483025747734406</v>
      </c>
      <c r="S325" s="654">
        <f>Tabela1[[#This Row],[real]]-Tabela1[[#This Row],[AV2]]</f>
        <v>-0.10576144338132565</v>
      </c>
      <c r="T325" s="654">
        <f>Tabela1[[#This Row],[real]]/Tabela1[[#This Row],[AV2]]</f>
        <v>0.97566335247989544</v>
      </c>
      <c r="U325" s="656">
        <v>43808</v>
      </c>
      <c r="V325" s="191" t="s">
        <v>6283</v>
      </c>
      <c r="W325" s="191"/>
      <c r="X325" s="2"/>
      <c r="Y325" s="41"/>
      <c r="Z325" s="40"/>
      <c r="AA325" s="41"/>
      <c r="AB325" s="40"/>
    </row>
    <row r="326" spans="1:28" x14ac:dyDescent="0.2">
      <c r="A326" s="65">
        <v>218</v>
      </c>
      <c r="B326" s="65" t="s">
        <v>3432</v>
      </c>
      <c r="C326" s="65" t="s">
        <v>3432</v>
      </c>
      <c r="D326" s="39">
        <v>3</v>
      </c>
      <c r="E326" s="41">
        <v>3.150589357071246</v>
      </c>
      <c r="F326" s="116">
        <v>1969</v>
      </c>
      <c r="G3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6" s="39"/>
      <c r="I326" s="41">
        <v>0.45</v>
      </c>
      <c r="J326" s="23">
        <f>(Tabela1[[#This Row],[real]]-1)^3/Tabela1[[#This Row],[Z]]*0.00002</f>
        <v>4.4206889554420211E-4</v>
      </c>
      <c r="K326" s="66">
        <v>1890.529183137915</v>
      </c>
      <c r="L326" s="66">
        <v>3020.4607528282841</v>
      </c>
      <c r="M326" s="67">
        <v>42790</v>
      </c>
      <c r="N326" s="22">
        <f>IF(Tabela1[[#This Row],[Entry]]=$B$1,Tabela1[[#This Row],[real]],Tabela1[[#This Row],[L2]]/Tabela1[[#This Row],[days2]])</f>
        <v>2.6907695619364085</v>
      </c>
      <c r="O326" s="42">
        <f>IF(Tabela1[[#This Row],[Entry]]=$B$1,Tabela1[[#This Row],[real]],Tabela1[[#This Row],[L]]/($B$1-Tabela1[[#This Row],[Entry]]))</f>
        <v>2.6824695851050482</v>
      </c>
      <c r="P326" s="115">
        <v>702.5979518578315</v>
      </c>
      <c r="Q326" s="43">
        <f>MIN(500,$B$1-Tabela1[[#This Row],[Entry]])</f>
        <v>500</v>
      </c>
      <c r="R326" s="41">
        <f>(0.25-Tabela1[[#This Row],[days]]/2000)*$L$2+(Tabela1[[#This Row],[days]]/2000+0.75)*(IF(Tabela1[[#This Row],[real]]&gt;Tabela1[[#This Row],[AV2]],0.4*Tabela1[[#This Row],[real]]+0.6*Tabela1[[#This Row],[AV2]],Tabela1[[#This Row],[AV2]]))</f>
        <v>2.8746974799903438</v>
      </c>
      <c r="S326" s="42">
        <f>Tabela1[[#This Row],[real]]-Tabela1[[#This Row],[AV2]]</f>
        <v>0.45981979513483751</v>
      </c>
      <c r="T326" s="64">
        <f>Tabela1[[#This Row],[real]]/Tabela1[[#This Row],[AV2]]</f>
        <v>1.1708878387950579</v>
      </c>
      <c r="U326" s="168">
        <v>43808</v>
      </c>
      <c r="V326" s="191" t="s">
        <v>4370</v>
      </c>
      <c r="W326" s="191"/>
      <c r="X326" s="2"/>
      <c r="Y326" s="41"/>
      <c r="Z326" s="40"/>
      <c r="AA326" s="41"/>
      <c r="AB326" s="40"/>
    </row>
    <row r="327" spans="1:28" x14ac:dyDescent="0.2">
      <c r="A327" s="393">
        <v>16920</v>
      </c>
      <c r="B327" s="393" t="s">
        <v>651</v>
      </c>
      <c r="C327" s="393" t="s">
        <v>5584</v>
      </c>
      <c r="D327" s="394">
        <v>3.5</v>
      </c>
      <c r="E327" s="395">
        <v>3.4179508550438382</v>
      </c>
      <c r="F327" s="116">
        <v>1988</v>
      </c>
      <c r="G3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7" s="39"/>
      <c r="I327" s="395">
        <v>0.38</v>
      </c>
      <c r="J327" s="397">
        <f>(Tabela1[[#This Row],[real]]-1)^3/Tabela1[[#This Row],[Z]]*0.00002</f>
        <v>7.4402719150189081E-4</v>
      </c>
      <c r="K327" s="398">
        <v>1458.6346551902195</v>
      </c>
      <c r="L327" s="66">
        <v>1891.5594810744381</v>
      </c>
      <c r="M327" s="399">
        <v>43385</v>
      </c>
      <c r="N327" s="400">
        <f>IF(Tabela1[[#This Row],[Entry]]=$B$1,Tabela1[[#This Row],[real]],Tabela1[[#This Row],[L2]]/Tabela1[[#This Row],[days2]])</f>
        <v>3.5391766702817091</v>
      </c>
      <c r="O327" s="400">
        <f>IF(Tabela1[[#This Row],[Entry]]=$B$1,Tabela1[[#This Row],[real]],Tabela1[[#This Row],[L]]/($B$1-Tabela1[[#This Row],[Entry]]))</f>
        <v>3.5622589097447044</v>
      </c>
      <c r="P327" s="396">
        <v>412.13954291638004</v>
      </c>
      <c r="Q327" s="401">
        <f>MIN(500,$B$1-Tabela1[[#This Row],[Entry]])</f>
        <v>500</v>
      </c>
      <c r="R327" s="395">
        <f>(0.25-Tabela1[[#This Row],[days]]/2000)*$L$2+(Tabela1[[#This Row],[days]]/2000+0.75)*(IF(Tabela1[[#This Row],[real]]&gt;Tabela1[[#This Row],[AV2]],0.4*Tabela1[[#This Row],[real]]+0.6*Tabela1[[#This Row],[AV2]],Tabela1[[#This Row],[AV2]]))</f>
        <v>3.5391766702817091</v>
      </c>
      <c r="S327" s="400">
        <f>Tabela1[[#This Row],[real]]-Tabela1[[#This Row],[AV2]]</f>
        <v>-0.1212258152378709</v>
      </c>
      <c r="T327" s="400">
        <f>Tabela1[[#This Row],[real]]/Tabela1[[#This Row],[AV2]]</f>
        <v>0.96574745300063769</v>
      </c>
      <c r="U327" s="402">
        <v>43808</v>
      </c>
      <c r="V327" s="191" t="s">
        <v>4009</v>
      </c>
      <c r="W327" s="191"/>
      <c r="X327" s="2"/>
      <c r="Y327" s="41"/>
      <c r="Z327" s="40"/>
      <c r="AA327" s="41"/>
      <c r="AB327" s="40"/>
    </row>
    <row r="328" spans="1:28" x14ac:dyDescent="0.2">
      <c r="A328" s="10">
        <v>84941</v>
      </c>
      <c r="B328" s="10" t="s">
        <v>2366</v>
      </c>
      <c r="C328" s="10" t="s">
        <v>833</v>
      </c>
      <c r="D328" s="2">
        <v>3.5</v>
      </c>
      <c r="E328" s="21">
        <v>3.5554972835706673</v>
      </c>
      <c r="F328" s="116">
        <v>2003</v>
      </c>
      <c r="G3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28" s="39"/>
      <c r="I328" s="21">
        <v>0.82</v>
      </c>
      <c r="J328" s="23">
        <f>(Tabela1[[#This Row],[real]]-1)^3/Tabela1[[#This Row],[Z]]*0.00002</f>
        <v>4.0704499047200787E-4</v>
      </c>
      <c r="K328" s="24">
        <v>3096.9118821440502</v>
      </c>
      <c r="L328" s="66">
        <v>5331.1410928913338</v>
      </c>
      <c r="M328" s="1">
        <v>42409</v>
      </c>
      <c r="N328" s="22">
        <f>IF(Tabela1[[#This Row],[Entry]]=$B$1,Tabela1[[#This Row],[real]],Tabela1[[#This Row],[L2]]/Tabela1[[#This Row],[days2]])</f>
        <v>3.5206378705651376</v>
      </c>
      <c r="O328" s="22">
        <f>IF(Tabela1[[#This Row],[Entry]]=$B$1,Tabela1[[#This Row],[real]],Tabela1[[#This Row],[L]]/($B$1-Tabela1[[#This Row],[Entry]]))</f>
        <v>3.5375853303857556</v>
      </c>
      <c r="P328" s="35">
        <v>879.64510864246586</v>
      </c>
      <c r="Q328" s="3">
        <f>MIN(500,$B$1-Tabela1[[#This Row],[Entry]])</f>
        <v>500</v>
      </c>
      <c r="R328" s="21">
        <f>(0.25-Tabela1[[#This Row],[days]]/2000)*$L$2+(Tabela1[[#This Row],[days]]/2000+0.75)*(IF(Tabela1[[#This Row],[real]]&gt;Tabela1[[#This Row],[AV2]],0.4*Tabela1[[#This Row],[real]]+0.6*Tabela1[[#This Row],[AV2]],Tabela1[[#This Row],[AV2]]))</f>
        <v>3.5345816357673496</v>
      </c>
      <c r="S328" s="22">
        <f>Tabela1[[#This Row],[real]]-Tabela1[[#This Row],[AV2]]</f>
        <v>3.4859413005529749E-2</v>
      </c>
      <c r="T328" s="47">
        <f>Tabela1[[#This Row],[real]]/Tabela1[[#This Row],[AV2]]</f>
        <v>1.0099014480577448</v>
      </c>
      <c r="U328" s="168">
        <v>43808</v>
      </c>
      <c r="V328" s="191" t="s">
        <v>4009</v>
      </c>
      <c r="W328" s="191"/>
      <c r="X328" s="2"/>
      <c r="Y328" s="41"/>
      <c r="Z328" s="40"/>
      <c r="AA328" s="41"/>
      <c r="AB328" s="40"/>
    </row>
    <row r="329" spans="1:28" x14ac:dyDescent="0.2">
      <c r="A329" s="65">
        <v>676318</v>
      </c>
      <c r="B329" s="65" t="s">
        <v>282</v>
      </c>
      <c r="C329" s="65" t="s">
        <v>1586</v>
      </c>
      <c r="D329" s="39">
        <v>4</v>
      </c>
      <c r="E329" s="41">
        <v>3.7321185032919106</v>
      </c>
      <c r="F329" s="116">
        <v>2007</v>
      </c>
      <c r="G3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0.86639671215765168</v>
      </c>
      <c r="H329" s="39"/>
      <c r="I329" s="41">
        <v>0.79</v>
      </c>
      <c r="J329" s="23">
        <f>(Tabela1[[#This Row],[real]]-1)^3/Tabela1[[#This Row],[Z]]*0.00002</f>
        <v>5.16299259398508E-4</v>
      </c>
      <c r="K329" s="66">
        <v>3083.8935785311819</v>
      </c>
      <c r="L329" s="66">
        <v>5258.3129826296217</v>
      </c>
      <c r="M329" s="67">
        <v>42409</v>
      </c>
      <c r="N329" s="22">
        <f>IF(Tabela1[[#This Row],[Entry]]=$B$1,Tabela1[[#This Row],[real]],Tabela1[[#This Row],[L2]]/Tabela1[[#This Row],[days2]])</f>
        <v>3.5058383753085121</v>
      </c>
      <c r="O329" s="42">
        <f>IF(Tabela1[[#This Row],[Entry]]=$B$1,Tabela1[[#This Row],[real]],Tabela1[[#This Row],[L]]/($B$1-Tabela1[[#This Row],[Entry]]))</f>
        <v>3.4892587807761259</v>
      </c>
      <c r="P329" s="115">
        <v>879.64510864246586</v>
      </c>
      <c r="Q329" s="43">
        <f>MIN(500,$B$1-Tabela1[[#This Row],[Entry]])</f>
        <v>500</v>
      </c>
      <c r="R329" s="41">
        <f>(0.25-Tabela1[[#This Row],[days]]/2000)*$L$2+(Tabela1[[#This Row],[days]]/2000+0.75)*(IF(Tabela1[[#This Row],[real]]&gt;Tabela1[[#This Row],[AV2]],0.4*Tabela1[[#This Row],[real]]+0.6*Tabela1[[#This Row],[AV2]],Tabela1[[#This Row],[AV2]]))</f>
        <v>3.5963504265018713</v>
      </c>
      <c r="S329" s="42">
        <f>Tabela1[[#This Row],[real]]-Tabela1[[#This Row],[AV2]]</f>
        <v>0.22628012798339858</v>
      </c>
      <c r="T329" s="64">
        <f>Tabela1[[#This Row],[real]]/Tabela1[[#This Row],[AV2]]</f>
        <v>1.0645437991600186</v>
      </c>
      <c r="U329" s="168">
        <v>43807</v>
      </c>
      <c r="V329" s="191" t="s">
        <v>4603</v>
      </c>
      <c r="W329" s="191"/>
      <c r="X329" s="2"/>
      <c r="Y329" s="41"/>
      <c r="Z329" s="40"/>
      <c r="AA329" s="41"/>
      <c r="AB329" s="40"/>
    </row>
    <row r="330" spans="1:28" x14ac:dyDescent="0.2">
      <c r="A330" s="728">
        <v>8893154</v>
      </c>
      <c r="B330" s="80" t="s">
        <v>6516</v>
      </c>
      <c r="C330" s="728" t="s">
        <v>6362</v>
      </c>
      <c r="D330" s="729">
        <v>3.5</v>
      </c>
      <c r="E330" s="730">
        <v>3.4969347641856756</v>
      </c>
      <c r="F330" s="650">
        <v>2018</v>
      </c>
      <c r="G330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0" s="729"/>
      <c r="I330" s="730">
        <v>0.35</v>
      </c>
      <c r="J330" s="651">
        <f>(Tabela1[[#This Row],[real]]-1)^3/Tabela1[[#This Row],[Z]]*0.00002</f>
        <v>8.8957698669776884E-4</v>
      </c>
      <c r="K330" s="731">
        <v>366.46669117095621</v>
      </c>
      <c r="L330" s="652">
        <v>386.72086206061863</v>
      </c>
      <c r="M330" s="656">
        <v>43807</v>
      </c>
      <c r="N330" s="654">
        <f>IF(Tabela1[[#This Row],[Entry]]=$B$1,Tabela1[[#This Row],[real]],Tabela1[[#This Row],[L2]]/Tabela1[[#This Row],[days2]])</f>
        <v>3.5469615055602062</v>
      </c>
      <c r="O330" s="732">
        <f>IF(Tabela1[[#This Row],[Entry]]=$B$1,Tabela1[[#This Row],[real]],Tabela1[[#This Row],[L]]/($B$1-Tabela1[[#This Row],[Entry]]))</f>
        <v>3.5478978170698956</v>
      </c>
      <c r="P330" s="733">
        <v>103.31848558166874</v>
      </c>
      <c r="Q330" s="734">
        <f>MIN(500,$B$1-Tabela1[[#This Row],[Entry]])</f>
        <v>109</v>
      </c>
      <c r="R330" s="730">
        <f>(0.25-Tabela1[[#This Row],[days]]/2000)*$L$2+(Tabela1[[#This Row],[days]]/2000+0.75)*(IF(Tabela1[[#This Row],[real]]&gt;Tabela1[[#This Row],[AV2]],0.4*Tabela1[[#This Row],[real]]+0.6*Tabela1[[#This Row],[AV2]],Tabela1[[#This Row],[AV2]]))</f>
        <v>3.5061658503306425</v>
      </c>
      <c r="S330" s="732">
        <f>Tabela1[[#This Row],[real]]-Tabela1[[#This Row],[AV2]]</f>
        <v>-5.0026741374530559E-2</v>
      </c>
      <c r="T330" s="732">
        <f>Tabela1[[#This Row],[real]]/Tabela1[[#This Row],[AV2]]</f>
        <v>0.98589588827053554</v>
      </c>
      <c r="U330" s="656">
        <v>43807</v>
      </c>
      <c r="V330" s="191" t="s">
        <v>3983</v>
      </c>
      <c r="W330" s="191"/>
      <c r="X330" s="2"/>
      <c r="Y330" s="41"/>
      <c r="Z330" s="40"/>
      <c r="AA330" s="41"/>
      <c r="AB330" s="40"/>
    </row>
    <row r="331" spans="1:28" x14ac:dyDescent="0.2">
      <c r="A331" s="557">
        <v>3905558</v>
      </c>
      <c r="B331" s="557" t="s">
        <v>6058</v>
      </c>
      <c r="C331" s="557" t="s">
        <v>6059</v>
      </c>
      <c r="D331" s="558">
        <v>4.5</v>
      </c>
      <c r="E331" s="559">
        <v>4.1924302102760764</v>
      </c>
      <c r="F331" s="560">
        <v>2012</v>
      </c>
      <c r="G3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1.3333037449665346</v>
      </c>
      <c r="H331" s="558"/>
      <c r="I331" s="559">
        <v>0.49</v>
      </c>
      <c r="J331" s="561">
        <f>(Tabela1[[#This Row],[real]]-1)^3/Tabela1[[#This Row],[Z]]*0.00002</f>
        <v>1.3280002335672319E-3</v>
      </c>
      <c r="K331" s="562">
        <v>1140.5982885458184</v>
      </c>
      <c r="L331" s="562">
        <v>1331.5107349034083</v>
      </c>
      <c r="M331" s="563">
        <v>43597</v>
      </c>
      <c r="N331" s="564">
        <f>IF(Tabela1[[#This Row],[Entry]]=$B$1,Tabela1[[#This Row],[real]],Tabela1[[#This Row],[L2]]/Tabela1[[#This Row],[days2]])</f>
        <v>4.1743389965061626</v>
      </c>
      <c r="O331" s="564">
        <f>IF(Tabela1[[#This Row],[Entry]]=$B$1,Tabela1[[#This Row],[real]],Tabela1[[#This Row],[L]]/($B$1-Tabela1[[#This Row],[Entry]]))</f>
        <v>4.1740148429573924</v>
      </c>
      <c r="P331" s="560">
        <v>273.2404554350943</v>
      </c>
      <c r="Q331" s="565">
        <f>MIN(500,$B$1-Tabela1[[#This Row],[Entry]])</f>
        <v>319</v>
      </c>
      <c r="R331" s="559">
        <f>(0.25-Tabela1[[#This Row],[days]]/2000)*$L$2+(Tabela1[[#This Row],[days]]/2000+0.75)*(IF(Tabela1[[#This Row],[real]]&gt;Tabela1[[#This Row],[AV2]],0.4*Tabela1[[#This Row],[real]]+0.6*Tabela1[[#This Row],[AV2]],Tabela1[[#This Row],[AV2]]))</f>
        <v>4.1052579718853268</v>
      </c>
      <c r="S331" s="564">
        <f>Tabela1[[#This Row],[real]]-Tabela1[[#This Row],[AV2]]</f>
        <v>1.809121376991385E-2</v>
      </c>
      <c r="T331" s="564">
        <f>Tabela1[[#This Row],[real]]/Tabela1[[#This Row],[AV2]]</f>
        <v>1.0043339110180212</v>
      </c>
      <c r="U331" s="566">
        <v>43805</v>
      </c>
      <c r="V331" s="191" t="s">
        <v>6060</v>
      </c>
      <c r="W331" s="191"/>
      <c r="X331" s="2"/>
      <c r="Y331" s="41"/>
      <c r="Z331" s="40"/>
      <c r="AA331" s="41"/>
      <c r="AB331" s="40"/>
    </row>
    <row r="332" spans="1:28" x14ac:dyDescent="0.2">
      <c r="A332" s="647">
        <v>9756263</v>
      </c>
      <c r="B332" s="647" t="s">
        <v>6359</v>
      </c>
      <c r="C332" s="647" t="s">
        <v>6360</v>
      </c>
      <c r="D332" s="648">
        <v>4</v>
      </c>
      <c r="E332" s="649">
        <v>3.7479920023605398</v>
      </c>
      <c r="F332" s="650">
        <v>2019</v>
      </c>
      <c r="G332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9.7291774913989978E-2</v>
      </c>
      <c r="H332" s="648"/>
      <c r="I332" s="649">
        <v>0.35</v>
      </c>
      <c r="J332" s="651">
        <f>(Tabela1[[#This Row],[real]]-1)^3/Tabela1[[#This Row],[Z]]*0.00002</f>
        <v>1.1857915319947532E-3</v>
      </c>
      <c r="K332" s="652">
        <v>401.15942045915358</v>
      </c>
      <c r="L332" s="652">
        <v>423.78097073170318</v>
      </c>
      <c r="M332" s="653">
        <v>43805</v>
      </c>
      <c r="N332" s="654">
        <f>IF(Tabela1[[#This Row],[Entry]]=$B$1,Tabela1[[#This Row],[real]],Tabela1[[#This Row],[L2]]/Tabela1[[#This Row],[days2]])</f>
        <v>3.8165330357788201</v>
      </c>
      <c r="O332" s="654">
        <f>IF(Tabela1[[#This Row],[Entry]]=$B$1,Tabela1[[#This Row],[real]],Tabela1[[#This Row],[L]]/($B$1-Tabela1[[#This Row],[Entry]]))</f>
        <v>3.8178465831684969</v>
      </c>
      <c r="P332" s="650">
        <v>105.11095192899099</v>
      </c>
      <c r="Q332" s="655">
        <f>MIN(500,$B$1-Tabela1[[#This Row],[Entry]])</f>
        <v>111</v>
      </c>
      <c r="R332" s="649">
        <f>(0.25-Tabela1[[#This Row],[days]]/2000)*$L$2+(Tabela1[[#This Row],[days]]/2000+0.75)*(IF(Tabela1[[#This Row],[real]]&gt;Tabela1[[#This Row],[AV2]],0.4*Tabela1[[#This Row],[real]]+0.6*Tabela1[[#This Row],[AV2]],Tabela1[[#This Row],[AV2]]))</f>
        <v>3.7235143913500202</v>
      </c>
      <c r="S332" s="654">
        <f>Tabela1[[#This Row],[real]]-Tabela1[[#This Row],[AV2]]</f>
        <v>-6.8541033418280328E-2</v>
      </c>
      <c r="T332" s="654">
        <f>Tabela1[[#This Row],[real]]/Tabela1[[#This Row],[AV2]]</f>
        <v>0.98204102184476616</v>
      </c>
      <c r="U332" s="656">
        <v>43805</v>
      </c>
      <c r="V332" s="191" t="s">
        <v>6361</v>
      </c>
      <c r="W332" s="191"/>
      <c r="X332" s="2"/>
      <c r="Y332" s="41"/>
      <c r="Z332" s="40"/>
      <c r="AA332" s="41"/>
      <c r="AB332" s="40"/>
    </row>
    <row r="333" spans="1:28" x14ac:dyDescent="0.2">
      <c r="A333" s="309">
        <v>3054836</v>
      </c>
      <c r="B333" s="309" t="s">
        <v>5313</v>
      </c>
      <c r="C333" s="309" t="s">
        <v>5360</v>
      </c>
      <c r="D333" s="311">
        <v>4</v>
      </c>
      <c r="E333" s="313">
        <v>3.8215962145203792</v>
      </c>
      <c r="F333" s="116">
        <v>2010</v>
      </c>
      <c r="G3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3" s="39"/>
      <c r="I333" s="313">
        <v>0.66</v>
      </c>
      <c r="J333" s="301">
        <f>(Tabela1[[#This Row],[real]]-1)^3/Tabela1[[#This Row],[Z]]*0.00002</f>
        <v>6.8072335661707023E-4</v>
      </c>
      <c r="K333" s="317">
        <v>1790.742896103656</v>
      </c>
      <c r="L333" s="66">
        <v>2428.4585282700223</v>
      </c>
      <c r="M333" s="306">
        <v>43285</v>
      </c>
      <c r="N333" s="304">
        <f>IF(Tabela1[[#This Row],[Entry]]=$B$1,Tabela1[[#This Row],[real]],Tabela1[[#This Row],[L2]]/Tabela1[[#This Row],[days2]])</f>
        <v>3.8254870235923186</v>
      </c>
      <c r="O333" s="319">
        <f>IF(Tabela1[[#This Row],[Entry]]=$B$1,Tabela1[[#This Row],[real]],Tabela1[[#This Row],[L]]/($B$1-Tabela1[[#This Row],[Entry]]))</f>
        <v>3.8485872080349006</v>
      </c>
      <c r="P333" s="315">
        <v>468.10847483206499</v>
      </c>
      <c r="Q333" s="321">
        <f>MIN(500,$B$1-Tabela1[[#This Row],[Entry]])</f>
        <v>500</v>
      </c>
      <c r="R333" s="313">
        <f>(0.25-Tabela1[[#This Row],[days]]/2000)*$L$2+(Tabela1[[#This Row],[days]]/2000+0.75)*(IF(Tabela1[[#This Row],[real]]&gt;Tabela1[[#This Row],[AV2]],0.4*Tabela1[[#This Row],[real]]+0.6*Tabela1[[#This Row],[AV2]],Tabela1[[#This Row],[AV2]]))</f>
        <v>3.8254870235923186</v>
      </c>
      <c r="S333" s="319">
        <f>Tabela1[[#This Row],[real]]-Tabela1[[#This Row],[AV2]]</f>
        <v>-3.890809071939394E-3</v>
      </c>
      <c r="T333" s="319">
        <f>Tabela1[[#This Row],[real]]/Tabela1[[#This Row],[AV2]]</f>
        <v>0.99898292451446202</v>
      </c>
      <c r="U333" s="306">
        <v>43805</v>
      </c>
      <c r="V333" s="191" t="s">
        <v>4059</v>
      </c>
      <c r="W333" s="191"/>
      <c r="X333" s="2"/>
      <c r="Y333" s="41"/>
      <c r="Z333" s="40"/>
      <c r="AA333" s="41"/>
      <c r="AB333" s="40"/>
    </row>
    <row r="334" spans="1:28" x14ac:dyDescent="0.2">
      <c r="A334" s="75">
        <v>7605241</v>
      </c>
      <c r="B334" s="75" t="s">
        <v>3548</v>
      </c>
      <c r="C334" s="75" t="s">
        <v>3549</v>
      </c>
      <c r="D334" s="76">
        <v>4</v>
      </c>
      <c r="E334" s="77">
        <v>3.8307838568010015</v>
      </c>
      <c r="F334" s="116">
        <v>2016</v>
      </c>
      <c r="G3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4" s="39"/>
      <c r="I334" s="77">
        <v>0.66</v>
      </c>
      <c r="J334" s="23">
        <f>(Tabela1[[#This Row],[real]]-1)^3/Tabela1[[#This Row],[Z]]*0.00002</f>
        <v>6.8739471846077441E-4</v>
      </c>
      <c r="K334" s="112">
        <v>2236.3643405065877</v>
      </c>
      <c r="L334" s="66">
        <v>3444.9945896776144</v>
      </c>
      <c r="M334" s="79">
        <v>42941</v>
      </c>
      <c r="N334" s="22">
        <f>IF(Tabela1[[#This Row],[Entry]]=$B$1,Tabela1[[#This Row],[real]],Tabela1[[#This Row],[L2]]/Tabela1[[#This Row],[days2]])</f>
        <v>3.5361471728123446</v>
      </c>
      <c r="O334" s="64">
        <f>IF(Tabela1[[#This Row],[Entry]]=$B$1,Tabela1[[#This Row],[real]],Tabela1[[#This Row],[L]]/($B$1-Tabela1[[#This Row],[Entry]]))</f>
        <v>3.5333277842847326</v>
      </c>
      <c r="P334" s="117">
        <v>632.42965612428895</v>
      </c>
      <c r="Q334" s="78">
        <f>MIN(500,$B$1-Tabela1[[#This Row],[Entry]])</f>
        <v>500</v>
      </c>
      <c r="R334" s="77">
        <f>(0.25-Tabela1[[#This Row],[days]]/2000)*$L$2+(Tabela1[[#This Row],[days]]/2000+0.75)*(IF(Tabela1[[#This Row],[real]]&gt;Tabela1[[#This Row],[AV2]],0.4*Tabela1[[#This Row],[real]]+0.6*Tabela1[[#This Row],[AV2]],Tabela1[[#This Row],[AV2]]))</f>
        <v>3.654001846407807</v>
      </c>
      <c r="S334" s="64">
        <f>Tabela1[[#This Row],[real]]-Tabela1[[#This Row],[AV2]]</f>
        <v>0.29463668398865694</v>
      </c>
      <c r="T334" s="64">
        <f>Tabela1[[#This Row],[real]]/Tabela1[[#This Row],[AV2]]</f>
        <v>1.0833213861272433</v>
      </c>
      <c r="U334" s="168">
        <v>43804</v>
      </c>
      <c r="V334" s="191" t="s">
        <v>4009</v>
      </c>
      <c r="W334" s="191"/>
      <c r="X334" s="2"/>
      <c r="Y334" s="41"/>
      <c r="Z334" s="40"/>
      <c r="AA334" s="41"/>
      <c r="AB334" s="40"/>
    </row>
    <row r="335" spans="1:28" x14ac:dyDescent="0.2">
      <c r="A335" s="647">
        <v>10522934</v>
      </c>
      <c r="B335" s="647" t="s">
        <v>6357</v>
      </c>
      <c r="C335" s="647" t="s">
        <v>6358</v>
      </c>
      <c r="D335" s="648">
        <v>4</v>
      </c>
      <c r="E335" s="649">
        <v>3.6461568027564355</v>
      </c>
      <c r="F335" s="650">
        <v>2019</v>
      </c>
      <c r="G335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5.0314247258207301</v>
      </c>
      <c r="H335" s="648"/>
      <c r="I335" s="649">
        <v>0.34</v>
      </c>
      <c r="J335" s="651">
        <f>(Tabela1[[#This Row],[real]]-1)^3/Tabela1[[#This Row],[Z]]*0.00002</f>
        <v>1.089927988712866E-3</v>
      </c>
      <c r="K335" s="652">
        <v>399.99184462337229</v>
      </c>
      <c r="L335" s="652">
        <v>423.16961164215559</v>
      </c>
      <c r="M335" s="653">
        <v>43802</v>
      </c>
      <c r="N335" s="654">
        <f>IF(Tabela1[[#This Row],[Entry]]=$B$1,Tabela1[[#This Row],[real]],Tabela1[[#This Row],[L2]]/Tabela1[[#This Row],[days2]])</f>
        <v>3.7107426707198257</v>
      </c>
      <c r="O335" s="654">
        <f>IF(Tabela1[[#This Row],[Entry]]=$B$1,Tabela1[[#This Row],[real]],Tabela1[[#This Row],[L]]/($B$1-Tabela1[[#This Row],[Entry]]))</f>
        <v>3.7120141372118911</v>
      </c>
      <c r="P335" s="650">
        <v>107.79293530094884</v>
      </c>
      <c r="Q335" s="655">
        <f>MIN(500,$B$1-Tabela1[[#This Row],[Entry]])</f>
        <v>114</v>
      </c>
      <c r="R335" s="649">
        <f>(0.25-Tabela1[[#This Row],[days]]/2000)*$L$2+(Tabela1[[#This Row],[days]]/2000+0.75)*(IF(Tabela1[[#This Row],[real]]&gt;Tabela1[[#This Row],[AV2]],0.4*Tabela1[[#This Row],[real]]+0.6*Tabela1[[#This Row],[AV2]],Tabela1[[#This Row],[AV2]]))</f>
        <v>3.6388589341851656</v>
      </c>
      <c r="S335" s="654">
        <f>Tabela1[[#This Row],[real]]-Tabela1[[#This Row],[AV2]]</f>
        <v>-6.4585867963390164E-2</v>
      </c>
      <c r="T335" s="654">
        <f>Tabela1[[#This Row],[real]]/Tabela1[[#This Row],[AV2]]</f>
        <v>0.98259489442018855</v>
      </c>
      <c r="U335" s="656">
        <v>43802</v>
      </c>
      <c r="V335" s="191" t="s">
        <v>2282</v>
      </c>
      <c r="W335" s="191"/>
      <c r="X335" s="2"/>
      <c r="Y335" s="41"/>
      <c r="Z335" s="40"/>
      <c r="AA335" s="41"/>
      <c r="AB335" s="40"/>
    </row>
    <row r="336" spans="1:28" x14ac:dyDescent="0.2">
      <c r="A336" s="647">
        <v>8075638</v>
      </c>
      <c r="B336" s="647" t="s">
        <v>3497</v>
      </c>
      <c r="C336" s="647" t="s">
        <v>6356</v>
      </c>
      <c r="D336" s="648">
        <v>4.5</v>
      </c>
      <c r="E336" s="649">
        <v>4.1311011993787004</v>
      </c>
      <c r="F336" s="650">
        <v>2017</v>
      </c>
      <c r="G336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2.7536702305259682</v>
      </c>
      <c r="H336" s="648"/>
      <c r="I336" s="649">
        <v>0.34</v>
      </c>
      <c r="J336" s="651">
        <f>(Tabela1[[#This Row],[real]]-1)^3/Tabela1[[#This Row],[Z]]*0.00002</f>
        <v>1.8056866710944237E-3</v>
      </c>
      <c r="K336" s="652">
        <v>457.07902355431571</v>
      </c>
      <c r="L336" s="652">
        <v>483.64687753031654</v>
      </c>
      <c r="M336" s="653">
        <v>43802</v>
      </c>
      <c r="N336" s="654">
        <f>IF(Tabela1[[#This Row],[Entry]]=$B$1,Tabela1[[#This Row],[real]],Tabela1[[#This Row],[L2]]/Tabela1[[#This Row],[days2]])</f>
        <v>4.2403430454712954</v>
      </c>
      <c r="O336" s="654">
        <f>IF(Tabela1[[#This Row],[Entry]]=$B$1,Tabela1[[#This Row],[real]],Tabela1[[#This Row],[L]]/($B$1-Tabela1[[#This Row],[Entry]]))</f>
        <v>4.2425164695641806</v>
      </c>
      <c r="P336" s="650">
        <v>107.79293530094884</v>
      </c>
      <c r="Q336" s="655">
        <f>MIN(500,$B$1-Tabela1[[#This Row],[Entry]])</f>
        <v>114</v>
      </c>
      <c r="R336" s="649">
        <f>(0.25-Tabela1[[#This Row],[days]]/2000)*$L$2+(Tabela1[[#This Row],[days]]/2000+0.75)*(IF(Tabela1[[#This Row],[real]]&gt;Tabela1[[#This Row],[AV2]],0.4*Tabela1[[#This Row],[real]]+0.6*Tabela1[[#This Row],[AV2]],Tabela1[[#This Row],[AV2]]))</f>
        <v>4.0662464366096023</v>
      </c>
      <c r="S336" s="654">
        <f>Tabela1[[#This Row],[real]]-Tabela1[[#This Row],[AV2]]</f>
        <v>-0.10924184609259502</v>
      </c>
      <c r="T336" s="654">
        <f>Tabela1[[#This Row],[real]]/Tabela1[[#This Row],[AV2]]</f>
        <v>0.97423749802288617</v>
      </c>
      <c r="U336" s="656">
        <v>43802</v>
      </c>
      <c r="V336" s="191" t="s">
        <v>4055</v>
      </c>
      <c r="W336" s="191"/>
      <c r="X336" s="2"/>
      <c r="Y336" s="41"/>
      <c r="Z336" s="40"/>
      <c r="AA336" s="41"/>
      <c r="AB336" s="40"/>
    </row>
    <row r="337" spans="1:28" x14ac:dyDescent="0.2">
      <c r="A337" s="65">
        <v>17842</v>
      </c>
      <c r="B337" s="65" t="s">
        <v>2167</v>
      </c>
      <c r="C337" s="65" t="s">
        <v>2168</v>
      </c>
      <c r="D337" s="39">
        <v>2.5</v>
      </c>
      <c r="E337" s="41">
        <v>2.331263710525556</v>
      </c>
      <c r="F337" s="116">
        <v>2000</v>
      </c>
      <c r="G3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7" s="39"/>
      <c r="I337" s="41">
        <v>0.61</v>
      </c>
      <c r="J337" s="23">
        <f>(Tabela1[[#This Row],[real]]-1)^3/Tabela1[[#This Row],[Z]]*0.00002</f>
        <v>7.7355721526281817E-5</v>
      </c>
      <c r="K337" s="66">
        <v>2113.1279842654994</v>
      </c>
      <c r="L337" s="66">
        <v>3639.1927389217249</v>
      </c>
      <c r="M337" s="67">
        <v>42409</v>
      </c>
      <c r="N337" s="22">
        <f>IF(Tabela1[[#This Row],[Entry]]=$B$1,Tabela1[[#This Row],[real]],Tabela1[[#This Row],[L2]]/Tabela1[[#This Row],[days2]])</f>
        <v>2.4022505934542586</v>
      </c>
      <c r="O337" s="42">
        <f>IF(Tabela1[[#This Row],[Entry]]=$B$1,Tabela1[[#This Row],[real]],Tabela1[[#This Row],[L]]/($B$1-Tabela1[[#This Row],[Entry]]))</f>
        <v>2.4148591499148804</v>
      </c>
      <c r="P337" s="115">
        <v>879.64510864246586</v>
      </c>
      <c r="Q337" s="43">
        <f>MIN(500,$B$1-Tabela1[[#This Row],[Entry]])</f>
        <v>500</v>
      </c>
      <c r="R337" s="559">
        <f>(0.25-Tabela1[[#This Row],[days]]/2000)*$L$2+(Tabela1[[#This Row],[days]]/2000+0.75)*(IF(Tabela1[[#This Row],[real]]&gt;Tabela1[[#This Row],[AV2]],0.4*Tabela1[[#This Row],[real]]+0.6*Tabela1[[#This Row],[AV2]],Tabela1[[#This Row],[AV2]]))</f>
        <v>2.4022505934542586</v>
      </c>
      <c r="S337" s="42">
        <f>Tabela1[[#This Row],[real]]-Tabela1[[#This Row],[AV2]]</f>
        <v>-7.0986882928702588E-2</v>
      </c>
      <c r="T337" s="64">
        <f>Tabela1[[#This Row],[real]]/Tabela1[[#This Row],[AV2]]</f>
        <v>0.97044984269246082</v>
      </c>
      <c r="U337" s="172">
        <v>43802</v>
      </c>
      <c r="V337" s="191" t="s">
        <v>3940</v>
      </c>
      <c r="W337" s="191"/>
      <c r="X337" s="2"/>
      <c r="Y337" s="41"/>
      <c r="Z337" s="40"/>
      <c r="AA337" s="41"/>
      <c r="AB337" s="40"/>
    </row>
    <row r="338" spans="1:28" x14ac:dyDescent="0.2">
      <c r="A338" s="420">
        <v>7881685</v>
      </c>
      <c r="B338" s="420" t="s">
        <v>5597</v>
      </c>
      <c r="C338" s="420" t="s">
        <v>5598</v>
      </c>
      <c r="D338" s="421">
        <v>4</v>
      </c>
      <c r="E338" s="422">
        <v>3.7881327783560068</v>
      </c>
      <c r="F338" s="116">
        <v>2016</v>
      </c>
      <c r="G3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38" s="421"/>
      <c r="I338" s="422">
        <v>0.45999999999999996</v>
      </c>
      <c r="J338" s="414">
        <f>(Tabela1[[#This Row],[real]]-1)^3/Tabela1[[#This Row],[Z]]*0.00002</f>
        <v>9.4235061981032123E-4</v>
      </c>
      <c r="K338" s="424">
        <v>1484.7586773739968</v>
      </c>
      <c r="L338" s="66">
        <v>1907.9194862696968</v>
      </c>
      <c r="M338" s="419">
        <v>43392</v>
      </c>
      <c r="N338" s="417">
        <f>IF(Tabela1[[#This Row],[Entry]]=$B$1,Tabela1[[#This Row],[real]],Tabela1[[#This Row],[L2]]/Tabela1[[#This Row],[days2]])</f>
        <v>3.6390429612823758</v>
      </c>
      <c r="O338" s="425">
        <f>IF(Tabela1[[#This Row],[Entry]]=$B$1,Tabela1[[#This Row],[real]],Tabela1[[#This Row],[L]]/($B$1-Tabela1[[#This Row],[Entry]]))</f>
        <v>3.6410677218887342</v>
      </c>
      <c r="P338" s="423">
        <v>408.00801011999516</v>
      </c>
      <c r="Q338" s="426">
        <f>MIN(500,$B$1-Tabela1[[#This Row],[Entry]])</f>
        <v>500</v>
      </c>
      <c r="R338" s="422">
        <f>(0.25-Tabela1[[#This Row],[days]]/2000)*$L$2+(Tabela1[[#This Row],[days]]/2000+0.75)*(IF(Tabela1[[#This Row],[real]]&gt;Tabela1[[#This Row],[AV2]],0.4*Tabela1[[#This Row],[real]]+0.6*Tabela1[[#This Row],[AV2]],Tabela1[[#This Row],[AV2]]))</f>
        <v>3.6986788881118282</v>
      </c>
      <c r="S338" s="425">
        <f>Tabela1[[#This Row],[real]]-Tabela1[[#This Row],[AV2]]</f>
        <v>0.149089817073631</v>
      </c>
      <c r="T338" s="425">
        <f>Tabela1[[#This Row],[real]]/Tabela1[[#This Row],[AV2]]</f>
        <v>1.0409695127702183</v>
      </c>
      <c r="U338" s="419">
        <v>43802</v>
      </c>
      <c r="V338" s="191" t="s">
        <v>3951</v>
      </c>
      <c r="W338" s="191"/>
      <c r="X338" s="2"/>
      <c r="Y338" s="41"/>
      <c r="Z338" s="40"/>
      <c r="AA338" s="41"/>
      <c r="AB338" s="40"/>
    </row>
    <row r="339" spans="1:28" x14ac:dyDescent="0.2">
      <c r="A339" s="65">
        <v>706</v>
      </c>
      <c r="B339" s="65" t="s">
        <v>280</v>
      </c>
      <c r="C339" s="65" t="s">
        <v>281</v>
      </c>
      <c r="D339" s="39">
        <v>4</v>
      </c>
      <c r="E339" s="41">
        <v>3.7335573885500386</v>
      </c>
      <c r="F339" s="116">
        <v>1975</v>
      </c>
      <c r="G3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0.79667964779971034</v>
      </c>
      <c r="H339" s="39"/>
      <c r="I339" s="41">
        <v>0.73</v>
      </c>
      <c r="J339" s="23">
        <f>(Tabela1[[#This Row],[real]]-1)^3/Tabela1[[#This Row],[Z]]*0.00002</f>
        <v>5.5961806227264235E-4</v>
      </c>
      <c r="K339" s="66">
        <v>3087.0352049802891</v>
      </c>
      <c r="L339" s="66">
        <v>5284.5774881709885</v>
      </c>
      <c r="M339" s="67">
        <v>42409</v>
      </c>
      <c r="N339" s="22">
        <f>IF(Tabela1[[#This Row],[Entry]]=$B$1,Tabela1[[#This Row],[real]],Tabela1[[#This Row],[L2]]/Tabela1[[#This Row],[days2]])</f>
        <v>3.50940984568701</v>
      </c>
      <c r="O339" s="42">
        <f>IF(Tabela1[[#This Row],[Entry]]=$B$1,Tabela1[[#This Row],[real]],Tabela1[[#This Row],[L]]/($B$1-Tabela1[[#This Row],[Entry]]))</f>
        <v>3.506687118892494</v>
      </c>
      <c r="P339" s="115">
        <v>879.64510864246586</v>
      </c>
      <c r="Q339" s="43">
        <f>MIN(500,$B$1-Tabela1[[#This Row],[Entry]])</f>
        <v>500</v>
      </c>
      <c r="R339" s="41">
        <f>(0.25-Tabela1[[#This Row],[days]]/2000)*$L$2+(Tabela1[[#This Row],[days]]/2000+0.75)*(IF(Tabela1[[#This Row],[real]]&gt;Tabela1[[#This Row],[AV2]],0.4*Tabela1[[#This Row],[real]]+0.6*Tabela1[[#This Row],[AV2]],Tabela1[[#This Row],[AV2]]))</f>
        <v>3.5990688628322216</v>
      </c>
      <c r="S339" s="42">
        <f>Tabela1[[#This Row],[real]]-Tabela1[[#This Row],[AV2]]</f>
        <v>0.22414754286302863</v>
      </c>
      <c r="T339" s="64">
        <f>Tabela1[[#This Row],[real]]/Tabela1[[#This Row],[AV2]]</f>
        <v>1.0638704376858408</v>
      </c>
      <c r="U339" s="172">
        <v>43801</v>
      </c>
      <c r="V339" s="191" t="s">
        <v>4032</v>
      </c>
      <c r="W339" s="191"/>
      <c r="X339" s="2"/>
      <c r="Y339" s="41"/>
      <c r="Z339" s="40"/>
      <c r="AA339" s="41"/>
      <c r="AB339" s="40"/>
    </row>
    <row r="340" spans="1:28" x14ac:dyDescent="0.2">
      <c r="A340" s="10">
        <v>9640</v>
      </c>
      <c r="B340" s="10" t="s">
        <v>2970</v>
      </c>
      <c r="C340" s="10" t="s">
        <v>3267</v>
      </c>
      <c r="D340" s="2">
        <v>3.5</v>
      </c>
      <c r="E340" s="21">
        <v>3.6339588095466824</v>
      </c>
      <c r="F340" s="116">
        <v>1984</v>
      </c>
      <c r="G3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0" s="39"/>
      <c r="I340" s="21">
        <v>0.56999999999999995</v>
      </c>
      <c r="J340" s="23">
        <f>(Tabela1[[#This Row],[real]]-1)^3/Tabela1[[#This Row],[Z]]*0.00002</f>
        <v>6.4118311525433941E-4</v>
      </c>
      <c r="K340" s="24">
        <v>2649.9780748090616</v>
      </c>
      <c r="L340" s="66">
        <v>4338.5879079673095</v>
      </c>
      <c r="M340" s="1">
        <v>42703</v>
      </c>
      <c r="N340" s="22">
        <f>IF(Tabela1[[#This Row],[Entry]]=$B$1,Tabela1[[#This Row],[real]],Tabela1[[#This Row],[L2]]/Tabela1[[#This Row],[days2]])</f>
        <v>3.5664672868052074</v>
      </c>
      <c r="O340" s="22">
        <f>IF(Tabela1[[#This Row],[Entry]]=$B$1,Tabela1[[#This Row],[real]],Tabela1[[#This Row],[L]]/($B$1-Tabela1[[#This Row],[Entry]]))</f>
        <v>3.5767418862055314</v>
      </c>
      <c r="P340" s="35">
        <v>743.0260427771583</v>
      </c>
      <c r="Q340" s="3">
        <f>MIN(500,$B$1-Tabela1[[#This Row],[Entry]])</f>
        <v>500</v>
      </c>
      <c r="R340" s="21">
        <f>(0.25-Tabela1[[#This Row],[days]]/2000)*$L$2+(Tabela1[[#This Row],[days]]/2000+0.75)*(IF(Tabela1[[#This Row],[real]]&gt;Tabela1[[#This Row],[AV2]],0.4*Tabela1[[#This Row],[real]]+0.6*Tabela1[[#This Row],[AV2]],Tabela1[[#This Row],[AV2]]))</f>
        <v>3.5934638959017975</v>
      </c>
      <c r="S340" s="22">
        <f>Tabela1[[#This Row],[real]]-Tabela1[[#This Row],[AV2]]</f>
        <v>6.7491522741474963E-2</v>
      </c>
      <c r="T340" s="47">
        <f>Tabela1[[#This Row],[real]]/Tabela1[[#This Row],[AV2]]</f>
        <v>1.0189239147071871</v>
      </c>
      <c r="U340" s="168">
        <v>43800</v>
      </c>
      <c r="V340" s="191" t="s">
        <v>3980</v>
      </c>
      <c r="W340" s="191"/>
      <c r="X340" s="2"/>
      <c r="Y340" s="41"/>
      <c r="Z340" s="40"/>
      <c r="AA340" s="41"/>
      <c r="AB340" s="40"/>
    </row>
    <row r="341" spans="1:28" x14ac:dyDescent="0.2">
      <c r="A341" s="570">
        <v>9952798</v>
      </c>
      <c r="B341" s="570" t="s">
        <v>5928</v>
      </c>
      <c r="C341" s="570" t="s">
        <v>5929</v>
      </c>
      <c r="D341" s="571">
        <v>4</v>
      </c>
      <c r="E341" s="572">
        <v>3.7433879881559418</v>
      </c>
      <c r="F341" s="560">
        <v>2019</v>
      </c>
      <c r="G3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0.32036609775779862</v>
      </c>
      <c r="H341" s="571"/>
      <c r="I341" s="572">
        <v>0.48</v>
      </c>
      <c r="J341" s="561">
        <f>(Tabela1[[#This Row],[real]]-1)^3/Tabela1[[#This Row],[Z]]*0.00002</f>
        <v>8.6030105714581374E-4</v>
      </c>
      <c r="K341" s="573">
        <v>1128.9274432438558</v>
      </c>
      <c r="L341" s="562">
        <v>1348.480998389688</v>
      </c>
      <c r="M341" s="566">
        <v>43546</v>
      </c>
      <c r="N341" s="564">
        <f>IF(Tabela1[[#This Row],[Entry]]=$B$1,Tabela1[[#This Row],[real]],Tabela1[[#This Row],[L2]]/Tabela1[[#This Row],[days2]])</f>
        <v>3.6488398714462607</v>
      </c>
      <c r="O341" s="574">
        <f>IF(Tabela1[[#This Row],[Entry]]=$B$1,Tabela1[[#This Row],[real]],Tabela1[[#This Row],[L]]/($B$1-Tabela1[[#This Row],[Entry]]))</f>
        <v>3.6445432388910488</v>
      </c>
      <c r="P341" s="575">
        <v>309.39352863308636</v>
      </c>
      <c r="Q341" s="576">
        <f>MIN(500,$B$1-Tabela1[[#This Row],[Entry]])</f>
        <v>370</v>
      </c>
      <c r="R341" s="572">
        <f>(0.25-Tabela1[[#This Row],[days]]/2000)*$L$2+(Tabela1[[#This Row],[days]]/2000+0.75)*(IF(Tabela1[[#This Row],[real]]&gt;Tabela1[[#This Row],[AV2]],0.4*Tabela1[[#This Row],[real]]+0.6*Tabela1[[#This Row],[AV2]],Tabela1[[#This Row],[AV2]]))</f>
        <v>3.6640150004746141</v>
      </c>
      <c r="S341" s="574">
        <f>Tabela1[[#This Row],[real]]-Tabela1[[#This Row],[AV2]]</f>
        <v>9.4548116709681107E-2</v>
      </c>
      <c r="T341" s="574">
        <f>Tabela1[[#This Row],[real]]/Tabela1[[#This Row],[AV2]]</f>
        <v>1.0259118295241072</v>
      </c>
      <c r="U341" s="566">
        <v>43799</v>
      </c>
      <c r="V341" s="191" t="s">
        <v>3938</v>
      </c>
      <c r="W341" s="191"/>
      <c r="X341" s="2"/>
      <c r="Y341" s="41"/>
      <c r="Z341" s="40"/>
      <c r="AA341" s="41"/>
      <c r="AB341" s="40"/>
    </row>
    <row r="342" spans="1:28" x14ac:dyDescent="0.2">
      <c r="A342" s="647">
        <v>7165611</v>
      </c>
      <c r="B342" s="647" t="s">
        <v>3915</v>
      </c>
      <c r="C342" s="647" t="s">
        <v>6354</v>
      </c>
      <c r="D342" s="648">
        <v>4</v>
      </c>
      <c r="E342" s="649">
        <v>3.8731119791172799</v>
      </c>
      <c r="F342" s="650">
        <v>2016</v>
      </c>
      <c r="G342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2" s="648"/>
      <c r="I342" s="649">
        <v>0.33999999999999997</v>
      </c>
      <c r="J342" s="651">
        <f>(Tabela1[[#This Row],[real]]-1)^3/Tabela1[[#This Row],[Z]]*0.00002</f>
        <v>1.3951109173715194E-3</v>
      </c>
      <c r="K342" s="652">
        <v>437.28468060234678</v>
      </c>
      <c r="L342" s="652">
        <v>463.34833252000476</v>
      </c>
      <c r="M342" s="653">
        <v>43799</v>
      </c>
      <c r="N342" s="654">
        <f>IF(Tabela1[[#This Row],[Entry]]=$B$1,Tabela1[[#This Row],[real]],Tabela1[[#This Row],[L2]]/Tabela1[[#This Row],[days2]])</f>
        <v>3.9585138782763822</v>
      </c>
      <c r="O342" s="654">
        <f>IF(Tabela1[[#This Row],[Entry]]=$B$1,Tabela1[[#This Row],[real]],Tabela1[[#This Row],[L]]/($B$1-Tabela1[[#This Row],[Entry]]))</f>
        <v>3.9602421582906389</v>
      </c>
      <c r="P342" s="650">
        <v>110.46688076605896</v>
      </c>
      <c r="Q342" s="655">
        <f>MIN(500,$B$1-Tabela1[[#This Row],[Entry]])</f>
        <v>117</v>
      </c>
      <c r="R342" s="649">
        <f>(0.25-Tabela1[[#This Row],[days]]/2000)*$L$2+(Tabela1[[#This Row],[days]]/2000+0.75)*(IF(Tabela1[[#This Row],[real]]&gt;Tabela1[[#This Row],[AV2]],0.4*Tabela1[[#This Row],[real]]+0.6*Tabela1[[#This Row],[AV2]],Tabela1[[#This Row],[AV2]]))</f>
        <v>3.8397406373848075</v>
      </c>
      <c r="S342" s="654">
        <f>Tabela1[[#This Row],[real]]-Tabela1[[#This Row],[AV2]]</f>
        <v>-8.5401899159102346E-2</v>
      </c>
      <c r="T342" s="654">
        <f>Tabela1[[#This Row],[real]]/Tabela1[[#This Row],[AV2]]</f>
        <v>0.97842576740029319</v>
      </c>
      <c r="U342" s="656">
        <v>43799</v>
      </c>
      <c r="V342" s="191" t="s">
        <v>6355</v>
      </c>
      <c r="W342" s="191"/>
      <c r="X342" s="2"/>
      <c r="Y342" s="41"/>
      <c r="Z342" s="40"/>
      <c r="AA342" s="41"/>
      <c r="AB342" s="40"/>
    </row>
    <row r="343" spans="1:28" x14ac:dyDescent="0.2">
      <c r="A343" s="65">
        <v>2337</v>
      </c>
      <c r="B343" s="65" t="s">
        <v>2348</v>
      </c>
      <c r="C343" s="65" t="s">
        <v>2012</v>
      </c>
      <c r="D343" s="39">
        <v>4</v>
      </c>
      <c r="E343" s="41">
        <v>3.8475003984422509</v>
      </c>
      <c r="F343" s="116">
        <v>1969</v>
      </c>
      <c r="G3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3" s="39"/>
      <c r="I343" s="41">
        <v>0.62</v>
      </c>
      <c r="J343" s="23">
        <f>(Tabela1[[#This Row],[real]]-1)^3/Tabela1[[#This Row],[Z]]*0.00002</f>
        <v>7.4478288270619268E-4</v>
      </c>
      <c r="K343" s="66">
        <v>2825.7448967699374</v>
      </c>
      <c r="L343" s="66">
        <v>4824.0612155436793</v>
      </c>
      <c r="M343" s="67">
        <v>42409</v>
      </c>
      <c r="N343" s="22">
        <f>IF(Tabela1[[#This Row],[Entry]]=$B$1,Tabela1[[#This Row],[real]],Tabela1[[#This Row],[L2]]/Tabela1[[#This Row],[days2]])</f>
        <v>3.2123692486971689</v>
      </c>
      <c r="O343" s="42">
        <f>IF(Tabela1[[#This Row],[Entry]]=$B$1,Tabela1[[#This Row],[real]],Tabela1[[#This Row],[L]]/($B$1-Tabela1[[#This Row],[Entry]]))</f>
        <v>3.2011023328093424</v>
      </c>
      <c r="P343" s="115">
        <v>879.64510864246586</v>
      </c>
      <c r="Q343" s="43">
        <f>MIN(500,$B$1-Tabela1[[#This Row],[Entry]])</f>
        <v>500</v>
      </c>
      <c r="R343" s="41">
        <f>(0.25-Tabela1[[#This Row],[days]]/2000)*$L$2+(Tabela1[[#This Row],[days]]/2000+0.75)*(IF(Tabela1[[#This Row],[real]]&gt;Tabela1[[#This Row],[AV2]],0.4*Tabela1[[#This Row],[real]]+0.6*Tabela1[[#This Row],[AV2]],Tabela1[[#This Row],[AV2]]))</f>
        <v>3.4664217085952016</v>
      </c>
      <c r="S343" s="42">
        <f>Tabela1[[#This Row],[real]]-Tabela1[[#This Row],[AV2]]</f>
        <v>0.635131149745082</v>
      </c>
      <c r="T343" s="64">
        <f>Tabela1[[#This Row],[real]]/Tabela1[[#This Row],[AV2]]</f>
        <v>1.1977142415999251</v>
      </c>
      <c r="U343" s="172">
        <v>43797</v>
      </c>
      <c r="V343" s="191" t="s">
        <v>4338</v>
      </c>
      <c r="W343" s="191"/>
      <c r="X343" s="2"/>
      <c r="Y343" s="41"/>
      <c r="Z343" s="40"/>
      <c r="AA343" s="41"/>
      <c r="AB343" s="40"/>
    </row>
    <row r="344" spans="1:28" x14ac:dyDescent="0.2">
      <c r="A344" s="728">
        <v>5711</v>
      </c>
      <c r="B344" s="728" t="s">
        <v>6351</v>
      </c>
      <c r="C344" s="728" t="s">
        <v>6352</v>
      </c>
      <c r="D344" s="729">
        <v>3.5</v>
      </c>
      <c r="E344" s="730">
        <v>3.4702136489390449</v>
      </c>
      <c r="F344" s="650">
        <v>1973</v>
      </c>
      <c r="G344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4" s="729"/>
      <c r="I344" s="730">
        <v>0.24</v>
      </c>
      <c r="J344" s="651">
        <f>(Tabela1[[#This Row],[real]]-1)^3/Tabela1[[#This Row],[Z]]*0.00002</f>
        <v>1.2560944742235252E-3</v>
      </c>
      <c r="K344" s="731">
        <v>401.28315537399897</v>
      </c>
      <c r="L344" s="652">
        <v>425.83222104924823</v>
      </c>
      <c r="M344" s="656">
        <v>43796</v>
      </c>
      <c r="N344" s="654">
        <f>IF(Tabela1[[#This Row],[Entry]]=$B$1,Tabela1[[#This Row],[real]],Tabela1[[#This Row],[L2]]/Tabela1[[#This Row],[days2]])</f>
        <v>3.5470094556278098</v>
      </c>
      <c r="O344" s="732">
        <f>IF(Tabela1[[#This Row],[Entry]]=$B$1,Tabela1[[#This Row],[real]],Tabela1[[#This Row],[L]]/($B$1-Tabela1[[#This Row],[Entry]]))</f>
        <v>3.5486018420770686</v>
      </c>
      <c r="P344" s="733">
        <v>113.13281241393621</v>
      </c>
      <c r="Q344" s="734">
        <f>MIN(500,$B$1-Tabela1[[#This Row],[Entry]])</f>
        <v>120</v>
      </c>
      <c r="R344" s="730">
        <f>(0.25-Tabela1[[#This Row],[days]]/2000)*$L$2+(Tabela1[[#This Row],[days]]/2000+0.75)*(IF(Tabela1[[#This Row],[real]]&gt;Tabela1[[#This Row],[AV2]],0.4*Tabela1[[#This Row],[real]]+0.6*Tabela1[[#This Row],[AV2]],Tabela1[[#This Row],[AV2]]))</f>
        <v>3.5073523937409647</v>
      </c>
      <c r="S344" s="732">
        <f>Tabela1[[#This Row],[real]]-Tabela1[[#This Row],[AV2]]</f>
        <v>-7.6795806688764845E-2</v>
      </c>
      <c r="T344" s="732">
        <f>Tabela1[[#This Row],[real]]/Tabela1[[#This Row],[AV2]]</f>
        <v>0.97834913956405789</v>
      </c>
      <c r="U344" s="656">
        <v>43796</v>
      </c>
      <c r="V344" s="191" t="s">
        <v>6353</v>
      </c>
      <c r="W344" s="191"/>
      <c r="X344" s="2"/>
      <c r="Y344" s="41"/>
      <c r="Z344" s="40"/>
      <c r="AA344" s="41"/>
      <c r="AB344" s="40"/>
    </row>
    <row r="345" spans="1:28" x14ac:dyDescent="0.2">
      <c r="A345" s="647">
        <v>10369114</v>
      </c>
      <c r="B345" s="647" t="s">
        <v>5599</v>
      </c>
      <c r="C345" s="647" t="s">
        <v>6347</v>
      </c>
      <c r="D345" s="648">
        <v>3.5</v>
      </c>
      <c r="E345" s="649">
        <v>3.5532809587172767</v>
      </c>
      <c r="F345" s="650">
        <v>2019</v>
      </c>
      <c r="G345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5" s="648"/>
      <c r="I345" s="649">
        <v>0.25</v>
      </c>
      <c r="J345" s="651">
        <f>(Tabela1[[#This Row],[real]]-1)^3/Tabela1[[#This Row],[Z]]*0.00002</f>
        <v>1.3316368549900063E-3</v>
      </c>
      <c r="K345" s="652">
        <v>411.53797500023285</v>
      </c>
      <c r="L345" s="652">
        <v>436.730382150514</v>
      </c>
      <c r="M345" s="653">
        <v>43796</v>
      </c>
      <c r="N345" s="654">
        <f>IF(Tabela1[[#This Row],[Entry]]=$B$1,Tabela1[[#This Row],[real]],Tabela1[[#This Row],[L2]]/Tabela1[[#This Row],[days2]])</f>
        <v>3.6376535349839649</v>
      </c>
      <c r="O345" s="654">
        <f>IF(Tabela1[[#This Row],[Entry]]=$B$1,Tabela1[[#This Row],[real]],Tabela1[[#This Row],[L]]/($B$1-Tabela1[[#This Row],[Entry]]))</f>
        <v>3.6394198512542832</v>
      </c>
      <c r="P345" s="650">
        <v>113.13281241393621</v>
      </c>
      <c r="Q345" s="655">
        <f>MIN(500,$B$1-Tabela1[[#This Row],[Entry]])</f>
        <v>120</v>
      </c>
      <c r="R345" s="649">
        <f>(0.25-Tabela1[[#This Row],[days]]/2000)*$L$2+(Tabela1[[#This Row],[days]]/2000+0.75)*(IF(Tabela1[[#This Row],[real]]&gt;Tabela1[[#This Row],[AV2]],0.4*Tabela1[[#This Row],[real]]+0.6*Tabela1[[#This Row],[AV2]],Tabela1[[#This Row],[AV2]]))</f>
        <v>3.5807740980194502</v>
      </c>
      <c r="S345" s="654">
        <f>Tabela1[[#This Row],[real]]-Tabela1[[#This Row],[AV2]]</f>
        <v>-8.4372576266688259E-2</v>
      </c>
      <c r="T345" s="654">
        <f>Tabela1[[#This Row],[real]]/Tabela1[[#This Row],[AV2]]</f>
        <v>0.97680576903345462</v>
      </c>
      <c r="U345" s="656">
        <v>43796</v>
      </c>
      <c r="V345" s="191" t="s">
        <v>5601</v>
      </c>
      <c r="W345" s="191"/>
      <c r="X345" s="2"/>
      <c r="Y345" s="41"/>
      <c r="Z345" s="40"/>
      <c r="AA345" s="41"/>
      <c r="AB345" s="40"/>
    </row>
    <row r="346" spans="1:28" x14ac:dyDescent="0.2">
      <c r="A346" s="647">
        <v>4600</v>
      </c>
      <c r="B346" s="647" t="s">
        <v>2924</v>
      </c>
      <c r="C346" s="647" t="s">
        <v>6348</v>
      </c>
      <c r="D346" s="648">
        <v>4</v>
      </c>
      <c r="E346" s="649">
        <v>3.7595360699924769</v>
      </c>
      <c r="F346" s="650">
        <v>1970</v>
      </c>
      <c r="G346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6" s="648"/>
      <c r="I346" s="649">
        <v>0.32999999999999996</v>
      </c>
      <c r="J346" s="651">
        <f>(Tabela1[[#This Row],[real]]-1)^3/Tabela1[[#This Row],[Z]]*0.00002</f>
        <v>1.2735742837780204E-3</v>
      </c>
      <c r="K346" s="652">
        <v>434.12920285938901</v>
      </c>
      <c r="L346" s="652">
        <v>460.67344195429877</v>
      </c>
      <c r="M346" s="653">
        <v>43796</v>
      </c>
      <c r="N346" s="654">
        <f>IF(Tabela1[[#This Row],[Entry]]=$B$1,Tabela1[[#This Row],[real]],Tabela1[[#This Row],[L2]]/Tabela1[[#This Row],[days2]])</f>
        <v>3.8373412062892465</v>
      </c>
      <c r="O346" s="654">
        <f>IF(Tabela1[[#This Row],[Entry]]=$B$1,Tabela1[[#This Row],[real]],Tabela1[[#This Row],[L]]/($B$1-Tabela1[[#This Row],[Entry]]))</f>
        <v>3.8389453496191566</v>
      </c>
      <c r="P346" s="650">
        <v>113.13281241393621</v>
      </c>
      <c r="Q346" s="655">
        <f>MIN(500,$B$1-Tabela1[[#This Row],[Entry]])</f>
        <v>120</v>
      </c>
      <c r="R346" s="649">
        <f>(0.25-Tabela1[[#This Row],[days]]/2000)*$L$2+(Tabela1[[#This Row],[days]]/2000+0.75)*(IF(Tabela1[[#This Row],[real]]&gt;Tabela1[[#This Row],[AV2]],0.4*Tabela1[[#This Row],[real]]+0.6*Tabela1[[#This Row],[AV2]],Tabela1[[#This Row],[AV2]]))</f>
        <v>3.7425211117767283</v>
      </c>
      <c r="S346" s="654">
        <f>Tabela1[[#This Row],[real]]-Tabela1[[#This Row],[AV2]]</f>
        <v>-7.780513629676955E-2</v>
      </c>
      <c r="T346" s="654">
        <f>Tabela1[[#This Row],[real]]/Tabela1[[#This Row],[AV2]]</f>
        <v>0.97972420691460793</v>
      </c>
      <c r="U346" s="656">
        <v>43796</v>
      </c>
      <c r="V346" s="191" t="s">
        <v>6349</v>
      </c>
      <c r="W346" s="191"/>
      <c r="X346" s="2"/>
      <c r="Y346" s="41"/>
      <c r="Z346" s="40"/>
      <c r="AA346" s="41"/>
      <c r="AB346" s="40"/>
    </row>
    <row r="347" spans="1:28" x14ac:dyDescent="0.2">
      <c r="A347" s="10">
        <v>19288</v>
      </c>
      <c r="B347" s="10" t="s">
        <v>3154</v>
      </c>
      <c r="C347" s="10" t="s">
        <v>3155</v>
      </c>
      <c r="D347" s="2">
        <v>4</v>
      </c>
      <c r="E347" s="21">
        <v>3.773799180103</v>
      </c>
      <c r="F347" s="116">
        <v>1997</v>
      </c>
      <c r="G3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7" s="39"/>
      <c r="I347" s="21">
        <v>0.61</v>
      </c>
      <c r="J347" s="23">
        <f>(Tabela1[[#This Row],[real]]-1)^3/Tabela1[[#This Row],[Z]]*0.00002</f>
        <v>6.9972148152451106E-4</v>
      </c>
      <c r="K347" s="24">
        <v>2660.3065233043958</v>
      </c>
      <c r="L347" s="66">
        <v>4380.3295652177412</v>
      </c>
      <c r="M347" s="1">
        <v>42667</v>
      </c>
      <c r="N347" s="22">
        <f>IF(Tabela1[[#This Row],[Entry]]=$B$1,Tabela1[[#This Row],[real]],Tabela1[[#This Row],[L2]]/Tabela1[[#This Row],[days2]])</f>
        <v>3.5015325275876736</v>
      </c>
      <c r="O347" s="22">
        <f>IF(Tabela1[[#This Row],[Entry]]=$B$1,Tabela1[[#This Row],[real]],Tabela1[[#This Row],[L]]/($B$1-Tabela1[[#This Row],[Entry]]))</f>
        <v>3.5070693076202892</v>
      </c>
      <c r="P347" s="35">
        <v>759.75490798515375</v>
      </c>
      <c r="Q347" s="3">
        <f>MIN(500,$B$1-Tabela1[[#This Row],[Entry]])</f>
        <v>500</v>
      </c>
      <c r="R347" s="21">
        <f>(0.25-Tabela1[[#This Row],[days]]/2000)*$L$2+(Tabela1[[#This Row],[days]]/2000+0.75)*(IF(Tabela1[[#This Row],[real]]&gt;Tabela1[[#This Row],[AV2]],0.4*Tabela1[[#This Row],[real]]+0.6*Tabela1[[#This Row],[AV2]],Tabela1[[#This Row],[AV2]]))</f>
        <v>3.6104391885938041</v>
      </c>
      <c r="S347" s="22">
        <f>Tabela1[[#This Row],[real]]-Tabela1[[#This Row],[AV2]]</f>
        <v>0.27226665251532634</v>
      </c>
      <c r="T347" s="47">
        <f>Tabela1[[#This Row],[real]]/Tabela1[[#This Row],[AV2]]</f>
        <v>1.077756425328112</v>
      </c>
      <c r="U347" s="168">
        <v>43796</v>
      </c>
      <c r="V347" s="191" t="s">
        <v>5035</v>
      </c>
      <c r="W347" s="191"/>
      <c r="X347" s="2"/>
      <c r="Y347" s="41"/>
      <c r="Z347" s="40"/>
      <c r="AA347" s="41"/>
      <c r="AB347" s="40"/>
    </row>
    <row r="348" spans="1:28" x14ac:dyDescent="0.2">
      <c r="A348" s="65">
        <v>1596</v>
      </c>
      <c r="B348" s="65" t="s">
        <v>2418</v>
      </c>
      <c r="C348" s="65" t="s">
        <v>3244</v>
      </c>
      <c r="D348" s="39">
        <v>3.5</v>
      </c>
      <c r="E348" s="41">
        <v>3.3240766128467962</v>
      </c>
      <c r="F348" s="116">
        <v>2000</v>
      </c>
      <c r="G3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8" s="39"/>
      <c r="I348" s="41">
        <v>0.42</v>
      </c>
      <c r="J348" s="23">
        <f>(Tabela1[[#This Row],[real]]-1)^3/Tabela1[[#This Row],[Z]]*0.00002</f>
        <v>5.9776712463634847E-4</v>
      </c>
      <c r="K348" s="66">
        <v>1837.6126187924137</v>
      </c>
      <c r="L348" s="66">
        <v>2958.7718640684293</v>
      </c>
      <c r="M348" s="67">
        <v>42691</v>
      </c>
      <c r="N348" s="22">
        <f>IF(Tabela1[[#This Row],[Entry]]=$B$1,Tabela1[[#This Row],[real]],Tabela1[[#This Row],[L2]]/Tabela1[[#This Row],[days2]])</f>
        <v>2.454724681255358</v>
      </c>
      <c r="O348" s="42">
        <f>IF(Tabela1[[#This Row],[Entry]]=$B$1,Tabela1[[#This Row],[real]],Tabela1[[#This Row],[L]]/($B$1-Tabela1[[#This Row],[Entry]]))</f>
        <v>2.4153239706681053</v>
      </c>
      <c r="P348" s="115">
        <v>748.60233117982489</v>
      </c>
      <c r="Q348" s="43">
        <f>MIN(500,$B$1-Tabela1[[#This Row],[Entry]])</f>
        <v>500</v>
      </c>
      <c r="R348" s="41">
        <f>(0.25-Tabela1[[#This Row],[days]]/2000)*$L$2+(Tabela1[[#This Row],[days]]/2000+0.75)*(IF(Tabela1[[#This Row],[real]]&gt;Tabela1[[#This Row],[AV2]],0.4*Tabela1[[#This Row],[real]]+0.6*Tabela1[[#This Row],[AV2]],Tabela1[[#This Row],[AV2]]))</f>
        <v>2.8024654538919336</v>
      </c>
      <c r="S348" s="42">
        <f>Tabela1[[#This Row],[real]]-Tabela1[[#This Row],[AV2]]</f>
        <v>0.8693519315914382</v>
      </c>
      <c r="T348" s="64">
        <f>Tabela1[[#This Row],[real]]/Tabela1[[#This Row],[AV2]]</f>
        <v>1.3541545568144315</v>
      </c>
      <c r="U348" s="168">
        <v>43795</v>
      </c>
      <c r="V348" s="191" t="s">
        <v>4765</v>
      </c>
      <c r="W348" s="191"/>
      <c r="X348" s="2"/>
      <c r="Y348" s="41"/>
      <c r="Z348" s="40"/>
      <c r="AA348" s="41"/>
      <c r="AB348" s="40"/>
    </row>
    <row r="349" spans="1:28" x14ac:dyDescent="0.2">
      <c r="A349" s="309">
        <v>1908753</v>
      </c>
      <c r="B349" s="309" t="s">
        <v>5346</v>
      </c>
      <c r="C349" s="309" t="s">
        <v>5347</v>
      </c>
      <c r="D349" s="311">
        <v>4</v>
      </c>
      <c r="E349" s="313">
        <v>3.7663128466148819</v>
      </c>
      <c r="F349" s="116">
        <v>2008</v>
      </c>
      <c r="G3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49" s="39"/>
      <c r="I349" s="313">
        <v>0.47</v>
      </c>
      <c r="J349" s="301">
        <f>(Tabela1[[#This Row],[real]]-1)^3/Tabela1[[#This Row],[Z]]*0.00002</f>
        <v>9.0081584883099888E-4</v>
      </c>
      <c r="K349" s="317">
        <v>1675.7538043024206</v>
      </c>
      <c r="L349" s="66">
        <v>2270.0093152115123</v>
      </c>
      <c r="M349" s="306">
        <v>43275</v>
      </c>
      <c r="N349" s="304">
        <f>IF(Tabela1[[#This Row],[Entry]]=$B$1,Tabela1[[#This Row],[real]],Tabela1[[#This Row],[L2]]/Tabela1[[#This Row],[days2]])</f>
        <v>3.5398000609988607</v>
      </c>
      <c r="O349" s="319">
        <f>IF(Tabela1[[#This Row],[Entry]]=$B$1,Tabela1[[#This Row],[real]],Tabela1[[#This Row],[L]]/($B$1-Tabela1[[#This Row],[Entry]]))</f>
        <v>3.5413561859773983</v>
      </c>
      <c r="P349" s="315">
        <v>473.40351868053148</v>
      </c>
      <c r="Q349" s="321">
        <f>MIN(500,$B$1-Tabela1[[#This Row],[Entry]])</f>
        <v>500</v>
      </c>
      <c r="R349" s="313">
        <f>(0.25-Tabela1[[#This Row],[days]]/2000)*$L$2+(Tabela1[[#This Row],[days]]/2000+0.75)*(IF(Tabela1[[#This Row],[real]]&gt;Tabela1[[#This Row],[AV2]],0.4*Tabela1[[#This Row],[real]]+0.6*Tabela1[[#This Row],[AV2]],Tabela1[[#This Row],[AV2]]))</f>
        <v>3.6304051752452691</v>
      </c>
      <c r="S349" s="319">
        <f>Tabela1[[#This Row],[real]]-Tabela1[[#This Row],[AV2]]</f>
        <v>0.22651278561602117</v>
      </c>
      <c r="T349" s="319">
        <f>Tabela1[[#This Row],[real]]/Tabela1[[#This Row],[AV2]]</f>
        <v>1.0639902767706331</v>
      </c>
      <c r="U349" s="306">
        <v>43795</v>
      </c>
      <c r="V349" s="307" t="s">
        <v>4496</v>
      </c>
      <c r="W349" s="191"/>
      <c r="X349" s="2"/>
      <c r="Y349" s="41"/>
      <c r="Z349" s="40"/>
      <c r="AA349" s="41"/>
      <c r="AB349" s="40"/>
    </row>
    <row r="350" spans="1:28" x14ac:dyDescent="0.2">
      <c r="A350" s="65">
        <v>2597</v>
      </c>
      <c r="B350" s="65" t="s">
        <v>1590</v>
      </c>
      <c r="C350" s="65" t="s">
        <v>1591</v>
      </c>
      <c r="D350" s="39">
        <v>4</v>
      </c>
      <c r="E350" s="41">
        <v>3.7585992794494563</v>
      </c>
      <c r="F350" s="116">
        <v>1989</v>
      </c>
      <c r="G3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0" s="39"/>
      <c r="I350" s="41">
        <v>0.85</v>
      </c>
      <c r="J350" s="23">
        <f>(Tabela1[[#This Row],[real]]-1)^3/Tabela1[[#This Row],[Z]]*0.00002</f>
        <v>4.9394310249797273E-4</v>
      </c>
      <c r="K350" s="66">
        <v>3229.6627560185161</v>
      </c>
      <c r="L350" s="66">
        <v>5517.0142650258167</v>
      </c>
      <c r="M350" s="67">
        <v>42409</v>
      </c>
      <c r="N350" s="22">
        <f>IF(Tabela1[[#This Row],[Entry]]=$B$1,Tabela1[[#This Row],[real]],Tabela1[[#This Row],[L2]]/Tabela1[[#This Row],[days2]])</f>
        <v>3.6715519978310041</v>
      </c>
      <c r="O350" s="42">
        <f>IF(Tabela1[[#This Row],[Entry]]=$B$1,Tabela1[[#This Row],[real]],Tabela1[[#This Row],[L]]/($B$1-Tabela1[[#This Row],[Entry]]))</f>
        <v>3.6609251924524333</v>
      </c>
      <c r="P350" s="115">
        <v>879.64510864246586</v>
      </c>
      <c r="Q350" s="43">
        <f>MIN(500,$B$1-Tabela1[[#This Row],[Entry]])</f>
        <v>500</v>
      </c>
      <c r="R350" s="41">
        <f>(0.25-Tabela1[[#This Row],[days]]/2000)*$L$2+(Tabela1[[#This Row],[days]]/2000+0.75)*(IF(Tabela1[[#This Row],[real]]&gt;Tabela1[[#This Row],[AV2]],0.4*Tabela1[[#This Row],[real]]+0.6*Tabela1[[#This Row],[AV2]],Tabela1[[#This Row],[AV2]]))</f>
        <v>3.7063709104783849</v>
      </c>
      <c r="S350" s="42">
        <f>Tabela1[[#This Row],[real]]-Tabela1[[#This Row],[AV2]]</f>
        <v>8.704728161845221E-2</v>
      </c>
      <c r="T350" s="64">
        <f>Tabela1[[#This Row],[real]]/Tabela1[[#This Row],[AV2]]</f>
        <v>1.0237085792792464</v>
      </c>
      <c r="U350" s="172">
        <v>43794</v>
      </c>
      <c r="V350" s="191" t="s">
        <v>4475</v>
      </c>
      <c r="W350" s="191"/>
      <c r="X350" s="2"/>
      <c r="Y350" s="41"/>
      <c r="Z350" s="40"/>
      <c r="AA350" s="41"/>
      <c r="AB350" s="40"/>
    </row>
    <row r="351" spans="1:28" x14ac:dyDescent="0.2">
      <c r="A351" s="65">
        <v>2671</v>
      </c>
      <c r="B351" s="65" t="s">
        <v>85</v>
      </c>
      <c r="C351" s="65" t="s">
        <v>86</v>
      </c>
      <c r="D351" s="39">
        <v>4.5</v>
      </c>
      <c r="E351" s="41">
        <v>4.2720545933556222</v>
      </c>
      <c r="F351" s="116">
        <v>1991</v>
      </c>
      <c r="G3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1" s="39"/>
      <c r="I351" s="41">
        <v>0.9</v>
      </c>
      <c r="J351" s="23">
        <f>(Tabela1[[#This Row],[real]]-1)^3/Tabela1[[#This Row],[Z]]*0.00002</f>
        <v>7.7848295786736663E-4</v>
      </c>
      <c r="K351" s="66">
        <v>3816.0810103983208</v>
      </c>
      <c r="L351" s="66">
        <v>6603.3339027112106</v>
      </c>
      <c r="M351" s="67">
        <v>42409</v>
      </c>
      <c r="N351" s="22">
        <f>IF(Tabela1[[#This Row],[Entry]]=$B$1,Tabela1[[#This Row],[real]],Tabela1[[#This Row],[L2]]/Tabela1[[#This Row],[days2]])</f>
        <v>4.3382052294789455</v>
      </c>
      <c r="O351" s="42">
        <f>IF(Tabela1[[#This Row],[Entry]]=$B$1,Tabela1[[#This Row],[real]],Tabela1[[#This Row],[L]]/($B$1-Tabela1[[#This Row],[Entry]]))</f>
        <v>4.3817743216398215</v>
      </c>
      <c r="P351" s="115">
        <v>879.64510864246586</v>
      </c>
      <c r="Q351" s="43">
        <f>MIN(500,$B$1-Tabela1[[#This Row],[Entry]])</f>
        <v>500</v>
      </c>
      <c r="R351" s="41">
        <f>(0.25-Tabela1[[#This Row],[days]]/2000)*$L$2+(Tabela1[[#This Row],[days]]/2000+0.75)*(IF(Tabela1[[#This Row],[real]]&gt;Tabela1[[#This Row],[AV2]],0.4*Tabela1[[#This Row],[real]]+0.6*Tabela1[[#This Row],[AV2]],Tabela1[[#This Row],[AV2]]))</f>
        <v>4.3382052294789455</v>
      </c>
      <c r="S351" s="42">
        <f>Tabela1[[#This Row],[real]]-Tabela1[[#This Row],[AV2]]</f>
        <v>-6.6150636123323281E-2</v>
      </c>
      <c r="T351" s="64">
        <f>Tabela1[[#This Row],[real]]/Tabela1[[#This Row],[AV2]]</f>
        <v>0.98475161210128626</v>
      </c>
      <c r="U351" s="172">
        <v>43794</v>
      </c>
      <c r="V351" s="191" t="s">
        <v>4084</v>
      </c>
      <c r="W351" s="191"/>
      <c r="X351" s="2"/>
      <c r="Y351" s="41"/>
      <c r="Z351" s="40"/>
      <c r="AA351" s="41"/>
      <c r="AB351" s="40"/>
    </row>
    <row r="352" spans="1:28" x14ac:dyDescent="0.2">
      <c r="A352" s="65">
        <v>8</v>
      </c>
      <c r="B352" s="65" t="s">
        <v>341</v>
      </c>
      <c r="C352" s="65" t="s">
        <v>2865</v>
      </c>
      <c r="D352" s="39">
        <v>4</v>
      </c>
      <c r="E352" s="41">
        <v>3.9942705106297103</v>
      </c>
      <c r="F352" s="116">
        <v>1968</v>
      </c>
      <c r="G3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2" s="39"/>
      <c r="I352" s="41">
        <v>0.66</v>
      </c>
      <c r="J352" s="23">
        <f>(Tabela1[[#This Row],[real]]-1)^3/Tabela1[[#This Row],[Z]]*0.00002</f>
        <v>8.1350300128351369E-4</v>
      </c>
      <c r="K352" s="66">
        <v>3157.11376066718</v>
      </c>
      <c r="L352" s="66">
        <v>5297.6429770201275</v>
      </c>
      <c r="M352" s="67">
        <v>42544</v>
      </c>
      <c r="N352" s="22">
        <f>IF(Tabela1[[#This Row],[Entry]]=$B$1,Tabela1[[#This Row],[real]],Tabela1[[#This Row],[L2]]/Tabela1[[#This Row],[days2]])</f>
        <v>3.8646932421494236</v>
      </c>
      <c r="O352" s="42">
        <f>IF(Tabela1[[#This Row],[Entry]]=$B$1,Tabela1[[#This Row],[real]],Tabela1[[#This Row],[L]]/($B$1-Tabela1[[#This Row],[Entry]]))</f>
        <v>3.8612558141546121</v>
      </c>
      <c r="P352" s="115">
        <v>816.91186411247747</v>
      </c>
      <c r="Q352" s="43">
        <f>MIN(500,$B$1-Tabela1[[#This Row],[Entry]])</f>
        <v>500</v>
      </c>
      <c r="R352" s="41">
        <f>(0.25-Tabela1[[#This Row],[days]]/2000)*$L$2+(Tabela1[[#This Row],[days]]/2000+0.75)*(IF(Tabela1[[#This Row],[real]]&gt;Tabela1[[#This Row],[AV2]],0.4*Tabela1[[#This Row],[real]]+0.6*Tabela1[[#This Row],[AV2]],Tabela1[[#This Row],[AV2]]))</f>
        <v>3.9165241495415382</v>
      </c>
      <c r="S352" s="42">
        <f>Tabela1[[#This Row],[real]]-Tabela1[[#This Row],[AV2]]</f>
        <v>0.12957726848028672</v>
      </c>
      <c r="T352" s="64">
        <f>Tabela1[[#This Row],[real]]/Tabela1[[#This Row],[AV2]]</f>
        <v>1.0335284744121682</v>
      </c>
      <c r="U352" s="168">
        <v>43791</v>
      </c>
      <c r="V352" s="191" t="s">
        <v>4339</v>
      </c>
      <c r="W352" s="191"/>
      <c r="X352" s="2"/>
      <c r="Y352" s="41"/>
      <c r="Z352" s="40"/>
      <c r="AA352" s="41"/>
      <c r="AB352" s="40"/>
    </row>
    <row r="353" spans="1:28" x14ac:dyDescent="0.2">
      <c r="A353" s="10">
        <v>32748</v>
      </c>
      <c r="B353" s="10" t="s">
        <v>339</v>
      </c>
      <c r="C353" s="10" t="s">
        <v>699</v>
      </c>
      <c r="D353" s="2">
        <v>4.5</v>
      </c>
      <c r="E353" s="21">
        <v>4.0226990471232504</v>
      </c>
      <c r="F353" s="116">
        <v>1993</v>
      </c>
      <c r="G3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5.2642403795178803</v>
      </c>
      <c r="H353" s="39"/>
      <c r="I353" s="21">
        <v>0.92999999999999994</v>
      </c>
      <c r="J353" s="23">
        <f>(Tabela1[[#This Row],[real]]-1)^3/Tabela1[[#This Row],[Z]]*0.00002</f>
        <v>5.939252298623771E-4</v>
      </c>
      <c r="K353" s="24">
        <v>3676.6892354310608</v>
      </c>
      <c r="L353" s="66">
        <v>6330.4023341509674</v>
      </c>
      <c r="M353" s="1">
        <v>42409</v>
      </c>
      <c r="N353" s="22">
        <f>IF(Tabela1[[#This Row],[Entry]]=$B$1,Tabela1[[#This Row],[real]],Tabela1[[#This Row],[L2]]/Tabela1[[#This Row],[days2]])</f>
        <v>4.1797415790843226</v>
      </c>
      <c r="O353" s="22">
        <f>IF(Tabela1[[#This Row],[Entry]]=$B$1,Tabela1[[#This Row],[real]],Tabela1[[#This Row],[L]]/($B$1-Tabela1[[#This Row],[Entry]]))</f>
        <v>4.2006651188792086</v>
      </c>
      <c r="P353" s="35">
        <v>879.64510864246586</v>
      </c>
      <c r="Q353" s="3">
        <f>MIN(500,$B$1-Tabela1[[#This Row],[Entry]])</f>
        <v>500</v>
      </c>
      <c r="R353" s="21">
        <f>(0.25-Tabela1[[#This Row],[days]]/2000)*$L$2+(Tabela1[[#This Row],[days]]/2000+0.75)*(IF(Tabela1[[#This Row],[real]]&gt;Tabela1[[#This Row],[AV2]],0.4*Tabela1[[#This Row],[real]]+0.6*Tabela1[[#This Row],[AV2]],Tabela1[[#This Row],[AV2]]))</f>
        <v>4.1797415790843226</v>
      </c>
      <c r="S353" s="22">
        <f>Tabela1[[#This Row],[real]]-Tabela1[[#This Row],[AV2]]</f>
        <v>-0.15704253196107221</v>
      </c>
      <c r="T353" s="47">
        <f>Tabela1[[#This Row],[real]]/Tabela1[[#This Row],[AV2]]</f>
        <v>0.96242769343757462</v>
      </c>
      <c r="U353" s="172">
        <v>43789</v>
      </c>
      <c r="V353" s="191" t="s">
        <v>3967</v>
      </c>
      <c r="W353" s="191"/>
      <c r="X353" s="2"/>
      <c r="Y353" s="41"/>
      <c r="Z353" s="40"/>
      <c r="AA353" s="41"/>
      <c r="AB353" s="40"/>
    </row>
    <row r="354" spans="1:28" x14ac:dyDescent="0.2">
      <c r="A354" s="10">
        <v>3592097</v>
      </c>
      <c r="B354" s="10" t="s">
        <v>983</v>
      </c>
      <c r="C354" s="10" t="s">
        <v>984</v>
      </c>
      <c r="D354" s="2">
        <v>4.5</v>
      </c>
      <c r="E354" s="21">
        <v>4.1151790488039515</v>
      </c>
      <c r="F354" s="116">
        <v>2011</v>
      </c>
      <c r="G3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3.1224237571766285</v>
      </c>
      <c r="H354" s="39"/>
      <c r="I354" s="21">
        <v>0.92999999999999994</v>
      </c>
      <c r="J354" s="23">
        <f>(Tabela1[[#This Row],[real]]-1)^3/Tabela1[[#This Row],[Z]]*0.00002</f>
        <v>6.5012383284052371E-4</v>
      </c>
      <c r="K354" s="24">
        <v>3544.7367170723965</v>
      </c>
      <c r="L354" s="66">
        <v>6029.762596029771</v>
      </c>
      <c r="M354" s="1">
        <v>42409</v>
      </c>
      <c r="N354" s="22">
        <f>IF(Tabela1[[#This Row],[Entry]]=$B$1,Tabela1[[#This Row],[real]],Tabela1[[#This Row],[L2]]/Tabela1[[#This Row],[days2]])</f>
        <v>4.0297350400127838</v>
      </c>
      <c r="O354" s="22">
        <f>IF(Tabela1[[#This Row],[Entry]]=$B$1,Tabela1[[#This Row],[real]],Tabela1[[#This Row],[L]]/($B$1-Tabela1[[#This Row],[Entry]]))</f>
        <v>4.0011696058591708</v>
      </c>
      <c r="P354" s="35">
        <v>879.64510864246586</v>
      </c>
      <c r="Q354" s="3">
        <f>MIN(500,$B$1-Tabela1[[#This Row],[Entry]])</f>
        <v>500</v>
      </c>
      <c r="R354" s="21">
        <f>(0.25-Tabela1[[#This Row],[days]]/2000)*$L$2+(Tabela1[[#This Row],[days]]/2000+0.75)*(IF(Tabela1[[#This Row],[real]]&gt;Tabela1[[#This Row],[AV2]],0.4*Tabela1[[#This Row],[real]]+0.6*Tabela1[[#This Row],[AV2]],Tabela1[[#This Row],[AV2]]))</f>
        <v>4.0639126435292514</v>
      </c>
      <c r="S354" s="22">
        <f>Tabela1[[#This Row],[real]]-Tabela1[[#This Row],[AV2]]</f>
        <v>8.5444008791167647E-2</v>
      </c>
      <c r="T354" s="47">
        <f>Tabela1[[#This Row],[real]]/Tabela1[[#This Row],[AV2]]</f>
        <v>1.0212033813495829</v>
      </c>
      <c r="U354" s="168">
        <v>43789</v>
      </c>
      <c r="V354" s="191" t="s">
        <v>3938</v>
      </c>
      <c r="W354" s="191"/>
      <c r="X354" s="2"/>
      <c r="Y354" s="41"/>
      <c r="Z354" s="40"/>
      <c r="AA354" s="41"/>
      <c r="AB354" s="40"/>
    </row>
    <row r="355" spans="1:28" x14ac:dyDescent="0.2">
      <c r="A355" s="44">
        <v>6108773</v>
      </c>
      <c r="B355" s="44" t="s">
        <v>3513</v>
      </c>
      <c r="C355" s="44" t="s">
        <v>3513</v>
      </c>
      <c r="D355" s="45">
        <v>4.5</v>
      </c>
      <c r="E355" s="46">
        <v>4.1550533436035</v>
      </c>
      <c r="F355" s="116">
        <v>2014</v>
      </c>
      <c r="G3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2.1989438063362883</v>
      </c>
      <c r="H355" s="39"/>
      <c r="I355" s="46">
        <v>0.57999999999999996</v>
      </c>
      <c r="J355" s="23">
        <f>(Tabela1[[#This Row],[real]]-1)^3/Tabela1[[#This Row],[Z]]*0.00002</f>
        <v>1.0829842018145405E-3</v>
      </c>
      <c r="K355" s="111">
        <v>2535.8816983806469</v>
      </c>
      <c r="L355" s="66">
        <v>3909.6088130974931</v>
      </c>
      <c r="M355" s="49">
        <v>42879</v>
      </c>
      <c r="N355" s="22">
        <f>IF(Tabela1[[#This Row],[Entry]]=$B$1,Tabela1[[#This Row],[real]],Tabela1[[#This Row],[L2]]/Tabela1[[#This Row],[days2]])</f>
        <v>3.8350369901010914</v>
      </c>
      <c r="O355" s="47">
        <f>IF(Tabela1[[#This Row],[Entry]]=$B$1,Tabela1[[#This Row],[real]],Tabela1[[#This Row],[L]]/($B$1-Tabela1[[#This Row],[Entry]]))</f>
        <v>3.7701145738645065</v>
      </c>
      <c r="P355" s="116">
        <v>661.24047953806075</v>
      </c>
      <c r="Q355" s="48">
        <f>MIN(500,$B$1-Tabela1[[#This Row],[Entry]])</f>
        <v>500</v>
      </c>
      <c r="R355" s="46">
        <f>(0.25-Tabela1[[#This Row],[days]]/2000)*$L$2+(Tabela1[[#This Row],[days]]/2000+0.75)*(IF(Tabela1[[#This Row],[real]]&gt;Tabela1[[#This Row],[AV2]],0.4*Tabela1[[#This Row],[real]]+0.6*Tabela1[[#This Row],[AV2]],Tabela1[[#This Row],[AV2]]))</f>
        <v>3.9630435315020547</v>
      </c>
      <c r="S355" s="47">
        <f>Tabela1[[#This Row],[real]]-Tabela1[[#This Row],[AV2]]</f>
        <v>0.32001635350240853</v>
      </c>
      <c r="T355" s="47">
        <f>Tabela1[[#This Row],[real]]/Tabela1[[#This Row],[AV2]]</f>
        <v>1.0834454411596099</v>
      </c>
      <c r="U355" s="168">
        <v>43789</v>
      </c>
      <c r="V355" s="191" t="s">
        <v>4017</v>
      </c>
      <c r="W355" s="191"/>
      <c r="X355" s="2"/>
      <c r="Y355" s="41"/>
      <c r="Z355" s="40"/>
      <c r="AA355" s="41"/>
      <c r="AB355" s="40"/>
    </row>
    <row r="356" spans="1:28" x14ac:dyDescent="0.2">
      <c r="A356" s="647">
        <v>9943175</v>
      </c>
      <c r="B356" s="647" t="s">
        <v>2255</v>
      </c>
      <c r="C356" s="647" t="s">
        <v>6346</v>
      </c>
      <c r="D356" s="648">
        <v>4</v>
      </c>
      <c r="E356" s="649">
        <v>3.7181356574161084</v>
      </c>
      <c r="F356" s="650">
        <v>2019</v>
      </c>
      <c r="G356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1.5438954635860878</v>
      </c>
      <c r="H356" s="648"/>
      <c r="I356" s="649">
        <v>0.33999999999999997</v>
      </c>
      <c r="J356" s="651">
        <f>(Tabela1[[#This Row],[real]]-1)^3/Tabela1[[#This Row],[Z]]*0.00002</f>
        <v>1.1813115823124626E-3</v>
      </c>
      <c r="K356" s="652">
        <v>452.97202523291992</v>
      </c>
      <c r="L356" s="652">
        <v>482.33607630289725</v>
      </c>
      <c r="M356" s="653">
        <v>43789</v>
      </c>
      <c r="N356" s="654">
        <f>IF(Tabela1[[#This Row],[Entry]]=$B$1,Tabela1[[#This Row],[real]],Tabela1[[#This Row],[L2]]/Tabela1[[#This Row],[days2]])</f>
        <v>3.796206283289473</v>
      </c>
      <c r="O356" s="654">
        <f>IF(Tabela1[[#This Row],[Entry]]=$B$1,Tabela1[[#This Row],[real]],Tabela1[[#This Row],[L]]/($B$1-Tabela1[[#This Row],[Entry]]))</f>
        <v>3.7979218606527341</v>
      </c>
      <c r="P356" s="650">
        <v>119.32228952542918</v>
      </c>
      <c r="Q356" s="655">
        <f>MIN(500,$B$1-Tabela1[[#This Row],[Entry]])</f>
        <v>127</v>
      </c>
      <c r="R356" s="649">
        <f>(0.25-Tabela1[[#This Row],[days]]/2000)*$L$2+(Tabela1[[#This Row],[days]]/2000+0.75)*(IF(Tabela1[[#This Row],[real]]&gt;Tabela1[[#This Row],[AV2]],0.4*Tabela1[[#This Row],[real]]+0.6*Tabela1[[#This Row],[AV2]],Tabela1[[#This Row],[AV2]]))</f>
        <v>3.7108045378679586</v>
      </c>
      <c r="S356" s="654">
        <f>Tabela1[[#This Row],[real]]-Tabela1[[#This Row],[AV2]]</f>
        <v>-7.8070625873364552E-2</v>
      </c>
      <c r="T356" s="654">
        <f>Tabela1[[#This Row],[real]]/Tabela1[[#This Row],[AV2]]</f>
        <v>0.9794345670262905</v>
      </c>
      <c r="U356" s="656">
        <v>43789</v>
      </c>
      <c r="V356" s="191" t="s">
        <v>3984</v>
      </c>
      <c r="W356" s="191"/>
      <c r="X356" s="2"/>
      <c r="Y356" s="41"/>
      <c r="Z356" s="40"/>
      <c r="AA356" s="41"/>
      <c r="AB356" s="40"/>
    </row>
    <row r="357" spans="1:28" x14ac:dyDescent="0.2">
      <c r="A357" s="65">
        <v>7048527</v>
      </c>
      <c r="B357" s="65" t="s">
        <v>2798</v>
      </c>
      <c r="C357" s="65" t="s">
        <v>2878</v>
      </c>
      <c r="D357" s="39">
        <v>4</v>
      </c>
      <c r="E357" s="41">
        <v>3.7831788309632519</v>
      </c>
      <c r="F357" s="116">
        <v>2016</v>
      </c>
      <c r="G3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7" s="39"/>
      <c r="I357" s="41">
        <v>0.73</v>
      </c>
      <c r="J357" s="23">
        <f>(Tabela1[[#This Row],[real]]-1)^3/Tabela1[[#This Row],[Z]]*0.00002</f>
        <v>5.9065035997780968E-4</v>
      </c>
      <c r="K357" s="66">
        <v>3048.4671948981154</v>
      </c>
      <c r="L357" s="66">
        <v>5178.4096799926483</v>
      </c>
      <c r="M357" s="67">
        <v>42555</v>
      </c>
      <c r="N357" s="22">
        <f>IF(Tabela1[[#This Row],[Entry]]=$B$1,Tabela1[[#This Row],[real]],Tabela1[[#This Row],[L2]]/Tabela1[[#This Row],[days2]])</f>
        <v>3.7551936369510361</v>
      </c>
      <c r="O357" s="42">
        <f>IF(Tabela1[[#This Row],[Entry]]=$B$1,Tabela1[[#This Row],[real]],Tabela1[[#This Row],[L]]/($B$1-Tabela1[[#This Row],[Entry]]))</f>
        <v>3.8048564878711595</v>
      </c>
      <c r="P357" s="115">
        <v>811.80026641003394</v>
      </c>
      <c r="Q357" s="43">
        <f>MIN(500,$B$1-Tabela1[[#This Row],[Entry]])</f>
        <v>500</v>
      </c>
      <c r="R357" s="41">
        <f>(0.25-Tabela1[[#This Row],[days]]/2000)*$L$2+(Tabela1[[#This Row],[days]]/2000+0.75)*(IF(Tabela1[[#This Row],[real]]&gt;Tabela1[[#This Row],[AV2]],0.4*Tabela1[[#This Row],[real]]+0.6*Tabela1[[#This Row],[AV2]],Tabela1[[#This Row],[AV2]]))</f>
        <v>3.7663877145559224</v>
      </c>
      <c r="S357" s="42">
        <f>Tabela1[[#This Row],[real]]-Tabela1[[#This Row],[AV2]]</f>
        <v>2.7985194012215775E-2</v>
      </c>
      <c r="T357" s="64">
        <f>Tabela1[[#This Row],[real]]/Tabela1[[#This Row],[AV2]]</f>
        <v>1.0074523970579952</v>
      </c>
      <c r="U357" s="168">
        <v>43789</v>
      </c>
      <c r="V357" s="191" t="s">
        <v>3941</v>
      </c>
      <c r="W357" s="191"/>
      <c r="X357" s="2"/>
      <c r="Y357" s="41"/>
      <c r="Z357" s="40"/>
      <c r="AA357" s="41"/>
      <c r="AB357" s="40"/>
    </row>
    <row r="358" spans="1:28" x14ac:dyDescent="0.2">
      <c r="A358" s="44">
        <v>8188260</v>
      </c>
      <c r="B358" s="44" t="s">
        <v>3609</v>
      </c>
      <c r="C358" s="44" t="s">
        <v>3610</v>
      </c>
      <c r="D358" s="45">
        <v>4</v>
      </c>
      <c r="E358" s="46">
        <v>3.7628045017649283</v>
      </c>
      <c r="F358" s="116">
        <v>2017</v>
      </c>
      <c r="G3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58" s="39"/>
      <c r="I358" s="46">
        <v>0.65</v>
      </c>
      <c r="J358" s="23">
        <f>(Tabela1[[#This Row],[real]]-1)^3/Tabela1[[#This Row],[Z]]*0.00002</f>
        <v>6.4888405735683843E-4</v>
      </c>
      <c r="K358" s="111">
        <v>2279.2928367061058</v>
      </c>
      <c r="L358" s="66">
        <v>3456.5726982620181</v>
      </c>
      <c r="M358" s="49">
        <v>43032</v>
      </c>
      <c r="N358" s="22">
        <f>IF(Tabela1[[#This Row],[Entry]]=$B$1,Tabela1[[#This Row],[real]],Tabela1[[#This Row],[L2]]/Tabela1[[#This Row],[days2]])</f>
        <v>3.8622733809866241</v>
      </c>
      <c r="O358" s="47">
        <f>IF(Tabela1[[#This Row],[Entry]]=$B$1,Tabela1[[#This Row],[real]],Tabela1[[#This Row],[L]]/($B$1-Tabela1[[#This Row],[Entry]]))</f>
        <v>3.910150111156129</v>
      </c>
      <c r="P358" s="116">
        <v>590.14280240407447</v>
      </c>
      <c r="Q358" s="48">
        <f>MIN(500,$B$1-Tabela1[[#This Row],[Entry]])</f>
        <v>500</v>
      </c>
      <c r="R358" s="46">
        <f>(0.25-Tabela1[[#This Row],[days]]/2000)*$L$2+(Tabela1[[#This Row],[days]]/2000+0.75)*(IF(Tabela1[[#This Row],[real]]&gt;Tabela1[[#This Row],[AV2]],0.4*Tabela1[[#This Row],[real]]+0.6*Tabela1[[#This Row],[AV2]],Tabela1[[#This Row],[AV2]]))</f>
        <v>3.8622733809866241</v>
      </c>
      <c r="S358" s="47">
        <f>Tabela1[[#This Row],[real]]-Tabela1[[#This Row],[AV2]]</f>
        <v>-9.9468879221695783E-2</v>
      </c>
      <c r="T358" s="47">
        <f>Tabela1[[#This Row],[real]]/Tabela1[[#This Row],[AV2]]</f>
        <v>0.97424602833363227</v>
      </c>
      <c r="U358" s="172">
        <v>43787</v>
      </c>
      <c r="V358" s="191" t="s">
        <v>3941</v>
      </c>
      <c r="W358" s="191"/>
      <c r="X358" s="2"/>
      <c r="Y358" s="41"/>
      <c r="Z358" s="40"/>
      <c r="AA358" s="41"/>
      <c r="AB358" s="40"/>
    </row>
    <row r="359" spans="1:28" x14ac:dyDescent="0.2">
      <c r="A359" s="647">
        <v>10493324</v>
      </c>
      <c r="B359" s="647" t="s">
        <v>5247</v>
      </c>
      <c r="C359" s="33" t="s">
        <v>6344</v>
      </c>
      <c r="D359" s="648">
        <v>4</v>
      </c>
      <c r="E359" s="649">
        <v>3.6832002490738671</v>
      </c>
      <c r="F359" s="650">
        <v>2019</v>
      </c>
      <c r="G359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3.2365906232653123</v>
      </c>
      <c r="H359" s="648"/>
      <c r="I359" s="649">
        <v>0.33999999999999997</v>
      </c>
      <c r="J359" s="651">
        <f>(Tabela1[[#This Row],[real]]-1)^3/Tabela1[[#This Row],[Z]]*0.00002</f>
        <v>1.1363453401198192E-3</v>
      </c>
      <c r="K359" s="652">
        <v>458.39275499558283</v>
      </c>
      <c r="L359" s="652">
        <v>488.82505027725676</v>
      </c>
      <c r="M359" s="653">
        <v>43786</v>
      </c>
      <c r="N359" s="654">
        <f>IF(Tabela1[[#This Row],[Entry]]=$B$1,Tabela1[[#This Row],[real]],Tabela1[[#This Row],[L2]]/Tabela1[[#This Row],[days2]])</f>
        <v>3.7584981556608703</v>
      </c>
      <c r="O359" s="654">
        <f>IF(Tabela1[[#This Row],[Entry]]=$B$1,Tabela1[[#This Row],[real]],Tabela1[[#This Row],[L]]/($B$1-Tabela1[[#This Row],[Entry]]))</f>
        <v>3.7601926944404367</v>
      </c>
      <c r="P359" s="650">
        <v>121.96168150439919</v>
      </c>
      <c r="Q359" s="655">
        <f>MIN(500,$B$1-Tabela1[[#This Row],[Entry]])</f>
        <v>130</v>
      </c>
      <c r="R359" s="649">
        <f>(0.25-Tabela1[[#This Row],[days]]/2000)*$L$2+(Tabela1[[#This Row],[days]]/2000+0.75)*(IF(Tabela1[[#This Row],[real]]&gt;Tabela1[[#This Row],[AV2]],0.4*Tabela1[[#This Row],[real]]+0.6*Tabela1[[#This Row],[AV2]],Tabela1[[#This Row],[AV2]]))</f>
        <v>3.6807592911596676</v>
      </c>
      <c r="S359" s="654">
        <f>Tabela1[[#This Row],[real]]-Tabela1[[#This Row],[AV2]]</f>
        <v>-7.5297906587003194E-2</v>
      </c>
      <c r="T359" s="654">
        <f>Tabela1[[#This Row],[real]]/Tabela1[[#This Row],[AV2]]</f>
        <v>0.97996595888344573</v>
      </c>
      <c r="U359" s="656">
        <v>43786</v>
      </c>
      <c r="V359" s="191" t="s">
        <v>6345</v>
      </c>
      <c r="W359" s="191"/>
      <c r="X359" s="2"/>
      <c r="Y359" s="41"/>
      <c r="Z359" s="40"/>
      <c r="AA359" s="41"/>
      <c r="AB359" s="40"/>
    </row>
    <row r="360" spans="1:28" x14ac:dyDescent="0.2">
      <c r="A360" s="647">
        <v>66</v>
      </c>
      <c r="B360" s="647" t="s">
        <v>37</v>
      </c>
      <c r="C360" s="647" t="s">
        <v>6343</v>
      </c>
      <c r="D360" s="648">
        <v>3.5</v>
      </c>
      <c r="E360" s="649">
        <v>3.5600549890999114</v>
      </c>
      <c r="F360" s="650">
        <v>1996</v>
      </c>
      <c r="G360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0" s="648"/>
      <c r="I360" s="649">
        <v>0.32999999999999996</v>
      </c>
      <c r="J360" s="651">
        <f>(Tabela1[[#This Row],[real]]-1)^3/Tabela1[[#This Row],[Z]]*0.00002</f>
        <v>1.0168664941162728E-3</v>
      </c>
      <c r="K360" s="652">
        <v>448.8257758429491</v>
      </c>
      <c r="L360" s="652">
        <v>479.07866724834719</v>
      </c>
      <c r="M360" s="653">
        <v>43784</v>
      </c>
      <c r="N360" s="654">
        <f>IF(Tabela1[[#This Row],[Entry]]=$B$1,Tabela1[[#This Row],[real]],Tabela1[[#This Row],[L2]]/Tabela1[[#This Row],[days2]])</f>
        <v>3.6278458967686555</v>
      </c>
      <c r="O360" s="654">
        <f>IF(Tabela1[[#This Row],[Entry]]=$B$1,Tabela1[[#This Row],[real]],Tabela1[[#This Row],[L]]/($B$1-Tabela1[[#This Row],[Entry]]))</f>
        <v>3.6293838427905092</v>
      </c>
      <c r="P360" s="650">
        <v>123.7168801030719</v>
      </c>
      <c r="Q360" s="655">
        <f>MIN(500,$B$1-Tabela1[[#This Row],[Entry]])</f>
        <v>132</v>
      </c>
      <c r="R360" s="649">
        <f>(0.25-Tabela1[[#This Row],[days]]/2000)*$L$2+(Tabela1[[#This Row],[days]]/2000+0.75)*(IF(Tabela1[[#This Row],[real]]&gt;Tabela1[[#This Row],[AV2]],0.4*Tabela1[[#This Row],[real]]+0.6*Tabela1[[#This Row],[AV2]],Tabela1[[#This Row],[AV2]]))</f>
        <v>3.5745672579820056</v>
      </c>
      <c r="S360" s="654">
        <f>Tabela1[[#This Row],[real]]-Tabela1[[#This Row],[AV2]]</f>
        <v>-6.7790907668744183E-2</v>
      </c>
      <c r="T360" s="654">
        <f>Tabela1[[#This Row],[real]]/Tabela1[[#This Row],[AV2]]</f>
        <v>0.9813137300762621</v>
      </c>
      <c r="U360" s="656">
        <v>43784</v>
      </c>
      <c r="V360" s="191" t="s">
        <v>6350</v>
      </c>
      <c r="W360" s="191"/>
      <c r="X360" s="2"/>
      <c r="Y360" s="41"/>
      <c r="Z360" s="40"/>
      <c r="AA360" s="41"/>
      <c r="AB360" s="40"/>
    </row>
    <row r="361" spans="1:28" x14ac:dyDescent="0.2">
      <c r="A361" s="10">
        <v>9486</v>
      </c>
      <c r="B361" s="10" t="s">
        <v>50</v>
      </c>
      <c r="C361" s="10" t="s">
        <v>3162</v>
      </c>
      <c r="D361" s="2">
        <v>4</v>
      </c>
      <c r="E361" s="21">
        <v>3.7876007800187228</v>
      </c>
      <c r="F361" s="116">
        <v>1980</v>
      </c>
      <c r="G3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61" s="21">
        <v>0.54</v>
      </c>
      <c r="J361" s="23">
        <f>(Tabela1[[#This Row],[real]]-1)^3/Tabela1[[#This Row],[Z]]*0.00002</f>
        <v>8.0228369856621322E-4</v>
      </c>
      <c r="K361" s="24">
        <v>2594.5007462273529</v>
      </c>
      <c r="L361" s="66">
        <v>4253.7730243983106</v>
      </c>
      <c r="M361" s="1">
        <v>42672</v>
      </c>
      <c r="N361" s="22">
        <f>IF(Tabela1[[#This Row],[Entry]]=$B$1,Tabela1[[#This Row],[real]],Tabela1[[#This Row],[L2]]/Tabela1[[#This Row],[days2]])</f>
        <v>3.4253934542429429</v>
      </c>
      <c r="O361" s="22">
        <f>IF(Tabela1[[#This Row],[Entry]]=$B$1,Tabela1[[#This Row],[real]],Tabela1[[#This Row],[L]]/($B$1-Tabela1[[#This Row],[Entry]]))</f>
        <v>3.4194316916385135</v>
      </c>
      <c r="P361" s="35">
        <v>757.43145448404312</v>
      </c>
      <c r="Q361" s="3">
        <f>MIN(500,$B$1-Tabela1[[#This Row],[Entry]])</f>
        <v>500</v>
      </c>
      <c r="R361" s="21">
        <f>(0.25-Tabela1[[#This Row],[days]]/2000)*$L$2+(Tabela1[[#This Row],[days]]/2000+0.75)*(IF(Tabela1[[#This Row],[real]]&gt;Tabela1[[#This Row],[AV2]],0.4*Tabela1[[#This Row],[real]]+0.6*Tabela1[[#This Row],[AV2]],Tabela1[[#This Row],[AV2]]))</f>
        <v>3.5702763845532548</v>
      </c>
      <c r="S361" s="22">
        <f>Tabela1[[#This Row],[real]]-Tabela1[[#This Row],[AV2]]</f>
        <v>0.36220732577577985</v>
      </c>
      <c r="T361" s="47">
        <f>Tabela1[[#This Row],[real]]/Tabela1[[#This Row],[AV2]]</f>
        <v>1.10574181641152</v>
      </c>
      <c r="U361" s="168">
        <v>43784</v>
      </c>
      <c r="V361" s="191" t="s">
        <v>3938</v>
      </c>
      <c r="W361" s="191"/>
      <c r="X361" s="2"/>
      <c r="Y361" s="41"/>
      <c r="Z361" s="40"/>
      <c r="AA361" s="41"/>
      <c r="AB361" s="40"/>
    </row>
    <row r="362" spans="1:28" x14ac:dyDescent="0.2">
      <c r="A362" s="65">
        <v>4649</v>
      </c>
      <c r="B362" s="65" t="s">
        <v>116</v>
      </c>
      <c r="C362" s="65" t="s">
        <v>2294</v>
      </c>
      <c r="D362" s="39">
        <v>4</v>
      </c>
      <c r="E362" s="41">
        <v>3.8125009237705458</v>
      </c>
      <c r="F362" s="116">
        <v>1969</v>
      </c>
      <c r="G3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2" s="311"/>
      <c r="I362" s="41">
        <v>0.69</v>
      </c>
      <c r="J362" s="23">
        <f>(Tabela1[[#This Row],[real]]-1)^3/Tabela1[[#This Row],[Z]]*0.00002</f>
        <v>6.4485032969971803E-4</v>
      </c>
      <c r="K362" s="66">
        <v>3114.6387905716451</v>
      </c>
      <c r="L362" s="66">
        <v>5299.8052850290142</v>
      </c>
      <c r="M362" s="67">
        <v>42409</v>
      </c>
      <c r="N362" s="22">
        <f>IF(Tabela1[[#This Row],[Entry]]=$B$1,Tabela1[[#This Row],[real]],Tabela1[[#This Row],[L2]]/Tabela1[[#This Row],[days2]])</f>
        <v>3.5407902118371224</v>
      </c>
      <c r="O362" s="42">
        <f>IF(Tabela1[[#This Row],[Entry]]=$B$1,Tabela1[[#This Row],[real]],Tabela1[[#This Row],[L]]/($B$1-Tabela1[[#This Row],[Entry]]))</f>
        <v>3.5167918281546213</v>
      </c>
      <c r="P362" s="115">
        <v>879.64510864246586</v>
      </c>
      <c r="Q362" s="43">
        <f>MIN(500,$B$1-Tabela1[[#This Row],[Entry]])</f>
        <v>500</v>
      </c>
      <c r="R362" s="41">
        <f>(0.25-Tabela1[[#This Row],[days]]/2000)*$L$2+(Tabela1[[#This Row],[days]]/2000+0.75)*(IF(Tabela1[[#This Row],[real]]&gt;Tabela1[[#This Row],[AV2]],0.4*Tabela1[[#This Row],[real]]+0.6*Tabela1[[#This Row],[AV2]],Tabela1[[#This Row],[AV2]]))</f>
        <v>3.6494744966104919</v>
      </c>
      <c r="S362" s="42">
        <f>Tabela1[[#This Row],[real]]-Tabela1[[#This Row],[AV2]]</f>
        <v>0.27171071193342344</v>
      </c>
      <c r="T362" s="64">
        <f>Tabela1[[#This Row],[real]]/Tabela1[[#This Row],[AV2]]</f>
        <v>1.0767373088145902</v>
      </c>
      <c r="U362" s="168">
        <v>43784</v>
      </c>
      <c r="V362" s="191" t="s">
        <v>4337</v>
      </c>
      <c r="W362" s="191"/>
      <c r="X362" s="2"/>
      <c r="Y362" s="41"/>
      <c r="Z362" s="40"/>
      <c r="AA362" s="41"/>
      <c r="AB362" s="40"/>
    </row>
    <row r="363" spans="1:28" x14ac:dyDescent="0.2">
      <c r="A363" s="65">
        <v>6265319</v>
      </c>
      <c r="B363" s="68" t="s">
        <v>3409</v>
      </c>
      <c r="C363" s="68" t="s">
        <v>3410</v>
      </c>
      <c r="D363" s="69">
        <v>4</v>
      </c>
      <c r="E363" s="70">
        <v>3.7172176250802247</v>
      </c>
      <c r="F363" s="116">
        <v>2015</v>
      </c>
      <c r="G3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1.5883760912677876</v>
      </c>
      <c r="H363" s="39"/>
      <c r="I363" s="70">
        <v>0.75</v>
      </c>
      <c r="J363" s="23">
        <f>(Tabela1[[#This Row],[real]]-1)^3/Tabela1[[#This Row],[Z]]*0.00002</f>
        <v>5.3498548752479275E-4</v>
      </c>
      <c r="K363" s="114">
        <v>2638.6639327077173</v>
      </c>
      <c r="L363" s="66">
        <v>4249.8737675842958</v>
      </c>
      <c r="M363" s="73">
        <v>42759</v>
      </c>
      <c r="N363" s="22">
        <f>IF(Tabela1[[#This Row],[Entry]]=$B$1,Tabela1[[#This Row],[real]],Tabela1[[#This Row],[L2]]/Tabela1[[#This Row],[days2]])</f>
        <v>3.6801276908787495</v>
      </c>
      <c r="O363" s="71">
        <f>IF(Tabela1[[#This Row],[Entry]]=$B$1,Tabela1[[#This Row],[real]],Tabela1[[#This Row],[L]]/($B$1-Tabela1[[#This Row],[Entry]]))</f>
        <v>3.6731838959241969</v>
      </c>
      <c r="P363" s="119">
        <v>717.00336356471666</v>
      </c>
      <c r="Q363" s="72">
        <f>MIN(500,$B$1-Tabela1[[#This Row],[Entry]])</f>
        <v>500</v>
      </c>
      <c r="R363" s="70">
        <f>(0.25-Tabela1[[#This Row],[days]]/2000)*$L$2+(Tabela1[[#This Row],[days]]/2000+0.75)*(IF(Tabela1[[#This Row],[real]]&gt;Tabela1[[#This Row],[AV2]],0.4*Tabela1[[#This Row],[real]]+0.6*Tabela1[[#This Row],[AV2]],Tabela1[[#This Row],[AV2]]))</f>
        <v>3.6949636645593396</v>
      </c>
      <c r="S363" s="71">
        <f>Tabela1[[#This Row],[real]]-Tabela1[[#This Row],[AV2]]</f>
        <v>3.7089934201475216E-2</v>
      </c>
      <c r="T363" s="64">
        <f>Tabela1[[#This Row],[real]]/Tabela1[[#This Row],[AV2]]</f>
        <v>1.0100784367600621</v>
      </c>
      <c r="U363" s="168">
        <v>43783</v>
      </c>
      <c r="V363" s="191" t="s">
        <v>5027</v>
      </c>
      <c r="W363" s="191"/>
      <c r="X363" s="2"/>
      <c r="Y363" s="41"/>
      <c r="Z363" s="40"/>
      <c r="AA363" s="41"/>
      <c r="AB363" s="40"/>
    </row>
    <row r="364" spans="1:28" x14ac:dyDescent="0.2">
      <c r="A364" s="10">
        <v>6325</v>
      </c>
      <c r="B364" s="10" t="s">
        <v>467</v>
      </c>
      <c r="C364" s="10" t="s">
        <v>3009</v>
      </c>
      <c r="D364" s="2">
        <v>4.5</v>
      </c>
      <c r="E364" s="21">
        <v>4.2047123013985797</v>
      </c>
      <c r="F364" s="116">
        <v>1986</v>
      </c>
      <c r="G3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1.0488531994949621</v>
      </c>
      <c r="I364" s="21">
        <v>0.86</v>
      </c>
      <c r="J364" s="23">
        <f>(Tabela1[[#This Row],[real]]-1)^3/Tabela1[[#This Row],[Z]]*0.00002</f>
        <v>7.6541802742175911E-4</v>
      </c>
      <c r="K364" s="24">
        <v>3245.2031371201474</v>
      </c>
      <c r="L364" s="66">
        <v>5393.6969762081444</v>
      </c>
      <c r="M364" s="1">
        <v>42618</v>
      </c>
      <c r="N364" s="22">
        <f>IF(Tabela1[[#This Row],[Entry]]=$B$1,Tabela1[[#This Row],[real]],Tabela1[[#This Row],[L2]]/Tabela1[[#This Row],[days2]])</f>
        <v>4.1470932741721676</v>
      </c>
      <c r="O364" s="22">
        <f>IF(Tabela1[[#This Row],[Entry]]=$B$1,Tabela1[[#This Row],[real]],Tabela1[[#This Row],[L]]/($B$1-Tabela1[[#This Row],[Entry]]))</f>
        <v>4.1553905825948725</v>
      </c>
      <c r="P364" s="35">
        <v>782.52475229603965</v>
      </c>
      <c r="Q364" s="3">
        <f>MIN(500,$B$1-Tabela1[[#This Row],[Entry]])</f>
        <v>500</v>
      </c>
      <c r="R364" s="21">
        <f>(0.25-Tabela1[[#This Row],[days]]/2000)*$L$2+(Tabela1[[#This Row],[days]]/2000+0.75)*(IF(Tabela1[[#This Row],[real]]&gt;Tabela1[[#This Row],[AV2]],0.4*Tabela1[[#This Row],[real]]+0.6*Tabela1[[#This Row],[AV2]],Tabela1[[#This Row],[AV2]]))</f>
        <v>4.1701408850627324</v>
      </c>
      <c r="S364" s="22">
        <f>Tabela1[[#This Row],[real]]-Tabela1[[#This Row],[AV2]]</f>
        <v>5.7619027226412101E-2</v>
      </c>
      <c r="T364" s="47">
        <f>Tabela1[[#This Row],[real]]/Tabela1[[#This Row],[AV2]]</f>
        <v>1.0138938344081285</v>
      </c>
      <c r="U364" s="168">
        <v>43783</v>
      </c>
      <c r="V364" s="191" t="s">
        <v>3980</v>
      </c>
      <c r="W364" s="191"/>
      <c r="X364" s="2"/>
      <c r="Y364" s="41"/>
      <c r="Z364" s="40"/>
      <c r="AA364" s="41"/>
      <c r="AB364" s="40"/>
    </row>
    <row r="365" spans="1:28" x14ac:dyDescent="0.2">
      <c r="A365" s="75">
        <v>8410429</v>
      </c>
      <c r="B365" s="80" t="s">
        <v>3558</v>
      </c>
      <c r="C365" s="75" t="s">
        <v>3557</v>
      </c>
      <c r="D365" s="76">
        <v>4.5</v>
      </c>
      <c r="E365" s="77">
        <v>4.2466107415481629</v>
      </c>
      <c r="F365" s="116">
        <v>2017</v>
      </c>
      <c r="G3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7.8494484835959985E-2</v>
      </c>
      <c r="H365" s="39"/>
      <c r="I365" s="77">
        <v>0.91</v>
      </c>
      <c r="J365" s="23">
        <f>(Tabela1[[#This Row],[real]]-1)^3/Tabela1[[#This Row],[Z]]*0.00002</f>
        <v>7.5210636995241907E-4</v>
      </c>
      <c r="K365" s="112">
        <v>2701.0125601912932</v>
      </c>
      <c r="L365" s="66">
        <v>4167.8005773160212</v>
      </c>
      <c r="M365" s="79">
        <v>42958</v>
      </c>
      <c r="N365" s="22">
        <f>IF(Tabela1[[#This Row],[Entry]]=$B$1,Tabela1[[#This Row],[real]],Tabela1[[#This Row],[L2]]/Tabela1[[#This Row],[days2]])</f>
        <v>4.3248729943744646</v>
      </c>
      <c r="O365" s="64">
        <f>IF(Tabela1[[#This Row],[Entry]]=$B$1,Tabela1[[#This Row],[real]],Tabela1[[#This Row],[L]]/($B$1-Tabela1[[#This Row],[Entry]]))</f>
        <v>4.3505225232943854</v>
      </c>
      <c r="P365" s="117">
        <v>624.52991422051196</v>
      </c>
      <c r="Q365" s="78">
        <f>MIN(500,$B$1-Tabela1[[#This Row],[Entry]])</f>
        <v>500</v>
      </c>
      <c r="R365" s="77">
        <f>(0.25-Tabela1[[#This Row],[days]]/2000)*$L$2+(Tabela1[[#This Row],[days]]/2000+0.75)*(IF(Tabela1[[#This Row],[real]]&gt;Tabela1[[#This Row],[AV2]],0.4*Tabela1[[#This Row],[real]]+0.6*Tabela1[[#This Row],[AV2]],Tabela1[[#This Row],[AV2]]))</f>
        <v>4.3248729943744646</v>
      </c>
      <c r="S365" s="64">
        <f>Tabela1[[#This Row],[real]]-Tabela1[[#This Row],[AV2]]</f>
        <v>-7.8262252826301726E-2</v>
      </c>
      <c r="T365" s="64">
        <f>Tabela1[[#This Row],[real]]/Tabela1[[#This Row],[AV2]]</f>
        <v>0.9819041500344402</v>
      </c>
      <c r="U365" s="172">
        <v>43783</v>
      </c>
      <c r="V365" s="191" t="s">
        <v>4126</v>
      </c>
      <c r="W365" s="191"/>
      <c r="X365" s="2"/>
      <c r="Y365" s="41"/>
      <c r="Z365" s="40"/>
      <c r="AA365" s="41"/>
      <c r="AB365" s="40"/>
    </row>
    <row r="366" spans="1:28" x14ac:dyDescent="0.2">
      <c r="A366" s="403">
        <v>2920114</v>
      </c>
      <c r="B366" s="403" t="s">
        <v>5418</v>
      </c>
      <c r="C366" s="403" t="s">
        <v>5419</v>
      </c>
      <c r="D366" s="404">
        <v>3.5</v>
      </c>
      <c r="E366" s="405">
        <v>3.5394112674333718</v>
      </c>
      <c r="F366" s="116">
        <v>2010</v>
      </c>
      <c r="G3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6" s="404"/>
      <c r="I366" s="405">
        <v>0.42</v>
      </c>
      <c r="J366" s="362">
        <f>(Tabela1[[#This Row],[real]]-1)^3/Tabela1[[#This Row],[Z]]*0.00002</f>
        <v>7.7979389713587403E-4</v>
      </c>
      <c r="K366" s="407">
        <v>1552.232976395188</v>
      </c>
      <c r="L366" s="66">
        <v>2058.4287390313361</v>
      </c>
      <c r="M366" s="367">
        <v>43328</v>
      </c>
      <c r="N366" s="365">
        <f>IF(Tabela1[[#This Row],[Entry]]=$B$1,Tabela1[[#This Row],[real]],Tabela1[[#This Row],[L2]]/Tabela1[[#This Row],[days2]])</f>
        <v>3.4903104566934577</v>
      </c>
      <c r="O366" s="408">
        <f>IF(Tabela1[[#This Row],[Entry]]=$B$1,Tabela1[[#This Row],[real]],Tabela1[[#This Row],[L]]/($B$1-Tabela1[[#This Row],[Entry]]))</f>
        <v>3.5007291480124763</v>
      </c>
      <c r="P366" s="406">
        <v>444.72633470711207</v>
      </c>
      <c r="Q366" s="409">
        <f>MIN(500,$B$1-Tabela1[[#This Row],[Entry]])</f>
        <v>500</v>
      </c>
      <c r="R366" s="405">
        <f>(0.25-Tabela1[[#This Row],[days]]/2000)*$L$2+(Tabela1[[#This Row],[days]]/2000+0.75)*(IF(Tabela1[[#This Row],[real]]&gt;Tabela1[[#This Row],[AV2]],0.4*Tabela1[[#This Row],[real]]+0.6*Tabela1[[#This Row],[AV2]],Tabela1[[#This Row],[AV2]]))</f>
        <v>3.5099507809894233</v>
      </c>
      <c r="S366" s="408">
        <f>Tabela1[[#This Row],[real]]-Tabela1[[#This Row],[AV2]]</f>
        <v>4.9100810739914014E-2</v>
      </c>
      <c r="T366" s="408">
        <f>Tabela1[[#This Row],[real]]/Tabela1[[#This Row],[AV2]]</f>
        <v>1.0140677488003258</v>
      </c>
      <c r="U366" s="367">
        <v>43783</v>
      </c>
      <c r="V366" s="368" t="s">
        <v>5420</v>
      </c>
      <c r="W366" s="191"/>
      <c r="X366" s="2"/>
      <c r="Y366" s="41"/>
      <c r="Z366" s="40"/>
      <c r="AA366" s="41"/>
      <c r="AB366" s="40"/>
    </row>
    <row r="367" spans="1:28" x14ac:dyDescent="0.2">
      <c r="A367" s="577">
        <v>8708645</v>
      </c>
      <c r="B367" s="577" t="s">
        <v>3768</v>
      </c>
      <c r="C367" s="577" t="s">
        <v>3877</v>
      </c>
      <c r="D367" s="578">
        <v>3.5</v>
      </c>
      <c r="E367" s="579">
        <v>3.5917485172650161</v>
      </c>
      <c r="F367" s="116">
        <v>2018</v>
      </c>
      <c r="G3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7" s="39"/>
      <c r="I367" s="579">
        <v>0.61</v>
      </c>
      <c r="J367" s="23">
        <f>(Tabela1[[#This Row],[real]]-1)^3/Tabela1[[#This Row],[Z]]*0.00002</f>
        <v>5.7079312939872892E-4</v>
      </c>
      <c r="K367" s="580">
        <v>1905.0715138739242</v>
      </c>
      <c r="L367" s="66">
        <v>2706.4037198743972</v>
      </c>
      <c r="M367" s="581">
        <v>43170</v>
      </c>
      <c r="N367" s="150">
        <f>IF(Tabela1[[#This Row],[Entry]]=$B$1,Tabela1[[#This Row],[real]],Tabela1[[#This Row],[L2]]/Tabela1[[#This Row],[days2]])</f>
        <v>3.6223793076456938</v>
      </c>
      <c r="O367" s="582">
        <f>IF(Tabela1[[#This Row],[Entry]]=$B$1,Tabela1[[#This Row],[real]],Tabela1[[#This Row],[L]]/($B$1-Tabela1[[#This Row],[Entry]]))</f>
        <v>3.627887023960318</v>
      </c>
      <c r="P367" s="583">
        <v>525.91718096802356</v>
      </c>
      <c r="Q367" s="584">
        <f>MIN(500,$B$1-Tabela1[[#This Row],[Entry]])</f>
        <v>500</v>
      </c>
      <c r="R367" s="579">
        <f>(0.25-Tabela1[[#This Row],[days]]/2000)*$L$2+(Tabela1[[#This Row],[days]]/2000+0.75)*(IF(Tabela1[[#This Row],[real]]&gt;Tabela1[[#This Row],[AV2]],0.4*Tabela1[[#This Row],[real]]+0.6*Tabela1[[#This Row],[AV2]],Tabela1[[#This Row],[AV2]]))</f>
        <v>3.6223793076456938</v>
      </c>
      <c r="S367" s="582">
        <f>Tabela1[[#This Row],[real]]-Tabela1[[#This Row],[AV2]]</f>
        <v>-3.063079038067773E-2</v>
      </c>
      <c r="T367" s="582">
        <f>Tabela1[[#This Row],[real]]/Tabela1[[#This Row],[AV2]]</f>
        <v>0.99154401353938115</v>
      </c>
      <c r="U367" s="172">
        <v>43783</v>
      </c>
      <c r="V367" s="191" t="s">
        <v>4019</v>
      </c>
      <c r="W367" s="191"/>
      <c r="X367" s="2"/>
      <c r="Y367" s="41"/>
      <c r="Z367" s="40"/>
      <c r="AA367" s="41"/>
      <c r="AB367" s="40"/>
    </row>
    <row r="368" spans="1:28" x14ac:dyDescent="0.2">
      <c r="A368" s="44">
        <v>2385221</v>
      </c>
      <c r="B368" s="44" t="s">
        <v>1722</v>
      </c>
      <c r="C368" s="44" t="s">
        <v>3623</v>
      </c>
      <c r="D368" s="45">
        <v>4.5</v>
      </c>
      <c r="E368" s="46">
        <v>4.3735510823707289</v>
      </c>
      <c r="F368" s="116">
        <v>2010</v>
      </c>
      <c r="G3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68" s="39"/>
      <c r="I368" s="46">
        <v>0.91</v>
      </c>
      <c r="J368" s="23">
        <f>(Tabela1[[#This Row],[real]]-1)^3/Tabela1[[#This Row],[Z]]*0.00002</f>
        <v>8.4382128342612537E-4</v>
      </c>
      <c r="K368" s="111">
        <v>2507.7889616026991</v>
      </c>
      <c r="L368" s="66">
        <v>3735.6132939634658</v>
      </c>
      <c r="M368" s="49">
        <v>43043</v>
      </c>
      <c r="N368" s="22">
        <f>IF(Tabela1[[#This Row],[Entry]]=$B$1,Tabela1[[#This Row],[real]],Tabela1[[#This Row],[L2]]/Tabela1[[#This Row],[days2]])</f>
        <v>4.2865900851932928</v>
      </c>
      <c r="O368" s="47">
        <f>IF(Tabela1[[#This Row],[Entry]]=$B$1,Tabela1[[#This Row],[real]],Tabela1[[#This Row],[L]]/($B$1-Tabela1[[#This Row],[Entry]]))</f>
        <v>4.279053028595035</v>
      </c>
      <c r="P368" s="116">
        <v>585.03120470163105</v>
      </c>
      <c r="Q368" s="48">
        <f>MIN(500,$B$1-Tabela1[[#This Row],[Entry]])</f>
        <v>500</v>
      </c>
      <c r="R368" s="46">
        <f>(0.25-Tabela1[[#This Row],[days]]/2000)*$L$2+(Tabela1[[#This Row],[days]]/2000+0.75)*(IF(Tabela1[[#This Row],[real]]&gt;Tabela1[[#This Row],[AV2]],0.4*Tabela1[[#This Row],[real]]+0.6*Tabela1[[#This Row],[AV2]],Tabela1[[#This Row],[AV2]]))</f>
        <v>4.3213744840642674</v>
      </c>
      <c r="S368" s="47">
        <f>Tabela1[[#This Row],[real]]-Tabela1[[#This Row],[AV2]]</f>
        <v>8.6960997177436106E-2</v>
      </c>
      <c r="T368" s="47">
        <f>Tabela1[[#This Row],[real]]/Tabela1[[#This Row],[AV2]]</f>
        <v>1.0202867536781313</v>
      </c>
      <c r="U368" s="172">
        <v>43783</v>
      </c>
      <c r="V368" s="191" t="s">
        <v>4319</v>
      </c>
      <c r="W368" s="191"/>
      <c r="X368" s="2"/>
      <c r="Y368" s="41"/>
      <c r="Z368" s="40"/>
      <c r="AA368" s="41"/>
      <c r="AB368" s="40"/>
    </row>
    <row r="369" spans="1:28" x14ac:dyDescent="0.2">
      <c r="A369" s="449">
        <v>310871</v>
      </c>
      <c r="B369" s="449" t="s">
        <v>2572</v>
      </c>
      <c r="C369" s="449" t="s">
        <v>5635</v>
      </c>
      <c r="D369" s="450">
        <v>4.5</v>
      </c>
      <c r="E369" s="451">
        <v>4.100065359073735</v>
      </c>
      <c r="F369" s="116">
        <v>2005</v>
      </c>
      <c r="G3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3.4724535074014389</v>
      </c>
      <c r="H369" s="450"/>
      <c r="I369" s="451">
        <v>0.47</v>
      </c>
      <c r="J369" s="432">
        <f>(Tabela1[[#This Row],[real]]-1)^3/Tabela1[[#This Row],[Z]]*0.00002</f>
        <v>1.2677823124180377E-3</v>
      </c>
      <c r="K369" s="453">
        <v>1522.7366223505301</v>
      </c>
      <c r="L369" s="66">
        <v>1933.506896419188</v>
      </c>
      <c r="M369" s="437">
        <v>43409</v>
      </c>
      <c r="N369" s="435">
        <f>IF(Tabela1[[#This Row],[Entry]]=$B$1,Tabela1[[#This Row],[real]],Tabela1[[#This Row],[L2]]/Tabela1[[#This Row],[days2]])</f>
        <v>3.8273850932347719</v>
      </c>
      <c r="O369" s="454">
        <f>IF(Tabela1[[#This Row],[Entry]]=$B$1,Tabela1[[#This Row],[real]],Tabela1[[#This Row],[L]]/($B$1-Tabela1[[#This Row],[Entry]]))</f>
        <v>3.8136230698603315</v>
      </c>
      <c r="P369" s="452">
        <v>397.85299499705332</v>
      </c>
      <c r="Q369" s="455">
        <f>MIN(500,$B$1-Tabela1[[#This Row],[Entry]])</f>
        <v>500</v>
      </c>
      <c r="R369" s="451">
        <f>(0.25-Tabela1[[#This Row],[days]]/2000)*$L$2+(Tabela1[[#This Row],[days]]/2000+0.75)*(IF(Tabela1[[#This Row],[real]]&gt;Tabela1[[#This Row],[AV2]],0.4*Tabela1[[#This Row],[real]]+0.6*Tabela1[[#This Row],[AV2]],Tabela1[[#This Row],[AV2]]))</f>
        <v>3.9364571995703574</v>
      </c>
      <c r="S369" s="454">
        <f>Tabela1[[#This Row],[real]]-Tabela1[[#This Row],[AV2]]</f>
        <v>0.2726802658389631</v>
      </c>
      <c r="T369" s="454">
        <f>Tabela1[[#This Row],[real]]/Tabela1[[#This Row],[AV2]]</f>
        <v>1.0712445335905574</v>
      </c>
      <c r="U369" s="437">
        <v>43782</v>
      </c>
      <c r="V369" s="191" t="s">
        <v>5636</v>
      </c>
      <c r="W369" s="191"/>
      <c r="X369" s="2"/>
      <c r="Y369" s="41"/>
      <c r="Z369" s="40"/>
      <c r="AA369" s="41"/>
      <c r="AB369" s="40"/>
    </row>
    <row r="370" spans="1:28" x14ac:dyDescent="0.2">
      <c r="A370" s="290">
        <v>6543938</v>
      </c>
      <c r="B370" s="290" t="s">
        <v>4567</v>
      </c>
      <c r="C370" s="290" t="s">
        <v>5284</v>
      </c>
      <c r="D370" s="291">
        <v>4.5</v>
      </c>
      <c r="E370" s="292">
        <v>4.1176138780043869</v>
      </c>
      <c r="F370" s="116">
        <v>2015</v>
      </c>
      <c r="G3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3.0660336451601959</v>
      </c>
      <c r="H370" s="39"/>
      <c r="I370" s="292">
        <v>0.64</v>
      </c>
      <c r="J370" s="269">
        <f>(Tabela1[[#This Row],[real]]-1)^3/Tabela1[[#This Row],[Z]]*0.00002</f>
        <v>9.4692809001387156E-4</v>
      </c>
      <c r="K370" s="294">
        <v>1933.6429085088141</v>
      </c>
      <c r="L370" s="66">
        <v>2626.1510747885191</v>
      </c>
      <c r="M370" s="274">
        <v>43257</v>
      </c>
      <c r="N370" s="272">
        <f>IF(Tabela1[[#This Row],[Entry]]=$B$1,Tabela1[[#This Row],[real]],Tabela1[[#This Row],[L2]]/Tabela1[[#This Row],[days2]])</f>
        <v>4.0050423387209353</v>
      </c>
      <c r="O370" s="295">
        <f>IF(Tabela1[[#This Row],[Entry]]=$B$1,Tabela1[[#This Row],[real]],Tabela1[[#This Row],[L]]/($B$1-Tabela1[[#This Row],[Entry]]))</f>
        <v>3.9850547417124722</v>
      </c>
      <c r="P370" s="293">
        <v>482.80211417848568</v>
      </c>
      <c r="Q370" s="296">
        <f>MIN(500,$B$1-Tabela1[[#This Row],[Entry]])</f>
        <v>500</v>
      </c>
      <c r="R370" s="292">
        <f>(0.25-Tabela1[[#This Row],[days]]/2000)*$L$2+(Tabela1[[#This Row],[days]]/2000+0.75)*(IF(Tabela1[[#This Row],[real]]&gt;Tabela1[[#This Row],[AV2]],0.4*Tabela1[[#This Row],[real]]+0.6*Tabela1[[#This Row],[AV2]],Tabela1[[#This Row],[AV2]]))</f>
        <v>4.0500709544343163</v>
      </c>
      <c r="S370" s="295">
        <f>Tabela1[[#This Row],[real]]-Tabela1[[#This Row],[AV2]]</f>
        <v>0.11257153928345165</v>
      </c>
      <c r="T370" s="295">
        <f>Tabela1[[#This Row],[real]]/Tabela1[[#This Row],[AV2]]</f>
        <v>1.0281074529962155</v>
      </c>
      <c r="U370" s="274">
        <v>43782</v>
      </c>
      <c r="V370" s="275" t="s">
        <v>3951</v>
      </c>
      <c r="W370" s="191"/>
      <c r="X370" s="2"/>
      <c r="Y370" s="41"/>
      <c r="Z370" s="40"/>
      <c r="AA370" s="41"/>
      <c r="AB370" s="40"/>
    </row>
    <row r="371" spans="1:28" x14ac:dyDescent="0.2">
      <c r="A371" s="65">
        <v>6432007</v>
      </c>
      <c r="B371" s="65" t="s">
        <v>2503</v>
      </c>
      <c r="C371" s="65" t="s">
        <v>197</v>
      </c>
      <c r="D371" s="39">
        <v>3.5</v>
      </c>
      <c r="E371" s="41">
        <v>3.6342305867457707</v>
      </c>
      <c r="F371" s="116">
        <v>2015</v>
      </c>
      <c r="G3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1" s="311"/>
      <c r="I371" s="41">
        <v>0.76</v>
      </c>
      <c r="J371" s="23">
        <f>(Tabela1[[#This Row],[real]]-1)^3/Tabela1[[#This Row],[Z]]*0.00002</f>
        <v>4.8103620858559412E-4</v>
      </c>
      <c r="K371" s="66">
        <v>3040.4407694409329</v>
      </c>
      <c r="L371" s="66">
        <v>5187.2082842399859</v>
      </c>
      <c r="M371" s="67">
        <v>42409</v>
      </c>
      <c r="N371" s="22">
        <f>IF(Tabela1[[#This Row],[Entry]]=$B$1,Tabela1[[#This Row],[real]],Tabela1[[#This Row],[L2]]/Tabela1[[#This Row],[days2]])</f>
        <v>3.4564402616109224</v>
      </c>
      <c r="O371" s="42">
        <f>IF(Tabela1[[#This Row],[Entry]]=$B$1,Tabela1[[#This Row],[real]],Tabela1[[#This Row],[L]]/($B$1-Tabela1[[#This Row],[Entry]]))</f>
        <v>3.4420758355938856</v>
      </c>
      <c r="P371" s="115">
        <v>879.64510864246586</v>
      </c>
      <c r="Q371" s="43">
        <f>MIN(500,$B$1-Tabela1[[#This Row],[Entry]])</f>
        <v>500</v>
      </c>
      <c r="R371" s="41">
        <f>(0.25-Tabela1[[#This Row],[days]]/2000)*$L$2+(Tabela1[[#This Row],[days]]/2000+0.75)*(IF(Tabela1[[#This Row],[real]]&gt;Tabela1[[#This Row],[AV2]],0.4*Tabela1[[#This Row],[real]]+0.6*Tabela1[[#This Row],[AV2]],Tabela1[[#This Row],[AV2]]))</f>
        <v>3.527556391664862</v>
      </c>
      <c r="S371" s="42">
        <f>Tabela1[[#This Row],[real]]-Tabela1[[#This Row],[AV2]]</f>
        <v>0.17779032513484827</v>
      </c>
      <c r="T371" s="64">
        <f>Tabela1[[#This Row],[real]]/Tabela1[[#This Row],[AV2]]</f>
        <v>1.0514374071814527</v>
      </c>
      <c r="U371" s="172">
        <v>43782</v>
      </c>
      <c r="V371" s="191" t="s">
        <v>4186</v>
      </c>
      <c r="W371" s="191"/>
      <c r="X371" s="2"/>
      <c r="Y371" s="41"/>
      <c r="Z371" s="40"/>
      <c r="AA371" s="41"/>
      <c r="AB371" s="40"/>
    </row>
    <row r="372" spans="1:28" x14ac:dyDescent="0.2">
      <c r="A372" s="10">
        <v>2971</v>
      </c>
      <c r="B372" s="10" t="s">
        <v>735</v>
      </c>
      <c r="C372" s="10" t="s">
        <v>2286</v>
      </c>
      <c r="D372" s="2">
        <v>3.5</v>
      </c>
      <c r="E372" s="21">
        <v>3.6404926853868718</v>
      </c>
      <c r="F372" s="116">
        <v>2000</v>
      </c>
      <c r="G3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72" s="21">
        <v>0.64</v>
      </c>
      <c r="J372" s="23">
        <f>(Tabela1[[#This Row],[real]]-1)^3/Tabela1[[#This Row],[Z]]*0.00002</f>
        <v>5.7531398071339476E-4</v>
      </c>
      <c r="K372" s="24">
        <v>3085.9109448234922</v>
      </c>
      <c r="L372" s="66">
        <v>5302.1164519493905</v>
      </c>
      <c r="M372" s="1">
        <v>42409</v>
      </c>
      <c r="N372" s="22">
        <f>IF(Tabela1[[#This Row],[Entry]]=$B$1,Tabela1[[#This Row],[real]],Tabela1[[#This Row],[L2]]/Tabela1[[#This Row],[days2]])</f>
        <v>3.5081317618941812</v>
      </c>
      <c r="O372" s="22">
        <f>IF(Tabela1[[#This Row],[Entry]]=$B$1,Tabela1[[#This Row],[real]],Tabela1[[#This Row],[L]]/($B$1-Tabela1[[#This Row],[Entry]]))</f>
        <v>3.5183254492033114</v>
      </c>
      <c r="P372" s="35">
        <v>879.64510864246586</v>
      </c>
      <c r="Q372" s="3">
        <f>MIN(500,$B$1-Tabela1[[#This Row],[Entry]])</f>
        <v>500</v>
      </c>
      <c r="R372" s="21">
        <f>(0.25-Tabela1[[#This Row],[days]]/2000)*$L$2+(Tabela1[[#This Row],[days]]/2000+0.75)*(IF(Tabela1[[#This Row],[real]]&gt;Tabela1[[#This Row],[AV2]],0.4*Tabela1[[#This Row],[real]]+0.6*Tabela1[[#This Row],[AV2]],Tabela1[[#This Row],[AV2]]))</f>
        <v>3.5610761312912578</v>
      </c>
      <c r="S372" s="22">
        <f>Tabela1[[#This Row],[real]]-Tabela1[[#This Row],[AV2]]</f>
        <v>0.13236092349269057</v>
      </c>
      <c r="T372" s="47">
        <f>Tabela1[[#This Row],[real]]/Tabela1[[#This Row],[AV2]]</f>
        <v>1.0377297469070044</v>
      </c>
      <c r="U372" s="168">
        <v>43782</v>
      </c>
      <c r="V372" s="191" t="s">
        <v>4106</v>
      </c>
      <c r="W372" s="191"/>
      <c r="X372" s="2"/>
      <c r="Y372" s="41"/>
      <c r="Z372" s="40"/>
      <c r="AA372" s="41"/>
      <c r="AB372" s="40"/>
    </row>
    <row r="373" spans="1:28" x14ac:dyDescent="0.2">
      <c r="A373" s="75">
        <v>205963</v>
      </c>
      <c r="B373" s="75" t="s">
        <v>3638</v>
      </c>
      <c r="C373" s="80" t="s">
        <v>3670</v>
      </c>
      <c r="D373" s="76">
        <v>4</v>
      </c>
      <c r="E373" s="77">
        <v>3.750392328301297</v>
      </c>
      <c r="F373" s="116">
        <v>2002</v>
      </c>
      <c r="G3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3" s="39"/>
      <c r="I373" s="77">
        <v>0.64</v>
      </c>
      <c r="J373" s="23">
        <f>(Tabela1[[#This Row],[real]]-1)^3/Tabela1[[#This Row],[Z]]*0.00002</f>
        <v>6.501805380702627E-4</v>
      </c>
      <c r="K373" s="112">
        <v>2055.3113681596715</v>
      </c>
      <c r="L373" s="66">
        <v>3059.7052833581861</v>
      </c>
      <c r="M373" s="79">
        <v>43057</v>
      </c>
      <c r="N373" s="22">
        <f>IF(Tabela1[[#This Row],[Entry]]=$B$1,Tabela1[[#This Row],[real]],Tabela1[[#This Row],[L2]]/Tabela1[[#This Row],[days2]])</f>
        <v>3.5526718254885541</v>
      </c>
      <c r="O373" s="64">
        <f>IF(Tabela1[[#This Row],[Entry]]=$B$1,Tabela1[[#This Row],[real]],Tabela1[[#This Row],[L]]/($B$1-Tabela1[[#This Row],[Entry]]))</f>
        <v>3.5619386302190756</v>
      </c>
      <c r="P373" s="117">
        <v>578.52553489852119</v>
      </c>
      <c r="Q373" s="78">
        <f>MIN(500,$B$1-Tabela1[[#This Row],[Entry]])</f>
        <v>500</v>
      </c>
      <c r="R373" s="77">
        <f>(0.25-Tabela1[[#This Row],[days]]/2000)*$L$2+(Tabela1[[#This Row],[days]]/2000+0.75)*(IF(Tabela1[[#This Row],[real]]&gt;Tabela1[[#This Row],[AV2]],0.4*Tabela1[[#This Row],[real]]+0.6*Tabela1[[#This Row],[AV2]],Tabela1[[#This Row],[AV2]]))</f>
        <v>3.6317600266136512</v>
      </c>
      <c r="S373" s="64">
        <f>Tabela1[[#This Row],[real]]-Tabela1[[#This Row],[AV2]]</f>
        <v>0.19772050281274289</v>
      </c>
      <c r="T373" s="64">
        <f>Tabela1[[#This Row],[real]]/Tabela1[[#This Row],[AV2]]</f>
        <v>1.0556540295656363</v>
      </c>
      <c r="U373" s="172">
        <v>43782</v>
      </c>
      <c r="V373" s="191" t="s">
        <v>3937</v>
      </c>
      <c r="W373" s="191"/>
      <c r="X373" s="2"/>
      <c r="Y373" s="41"/>
      <c r="Z373" s="40"/>
      <c r="AA373" s="41"/>
      <c r="AB373" s="40"/>
    </row>
    <row r="374" spans="1:28" x14ac:dyDescent="0.2">
      <c r="A374" s="44">
        <v>27460</v>
      </c>
      <c r="B374" s="44" t="s">
        <v>3761</v>
      </c>
      <c r="C374" s="44" t="s">
        <v>3762</v>
      </c>
      <c r="D374" s="45">
        <v>4</v>
      </c>
      <c r="E374" s="46">
        <v>3.7838719410012089</v>
      </c>
      <c r="F374" s="116">
        <v>1967</v>
      </c>
      <c r="G3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4" s="45"/>
      <c r="I374" s="46">
        <v>0.62</v>
      </c>
      <c r="J374" s="23">
        <f>(Tabela1[[#This Row],[real]]-1)^3/Tabela1[[#This Row],[Z]]*0.00002</f>
        <v>6.9596286507165293E-4</v>
      </c>
      <c r="K374" s="111">
        <v>2034.1842365864215</v>
      </c>
      <c r="L374" s="66">
        <v>2935.037952511017</v>
      </c>
      <c r="M374" s="49">
        <v>43131</v>
      </c>
      <c r="N374" s="22">
        <f>IF(Tabela1[[#This Row],[Entry]]=$B$1,Tabela1[[#This Row],[real]],Tabela1[[#This Row],[L2]]/Tabela1[[#This Row],[days2]])</f>
        <v>3.7383580175509228</v>
      </c>
      <c r="O374" s="47">
        <f>IF(Tabela1[[#This Row],[Entry]]=$B$1,Tabela1[[#This Row],[real]],Tabela1[[#This Row],[L]]/($B$1-Tabela1[[#This Row],[Entry]]))</f>
        <v>3.7389018503325055</v>
      </c>
      <c r="P374" s="116">
        <v>544.13842308208314</v>
      </c>
      <c r="Q374" s="48">
        <f>MIN(500,$B$1-Tabela1[[#This Row],[Entry]])</f>
        <v>500</v>
      </c>
      <c r="R374" s="46">
        <f>(0.25-Tabela1[[#This Row],[days]]/2000)*$L$2+(Tabela1[[#This Row],[days]]/2000+0.75)*(IF(Tabela1[[#This Row],[real]]&gt;Tabela1[[#This Row],[AV2]],0.4*Tabela1[[#This Row],[real]]+0.6*Tabela1[[#This Row],[AV2]],Tabela1[[#This Row],[AV2]]))</f>
        <v>3.756563586931037</v>
      </c>
      <c r="S374" s="47">
        <f>Tabela1[[#This Row],[real]]-Tabela1[[#This Row],[AV2]]</f>
        <v>4.5513923450286153E-2</v>
      </c>
      <c r="T374" s="47">
        <f>Tabela1[[#This Row],[real]]/Tabela1[[#This Row],[AV2]]</f>
        <v>1.0121748434036031</v>
      </c>
      <c r="U374" s="168">
        <v>43782</v>
      </c>
      <c r="V374" s="191" t="s">
        <v>4048</v>
      </c>
      <c r="W374" s="191"/>
      <c r="X374" s="2"/>
      <c r="Y374" s="41"/>
      <c r="Z374" s="40"/>
      <c r="AA374" s="41"/>
      <c r="AB374" s="40"/>
    </row>
    <row r="375" spans="1:28" x14ac:dyDescent="0.2">
      <c r="A375" s="65">
        <v>1088</v>
      </c>
      <c r="B375" s="65" t="s">
        <v>231</v>
      </c>
      <c r="C375" s="65" t="s">
        <v>384</v>
      </c>
      <c r="D375" s="39">
        <v>4</v>
      </c>
      <c r="E375" s="41">
        <v>3.970738048378474</v>
      </c>
      <c r="F375" s="116">
        <v>1988</v>
      </c>
      <c r="G3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5" s="39"/>
      <c r="I375" s="41">
        <v>0.80999999999999994</v>
      </c>
      <c r="J375" s="23">
        <f>(Tabela1[[#This Row],[real]]-1)^3/Tabela1[[#This Row],[Z]]*0.00002</f>
        <v>6.4734836065781162E-4</v>
      </c>
      <c r="K375" s="66">
        <v>3173.7452633649191</v>
      </c>
      <c r="L375" s="66">
        <v>5385.590511705831</v>
      </c>
      <c r="M375" s="67">
        <v>42409</v>
      </c>
      <c r="N375" s="22">
        <f>IF(Tabela1[[#This Row],[Entry]]=$B$1,Tabela1[[#This Row],[real]],Tabela1[[#This Row],[L2]]/Tabela1[[#This Row],[days2]])</f>
        <v>3.6079837563842996</v>
      </c>
      <c r="O375" s="42">
        <f>IF(Tabela1[[#This Row],[Entry]]=$B$1,Tabela1[[#This Row],[real]],Tabela1[[#This Row],[L]]/($B$1-Tabela1[[#This Row],[Entry]]))</f>
        <v>3.5737163315898015</v>
      </c>
      <c r="P375" s="115">
        <v>879.64510864246586</v>
      </c>
      <c r="Q375" s="43">
        <f>MIN(500,$B$1-Tabela1[[#This Row],[Entry]])</f>
        <v>500</v>
      </c>
      <c r="R375" s="41">
        <f>(0.25-Tabela1[[#This Row],[days]]/2000)*$L$2+(Tabela1[[#This Row],[days]]/2000+0.75)*(IF(Tabela1[[#This Row],[real]]&gt;Tabela1[[#This Row],[AV2]],0.4*Tabela1[[#This Row],[real]]+0.6*Tabela1[[#This Row],[AV2]],Tabela1[[#This Row],[AV2]]))</f>
        <v>3.7530854731819696</v>
      </c>
      <c r="S375" s="42">
        <f>Tabela1[[#This Row],[real]]-Tabela1[[#This Row],[AV2]]</f>
        <v>0.36275429199417442</v>
      </c>
      <c r="T375" s="64">
        <f>Tabela1[[#This Row],[real]]/Tabela1[[#This Row],[AV2]]</f>
        <v>1.1005421078607363</v>
      </c>
      <c r="U375" s="168">
        <v>43782</v>
      </c>
      <c r="V375" s="191" t="s">
        <v>4204</v>
      </c>
      <c r="W375" s="191"/>
      <c r="X375" s="2"/>
      <c r="Y375" s="41"/>
      <c r="Z375" s="40"/>
      <c r="AA375" s="41"/>
      <c r="AB375" s="40"/>
    </row>
    <row r="376" spans="1:28" x14ac:dyDescent="0.2">
      <c r="A376" s="75">
        <v>8135740</v>
      </c>
      <c r="B376" s="75" t="s">
        <v>2768</v>
      </c>
      <c r="C376" s="75" t="s">
        <v>3691</v>
      </c>
      <c r="D376" s="76">
        <v>3.5</v>
      </c>
      <c r="E376" s="77">
        <v>3.4149799504300149</v>
      </c>
      <c r="F376" s="116">
        <v>2017</v>
      </c>
      <c r="G3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6" s="76"/>
      <c r="I376" s="77">
        <v>0.42</v>
      </c>
      <c r="J376" s="23">
        <f>(Tabela1[[#This Row],[real]]-1)^3/Tabela1[[#This Row],[Z]]*0.00002</f>
        <v>6.7068917033821231E-4</v>
      </c>
      <c r="K376" s="112">
        <v>1807.4261396639138</v>
      </c>
      <c r="L376" s="66">
        <v>2657.6487486662322</v>
      </c>
      <c r="M376" s="79">
        <v>43089</v>
      </c>
      <c r="N376" s="22">
        <f>IF(Tabela1[[#This Row],[Entry]]=$B$1,Tabela1[[#This Row],[real]],Tabela1[[#This Row],[L2]]/Tabela1[[#This Row],[days2]])</f>
        <v>3.2066153104830644</v>
      </c>
      <c r="O376" s="64">
        <f>IF(Tabela1[[#This Row],[Entry]]=$B$1,Tabela1[[#This Row],[real]],Tabela1[[#This Row],[L]]/($B$1-Tabela1[[#This Row],[Entry]]))</f>
        <v>3.2136018726314779</v>
      </c>
      <c r="P376" s="117">
        <v>563.6554324914116</v>
      </c>
      <c r="Q376" s="78">
        <f>MIN(500,$B$1-Tabela1[[#This Row],[Entry]])</f>
        <v>500</v>
      </c>
      <c r="R376" s="77">
        <f>(0.25-Tabela1[[#This Row],[days]]/2000)*$L$2+(Tabela1[[#This Row],[days]]/2000+0.75)*(IF(Tabela1[[#This Row],[real]]&gt;Tabela1[[#This Row],[AV2]],0.4*Tabela1[[#This Row],[real]]+0.6*Tabela1[[#This Row],[AV2]],Tabela1[[#This Row],[AV2]]))</f>
        <v>3.2899611664618442</v>
      </c>
      <c r="S376" s="64">
        <f>Tabela1[[#This Row],[real]]-Tabela1[[#This Row],[AV2]]</f>
        <v>0.20836463994695054</v>
      </c>
      <c r="T376" s="64">
        <f>Tabela1[[#This Row],[real]]/Tabela1[[#This Row],[AV2]]</f>
        <v>1.0649796186233393</v>
      </c>
      <c r="U376" s="168">
        <v>43781</v>
      </c>
      <c r="V376" s="191" t="s">
        <v>4131</v>
      </c>
      <c r="W376" s="191"/>
      <c r="X376" s="2"/>
      <c r="Y376" s="41"/>
      <c r="Z376" s="40"/>
      <c r="AA376" s="41"/>
      <c r="AB376" s="40"/>
    </row>
    <row r="377" spans="1:28" x14ac:dyDescent="0.2">
      <c r="A377" s="65">
        <v>2339</v>
      </c>
      <c r="B377" s="65" t="s">
        <v>2349</v>
      </c>
      <c r="C377" s="65" t="s">
        <v>802</v>
      </c>
      <c r="D377" s="39">
        <v>4</v>
      </c>
      <c r="E377" s="41">
        <v>3.6852407430369198</v>
      </c>
      <c r="F377" s="116">
        <v>1970</v>
      </c>
      <c r="G3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3.1377243320578958</v>
      </c>
      <c r="H377" s="39"/>
      <c r="I377" s="41">
        <v>0.73</v>
      </c>
      <c r="J377" s="23">
        <f>(Tabela1[[#This Row],[real]]-1)^3/Tabela1[[#This Row],[Z]]*0.00002</f>
        <v>5.3046510421973423E-4</v>
      </c>
      <c r="K377" s="66">
        <v>2962.7917617837188</v>
      </c>
      <c r="L377" s="66">
        <v>5045.5535420799888</v>
      </c>
      <c r="M377" s="67">
        <v>42409</v>
      </c>
      <c r="N377" s="22">
        <f>IF(Tabela1[[#This Row],[Entry]]=$B$1,Tabela1[[#This Row],[real]],Tabela1[[#This Row],[L2]]/Tabela1[[#This Row],[days2]])</f>
        <v>3.3681671536332654</v>
      </c>
      <c r="O377" s="42">
        <f>IF(Tabela1[[#This Row],[Entry]]=$B$1,Tabela1[[#This Row],[real]],Tabela1[[#This Row],[L]]/($B$1-Tabela1[[#This Row],[Entry]]))</f>
        <v>3.3480779973987982</v>
      </c>
      <c r="P377" s="115">
        <v>879.64510864246586</v>
      </c>
      <c r="Q377" s="43">
        <f>MIN(500,$B$1-Tabela1[[#This Row],[Entry]])</f>
        <v>500</v>
      </c>
      <c r="R377" s="41">
        <f>(0.25-Tabela1[[#This Row],[days]]/2000)*$L$2+(Tabela1[[#This Row],[days]]/2000+0.75)*(IF(Tabela1[[#This Row],[real]]&gt;Tabela1[[#This Row],[AV2]],0.4*Tabela1[[#This Row],[real]]+0.6*Tabela1[[#This Row],[AV2]],Tabela1[[#This Row],[AV2]]))</f>
        <v>3.4949965893947272</v>
      </c>
      <c r="S377" s="42">
        <f>Tabela1[[#This Row],[real]]-Tabela1[[#This Row],[AV2]]</f>
        <v>0.31707358940365449</v>
      </c>
      <c r="T377" s="64">
        <f>Tabela1[[#This Row],[real]]/Tabela1[[#This Row],[AV2]]</f>
        <v>1.0941383176489994</v>
      </c>
      <c r="U377" s="168">
        <v>43780</v>
      </c>
      <c r="V377" s="191" t="s">
        <v>4389</v>
      </c>
      <c r="W377" s="191"/>
      <c r="X377" s="2"/>
      <c r="Y377" s="41"/>
      <c r="Z377" s="40"/>
      <c r="AA377" s="41"/>
      <c r="AB377" s="40"/>
    </row>
    <row r="378" spans="1:28" x14ac:dyDescent="0.2">
      <c r="A378" s="65">
        <v>5146346</v>
      </c>
      <c r="B378" s="65" t="s">
        <v>268</v>
      </c>
      <c r="C378" s="65" t="s">
        <v>269</v>
      </c>
      <c r="D378" s="39">
        <v>4.5</v>
      </c>
      <c r="E378" s="41">
        <v>4.2103280795941416</v>
      </c>
      <c r="F378" s="116">
        <v>2014</v>
      </c>
      <c r="G3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0.91879300412251652</v>
      </c>
      <c r="H378" s="39"/>
      <c r="I378" s="41">
        <v>0.85</v>
      </c>
      <c r="J378" s="23">
        <f>(Tabela1[[#This Row],[real]]-1)^3/Tabela1[[#This Row],[Z]]*0.00002</f>
        <v>7.7850126426847301E-4</v>
      </c>
      <c r="K378" s="66">
        <v>3313.1733959419435</v>
      </c>
      <c r="L378" s="66">
        <v>5646.9910751133066</v>
      </c>
      <c r="M378" s="67">
        <v>42409</v>
      </c>
      <c r="N378" s="22">
        <f>IF(Tabela1[[#This Row],[Entry]]=$B$1,Tabela1[[#This Row],[real]],Tabela1[[#This Row],[L2]]/Tabela1[[#This Row],[days2]])</f>
        <v>3.7664887389132198</v>
      </c>
      <c r="O378" s="42">
        <f>IF(Tabela1[[#This Row],[Entry]]=$B$1,Tabela1[[#This Row],[real]],Tabela1[[#This Row],[L]]/($B$1-Tabela1[[#This Row],[Entry]]))</f>
        <v>3.7471739051846757</v>
      </c>
      <c r="P378" s="115">
        <v>879.64510864246586</v>
      </c>
      <c r="Q378" s="43">
        <f>MIN(500,$B$1-Tabela1[[#This Row],[Entry]])</f>
        <v>500</v>
      </c>
      <c r="R378" s="41">
        <f>(0.25-Tabela1[[#This Row],[days]]/2000)*$L$2+(Tabela1[[#This Row],[days]]/2000+0.75)*(IF(Tabela1[[#This Row],[real]]&gt;Tabela1[[#This Row],[AV2]],0.4*Tabela1[[#This Row],[real]]+0.6*Tabela1[[#This Row],[AV2]],Tabela1[[#This Row],[AV2]]))</f>
        <v>3.9440244751855884</v>
      </c>
      <c r="S378" s="42">
        <f>Tabela1[[#This Row],[real]]-Tabela1[[#This Row],[AV2]]</f>
        <v>0.44383934068092179</v>
      </c>
      <c r="T378" s="64">
        <f>Tabela1[[#This Row],[real]]/Tabela1[[#This Row],[AV2]]</f>
        <v>1.1178390196937074</v>
      </c>
      <c r="U378" s="168">
        <v>43780</v>
      </c>
      <c r="V378" s="191" t="s">
        <v>4049</v>
      </c>
      <c r="W378" s="191"/>
      <c r="X378" s="2"/>
      <c r="Y378" s="41"/>
      <c r="Z378" s="40"/>
      <c r="AA378" s="41"/>
      <c r="AB378" s="40"/>
    </row>
    <row r="379" spans="1:28" x14ac:dyDescent="0.2">
      <c r="A379" s="647">
        <v>10087368</v>
      </c>
      <c r="B379" s="647" t="s">
        <v>1045</v>
      </c>
      <c r="C379" s="647" t="s">
        <v>6341</v>
      </c>
      <c r="D379" s="648">
        <v>3</v>
      </c>
      <c r="E379" s="649">
        <v>2.9005574265476213</v>
      </c>
      <c r="F379" s="650">
        <v>2019</v>
      </c>
      <c r="G379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79" s="648"/>
      <c r="I379" s="649">
        <v>0.25</v>
      </c>
      <c r="J379" s="651">
        <f>(Tabela1[[#This Row],[real]]-1)^3/Tabela1[[#This Row],[Z]]*0.00002</f>
        <v>5.4920309606502188E-4</v>
      </c>
      <c r="K379" s="652">
        <v>373.87188088819846</v>
      </c>
      <c r="L379" s="652">
        <v>399.80700755203156</v>
      </c>
      <c r="M379" s="653">
        <v>43780</v>
      </c>
      <c r="N379" s="654">
        <f>IF(Tabela1[[#This Row],[Entry]]=$B$1,Tabela1[[#This Row],[real]],Tabela1[[#This Row],[L2]]/Tabela1[[#This Row],[days2]])</f>
        <v>2.9388571570684472</v>
      </c>
      <c r="O379" s="654">
        <f>IF(Tabela1[[#This Row],[Entry]]=$B$1,Tabela1[[#This Row],[real]],Tabela1[[#This Row],[L]]/($B$1-Tabela1[[#This Row],[Entry]]))</f>
        <v>2.9397574084708205</v>
      </c>
      <c r="P379" s="650">
        <v>127.21675838819642</v>
      </c>
      <c r="Q379" s="655">
        <f>MIN(500,$B$1-Tabela1[[#This Row],[Entry]])</f>
        <v>136</v>
      </c>
      <c r="R379" s="649">
        <f>(0.25-Tabela1[[#This Row],[days]]/2000)*$L$2+(Tabela1[[#This Row],[days]]/2000+0.75)*(IF(Tabela1[[#This Row],[real]]&gt;Tabela1[[#This Row],[AV2]],0.4*Tabela1[[#This Row],[real]]+0.6*Tabela1[[#This Row],[AV2]],Tabela1[[#This Row],[AV2]]))</f>
        <v>3.0115535845462205</v>
      </c>
      <c r="S379" s="654">
        <f>Tabela1[[#This Row],[real]]-Tabela1[[#This Row],[AV2]]</f>
        <v>-3.8299730520825914E-2</v>
      </c>
      <c r="T379" s="654">
        <f>Tabela1[[#This Row],[real]]/Tabela1[[#This Row],[AV2]]</f>
        <v>0.98696781487704888</v>
      </c>
      <c r="U379" s="656">
        <v>43780</v>
      </c>
      <c r="V379" s="191" t="s">
        <v>6342</v>
      </c>
      <c r="W379" s="191"/>
      <c r="X379" s="2"/>
      <c r="Y379" s="41"/>
      <c r="Z379" s="40"/>
      <c r="AA379" s="41"/>
      <c r="AB379" s="40"/>
    </row>
    <row r="380" spans="1:28" x14ac:dyDescent="0.2">
      <c r="A380" s="33">
        <v>7287127</v>
      </c>
      <c r="B380" s="33" t="s">
        <v>3716</v>
      </c>
      <c r="C380" s="33" t="s">
        <v>3846</v>
      </c>
      <c r="D380" s="45">
        <v>3.5</v>
      </c>
      <c r="E380" s="46">
        <v>3.6042863336081976</v>
      </c>
      <c r="F380" s="116">
        <v>2016</v>
      </c>
      <c r="G3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0" s="39"/>
      <c r="I380" s="46">
        <v>0.53</v>
      </c>
      <c r="J380" s="23">
        <f>(Tabela1[[#This Row],[real]]-1)^3/Tabela1[[#This Row],[Z]]*0.00002</f>
        <v>6.6653095211474808E-4</v>
      </c>
      <c r="K380" s="111">
        <v>1838.5996716593795</v>
      </c>
      <c r="L380" s="66">
        <v>2624.0041539603112</v>
      </c>
      <c r="M380" s="49">
        <v>43163</v>
      </c>
      <c r="N380" s="47">
        <f>IF(Tabela1[[#This Row],[Entry]]=$B$1,Tabela1[[#This Row],[real]],Tabela1[[#This Row],[L2]]/Tabela1[[#This Row],[days2]])</f>
        <v>3.4741306958812097</v>
      </c>
      <c r="O380" s="47">
        <f>IF(Tabela1[[#This Row],[Entry]]=$B$1,Tabela1[[#This Row],[real]],Tabela1[[#This Row],[L]]/($B$1-Tabela1[[#This Row],[Entry]]))</f>
        <v>3.4847332721916482</v>
      </c>
      <c r="P380" s="116">
        <v>529.22582153836345</v>
      </c>
      <c r="Q380" s="48">
        <f>MIN(500,$B$1-Tabela1[[#This Row],[Entry]])</f>
        <v>500</v>
      </c>
      <c r="R380" s="46">
        <f>(0.25-Tabela1[[#This Row],[days]]/2000)*$L$2+(Tabela1[[#This Row],[days]]/2000+0.75)*(IF(Tabela1[[#This Row],[real]]&gt;Tabela1[[#This Row],[AV2]],0.4*Tabela1[[#This Row],[real]]+0.6*Tabela1[[#This Row],[AV2]],Tabela1[[#This Row],[AV2]]))</f>
        <v>3.5261929509720047</v>
      </c>
      <c r="S380" s="47">
        <f>Tabela1[[#This Row],[real]]-Tabela1[[#This Row],[AV2]]</f>
        <v>0.13015563772698791</v>
      </c>
      <c r="T380" s="47">
        <f>Tabela1[[#This Row],[real]]/Tabela1[[#This Row],[AV2]]</f>
        <v>1.0374642318094984</v>
      </c>
      <c r="U380" s="168">
        <v>43780</v>
      </c>
      <c r="V380" s="191" t="s">
        <v>4040</v>
      </c>
      <c r="W380" s="191"/>
      <c r="X380" s="2"/>
      <c r="Y380" s="41"/>
      <c r="Z380" s="40"/>
      <c r="AA380" s="41"/>
      <c r="AB380" s="40"/>
    </row>
    <row r="381" spans="1:28" x14ac:dyDescent="0.2">
      <c r="A381" s="331">
        <v>6605281</v>
      </c>
      <c r="B381" s="331" t="s">
        <v>5382</v>
      </c>
      <c r="C381" s="331" t="s">
        <v>5382</v>
      </c>
      <c r="D381" s="332">
        <v>4</v>
      </c>
      <c r="E381" s="333">
        <v>3.7554014836413985</v>
      </c>
      <c r="F381" s="116">
        <v>2015</v>
      </c>
      <c r="G3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1" s="332"/>
      <c r="I381" s="333">
        <v>0.45</v>
      </c>
      <c r="J381" s="335">
        <f>(Tabela1[[#This Row],[real]]-1)^3/Tabela1[[#This Row],[Z]]*0.00002</f>
        <v>9.2976275644082935E-4</v>
      </c>
      <c r="K381" s="336">
        <v>1614.8631383917559</v>
      </c>
      <c r="L381" s="66">
        <v>2160.929752741501</v>
      </c>
      <c r="M381" s="337">
        <v>43296</v>
      </c>
      <c r="N381" s="338">
        <f>IF(Tabela1[[#This Row],[Entry]]=$B$1,Tabela1[[#This Row],[real]],Tabela1[[#This Row],[L2]]/Tabela1[[#This Row],[days2]])</f>
        <v>3.4936928662477467</v>
      </c>
      <c r="O381" s="338">
        <f>IF(Tabela1[[#This Row],[Entry]]=$B$1,Tabela1[[#This Row],[real]],Tabela1[[#This Row],[L]]/($B$1-Tabela1[[#This Row],[Entry]]))</f>
        <v>3.4853705689379049</v>
      </c>
      <c r="P381" s="334">
        <v>462.22241055955544</v>
      </c>
      <c r="Q381" s="339">
        <f>MIN(500,$B$1-Tabela1[[#This Row],[Entry]])</f>
        <v>500</v>
      </c>
      <c r="R381" s="333">
        <f>(0.25-Tabela1[[#This Row],[days]]/2000)*$L$2+(Tabela1[[#This Row],[days]]/2000+0.75)*(IF(Tabela1[[#This Row],[real]]&gt;Tabela1[[#This Row],[AV2]],0.4*Tabela1[[#This Row],[real]]+0.6*Tabela1[[#This Row],[AV2]],Tabela1[[#This Row],[AV2]]))</f>
        <v>3.5983763132052071</v>
      </c>
      <c r="S381" s="338">
        <f>Tabela1[[#This Row],[real]]-Tabela1[[#This Row],[AV2]]</f>
        <v>0.26170861739365181</v>
      </c>
      <c r="T381" s="338">
        <f>Tabela1[[#This Row],[real]]/Tabela1[[#This Row],[AV2]]</f>
        <v>1.0749088793471215</v>
      </c>
      <c r="U381" s="340">
        <v>43780</v>
      </c>
      <c r="V381" s="191" t="s">
        <v>3938</v>
      </c>
      <c r="W381" s="191"/>
      <c r="X381" s="2"/>
      <c r="Y381" s="41"/>
      <c r="Z381" s="40"/>
      <c r="AA381" s="41"/>
      <c r="AB381" s="40"/>
    </row>
    <row r="382" spans="1:28" x14ac:dyDescent="0.2">
      <c r="A382" s="75">
        <v>6680809</v>
      </c>
      <c r="B382" s="75" t="s">
        <v>3613</v>
      </c>
      <c r="C382" s="75" t="s">
        <v>3614</v>
      </c>
      <c r="D382" s="76">
        <v>4</v>
      </c>
      <c r="E382" s="77">
        <v>4.0441461577598172</v>
      </c>
      <c r="F382" s="116">
        <v>2015</v>
      </c>
      <c r="G3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2" s="39"/>
      <c r="I382" s="77">
        <v>0.75</v>
      </c>
      <c r="J382" s="23">
        <f>(Tabela1[[#This Row],[real]]-1)^3/Tabela1[[#This Row],[Z]]*0.00002</f>
        <v>7.5225525985138256E-4</v>
      </c>
      <c r="K382" s="112">
        <v>2306.7828672914989</v>
      </c>
      <c r="L382" s="66">
        <v>3450.3202761183011</v>
      </c>
      <c r="M382" s="79">
        <v>43035</v>
      </c>
      <c r="N382" s="22">
        <f>IF(Tabela1[[#This Row],[Entry]]=$B$1,Tabela1[[#This Row],[real]],Tabela1[[#This Row],[L2]]/Tabela1[[#This Row],[days2]])</f>
        <v>3.9181109844648274</v>
      </c>
      <c r="O382" s="64">
        <f>IF(Tabela1[[#This Row],[Entry]]=$B$1,Tabela1[[#This Row],[real]],Tabela1[[#This Row],[L]]/($B$1-Tabela1[[#This Row],[Entry]]))</f>
        <v>3.9163680773192975</v>
      </c>
      <c r="P382" s="117">
        <v>588.74873030340689</v>
      </c>
      <c r="Q382" s="78">
        <f>MIN(500,$B$1-Tabela1[[#This Row],[Entry]])</f>
        <v>500</v>
      </c>
      <c r="R382" s="77">
        <f>(0.25-Tabela1[[#This Row],[days]]/2000)*$L$2+(Tabela1[[#This Row],[days]]/2000+0.75)*(IF(Tabela1[[#This Row],[real]]&gt;Tabela1[[#This Row],[AV2]],0.4*Tabela1[[#This Row],[real]]+0.6*Tabela1[[#This Row],[AV2]],Tabela1[[#This Row],[AV2]]))</f>
        <v>3.9685250537828232</v>
      </c>
      <c r="S382" s="64">
        <f>Tabela1[[#This Row],[real]]-Tabela1[[#This Row],[AV2]]</f>
        <v>0.12603517329498981</v>
      </c>
      <c r="T382" s="64">
        <f>Tabela1[[#This Row],[real]]/Tabela1[[#This Row],[AV2]]</f>
        <v>1.03216733109264</v>
      </c>
      <c r="U382" s="172">
        <v>43780</v>
      </c>
      <c r="V382" s="191" t="s">
        <v>3951</v>
      </c>
      <c r="W382" s="191"/>
      <c r="X382" s="2"/>
      <c r="Y382" s="41"/>
      <c r="Z382" s="40"/>
      <c r="AA382" s="41"/>
      <c r="AB382" s="40"/>
    </row>
    <row r="383" spans="1:28" x14ac:dyDescent="0.2">
      <c r="A383" s="65">
        <v>1251134</v>
      </c>
      <c r="B383" s="65" t="s">
        <v>453</v>
      </c>
      <c r="C383" s="65" t="s">
        <v>454</v>
      </c>
      <c r="D383" s="39">
        <v>4</v>
      </c>
      <c r="E383" s="41">
        <v>4.1046196255715852</v>
      </c>
      <c r="F383" s="116">
        <v>1986</v>
      </c>
      <c r="G3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3" s="39"/>
      <c r="I383" s="41">
        <v>0.88</v>
      </c>
      <c r="J383" s="23">
        <f>(Tabela1[[#This Row],[real]]-1)^3/Tabela1[[#This Row],[Z]]*0.00002</f>
        <v>6.8009959942186087E-4</v>
      </c>
      <c r="K383" s="66">
        <v>3198.6220192335795</v>
      </c>
      <c r="L383" s="66">
        <v>5443.0382915664486</v>
      </c>
      <c r="M383" s="67">
        <v>42409</v>
      </c>
      <c r="N383" s="22">
        <f>IF(Tabela1[[#This Row],[Entry]]=$B$1,Tabela1[[#This Row],[real]],Tabela1[[#This Row],[L2]]/Tabela1[[#This Row],[days2]])</f>
        <v>3.6362642022416658</v>
      </c>
      <c r="O383" s="42">
        <f>IF(Tabela1[[#This Row],[Entry]]=$B$1,Tabela1[[#This Row],[real]],Tabela1[[#This Row],[L]]/($B$1-Tabela1[[#This Row],[Entry]]))</f>
        <v>3.6118369552531178</v>
      </c>
      <c r="P383" s="115">
        <v>879.64510864246586</v>
      </c>
      <c r="Q383" s="43">
        <f>MIN(500,$B$1-Tabela1[[#This Row],[Entry]])</f>
        <v>500</v>
      </c>
      <c r="R383" s="41">
        <f>(0.25-Tabela1[[#This Row],[days]]/2000)*$L$2+(Tabela1[[#This Row],[days]]/2000+0.75)*(IF(Tabela1[[#This Row],[real]]&gt;Tabela1[[#This Row],[AV2]],0.4*Tabela1[[#This Row],[real]]+0.6*Tabela1[[#This Row],[AV2]],Tabela1[[#This Row],[AV2]]))</f>
        <v>3.8236063715736339</v>
      </c>
      <c r="S383" s="42">
        <f>Tabela1[[#This Row],[real]]-Tabela1[[#This Row],[AV2]]</f>
        <v>0.46835542332991942</v>
      </c>
      <c r="T383" s="64">
        <f>Tabela1[[#This Row],[real]]/Tabela1[[#This Row],[AV2]]</f>
        <v>1.1288012634068751</v>
      </c>
      <c r="U383" s="172">
        <v>43780</v>
      </c>
      <c r="V383" s="191" t="s">
        <v>4932</v>
      </c>
      <c r="W383" s="191"/>
      <c r="X383" s="2"/>
      <c r="Y383" s="41"/>
      <c r="Z383" s="40"/>
      <c r="AA383" s="41"/>
      <c r="AB383" s="40"/>
    </row>
    <row r="384" spans="1:28" x14ac:dyDescent="0.2">
      <c r="A384" s="33">
        <v>8206474</v>
      </c>
      <c r="B384" s="33" t="s">
        <v>3895</v>
      </c>
      <c r="C384" s="33" t="s">
        <v>3896</v>
      </c>
      <c r="D384" s="45">
        <v>4</v>
      </c>
      <c r="E384" s="46">
        <v>3.697951682875479</v>
      </c>
      <c r="F384" s="116">
        <v>2017</v>
      </c>
      <c r="G3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2.5218521450513469</v>
      </c>
      <c r="I384" s="46">
        <v>0.51</v>
      </c>
      <c r="J384" s="161">
        <f>(Tabela1[[#This Row],[real]]-1)^3/Tabela1[[#This Row],[Z]]*0.00002</f>
        <v>7.7012695216774297E-4</v>
      </c>
      <c r="K384" s="111">
        <v>1811.668255884003</v>
      </c>
      <c r="L384" s="66">
        <v>2559.5566324361371</v>
      </c>
      <c r="M384" s="49">
        <v>43179</v>
      </c>
      <c r="N384" s="47">
        <f>IF(Tabela1[[#This Row],[Entry]]=$B$1,Tabela1[[#This Row],[real]],Tabela1[[#This Row],[L2]]/Tabela1[[#This Row],[days2]])</f>
        <v>3.4730971141856837</v>
      </c>
      <c r="O384" s="47">
        <f>IF(Tabela1[[#This Row],[Entry]]=$B$1,Tabela1[[#This Row],[real]],Tabela1[[#This Row],[L]]/($B$1-Tabela1[[#This Row],[Entry]]))</f>
        <v>3.4729397997776621</v>
      </c>
      <c r="P384" s="116">
        <v>521.62902341093161</v>
      </c>
      <c r="Q384" s="48">
        <f>MIN(500,$B$1-Tabela1[[#This Row],[Entry]])</f>
        <v>500</v>
      </c>
      <c r="R384" s="46">
        <f>(0.25-Tabela1[[#This Row],[days]]/2000)*$L$2+(Tabela1[[#This Row],[days]]/2000+0.75)*(IF(Tabela1[[#This Row],[real]]&gt;Tabela1[[#This Row],[AV2]],0.4*Tabela1[[#This Row],[real]]+0.6*Tabela1[[#This Row],[AV2]],Tabela1[[#This Row],[AV2]]))</f>
        <v>3.5630389416616017</v>
      </c>
      <c r="S384" s="47">
        <f>Tabela1[[#This Row],[real]]-Tabela1[[#This Row],[AV2]]</f>
        <v>0.22485456868979536</v>
      </c>
      <c r="T384" s="47">
        <f>Tabela1[[#This Row],[real]]/Tabela1[[#This Row],[AV2]]</f>
        <v>1.06474180286275</v>
      </c>
      <c r="U384" s="79">
        <v>43778</v>
      </c>
      <c r="V384" s="191" t="s">
        <v>3995</v>
      </c>
      <c r="W384" s="191"/>
      <c r="X384" s="2"/>
      <c r="Y384" s="41"/>
      <c r="Z384" s="40"/>
      <c r="AA384" s="41"/>
      <c r="AB384" s="40"/>
    </row>
    <row r="385" spans="1:28" x14ac:dyDescent="0.2">
      <c r="A385" s="647">
        <v>10451112</v>
      </c>
      <c r="B385" s="647" t="s">
        <v>3619</v>
      </c>
      <c r="C385" s="647" t="s">
        <v>3619</v>
      </c>
      <c r="D385" s="648">
        <v>3.5</v>
      </c>
      <c r="E385" s="649">
        <v>3.4272970132280869</v>
      </c>
      <c r="F385" s="650">
        <v>2019</v>
      </c>
      <c r="G385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5" s="648"/>
      <c r="I385" s="649">
        <v>0.33999999999999997</v>
      </c>
      <c r="J385" s="651">
        <f>(Tabela1[[#This Row],[real]]-1)^3/Tabela1[[#This Row],[Z]]*0.00002</f>
        <v>8.4123986130738211E-4</v>
      </c>
      <c r="K385" s="652">
        <v>452.63744223934947</v>
      </c>
      <c r="L385" s="652">
        <v>484.79541022271667</v>
      </c>
      <c r="M385" s="653">
        <v>43777</v>
      </c>
      <c r="N385" s="654">
        <f>IF(Tabela1[[#This Row],[Entry]]=$B$1,Tabela1[[#This Row],[real]],Tabela1[[#This Row],[L2]]/Tabela1[[#This Row],[days2]])</f>
        <v>3.4863187174622947</v>
      </c>
      <c r="O385" s="654">
        <f>IF(Tabela1[[#This Row],[Entry]]=$B$1,Tabela1[[#This Row],[real]],Tabela1[[#This Row],[L]]/($B$1-Tabela1[[#This Row],[Entry]]))</f>
        <v>3.4877367641922064</v>
      </c>
      <c r="P385" s="650">
        <v>129.83249063609023</v>
      </c>
      <c r="Q385" s="655">
        <f>MIN(500,$B$1-Tabela1[[#This Row],[Entry]])</f>
        <v>139</v>
      </c>
      <c r="R385" s="649">
        <f>(0.25-Tabela1[[#This Row],[days]]/2000)*$L$2+(Tabela1[[#This Row],[days]]/2000+0.75)*(IF(Tabela1[[#This Row],[real]]&gt;Tabela1[[#This Row],[AV2]],0.4*Tabela1[[#This Row],[real]]+0.6*Tabela1[[#This Row],[AV2]],Tabela1[[#This Row],[AV2]]))</f>
        <v>3.4595991869086671</v>
      </c>
      <c r="S385" s="654">
        <f>Tabela1[[#This Row],[real]]-Tabela1[[#This Row],[AV2]]</f>
        <v>-5.9021704234207828E-2</v>
      </c>
      <c r="T385" s="654">
        <f>Tabela1[[#This Row],[real]]/Tabela1[[#This Row],[AV2]]</f>
        <v>0.9830704794892734</v>
      </c>
      <c r="U385" s="656">
        <v>43777</v>
      </c>
      <c r="V385" s="191" t="s">
        <v>4108</v>
      </c>
      <c r="W385" s="191"/>
      <c r="X385" s="2"/>
      <c r="Y385" s="41"/>
      <c r="Z385" s="40"/>
      <c r="AA385" s="41"/>
      <c r="AB385" s="40"/>
    </row>
    <row r="386" spans="1:28" x14ac:dyDescent="0.2">
      <c r="A386" s="10">
        <v>773496</v>
      </c>
      <c r="B386" s="10" t="s">
        <v>6538</v>
      </c>
      <c r="C386" s="10" t="s">
        <v>2854</v>
      </c>
      <c r="D386" s="2">
        <v>3.5</v>
      </c>
      <c r="E386" s="21">
        <v>3.6028808430640997</v>
      </c>
      <c r="F386" s="116">
        <v>1984</v>
      </c>
      <c r="G3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86" s="21">
        <v>0.75</v>
      </c>
      <c r="J386" s="23">
        <f>(Tabela1[[#This Row],[real]]-1)^3/Tabela1[[#This Row],[Z]]*0.00002</f>
        <v>4.7025302014537404E-4</v>
      </c>
      <c r="K386" s="24">
        <v>2547.5132594323782</v>
      </c>
      <c r="L386" s="66">
        <v>4273.9612092094858</v>
      </c>
      <c r="M386" s="1">
        <v>42536</v>
      </c>
      <c r="N386" s="22">
        <f>IF(Tabela1[[#This Row],[Entry]]=$B$1,Tabela1[[#This Row],[real]],Tabela1[[#This Row],[L2]]/Tabela1[[#This Row],[days2]])</f>
        <v>3.1043407552335269</v>
      </c>
      <c r="O386" s="22">
        <f>IF(Tabela1[[#This Row],[Entry]]=$B$1,Tabela1[[#This Row],[real]],Tabela1[[#This Row],[L]]/($B$1-Tabela1[[#This Row],[Entry]]))</f>
        <v>3.0970733400068737</v>
      </c>
      <c r="P386" s="35">
        <v>820.62938971425478</v>
      </c>
      <c r="Q386" s="3">
        <f>MIN(500,$B$1-Tabela1[[#This Row],[Entry]])</f>
        <v>500</v>
      </c>
      <c r="R386" s="21">
        <f>(0.25-Tabela1[[#This Row],[days]]/2000)*$L$2+(Tabela1[[#This Row],[days]]/2000+0.75)*(IF(Tabela1[[#This Row],[real]]&gt;Tabela1[[#This Row],[AV2]],0.4*Tabela1[[#This Row],[real]]+0.6*Tabela1[[#This Row],[AV2]],Tabela1[[#This Row],[AV2]]))</f>
        <v>3.3037567903657559</v>
      </c>
      <c r="S386" s="22">
        <f>Tabela1[[#This Row],[real]]-Tabela1[[#This Row],[AV2]]</f>
        <v>0.4985400878305728</v>
      </c>
      <c r="T386" s="47">
        <f>Tabela1[[#This Row],[real]]/Tabela1[[#This Row],[AV2]]</f>
        <v>1.1605945117300982</v>
      </c>
      <c r="U386" s="168">
        <v>43777</v>
      </c>
      <c r="V386" s="191" t="s">
        <v>3938</v>
      </c>
      <c r="W386" s="191"/>
      <c r="X386" s="2"/>
      <c r="Y386" s="41"/>
      <c r="Z386" s="40"/>
      <c r="AA386" s="41"/>
      <c r="AB386" s="40"/>
    </row>
    <row r="387" spans="1:28" x14ac:dyDescent="0.2">
      <c r="A387" s="647">
        <v>10493444</v>
      </c>
      <c r="B387" s="647" t="s">
        <v>6337</v>
      </c>
      <c r="C387" s="647" t="s">
        <v>6338</v>
      </c>
      <c r="D387" s="648">
        <v>4</v>
      </c>
      <c r="E387" s="649">
        <v>3.655542873456036</v>
      </c>
      <c r="F387" s="650">
        <v>2019</v>
      </c>
      <c r="G387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4.5766495508470202</v>
      </c>
      <c r="H387" s="648"/>
      <c r="I387" s="649">
        <v>0.33999999999999997</v>
      </c>
      <c r="J387" s="651">
        <f>(Tabela1[[#This Row],[real]]-1)^3/Tabela1[[#This Row],[Z]]*0.00002</f>
        <v>1.1015672887193003E-3</v>
      </c>
      <c r="K387" s="652">
        <v>488.06805970871528</v>
      </c>
      <c r="L387" s="652">
        <v>523.05400246315253</v>
      </c>
      <c r="M387" s="653">
        <v>43776</v>
      </c>
      <c r="N387" s="654">
        <f>IF(Tabela1[[#This Row],[Entry]]=$B$1,Tabela1[[#This Row],[real]],Tabela1[[#This Row],[L2]]/Tabela1[[#This Row],[days2]])</f>
        <v>3.7341861797910982</v>
      </c>
      <c r="O387" s="654">
        <f>IF(Tabela1[[#This Row],[Entry]]=$B$1,Tabela1[[#This Row],[real]],Tabela1[[#This Row],[L]]/($B$1-Tabela1[[#This Row],[Entry]]))</f>
        <v>3.7361000175939467</v>
      </c>
      <c r="P387" s="650">
        <v>130.70265814545414</v>
      </c>
      <c r="Q387" s="655">
        <f>MIN(500,$B$1-Tabela1[[#This Row],[Entry]])</f>
        <v>140</v>
      </c>
      <c r="R387" s="649">
        <f>(0.25-Tabela1[[#This Row],[days]]/2000)*$L$2+(Tabela1[[#This Row],[days]]/2000+0.75)*(IF(Tabela1[[#This Row],[real]]&gt;Tabela1[[#This Row],[AV2]],0.4*Tabela1[[#This Row],[real]]+0.6*Tabela1[[#This Row],[AV2]],Tabela1[[#This Row],[AV2]]))</f>
        <v>3.662924521338379</v>
      </c>
      <c r="S387" s="654">
        <f>Tabela1[[#This Row],[real]]-Tabela1[[#This Row],[AV2]]</f>
        <v>-7.8643306335062224E-2</v>
      </c>
      <c r="T387" s="654">
        <f>Tabela1[[#This Row],[real]]/Tabela1[[#This Row],[AV2]]</f>
        <v>0.97893963971034204</v>
      </c>
      <c r="U387" s="656">
        <v>43776</v>
      </c>
      <c r="V387" s="191" t="s">
        <v>3984</v>
      </c>
      <c r="W387" s="191"/>
      <c r="X387" s="2"/>
      <c r="Y387" s="41"/>
      <c r="Z387" s="40"/>
      <c r="AA387" s="41"/>
      <c r="AB387" s="40"/>
    </row>
    <row r="388" spans="1:28" x14ac:dyDescent="0.2">
      <c r="A388" s="65">
        <v>4686173</v>
      </c>
      <c r="B388" s="65" t="s">
        <v>3279</v>
      </c>
      <c r="C388" s="65" t="s">
        <v>3279</v>
      </c>
      <c r="D388" s="39">
        <v>4</v>
      </c>
      <c r="E388" s="41">
        <v>3.8317320789476259</v>
      </c>
      <c r="F388" s="116">
        <v>2013</v>
      </c>
      <c r="G3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88" s="39"/>
      <c r="I388" s="41">
        <v>0.75</v>
      </c>
      <c r="J388" s="23">
        <f>(Tabela1[[#This Row],[real]]-1)^3/Tabela1[[#This Row],[Z]]*0.00002</f>
        <v>6.0551542979399851E-4</v>
      </c>
      <c r="K388" s="66">
        <v>2733.9555684789398</v>
      </c>
      <c r="L388" s="66">
        <v>4446.8926662770255</v>
      </c>
      <c r="M388" s="67">
        <v>42711</v>
      </c>
      <c r="N388" s="22">
        <f>IF(Tabela1[[#This Row],[Entry]]=$B$1,Tabela1[[#This Row],[real]],Tabela1[[#This Row],[L2]]/Tabela1[[#This Row],[days2]])</f>
        <v>3.6979900879870167</v>
      </c>
      <c r="O388" s="42">
        <f>IF(Tabela1[[#This Row],[Entry]]=$B$1,Tabela1[[#This Row],[real]],Tabela1[[#This Row],[L]]/($B$1-Tabela1[[#This Row],[Entry]]))</f>
        <v>3.6903673579062453</v>
      </c>
      <c r="P388" s="115">
        <v>739.30851717538144</v>
      </c>
      <c r="Q388" s="43">
        <f>MIN(500,$B$1-Tabela1[[#This Row],[Entry]])</f>
        <v>500</v>
      </c>
      <c r="R388" s="41">
        <f>(0.25-Tabela1[[#This Row],[days]]/2000)*$L$2+(Tabela1[[#This Row],[days]]/2000+0.75)*(IF(Tabela1[[#This Row],[real]]&gt;Tabela1[[#This Row],[AV2]],0.4*Tabela1[[#This Row],[real]]+0.6*Tabela1[[#This Row],[AV2]],Tabela1[[#This Row],[AV2]]))</f>
        <v>3.7514868843712605</v>
      </c>
      <c r="S388" s="42">
        <f>Tabela1[[#This Row],[real]]-Tabela1[[#This Row],[AV2]]</f>
        <v>0.13374199096060924</v>
      </c>
      <c r="T388" s="64">
        <f>Tabela1[[#This Row],[real]]/Tabela1[[#This Row],[AV2]]</f>
        <v>1.0361661301892269</v>
      </c>
      <c r="U388" s="168">
        <v>43776</v>
      </c>
      <c r="V388" s="191" t="s">
        <v>3941</v>
      </c>
      <c r="W388" s="191"/>
      <c r="X388" s="2"/>
      <c r="Y388" s="41"/>
      <c r="Z388" s="40"/>
      <c r="AA388" s="41"/>
      <c r="AB388" s="40"/>
    </row>
    <row r="389" spans="1:28" x14ac:dyDescent="0.2">
      <c r="A389" s="358">
        <v>7753946</v>
      </c>
      <c r="B389" s="358" t="s">
        <v>3265</v>
      </c>
      <c r="C389" s="33" t="s">
        <v>5441</v>
      </c>
      <c r="D389" s="359">
        <v>4</v>
      </c>
      <c r="E389" s="360">
        <v>4.0501720080030257</v>
      </c>
      <c r="F389" s="116">
        <v>2018</v>
      </c>
      <c r="G3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89" s="360">
        <v>0.56999999999999995</v>
      </c>
      <c r="J389" s="362">
        <f>(Tabela1[[#This Row],[real]]-1)^3/Tabela1[[#This Row],[Z]]*0.00002</f>
        <v>9.9569914330064312E-4</v>
      </c>
      <c r="K389" s="363">
        <v>1721.9133052733105</v>
      </c>
      <c r="L389" s="66">
        <v>2266.9366641163492</v>
      </c>
      <c r="M389" s="364">
        <v>43335</v>
      </c>
      <c r="N389" s="365">
        <f>IF(Tabela1[[#This Row],[Entry]]=$B$1,Tabela1[[#This Row],[real]],Tabela1[[#This Row],[L2]]/Tabela1[[#This Row],[days2]])</f>
        <v>3.9061257787689336</v>
      </c>
      <c r="O389" s="365">
        <f>IF(Tabela1[[#This Row],[Entry]]=$B$1,Tabela1[[#This Row],[real]],Tabela1[[#This Row],[L]]/($B$1-Tabela1[[#This Row],[Entry]]))</f>
        <v>3.9017842755875201</v>
      </c>
      <c r="P389" s="361">
        <v>440.82382462758119</v>
      </c>
      <c r="Q389" s="366">
        <f>MIN(500,$B$1-Tabela1[[#This Row],[Entry]])</f>
        <v>500</v>
      </c>
      <c r="R389" s="360">
        <f>(0.25-Tabela1[[#This Row],[days]]/2000)*$L$2+(Tabela1[[#This Row],[days]]/2000+0.75)*(IF(Tabela1[[#This Row],[real]]&gt;Tabela1[[#This Row],[AV2]],0.4*Tabela1[[#This Row],[real]]+0.6*Tabela1[[#This Row],[AV2]],Tabela1[[#This Row],[AV2]]))</f>
        <v>3.9637442704625703</v>
      </c>
      <c r="S389" s="365">
        <f>Tabela1[[#This Row],[real]]-Tabela1[[#This Row],[AV2]]</f>
        <v>0.14404622923409205</v>
      </c>
      <c r="T389" s="365">
        <f>Tabela1[[#This Row],[real]]/Tabela1[[#This Row],[AV2]]</f>
        <v>1.0368770073961853</v>
      </c>
      <c r="U389" s="367">
        <v>43776</v>
      </c>
      <c r="V389" s="191" t="s">
        <v>5452</v>
      </c>
      <c r="W389" s="191"/>
      <c r="X389" s="2"/>
      <c r="Y389" s="41"/>
      <c r="Z389" s="40"/>
      <c r="AA389" s="41"/>
      <c r="AB389" s="40"/>
    </row>
    <row r="390" spans="1:28" x14ac:dyDescent="0.2">
      <c r="A390" s="647">
        <v>7150139</v>
      </c>
      <c r="B390" s="647" t="s">
        <v>6334</v>
      </c>
      <c r="C390" s="647" t="s">
        <v>6335</v>
      </c>
      <c r="D390" s="648">
        <v>4</v>
      </c>
      <c r="E390" s="649">
        <v>3.6382055001276714</v>
      </c>
      <c r="F390" s="650">
        <v>2016</v>
      </c>
      <c r="G390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5.4166823229554932</v>
      </c>
      <c r="H390" s="648"/>
      <c r="I390" s="649">
        <v>0.35</v>
      </c>
      <c r="J390" s="651">
        <f>(Tabela1[[#This Row],[real]]-1)^3/Tabela1[[#This Row],[Z]]*0.00002</f>
        <v>1.0492713519720405E-3</v>
      </c>
      <c r="K390" s="652">
        <v>488.83833202298479</v>
      </c>
      <c r="L390" s="652">
        <v>524.13489850216547</v>
      </c>
      <c r="M390" s="653">
        <v>43775</v>
      </c>
      <c r="N390" s="654">
        <f>IF(Tabela1[[#This Row],[Entry]]=$B$1,Tabela1[[#This Row],[real]],Tabela1[[#This Row],[L2]]/Tabela1[[#This Row],[days2]])</f>
        <v>3.7153687517408502</v>
      </c>
      <c r="O390" s="654">
        <f>IF(Tabela1[[#This Row],[Entry]]=$B$1,Tabela1[[#This Row],[real]],Tabela1[[#This Row],[L]]/($B$1-Tabela1[[#This Row],[Entry]]))</f>
        <v>3.7172687837033012</v>
      </c>
      <c r="P390" s="650">
        <v>131.57195548730868</v>
      </c>
      <c r="Q390" s="655">
        <f>MIN(500,$B$1-Tabela1[[#This Row],[Entry]])</f>
        <v>141</v>
      </c>
      <c r="R390" s="649">
        <f>(0.25-Tabela1[[#This Row],[days]]/2000)*$L$2+(Tabela1[[#This Row],[days]]/2000+0.75)*(IF(Tabela1[[#This Row],[real]]&gt;Tabela1[[#This Row],[AV2]],0.4*Tabela1[[#This Row],[real]]+0.6*Tabela1[[#This Row],[AV2]],Tabela1[[#This Row],[AV2]]))</f>
        <v>3.6476827706744084</v>
      </c>
      <c r="S390" s="654">
        <f>Tabela1[[#This Row],[real]]-Tabela1[[#This Row],[AV2]]</f>
        <v>-7.7163251613178829E-2</v>
      </c>
      <c r="T390" s="654">
        <f>Tabela1[[#This Row],[real]]/Tabela1[[#This Row],[AV2]]</f>
        <v>0.97923133428491482</v>
      </c>
      <c r="U390" s="656">
        <v>43775</v>
      </c>
      <c r="V390" s="191" t="s">
        <v>6336</v>
      </c>
      <c r="W390" s="191"/>
      <c r="X390" s="2"/>
      <c r="Y390" s="41"/>
      <c r="Z390" s="40"/>
      <c r="AA390" s="41"/>
      <c r="AB390" s="40"/>
    </row>
    <row r="391" spans="1:28" x14ac:dyDescent="0.2">
      <c r="A391" s="310">
        <v>4380780</v>
      </c>
      <c r="B391" s="310" t="s">
        <v>3170</v>
      </c>
      <c r="C391" s="310" t="s">
        <v>3887</v>
      </c>
      <c r="D391" s="312">
        <v>4.5</v>
      </c>
      <c r="E391" s="314">
        <v>4.2333470491869756</v>
      </c>
      <c r="F391" s="116">
        <v>2013</v>
      </c>
      <c r="G3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0.38567870041259067</v>
      </c>
      <c r="H391" s="39"/>
      <c r="I391" s="314">
        <v>0.64</v>
      </c>
      <c r="J391" s="166">
        <f>(Tabela1[[#This Row],[real]]-1)^3/Tabela1[[#This Row],[Z]]*0.00002</f>
        <v>1.0563479337630704E-3</v>
      </c>
      <c r="K391" s="318">
        <v>2108.0184235663883</v>
      </c>
      <c r="L391" s="66">
        <v>2960.9406338295839</v>
      </c>
      <c r="M391" s="172">
        <v>43177</v>
      </c>
      <c r="N391" s="169">
        <f>IF(Tabela1[[#This Row],[Entry]]=$B$1,Tabela1[[#This Row],[real]],Tabela1[[#This Row],[L2]]/Tabela1[[#This Row],[days2]])</f>
        <v>4.0338265849304094</v>
      </c>
      <c r="O391" s="320">
        <f>IF(Tabela1[[#This Row],[Entry]]=$B$1,Tabela1[[#This Row],[real]],Tabela1[[#This Row],[L]]/($B$1-Tabela1[[#This Row],[Entry]]))</f>
        <v>4.0066855667518047</v>
      </c>
      <c r="P391" s="316">
        <v>522.5852869931332</v>
      </c>
      <c r="Q391" s="322">
        <f>MIN(500,$B$1-Tabela1[[#This Row],[Entry]])</f>
        <v>500</v>
      </c>
      <c r="R391" s="314">
        <f>(0.25-Tabela1[[#This Row],[days]]/2000)*$L$2+(Tabela1[[#This Row],[days]]/2000+0.75)*(IF(Tabela1[[#This Row],[real]]&gt;Tabela1[[#This Row],[AV2]],0.4*Tabela1[[#This Row],[real]]+0.6*Tabela1[[#This Row],[AV2]],Tabela1[[#This Row],[AV2]]))</f>
        <v>4.1136347706330358</v>
      </c>
      <c r="S391" s="320">
        <f>Tabela1[[#This Row],[real]]-Tabela1[[#This Row],[AV2]]</f>
        <v>0.19952046425656622</v>
      </c>
      <c r="T391" s="320">
        <f>Tabela1[[#This Row],[real]]/Tabela1[[#This Row],[AV2]]</f>
        <v>1.0494618348250111</v>
      </c>
      <c r="U391" s="168">
        <v>43775</v>
      </c>
      <c r="V391" s="191" t="s">
        <v>3941</v>
      </c>
      <c r="W391" s="191"/>
      <c r="X391" s="2"/>
      <c r="Y391" s="41"/>
      <c r="Z391" s="40"/>
      <c r="AA391" s="41"/>
      <c r="AB391" s="40"/>
    </row>
    <row r="392" spans="1:28" x14ac:dyDescent="0.2">
      <c r="A392" s="358">
        <v>4127213</v>
      </c>
      <c r="B392" s="358" t="s">
        <v>3524</v>
      </c>
      <c r="C392" s="358" t="s">
        <v>5453</v>
      </c>
      <c r="D392" s="359">
        <v>3.5</v>
      </c>
      <c r="E392" s="360">
        <v>3.4063499149291272</v>
      </c>
      <c r="F392" s="116">
        <v>2012</v>
      </c>
      <c r="G3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92" s="359"/>
      <c r="I392" s="360">
        <v>0.44</v>
      </c>
      <c r="J392" s="362">
        <f>(Tabela1[[#This Row],[real]]-1)^3/Tabela1[[#This Row],[Z]]*0.00002</f>
        <v>6.3336441364700334E-4</v>
      </c>
      <c r="K392" s="363">
        <v>1486.4942780042945</v>
      </c>
      <c r="L392" s="66">
        <v>1960.6654603761765</v>
      </c>
      <c r="M392" s="364">
        <v>43338</v>
      </c>
      <c r="N392" s="365">
        <f>IF(Tabela1[[#This Row],[Entry]]=$B$1,Tabela1[[#This Row],[real]],Tabela1[[#This Row],[L2]]/Tabela1[[#This Row],[days2]])</f>
        <v>3.384989619611007</v>
      </c>
      <c r="O392" s="365">
        <f>IF(Tabela1[[#This Row],[Entry]]=$B$1,Tabela1[[#This Row],[real]],Tabela1[[#This Row],[L]]/($B$1-Tabela1[[#This Row],[Entry]]))</f>
        <v>3.3921547757373296</v>
      </c>
      <c r="P392" s="361">
        <v>439.1429354442505</v>
      </c>
      <c r="Q392" s="366">
        <f>MIN(500,$B$1-Tabela1[[#This Row],[Entry]])</f>
        <v>500</v>
      </c>
      <c r="R392" s="360">
        <f>(0.25-Tabela1[[#This Row],[days]]/2000)*$L$2+(Tabela1[[#This Row],[days]]/2000+0.75)*(IF(Tabela1[[#This Row],[real]]&gt;Tabela1[[#This Row],[AV2]],0.4*Tabela1[[#This Row],[real]]+0.6*Tabela1[[#This Row],[AV2]],Tabela1[[#This Row],[AV2]]))</f>
        <v>3.3935337377382551</v>
      </c>
      <c r="S392" s="365">
        <f>Tabela1[[#This Row],[real]]-Tabela1[[#This Row],[AV2]]</f>
        <v>2.1360295318120226E-2</v>
      </c>
      <c r="T392" s="365">
        <f>Tabela1[[#This Row],[real]]/Tabela1[[#This Row],[AV2]]</f>
        <v>1.0063102986178654</v>
      </c>
      <c r="U392" s="367">
        <v>43775</v>
      </c>
      <c r="V392" s="191" t="s">
        <v>4043</v>
      </c>
      <c r="W392" s="191"/>
      <c r="X392" s="2"/>
      <c r="Y392" s="41"/>
      <c r="Z392" s="40"/>
      <c r="AA392" s="41"/>
      <c r="AB392" s="40"/>
    </row>
    <row r="393" spans="1:28" x14ac:dyDescent="0.2">
      <c r="A393" s="44">
        <v>171202</v>
      </c>
      <c r="B393" s="44" t="s">
        <v>3651</v>
      </c>
      <c r="C393" s="44" t="s">
        <v>3652</v>
      </c>
      <c r="D393" s="45">
        <v>3.5</v>
      </c>
      <c r="E393" s="46">
        <v>3.5011875212533883</v>
      </c>
      <c r="F393" s="116">
        <v>2004</v>
      </c>
      <c r="G3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93" s="46">
        <v>0.45999999999999996</v>
      </c>
      <c r="J393" s="23">
        <f>(Tabela1[[#This Row],[real]]-1)^3/Tabela1[[#This Row],[Z]]*0.00002</f>
        <v>6.8031637398809281E-4</v>
      </c>
      <c r="K393" s="111">
        <v>1915.5923070641352</v>
      </c>
      <c r="L393" s="66">
        <v>2837.3606706521732</v>
      </c>
      <c r="M393" s="49">
        <v>43073</v>
      </c>
      <c r="N393" s="22">
        <f>IF(Tabela1[[#This Row],[Entry]]=$B$1,Tabela1[[#This Row],[real]],Tabela1[[#This Row],[L2]]/Tabela1[[#This Row],[days2]])</f>
        <v>3.3542711037141046</v>
      </c>
      <c r="O393" s="47">
        <f>IF(Tabela1[[#This Row],[Entry]]=$B$1,Tabela1[[#This Row],[real]],Tabela1[[#This Row],[L]]/($B$1-Tabela1[[#This Row],[Entry]]))</f>
        <v>3.3657896449017475</v>
      </c>
      <c r="P393" s="116">
        <v>571.09048369496588</v>
      </c>
      <c r="Q393" s="48">
        <f>MIN(500,$B$1-Tabela1[[#This Row],[Entry]])</f>
        <v>500</v>
      </c>
      <c r="R393" s="46">
        <f>(0.25-Tabela1[[#This Row],[days]]/2000)*$L$2+(Tabela1[[#This Row],[days]]/2000+0.75)*(IF(Tabela1[[#This Row],[real]]&gt;Tabela1[[#This Row],[AV2]],0.4*Tabela1[[#This Row],[real]]+0.6*Tabela1[[#This Row],[AV2]],Tabela1[[#This Row],[AV2]]))</f>
        <v>3.413037670729818</v>
      </c>
      <c r="S393" s="47">
        <f>Tabela1[[#This Row],[real]]-Tabela1[[#This Row],[AV2]]</f>
        <v>0.14691641753928364</v>
      </c>
      <c r="T393" s="47">
        <f>Tabela1[[#This Row],[real]]/Tabela1[[#This Row],[AV2]]</f>
        <v>1.0437998041889358</v>
      </c>
      <c r="U393" s="168">
        <v>43775</v>
      </c>
      <c r="V393" s="191" t="s">
        <v>4688</v>
      </c>
      <c r="W393" s="191"/>
      <c r="X393" s="2"/>
      <c r="Y393" s="41"/>
      <c r="Z393" s="40"/>
      <c r="AA393" s="41"/>
      <c r="AB393" s="40"/>
    </row>
    <row r="394" spans="1:28" x14ac:dyDescent="0.2">
      <c r="A394" s="647">
        <v>10219498</v>
      </c>
      <c r="B394" s="647" t="s">
        <v>3548</v>
      </c>
      <c r="C394" s="647" t="s">
        <v>6332</v>
      </c>
      <c r="D394" s="648">
        <v>4</v>
      </c>
      <c r="E394" s="649">
        <v>3.836008616430028</v>
      </c>
      <c r="F394" s="650">
        <v>2019</v>
      </c>
      <c r="G394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94" s="648"/>
      <c r="I394" s="649">
        <v>0.35</v>
      </c>
      <c r="J394" s="651">
        <f>(Tabela1[[#This Row],[real]]-1)^3/Tabela1[[#This Row],[Z]]*0.00002</f>
        <v>1.303420626273342E-3</v>
      </c>
      <c r="K394" s="652">
        <v>517.44491648950464</v>
      </c>
      <c r="L394" s="652">
        <v>554.86111813258015</v>
      </c>
      <c r="M394" s="653">
        <v>43775</v>
      </c>
      <c r="N394" s="654">
        <f>IF(Tabela1[[#This Row],[Entry]]=$B$1,Tabela1[[#This Row],[real]],Tabela1[[#This Row],[L2]]/Tabela1[[#This Row],[days2]])</f>
        <v>3.9327903470995906</v>
      </c>
      <c r="O394" s="654">
        <f>IF(Tabela1[[#This Row],[Entry]]=$B$1,Tabela1[[#This Row],[real]],Tabela1[[#This Row],[L]]/($B$1-Tabela1[[#This Row],[Entry]]))</f>
        <v>3.9351852349828378</v>
      </c>
      <c r="P394" s="650">
        <v>131.57195548730868</v>
      </c>
      <c r="Q394" s="655">
        <f>MIN(500,$B$1-Tabela1[[#This Row],[Entry]])</f>
        <v>141</v>
      </c>
      <c r="R394" s="649">
        <f>(0.25-Tabela1[[#This Row],[days]]/2000)*$L$2+(Tabela1[[#This Row],[days]]/2000+0.75)*(IF(Tabela1[[#This Row],[real]]&gt;Tabela1[[#This Row],[AV2]],0.4*Tabela1[[#This Row],[real]]+0.6*Tabela1[[#This Row],[AV2]],Tabela1[[#This Row],[AV2]]))</f>
        <v>3.8260771896662549</v>
      </c>
      <c r="S394" s="654">
        <f>Tabela1[[#This Row],[real]]-Tabela1[[#This Row],[AV2]]</f>
        <v>-9.6781730669562638E-2</v>
      </c>
      <c r="T394" s="654">
        <f>Tabela1[[#This Row],[real]]/Tabela1[[#This Row],[AV2]]</f>
        <v>0.97539107805710046</v>
      </c>
      <c r="U394" s="656">
        <v>43775</v>
      </c>
      <c r="V394" s="191" t="s">
        <v>6333</v>
      </c>
      <c r="W394" s="191"/>
      <c r="X394" s="2"/>
      <c r="Y394" s="41"/>
      <c r="Z394" s="40"/>
      <c r="AA394" s="41"/>
      <c r="AB394" s="40"/>
    </row>
    <row r="395" spans="1:28" x14ac:dyDescent="0.2">
      <c r="A395" s="647">
        <v>9088364</v>
      </c>
      <c r="B395" s="647" t="s">
        <v>6330</v>
      </c>
      <c r="C395" s="647" t="s">
        <v>6331</v>
      </c>
      <c r="D395" s="648">
        <v>4</v>
      </c>
      <c r="E395" s="649">
        <v>3.6845550271047292</v>
      </c>
      <c r="F395" s="650">
        <v>2018</v>
      </c>
      <c r="G395" s="64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3.1709487337297855</v>
      </c>
      <c r="H395" s="648"/>
      <c r="I395" s="649">
        <v>0.33999999999999997</v>
      </c>
      <c r="J395" s="651">
        <f>(Tabela1[[#This Row],[real]]-1)^3/Tabela1[[#This Row],[Z]]*0.00002</f>
        <v>1.1380674700380141E-3</v>
      </c>
      <c r="K395" s="652">
        <v>499.12437025848016</v>
      </c>
      <c r="L395" s="652">
        <v>535.44634070658549</v>
      </c>
      <c r="M395" s="653">
        <v>43774</v>
      </c>
      <c r="N395" s="654">
        <f>IF(Tabela1[[#This Row],[Entry]]=$B$1,Tabela1[[#This Row],[real]],Tabela1[[#This Row],[L2]]/Tabela1[[#This Row],[days2]])</f>
        <v>3.7686720390579045</v>
      </c>
      <c r="O395" s="654">
        <f>IF(Tabela1[[#This Row],[Entry]]=$B$1,Tabela1[[#This Row],[real]],Tabela1[[#This Row],[L]]/($B$1-Tabela1[[#This Row],[Entry]]))</f>
        <v>3.7707488782153908</v>
      </c>
      <c r="P395" s="650">
        <v>132.44038353182137</v>
      </c>
      <c r="Q395" s="655">
        <f>MIN(500,$B$1-Tabela1[[#This Row],[Entry]])</f>
        <v>142</v>
      </c>
      <c r="R395" s="649">
        <f>(0.25-Tabela1[[#This Row],[days]]/2000)*$L$2+(Tabela1[[#This Row],[days]]/2000+0.75)*(IF(Tabela1[[#This Row],[real]]&gt;Tabela1[[#This Row],[AV2]],0.4*Tabela1[[#This Row],[real]]+0.6*Tabela1[[#This Row],[AV2]],Tabela1[[#This Row],[AV2]]))</f>
        <v>3.691633309898942</v>
      </c>
      <c r="S395" s="654">
        <f>Tabela1[[#This Row],[real]]-Tabela1[[#This Row],[AV2]]</f>
        <v>-8.4117011953175336E-2</v>
      </c>
      <c r="T395" s="654">
        <f>Tabela1[[#This Row],[real]]/Tabela1[[#This Row],[AV2]]</f>
        <v>0.97767993312195911</v>
      </c>
      <c r="U395" s="656">
        <v>43774</v>
      </c>
      <c r="V395" s="191" t="s">
        <v>4201</v>
      </c>
      <c r="W395" s="191"/>
      <c r="X395" s="2"/>
      <c r="Y395" s="41"/>
      <c r="Z395" s="40"/>
      <c r="AA395" s="41"/>
      <c r="AB395" s="40"/>
    </row>
    <row r="396" spans="1:28" x14ac:dyDescent="0.2">
      <c r="A396" s="65">
        <v>2700</v>
      </c>
      <c r="B396" s="65" t="s">
        <v>339</v>
      </c>
      <c r="C396" s="65" t="s">
        <v>2280</v>
      </c>
      <c r="D396" s="39">
        <v>4</v>
      </c>
      <c r="E396" s="41">
        <v>3.7033460407191483</v>
      </c>
      <c r="F396" s="116">
        <v>2000</v>
      </c>
      <c r="G3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2.2604839846421245</v>
      </c>
      <c r="H396" s="39"/>
      <c r="I396" s="41">
        <v>0.75</v>
      </c>
      <c r="J396" s="23">
        <f>(Tabela1[[#This Row],[real]]-1)^3/Tabela1[[#This Row],[Z]]*0.00002</f>
        <v>5.268338302799149E-4</v>
      </c>
      <c r="K396" s="66">
        <v>3272.9472849977924</v>
      </c>
      <c r="L396" s="66">
        <v>5650.2805868472633</v>
      </c>
      <c r="M396" s="67">
        <v>42409</v>
      </c>
      <c r="N396" s="22">
        <f>IF(Tabela1[[#This Row],[Entry]]=$B$1,Tabela1[[#This Row],[real]],Tabela1[[#This Row],[L2]]/Tabela1[[#This Row],[days2]])</f>
        <v>3.7207588069793847</v>
      </c>
      <c r="O396" s="42">
        <f>IF(Tabela1[[#This Row],[Entry]]=$B$1,Tabela1[[#This Row],[real]],Tabela1[[#This Row],[L]]/($B$1-Tabela1[[#This Row],[Entry]]))</f>
        <v>3.7493567265078056</v>
      </c>
      <c r="P396" s="115">
        <v>879.64510864246586</v>
      </c>
      <c r="Q396" s="43">
        <f>MIN(500,$B$1-Tabela1[[#This Row],[Entry]])</f>
        <v>500</v>
      </c>
      <c r="R396" s="41">
        <f>(0.25-Tabela1[[#This Row],[days]]/2000)*$L$2+(Tabela1[[#This Row],[days]]/2000+0.75)*(IF(Tabela1[[#This Row],[real]]&gt;Tabela1[[#This Row],[AV2]],0.4*Tabela1[[#This Row],[real]]+0.6*Tabela1[[#This Row],[AV2]],Tabela1[[#This Row],[AV2]]))</f>
        <v>3.7207588069793847</v>
      </c>
      <c r="S396" s="42">
        <f>Tabela1[[#This Row],[real]]-Tabela1[[#This Row],[AV2]]</f>
        <v>-1.7412766260236356E-2</v>
      </c>
      <c r="T396" s="64">
        <f>Tabela1[[#This Row],[real]]/Tabela1[[#This Row],[AV2]]</f>
        <v>0.99532010346180633</v>
      </c>
      <c r="U396" s="168">
        <v>43774</v>
      </c>
      <c r="V396" s="191" t="s">
        <v>4208</v>
      </c>
      <c r="W396" s="191"/>
      <c r="X396" s="2"/>
      <c r="Y396" s="41"/>
      <c r="Z396" s="40"/>
      <c r="AA396" s="41"/>
      <c r="AB396" s="40"/>
    </row>
    <row r="397" spans="1:28" x14ac:dyDescent="0.2">
      <c r="A397" s="65">
        <v>4128263</v>
      </c>
      <c r="B397" s="65" t="s">
        <v>1208</v>
      </c>
      <c r="C397" s="65" t="s">
        <v>1209</v>
      </c>
      <c r="D397" s="39">
        <v>3</v>
      </c>
      <c r="E397" s="41">
        <v>2.9042690758944412</v>
      </c>
      <c r="F397" s="116">
        <v>2012</v>
      </c>
      <c r="G3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97" s="39"/>
      <c r="I397" s="41">
        <v>0.55999999999999994</v>
      </c>
      <c r="J397" s="23">
        <f>(Tabela1[[#This Row],[real]]-1)^3/Tabela1[[#This Row],[Z]]*0.00002</f>
        <v>2.4661921615328581E-4</v>
      </c>
      <c r="K397" s="66">
        <v>2322.4958080427241</v>
      </c>
      <c r="L397" s="66">
        <v>3960.0317849574408</v>
      </c>
      <c r="M397" s="67">
        <v>42409</v>
      </c>
      <c r="N397" s="22">
        <f>IF(Tabela1[[#This Row],[Entry]]=$B$1,Tabela1[[#This Row],[real]],Tabela1[[#This Row],[L2]]/Tabela1[[#This Row],[days2]])</f>
        <v>2.6402645626336438</v>
      </c>
      <c r="O397" s="42">
        <f>IF(Tabela1[[#This Row],[Entry]]=$B$1,Tabela1[[#This Row],[real]],Tabela1[[#This Row],[L]]/($B$1-Tabela1[[#This Row],[Entry]]))</f>
        <v>2.627758317821792</v>
      </c>
      <c r="P397" s="115">
        <v>879.64510864246586</v>
      </c>
      <c r="Q397" s="43">
        <f>MIN(500,$B$1-Tabela1[[#This Row],[Entry]])</f>
        <v>500</v>
      </c>
      <c r="R397" s="41">
        <f>(0.25-Tabela1[[#This Row],[days]]/2000)*$L$2+(Tabela1[[#This Row],[days]]/2000+0.75)*(IF(Tabela1[[#This Row],[real]]&gt;Tabela1[[#This Row],[AV2]],0.4*Tabela1[[#This Row],[real]]+0.6*Tabela1[[#This Row],[AV2]],Tabela1[[#This Row],[AV2]]))</f>
        <v>2.7458663679379627</v>
      </c>
      <c r="S397" s="42">
        <f>Tabela1[[#This Row],[real]]-Tabela1[[#This Row],[AV2]]</f>
        <v>0.26400451326079732</v>
      </c>
      <c r="T397" s="64">
        <f>Tabela1[[#This Row],[real]]/Tabela1[[#This Row],[AV2]]</f>
        <v>1.0999916890894657</v>
      </c>
      <c r="U397" s="168">
        <v>43774</v>
      </c>
      <c r="V397" s="191" t="s">
        <v>3938</v>
      </c>
      <c r="W397" s="191"/>
      <c r="X397" s="2"/>
      <c r="Y397" s="41"/>
      <c r="Z397" s="40"/>
      <c r="AA397" s="41"/>
      <c r="AB397" s="40"/>
    </row>
    <row r="398" spans="1:28" x14ac:dyDescent="0.2">
      <c r="A398" s="65">
        <v>19242</v>
      </c>
      <c r="B398" s="65" t="s">
        <v>1393</v>
      </c>
      <c r="C398" s="65" t="s">
        <v>1394</v>
      </c>
      <c r="D398" s="39">
        <v>3</v>
      </c>
      <c r="E398" s="41">
        <v>2.7646914889029657</v>
      </c>
      <c r="F398" s="116">
        <v>1993</v>
      </c>
      <c r="G3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98" s="39"/>
      <c r="I398" s="41">
        <v>0.63</v>
      </c>
      <c r="J398" s="23">
        <f>(Tabela1[[#This Row],[real]]-1)^3/Tabela1[[#This Row],[Z]]*0.00002</f>
        <v>1.7445998046022789E-4</v>
      </c>
      <c r="K398" s="66">
        <v>2562.3017814333175</v>
      </c>
      <c r="L398" s="66">
        <v>4439.0428655856949</v>
      </c>
      <c r="M398" s="67">
        <v>42409</v>
      </c>
      <c r="N398" s="22">
        <f>IF(Tabela1[[#This Row],[Entry]]=$B$1,Tabela1[[#This Row],[real]],Tabela1[[#This Row],[L2]]/Tabela1[[#This Row],[days2]])</f>
        <v>2.9128812929883203</v>
      </c>
      <c r="O398" s="42">
        <f>IF(Tabela1[[#This Row],[Entry]]=$B$1,Tabela1[[#This Row],[real]],Tabela1[[#This Row],[L]]/($B$1-Tabela1[[#This Row],[Entry]]))</f>
        <v>2.9456157037728565</v>
      </c>
      <c r="P398" s="115">
        <v>879.64510864246586</v>
      </c>
      <c r="Q398" s="43">
        <f>MIN(500,$B$1-Tabela1[[#This Row],[Entry]])</f>
        <v>500</v>
      </c>
      <c r="R398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2.9128812929883203</v>
      </c>
      <c r="S398" s="42">
        <f>Tabela1[[#This Row],[real]]-Tabela1[[#This Row],[AV2]]</f>
        <v>-0.14818980408535465</v>
      </c>
      <c r="T398" s="64">
        <f>Tabela1[[#This Row],[real]]/Tabela1[[#This Row],[AV2]]</f>
        <v>0.94912604078921214</v>
      </c>
      <c r="U398" s="168">
        <v>43773</v>
      </c>
      <c r="V398" s="191" t="s">
        <v>4893</v>
      </c>
      <c r="W398" s="191"/>
      <c r="X398" s="2"/>
      <c r="Y398" s="41"/>
      <c r="Z398" s="40"/>
      <c r="AA398" s="41"/>
      <c r="AB398" s="40"/>
    </row>
    <row r="399" spans="1:28" x14ac:dyDescent="0.2">
      <c r="A399" s="80">
        <v>10306885</v>
      </c>
      <c r="B399" s="80" t="s">
        <v>5412</v>
      </c>
      <c r="C399" s="80" t="s">
        <v>6329</v>
      </c>
      <c r="D399" s="76">
        <v>3</v>
      </c>
      <c r="E399" s="77">
        <v>3.0461579422480316</v>
      </c>
      <c r="F399" s="116">
        <v>2019</v>
      </c>
      <c r="G399" s="46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99" s="76"/>
      <c r="I399" s="77">
        <v>0.35</v>
      </c>
      <c r="J399" s="161">
        <f>(Tabela1[[#This Row],[real]]-1)^3/Tabela1[[#This Row],[Z]]*0.00002</f>
        <v>4.8953011330489505E-4</v>
      </c>
      <c r="K399" s="112">
        <v>410.82878662906694</v>
      </c>
      <c r="L399" s="111">
        <v>440.82361638112116</v>
      </c>
      <c r="M399" s="79">
        <v>43773</v>
      </c>
      <c r="N399" s="47">
        <f>IF(Tabela1[[#This Row],[Entry]]=$B$1,Tabela1[[#This Row],[real]],Tabela1[[#This Row],[L2]]/Tabela1[[#This Row],[days2]])</f>
        <v>3.0818027562848807</v>
      </c>
      <c r="O399" s="64">
        <f>IF(Tabela1[[#This Row],[Entry]]=$B$1,Tabela1[[#This Row],[real]],Tabela1[[#This Row],[L]]/($B$1-Tabela1[[#This Row],[Entry]]))</f>
        <v>3.0826826320358123</v>
      </c>
      <c r="P399" s="117">
        <v>133.30794314828955</v>
      </c>
      <c r="Q399" s="78">
        <f>MIN(500,$B$1-Tabela1[[#This Row],[Entry]])</f>
        <v>143</v>
      </c>
      <c r="R399" s="77">
        <f>(0.25-Tabela1[[#This Row],[days]]/2000)*$L$2+(Tabela1[[#This Row],[days]]/2000+0.75)*(IF(Tabela1[[#This Row],[real]]&gt;Tabela1[[#This Row],[AV2]],0.4*Tabela1[[#This Row],[real]]+0.6*Tabela1[[#This Row],[AV2]],Tabela1[[#This Row],[AV2]]))</f>
        <v>3.1275853860817939</v>
      </c>
      <c r="S399" s="64">
        <f>Tabela1[[#This Row],[real]]-Tabela1[[#This Row],[AV2]]</f>
        <v>-3.5644814036849048E-2</v>
      </c>
      <c r="T399" s="64">
        <f>Tabela1[[#This Row],[real]]/Tabela1[[#This Row],[AV2]]</f>
        <v>0.98843377826041701</v>
      </c>
      <c r="U399" s="79">
        <v>43773</v>
      </c>
      <c r="V399" s="191" t="s">
        <v>4229</v>
      </c>
      <c r="W399" s="191"/>
      <c r="X399" s="2"/>
      <c r="Y399" s="41"/>
      <c r="Z399" s="40"/>
      <c r="AA399" s="41"/>
      <c r="AB399" s="40"/>
    </row>
    <row r="400" spans="1:28" x14ac:dyDescent="0.2">
      <c r="A400" s="428">
        <v>9374048</v>
      </c>
      <c r="B400" s="428" t="s">
        <v>5509</v>
      </c>
      <c r="C400" s="428" t="s">
        <v>5615</v>
      </c>
      <c r="D400" s="429">
        <v>3.5</v>
      </c>
      <c r="E400" s="430">
        <v>3.6072171098164185</v>
      </c>
      <c r="F400" s="116">
        <v>2018</v>
      </c>
      <c r="G4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0" s="39"/>
      <c r="I400" s="430">
        <v>0.47</v>
      </c>
      <c r="J400" s="432">
        <f>(Tabela1[[#This Row],[real]]-1)^3/Tabela1[[#This Row],[Z]]*0.00002</f>
        <v>7.5416041017234957E-4</v>
      </c>
      <c r="K400" s="433">
        <v>1374.9695994950857</v>
      </c>
      <c r="L400" s="66">
        <v>1751.0398757240873</v>
      </c>
      <c r="M400" s="434">
        <v>43404</v>
      </c>
      <c r="N400" s="435">
        <f>IF(Tabela1[[#This Row],[Entry]]=$B$1,Tabela1[[#This Row],[real]],Tabela1[[#This Row],[L2]]/Tabela1[[#This Row],[days2]])</f>
        <v>3.4300689484506388</v>
      </c>
      <c r="O400" s="435">
        <f>IF(Tabela1[[#This Row],[Entry]]=$B$1,Tabela1[[#This Row],[real]],Tabela1[[#This Row],[L]]/($B$1-Tabela1[[#This Row],[Entry]]))</f>
        <v>3.4199997572736081</v>
      </c>
      <c r="P400" s="431">
        <v>400.85771457047798</v>
      </c>
      <c r="Q400" s="436">
        <f>MIN(500,$B$1-Tabela1[[#This Row],[Entry]])</f>
        <v>500</v>
      </c>
      <c r="R400" s="430">
        <f>(0.25-Tabela1[[#This Row],[days]]/2000)*$L$2+(Tabela1[[#This Row],[days]]/2000+0.75)*(IF(Tabela1[[#This Row],[real]]&gt;Tabela1[[#This Row],[AV2]],0.4*Tabela1[[#This Row],[real]]+0.6*Tabela1[[#This Row],[AV2]],Tabela1[[#This Row],[AV2]]))</f>
        <v>3.5009282129969508</v>
      </c>
      <c r="S400" s="435">
        <f>Tabela1[[#This Row],[real]]-Tabela1[[#This Row],[AV2]]</f>
        <v>0.17714816136577971</v>
      </c>
      <c r="T400" s="435">
        <f>Tabela1[[#This Row],[real]]/Tabela1[[#This Row],[AV2]]</f>
        <v>1.051645656115979</v>
      </c>
      <c r="U400" s="437">
        <v>43773</v>
      </c>
      <c r="V400" s="191" t="s">
        <v>4063</v>
      </c>
      <c r="W400" s="191"/>
      <c r="X400" s="2"/>
      <c r="Y400" s="41"/>
      <c r="Z400" s="40"/>
      <c r="AA400" s="41"/>
      <c r="AB400" s="40"/>
    </row>
    <row r="401" spans="1:28" x14ac:dyDescent="0.2">
      <c r="A401" s="75">
        <v>8373699</v>
      </c>
      <c r="B401" s="75" t="s">
        <v>3770</v>
      </c>
      <c r="C401" s="75" t="s">
        <v>3771</v>
      </c>
      <c r="D401" s="76">
        <v>4</v>
      </c>
      <c r="E401" s="77">
        <v>3.792200791911696</v>
      </c>
      <c r="F401" s="116">
        <v>2017</v>
      </c>
      <c r="G4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01" s="77">
        <v>0.62</v>
      </c>
      <c r="J401" s="23">
        <f>(Tabela1[[#This Row],[real]]-1)^3/Tabela1[[#This Row],[Z]]*0.00002</f>
        <v>7.0222816463189595E-4</v>
      </c>
      <c r="K401" s="112">
        <v>1996.6604446663468</v>
      </c>
      <c r="L401" s="66">
        <v>2880.4549910660535</v>
      </c>
      <c r="M401" s="79">
        <v>43134</v>
      </c>
      <c r="N401" s="22">
        <f>IF(Tabela1[[#This Row],[Entry]]=$B$1,Tabela1[[#This Row],[real]],Tabela1[[#This Row],[L2]]/Tabela1[[#This Row],[days2]])</f>
        <v>3.6788230795141224</v>
      </c>
      <c r="O401" s="64">
        <f>IF(Tabela1[[#This Row],[Entry]]=$B$1,Tabela1[[#This Row],[real]],Tabela1[[#This Row],[L]]/($B$1-Tabela1[[#This Row],[Entry]]))</f>
        <v>3.6834462801356183</v>
      </c>
      <c r="P401" s="117">
        <v>542.74435098141612</v>
      </c>
      <c r="Q401" s="78">
        <f>MIN(500,$B$1-Tabela1[[#This Row],[Entry]])</f>
        <v>500</v>
      </c>
      <c r="R401" s="77">
        <f>(0.25-Tabela1[[#This Row],[days]]/2000)*$L$2+(Tabela1[[#This Row],[days]]/2000+0.75)*(IF(Tabela1[[#This Row],[real]]&gt;Tabela1[[#This Row],[AV2]],0.4*Tabela1[[#This Row],[real]]+0.6*Tabela1[[#This Row],[AV2]],Tabela1[[#This Row],[AV2]]))</f>
        <v>3.7241741644731516</v>
      </c>
      <c r="S401" s="64">
        <f>Tabela1[[#This Row],[real]]-Tabela1[[#This Row],[AV2]]</f>
        <v>0.11337771239757366</v>
      </c>
      <c r="T401" s="64">
        <f>Tabela1[[#This Row],[real]]/Tabela1[[#This Row],[AV2]]</f>
        <v>1.0308190173724114</v>
      </c>
      <c r="U401" s="172">
        <v>43771</v>
      </c>
      <c r="V401" s="191" t="s">
        <v>5047</v>
      </c>
      <c r="W401" s="191"/>
      <c r="X401" s="2"/>
      <c r="Y401" s="41"/>
      <c r="Z401" s="40"/>
      <c r="AA401" s="41"/>
      <c r="AB401" s="40"/>
    </row>
    <row r="402" spans="1:28" x14ac:dyDescent="0.2">
      <c r="A402" s="637">
        <v>10341668</v>
      </c>
      <c r="B402" s="637" t="s">
        <v>3456</v>
      </c>
      <c r="C402" s="637" t="s">
        <v>6328</v>
      </c>
      <c r="D402" s="638">
        <v>3</v>
      </c>
      <c r="E402" s="639">
        <v>2.7534017265977568</v>
      </c>
      <c r="F402" s="640">
        <v>2019</v>
      </c>
      <c r="G402" s="63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2" s="638"/>
      <c r="I402" s="639">
        <v>0.25</v>
      </c>
      <c r="J402" s="641">
        <f>(Tabela1[[#This Row],[real]]-1)^3/Tabela1[[#This Row],[Z]]*0.00002</f>
        <v>4.3125513233087934E-4</v>
      </c>
      <c r="K402" s="642">
        <v>378.56428140303558</v>
      </c>
      <c r="L402" s="642">
        <v>406.80099820333493</v>
      </c>
      <c r="M402" s="643">
        <v>43770</v>
      </c>
      <c r="N402" s="644">
        <f>IF(Tabela1[[#This Row],[Entry]]=$B$1,Tabela1[[#This Row],[real]],Tabela1[[#This Row],[L2]]/Tabela1[[#This Row],[days2]])</f>
        <v>2.7854980404637009</v>
      </c>
      <c r="O402" s="644">
        <f>IF(Tabela1[[#This Row],[Entry]]=$B$1,Tabela1[[#This Row],[real]],Tabela1[[#This Row],[L]]/($B$1-Tabela1[[#This Row],[Entry]]))</f>
        <v>2.7863082068721572</v>
      </c>
      <c r="P402" s="640">
        <v>135.90542010936619</v>
      </c>
      <c r="Q402" s="645">
        <f>MIN(500,$B$1-Tabela1[[#This Row],[Entry]])</f>
        <v>146</v>
      </c>
      <c r="R402" s="639">
        <f>(0.25-Tabela1[[#This Row],[days]]/2000)*$L$2+(Tabela1[[#This Row],[days]]/2000+0.75)*(IF(Tabela1[[#This Row],[real]]&gt;Tabela1[[#This Row],[AV2]],0.4*Tabela1[[#This Row],[real]]+0.6*Tabela1[[#This Row],[AV2]],Tabela1[[#This Row],[AV2]]))</f>
        <v>2.8833418769794763</v>
      </c>
      <c r="S402" s="644">
        <f>Tabela1[[#This Row],[real]]-Tabela1[[#This Row],[AV2]]</f>
        <v>-3.2096313865944026E-2</v>
      </c>
      <c r="T402" s="644">
        <f>Tabela1[[#This Row],[real]]/Tabela1[[#This Row],[AV2]]</f>
        <v>0.98847735184168328</v>
      </c>
      <c r="U402" s="646">
        <v>43770</v>
      </c>
      <c r="V402" s="191" t="s">
        <v>5912</v>
      </c>
      <c r="W402" s="191"/>
      <c r="X402" s="2"/>
      <c r="Y402" s="41"/>
      <c r="Z402" s="40"/>
      <c r="AA402" s="41"/>
      <c r="AB402" s="40"/>
    </row>
    <row r="403" spans="1:28" x14ac:dyDescent="0.2">
      <c r="A403" s="44">
        <v>8804906</v>
      </c>
      <c r="B403" s="44" t="s">
        <v>983</v>
      </c>
      <c r="C403" s="44" t="s">
        <v>3667</v>
      </c>
      <c r="D403" s="45">
        <v>4</v>
      </c>
      <c r="E403" s="46">
        <v>3.9856968187563755</v>
      </c>
      <c r="F403" s="116">
        <v>2017</v>
      </c>
      <c r="G4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3" s="39"/>
      <c r="I403" s="46">
        <v>0.85</v>
      </c>
      <c r="J403" s="23">
        <f>(Tabela1[[#This Row],[real]]-1)^3/Tabela1[[#This Row],[Z]]*0.00002</f>
        <v>6.2625064492250132E-4</v>
      </c>
      <c r="K403" s="111">
        <v>2321.3961000541221</v>
      </c>
      <c r="L403" s="66">
        <v>3428.9621789207454</v>
      </c>
      <c r="M403" s="49">
        <v>43081</v>
      </c>
      <c r="N403" s="22">
        <f>IF(Tabela1[[#This Row],[Entry]]=$B$1,Tabela1[[#This Row],[real]],Tabela1[[#This Row],[L2]]/Tabela1[[#This Row],[days2]])</f>
        <v>4.0914817439586919</v>
      </c>
      <c r="O403" s="47">
        <f>IF(Tabela1[[#This Row],[Entry]]=$B$1,Tabela1[[#This Row],[real]],Tabela1[[#This Row],[L]]/($B$1-Tabela1[[#This Row],[Entry]]))</f>
        <v>4.1065415316416116</v>
      </c>
      <c r="P403" s="116">
        <v>567.37295809318891</v>
      </c>
      <c r="Q403" s="48">
        <f>MIN(500,$B$1-Tabela1[[#This Row],[Entry]])</f>
        <v>500</v>
      </c>
      <c r="R403" s="46">
        <f>(0.25-Tabela1[[#This Row],[days]]/2000)*$L$2+(Tabela1[[#This Row],[days]]/2000+0.75)*(IF(Tabela1[[#This Row],[real]]&gt;Tabela1[[#This Row],[AV2]],0.4*Tabela1[[#This Row],[real]]+0.6*Tabela1[[#This Row],[AV2]],Tabela1[[#This Row],[AV2]]))</f>
        <v>4.0914817439586919</v>
      </c>
      <c r="S403" s="47">
        <f>Tabela1[[#This Row],[real]]-Tabela1[[#This Row],[AV2]]</f>
        <v>-0.10578492520231642</v>
      </c>
      <c r="T403" s="47">
        <f>Tabela1[[#This Row],[real]]/Tabela1[[#This Row],[AV2]]</f>
        <v>0.97414508194775307</v>
      </c>
      <c r="U403" s="172">
        <v>43770</v>
      </c>
      <c r="V403" s="191" t="s">
        <v>5798</v>
      </c>
      <c r="W403" s="191"/>
      <c r="X403" s="2"/>
      <c r="Y403" s="41"/>
      <c r="Z403" s="40"/>
      <c r="AA403" s="41"/>
      <c r="AB403" s="40"/>
    </row>
    <row r="404" spans="1:28" x14ac:dyDescent="0.2">
      <c r="A404" s="80">
        <v>864480</v>
      </c>
      <c r="B404" s="80" t="s">
        <v>4971</v>
      </c>
      <c r="C404" s="80" t="s">
        <v>4736</v>
      </c>
      <c r="D404" s="76">
        <v>4.5</v>
      </c>
      <c r="E404" s="77">
        <v>4.1203139181561372</v>
      </c>
      <c r="F404" s="116">
        <v>2006</v>
      </c>
      <c r="G4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3.0035013054877329</v>
      </c>
      <c r="H404" s="404"/>
      <c r="I404" s="77">
        <v>0.56999999999999995</v>
      </c>
      <c r="J404" s="161">
        <f>(Tabela1[[#This Row],[real]]-1)^3/Tabela1[[#This Row],[Z]]*0.00002</f>
        <v>1.0659823276177468E-3</v>
      </c>
      <c r="K404" s="112">
        <v>1960.9802206678039</v>
      </c>
      <c r="L404" s="66">
        <v>2706.9901348672429</v>
      </c>
      <c r="M404" s="79">
        <v>43220</v>
      </c>
      <c r="N404" s="47">
        <f>IF(Tabela1[[#This Row],[Entry]]=$B$1,Tabela1[[#This Row],[real]],Tabela1[[#This Row],[L2]]/Tabela1[[#This Row],[days2]])</f>
        <v>3.9094660470046727</v>
      </c>
      <c r="O404" s="64">
        <f>IF(Tabela1[[#This Row],[Entry]]=$B$1,Tabela1[[#This Row],[real]],Tabela1[[#This Row],[L]]/($B$1-Tabela1[[#This Row],[Entry]]))</f>
        <v>3.8893536420506365</v>
      </c>
      <c r="P404" s="117">
        <v>501.59796685541085</v>
      </c>
      <c r="Q404" s="78">
        <f>MIN(500,$B$1-Tabela1[[#This Row],[Entry]])</f>
        <v>500</v>
      </c>
      <c r="R404" s="77">
        <f>(0.25-Tabela1[[#This Row],[days]]/2000)*$L$2+(Tabela1[[#This Row],[days]]/2000+0.75)*(IF(Tabela1[[#This Row],[real]]&gt;Tabela1[[#This Row],[AV2]],0.4*Tabela1[[#This Row],[real]]+0.6*Tabela1[[#This Row],[AV2]],Tabela1[[#This Row],[AV2]]))</f>
        <v>3.9938051954652587</v>
      </c>
      <c r="S404" s="64">
        <f>Tabela1[[#This Row],[real]]-Tabela1[[#This Row],[AV2]]</f>
        <v>0.21084787115146453</v>
      </c>
      <c r="T404" s="64">
        <f>Tabela1[[#This Row],[real]]/Tabela1[[#This Row],[AV2]]</f>
        <v>1.0539326518292722</v>
      </c>
      <c r="U404" s="79">
        <v>43769</v>
      </c>
      <c r="V404" s="191" t="s">
        <v>3951</v>
      </c>
      <c r="W404" s="191"/>
      <c r="X404" s="2"/>
      <c r="Y404" s="41"/>
      <c r="Z404" s="40"/>
      <c r="AA404" s="41"/>
      <c r="AB404" s="40"/>
    </row>
    <row r="405" spans="1:28" x14ac:dyDescent="0.2">
      <c r="A405" s="358">
        <v>9205132</v>
      </c>
      <c r="B405" s="358" t="s">
        <v>5460</v>
      </c>
      <c r="C405" s="358" t="s">
        <v>5461</v>
      </c>
      <c r="D405" s="359">
        <v>4.5</v>
      </c>
      <c r="E405" s="360">
        <v>4.1389047567756565</v>
      </c>
      <c r="F405" s="116">
        <v>2018</v>
      </c>
      <c r="G4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2.5729415471085395</v>
      </c>
      <c r="H405" s="39"/>
      <c r="I405" s="360">
        <v>0.52</v>
      </c>
      <c r="J405" s="362">
        <f>(Tabela1[[#This Row],[real]]-1)^3/Tabela1[[#This Row],[Z]]*0.00002</f>
        <v>1.1894907430090656E-3</v>
      </c>
      <c r="K405" s="363">
        <v>1795.7414822268379</v>
      </c>
      <c r="L405" s="66">
        <v>2364.7154968257914</v>
      </c>
      <c r="M405" s="364">
        <v>43340</v>
      </c>
      <c r="N405" s="365">
        <f>IF(Tabela1[[#This Row],[Entry]]=$B$1,Tabela1[[#This Row],[real]],Tabela1[[#This Row],[L2]]/Tabela1[[#This Row],[days2]])</f>
        <v>4.0996835360018888</v>
      </c>
      <c r="O405" s="365">
        <f>IF(Tabela1[[#This Row],[Entry]]=$B$1,Tabela1[[#This Row],[real]],Tabela1[[#This Row],[L]]/($B$1-Tabela1[[#This Row],[Entry]]))</f>
        <v>4.1054088486558875</v>
      </c>
      <c r="P405" s="361">
        <v>438.01953649770945</v>
      </c>
      <c r="Q405" s="366">
        <f>MIN(500,$B$1-Tabela1[[#This Row],[Entry]])</f>
        <v>500</v>
      </c>
      <c r="R405" s="360">
        <f>(0.25-Tabela1[[#This Row],[days]]/2000)*$L$2+(Tabela1[[#This Row],[days]]/2000+0.75)*(IF(Tabela1[[#This Row],[real]]&gt;Tabela1[[#This Row],[AV2]],0.4*Tabela1[[#This Row],[real]]+0.6*Tabela1[[#This Row],[AV2]],Tabela1[[#This Row],[AV2]]))</f>
        <v>4.1153720243113963</v>
      </c>
      <c r="S405" s="365">
        <f>Tabela1[[#This Row],[real]]-Tabela1[[#This Row],[AV2]]</f>
        <v>3.9221220773767662E-2</v>
      </c>
      <c r="T405" s="365">
        <f>Tabela1[[#This Row],[real]]/Tabela1[[#This Row],[AV2]]</f>
        <v>1.0095668898414576</v>
      </c>
      <c r="U405" s="367">
        <v>43769</v>
      </c>
      <c r="V405" s="191" t="s">
        <v>3952</v>
      </c>
      <c r="W405" s="191"/>
      <c r="X405" s="2"/>
      <c r="Y405" s="41"/>
      <c r="Z405" s="40"/>
      <c r="AA405" s="41"/>
      <c r="AB405" s="40"/>
    </row>
    <row r="406" spans="1:28" x14ac:dyDescent="0.2">
      <c r="A406" s="10">
        <v>38</v>
      </c>
      <c r="B406" s="10" t="s">
        <v>2334</v>
      </c>
      <c r="C406" s="10" t="s">
        <v>2337</v>
      </c>
      <c r="D406" s="2">
        <v>4</v>
      </c>
      <c r="E406" s="21">
        <v>4.0121125362250583</v>
      </c>
      <c r="F406" s="116">
        <v>1984</v>
      </c>
      <c r="G4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06" s="21">
        <v>0.95</v>
      </c>
      <c r="J406" s="23">
        <f>(Tabela1[[#This Row],[real]]-1)^3/Tabela1[[#This Row],[Z]]*0.00002</f>
        <v>5.7533390898850104E-4</v>
      </c>
      <c r="K406" s="24">
        <v>3737.6918004997165</v>
      </c>
      <c r="L406" s="66">
        <v>6452.7948381708848</v>
      </c>
      <c r="M406" s="1">
        <v>42409</v>
      </c>
      <c r="N406" s="22">
        <f>IF(Tabela1[[#This Row],[Entry]]=$B$1,Tabela1[[#This Row],[real]],Tabela1[[#This Row],[L2]]/Tabela1[[#This Row],[days2]])</f>
        <v>4.2490906432345223</v>
      </c>
      <c r="O406" s="22">
        <f>IF(Tabela1[[#This Row],[Entry]]=$B$1,Tabela1[[#This Row],[real]],Tabela1[[#This Row],[L]]/($B$1-Tabela1[[#This Row],[Entry]]))</f>
        <v>4.2818811135838653</v>
      </c>
      <c r="P406" s="35">
        <v>879.64510864246586</v>
      </c>
      <c r="Q406" s="3">
        <f>MIN(500,$B$1-Tabela1[[#This Row],[Entry]])</f>
        <v>500</v>
      </c>
      <c r="R406" s="21">
        <f>(0.25-Tabela1[[#This Row],[days]]/2000)*$L$2+(Tabela1[[#This Row],[days]]/2000+0.75)*(IF(Tabela1[[#This Row],[real]]&gt;Tabela1[[#This Row],[AV2]],0.4*Tabela1[[#This Row],[real]]+0.6*Tabela1[[#This Row],[AV2]],Tabela1[[#This Row],[AV2]]))</f>
        <v>4.2490906432345223</v>
      </c>
      <c r="S406" s="22">
        <f>Tabela1[[#This Row],[real]]-Tabela1[[#This Row],[AV2]]</f>
        <v>-0.23697810700946409</v>
      </c>
      <c r="T406" s="47">
        <f>Tabela1[[#This Row],[real]]/Tabela1[[#This Row],[AV2]]</f>
        <v>0.94422851219077075</v>
      </c>
      <c r="U406" s="172">
        <v>43769</v>
      </c>
      <c r="V406" s="191" t="s">
        <v>4081</v>
      </c>
      <c r="W406" s="191"/>
      <c r="X406" s="2"/>
      <c r="Y406" s="41"/>
      <c r="Z406" s="40"/>
      <c r="AA406" s="41"/>
      <c r="AB406" s="40"/>
    </row>
    <row r="407" spans="1:28" x14ac:dyDescent="0.2">
      <c r="A407" s="619">
        <v>10496615</v>
      </c>
      <c r="B407" s="619" t="s">
        <v>630</v>
      </c>
      <c r="C407" s="619" t="s">
        <v>6327</v>
      </c>
      <c r="D407" s="620">
        <v>4</v>
      </c>
      <c r="E407" s="621">
        <v>3.6391762305691979</v>
      </c>
      <c r="F407" s="622">
        <v>2019</v>
      </c>
      <c r="G407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5.3696483594870195</v>
      </c>
      <c r="H407" s="586"/>
      <c r="I407" s="621">
        <v>0.35</v>
      </c>
      <c r="J407" s="623">
        <f>(Tabela1[[#This Row],[real]]-1)^3/Tabela1[[#This Row],[Z]]*0.00002</f>
        <v>1.0504300196369802E-3</v>
      </c>
      <c r="K407" s="624">
        <v>512.04630073035935</v>
      </c>
      <c r="L407" s="624">
        <v>550.92802733803455</v>
      </c>
      <c r="M407" s="625">
        <v>43768</v>
      </c>
      <c r="N407" s="626">
        <f>IF(Tabela1[[#This Row],[Entry]]=$B$1,Tabela1[[#This Row],[real]],Tabela1[[#This Row],[L2]]/Tabela1[[#This Row],[days2]])</f>
        <v>3.7203813676818074</v>
      </c>
      <c r="O407" s="626">
        <f>IF(Tabela1[[#This Row],[Entry]]=$B$1,Tabela1[[#This Row],[real]],Tabela1[[#This Row],[L]]/($B$1-Tabela1[[#This Row],[Entry]]))</f>
        <v>3.7224866712029363</v>
      </c>
      <c r="P407" s="622">
        <v>137.63274517456756</v>
      </c>
      <c r="Q407" s="627">
        <f>MIN(500,$B$1-Tabela1[[#This Row],[Entry]])</f>
        <v>148</v>
      </c>
      <c r="R407" s="621">
        <f>(0.25-Tabela1[[#This Row],[days]]/2000)*$L$2+(Tabela1[[#This Row],[days]]/2000+0.75)*(IF(Tabela1[[#This Row],[real]]&gt;Tabela1[[#This Row],[AV2]],0.4*Tabela1[[#This Row],[real]]+0.6*Tabela1[[#This Row],[AV2]],Tabela1[[#This Row],[AV2]]))</f>
        <v>3.6531329485703834</v>
      </c>
      <c r="S407" s="626">
        <f>Tabela1[[#This Row],[real]]-Tabela1[[#This Row],[AV2]]</f>
        <v>-8.120513711260946E-2</v>
      </c>
      <c r="T407" s="626">
        <f>Tabela1[[#This Row],[real]]/Tabela1[[#This Row],[AV2]]</f>
        <v>0.97817289974140231</v>
      </c>
      <c r="U407" s="628">
        <v>43768</v>
      </c>
      <c r="V407" s="191" t="s">
        <v>4183</v>
      </c>
      <c r="W407" s="191"/>
      <c r="X407" s="2"/>
      <c r="Y407" s="41"/>
      <c r="Z407" s="40"/>
      <c r="AA407" s="41"/>
      <c r="AB407" s="40"/>
    </row>
    <row r="408" spans="1:28" x14ac:dyDescent="0.2">
      <c r="A408" s="65">
        <v>3075140</v>
      </c>
      <c r="B408" s="65" t="s">
        <v>53</v>
      </c>
      <c r="C408" s="65" t="s">
        <v>2003</v>
      </c>
      <c r="D408" s="39">
        <v>3.5</v>
      </c>
      <c r="E408" s="41">
        <v>3.4139385903613584</v>
      </c>
      <c r="F408" s="116">
        <v>2010</v>
      </c>
      <c r="G4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8" s="39"/>
      <c r="I408" s="41">
        <v>0.51</v>
      </c>
      <c r="J408" s="23">
        <f>(Tabela1[[#This Row],[real]]-1)^3/Tabela1[[#This Row],[Z]]*0.00002</f>
        <v>5.5161805476324106E-4</v>
      </c>
      <c r="K408" s="66">
        <v>2235.2935370007262</v>
      </c>
      <c r="L408" s="66">
        <v>3751.8940348619567</v>
      </c>
      <c r="M408" s="67">
        <v>42409</v>
      </c>
      <c r="N408" s="22">
        <f>IF(Tabela1[[#This Row],[Entry]]=$B$1,Tabela1[[#This Row],[real]],Tabela1[[#This Row],[L2]]/Tabela1[[#This Row],[days2]])</f>
        <v>2.5411310937093692</v>
      </c>
      <c r="O408" s="42">
        <f>IF(Tabela1[[#This Row],[Entry]]=$B$1,Tabela1[[#This Row],[real]],Tabela1[[#This Row],[L]]/($B$1-Tabela1[[#This Row],[Entry]]))</f>
        <v>2.489644349609792</v>
      </c>
      <c r="P408" s="115">
        <v>879.64510864246586</v>
      </c>
      <c r="Q408" s="43">
        <f>MIN(500,$B$1-Tabela1[[#This Row],[Entry]])</f>
        <v>500</v>
      </c>
      <c r="R408" s="41">
        <f>(0.25-Tabela1[[#This Row],[days]]/2000)*$L$2+(Tabela1[[#This Row],[days]]/2000+0.75)*(IF(Tabela1[[#This Row],[real]]&gt;Tabela1[[#This Row],[AV2]],0.4*Tabela1[[#This Row],[real]]+0.6*Tabela1[[#This Row],[AV2]],Tabela1[[#This Row],[AV2]]))</f>
        <v>2.8902540923701645</v>
      </c>
      <c r="S408" s="42">
        <f>Tabela1[[#This Row],[real]]-Tabela1[[#This Row],[AV2]]</f>
        <v>0.8728074966519892</v>
      </c>
      <c r="T408" s="64">
        <f>Tabela1[[#This Row],[real]]/Tabela1[[#This Row],[AV2]]</f>
        <v>1.3434720462917655</v>
      </c>
      <c r="U408" s="168">
        <v>43768</v>
      </c>
      <c r="V408" s="191" t="s">
        <v>4068</v>
      </c>
      <c r="W408" s="191"/>
      <c r="X408" s="2"/>
      <c r="Y408" s="41"/>
      <c r="Z408" s="40"/>
      <c r="AA408" s="41"/>
      <c r="AB408" s="40"/>
    </row>
    <row r="409" spans="1:28" x14ac:dyDescent="0.2">
      <c r="A409" s="75">
        <v>8419739</v>
      </c>
      <c r="B409" s="75" t="s">
        <v>268</v>
      </c>
      <c r="C409" s="75" t="s">
        <v>3604</v>
      </c>
      <c r="D409" s="76">
        <v>4.5</v>
      </c>
      <c r="E409" s="77">
        <v>4.3832548845999231</v>
      </c>
      <c r="F409" s="116">
        <v>2017</v>
      </c>
      <c r="G4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09" s="39"/>
      <c r="I409" s="77">
        <v>0.73</v>
      </c>
      <c r="J409" s="23">
        <f>(Tabela1[[#This Row],[real]]-1)^3/Tabela1[[#This Row],[Z]]*0.00002</f>
        <v>1.0609899937339491E-3</v>
      </c>
      <c r="K409" s="112">
        <v>2444.1960242125037</v>
      </c>
      <c r="L409" s="66">
        <v>3650.2309575023769</v>
      </c>
      <c r="M409" s="79">
        <v>43024</v>
      </c>
      <c r="N409" s="22">
        <f>IF(Tabela1[[#This Row],[Entry]]=$B$1,Tabela1[[#This Row],[real]],Tabela1[[#This Row],[L2]]/Tabela1[[#This Row],[days2]])</f>
        <v>4.1157758970362259</v>
      </c>
      <c r="O409" s="64">
        <f>IF(Tabela1[[#This Row],[Entry]]=$B$1,Tabela1[[#This Row],[real]],Tabela1[[#This Row],[L]]/($B$1-Tabela1[[#This Row],[Entry]]))</f>
        <v>4.0921871720878666</v>
      </c>
      <c r="P409" s="117">
        <v>593.86032800584974</v>
      </c>
      <c r="Q409" s="78">
        <f>MIN(500,$B$1-Tabela1[[#This Row],[Entry]])</f>
        <v>500</v>
      </c>
      <c r="R409" s="77">
        <f>(0.25-Tabela1[[#This Row],[days]]/2000)*$L$2+(Tabela1[[#This Row],[days]]/2000+0.75)*(IF(Tabela1[[#This Row],[real]]&gt;Tabela1[[#This Row],[AV2]],0.4*Tabela1[[#This Row],[real]]+0.6*Tabela1[[#This Row],[AV2]],Tabela1[[#This Row],[AV2]]))</f>
        <v>4.2227674920617044</v>
      </c>
      <c r="S409" s="64">
        <f>Tabela1[[#This Row],[real]]-Tabela1[[#This Row],[AV2]]</f>
        <v>0.26747898756369715</v>
      </c>
      <c r="T409" s="64">
        <f>Tabela1[[#This Row],[real]]/Tabela1[[#This Row],[AV2]]</f>
        <v>1.0649887151912982</v>
      </c>
      <c r="U409" s="168">
        <v>43768</v>
      </c>
      <c r="V409" s="191" t="s">
        <v>3938</v>
      </c>
      <c r="W409" s="191"/>
      <c r="X409" s="2"/>
      <c r="Y409" s="41"/>
      <c r="Z409" s="40"/>
      <c r="AA409" s="41"/>
      <c r="AB409" s="40"/>
    </row>
    <row r="410" spans="1:28" x14ac:dyDescent="0.2">
      <c r="A410" s="619">
        <v>10346895</v>
      </c>
      <c r="B410" s="619" t="s">
        <v>1503</v>
      </c>
      <c r="C410" s="619" t="s">
        <v>6326</v>
      </c>
      <c r="D410" s="620">
        <v>4</v>
      </c>
      <c r="E410" s="621">
        <v>3.6391971135563899</v>
      </c>
      <c r="F410" s="622">
        <v>2019</v>
      </c>
      <c r="G410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5.368636534149438</v>
      </c>
      <c r="H410" s="620"/>
      <c r="I410" s="621">
        <v>0.33</v>
      </c>
      <c r="J410" s="623">
        <f>(Tabela1[[#This Row],[real]]-1)^3/Tabela1[[#This Row],[Z]]*0.00002</f>
        <v>1.1141188916880776E-3</v>
      </c>
      <c r="K410" s="624">
        <v>515.98279049775624</v>
      </c>
      <c r="L410" s="624">
        <v>555.45466589308126</v>
      </c>
      <c r="M410" s="625">
        <v>43767</v>
      </c>
      <c r="N410" s="626">
        <f>IF(Tabela1[[#This Row],[Entry]]=$B$1,Tabela1[[#This Row],[real]],Tabela1[[#This Row],[L2]]/Tabela1[[#This Row],[days2]])</f>
        <v>3.7256389878798966</v>
      </c>
      <c r="O410" s="626">
        <f>IF(Tabela1[[#This Row],[Entry]]=$B$1,Tabela1[[#This Row],[real]],Tabela1[[#This Row],[L]]/($B$1-Tabela1[[#This Row],[Entry]]))</f>
        <v>3.7278836637119546</v>
      </c>
      <c r="P410" s="622">
        <v>138.495112429393</v>
      </c>
      <c r="Q410" s="627">
        <f>MIN(500,$B$1-Tabela1[[#This Row],[Entry]])</f>
        <v>149</v>
      </c>
      <c r="R410" s="621">
        <f>(0.25-Tabela1[[#This Row],[days]]/2000)*$L$2+(Tabela1[[#This Row],[days]]/2000+0.75)*(IF(Tabela1[[#This Row],[real]]&gt;Tabela1[[#This Row],[AV2]],0.4*Tabela1[[#This Row],[real]]+0.6*Tabela1[[#This Row],[AV2]],Tabela1[[#This Row],[AV2]]))</f>
        <v>3.6576589030689117</v>
      </c>
      <c r="S410" s="626">
        <f>Tabela1[[#This Row],[real]]-Tabela1[[#This Row],[AV2]]</f>
        <v>-8.6441874323506696E-2</v>
      </c>
      <c r="T410" s="626">
        <f>Tabela1[[#This Row],[real]]/Tabela1[[#This Row],[AV2]]</f>
        <v>0.97679810775957732</v>
      </c>
      <c r="U410" s="628">
        <v>43767</v>
      </c>
      <c r="V410" s="191" t="s">
        <v>4965</v>
      </c>
      <c r="W410" s="191"/>
      <c r="X410" s="2"/>
      <c r="Y410" s="41"/>
      <c r="Z410" s="40"/>
      <c r="AA410" s="41"/>
      <c r="AB410" s="40"/>
    </row>
    <row r="411" spans="1:28" x14ac:dyDescent="0.2">
      <c r="A411" s="44">
        <v>4092383</v>
      </c>
      <c r="B411" s="44" t="s">
        <v>3703</v>
      </c>
      <c r="C411" s="44" t="s">
        <v>3704</v>
      </c>
      <c r="D411" s="45">
        <v>4</v>
      </c>
      <c r="E411" s="46">
        <v>3.6588812605408334</v>
      </c>
      <c r="F411" s="116">
        <v>2012</v>
      </c>
      <c r="G4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4.4148975654626224</v>
      </c>
      <c r="I411" s="46">
        <v>0.42</v>
      </c>
      <c r="J411" s="23">
        <f>(Tabela1[[#This Row],[real]]-1)^3/Tabela1[[#This Row],[Z]]*0.00002</f>
        <v>8.951123203542969E-4</v>
      </c>
      <c r="K411" s="111">
        <v>1859.5014472548598</v>
      </c>
      <c r="L411" s="66">
        <v>2715.1174243107976</v>
      </c>
      <c r="M411" s="49">
        <v>43094</v>
      </c>
      <c r="N411" s="22">
        <f>IF(Tabela1[[#This Row],[Entry]]=$B$1,Tabela1[[#This Row],[real]],Tabela1[[#This Row],[L2]]/Tabela1[[#This Row],[days2]])</f>
        <v>3.3126590268376446</v>
      </c>
      <c r="O411" s="47">
        <f>IF(Tabela1[[#This Row],[Entry]]=$B$1,Tabela1[[#This Row],[real]],Tabela1[[#This Row],[L]]/($B$1-Tabela1[[#This Row],[Entry]]))</f>
        <v>3.3030625599888048</v>
      </c>
      <c r="P411" s="116">
        <v>561.33197899030108</v>
      </c>
      <c r="Q411" s="48">
        <f>MIN(500,$B$1-Tabela1[[#This Row],[Entry]])</f>
        <v>500</v>
      </c>
      <c r="R411" s="46">
        <f>(0.25-Tabela1[[#This Row],[days]]/2000)*$L$2+(Tabela1[[#This Row],[days]]/2000+0.75)*(IF(Tabela1[[#This Row],[real]]&gt;Tabela1[[#This Row],[AV2]],0.4*Tabela1[[#This Row],[real]]+0.6*Tabela1[[#This Row],[AV2]],Tabela1[[#This Row],[AV2]]))</f>
        <v>3.4511479203189204</v>
      </c>
      <c r="S411" s="47">
        <f>Tabela1[[#This Row],[real]]-Tabela1[[#This Row],[AV2]]</f>
        <v>0.34622223370318883</v>
      </c>
      <c r="T411" s="47">
        <f>Tabela1[[#This Row],[real]]/Tabela1[[#This Row],[AV2]]</f>
        <v>1.1045149020464391</v>
      </c>
      <c r="U411" s="168">
        <v>43767</v>
      </c>
      <c r="V411" s="191" t="s">
        <v>4275</v>
      </c>
      <c r="W411" s="191"/>
      <c r="X411" s="2"/>
      <c r="Y411" s="41"/>
      <c r="Z411" s="40"/>
      <c r="AA411" s="41"/>
      <c r="AB411" s="40"/>
    </row>
    <row r="412" spans="1:28" x14ac:dyDescent="0.2">
      <c r="A412" s="309">
        <v>9275699</v>
      </c>
      <c r="B412" s="309" t="s">
        <v>5309</v>
      </c>
      <c r="C412" s="309" t="s">
        <v>5310</v>
      </c>
      <c r="D412" s="311">
        <v>4</v>
      </c>
      <c r="E412" s="313">
        <v>3.9864389555478494</v>
      </c>
      <c r="F412" s="116">
        <v>2018</v>
      </c>
      <c r="G4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12" s="39"/>
      <c r="I412" s="313">
        <v>0.63</v>
      </c>
      <c r="J412" s="301">
        <f>(Tabela1[[#This Row],[real]]-1)^3/Tabela1[[#This Row],[Z]]*0.00002</f>
        <v>8.4557156899141056E-4</v>
      </c>
      <c r="K412" s="317">
        <v>1861.0745636084632</v>
      </c>
      <c r="L412" s="66">
        <v>2524.7692337550034</v>
      </c>
      <c r="M412" s="306">
        <v>43266</v>
      </c>
      <c r="N412" s="304">
        <f>IF(Tabela1[[#This Row],[Entry]]=$B$1,Tabela1[[#This Row],[real]],Tabela1[[#This Row],[L2]]/Tabela1[[#This Row],[days2]])</f>
        <v>3.8924518868600919</v>
      </c>
      <c r="O412" s="319">
        <f>IF(Tabela1[[#This Row],[Entry]]=$B$1,Tabela1[[#This Row],[real]],Tabela1[[#This Row],[L]]/($B$1-Tabela1[[#This Row],[Entry]]))</f>
        <v>3.8842603596230822</v>
      </c>
      <c r="P412" s="315">
        <v>478.12397370689882</v>
      </c>
      <c r="Q412" s="321">
        <f>MIN(500,$B$1-Tabela1[[#This Row],[Entry]])</f>
        <v>500</v>
      </c>
      <c r="R412" s="313">
        <f>(0.25-Tabela1[[#This Row],[days]]/2000)*$L$2+(Tabela1[[#This Row],[days]]/2000+0.75)*(IF(Tabela1[[#This Row],[real]]&gt;Tabela1[[#This Row],[AV2]],0.4*Tabela1[[#This Row],[real]]+0.6*Tabela1[[#This Row],[AV2]],Tabela1[[#This Row],[AV2]]))</f>
        <v>3.9300467143351949</v>
      </c>
      <c r="S412" s="319">
        <f>Tabela1[[#This Row],[real]]-Tabela1[[#This Row],[AV2]]</f>
        <v>9.3987068687757525E-2</v>
      </c>
      <c r="T412" s="319">
        <f>Tabela1[[#This Row],[real]]/Tabela1[[#This Row],[AV2]]</f>
        <v>1.0241459808418014</v>
      </c>
      <c r="U412" s="306">
        <v>43767</v>
      </c>
      <c r="V412" s="307" t="s">
        <v>5311</v>
      </c>
      <c r="W412" s="191"/>
      <c r="X412" s="2"/>
      <c r="Y412" s="41"/>
      <c r="Z412" s="40"/>
      <c r="AA412" s="41"/>
      <c r="AB412" s="40"/>
    </row>
    <row r="413" spans="1:28" x14ac:dyDescent="0.2">
      <c r="A413" s="619">
        <v>10290521</v>
      </c>
      <c r="B413" s="619" t="s">
        <v>6324</v>
      </c>
      <c r="C413" s="619" t="s">
        <v>6324</v>
      </c>
      <c r="D413" s="620">
        <v>4</v>
      </c>
      <c r="E413" s="621">
        <v>3.7246855434855135</v>
      </c>
      <c r="F413" s="622">
        <v>2019</v>
      </c>
      <c r="G413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1.2265394923170512</v>
      </c>
      <c r="H413" s="620"/>
      <c r="I413" s="621">
        <v>0.33999999999999997</v>
      </c>
      <c r="J413" s="623">
        <f>(Tabela1[[#This Row],[real]]-1)^3/Tabela1[[#This Row],[Z]]*0.00002</f>
        <v>1.1898719896982623E-3</v>
      </c>
      <c r="K413" s="624">
        <v>532.04677017607992</v>
      </c>
      <c r="L413" s="624">
        <v>573.04803145115511</v>
      </c>
      <c r="M413" s="625">
        <v>43766</v>
      </c>
      <c r="N413" s="626">
        <f>IF(Tabela1[[#This Row],[Entry]]=$B$1,Tabela1[[#This Row],[real]],Tabela1[[#This Row],[L2]]/Tabela1[[#This Row],[days2]])</f>
        <v>3.8178794837273569</v>
      </c>
      <c r="O413" s="626">
        <f>IF(Tabela1[[#This Row],[Entry]]=$B$1,Tabela1[[#This Row],[real]],Tabela1[[#This Row],[L]]/($B$1-Tabela1[[#This Row],[Entry]]))</f>
        <v>3.8203202096743674</v>
      </c>
      <c r="P413" s="622">
        <v>139.35661731696362</v>
      </c>
      <c r="Q413" s="627">
        <f>MIN(500,$B$1-Tabela1[[#This Row],[Entry]])</f>
        <v>150</v>
      </c>
      <c r="R413" s="621">
        <f>(0.25-Tabela1[[#This Row],[days]]/2000)*$L$2+(Tabela1[[#This Row],[days]]/2000+0.75)*(IF(Tabela1[[#This Row],[real]]&gt;Tabela1[[#This Row],[AV2]],0.4*Tabela1[[#This Row],[real]]+0.6*Tabela1[[#This Row],[AV2]],Tabela1[[#This Row],[AV2]]))</f>
        <v>3.7339509875983676</v>
      </c>
      <c r="S413" s="626">
        <f>Tabela1[[#This Row],[real]]-Tabela1[[#This Row],[AV2]]</f>
        <v>-9.3193940241843354E-2</v>
      </c>
      <c r="T413" s="626">
        <f>Tabela1[[#This Row],[real]]/Tabela1[[#This Row],[AV2]]</f>
        <v>0.97559013042735987</v>
      </c>
      <c r="U413" s="628">
        <v>43766</v>
      </c>
      <c r="V413" s="191" t="s">
        <v>6325</v>
      </c>
      <c r="W413" s="191"/>
      <c r="X413" s="2"/>
      <c r="Y413" s="41"/>
      <c r="Z413" s="40"/>
      <c r="AA413" s="41"/>
      <c r="AB413" s="40"/>
    </row>
    <row r="414" spans="1:28" x14ac:dyDescent="0.2">
      <c r="A414" s="65">
        <v>6605218</v>
      </c>
      <c r="B414" s="65" t="s">
        <v>650</v>
      </c>
      <c r="C414" s="65" t="s">
        <v>2695</v>
      </c>
      <c r="D414" s="39">
        <v>3.5</v>
      </c>
      <c r="E414" s="41">
        <v>3.3852606819272499</v>
      </c>
      <c r="F414" s="116">
        <v>2015</v>
      </c>
      <c r="G4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14" s="39"/>
      <c r="I414" s="41">
        <v>0.65</v>
      </c>
      <c r="J414" s="23">
        <f>(Tabela1[[#This Row],[real]]-1)^3/Tabela1[[#This Row],[Z]]*0.00002</f>
        <v>4.1756509426471128E-4</v>
      </c>
      <c r="K414" s="66">
        <v>2938.9470348524833</v>
      </c>
      <c r="L414" s="66">
        <v>5062.9753185517211</v>
      </c>
      <c r="M414" s="67">
        <v>42409</v>
      </c>
      <c r="N414" s="22">
        <f>IF(Tabela1[[#This Row],[Entry]]=$B$1,Tabela1[[#This Row],[real]],Tabela1[[#This Row],[L2]]/Tabela1[[#This Row],[days2]])</f>
        <v>3.3410599410802</v>
      </c>
      <c r="O414" s="42">
        <f>IF(Tabela1[[#This Row],[Entry]]=$B$1,Tabela1[[#This Row],[real]],Tabela1[[#This Row],[L]]/($B$1-Tabela1[[#This Row],[Entry]]))</f>
        <v>3.3596385657277512</v>
      </c>
      <c r="P414" s="115">
        <v>879.64510864246586</v>
      </c>
      <c r="Q414" s="43">
        <f>MIN(500,$B$1-Tabela1[[#This Row],[Entry]])</f>
        <v>500</v>
      </c>
      <c r="R414" s="41">
        <f>(0.25-Tabela1[[#This Row],[days]]/2000)*$L$2+(Tabela1[[#This Row],[days]]/2000+0.75)*(IF(Tabela1[[#This Row],[real]]&gt;Tabela1[[#This Row],[AV2]],0.4*Tabela1[[#This Row],[real]]+0.6*Tabela1[[#This Row],[AV2]],Tabela1[[#This Row],[AV2]]))</f>
        <v>3.3587402374190201</v>
      </c>
      <c r="S414" s="42">
        <f>Tabela1[[#This Row],[real]]-Tabela1[[#This Row],[AV2]]</f>
        <v>4.4200740847049946E-2</v>
      </c>
      <c r="T414" s="64">
        <f>Tabela1[[#This Row],[real]]/Tabela1[[#This Row],[AV2]]</f>
        <v>1.0132295563762796</v>
      </c>
      <c r="U414" s="168">
        <v>43766</v>
      </c>
      <c r="V414" s="191" t="s">
        <v>3938</v>
      </c>
      <c r="W414" s="191"/>
      <c r="X414" s="2"/>
      <c r="Y414" s="41"/>
      <c r="Z414" s="40"/>
      <c r="AA414" s="41"/>
      <c r="AB414" s="40"/>
    </row>
    <row r="415" spans="1:28" x14ac:dyDescent="0.2">
      <c r="A415" s="258">
        <v>6503942</v>
      </c>
      <c r="B415" s="258" t="s">
        <v>5233</v>
      </c>
      <c r="C415" s="258" t="s">
        <v>5234</v>
      </c>
      <c r="D415" s="259">
        <v>4.5</v>
      </c>
      <c r="E415" s="260">
        <v>4.1336538408376837</v>
      </c>
      <c r="F415" s="116">
        <v>2015</v>
      </c>
      <c r="G4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2.6945516123559066</v>
      </c>
      <c r="I415" s="260">
        <v>0.59</v>
      </c>
      <c r="J415" s="232">
        <f>(Tabela1[[#This Row],[real]]-1)^3/Tabela1[[#This Row],[Z]]*0.00002</f>
        <v>1.0431122491654349E-3</v>
      </c>
      <c r="K415" s="262">
        <v>1906.8527378321851</v>
      </c>
      <c r="L415" s="66">
        <v>2613.656719244997</v>
      </c>
      <c r="M415" s="237">
        <v>43237</v>
      </c>
      <c r="N415" s="235">
        <f>IF(Tabela1[[#This Row],[Entry]]=$B$1,Tabela1[[#This Row],[real]],Tabela1[[#This Row],[L2]]/Tabela1[[#This Row],[days2]])</f>
        <v>3.8674758321405336</v>
      </c>
      <c r="O415" s="263">
        <f>IF(Tabela1[[#This Row],[Entry]]=$B$1,Tabela1[[#This Row],[real]],Tabela1[[#This Row],[L]]/($B$1-Tabela1[[#This Row],[Entry]]))</f>
        <v>3.849273518770246</v>
      </c>
      <c r="P415" s="261">
        <v>493.04839140437457</v>
      </c>
      <c r="Q415" s="264">
        <f>MIN(500,$B$1-Tabela1[[#This Row],[Entry]])</f>
        <v>500</v>
      </c>
      <c r="R415" s="260">
        <f>(0.25-Tabela1[[#This Row],[days]]/2000)*$L$2+(Tabela1[[#This Row],[days]]/2000+0.75)*(IF(Tabela1[[#This Row],[real]]&gt;Tabela1[[#This Row],[AV2]],0.4*Tabela1[[#This Row],[real]]+0.6*Tabela1[[#This Row],[AV2]],Tabela1[[#This Row],[AV2]]))</f>
        <v>3.9739470356193936</v>
      </c>
      <c r="S415" s="263">
        <f>Tabela1[[#This Row],[real]]-Tabela1[[#This Row],[AV2]]</f>
        <v>0.26617800869715014</v>
      </c>
      <c r="T415" s="263">
        <f>Tabela1[[#This Row],[real]]/Tabela1[[#This Row],[AV2]]</f>
        <v>1.0688247374385862</v>
      </c>
      <c r="U415" s="237">
        <v>43765</v>
      </c>
      <c r="V415" s="238" t="s">
        <v>3938</v>
      </c>
      <c r="W415" s="191"/>
      <c r="X415" s="2"/>
      <c r="Y415" s="41"/>
      <c r="Z415" s="40"/>
      <c r="AA415" s="41"/>
      <c r="AB415" s="40"/>
    </row>
    <row r="416" spans="1:28" x14ac:dyDescent="0.2">
      <c r="A416" s="619">
        <v>10327312</v>
      </c>
      <c r="B416" s="619" t="s">
        <v>3379</v>
      </c>
      <c r="C416" s="619" t="s">
        <v>6323</v>
      </c>
      <c r="D416" s="620">
        <v>3.5</v>
      </c>
      <c r="E416" s="621">
        <v>3.5613102942870394</v>
      </c>
      <c r="F416" s="622">
        <v>2019</v>
      </c>
      <c r="G416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16" s="620"/>
      <c r="I416" s="621">
        <v>0.35</v>
      </c>
      <c r="J416" s="623">
        <f>(Tabela1[[#This Row],[real]]-1)^3/Tabela1[[#This Row],[Z]]*0.00002</f>
        <v>9.6017089267076705E-4</v>
      </c>
      <c r="K416" s="624">
        <v>509.94215872417163</v>
      </c>
      <c r="L416" s="624">
        <v>549.45814427760763</v>
      </c>
      <c r="M416" s="625">
        <v>43765</v>
      </c>
      <c r="N416" s="626">
        <f>IF(Tabela1[[#This Row],[Entry]]=$B$1,Tabela1[[#This Row],[real]],Tabela1[[#This Row],[L2]]/Tabela1[[#This Row],[days2]])</f>
        <v>3.6368001783781581</v>
      </c>
      <c r="O416" s="626">
        <f>IF(Tabela1[[#This Row],[Entry]]=$B$1,Tabela1[[#This Row],[real]],Tabela1[[#This Row],[L]]/($B$1-Tabela1[[#This Row],[Entry]]))</f>
        <v>3.6387956574676004</v>
      </c>
      <c r="P416" s="622">
        <v>140.21726069964666</v>
      </c>
      <c r="Q416" s="627">
        <f>MIN(500,$B$1-Tabela1[[#This Row],[Entry]])</f>
        <v>151</v>
      </c>
      <c r="R416" s="621">
        <f>(0.25-Tabela1[[#This Row],[days]]/2000)*$L$2+(Tabela1[[#This Row],[days]]/2000+0.75)*(IF(Tabela1[[#This Row],[real]]&gt;Tabela1[[#This Row],[AV2]],0.4*Tabela1[[#This Row],[real]]+0.6*Tabela1[[#This Row],[AV2]],Tabela1[[#This Row],[AV2]]))</f>
        <v>3.5847098167358302</v>
      </c>
      <c r="S416" s="626">
        <f>Tabela1[[#This Row],[real]]-Tabela1[[#This Row],[AV2]]</f>
        <v>-7.5489884091118675E-2</v>
      </c>
      <c r="T416" s="626">
        <f>Tabela1[[#This Row],[real]]/Tabela1[[#This Row],[AV2]]</f>
        <v>0.97924277376031599</v>
      </c>
      <c r="U416" s="628">
        <v>43765</v>
      </c>
      <c r="V416" s="191" t="s">
        <v>4037</v>
      </c>
      <c r="W416" s="191"/>
      <c r="X416" s="2"/>
      <c r="Y416" s="41"/>
      <c r="Z416" s="40"/>
      <c r="AA416" s="41"/>
      <c r="AB416" s="40"/>
    </row>
    <row r="417" spans="1:28" x14ac:dyDescent="0.2">
      <c r="A417" s="10">
        <v>3000596</v>
      </c>
      <c r="B417" s="10" t="s">
        <v>282</v>
      </c>
      <c r="C417" s="10" t="s">
        <v>335</v>
      </c>
      <c r="D417" s="2">
        <v>4.5</v>
      </c>
      <c r="E417" s="21">
        <v>4.3064632187907446</v>
      </c>
      <c r="F417" s="116">
        <v>2010</v>
      </c>
      <c r="G4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17" s="21">
        <v>0.91999999999999993</v>
      </c>
      <c r="J417" s="23">
        <f>(Tabela1[[#This Row],[real]]-1)^3/Tabela1[[#This Row],[Z]]*0.00002</f>
        <v>7.858384170116216E-4</v>
      </c>
      <c r="K417" s="24">
        <v>3532.0971281894922</v>
      </c>
      <c r="L417" s="66">
        <v>5989.6657718502347</v>
      </c>
      <c r="M417" s="1">
        <v>42409</v>
      </c>
      <c r="N417" s="22">
        <f>IF(Tabela1[[#This Row],[Entry]]=$B$1,Tabela1[[#This Row],[real]],Tabela1[[#This Row],[L2]]/Tabela1[[#This Row],[days2]])</f>
        <v>4.0153660760309222</v>
      </c>
      <c r="O417" s="22">
        <f>IF(Tabela1[[#This Row],[Entry]]=$B$1,Tabela1[[#This Row],[real]],Tabela1[[#This Row],[L]]/($B$1-Tabela1[[#This Row],[Entry]]))</f>
        <v>3.9745625559722857</v>
      </c>
      <c r="P417" s="35">
        <v>879.64510864246586</v>
      </c>
      <c r="Q417" s="3">
        <f>MIN(500,$B$1-Tabela1[[#This Row],[Entry]])</f>
        <v>500</v>
      </c>
      <c r="R417" s="21">
        <f>(0.25-Tabela1[[#This Row],[days]]/2000)*$L$2+(Tabela1[[#This Row],[days]]/2000+0.75)*(IF(Tabela1[[#This Row],[real]]&gt;Tabela1[[#This Row],[AV2]],0.4*Tabela1[[#This Row],[real]]+0.6*Tabela1[[#This Row],[AV2]],Tabela1[[#This Row],[AV2]]))</f>
        <v>4.131804933134851</v>
      </c>
      <c r="S417" s="22">
        <f>Tabela1[[#This Row],[real]]-Tabela1[[#This Row],[AV2]]</f>
        <v>0.29109714275982235</v>
      </c>
      <c r="T417" s="47">
        <f>Tabela1[[#This Row],[real]]/Tabela1[[#This Row],[AV2]]</f>
        <v>1.0724957917280518</v>
      </c>
      <c r="U417" s="168">
        <v>43765</v>
      </c>
      <c r="V417" s="191" t="s">
        <v>3965</v>
      </c>
      <c r="W417" s="191"/>
      <c r="X417" s="2"/>
      <c r="Y417" s="41"/>
      <c r="Z417" s="40"/>
      <c r="AA417" s="41"/>
      <c r="AB417" s="40"/>
    </row>
    <row r="418" spans="1:28" x14ac:dyDescent="0.2">
      <c r="A418" s="65">
        <v>52915</v>
      </c>
      <c r="B418" s="65" t="s">
        <v>578</v>
      </c>
      <c r="C418" s="65" t="s">
        <v>577</v>
      </c>
      <c r="D418" s="39">
        <v>3.5</v>
      </c>
      <c r="E418" s="41">
        <v>3.2392335599925444</v>
      </c>
      <c r="F418" s="116">
        <v>1977</v>
      </c>
      <c r="G4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1.2899234691704347</v>
      </c>
      <c r="H418" s="39"/>
      <c r="I418" s="41">
        <v>0.57999999999999996</v>
      </c>
      <c r="J418" s="23">
        <f>(Tabela1[[#This Row],[real]]-1)^3/Tabela1[[#This Row],[Z]]*0.00002</f>
        <v>3.8716865099782961E-4</v>
      </c>
      <c r="K418" s="66">
        <v>2826.5491816454769</v>
      </c>
      <c r="L418" s="66">
        <v>4857.7134815354375</v>
      </c>
      <c r="M418" s="67">
        <v>42409</v>
      </c>
      <c r="N418" s="22">
        <f>IF(Tabela1[[#This Row],[Entry]]=$B$1,Tabela1[[#This Row],[real]],Tabela1[[#This Row],[L2]]/Tabela1[[#This Row],[days2]])</f>
        <v>3.2132835775186872</v>
      </c>
      <c r="O418" s="42">
        <f>IF(Tabela1[[#This Row],[Entry]]=$B$1,Tabela1[[#This Row],[real]],Tabela1[[#This Row],[L]]/($B$1-Tabela1[[#This Row],[Entry]]))</f>
        <v>3.2234329671767998</v>
      </c>
      <c r="P418" s="115">
        <v>879.64510864246586</v>
      </c>
      <c r="Q418" s="43">
        <f>MIN(500,$B$1-Tabela1[[#This Row],[Entry]])</f>
        <v>500</v>
      </c>
      <c r="R418" s="41">
        <f>(0.25-Tabela1[[#This Row],[days]]/2000)*$L$2+(Tabela1[[#This Row],[days]]/2000+0.75)*(IF(Tabela1[[#This Row],[real]]&gt;Tabela1[[#This Row],[AV2]],0.4*Tabela1[[#This Row],[real]]+0.6*Tabela1[[#This Row],[AV2]],Tabela1[[#This Row],[AV2]]))</f>
        <v>3.2236635705082302</v>
      </c>
      <c r="S418" s="42">
        <f>Tabela1[[#This Row],[real]]-Tabela1[[#This Row],[AV2]]</f>
        <v>2.5949982473857158E-2</v>
      </c>
      <c r="T418" s="64">
        <f>Tabela1[[#This Row],[real]]/Tabela1[[#This Row],[AV2]]</f>
        <v>1.008075845734691</v>
      </c>
      <c r="U418" s="172">
        <v>43764</v>
      </c>
      <c r="V418" s="191" t="s">
        <v>4412</v>
      </c>
      <c r="W418" s="191"/>
      <c r="X418" s="2"/>
      <c r="Y418" s="41"/>
      <c r="Z418" s="40"/>
      <c r="AA418" s="41"/>
      <c r="AB418" s="40"/>
    </row>
    <row r="419" spans="1:28" x14ac:dyDescent="0.2">
      <c r="A419" s="619">
        <v>10146828</v>
      </c>
      <c r="B419" s="619" t="s">
        <v>3126</v>
      </c>
      <c r="C419" s="619" t="s">
        <v>6322</v>
      </c>
      <c r="D419" s="620">
        <v>3</v>
      </c>
      <c r="E419" s="621">
        <v>3.0893292955168707</v>
      </c>
      <c r="F419" s="622">
        <v>2019</v>
      </c>
      <c r="G419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19" s="620"/>
      <c r="I419" s="621">
        <v>0.25</v>
      </c>
      <c r="J419" s="623">
        <f>(Tabela1[[#This Row],[real]]-1)^3/Tabela1[[#This Row],[Z]]*0.00002</f>
        <v>7.2964341659720452E-4</v>
      </c>
      <c r="K419" s="624">
        <v>443.9468821683501</v>
      </c>
      <c r="L419" s="624">
        <v>478.55187307940707</v>
      </c>
      <c r="M419" s="625">
        <v>43764</v>
      </c>
      <c r="N419" s="626">
        <f>IF(Tabela1[[#This Row],[Entry]]=$B$1,Tabela1[[#This Row],[real]],Tabela1[[#This Row],[L2]]/Tabela1[[#This Row],[days2]])</f>
        <v>3.1468399914439238</v>
      </c>
      <c r="O419" s="626">
        <f>IF(Tabela1[[#This Row],[Entry]]=$B$1,Tabela1[[#This Row],[real]],Tabela1[[#This Row],[L]]/($B$1-Tabela1[[#This Row],[Entry]]))</f>
        <v>3.1483675860487308</v>
      </c>
      <c r="P419" s="622">
        <v>141.07704343894702</v>
      </c>
      <c r="Q419" s="627">
        <f>MIN(500,$B$1-Tabela1[[#This Row],[Entry]])</f>
        <v>152</v>
      </c>
      <c r="R419" s="621">
        <f>(0.25-Tabela1[[#This Row],[days]]/2000)*$L$2+(Tabela1[[#This Row],[days]]/2000+0.75)*(IF(Tabela1[[#This Row],[real]]&gt;Tabela1[[#This Row],[AV2]],0.4*Tabela1[[#This Row],[real]]+0.6*Tabela1[[#This Row],[AV2]],Tabela1[[#This Row],[AV2]]))</f>
        <v>3.1801519583787035</v>
      </c>
      <c r="S419" s="626">
        <f>Tabela1[[#This Row],[real]]-Tabela1[[#This Row],[AV2]]</f>
        <v>-5.7510695927053046E-2</v>
      </c>
      <c r="T419" s="626">
        <f>Tabela1[[#This Row],[real]]/Tabela1[[#This Row],[AV2]]</f>
        <v>0.98172430244835407</v>
      </c>
      <c r="U419" s="628">
        <v>43764</v>
      </c>
      <c r="V419" s="191" t="s">
        <v>4198</v>
      </c>
      <c r="W419" s="191"/>
      <c r="X419" s="2"/>
      <c r="Y419" s="41"/>
      <c r="Z419" s="40"/>
      <c r="AA419" s="41"/>
      <c r="AB419" s="40"/>
    </row>
    <row r="420" spans="1:28" x14ac:dyDescent="0.2">
      <c r="A420" s="619">
        <v>8813298</v>
      </c>
      <c r="B420" s="619" t="s">
        <v>6255</v>
      </c>
      <c r="C420" s="619" t="s">
        <v>6320</v>
      </c>
      <c r="D420" s="620">
        <v>4</v>
      </c>
      <c r="E420" s="621">
        <v>3.6456046092624295</v>
      </c>
      <c r="F420" s="622">
        <v>2017</v>
      </c>
      <c r="G420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5.0581796801453995</v>
      </c>
      <c r="H420" s="620"/>
      <c r="I420" s="621">
        <v>0.34</v>
      </c>
      <c r="J420" s="623">
        <f>(Tabela1[[#This Row],[real]]-1)^3/Tabela1[[#This Row],[Z]]*0.00002</f>
        <v>1.0892458006132094E-3</v>
      </c>
      <c r="K420" s="624">
        <v>529.83986091282895</v>
      </c>
      <c r="L420" s="624">
        <v>571.50072211266104</v>
      </c>
      <c r="M420" s="625">
        <v>43763</v>
      </c>
      <c r="N420" s="626">
        <f>IF(Tabela1[[#This Row],[Entry]]=$B$1,Tabela1[[#This Row],[real]],Tabela1[[#This Row],[L2]]/Tabela1[[#This Row],[days2]])</f>
        <v>3.7329499658769865</v>
      </c>
      <c r="O420" s="626">
        <f>IF(Tabela1[[#This Row],[Entry]]=$B$1,Tabela1[[#This Row],[real]],Tabela1[[#This Row],[L]]/($B$1-Tabela1[[#This Row],[Entry]]))</f>
        <v>3.7352988373376537</v>
      </c>
      <c r="P420" s="622">
        <v>141.93596639550807</v>
      </c>
      <c r="Q420" s="627">
        <f>MIN(500,$B$1-Tabela1[[#This Row],[Entry]])</f>
        <v>153</v>
      </c>
      <c r="R420" s="621">
        <f>(0.25-Tabela1[[#This Row],[days]]/2000)*$L$2+(Tabela1[[#This Row],[days]]/2000+0.75)*(IF(Tabela1[[#This Row],[real]]&gt;Tabela1[[#This Row],[AV2]],0.4*Tabela1[[#This Row],[real]]+0.6*Tabela1[[#This Row],[AV2]],Tabela1[[#This Row],[AV2]]))</f>
        <v>3.664476128204714</v>
      </c>
      <c r="S420" s="626">
        <f>Tabela1[[#This Row],[real]]-Tabela1[[#This Row],[AV2]]</f>
        <v>-8.7345356614557002E-2</v>
      </c>
      <c r="T420" s="626">
        <f>Tabela1[[#This Row],[real]]/Tabela1[[#This Row],[AV2]]</f>
        <v>0.976601519598981</v>
      </c>
      <c r="U420" s="628">
        <v>43763</v>
      </c>
      <c r="V420" s="191" t="s">
        <v>4017</v>
      </c>
      <c r="W420" s="191"/>
      <c r="X420" s="2"/>
      <c r="Y420" s="41"/>
      <c r="Z420" s="40"/>
      <c r="AA420" s="41"/>
      <c r="AB420" s="40"/>
    </row>
    <row r="421" spans="1:28" x14ac:dyDescent="0.2">
      <c r="A421" s="174">
        <v>4981935</v>
      </c>
      <c r="B421" s="174" t="s">
        <v>3913</v>
      </c>
      <c r="C421" s="174" t="s">
        <v>3913</v>
      </c>
      <c r="D421" s="175">
        <v>4</v>
      </c>
      <c r="E421" s="176">
        <v>3.67031222624454</v>
      </c>
      <c r="F421" s="116">
        <v>2013</v>
      </c>
      <c r="G4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3.8610428594414001</v>
      </c>
      <c r="H421" s="39"/>
      <c r="I421" s="176">
        <v>0.52</v>
      </c>
      <c r="J421" s="178">
        <f>(Tabela1[[#This Row],[real]]-1)^3/Tabela1[[#This Row],[Z]]*0.00002</f>
        <v>7.3234004884273904E-4</v>
      </c>
      <c r="K421" s="179">
        <v>1813.4278161509312</v>
      </c>
      <c r="L421" s="66">
        <v>2557.2960526141337</v>
      </c>
      <c r="M421" s="180">
        <v>43183</v>
      </c>
      <c r="N421" s="181">
        <f>IF(Tabela1[[#This Row],[Entry]]=$B$1,Tabela1[[#This Row],[real]],Tabela1[[#This Row],[L2]]/Tabela1[[#This Row],[days2]])</f>
        <v>3.4893021346455164</v>
      </c>
      <c r="O421" s="181">
        <f>IF(Tabela1[[#This Row],[Entry]]=$B$1,Tabela1[[#This Row],[real]],Tabela1[[#This Row],[L]]/($B$1-Tabela1[[#This Row],[Entry]]))</f>
        <v>3.4888077116154621</v>
      </c>
      <c r="P421" s="177">
        <v>519.71074621062019</v>
      </c>
      <c r="Q421" s="182">
        <f>MIN(500,$B$1-Tabela1[[#This Row],[Entry]])</f>
        <v>500</v>
      </c>
      <c r="R421" s="176">
        <f>(0.25-Tabela1[[#This Row],[days]]/2000)*$L$2+(Tabela1[[#This Row],[days]]/2000+0.75)*(IF(Tabela1[[#This Row],[real]]&gt;Tabela1[[#This Row],[AV2]],0.4*Tabela1[[#This Row],[real]]+0.6*Tabela1[[#This Row],[AV2]],Tabela1[[#This Row],[AV2]]))</f>
        <v>3.5617061712851257</v>
      </c>
      <c r="S421" s="181">
        <f>Tabela1[[#This Row],[real]]-Tabela1[[#This Row],[AV2]]</f>
        <v>0.18101009159902359</v>
      </c>
      <c r="T421" s="181">
        <f>Tabela1[[#This Row],[real]]/Tabela1[[#This Row],[AV2]]</f>
        <v>1.051875728903428</v>
      </c>
      <c r="U421" s="183">
        <v>43763</v>
      </c>
      <c r="V421" s="191" t="s">
        <v>3977</v>
      </c>
      <c r="W421" s="191"/>
      <c r="X421" s="2"/>
      <c r="Y421" s="41"/>
      <c r="Z421" s="40"/>
      <c r="AA421" s="41"/>
      <c r="AB421" s="40"/>
    </row>
    <row r="422" spans="1:28" x14ac:dyDescent="0.2">
      <c r="A422" s="685">
        <v>8693060</v>
      </c>
      <c r="B422" s="685" t="s">
        <v>6264</v>
      </c>
      <c r="C422" s="685" t="s">
        <v>6319</v>
      </c>
      <c r="D422" s="686">
        <v>3.5</v>
      </c>
      <c r="E422" s="687">
        <v>3.5145060188440329</v>
      </c>
      <c r="F422" s="622">
        <v>2016</v>
      </c>
      <c r="G422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2" s="686"/>
      <c r="I422" s="687">
        <v>0.35</v>
      </c>
      <c r="J422" s="623">
        <f>(Tabela1[[#This Row],[real]]-1)^3/Tabela1[[#This Row],[Z]]*0.00002</f>
        <v>9.0848966229250617E-4</v>
      </c>
      <c r="K422" s="688">
        <v>508.76928815591327</v>
      </c>
      <c r="L422" s="624">
        <v>548.71155382749794</v>
      </c>
      <c r="M422" s="628">
        <v>43763</v>
      </c>
      <c r="N422" s="626">
        <f>IF(Tabela1[[#This Row],[Entry]]=$B$1,Tabela1[[#This Row],[real]],Tabela1[[#This Row],[L2]]/Tabela1[[#This Row],[days2]])</f>
        <v>3.5844987079470405</v>
      </c>
      <c r="O422" s="689">
        <f>IF(Tabela1[[#This Row],[Entry]]=$B$1,Tabela1[[#This Row],[real]],Tabela1[[#This Row],[L]]/($B$1-Tabela1[[#This Row],[Entry]]))</f>
        <v>3.5863500250163263</v>
      </c>
      <c r="P422" s="690">
        <v>141.93596639550807</v>
      </c>
      <c r="Q422" s="691">
        <f>MIN(500,$B$1-Tabela1[[#This Row],[Entry]])</f>
        <v>153</v>
      </c>
      <c r="R422" s="687">
        <f>(0.25-Tabela1[[#This Row],[days]]/2000)*$L$2+(Tabela1[[#This Row],[days]]/2000+0.75)*(IF(Tabela1[[#This Row],[real]]&gt;Tabela1[[#This Row],[AV2]],0.4*Tabela1[[#This Row],[real]]+0.6*Tabela1[[#This Row],[AV2]],Tabela1[[#This Row],[AV2]]))</f>
        <v>3.5417811635256138</v>
      </c>
      <c r="S422" s="689">
        <f>Tabela1[[#This Row],[real]]-Tabela1[[#This Row],[AV2]]</f>
        <v>-6.9992689103007599E-2</v>
      </c>
      <c r="T422" s="689">
        <f>Tabela1[[#This Row],[real]]/Tabela1[[#This Row],[AV2]]</f>
        <v>0.98047350695152158</v>
      </c>
      <c r="U422" s="628">
        <v>43763</v>
      </c>
      <c r="V422" s="191" t="s">
        <v>4296</v>
      </c>
      <c r="W422" s="191"/>
      <c r="X422" s="2"/>
      <c r="Y422" s="41"/>
      <c r="Z422" s="40"/>
      <c r="AA422" s="41"/>
      <c r="AB422" s="40"/>
    </row>
    <row r="423" spans="1:28" x14ac:dyDescent="0.2">
      <c r="A423" s="619">
        <v>30878</v>
      </c>
      <c r="B423" s="619" t="s">
        <v>806</v>
      </c>
      <c r="C423" s="619" t="s">
        <v>6321</v>
      </c>
      <c r="D423" s="620">
        <v>3.5</v>
      </c>
      <c r="E423" s="621">
        <v>3.5510552519198937</v>
      </c>
      <c r="F423" s="622">
        <v>1977</v>
      </c>
      <c r="G423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3" s="620"/>
      <c r="I423" s="621">
        <v>0.35</v>
      </c>
      <c r="J423" s="623">
        <f>(Tabela1[[#This Row],[real]]-1)^3/Tabela1[[#This Row],[Z]]*0.00002</f>
        <v>9.4868393409774346E-4</v>
      </c>
      <c r="K423" s="624">
        <v>514.74783257809429</v>
      </c>
      <c r="L423" s="624">
        <v>555.18271892583073</v>
      </c>
      <c r="M423" s="625">
        <v>43763</v>
      </c>
      <c r="N423" s="626">
        <f>IF(Tabela1[[#This Row],[Entry]]=$B$1,Tabela1[[#This Row],[real]],Tabela1[[#This Row],[L2]]/Tabela1[[#This Row],[days2]])</f>
        <v>3.6266201277253205</v>
      </c>
      <c r="O423" s="626">
        <f>IF(Tabela1[[#This Row],[Entry]]=$B$1,Tabela1[[#This Row],[real]],Tabela1[[#This Row],[L]]/($B$1-Tabela1[[#This Row],[Entry]]))</f>
        <v>3.6286452217374556</v>
      </c>
      <c r="P423" s="622">
        <v>141.93596639550807</v>
      </c>
      <c r="Q423" s="627">
        <f>MIN(500,$B$1-Tabela1[[#This Row],[Entry]])</f>
        <v>153</v>
      </c>
      <c r="R423" s="621">
        <f>(0.25-Tabela1[[#This Row],[days]]/2000)*$L$2+(Tabela1[[#This Row],[days]]/2000+0.75)*(IF(Tabela1[[#This Row],[real]]&gt;Tabela1[[#This Row],[AV2]],0.4*Tabela1[[#This Row],[real]]+0.6*Tabela1[[#This Row],[AV2]],Tabela1[[#This Row],[AV2]]))</f>
        <v>3.5765945169723619</v>
      </c>
      <c r="S423" s="626">
        <f>Tabela1[[#This Row],[real]]-Tabela1[[#This Row],[AV2]]</f>
        <v>-7.5564875805426812E-2</v>
      </c>
      <c r="T423" s="626">
        <f>Tabela1[[#This Row],[real]]/Tabela1[[#This Row],[AV2]]</f>
        <v>0.97916382936615354</v>
      </c>
      <c r="U423" s="628">
        <v>43763</v>
      </c>
      <c r="V423" s="191" t="s">
        <v>4409</v>
      </c>
      <c r="W423" s="191"/>
      <c r="X423" s="2"/>
      <c r="Y423" s="41"/>
      <c r="Z423" s="40"/>
      <c r="AA423" s="41"/>
      <c r="AB423" s="40"/>
    </row>
    <row r="424" spans="1:28" x14ac:dyDescent="0.2">
      <c r="A424" s="65">
        <v>7686009</v>
      </c>
      <c r="B424" s="65" t="s">
        <v>2524</v>
      </c>
      <c r="C424" s="65" t="s">
        <v>3257</v>
      </c>
      <c r="D424" s="39">
        <v>4</v>
      </c>
      <c r="E424" s="41">
        <v>4.0207883854564956</v>
      </c>
      <c r="F424" s="116">
        <v>2016</v>
      </c>
      <c r="G4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4" s="39"/>
      <c r="I424" s="41">
        <v>0.75</v>
      </c>
      <c r="J424" s="23">
        <f>(Tabela1[[#This Row],[real]]-1)^3/Tabela1[[#This Row],[Z]]*0.00002</f>
        <v>7.3507159477066784E-4</v>
      </c>
      <c r="K424" s="66">
        <v>2969.3951617206258</v>
      </c>
      <c r="L424" s="66">
        <v>4826.8567225550169</v>
      </c>
      <c r="M424" s="67">
        <v>42697</v>
      </c>
      <c r="N424" s="22">
        <f>IF(Tabela1[[#This Row],[Entry]]=$B$1,Tabela1[[#This Row],[real]],Tabela1[[#This Row],[L2]]/Tabela1[[#This Row],[days2]])</f>
        <v>3.981414155917991</v>
      </c>
      <c r="O424" s="42">
        <f>IF(Tabela1[[#This Row],[Entry]]=$B$1,Tabela1[[#This Row],[real]],Tabela1[[#This Row],[L]]/($B$1-Tabela1[[#This Row],[Entry]]))</f>
        <v>3.9596855804388982</v>
      </c>
      <c r="P424" s="115">
        <v>745.8141869784896</v>
      </c>
      <c r="Q424" s="43">
        <f>MIN(500,$B$1-Tabela1[[#This Row],[Entry]])</f>
        <v>500</v>
      </c>
      <c r="R424" s="41">
        <f>(0.25-Tabela1[[#This Row],[days]]/2000)*$L$2+(Tabela1[[#This Row],[days]]/2000+0.75)*(IF(Tabela1[[#This Row],[real]]&gt;Tabela1[[#This Row],[AV2]],0.4*Tabela1[[#This Row],[real]]+0.6*Tabela1[[#This Row],[AV2]],Tabela1[[#This Row],[AV2]]))</f>
        <v>3.9971638477333924</v>
      </c>
      <c r="S424" s="42">
        <f>Tabela1[[#This Row],[real]]-Tabela1[[#This Row],[AV2]]</f>
        <v>3.9374229538504668E-2</v>
      </c>
      <c r="T424" s="64">
        <f>Tabela1[[#This Row],[real]]/Tabela1[[#This Row],[AV2]]</f>
        <v>1.0098895086008519</v>
      </c>
      <c r="U424" s="172">
        <v>43763</v>
      </c>
      <c r="V424" s="191" t="s">
        <v>4009</v>
      </c>
      <c r="W424" s="191"/>
      <c r="X424" s="2"/>
      <c r="Y424" s="41"/>
      <c r="Z424" s="40"/>
      <c r="AA424" s="41"/>
      <c r="AB424" s="40"/>
    </row>
    <row r="425" spans="1:28" x14ac:dyDescent="0.2">
      <c r="A425" s="75">
        <v>3884728</v>
      </c>
      <c r="B425" s="75" t="s">
        <v>3790</v>
      </c>
      <c r="C425" s="75" t="s">
        <v>3791</v>
      </c>
      <c r="D425" s="76">
        <v>4.5</v>
      </c>
      <c r="E425" s="77">
        <v>4.5314545279645744</v>
      </c>
      <c r="F425" s="116">
        <v>2011</v>
      </c>
      <c r="G4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5" s="39"/>
      <c r="I425" s="77">
        <v>0.67</v>
      </c>
      <c r="J425" s="23">
        <f>(Tabela1[[#This Row],[real]]-1)^3/Tabela1[[#This Row],[Z]]*0.00002</f>
        <v>1.3146678683692242E-3</v>
      </c>
      <c r="K425" s="112">
        <v>2255.5858559443541</v>
      </c>
      <c r="L425" s="66">
        <v>3202.254522690122</v>
      </c>
      <c r="M425" s="79">
        <v>43138</v>
      </c>
      <c r="N425" s="22">
        <f>IF(Tabela1[[#This Row],[Entry]]=$B$1,Tabela1[[#This Row],[real]],Tabela1[[#This Row],[L2]]/Tabela1[[#This Row],[days2]])</f>
        <v>4.1701718537775596</v>
      </c>
      <c r="O425" s="64">
        <f>IF(Tabela1[[#This Row],[Entry]]=$B$1,Tabela1[[#This Row],[real]],Tabela1[[#This Row],[L]]/($B$1-Tabela1[[#This Row],[Entry]]))</f>
        <v>4.1160083839204651</v>
      </c>
      <c r="P425" s="117">
        <v>540.88558818052707</v>
      </c>
      <c r="Q425" s="78">
        <f>MIN(500,$B$1-Tabela1[[#This Row],[Entry]])</f>
        <v>500</v>
      </c>
      <c r="R425" s="77">
        <f>(0.25-Tabela1[[#This Row],[days]]/2000)*$L$2+(Tabela1[[#This Row],[days]]/2000+0.75)*(IF(Tabela1[[#This Row],[real]]&gt;Tabela1[[#This Row],[AV2]],0.4*Tabela1[[#This Row],[real]]+0.6*Tabela1[[#This Row],[AV2]],Tabela1[[#This Row],[AV2]]))</f>
        <v>4.314684923452365</v>
      </c>
      <c r="S425" s="64">
        <f>Tabela1[[#This Row],[real]]-Tabela1[[#This Row],[AV2]]</f>
        <v>0.36128267418701476</v>
      </c>
      <c r="T425" s="64">
        <f>Tabela1[[#This Row],[real]]/Tabela1[[#This Row],[AV2]]</f>
        <v>1.0866349605855563</v>
      </c>
      <c r="U425" s="168">
        <v>43763</v>
      </c>
      <c r="V425" s="191" t="s">
        <v>4017</v>
      </c>
      <c r="W425" s="191"/>
      <c r="X425" s="2"/>
      <c r="Y425" s="41"/>
      <c r="Z425" s="40"/>
      <c r="AA425" s="41"/>
      <c r="AB425" s="40"/>
    </row>
    <row r="426" spans="1:28" x14ac:dyDescent="0.2">
      <c r="A426" s="500">
        <v>5892294</v>
      </c>
      <c r="B426" s="500" t="s">
        <v>3133</v>
      </c>
      <c r="C426" s="500" t="s">
        <v>5740</v>
      </c>
      <c r="D426" s="501">
        <v>4</v>
      </c>
      <c r="E426" s="502">
        <v>3.6522059737756436</v>
      </c>
      <c r="F426" s="503">
        <v>2014</v>
      </c>
      <c r="G4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4.7383294683107531</v>
      </c>
      <c r="H426" s="39"/>
      <c r="I426" s="502">
        <v>0.45</v>
      </c>
      <c r="J426" s="504">
        <f>(Tabela1[[#This Row],[real]]-1)^3/Tabela1[[#This Row],[Z]]*0.00002</f>
        <v>8.2916169113332096E-4</v>
      </c>
      <c r="K426" s="505">
        <v>1344.5216494634703</v>
      </c>
      <c r="L426" s="505">
        <v>1668.6423462886235</v>
      </c>
      <c r="M426" s="506">
        <v>43473</v>
      </c>
      <c r="N426" s="507">
        <f>IF(Tabela1[[#This Row],[Entry]]=$B$1,Tabela1[[#This Row],[real]],Tabela1[[#This Row],[L2]]/Tabela1[[#This Row],[days2]])</f>
        <v>3.755278893213382</v>
      </c>
      <c r="O426" s="507">
        <f>IF(Tabela1[[#This Row],[Entry]]=$B$1,Tabela1[[#This Row],[real]],Tabela1[[#This Row],[L]]/($B$1-Tabela1[[#This Row],[Entry]]))</f>
        <v>3.7666870119382021</v>
      </c>
      <c r="P426" s="503">
        <v>358.03509877610361</v>
      </c>
      <c r="Q426" s="508">
        <f>MIN(500,$B$1-Tabela1[[#This Row],[Entry]])</f>
        <v>443</v>
      </c>
      <c r="R426" s="502">
        <f>(0.25-Tabela1[[#This Row],[days]]/2000)*$L$2+(Tabela1[[#This Row],[days]]/2000+0.75)*(IF(Tabela1[[#This Row],[real]]&gt;Tabela1[[#This Row],[AV2]],0.4*Tabela1[[#This Row],[real]]+0.6*Tabela1[[#This Row],[AV2]],Tabela1[[#This Row],[AV2]]))</f>
        <v>3.7433946549591663</v>
      </c>
      <c r="S426" s="507">
        <f>Tabela1[[#This Row],[real]]-Tabela1[[#This Row],[AV2]]</f>
        <v>-0.10307291943773844</v>
      </c>
      <c r="T426" s="507">
        <f>Tabela1[[#This Row],[real]]/Tabela1[[#This Row],[AV2]]</f>
        <v>0.97255252609226606</v>
      </c>
      <c r="U426" s="509">
        <v>43762</v>
      </c>
      <c r="V426" s="191" t="s">
        <v>4321</v>
      </c>
      <c r="W426" s="191"/>
      <c r="X426" s="2"/>
      <c r="Y426" s="41"/>
      <c r="Z426" s="40"/>
      <c r="AA426" s="41"/>
      <c r="AB426" s="40"/>
    </row>
    <row r="427" spans="1:28" x14ac:dyDescent="0.2">
      <c r="A427" s="685">
        <v>3181278</v>
      </c>
      <c r="B427" s="685" t="s">
        <v>6317</v>
      </c>
      <c r="C427" s="685" t="s">
        <v>6318</v>
      </c>
      <c r="D427" s="686">
        <v>3.5</v>
      </c>
      <c r="E427" s="687">
        <v>3.2645604974976998</v>
      </c>
      <c r="F427" s="622">
        <v>2010</v>
      </c>
      <c r="G427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7" s="686"/>
      <c r="I427" s="687">
        <v>0.32</v>
      </c>
      <c r="J427" s="623">
        <f>(Tabela1[[#This Row],[real]]-1)^3/Tabela1[[#This Row],[Z]]*0.00002</f>
        <v>7.2582479357996012E-4</v>
      </c>
      <c r="K427" s="688">
        <v>474.12174605448564</v>
      </c>
      <c r="L427" s="624">
        <v>511.5568099624835</v>
      </c>
      <c r="M427" s="628">
        <v>43762</v>
      </c>
      <c r="N427" s="626">
        <f>IF(Tabela1[[#This Row],[Entry]]=$B$1,Tabela1[[#This Row],[real]],Tabela1[[#This Row],[L2]]/Tabela1[[#This Row],[days2]])</f>
        <v>3.3203190961813673</v>
      </c>
      <c r="O427" s="689">
        <f>IF(Tabela1[[#This Row],[Entry]]=$B$1,Tabela1[[#This Row],[real]],Tabela1[[#This Row],[L]]/($B$1-Tabela1[[#This Row],[Entry]]))</f>
        <v>3.3217974672888539</v>
      </c>
      <c r="P427" s="690">
        <v>142.79403042911255</v>
      </c>
      <c r="Q427" s="691">
        <f>MIN(500,$B$1-Tabela1[[#This Row],[Entry]])</f>
        <v>154</v>
      </c>
      <c r="R427" s="687">
        <f>(0.25-Tabela1[[#This Row],[days]]/2000)*$L$2+(Tabela1[[#This Row],[days]]/2000+0.75)*(IF(Tabela1[[#This Row],[real]]&gt;Tabela1[[#This Row],[AV2]],0.4*Tabela1[[#This Row],[real]]+0.6*Tabela1[[#This Row],[AV2]],Tabela1[[#This Row],[AV2]]))</f>
        <v>3.3234277299107373</v>
      </c>
      <c r="S427" s="689">
        <f>Tabela1[[#This Row],[real]]-Tabela1[[#This Row],[AV2]]</f>
        <v>-5.5758598683667504E-2</v>
      </c>
      <c r="T427" s="689">
        <f>Tabela1[[#This Row],[real]]/Tabela1[[#This Row],[AV2]]</f>
        <v>0.98320685540501385</v>
      </c>
      <c r="U427" s="628">
        <v>43762</v>
      </c>
      <c r="V427" s="191" t="s">
        <v>4693</v>
      </c>
      <c r="W427" s="191"/>
      <c r="X427" s="2"/>
      <c r="Y427" s="41"/>
      <c r="Z427" s="40"/>
      <c r="AA427" s="41"/>
      <c r="AB427" s="40"/>
    </row>
    <row r="428" spans="1:28" x14ac:dyDescent="0.2">
      <c r="A428" s="65">
        <v>294</v>
      </c>
      <c r="B428" s="65" t="s">
        <v>2032</v>
      </c>
      <c r="C428" s="65" t="s">
        <v>2033</v>
      </c>
      <c r="D428" s="39">
        <v>3.5</v>
      </c>
      <c r="E428" s="41">
        <v>3.5276604893904735</v>
      </c>
      <c r="F428" s="116">
        <v>1985</v>
      </c>
      <c r="G4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28" s="39"/>
      <c r="I428" s="41">
        <v>0.62</v>
      </c>
      <c r="J428" s="23">
        <f>(Tabela1[[#This Row],[real]]-1)^3/Tabela1[[#This Row],[Z]]*0.00002</f>
        <v>5.2094818094308585E-4</v>
      </c>
      <c r="K428" s="66">
        <v>2652.1397788102468</v>
      </c>
      <c r="L428" s="66">
        <v>4493.8619016155972</v>
      </c>
      <c r="M428" s="67">
        <v>42409</v>
      </c>
      <c r="N428" s="22">
        <f>IF(Tabela1[[#This Row],[Entry]]=$B$1,Tabela1[[#This Row],[real]],Tabela1[[#This Row],[L2]]/Tabela1[[#This Row],[days2]])</f>
        <v>3.0150111138607105</v>
      </c>
      <c r="O428" s="42">
        <f>IF(Tabela1[[#This Row],[Entry]]=$B$1,Tabela1[[#This Row],[real]],Tabela1[[#This Row],[L]]/($B$1-Tabela1[[#This Row],[Entry]]))</f>
        <v>2.9819919718749817</v>
      </c>
      <c r="P428" s="115">
        <v>879.64510864246586</v>
      </c>
      <c r="Q428" s="43">
        <f>MIN(500,$B$1-Tabela1[[#This Row],[Entry]])</f>
        <v>500</v>
      </c>
      <c r="R428" s="41">
        <f>(0.25-Tabela1[[#This Row],[days]]/2000)*$L$2+(Tabela1[[#This Row],[days]]/2000+0.75)*(IF(Tabela1[[#This Row],[real]]&gt;Tabela1[[#This Row],[AV2]],0.4*Tabela1[[#This Row],[real]]+0.6*Tabela1[[#This Row],[AV2]],Tabela1[[#This Row],[AV2]]))</f>
        <v>3.2200708640726159</v>
      </c>
      <c r="S428" s="42">
        <f>Tabela1[[#This Row],[real]]-Tabela1[[#This Row],[AV2]]</f>
        <v>0.51264937552976297</v>
      </c>
      <c r="T428" s="64">
        <f>Tabela1[[#This Row],[real]]/Tabela1[[#This Row],[AV2]]</f>
        <v>1.1700323336033469</v>
      </c>
      <c r="U428" s="172">
        <v>43762</v>
      </c>
      <c r="V428" s="191" t="s">
        <v>4461</v>
      </c>
      <c r="W428" s="191"/>
      <c r="X428" s="2"/>
      <c r="Y428" s="41"/>
      <c r="Z428" s="40"/>
      <c r="AA428" s="41"/>
      <c r="AB428" s="40"/>
    </row>
    <row r="429" spans="1:28" x14ac:dyDescent="0.2">
      <c r="A429" s="619">
        <v>10516472</v>
      </c>
      <c r="B429" s="619" t="s">
        <v>3563</v>
      </c>
      <c r="C429" s="636" t="s">
        <v>6315</v>
      </c>
      <c r="D429" s="620">
        <v>4</v>
      </c>
      <c r="E429" s="621">
        <v>3.6997075025049586</v>
      </c>
      <c r="F429" s="622">
        <v>2019</v>
      </c>
      <c r="G429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2.4367789333981649</v>
      </c>
      <c r="H429" s="620"/>
      <c r="I429" s="621">
        <v>0.33</v>
      </c>
      <c r="J429" s="623">
        <f>(Tabela1[[#This Row],[real]]-1)^3/Tabela1[[#This Row],[Z]]*0.00002</f>
        <v>1.192521440772859E-3</v>
      </c>
      <c r="K429" s="624">
        <v>545.09585168781405</v>
      </c>
      <c r="L429" s="624">
        <v>588.55944926722987</v>
      </c>
      <c r="M429" s="625">
        <v>43761</v>
      </c>
      <c r="N429" s="626">
        <f>IF(Tabela1[[#This Row],[Entry]]=$B$1,Tabela1[[#This Row],[real]],Tabela1[[#This Row],[L2]]/Tabela1[[#This Row],[days2]])</f>
        <v>3.7945782114605584</v>
      </c>
      <c r="O429" s="626">
        <f>IF(Tabela1[[#This Row],[Entry]]=$B$1,Tabela1[[#This Row],[real]],Tabela1[[#This Row],[L]]/($B$1-Tabela1[[#This Row],[Entry]]))</f>
        <v>3.7971577372079346</v>
      </c>
      <c r="P429" s="622">
        <v>143.65123639868344</v>
      </c>
      <c r="Q429" s="627">
        <f>MIN(500,$B$1-Tabela1[[#This Row],[Entry]])</f>
        <v>155</v>
      </c>
      <c r="R429" s="621">
        <f>(0.25-Tabela1[[#This Row],[days]]/2000)*$L$2+(Tabela1[[#This Row],[days]]/2000+0.75)*(IF(Tabela1[[#This Row],[real]]&gt;Tabela1[[#This Row],[AV2]],0.4*Tabela1[[#This Row],[real]]+0.6*Tabela1[[#This Row],[AV2]],Tabela1[[#This Row],[AV2]]))</f>
        <v>3.7158681633137207</v>
      </c>
      <c r="S429" s="626">
        <f>Tabela1[[#This Row],[real]]-Tabela1[[#This Row],[AV2]]</f>
        <v>-9.4870708955599792E-2</v>
      </c>
      <c r="T429" s="626">
        <f>Tabela1[[#This Row],[real]]/Tabela1[[#This Row],[AV2]]</f>
        <v>0.97499835194618811</v>
      </c>
      <c r="U429" s="628">
        <v>43761</v>
      </c>
      <c r="V429" s="191" t="s">
        <v>6316</v>
      </c>
      <c r="W429" s="191"/>
      <c r="X429" s="2"/>
      <c r="Y429" s="41"/>
      <c r="Z429" s="40"/>
      <c r="AA429" s="41"/>
      <c r="AB429" s="40"/>
    </row>
    <row r="430" spans="1:28" x14ac:dyDescent="0.2">
      <c r="A430" s="65">
        <v>2037742</v>
      </c>
      <c r="B430" s="65" t="s">
        <v>1283</v>
      </c>
      <c r="C430" s="65" t="s">
        <v>1284</v>
      </c>
      <c r="D430" s="39">
        <v>3.5</v>
      </c>
      <c r="E430" s="41">
        <v>3.3783492522105689</v>
      </c>
      <c r="F430" s="116">
        <v>2009</v>
      </c>
      <c r="G4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0" s="39"/>
      <c r="I430" s="41">
        <v>0.82</v>
      </c>
      <c r="J430" s="23">
        <f>(Tabela1[[#This Row],[real]]-1)^3/Tabela1[[#This Row],[Z]]*0.00002</f>
        <v>3.2812780401072719E-4</v>
      </c>
      <c r="K430" s="66">
        <v>2841.8828143626588</v>
      </c>
      <c r="L430" s="66">
        <v>4868.0452831092007</v>
      </c>
      <c r="M430" s="67">
        <v>42409</v>
      </c>
      <c r="N430" s="22">
        <f>IF(Tabela1[[#This Row],[Entry]]=$B$1,Tabela1[[#This Row],[real]],Tabela1[[#This Row],[L2]]/Tabela1[[#This Row],[days2]])</f>
        <v>3.2307151900707605</v>
      </c>
      <c r="O430" s="42">
        <f>IF(Tabela1[[#This Row],[Entry]]=$B$1,Tabela1[[#This Row],[real]],Tabela1[[#This Row],[L]]/($B$1-Tabela1[[#This Row],[Entry]]))</f>
        <v>3.2302888408156609</v>
      </c>
      <c r="P430" s="115">
        <v>879.64510864246586</v>
      </c>
      <c r="Q430" s="43">
        <f>MIN(500,$B$1-Tabela1[[#This Row],[Entry]])</f>
        <v>500</v>
      </c>
      <c r="R430" s="41">
        <f>(0.25-Tabela1[[#This Row],[days]]/2000)*$L$2+(Tabela1[[#This Row],[days]]/2000+0.75)*(IF(Tabela1[[#This Row],[real]]&gt;Tabela1[[#This Row],[AV2]],0.4*Tabela1[[#This Row],[real]]+0.6*Tabela1[[#This Row],[AV2]],Tabela1[[#This Row],[AV2]]))</f>
        <v>3.2897688149266839</v>
      </c>
      <c r="S430" s="42">
        <f>Tabela1[[#This Row],[real]]-Tabela1[[#This Row],[AV2]]</f>
        <v>0.14763406213980845</v>
      </c>
      <c r="T430" s="64">
        <f>Tabela1[[#This Row],[real]]/Tabela1[[#This Row],[AV2]]</f>
        <v>1.0456970216977173</v>
      </c>
      <c r="U430" s="168">
        <v>43761</v>
      </c>
      <c r="V430" s="191" t="s">
        <v>4010</v>
      </c>
      <c r="W430" s="191"/>
      <c r="X430" s="2"/>
      <c r="Y430" s="41"/>
      <c r="Z430" s="40"/>
      <c r="AA430" s="41"/>
      <c r="AB430" s="40"/>
    </row>
    <row r="431" spans="1:28" x14ac:dyDescent="0.2">
      <c r="A431" s="65">
        <v>1848760</v>
      </c>
      <c r="B431" s="65" t="s">
        <v>26</v>
      </c>
      <c r="C431" s="65" t="s">
        <v>2382</v>
      </c>
      <c r="D431" s="39">
        <v>4</v>
      </c>
      <c r="E431" s="41">
        <v>4.1195946812538144</v>
      </c>
      <c r="F431" s="116">
        <v>2009</v>
      </c>
      <c r="G4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1" s="39"/>
      <c r="I431" s="41">
        <v>0.89</v>
      </c>
      <c r="J431" s="23">
        <f>(Tabela1[[#This Row],[real]]-1)^3/Tabela1[[#This Row],[Z]]*0.00002</f>
        <v>6.8223579625205312E-4</v>
      </c>
      <c r="K431" s="66">
        <v>3876.4468547505767</v>
      </c>
      <c r="L431" s="66">
        <v>6671.2314589972038</v>
      </c>
      <c r="M431" s="67">
        <v>42409</v>
      </c>
      <c r="N431" s="22">
        <f>IF(Tabela1[[#This Row],[Entry]]=$B$1,Tabela1[[#This Row],[real]],Tabela1[[#This Row],[L2]]/Tabela1[[#This Row],[days2]])</f>
        <v>4.4068304554469693</v>
      </c>
      <c r="O431" s="42">
        <f>IF(Tabela1[[#This Row],[Entry]]=$B$1,Tabela1[[#This Row],[real]],Tabela1[[#This Row],[L]]/($B$1-Tabela1[[#This Row],[Entry]]))</f>
        <v>4.4268291035150655</v>
      </c>
      <c r="P431" s="115">
        <v>879.64510864246586</v>
      </c>
      <c r="Q431" s="43">
        <f>MIN(500,$B$1-Tabela1[[#This Row],[Entry]])</f>
        <v>500</v>
      </c>
      <c r="R431" s="41">
        <f>(0.25-Tabela1[[#This Row],[days]]/2000)*$L$2+(Tabela1[[#This Row],[days]]/2000+0.75)*(IF(Tabela1[[#This Row],[real]]&gt;Tabela1[[#This Row],[AV2]],0.4*Tabela1[[#This Row],[real]]+0.6*Tabela1[[#This Row],[AV2]],Tabela1[[#This Row],[AV2]]))</f>
        <v>4.4068304554469693</v>
      </c>
      <c r="S431" s="42">
        <f>Tabela1[[#This Row],[real]]-Tabela1[[#This Row],[AV2]]</f>
        <v>-0.28723577419315482</v>
      </c>
      <c r="T431" s="64">
        <f>Tabela1[[#This Row],[real]]/Tabela1[[#This Row],[AV2]]</f>
        <v>0.93482032560655404</v>
      </c>
      <c r="U431" s="172">
        <v>43760</v>
      </c>
      <c r="V431" s="191" t="s">
        <v>4073</v>
      </c>
      <c r="W431" s="191"/>
      <c r="X431" s="2"/>
      <c r="Y431" s="41"/>
      <c r="Z431" s="40"/>
      <c r="AA431" s="41"/>
      <c r="AB431" s="40"/>
    </row>
    <row r="432" spans="1:28" x14ac:dyDescent="0.2">
      <c r="A432" s="10">
        <v>879624</v>
      </c>
      <c r="B432" s="10" t="s">
        <v>214</v>
      </c>
      <c r="C432" s="10" t="s">
        <v>215</v>
      </c>
      <c r="D432" s="2">
        <v>4.5</v>
      </c>
      <c r="E432" s="21">
        <v>4.2782839004995816</v>
      </c>
      <c r="F432" s="116">
        <v>2001</v>
      </c>
      <c r="G4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2" s="39"/>
      <c r="I432" s="21">
        <v>0.94</v>
      </c>
      <c r="J432" s="23">
        <f>(Tabela1[[#This Row],[real]]-1)^3/Tabela1[[#This Row],[Z]]*0.00002</f>
        <v>7.4962113870479885E-4</v>
      </c>
      <c r="K432" s="24">
        <v>3786.8601499602769</v>
      </c>
      <c r="L432" s="66">
        <v>6510.7044289471451</v>
      </c>
      <c r="M432" s="1">
        <v>42409</v>
      </c>
      <c r="N432" s="22">
        <f>IF(Tabela1[[#This Row],[Entry]]=$B$1,Tabela1[[#This Row],[real]],Tabela1[[#This Row],[L2]]/Tabela1[[#This Row],[days2]])</f>
        <v>4.3049863095407224</v>
      </c>
      <c r="O432" s="22">
        <f>IF(Tabela1[[#This Row],[Entry]]=$B$1,Tabela1[[#This Row],[real]],Tabela1[[#This Row],[L]]/($B$1-Tabela1[[#This Row],[Entry]]))</f>
        <v>4.3203081811195387</v>
      </c>
      <c r="P432" s="35">
        <v>879.64510864246586</v>
      </c>
      <c r="Q432" s="3">
        <f>MIN(500,$B$1-Tabela1[[#This Row],[Entry]])</f>
        <v>500</v>
      </c>
      <c r="R432" s="21">
        <f>(0.25-Tabela1[[#This Row],[days]]/2000)*$L$2+(Tabela1[[#This Row],[days]]/2000+0.75)*(IF(Tabela1[[#This Row],[real]]&gt;Tabela1[[#This Row],[AV2]],0.4*Tabela1[[#This Row],[real]]+0.6*Tabela1[[#This Row],[AV2]],Tabela1[[#This Row],[AV2]]))</f>
        <v>4.3049863095407224</v>
      </c>
      <c r="S432" s="22">
        <f>Tabela1[[#This Row],[real]]-Tabela1[[#This Row],[AV2]]</f>
        <v>-2.670240904114074E-2</v>
      </c>
      <c r="T432" s="47">
        <f>Tabela1[[#This Row],[real]]/Tabela1[[#This Row],[AV2]]</f>
        <v>0.9937973300909313</v>
      </c>
      <c r="U432" s="168">
        <v>43760</v>
      </c>
      <c r="V432" s="191" t="s">
        <v>3963</v>
      </c>
      <c r="W432" s="191"/>
      <c r="X432" s="2"/>
      <c r="Y432" s="41"/>
      <c r="Z432" s="40"/>
      <c r="AA432" s="41"/>
      <c r="AB432" s="40"/>
    </row>
    <row r="433" spans="1:28" x14ac:dyDescent="0.2">
      <c r="A433" s="619">
        <v>3510032</v>
      </c>
      <c r="B433" s="619" t="s">
        <v>6169</v>
      </c>
      <c r="C433" s="619" t="s">
        <v>6314</v>
      </c>
      <c r="D433" s="620">
        <v>4</v>
      </c>
      <c r="E433" s="621">
        <v>3.6437087094622749</v>
      </c>
      <c r="F433" s="622">
        <v>2011</v>
      </c>
      <c r="G433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5.1500400752929263</v>
      </c>
      <c r="H433" s="620"/>
      <c r="I433" s="621">
        <v>0.33999999999999997</v>
      </c>
      <c r="J433" s="623">
        <f>(Tabela1[[#This Row],[real]]-1)^3/Tabela1[[#This Row],[Z]]*0.00002</f>
        <v>1.0869057441918407E-3</v>
      </c>
      <c r="K433" s="624">
        <v>542.56990462210672</v>
      </c>
      <c r="L433" s="624">
        <v>586.38729762085825</v>
      </c>
      <c r="M433" s="625">
        <v>43759</v>
      </c>
      <c r="N433" s="626">
        <f>IF(Tabela1[[#This Row],[Entry]]=$B$1,Tabela1[[#This Row],[real]],Tabela1[[#This Row],[L2]]/Tabela1[[#This Row],[days2]])</f>
        <v>3.7325152553559957</v>
      </c>
      <c r="O433" s="626">
        <f>IF(Tabela1[[#This Row],[Entry]]=$B$1,Tabela1[[#This Row],[real]],Tabela1[[#This Row],[L]]/($B$1-Tabela1[[#This Row],[Entry]]))</f>
        <v>3.7349509402602434</v>
      </c>
      <c r="P433" s="622">
        <v>145.36307757712248</v>
      </c>
      <c r="Q433" s="627">
        <f>MIN(500,$B$1-Tabela1[[#This Row],[Entry]])</f>
        <v>157</v>
      </c>
      <c r="R433" s="621">
        <f>(0.25-Tabela1[[#This Row],[days]]/2000)*$L$2+(Tabela1[[#This Row],[days]]/2000+0.75)*(IF(Tabela1[[#This Row],[real]]&gt;Tabela1[[#This Row],[AV2]],0.4*Tabela1[[#This Row],[real]]+0.6*Tabela1[[#This Row],[AV2]],Tabela1[[#This Row],[AV2]]))</f>
        <v>3.6649052943152753</v>
      </c>
      <c r="S433" s="626">
        <f>Tabela1[[#This Row],[real]]-Tabela1[[#This Row],[AV2]]</f>
        <v>-8.8806545893720834E-2</v>
      </c>
      <c r="T433" s="626">
        <f>Tabela1[[#This Row],[real]]/Tabela1[[#This Row],[AV2]]</f>
        <v>0.97620731870652444</v>
      </c>
      <c r="U433" s="628">
        <v>43759</v>
      </c>
      <c r="V433" s="191" t="s">
        <v>4017</v>
      </c>
      <c r="W433" s="191"/>
      <c r="X433" s="2"/>
      <c r="Y433" s="41"/>
      <c r="Z433" s="40"/>
      <c r="AA433" s="41"/>
      <c r="AB433" s="40"/>
    </row>
    <row r="434" spans="1:28" x14ac:dyDescent="0.2">
      <c r="A434" s="65">
        <v>2865863</v>
      </c>
      <c r="B434" s="65" t="s">
        <v>1286</v>
      </c>
      <c r="C434" s="65" t="s">
        <v>2162</v>
      </c>
      <c r="D434" s="39">
        <v>3.5</v>
      </c>
      <c r="E434" s="41">
        <v>3.3958063996900081</v>
      </c>
      <c r="F434" s="116">
        <v>2010</v>
      </c>
      <c r="G4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4" s="39"/>
      <c r="I434" s="41">
        <v>0.80999999999999994</v>
      </c>
      <c r="J434" s="23">
        <f>(Tabela1[[#This Row],[real]]-1)^3/Tabela1[[#This Row],[Z]]*0.00002</f>
        <v>3.3954718849716373E-4</v>
      </c>
      <c r="K434" s="66">
        <v>2771.0170501682178</v>
      </c>
      <c r="L434" s="66">
        <v>4714.9669201310653</v>
      </c>
      <c r="M434" s="67">
        <v>42409</v>
      </c>
      <c r="N434" s="22">
        <f>IF(Tabela1[[#This Row],[Entry]]=$B$1,Tabela1[[#This Row],[real]],Tabela1[[#This Row],[L2]]/Tabela1[[#This Row],[days2]])</f>
        <v>3.1501534231738737</v>
      </c>
      <c r="O434" s="42">
        <f>IF(Tabela1[[#This Row],[Entry]]=$B$1,Tabela1[[#This Row],[real]],Tabela1[[#This Row],[L]]/($B$1-Tabela1[[#This Row],[Entry]]))</f>
        <v>3.1287106304784773</v>
      </c>
      <c r="P434" s="115">
        <v>879.64510864246586</v>
      </c>
      <c r="Q434" s="43">
        <f>MIN(500,$B$1-Tabela1[[#This Row],[Entry]])</f>
        <v>500</v>
      </c>
      <c r="R434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3.2484146137803274</v>
      </c>
      <c r="S434" s="42">
        <f>Tabela1[[#This Row],[real]]-Tabela1[[#This Row],[AV2]]</f>
        <v>0.24565297651613438</v>
      </c>
      <c r="T434" s="64">
        <f>Tabela1[[#This Row],[real]]/Tabela1[[#This Row],[AV2]]</f>
        <v>1.0779812737719396</v>
      </c>
      <c r="U434" s="168">
        <v>43759</v>
      </c>
      <c r="V434" s="191" t="s">
        <v>5800</v>
      </c>
      <c r="W434" s="191"/>
      <c r="X434" s="2"/>
      <c r="Y434" s="41"/>
      <c r="Z434" s="40"/>
      <c r="AA434" s="41"/>
      <c r="AB434" s="40"/>
    </row>
    <row r="435" spans="1:28" x14ac:dyDescent="0.2">
      <c r="A435" s="75">
        <v>8266824</v>
      </c>
      <c r="B435" s="75" t="s">
        <v>1722</v>
      </c>
      <c r="C435" s="75" t="s">
        <v>3788</v>
      </c>
      <c r="D435" s="76">
        <v>4</v>
      </c>
      <c r="E435" s="77">
        <v>3.7968833009014515</v>
      </c>
      <c r="F435" s="116">
        <v>2018</v>
      </c>
      <c r="G4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35" s="77">
        <v>0.78</v>
      </c>
      <c r="J435" s="23">
        <f>(Tabela1[[#This Row],[real]]-1)^3/Tabela1[[#This Row],[Z]]*0.00002</f>
        <v>5.609942769989381E-4</v>
      </c>
      <c r="K435" s="112">
        <v>2095.2944615581391</v>
      </c>
      <c r="L435" s="66">
        <v>3022.8716206456434</v>
      </c>
      <c r="M435" s="79">
        <v>43138</v>
      </c>
      <c r="N435" s="22">
        <f>IF(Tabela1[[#This Row],[Entry]]=$B$1,Tabela1[[#This Row],[real]],Tabela1[[#This Row],[L2]]/Tabela1[[#This Row],[days2]])</f>
        <v>3.8738219456104446</v>
      </c>
      <c r="O435" s="64">
        <f>IF(Tabela1[[#This Row],[Entry]]=$B$1,Tabela1[[#This Row],[real]],Tabela1[[#This Row],[L]]/($B$1-Tabela1[[#This Row],[Entry]]))</f>
        <v>3.8854391010869453</v>
      </c>
      <c r="P435" s="117">
        <v>540.88558818052707</v>
      </c>
      <c r="Q435" s="78">
        <f>MIN(500,$B$1-Tabela1[[#This Row],[Entry]])</f>
        <v>500</v>
      </c>
      <c r="R435" s="77">
        <f>(0.25-Tabela1[[#This Row],[days]]/2000)*$L$2+(Tabela1[[#This Row],[days]]/2000+0.75)*(IF(Tabela1[[#This Row],[real]]&gt;Tabela1[[#This Row],[AV2]],0.4*Tabela1[[#This Row],[real]]+0.6*Tabela1[[#This Row],[AV2]],Tabela1[[#This Row],[AV2]]))</f>
        <v>3.8738219456104446</v>
      </c>
      <c r="S435" s="64">
        <f>Tabela1[[#This Row],[real]]-Tabela1[[#This Row],[AV2]]</f>
        <v>-7.6938644708993031E-2</v>
      </c>
      <c r="T435" s="64">
        <f>Tabela1[[#This Row],[real]]/Tabela1[[#This Row],[AV2]]</f>
        <v>0.98013882780643169</v>
      </c>
      <c r="U435" s="168">
        <v>43758</v>
      </c>
      <c r="V435" s="191" t="s">
        <v>4121</v>
      </c>
      <c r="W435" s="191"/>
      <c r="X435" s="2"/>
      <c r="Y435" s="41"/>
      <c r="Z435" s="40"/>
      <c r="AA435" s="41"/>
      <c r="AB435" s="40"/>
    </row>
    <row r="436" spans="1:28" x14ac:dyDescent="0.2">
      <c r="A436" s="619">
        <v>6336741</v>
      </c>
      <c r="B436" s="619" t="s">
        <v>6312</v>
      </c>
      <c r="C436" s="619" t="s">
        <v>6313</v>
      </c>
      <c r="D436" s="620">
        <v>4</v>
      </c>
      <c r="E436" s="621">
        <v>3.857823022210777</v>
      </c>
      <c r="F436" s="622">
        <v>2015</v>
      </c>
      <c r="G436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36" s="620"/>
      <c r="I436" s="621">
        <v>0.32999999999999996</v>
      </c>
      <c r="J436" s="623">
        <f>(Tabela1[[#This Row],[real]]-1)^3/Tabela1[[#This Row],[Z]]*0.00002</f>
        <v>1.4145621957407093E-3</v>
      </c>
      <c r="K436" s="624">
        <v>580.88473248822618</v>
      </c>
      <c r="L436" s="624">
        <v>628.19499513566655</v>
      </c>
      <c r="M436" s="625">
        <v>43758</v>
      </c>
      <c r="N436" s="626">
        <f>IF(Tabela1[[#This Row],[Entry]]=$B$1,Tabela1[[#This Row],[real]],Tabela1[[#This Row],[L2]]/Tabela1[[#This Row],[days2]])</f>
        <v>3.9727384228128688</v>
      </c>
      <c r="O436" s="626">
        <f>IF(Tabela1[[#This Row],[Entry]]=$B$1,Tabela1[[#This Row],[real]],Tabela1[[#This Row],[L]]/($B$1-Tabela1[[#This Row],[Entry]]))</f>
        <v>3.9759176907320666</v>
      </c>
      <c r="P436" s="622">
        <v>146.21771449954537</v>
      </c>
      <c r="Q436" s="627">
        <f>MIN(500,$B$1-Tabela1[[#This Row],[Entry]])</f>
        <v>158</v>
      </c>
      <c r="R436" s="621">
        <f>(0.25-Tabela1[[#This Row],[days]]/2000)*$L$2+(Tabela1[[#This Row],[days]]/2000+0.75)*(IF(Tabela1[[#This Row],[real]]&gt;Tabela1[[#This Row],[AV2]],0.4*Tabela1[[#This Row],[real]]+0.6*Tabela1[[#This Row],[AV2]],Tabela1[[#This Row],[AV2]]))</f>
        <v>3.864247413726063</v>
      </c>
      <c r="S436" s="626">
        <f>Tabela1[[#This Row],[real]]-Tabela1[[#This Row],[AV2]]</f>
        <v>-0.11491540060209182</v>
      </c>
      <c r="T436" s="626">
        <f>Tabela1[[#This Row],[real]]/Tabela1[[#This Row],[AV2]]</f>
        <v>0.97107400780725783</v>
      </c>
      <c r="U436" s="628">
        <v>43758</v>
      </c>
      <c r="V436" s="191" t="s">
        <v>4052</v>
      </c>
      <c r="W436" s="191"/>
      <c r="X436" s="2"/>
      <c r="Y436" s="41"/>
      <c r="Z436" s="40"/>
      <c r="AA436" s="41"/>
      <c r="AB436" s="40"/>
    </row>
    <row r="437" spans="1:28" x14ac:dyDescent="0.2">
      <c r="A437" s="65">
        <v>39270</v>
      </c>
      <c r="B437" s="65" t="s">
        <v>127</v>
      </c>
      <c r="C437" s="95" t="s">
        <v>6558</v>
      </c>
      <c r="D437" s="39">
        <v>4</v>
      </c>
      <c r="E437" s="41">
        <v>3.7456668548483418</v>
      </c>
      <c r="F437" s="116">
        <v>2003</v>
      </c>
      <c r="G4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0.20995013862570819</v>
      </c>
      <c r="H437" s="39"/>
      <c r="I437" s="41">
        <v>0.72</v>
      </c>
      <c r="J437" s="23">
        <f>(Tabela1[[#This Row],[real]]-1)^3/Tabela1[[#This Row],[Z]]*0.00002</f>
        <v>5.7496448864510991E-4</v>
      </c>
      <c r="K437" s="66">
        <v>3027.363436588676</v>
      </c>
      <c r="L437" s="66">
        <v>5180.8043911779678</v>
      </c>
      <c r="M437" s="67">
        <v>42409</v>
      </c>
      <c r="N437" s="22">
        <f>IF(Tabela1[[#This Row],[Entry]]=$B$1,Tabela1[[#This Row],[real]],Tabela1[[#This Row],[L2]]/Tabela1[[#This Row],[days2]])</f>
        <v>3.4415736606103908</v>
      </c>
      <c r="O437" s="42">
        <f>IF(Tabela1[[#This Row],[Entry]]=$B$1,Tabela1[[#This Row],[real]],Tabela1[[#This Row],[L]]/($B$1-Tabela1[[#This Row],[Entry]]))</f>
        <v>3.437826404232228</v>
      </c>
      <c r="P437" s="115">
        <v>879.64510864246586</v>
      </c>
      <c r="Q437" s="43">
        <f>MIN(500,$B$1-Tabela1[[#This Row],[Entry]])</f>
        <v>500</v>
      </c>
      <c r="R437" s="41">
        <f>(0.25-Tabela1[[#This Row],[days]]/2000)*$L$2+(Tabela1[[#This Row],[days]]/2000+0.75)*(IF(Tabela1[[#This Row],[real]]&gt;Tabela1[[#This Row],[AV2]],0.4*Tabela1[[#This Row],[real]]+0.6*Tabela1[[#This Row],[AV2]],Tabela1[[#This Row],[AV2]]))</f>
        <v>3.5632109383055712</v>
      </c>
      <c r="S437" s="42">
        <f>Tabela1[[#This Row],[real]]-Tabela1[[#This Row],[AV2]]</f>
        <v>0.304093194237951</v>
      </c>
      <c r="T437" s="64">
        <f>Tabela1[[#This Row],[real]]/Tabela1[[#This Row],[AV2]]</f>
        <v>1.0883587638173688</v>
      </c>
      <c r="U437" s="168">
        <v>43757</v>
      </c>
      <c r="V437" s="191" t="s">
        <v>3974</v>
      </c>
      <c r="W437" s="191"/>
      <c r="X437" s="2"/>
      <c r="Y437" s="41"/>
      <c r="Z437" s="40"/>
      <c r="AA437" s="41"/>
      <c r="AB437" s="40"/>
    </row>
    <row r="438" spans="1:28" x14ac:dyDescent="0.2">
      <c r="A438" s="619">
        <v>4235079</v>
      </c>
      <c r="B438" s="619" t="s">
        <v>6230</v>
      </c>
      <c r="C438" s="619" t="s">
        <v>6305</v>
      </c>
      <c r="D438" s="620">
        <v>4</v>
      </c>
      <c r="E438" s="621">
        <v>3.6506651683312179</v>
      </c>
      <c r="F438" s="622">
        <v>2012</v>
      </c>
      <c r="G438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4.8129847834064474</v>
      </c>
      <c r="H438" s="620"/>
      <c r="I438" s="621">
        <v>0.33999999999999997</v>
      </c>
      <c r="J438" s="623">
        <f>(Tabela1[[#This Row],[real]]-1)^3/Tabela1[[#This Row],[Z]]*0.00002</f>
        <v>1.0955083500930039E-3</v>
      </c>
      <c r="K438" s="624">
        <v>553.29011718363483</v>
      </c>
      <c r="L438" s="624">
        <v>598.85984873772952</v>
      </c>
      <c r="M438" s="625">
        <v>43756</v>
      </c>
      <c r="N438" s="626">
        <f>IF(Tabela1[[#This Row],[Entry]]=$B$1,Tabela1[[#This Row],[real]],Tabela1[[#This Row],[L2]]/Tabela1[[#This Row],[days2]])</f>
        <v>3.7403567132705557</v>
      </c>
      <c r="O438" s="626">
        <f>IF(Tabela1[[#This Row],[Entry]]=$B$1,Tabela1[[#This Row],[real]],Tabela1[[#This Row],[L]]/($B$1-Tabela1[[#This Row],[Entry]]))</f>
        <v>3.7428740546108097</v>
      </c>
      <c r="P438" s="622">
        <v>147.92442528826075</v>
      </c>
      <c r="Q438" s="627">
        <f>MIN(500,$B$1-Tabela1[[#This Row],[Entry]])</f>
        <v>160</v>
      </c>
      <c r="R438" s="621">
        <f>(0.25-Tabela1[[#This Row],[days]]/2000)*$L$2+(Tabela1[[#This Row],[days]]/2000+0.75)*(IF(Tabela1[[#This Row],[real]]&gt;Tabela1[[#This Row],[AV2]],0.4*Tabela1[[#This Row],[real]]+0.6*Tabela1[[#This Row],[AV2]],Tabela1[[#This Row],[AV2]]))</f>
        <v>3.6720050451514799</v>
      </c>
      <c r="S438" s="626">
        <f>Tabela1[[#This Row],[real]]-Tabela1[[#This Row],[AV2]]</f>
        <v>-8.9691544939337842E-2</v>
      </c>
      <c r="T438" s="626">
        <f>Tabela1[[#This Row],[real]]/Tabela1[[#This Row],[AV2]]</f>
        <v>0.976020590597384</v>
      </c>
      <c r="U438" s="628">
        <v>43756</v>
      </c>
      <c r="V438" s="191" t="s">
        <v>4087</v>
      </c>
      <c r="W438" s="191"/>
      <c r="X438" s="2"/>
      <c r="Y438" s="41"/>
      <c r="Z438" s="40"/>
      <c r="AA438" s="41"/>
      <c r="AB438" s="40"/>
    </row>
    <row r="439" spans="1:28" x14ac:dyDescent="0.2">
      <c r="A439" s="341">
        <v>7587447</v>
      </c>
      <c r="B439" s="341" t="s">
        <v>5247</v>
      </c>
      <c r="C439" s="341" t="s">
        <v>5248</v>
      </c>
      <c r="D439" s="342">
        <v>3.5</v>
      </c>
      <c r="E439" s="343">
        <v>3.2227801811831487</v>
      </c>
      <c r="F439" s="116">
        <v>2016</v>
      </c>
      <c r="G4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3.2611971175346004</v>
      </c>
      <c r="H439" s="39"/>
      <c r="I439" s="343">
        <v>0.47</v>
      </c>
      <c r="J439" s="251">
        <f>(Tabela1[[#This Row],[real]]-1)^3/Tabela1[[#This Row],[Z]]*0.00002</f>
        <v>4.6732787379453631E-4</v>
      </c>
      <c r="K439" s="345">
        <v>1561.3917724787011</v>
      </c>
      <c r="L439" s="66">
        <v>2149.0067889375878</v>
      </c>
      <c r="M439" s="256">
        <v>43242</v>
      </c>
      <c r="N439" s="254">
        <f>IF(Tabela1[[#This Row],[Entry]]=$B$1,Tabela1[[#This Row],[real]],Tabela1[[#This Row],[L2]]/Tabela1[[#This Row],[days2]])</f>
        <v>3.1832265792497294</v>
      </c>
      <c r="O439" s="346">
        <f>IF(Tabela1[[#This Row],[Entry]]=$B$1,Tabela1[[#This Row],[real]],Tabela1[[#This Row],[L]]/($B$1-Tabela1[[#This Row],[Entry]]))</f>
        <v>3.1884373723109611</v>
      </c>
      <c r="P439" s="344">
        <v>490.50601130841068</v>
      </c>
      <c r="Q439" s="347">
        <f>MIN(500,$B$1-Tabela1[[#This Row],[Entry]])</f>
        <v>500</v>
      </c>
      <c r="R439" s="343">
        <f>(0.25-Tabela1[[#This Row],[days]]/2000)*$L$2+(Tabela1[[#This Row],[days]]/2000+0.75)*(IF(Tabela1[[#This Row],[real]]&gt;Tabela1[[#This Row],[AV2]],0.4*Tabela1[[#This Row],[real]]+0.6*Tabela1[[#This Row],[AV2]],Tabela1[[#This Row],[AV2]]))</f>
        <v>3.1990480200230973</v>
      </c>
      <c r="S439" s="346">
        <f>Tabela1[[#This Row],[real]]-Tabela1[[#This Row],[AV2]]</f>
        <v>3.955360193341928E-2</v>
      </c>
      <c r="T439" s="346">
        <f>Tabela1[[#This Row],[real]]/Tabela1[[#This Row],[AV2]]</f>
        <v>1.0124256319645151</v>
      </c>
      <c r="U439" s="256">
        <v>43756</v>
      </c>
      <c r="V439" s="257" t="s">
        <v>4297</v>
      </c>
      <c r="W439" s="191"/>
      <c r="X439" s="2"/>
      <c r="Y439" s="41"/>
      <c r="Z439" s="40"/>
      <c r="AA439" s="41"/>
      <c r="AB439" s="40"/>
    </row>
    <row r="440" spans="1:28" x14ac:dyDescent="0.2">
      <c r="A440" s="619">
        <v>9574303</v>
      </c>
      <c r="B440" s="619" t="s">
        <v>6306</v>
      </c>
      <c r="C440" s="619" t="s">
        <v>6307</v>
      </c>
      <c r="D440" s="620">
        <v>4</v>
      </c>
      <c r="E440" s="621">
        <v>3.696637154186317</v>
      </c>
      <c r="F440" s="622">
        <v>2019</v>
      </c>
      <c r="G440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2.5855438680049225</v>
      </c>
      <c r="H440" s="586"/>
      <c r="I440" s="621">
        <v>0.32999999999999996</v>
      </c>
      <c r="J440" s="623">
        <f>(Tabela1[[#This Row],[real]]-1)^3/Tabela1[[#This Row],[Z]]*0.00002</f>
        <v>1.1884573408941917E-3</v>
      </c>
      <c r="K440" s="624">
        <v>561.15564902365895</v>
      </c>
      <c r="L440" s="624">
        <v>607.39732399203706</v>
      </c>
      <c r="M440" s="625">
        <v>43756</v>
      </c>
      <c r="N440" s="626">
        <f>IF(Tabela1[[#This Row],[Entry]]=$B$1,Tabela1[[#This Row],[real]],Tabela1[[#This Row],[L2]]/Tabela1[[#This Row],[days2]])</f>
        <v>3.793529350748758</v>
      </c>
      <c r="O440" s="626">
        <f>IF(Tabela1[[#This Row],[Entry]]=$B$1,Tabela1[[#This Row],[real]],Tabela1[[#This Row],[L]]/($B$1-Tabela1[[#This Row],[Entry]]))</f>
        <v>3.7962332749502314</v>
      </c>
      <c r="P440" s="622">
        <v>147.92442528826075</v>
      </c>
      <c r="Q440" s="627">
        <f>MIN(500,$B$1-Tabela1[[#This Row],[Entry]])</f>
        <v>160</v>
      </c>
      <c r="R440" s="621">
        <f>(0.25-Tabela1[[#This Row],[days]]/2000)*$L$2+(Tabela1[[#This Row],[days]]/2000+0.75)*(IF(Tabela1[[#This Row],[real]]&gt;Tabela1[[#This Row],[AV2]],0.4*Tabela1[[#This Row],[real]]+0.6*Tabela1[[#This Row],[AV2]],Tabela1[[#This Row],[AV2]]))</f>
        <v>3.7161383342583876</v>
      </c>
      <c r="S440" s="626">
        <f>Tabela1[[#This Row],[real]]-Tabela1[[#This Row],[AV2]]</f>
        <v>-9.6892196562440969E-2</v>
      </c>
      <c r="T440" s="626">
        <f>Tabela1[[#This Row],[real]]/Tabela1[[#This Row],[AV2]]</f>
        <v>0.97445856151256172</v>
      </c>
      <c r="U440" s="628">
        <v>43756</v>
      </c>
      <c r="V440" s="191" t="s">
        <v>6308</v>
      </c>
      <c r="W440" s="191"/>
      <c r="X440" s="2"/>
      <c r="Y440" s="41"/>
      <c r="Z440" s="40"/>
      <c r="AA440" s="41"/>
      <c r="AB440" s="40"/>
    </row>
    <row r="441" spans="1:28" x14ac:dyDescent="0.2">
      <c r="A441" s="619">
        <v>10596352</v>
      </c>
      <c r="B441" s="619" t="s">
        <v>3915</v>
      </c>
      <c r="C441" s="619" t="s">
        <v>6309</v>
      </c>
      <c r="D441" s="620">
        <v>4</v>
      </c>
      <c r="E441" s="621">
        <v>3.7046710416511424</v>
      </c>
      <c r="F441" s="622">
        <v>2019</v>
      </c>
      <c r="G441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2.1962848591535882</v>
      </c>
      <c r="H441" s="39">
        <v>4</v>
      </c>
      <c r="I441" s="621">
        <v>0.32999999999999996</v>
      </c>
      <c r="J441" s="623">
        <f>(Tabela1[[#This Row],[real]]-1)^3/Tabela1[[#This Row],[Z]]*0.00002</f>
        <v>1.1991110614381867E-3</v>
      </c>
      <c r="K441" s="624">
        <v>562.47907329275415</v>
      </c>
      <c r="L441" s="624">
        <v>608.83296107592719</v>
      </c>
      <c r="M441" s="625">
        <v>43756</v>
      </c>
      <c r="N441" s="626">
        <f>IF(Tabela1[[#This Row],[Entry]]=$B$1,Tabela1[[#This Row],[real]],Tabela1[[#This Row],[L2]]/Tabela1[[#This Row],[days2]])</f>
        <v>3.802475975124795</v>
      </c>
      <c r="O441" s="626">
        <f>IF(Tabela1[[#This Row],[Entry]]=$B$1,Tabela1[[#This Row],[real]],Tabela1[[#This Row],[L]]/($B$1-Tabela1[[#This Row],[Entry]]))</f>
        <v>3.805206006724545</v>
      </c>
      <c r="P441" s="622">
        <v>147.92442528826075</v>
      </c>
      <c r="Q441" s="627">
        <f>MIN(500,$B$1-Tabela1[[#This Row],[Entry]])</f>
        <v>160</v>
      </c>
      <c r="R441" s="621">
        <f>(0.25-Tabela1[[#This Row],[days]]/2000)*$L$2+(Tabela1[[#This Row],[days]]/2000+0.75)*(IF(Tabela1[[#This Row],[real]]&gt;Tabela1[[#This Row],[AV2]],0.4*Tabela1[[#This Row],[real]]+0.6*Tabela1[[#This Row],[AV2]],Tabela1[[#This Row],[AV2]]))</f>
        <v>3.7235640324904984</v>
      </c>
      <c r="S441" s="626">
        <f>Tabela1[[#This Row],[real]]-Tabela1[[#This Row],[AV2]]</f>
        <v>-9.78049334736526E-2</v>
      </c>
      <c r="T441" s="626">
        <f>Tabela1[[#This Row],[real]]/Tabela1[[#This Row],[AV2]]</f>
        <v>0.97427861895420842</v>
      </c>
      <c r="U441" s="628">
        <v>43756</v>
      </c>
      <c r="V441" s="191" t="s">
        <v>6310</v>
      </c>
      <c r="W441" s="191"/>
      <c r="X441" s="2"/>
      <c r="Y441" s="41"/>
      <c r="Z441" s="40"/>
      <c r="AA441" s="41"/>
      <c r="AB441" s="40"/>
    </row>
    <row r="442" spans="1:28" x14ac:dyDescent="0.2">
      <c r="A442" s="685">
        <v>4448989</v>
      </c>
      <c r="B442" s="685" t="s">
        <v>1820</v>
      </c>
      <c r="C442" s="685" t="s">
        <v>6311</v>
      </c>
      <c r="D442" s="686">
        <v>3</v>
      </c>
      <c r="E442" s="687">
        <v>3.0072164125305285</v>
      </c>
      <c r="F442" s="622">
        <v>2013</v>
      </c>
      <c r="G442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2" s="686"/>
      <c r="I442" s="687">
        <v>0.24</v>
      </c>
      <c r="J442" s="623">
        <f>(Tabela1[[#This Row],[real]]-1)^3/Tabela1[[#This Row],[Z]]*0.00002</f>
        <v>6.7390914881929227E-4</v>
      </c>
      <c r="K442" s="688">
        <v>452.81189838559823</v>
      </c>
      <c r="L442" s="624">
        <v>490.01631395003506</v>
      </c>
      <c r="M442" s="628">
        <v>43756</v>
      </c>
      <c r="N442" s="626">
        <f>IF(Tabela1[[#This Row],[Entry]]=$B$1,Tabela1[[#This Row],[real]],Tabela1[[#This Row],[L2]]/Tabela1[[#This Row],[days2]])</f>
        <v>3.0611029754092498</v>
      </c>
      <c r="O442" s="689">
        <f>IF(Tabela1[[#This Row],[Entry]]=$B$1,Tabela1[[#This Row],[real]],Tabela1[[#This Row],[L]]/($B$1-Tabela1[[#This Row],[Entry]]))</f>
        <v>3.0626019621877192</v>
      </c>
      <c r="P442" s="690">
        <v>147.92442528826075</v>
      </c>
      <c r="Q442" s="691">
        <f>MIN(500,$B$1-Tabela1[[#This Row],[Entry]])</f>
        <v>160</v>
      </c>
      <c r="R442" s="687">
        <f>(0.25-Tabela1[[#This Row],[days]]/2000)*$L$2+(Tabela1[[#This Row],[days]]/2000+0.75)*(IF(Tabela1[[#This Row],[real]]&gt;Tabela1[[#This Row],[AV2]],0.4*Tabela1[[#This Row],[real]]+0.6*Tabela1[[#This Row],[AV2]],Tabela1[[#This Row],[AV2]]))</f>
        <v>3.1082244427265961</v>
      </c>
      <c r="S442" s="689">
        <f>Tabela1[[#This Row],[real]]-Tabela1[[#This Row],[AV2]]</f>
        <v>-5.3886562878721289E-2</v>
      </c>
      <c r="T442" s="689">
        <f>Tabela1[[#This Row],[real]]/Tabela1[[#This Row],[AV2]]</f>
        <v>0.98239635735497688</v>
      </c>
      <c r="U442" s="628">
        <v>43756</v>
      </c>
      <c r="V442" s="191" t="s">
        <v>4210</v>
      </c>
      <c r="W442" s="191"/>
      <c r="X442" s="2"/>
      <c r="Y442" s="41"/>
      <c r="Z442" s="40"/>
      <c r="AA442" s="41"/>
      <c r="AB442" s="40"/>
    </row>
    <row r="443" spans="1:28" x14ac:dyDescent="0.2">
      <c r="A443" s="65">
        <v>54465</v>
      </c>
      <c r="B443" s="65" t="s">
        <v>1633</v>
      </c>
      <c r="C443" s="65" t="s">
        <v>3143</v>
      </c>
      <c r="D443" s="39">
        <v>3.5</v>
      </c>
      <c r="E443" s="41">
        <v>3.4910405792429429</v>
      </c>
      <c r="F443" s="116">
        <v>1992</v>
      </c>
      <c r="G4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3" s="39"/>
      <c r="I443" s="41">
        <v>0.47</v>
      </c>
      <c r="J443" s="23">
        <f>(Tabela1[[#This Row],[real]]-1)^3/Tabela1[[#This Row],[Z]]*0.00002</f>
        <v>6.577707308839918E-4</v>
      </c>
      <c r="K443" s="66">
        <v>2352.3392623826762</v>
      </c>
      <c r="L443" s="66">
        <v>3857.5621465495078</v>
      </c>
      <c r="M443" s="67">
        <v>42662</v>
      </c>
      <c r="N443" s="22">
        <f>IF(Tabela1[[#This Row],[Entry]]=$B$1,Tabela1[[#This Row],[real]],Tabela1[[#This Row],[L2]]/Tabela1[[#This Row],[days2]])</f>
        <v>3.0867419694150096</v>
      </c>
      <c r="O443" s="42">
        <f>IF(Tabela1[[#This Row],[Entry]]=$B$1,Tabela1[[#This Row],[real]],Tabela1[[#This Row],[L]]/($B$1-Tabela1[[#This Row],[Entry]]))</f>
        <v>3.0762058584924303</v>
      </c>
      <c r="P443" s="115">
        <v>762.07836148626473</v>
      </c>
      <c r="Q443" s="43">
        <f>MIN(500,$B$1-Tabela1[[#This Row],[Entry]])</f>
        <v>500</v>
      </c>
      <c r="R443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3.2484614133461829</v>
      </c>
      <c r="S443" s="42">
        <f>Tabela1[[#This Row],[real]]-Tabela1[[#This Row],[AV2]]</f>
        <v>0.40429860982793331</v>
      </c>
      <c r="T443" s="64">
        <f>Tabela1[[#This Row],[real]]/Tabela1[[#This Row],[AV2]]</f>
        <v>1.1309790756188651</v>
      </c>
      <c r="U443" s="172">
        <v>43756</v>
      </c>
      <c r="V443" s="191" t="s">
        <v>4009</v>
      </c>
      <c r="W443" s="191"/>
      <c r="X443" s="2"/>
      <c r="Y443" s="41"/>
      <c r="Z443" s="40"/>
      <c r="AA443" s="41"/>
      <c r="AB443" s="40"/>
    </row>
    <row r="444" spans="1:28" x14ac:dyDescent="0.2">
      <c r="A444" s="309">
        <v>8953258</v>
      </c>
      <c r="B444" s="309" t="s">
        <v>5285</v>
      </c>
      <c r="C444" s="309" t="s">
        <v>5286</v>
      </c>
      <c r="D444" s="311">
        <v>4</v>
      </c>
      <c r="E444" s="313">
        <v>3.8817101869368993</v>
      </c>
      <c r="F444" s="116">
        <v>2018</v>
      </c>
      <c r="G4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4" s="39"/>
      <c r="I444" s="313">
        <v>0.57999999999999996</v>
      </c>
      <c r="J444" s="301">
        <f>(Tabela1[[#This Row],[real]]-1)^3/Tabela1[[#This Row],[Z]]*0.00002</f>
        <v>8.251880068392473E-4</v>
      </c>
      <c r="K444" s="317">
        <v>1828.67145875851</v>
      </c>
      <c r="L444" s="66">
        <v>2491.2302929203556</v>
      </c>
      <c r="M444" s="306">
        <v>43258</v>
      </c>
      <c r="N444" s="304">
        <f>IF(Tabela1[[#This Row],[Entry]]=$B$1,Tabela1[[#This Row],[real]],Tabela1[[#This Row],[L2]]/Tabela1[[#This Row],[days2]])</f>
        <v>3.7916869468592442</v>
      </c>
      <c r="O444" s="319">
        <f>IF(Tabela1[[#This Row],[Entry]]=$B$1,Tabela1[[#This Row],[real]],Tabela1[[#This Row],[L]]/($B$1-Tabela1[[#This Row],[Entry]]))</f>
        <v>3.7860642749549478</v>
      </c>
      <c r="P444" s="315">
        <v>482.28439857706275</v>
      </c>
      <c r="Q444" s="321">
        <f>MIN(500,$B$1-Tabela1[[#This Row],[Entry]])</f>
        <v>500</v>
      </c>
      <c r="R444" s="313">
        <f>(0.25-Tabela1[[#This Row],[days]]/2000)*$L$2+(Tabela1[[#This Row],[days]]/2000+0.75)*(IF(Tabela1[[#This Row],[real]]&gt;Tabela1[[#This Row],[AV2]],0.4*Tabela1[[#This Row],[real]]+0.6*Tabela1[[#This Row],[AV2]],Tabela1[[#This Row],[AV2]]))</f>
        <v>3.8276962428903065</v>
      </c>
      <c r="S444" s="319">
        <f>Tabela1[[#This Row],[real]]-Tabela1[[#This Row],[AV2]]</f>
        <v>9.0023240077655053E-2</v>
      </c>
      <c r="T444" s="319">
        <f>Tabela1[[#This Row],[real]]/Tabela1[[#This Row],[AV2]]</f>
        <v>1.023742265999102</v>
      </c>
      <c r="U444" s="306">
        <v>43756</v>
      </c>
      <c r="V444" s="307" t="s">
        <v>5287</v>
      </c>
      <c r="W444" s="191"/>
      <c r="X444" s="2"/>
      <c r="Y444" s="41"/>
      <c r="Z444" s="40"/>
      <c r="AA444" s="41"/>
      <c r="AB444" s="40"/>
    </row>
    <row r="445" spans="1:28" x14ac:dyDescent="0.2">
      <c r="A445" s="619">
        <v>4686871</v>
      </c>
      <c r="B445" s="619" t="s">
        <v>3895</v>
      </c>
      <c r="C445" s="619" t="s">
        <v>3895</v>
      </c>
      <c r="D445" s="620">
        <v>3.5</v>
      </c>
      <c r="E445" s="621">
        <v>3.2959474916248559</v>
      </c>
      <c r="F445" s="622">
        <v>2012</v>
      </c>
      <c r="G445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5" s="620"/>
      <c r="I445" s="621">
        <v>0.34</v>
      </c>
      <c r="J445" s="623">
        <f>(Tabela1[[#This Row],[real]]-1)^3/Tabela1[[#This Row],[Z]]*0.00002</f>
        <v>7.1192940841290206E-4</v>
      </c>
      <c r="K445" s="624">
        <v>499.15461647629968</v>
      </c>
      <c r="L445" s="624">
        <v>540.43303692646646</v>
      </c>
      <c r="M445" s="625">
        <v>43755</v>
      </c>
      <c r="N445" s="626">
        <f>IF(Tabela1[[#This Row],[Entry]]=$B$1,Tabela1[[#This Row],[real]],Tabela1[[#This Row],[L2]]/Tabela1[[#This Row],[days2]])</f>
        <v>3.3550635589691393</v>
      </c>
      <c r="O445" s="626">
        <f>IF(Tabela1[[#This Row],[Entry]]=$B$1,Tabela1[[#This Row],[real]],Tabela1[[#This Row],[L]]/($B$1-Tabela1[[#This Row],[Entry]]))</f>
        <v>3.3567269374314685</v>
      </c>
      <c r="P445" s="622">
        <v>148.77650086297248</v>
      </c>
      <c r="Q445" s="627">
        <f>MIN(500,$B$1-Tabela1[[#This Row],[Entry]])</f>
        <v>161</v>
      </c>
      <c r="R445" s="621">
        <f>(0.25-Tabela1[[#This Row],[days]]/2000)*$L$2+(Tabela1[[#This Row],[days]]/2000+0.75)*(IF(Tabela1[[#This Row],[real]]&gt;Tabela1[[#This Row],[AV2]],0.4*Tabela1[[#This Row],[real]]+0.6*Tabela1[[#This Row],[AV2]],Tabela1[[#This Row],[AV2]]))</f>
        <v>3.3522201148221509</v>
      </c>
      <c r="S445" s="626">
        <f>Tabela1[[#This Row],[real]]-Tabela1[[#This Row],[AV2]]</f>
        <v>-5.9116067344283429E-2</v>
      </c>
      <c r="T445" s="626">
        <f>Tabela1[[#This Row],[real]]/Tabela1[[#This Row],[AV2]]</f>
        <v>0.98238004547298441</v>
      </c>
      <c r="U445" s="628">
        <v>43755</v>
      </c>
      <c r="V445" s="191" t="s">
        <v>6304</v>
      </c>
      <c r="W445" s="191"/>
      <c r="X445" s="2"/>
      <c r="Y445" s="41"/>
      <c r="Z445" s="40"/>
      <c r="AA445" s="41"/>
      <c r="AB445" s="40"/>
    </row>
    <row r="446" spans="1:28" x14ac:dyDescent="0.2">
      <c r="A446" s="65">
        <v>5155784</v>
      </c>
      <c r="B446" s="65" t="s">
        <v>2428</v>
      </c>
      <c r="C446" s="65" t="s">
        <v>627</v>
      </c>
      <c r="D446" s="39">
        <v>3.5</v>
      </c>
      <c r="E446" s="41">
        <v>3.2968444421575294</v>
      </c>
      <c r="F446" s="116">
        <v>2014</v>
      </c>
      <c r="G4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6" s="39"/>
      <c r="I446" s="41">
        <v>0.55000000000000004</v>
      </c>
      <c r="J446" s="23">
        <f>(Tabela1[[#This Row],[real]]-1)^3/Tabela1[[#This Row],[Z]]*0.00002</f>
        <v>4.4061781718839749E-4</v>
      </c>
      <c r="K446" s="66">
        <v>2821.8432983447883</v>
      </c>
      <c r="L446" s="66">
        <v>4857.2839589740397</v>
      </c>
      <c r="M446" s="67">
        <v>42409</v>
      </c>
      <c r="N446" s="22">
        <f>IF(Tabela1[[#This Row],[Entry]]=$B$1,Tabela1[[#This Row],[real]],Tabela1[[#This Row],[L2]]/Tabela1[[#This Row],[days2]])</f>
        <v>3.2079338253806333</v>
      </c>
      <c r="O446" s="42">
        <f>IF(Tabela1[[#This Row],[Entry]]=$B$1,Tabela1[[#This Row],[real]],Tabela1[[#This Row],[L]]/($B$1-Tabela1[[#This Row],[Entry]]))</f>
        <v>3.2231479488878829</v>
      </c>
      <c r="P446" s="115">
        <v>879.64510864246586</v>
      </c>
      <c r="Q446" s="43">
        <f>MIN(500,$B$1-Tabela1[[#This Row],[Entry]])</f>
        <v>500</v>
      </c>
      <c r="R446" s="41">
        <f>(0.25-Tabela1[[#This Row],[days]]/2000)*$L$2+(Tabela1[[#This Row],[days]]/2000+0.75)*(IF(Tabela1[[#This Row],[real]]&gt;Tabela1[[#This Row],[AV2]],0.4*Tabela1[[#This Row],[real]]+0.6*Tabela1[[#This Row],[AV2]],Tabela1[[#This Row],[AV2]]))</f>
        <v>3.2434980720913917</v>
      </c>
      <c r="S446" s="42">
        <f>Tabela1[[#This Row],[real]]-Tabela1[[#This Row],[AV2]]</f>
        <v>8.8910616776896045E-2</v>
      </c>
      <c r="T446" s="64">
        <f>Tabela1[[#This Row],[real]]/Tabela1[[#This Row],[AV2]]</f>
        <v>1.0277158512664601</v>
      </c>
      <c r="U446" s="172">
        <v>43755</v>
      </c>
      <c r="V446" s="191" t="s">
        <v>4227</v>
      </c>
      <c r="W446" s="191"/>
      <c r="X446" s="2"/>
      <c r="Y446" s="41"/>
      <c r="Z446" s="40"/>
      <c r="AA446" s="41"/>
      <c r="AB446" s="40"/>
    </row>
    <row r="447" spans="1:28" x14ac:dyDescent="0.2">
      <c r="A447" s="10">
        <v>138739</v>
      </c>
      <c r="B447" s="10" t="s">
        <v>26</v>
      </c>
      <c r="C447" s="10" t="s">
        <v>2760</v>
      </c>
      <c r="D447" s="2">
        <v>3.5</v>
      </c>
      <c r="E447" s="21">
        <v>3.6142442296766952</v>
      </c>
      <c r="F447" s="116">
        <v>2004</v>
      </c>
      <c r="G4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7" s="39"/>
      <c r="I447" s="21">
        <v>0.62</v>
      </c>
      <c r="J447" s="23">
        <f>(Tabela1[[#This Row],[real]]-1)^3/Tabela1[[#This Row],[Z]]*0.00002</f>
        <v>5.7633737009635678E-4</v>
      </c>
      <c r="K447" s="24">
        <v>3055.1481241953961</v>
      </c>
      <c r="L447" s="66">
        <v>5202.1703769239712</v>
      </c>
      <c r="M447" s="1">
        <v>42443</v>
      </c>
      <c r="N447" s="22">
        <f>IF(Tabela1[[#This Row],[Entry]]=$B$1,Tabela1[[#This Row],[real]],Tabela1[[#This Row],[L2]]/Tabela1[[#This Row],[days2]])</f>
        <v>3.5366829863602693</v>
      </c>
      <c r="O447" s="22">
        <f>IF(Tabela1[[#This Row],[Entry]]=$B$1,Tabela1[[#This Row],[real]],Tabela1[[#This Row],[L]]/($B$1-Tabela1[[#This Row],[Entry]]))</f>
        <v>3.5316838947209579</v>
      </c>
      <c r="P447" s="35">
        <v>863.84562483491391</v>
      </c>
      <c r="Q447" s="3">
        <f>MIN(500,$B$1-Tabela1[[#This Row],[Entry]])</f>
        <v>500</v>
      </c>
      <c r="R447" s="21">
        <f>(0.25-Tabela1[[#This Row],[days]]/2000)*$L$2+(Tabela1[[#This Row],[days]]/2000+0.75)*(IF(Tabela1[[#This Row],[real]]&gt;Tabela1[[#This Row],[AV2]],0.4*Tabela1[[#This Row],[real]]+0.6*Tabela1[[#This Row],[AV2]],Tabela1[[#This Row],[AV2]]))</f>
        <v>3.5677074836868394</v>
      </c>
      <c r="S447" s="22">
        <f>Tabela1[[#This Row],[real]]-Tabela1[[#This Row],[AV2]]</f>
        <v>7.7561243316425887E-2</v>
      </c>
      <c r="T447" s="47">
        <f>Tabela1[[#This Row],[real]]/Tabela1[[#This Row],[AV2]]</f>
        <v>1.0219305048305296</v>
      </c>
      <c r="U447" s="168">
        <v>43755</v>
      </c>
      <c r="V447" s="191" t="s">
        <v>4674</v>
      </c>
      <c r="W447" s="191"/>
      <c r="X447" s="2"/>
      <c r="Y447" s="41"/>
      <c r="Z447" s="40"/>
      <c r="AA447" s="41"/>
      <c r="AB447" s="40"/>
    </row>
    <row r="448" spans="1:28" x14ac:dyDescent="0.2">
      <c r="A448" s="65">
        <v>7602</v>
      </c>
      <c r="B448" s="65" t="s">
        <v>63</v>
      </c>
      <c r="C448" s="65" t="s">
        <v>64</v>
      </c>
      <c r="D448" s="39">
        <v>4.5</v>
      </c>
      <c r="E448" s="41">
        <v>4.3374498470619418</v>
      </c>
      <c r="F448" s="116">
        <v>1982</v>
      </c>
      <c r="G4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8" s="39"/>
      <c r="I448" s="41">
        <v>0.88</v>
      </c>
      <c r="J448" s="23">
        <f>(Tabela1[[#This Row],[real]]-1)^3/Tabela1[[#This Row],[Z]]*0.00002</f>
        <v>8.4487326563486165E-4</v>
      </c>
      <c r="K448" s="66">
        <v>3862.7587604760661</v>
      </c>
      <c r="L448" s="66">
        <v>6619.5064933189642</v>
      </c>
      <c r="M448" s="67">
        <v>42409</v>
      </c>
      <c r="N448" s="22">
        <f>IF(Tabela1[[#This Row],[Entry]]=$B$1,Tabela1[[#This Row],[real]],Tabela1[[#This Row],[L2]]/Tabela1[[#This Row],[days2]])</f>
        <v>4.3912695273635576</v>
      </c>
      <c r="O448" s="42">
        <f>IF(Tabela1[[#This Row],[Entry]]=$B$1,Tabela1[[#This Row],[real]],Tabela1[[#This Row],[L]]/($B$1-Tabela1[[#This Row],[Entry]]))</f>
        <v>4.3925059676967244</v>
      </c>
      <c r="P448" s="115">
        <v>879.64510864246586</v>
      </c>
      <c r="Q448" s="43">
        <f>MIN(500,$B$1-Tabela1[[#This Row],[Entry]])</f>
        <v>500</v>
      </c>
      <c r="R448" s="41">
        <f>(0.25-Tabela1[[#This Row],[days]]/2000)*$L$2+(Tabela1[[#This Row],[days]]/2000+0.75)*(IF(Tabela1[[#This Row],[real]]&gt;Tabela1[[#This Row],[AV2]],0.4*Tabela1[[#This Row],[real]]+0.6*Tabela1[[#This Row],[AV2]],Tabela1[[#This Row],[AV2]]))</f>
        <v>4.3912695273635576</v>
      </c>
      <c r="S448" s="42">
        <f>Tabela1[[#This Row],[real]]-Tabela1[[#This Row],[AV2]]</f>
        <v>-5.3819680301615769E-2</v>
      </c>
      <c r="T448" s="64">
        <f>Tabela1[[#This Row],[real]]/Tabela1[[#This Row],[AV2]]</f>
        <v>0.9877439360152579</v>
      </c>
      <c r="U448" s="172">
        <v>43755</v>
      </c>
      <c r="V448" s="191" t="s">
        <v>3938</v>
      </c>
      <c r="W448" s="191"/>
      <c r="X448" s="2"/>
      <c r="Y448" s="41"/>
      <c r="Z448" s="40"/>
      <c r="AA448" s="41"/>
      <c r="AB448" s="40"/>
    </row>
    <row r="449" spans="1:28" x14ac:dyDescent="0.2">
      <c r="A449" s="65">
        <v>8333</v>
      </c>
      <c r="B449" s="65" t="s">
        <v>266</v>
      </c>
      <c r="C449" s="65" t="s">
        <v>3435</v>
      </c>
      <c r="D449" s="39">
        <v>3</v>
      </c>
      <c r="E449" s="41">
        <v>3.1620834921868495</v>
      </c>
      <c r="F449" s="116">
        <v>1967</v>
      </c>
      <c r="G4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49" s="39"/>
      <c r="I449" s="41">
        <v>0.5</v>
      </c>
      <c r="J449" s="23">
        <f>(Tabela1[[#This Row],[real]]-1)^3/Tabela1[[#This Row],[Z]]*0.00002</f>
        <v>4.0427545447097675E-4</v>
      </c>
      <c r="K449" s="66">
        <v>2240.8280658778185</v>
      </c>
      <c r="L449" s="66">
        <v>3622.8587865553304</v>
      </c>
      <c r="M449" s="67">
        <v>42790</v>
      </c>
      <c r="N449" s="22">
        <f>IF(Tabela1[[#This Row],[Entry]]=$B$1,Tabela1[[#This Row],[real]],Tabela1[[#This Row],[L2]]/Tabela1[[#This Row],[days2]])</f>
        <v>3.189346140210843</v>
      </c>
      <c r="O449" s="42">
        <f>IF(Tabela1[[#This Row],[Entry]]=$B$1,Tabela1[[#This Row],[real]],Tabela1[[#This Row],[L]]/($B$1-Tabela1[[#This Row],[Entry]]))</f>
        <v>3.2174589578644142</v>
      </c>
      <c r="P449" s="115">
        <v>702.5979518578315</v>
      </c>
      <c r="Q449" s="43">
        <f>MIN(500,$B$1-Tabela1[[#This Row],[Entry]])</f>
        <v>500</v>
      </c>
      <c r="R449" s="41">
        <f>(0.25-Tabela1[[#This Row],[days]]/2000)*$L$2+(Tabela1[[#This Row],[days]]/2000+0.75)*(IF(Tabela1[[#This Row],[real]]&gt;Tabela1[[#This Row],[AV2]],0.4*Tabela1[[#This Row],[real]]+0.6*Tabela1[[#This Row],[AV2]],Tabela1[[#This Row],[AV2]]))</f>
        <v>3.189346140210843</v>
      </c>
      <c r="S449" s="42">
        <f>Tabela1[[#This Row],[real]]-Tabela1[[#This Row],[AV2]]</f>
        <v>-2.7262648023993474E-2</v>
      </c>
      <c r="T449" s="64">
        <f>Tabela1[[#This Row],[real]]/Tabela1[[#This Row],[AV2]]</f>
        <v>0.99145196324717799</v>
      </c>
      <c r="U449" s="172">
        <v>43754</v>
      </c>
      <c r="V449" s="191" t="s">
        <v>4978</v>
      </c>
      <c r="W449" s="191"/>
      <c r="X449" s="2"/>
      <c r="Y449" s="41"/>
      <c r="Z449" s="40"/>
      <c r="AA449" s="41"/>
      <c r="AB449" s="40"/>
    </row>
    <row r="450" spans="1:28" x14ac:dyDescent="0.2">
      <c r="A450" s="619">
        <v>6256982</v>
      </c>
      <c r="B450" s="619" t="s">
        <v>6301</v>
      </c>
      <c r="C450" s="33" t="s">
        <v>6303</v>
      </c>
      <c r="D450" s="620">
        <v>3.5</v>
      </c>
      <c r="E450" s="621">
        <v>3.388431196542709</v>
      </c>
      <c r="F450" s="622">
        <v>2015</v>
      </c>
      <c r="G450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0" s="620"/>
      <c r="I450" s="621">
        <v>0.34</v>
      </c>
      <c r="J450" s="623">
        <f>(Tabela1[[#This Row],[real]]-1)^3/Tabela1[[#This Row],[Z]]*0.00002</f>
        <v>8.0147371505048901E-4</v>
      </c>
      <c r="K450" s="624">
        <v>517.06923231317876</v>
      </c>
      <c r="L450" s="624">
        <v>560.13354606031578</v>
      </c>
      <c r="M450" s="625">
        <v>43754</v>
      </c>
      <c r="N450" s="626">
        <f>IF(Tabela1[[#This Row],[Entry]]=$B$1,Tabela1[[#This Row],[real]],Tabela1[[#This Row],[L2]]/Tabela1[[#This Row],[days2]])</f>
        <v>3.4557047132644696</v>
      </c>
      <c r="O450" s="626">
        <f>IF(Tabela1[[#This Row],[Entry]]=$B$1,Tabela1[[#This Row],[real]],Tabela1[[#This Row],[L]]/($B$1-Tabela1[[#This Row],[Entry]]))</f>
        <v>3.4576144818538013</v>
      </c>
      <c r="P450" s="622">
        <v>149.62772436210952</v>
      </c>
      <c r="Q450" s="627">
        <f>MIN(500,$B$1-Tabela1[[#This Row],[Entry]])</f>
        <v>162</v>
      </c>
      <c r="R450" s="621">
        <f>(0.25-Tabela1[[#This Row],[days]]/2000)*$L$2+(Tabela1[[#This Row],[days]]/2000+0.75)*(IF(Tabela1[[#This Row],[real]]&gt;Tabela1[[#This Row],[AV2]],0.4*Tabela1[[#This Row],[real]]+0.6*Tabela1[[#This Row],[AV2]],Tabela1[[#This Row],[AV2]]))</f>
        <v>3.4358613017824169</v>
      </c>
      <c r="S450" s="626">
        <f>Tabela1[[#This Row],[real]]-Tabela1[[#This Row],[AV2]]</f>
        <v>-6.7273516721760629E-2</v>
      </c>
      <c r="T450" s="626">
        <f>Tabela1[[#This Row],[real]]/Tabela1[[#This Row],[AV2]]</f>
        <v>0.98053262002869168</v>
      </c>
      <c r="U450" s="628">
        <v>43754</v>
      </c>
      <c r="V450" s="191" t="s">
        <v>6302</v>
      </c>
      <c r="W450" s="191"/>
      <c r="X450" s="2"/>
      <c r="Y450" s="41"/>
      <c r="Z450" s="40"/>
      <c r="AA450" s="41"/>
      <c r="AB450" s="40"/>
    </row>
    <row r="451" spans="1:28" x14ac:dyDescent="0.2">
      <c r="A451" s="75">
        <v>8192751</v>
      </c>
      <c r="B451" s="75" t="s">
        <v>3563</v>
      </c>
      <c r="C451" s="75" t="s">
        <v>3564</v>
      </c>
      <c r="D451" s="76">
        <v>4</v>
      </c>
      <c r="E451" s="77">
        <v>3.767694940443258</v>
      </c>
      <c r="F451" s="116">
        <v>2017</v>
      </c>
      <c r="G4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1" s="39"/>
      <c r="I451" s="77">
        <v>0.7</v>
      </c>
      <c r="J451" s="23">
        <f>(Tabela1[[#This Row],[real]]-1)^3/Tabela1[[#This Row],[Z]]*0.00002</f>
        <v>6.0574050476723139E-4</v>
      </c>
      <c r="K451" s="112">
        <v>2362.0746956628941</v>
      </c>
      <c r="L451" s="66">
        <v>3628.9182297067523</v>
      </c>
      <c r="M451" s="79">
        <v>42964</v>
      </c>
      <c r="N451" s="22">
        <f>IF(Tabela1[[#This Row],[Entry]]=$B$1,Tabela1[[#This Row],[real]],Tabela1[[#This Row],[L2]]/Tabela1[[#This Row],[days2]])</f>
        <v>3.7991249897687087</v>
      </c>
      <c r="O451" s="64">
        <f>IF(Tabela1[[#This Row],[Entry]]=$B$1,Tabela1[[#This Row],[real]],Tabela1[[#This Row],[L]]/($B$1-Tabela1[[#This Row],[Entry]]))</f>
        <v>3.8118888967507902</v>
      </c>
      <c r="P451" s="117">
        <v>621.74177001917951</v>
      </c>
      <c r="Q451" s="78">
        <f>MIN(500,$B$1-Tabela1[[#This Row],[Entry]])</f>
        <v>500</v>
      </c>
      <c r="R451" s="77">
        <f>(0.25-Tabela1[[#This Row],[days]]/2000)*$L$2+(Tabela1[[#This Row],[days]]/2000+0.75)*(IF(Tabela1[[#This Row],[real]]&gt;Tabela1[[#This Row],[AV2]],0.4*Tabela1[[#This Row],[real]]+0.6*Tabela1[[#This Row],[AV2]],Tabela1[[#This Row],[AV2]]))</f>
        <v>3.7991249897687087</v>
      </c>
      <c r="S451" s="64">
        <f>Tabela1[[#This Row],[real]]-Tabela1[[#This Row],[AV2]]</f>
        <v>-3.1430049325450682E-2</v>
      </c>
      <c r="T451" s="64">
        <f>Tabela1[[#This Row],[real]]/Tabela1[[#This Row],[AV2]]</f>
        <v>0.99172702940543045</v>
      </c>
      <c r="U451" s="172">
        <v>43754</v>
      </c>
      <c r="V451" s="191" t="s">
        <v>4130</v>
      </c>
      <c r="W451" s="191"/>
      <c r="X451" s="2"/>
      <c r="Y451" s="41"/>
      <c r="Z451" s="40"/>
      <c r="AA451" s="41"/>
      <c r="AB451" s="40"/>
    </row>
    <row r="452" spans="1:28" x14ac:dyDescent="0.2">
      <c r="A452" s="619">
        <v>8129853</v>
      </c>
      <c r="B452" s="619" t="s">
        <v>2754</v>
      </c>
      <c r="C452" s="619" t="s">
        <v>6300</v>
      </c>
      <c r="D452" s="620">
        <v>4</v>
      </c>
      <c r="E452" s="621">
        <v>3.6292935885036304</v>
      </c>
      <c r="F452" s="622">
        <v>2017</v>
      </c>
      <c r="G452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5.8484834778675276</v>
      </c>
      <c r="H452" s="620"/>
      <c r="I452" s="621">
        <v>0.33999999999999997</v>
      </c>
      <c r="J452" s="623">
        <f>(Tabela1[[#This Row],[real]]-1)^3/Tabela1[[#This Row],[Z]]*0.00002</f>
        <v>1.0692230825797354E-3</v>
      </c>
      <c r="K452" s="624">
        <v>559.77769990204354</v>
      </c>
      <c r="L452" s="624">
        <v>606.78090913965707</v>
      </c>
      <c r="M452" s="625">
        <v>43753</v>
      </c>
      <c r="N452" s="626">
        <f>IF(Tabela1[[#This Row],[Entry]]=$B$1,Tabela1[[#This Row],[real]],Tabela1[[#This Row],[L2]]/Tabela1[[#This Row],[days2]])</f>
        <v>3.7199945534240855</v>
      </c>
      <c r="O452" s="626">
        <f>IF(Tabela1[[#This Row],[Entry]]=$B$1,Tabela1[[#This Row],[real]],Tabela1[[#This Row],[L]]/($B$1-Tabela1[[#This Row],[Entry]]))</f>
        <v>3.7225822646604727</v>
      </c>
      <c r="P452" s="622">
        <v>150.4780966377474</v>
      </c>
      <c r="Q452" s="627">
        <f>MIN(500,$B$1-Tabela1[[#This Row],[Entry]])</f>
        <v>163</v>
      </c>
      <c r="R452" s="621">
        <f>(0.25-Tabela1[[#This Row],[days]]/2000)*$L$2+(Tabela1[[#This Row],[days]]/2000+0.75)*(IF(Tabela1[[#This Row],[real]]&gt;Tabela1[[#This Row],[AV2]],0.4*Tabela1[[#This Row],[real]]+0.6*Tabela1[[#This Row],[AV2]],Tabela1[[#This Row],[AV2]]))</f>
        <v>3.6556770121931317</v>
      </c>
      <c r="S452" s="626">
        <f>Tabela1[[#This Row],[real]]-Tabela1[[#This Row],[AV2]]</f>
        <v>-9.0700964920455096E-2</v>
      </c>
      <c r="T452" s="626">
        <f>Tabela1[[#This Row],[real]]/Tabela1[[#This Row],[AV2]]</f>
        <v>0.97561798448415227</v>
      </c>
      <c r="U452" s="628">
        <v>43753</v>
      </c>
      <c r="V452" s="191" t="s">
        <v>5050</v>
      </c>
      <c r="W452" s="191"/>
      <c r="X452" s="2"/>
      <c r="Y452" s="41"/>
      <c r="Z452" s="40"/>
      <c r="AA452" s="41"/>
      <c r="AB452" s="40"/>
    </row>
    <row r="453" spans="1:28" x14ac:dyDescent="0.2">
      <c r="A453" s="65">
        <v>7571794</v>
      </c>
      <c r="B453" s="65" t="s">
        <v>725</v>
      </c>
      <c r="C453" s="65" t="s">
        <v>2989</v>
      </c>
      <c r="D453" s="39">
        <v>3</v>
      </c>
      <c r="E453" s="41">
        <v>2.9046972067653249</v>
      </c>
      <c r="F453" s="116">
        <v>2016</v>
      </c>
      <c r="G4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3" s="39"/>
      <c r="I453" s="41">
        <v>0.51</v>
      </c>
      <c r="J453" s="23">
        <f>(Tabela1[[#This Row],[real]]-1)^3/Tabela1[[#This Row],[Z]]*0.00002</f>
        <v>2.7098025946233062E-4</v>
      </c>
      <c r="K453" s="66">
        <v>2454.4276063542011</v>
      </c>
      <c r="L453" s="66">
        <v>4130.643918395961</v>
      </c>
      <c r="M453" s="67">
        <v>42613</v>
      </c>
      <c r="N453" s="22">
        <f>IF(Tabela1[[#This Row],[Entry]]=$B$1,Tabela1[[#This Row],[real]],Tabela1[[#This Row],[L2]]/Tabela1[[#This Row],[days2]])</f>
        <v>3.1272640852396441</v>
      </c>
      <c r="O453" s="42">
        <f>IF(Tabela1[[#This Row],[Entry]]=$B$1,Tabela1[[#This Row],[real]],Tabela1[[#This Row],[L]]/($B$1-Tabela1[[#This Row],[Entry]]))</f>
        <v>3.1701027769731089</v>
      </c>
      <c r="P453" s="115">
        <v>784.84820579715029</v>
      </c>
      <c r="Q453" s="43">
        <f>MIN(500,$B$1-Tabela1[[#This Row],[Entry]])</f>
        <v>500</v>
      </c>
      <c r="R453" s="41">
        <f>(0.25-Tabela1[[#This Row],[days]]/2000)*$L$2+(Tabela1[[#This Row],[days]]/2000+0.75)*(IF(Tabela1[[#This Row],[real]]&gt;Tabela1[[#This Row],[AV2]],0.4*Tabela1[[#This Row],[real]]+0.6*Tabela1[[#This Row],[AV2]],Tabela1[[#This Row],[AV2]]))</f>
        <v>3.1272640852396441</v>
      </c>
      <c r="S453" s="42">
        <f>Tabela1[[#This Row],[real]]-Tabela1[[#This Row],[AV2]]</f>
        <v>-0.22256687847431911</v>
      </c>
      <c r="T453" s="64">
        <f>Tabela1[[#This Row],[real]]/Tabela1[[#This Row],[AV2]]</f>
        <v>0.928830161953763</v>
      </c>
      <c r="U453" s="172">
        <v>43753</v>
      </c>
      <c r="V453" s="191" t="s">
        <v>4009</v>
      </c>
      <c r="W453" s="191"/>
      <c r="X453" s="2"/>
      <c r="Y453" s="41"/>
      <c r="Z453" s="40"/>
      <c r="AA453" s="41"/>
      <c r="AB453" s="40"/>
    </row>
    <row r="454" spans="1:28" x14ac:dyDescent="0.2">
      <c r="A454" s="10">
        <v>31572</v>
      </c>
      <c r="B454" s="10" t="s">
        <v>2453</v>
      </c>
      <c r="C454" s="10" t="s">
        <v>2453</v>
      </c>
      <c r="D454" s="2">
        <v>4</v>
      </c>
      <c r="E454" s="21">
        <v>3.8341820640302147</v>
      </c>
      <c r="F454" s="116">
        <v>1969</v>
      </c>
      <c r="G4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4" s="39"/>
      <c r="I454" s="21">
        <v>0.79999999999999993</v>
      </c>
      <c r="J454" s="23">
        <f>(Tabela1[[#This Row],[real]]-1)^3/Tabela1[[#This Row],[Z]]*0.00002</f>
        <v>5.6914541895468102E-4</v>
      </c>
      <c r="K454" s="24">
        <v>3424.2779849097483</v>
      </c>
      <c r="L454" s="66">
        <v>5888.6033214710287</v>
      </c>
      <c r="M454" s="1">
        <v>42409</v>
      </c>
      <c r="N454" s="22">
        <f>IF(Tabela1[[#This Row],[Entry]]=$B$1,Tabela1[[#This Row],[real]],Tabela1[[#This Row],[L2]]/Tabela1[[#This Row],[days2]])</f>
        <v>3.8927948911059715</v>
      </c>
      <c r="O454" s="22">
        <f>IF(Tabela1[[#This Row],[Entry]]=$B$1,Tabela1[[#This Row],[real]],Tabela1[[#This Row],[L]]/($B$1-Tabela1[[#This Row],[Entry]]))</f>
        <v>3.9075005451035358</v>
      </c>
      <c r="P454" s="35">
        <v>879.64510864246586</v>
      </c>
      <c r="Q454" s="3">
        <f>MIN(500,$B$1-Tabela1[[#This Row],[Entry]])</f>
        <v>500</v>
      </c>
      <c r="R454" s="21">
        <f>(0.25-Tabela1[[#This Row],[days]]/2000)*$L$2+(Tabela1[[#This Row],[days]]/2000+0.75)*(IF(Tabela1[[#This Row],[real]]&gt;Tabela1[[#This Row],[AV2]],0.4*Tabela1[[#This Row],[real]]+0.6*Tabela1[[#This Row],[AV2]],Tabela1[[#This Row],[AV2]]))</f>
        <v>3.8927948911059715</v>
      </c>
      <c r="S454" s="22">
        <f>Tabela1[[#This Row],[real]]-Tabela1[[#This Row],[AV2]]</f>
        <v>-5.8612827075756879E-2</v>
      </c>
      <c r="T454" s="47">
        <f>Tabela1[[#This Row],[real]]/Tabela1[[#This Row],[AV2]]</f>
        <v>0.98494325318560405</v>
      </c>
      <c r="U454" s="172">
        <v>43753</v>
      </c>
      <c r="V454" s="191" t="s">
        <v>3960</v>
      </c>
      <c r="W454" s="191"/>
      <c r="X454" s="2"/>
      <c r="Y454" s="41"/>
      <c r="Z454" s="40"/>
      <c r="AA454" s="41"/>
      <c r="AB454" s="40"/>
    </row>
    <row r="455" spans="1:28" x14ac:dyDescent="0.2">
      <c r="A455" s="65">
        <v>4052</v>
      </c>
      <c r="B455" s="65" t="s">
        <v>218</v>
      </c>
      <c r="C455" s="65" t="s">
        <v>219</v>
      </c>
      <c r="D455" s="39">
        <v>4</v>
      </c>
      <c r="E455" s="41">
        <v>3.8667509817952475</v>
      </c>
      <c r="F455" s="116">
        <v>1971</v>
      </c>
      <c r="G4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5" s="39"/>
      <c r="I455" s="41">
        <v>0.85</v>
      </c>
      <c r="J455" s="23">
        <f>(Tabela1[[#This Row],[real]]-1)^3/Tabela1[[#This Row],[Z]]*0.00002</f>
        <v>5.5434607858206885E-4</v>
      </c>
      <c r="K455" s="66">
        <v>3258.4991102455683</v>
      </c>
      <c r="L455" s="66">
        <v>5587.0336128135741</v>
      </c>
      <c r="M455" s="67">
        <v>42409</v>
      </c>
      <c r="N455" s="22">
        <f>IF(Tabela1[[#This Row],[Entry]]=$B$1,Tabela1[[#This Row],[real]],Tabela1[[#This Row],[L2]]/Tabela1[[#This Row],[days2]])</f>
        <v>3.704333802610837</v>
      </c>
      <c r="O455" s="42">
        <f>IF(Tabela1[[#This Row],[Entry]]=$B$1,Tabela1[[#This Row],[real]],Tabela1[[#This Row],[L]]/($B$1-Tabela1[[#This Row],[Entry]]))</f>
        <v>3.7073879315285825</v>
      </c>
      <c r="P455" s="115">
        <v>879.64510864246586</v>
      </c>
      <c r="Q455" s="43">
        <f>MIN(500,$B$1-Tabela1[[#This Row],[Entry]])</f>
        <v>500</v>
      </c>
      <c r="R455" s="41">
        <f>(0.25-Tabela1[[#This Row],[days]]/2000)*$L$2+(Tabela1[[#This Row],[days]]/2000+0.75)*(IF(Tabela1[[#This Row],[real]]&gt;Tabela1[[#This Row],[AV2]],0.4*Tabela1[[#This Row],[real]]+0.6*Tabela1[[#This Row],[AV2]],Tabela1[[#This Row],[AV2]]))</f>
        <v>3.7693006742846009</v>
      </c>
      <c r="S455" s="42">
        <f>Tabela1[[#This Row],[real]]-Tabela1[[#This Row],[AV2]]</f>
        <v>0.16241717918441045</v>
      </c>
      <c r="T455" s="64">
        <f>Tabela1[[#This Row],[real]]/Tabela1[[#This Row],[AV2]]</f>
        <v>1.0438451791439363</v>
      </c>
      <c r="U455" s="172">
        <v>43753</v>
      </c>
      <c r="V455" s="191" t="s">
        <v>4405</v>
      </c>
      <c r="W455" s="191"/>
      <c r="X455" s="2"/>
      <c r="Y455" s="41"/>
      <c r="Z455" s="40"/>
      <c r="AA455" s="41"/>
      <c r="AB455" s="40"/>
    </row>
    <row r="456" spans="1:28" x14ac:dyDescent="0.2">
      <c r="A456" s="65">
        <v>4874021</v>
      </c>
      <c r="B456" s="65" t="s">
        <v>3247</v>
      </c>
      <c r="C456" s="65" t="s">
        <v>3248</v>
      </c>
      <c r="D456" s="39">
        <v>2.5</v>
      </c>
      <c r="E456" s="41">
        <v>2.6628016879023657</v>
      </c>
      <c r="F456" s="116">
        <v>2013</v>
      </c>
      <c r="G4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6" s="39"/>
      <c r="I456" s="41">
        <v>0.41</v>
      </c>
      <c r="J456" s="23">
        <f>(Tabela1[[#This Row],[real]]-1)^3/Tabela1[[#This Row],[Z]]*0.00002</f>
        <v>2.2426810272338586E-4</v>
      </c>
      <c r="K456" s="66">
        <v>2088.4279804086154</v>
      </c>
      <c r="L456" s="66">
        <v>3457.2144971942002</v>
      </c>
      <c r="M456" s="67">
        <v>42692</v>
      </c>
      <c r="N456" s="22">
        <f>IF(Tabela1[[#This Row],[Entry]]=$B$1,Tabela1[[#This Row],[real]],Tabela1[[#This Row],[L2]]/Tabela1[[#This Row],[days2]])</f>
        <v>2.7915023485114467</v>
      </c>
      <c r="O456" s="42">
        <f>IF(Tabela1[[#This Row],[Entry]]=$B$1,Tabela1[[#This Row],[real]],Tabela1[[#This Row],[L]]/($B$1-Tabela1[[#This Row],[Entry]]))</f>
        <v>2.8245216480344775</v>
      </c>
      <c r="P456" s="115">
        <v>748.1376404795999</v>
      </c>
      <c r="Q456" s="43">
        <f>MIN(500,$B$1-Tabela1[[#This Row],[Entry]])</f>
        <v>500</v>
      </c>
      <c r="R456" s="41">
        <f>(0.25-Tabela1[[#This Row],[days]]/2000)*$L$2+(Tabela1[[#This Row],[days]]/2000+0.75)*(IF(Tabela1[[#This Row],[real]]&gt;Tabela1[[#This Row],[AV2]],0.4*Tabela1[[#This Row],[real]]+0.6*Tabela1[[#This Row],[AV2]],Tabela1[[#This Row],[AV2]]))</f>
        <v>2.7915023485114467</v>
      </c>
      <c r="S456" s="42">
        <f>Tabela1[[#This Row],[real]]-Tabela1[[#This Row],[AV2]]</f>
        <v>-0.12870066060908103</v>
      </c>
      <c r="T456" s="64">
        <f>Tabela1[[#This Row],[real]]/Tabela1[[#This Row],[AV2]]</f>
        <v>0.95389555710826823</v>
      </c>
      <c r="U456" s="172">
        <v>43752</v>
      </c>
      <c r="V456" s="191" t="s">
        <v>4009</v>
      </c>
      <c r="W456" s="191"/>
      <c r="X456" s="2"/>
      <c r="Y456" s="41"/>
      <c r="Z456" s="40"/>
      <c r="AA456" s="41"/>
      <c r="AB456" s="40"/>
    </row>
    <row r="457" spans="1:28" x14ac:dyDescent="0.2">
      <c r="A457" s="619">
        <v>391131</v>
      </c>
      <c r="B457" s="619" t="s">
        <v>6298</v>
      </c>
      <c r="C457" s="619" t="s">
        <v>6299</v>
      </c>
      <c r="D457" s="620">
        <v>3.5</v>
      </c>
      <c r="E457" s="621">
        <v>3.2816456164796644</v>
      </c>
      <c r="F457" s="622">
        <v>2005</v>
      </c>
      <c r="G457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7" s="620"/>
      <c r="I457" s="621">
        <v>0.35</v>
      </c>
      <c r="J457" s="623">
        <f>(Tabela1[[#This Row],[real]]-1)^3/Tabela1[[#This Row],[Z]]*0.00002</f>
        <v>6.787448140380967E-4</v>
      </c>
      <c r="K457" s="624">
        <v>505.2051754958988</v>
      </c>
      <c r="L457" s="624">
        <v>547.77684931262627</v>
      </c>
      <c r="M457" s="625">
        <v>43752</v>
      </c>
      <c r="N457" s="626">
        <f>IF(Tabela1[[#This Row],[Entry]]=$B$1,Tabela1[[#This Row],[real]],Tabela1[[#This Row],[L2]]/Tabela1[[#This Row],[days2]])</f>
        <v>3.3384862615719735</v>
      </c>
      <c r="O457" s="626">
        <f>IF(Tabela1[[#This Row],[Entry]]=$B$1,Tabela1[[#This Row],[real]],Tabela1[[#This Row],[L]]/($B$1-Tabela1[[#This Row],[Entry]]))</f>
        <v>3.3401027397111358</v>
      </c>
      <c r="P457" s="622">
        <v>151.32761854110964</v>
      </c>
      <c r="Q457" s="627">
        <f>MIN(500,$B$1-Tabela1[[#This Row],[Entry]])</f>
        <v>164</v>
      </c>
      <c r="R457" s="621">
        <f>(0.25-Tabela1[[#This Row],[days]]/2000)*$L$2+(Tabela1[[#This Row],[days]]/2000+0.75)*(IF(Tabela1[[#This Row],[real]]&gt;Tabela1[[#This Row],[AV2]],0.4*Tabela1[[#This Row],[real]]+0.6*Tabela1[[#This Row],[AV2]],Tabela1[[#This Row],[AV2]]))</f>
        <v>3.3384529666102485</v>
      </c>
      <c r="S457" s="626">
        <f>Tabela1[[#This Row],[real]]-Tabela1[[#This Row],[AV2]]</f>
        <v>-5.6840645092309128E-2</v>
      </c>
      <c r="T457" s="626">
        <f>Tabela1[[#This Row],[real]]/Tabela1[[#This Row],[AV2]]</f>
        <v>0.9829741264037597</v>
      </c>
      <c r="U457" s="628">
        <v>43752</v>
      </c>
      <c r="V457" s="191" t="s">
        <v>4463</v>
      </c>
      <c r="W457" s="191"/>
      <c r="X457" s="2"/>
      <c r="Y457" s="41"/>
      <c r="Z457" s="40"/>
      <c r="AA457" s="41"/>
      <c r="AB457" s="40"/>
    </row>
    <row r="458" spans="1:28" x14ac:dyDescent="0.2">
      <c r="A458" s="65">
        <v>1033</v>
      </c>
      <c r="B458" s="65" t="s">
        <v>234</v>
      </c>
      <c r="C458" s="65" t="s">
        <v>2886</v>
      </c>
      <c r="D458" s="39">
        <v>4</v>
      </c>
      <c r="E458" s="41">
        <v>3.8517051068269832</v>
      </c>
      <c r="F458" s="116">
        <v>1977</v>
      </c>
      <c r="G4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8" s="39"/>
      <c r="I458" s="41">
        <v>0.79999999999999993</v>
      </c>
      <c r="J458" s="23">
        <f>(Tabela1[[#This Row],[real]]-1)^3/Tabela1[[#This Row],[Z]]*0.00002</f>
        <v>5.7976747634355924E-4</v>
      </c>
      <c r="K458" s="66">
        <v>2977.2057853361493</v>
      </c>
      <c r="L458" s="66">
        <v>4977.4963044057185</v>
      </c>
      <c r="M458" s="67">
        <v>42568</v>
      </c>
      <c r="N458" s="22">
        <f>IF(Tabela1[[#This Row],[Entry]]=$B$1,Tabela1[[#This Row],[real]],Tabela1[[#This Row],[L2]]/Tabela1[[#This Row],[days2]])</f>
        <v>3.694907191558404</v>
      </c>
      <c r="O458" s="42">
        <f>IF(Tabela1[[#This Row],[Entry]]=$B$1,Tabela1[[#This Row],[real]],Tabela1[[#This Row],[L]]/($B$1-Tabela1[[#This Row],[Entry]]))</f>
        <v>3.6925046768588419</v>
      </c>
      <c r="P458" s="115">
        <v>805.75928730714634</v>
      </c>
      <c r="Q458" s="43">
        <f>MIN(500,$B$1-Tabela1[[#This Row],[Entry]])</f>
        <v>500</v>
      </c>
      <c r="R458" s="41">
        <f>(0.25-Tabela1[[#This Row],[days]]/2000)*$L$2+(Tabela1[[#This Row],[days]]/2000+0.75)*(IF(Tabela1[[#This Row],[real]]&gt;Tabela1[[#This Row],[AV2]],0.4*Tabela1[[#This Row],[real]]+0.6*Tabela1[[#This Row],[AV2]],Tabela1[[#This Row],[AV2]]))</f>
        <v>3.7576263576658357</v>
      </c>
      <c r="S458" s="42">
        <f>Tabela1[[#This Row],[real]]-Tabela1[[#This Row],[AV2]]</f>
        <v>0.15679791526857922</v>
      </c>
      <c r="T458" s="64">
        <f>Tabela1[[#This Row],[real]]/Tabela1[[#This Row],[AV2]]</f>
        <v>1.0424362256315418</v>
      </c>
      <c r="U458" s="168">
        <v>43752</v>
      </c>
      <c r="V458" s="191" t="s">
        <v>4418</v>
      </c>
      <c r="W458" s="191"/>
      <c r="X458" s="2"/>
      <c r="Y458" s="41"/>
      <c r="Z458" s="40"/>
      <c r="AA458" s="41"/>
      <c r="AB458" s="40"/>
    </row>
    <row r="459" spans="1:28" x14ac:dyDescent="0.2">
      <c r="A459" s="10">
        <v>6499696</v>
      </c>
      <c r="B459" s="10" t="s">
        <v>169</v>
      </c>
      <c r="C459" s="10" t="s">
        <v>2135</v>
      </c>
      <c r="D459" s="2">
        <v>4.5</v>
      </c>
      <c r="E459" s="21">
        <v>4.2915549828279067</v>
      </c>
      <c r="F459" s="116">
        <v>2015</v>
      </c>
      <c r="G4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59" s="39"/>
      <c r="I459" s="21">
        <v>0.89</v>
      </c>
      <c r="J459" s="23">
        <f>(Tabela1[[#This Row],[real]]-1)^3/Tabela1[[#This Row],[Z]]*0.00002</f>
        <v>8.0138891546117268E-4</v>
      </c>
      <c r="K459" s="24">
        <v>3562.5663804468709</v>
      </c>
      <c r="L459" s="66">
        <v>6072.3461587025577</v>
      </c>
      <c r="M459" s="1">
        <v>42409</v>
      </c>
      <c r="N459" s="22">
        <f>IF(Tabela1[[#This Row],[Entry]]=$B$1,Tabela1[[#This Row],[real]],Tabela1[[#This Row],[L2]]/Tabela1[[#This Row],[days2]])</f>
        <v>4.0500041953793042</v>
      </c>
      <c r="O459" s="22">
        <f>IF(Tabela1[[#This Row],[Entry]]=$B$1,Tabela1[[#This Row],[real]],Tabela1[[#This Row],[L]]/($B$1-Tabela1[[#This Row],[Entry]]))</f>
        <v>4.0294267808245241</v>
      </c>
      <c r="P459" s="35">
        <v>879.64510864246586</v>
      </c>
      <c r="Q459" s="3">
        <f>MIN(500,$B$1-Tabela1[[#This Row],[Entry]])</f>
        <v>500</v>
      </c>
      <c r="R459" s="21">
        <f>(0.25-Tabela1[[#This Row],[days]]/2000)*$L$2+(Tabela1[[#This Row],[days]]/2000+0.75)*(IF(Tabela1[[#This Row],[real]]&gt;Tabela1[[#This Row],[AV2]],0.4*Tabela1[[#This Row],[real]]+0.6*Tabela1[[#This Row],[AV2]],Tabela1[[#This Row],[AV2]]))</f>
        <v>4.1466245103587456</v>
      </c>
      <c r="S459" s="22">
        <f>Tabela1[[#This Row],[real]]-Tabela1[[#This Row],[AV2]]</f>
        <v>0.24155078744860248</v>
      </c>
      <c r="T459" s="47">
        <f>Tabela1[[#This Row],[real]]/Tabela1[[#This Row],[AV2]]</f>
        <v>1.0596421079573672</v>
      </c>
      <c r="U459" s="172">
        <v>43751</v>
      </c>
      <c r="V459" s="191" t="s">
        <v>4190</v>
      </c>
      <c r="W459" s="191"/>
      <c r="X459" s="2"/>
      <c r="Y459" s="41"/>
      <c r="Z459" s="40"/>
      <c r="AA459" s="41"/>
      <c r="AB459" s="40"/>
    </row>
    <row r="460" spans="1:28" x14ac:dyDescent="0.2">
      <c r="A460" s="217">
        <v>3544705</v>
      </c>
      <c r="B460" s="217" t="s">
        <v>2990</v>
      </c>
      <c r="C460" s="217" t="s">
        <v>5121</v>
      </c>
      <c r="D460" s="218">
        <v>4</v>
      </c>
      <c r="E460" s="219">
        <v>3.9029672649840599</v>
      </c>
      <c r="F460" s="116">
        <v>2011</v>
      </c>
      <c r="G4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0" s="39"/>
      <c r="I460" s="219">
        <v>0.63</v>
      </c>
      <c r="J460" s="221">
        <f>(Tabela1[[#This Row],[real]]-1)^3/Tabela1[[#This Row],[Z]]*0.00002</f>
        <v>7.766330388009054E-4</v>
      </c>
      <c r="K460" s="222">
        <v>1921.2288819714297</v>
      </c>
      <c r="L460" s="66">
        <v>2658.321572286718</v>
      </c>
      <c r="M460" s="223">
        <v>43234</v>
      </c>
      <c r="N460" s="224">
        <f>IF(Tabela1[[#This Row],[Entry]]=$B$1,Tabela1[[#This Row],[real]],Tabela1[[#This Row],[L2]]/Tabela1[[#This Row],[days2]])</f>
        <v>3.8846628710841196</v>
      </c>
      <c r="O460" s="224">
        <f>IF(Tabela1[[#This Row],[Entry]]=$B$1,Tabela1[[#This Row],[real]],Tabela1[[#This Row],[L]]/($B$1-Tabela1[[#This Row],[Entry]]))</f>
        <v>3.8978322174292055</v>
      </c>
      <c r="P460" s="220">
        <v>494.56772588228722</v>
      </c>
      <c r="Q460" s="225">
        <f>MIN(500,$B$1-Tabela1[[#This Row],[Entry]])</f>
        <v>500</v>
      </c>
      <c r="R460" s="219">
        <f>(0.25-Tabela1[[#This Row],[days]]/2000)*$L$2+(Tabela1[[#This Row],[days]]/2000+0.75)*(IF(Tabela1[[#This Row],[real]]&gt;Tabela1[[#This Row],[AV2]],0.4*Tabela1[[#This Row],[real]]+0.6*Tabela1[[#This Row],[AV2]],Tabela1[[#This Row],[AV2]]))</f>
        <v>3.8919846286440958</v>
      </c>
      <c r="S460" s="224">
        <f>Tabela1[[#This Row],[real]]-Tabela1[[#This Row],[AV2]]</f>
        <v>1.8304393899940319E-2</v>
      </c>
      <c r="T460" s="224">
        <f>Tabela1[[#This Row],[real]]/Tabela1[[#This Row],[AV2]]</f>
        <v>1.0047119645918803</v>
      </c>
      <c r="U460" s="226">
        <v>43750</v>
      </c>
      <c r="V460" s="227" t="s">
        <v>5122</v>
      </c>
      <c r="W460" s="191"/>
      <c r="X460" s="2"/>
      <c r="Y460" s="41"/>
      <c r="Z460" s="40"/>
      <c r="AA460" s="41"/>
      <c r="AB460" s="40"/>
    </row>
    <row r="461" spans="1:28" x14ac:dyDescent="0.2">
      <c r="A461" s="309">
        <v>5810520</v>
      </c>
      <c r="B461" s="309" t="s">
        <v>3774</v>
      </c>
      <c r="C461" s="309" t="s">
        <v>5327</v>
      </c>
      <c r="D461" s="311">
        <v>4</v>
      </c>
      <c r="E461" s="313">
        <v>3.6838417023320837</v>
      </c>
      <c r="F461" s="116">
        <v>2014</v>
      </c>
      <c r="G4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3.2055108426969281</v>
      </c>
      <c r="H461" s="39"/>
      <c r="I461" s="313">
        <v>0.42</v>
      </c>
      <c r="J461" s="301">
        <f>(Tabela1[[#This Row],[real]]-1)^3/Tabela1[[#This Row],[Z]]*0.00002</f>
        <v>9.2055850690237427E-4</v>
      </c>
      <c r="K461" s="317">
        <v>1723.7840724287732</v>
      </c>
      <c r="L461" s="66">
        <v>2340.8492458696692</v>
      </c>
      <c r="M461" s="306">
        <v>43272</v>
      </c>
      <c r="N461" s="304">
        <f>IF(Tabela1[[#This Row],[Entry]]=$B$1,Tabela1[[#This Row],[real]],Tabela1[[#This Row],[L2]]/Tabela1[[#This Row],[days2]])</f>
        <v>3.6291586974514862</v>
      </c>
      <c r="O461" s="319">
        <f>IF(Tabela1[[#This Row],[Entry]]=$B$1,Tabela1[[#This Row],[real]],Tabela1[[#This Row],[L]]/($B$1-Tabela1[[#This Row],[Entry]]))</f>
        <v>3.6348590774373744</v>
      </c>
      <c r="P461" s="315">
        <v>474.98172886164241</v>
      </c>
      <c r="Q461" s="321">
        <f>MIN(500,$B$1-Tabela1[[#This Row],[Entry]])</f>
        <v>500</v>
      </c>
      <c r="R461" s="313">
        <f>(0.25-Tabela1[[#This Row],[days]]/2000)*$L$2+(Tabela1[[#This Row],[days]]/2000+0.75)*(IF(Tabela1[[#This Row],[real]]&gt;Tabela1[[#This Row],[AV2]],0.4*Tabela1[[#This Row],[real]]+0.6*Tabela1[[#This Row],[AV2]],Tabela1[[#This Row],[AV2]]))</f>
        <v>3.6510318994037254</v>
      </c>
      <c r="S461" s="319">
        <f>Tabela1[[#This Row],[real]]-Tabela1[[#This Row],[AV2]]</f>
        <v>5.4683004880597519E-2</v>
      </c>
      <c r="T461" s="319">
        <f>Tabela1[[#This Row],[real]]/Tabela1[[#This Row],[AV2]]</f>
        <v>1.0150676808151151</v>
      </c>
      <c r="U461" s="306">
        <v>43749</v>
      </c>
      <c r="V461" s="307" t="s">
        <v>4321</v>
      </c>
      <c r="W461" s="191"/>
      <c r="X461" s="2"/>
      <c r="Y461" s="41"/>
      <c r="Z461" s="40"/>
      <c r="AA461" s="41"/>
      <c r="AB461" s="40"/>
    </row>
    <row r="462" spans="1:28" x14ac:dyDescent="0.2">
      <c r="A462" s="619">
        <v>6756333</v>
      </c>
      <c r="B462" s="619" t="s">
        <v>6295</v>
      </c>
      <c r="C462" s="619" t="s">
        <v>6296</v>
      </c>
      <c r="D462" s="620">
        <v>4</v>
      </c>
      <c r="E462" s="621">
        <v>3.9223544157773191</v>
      </c>
      <c r="F462" s="622">
        <v>2014</v>
      </c>
      <c r="G462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2" s="620"/>
      <c r="I462" s="621">
        <v>0.38</v>
      </c>
      <c r="J462" s="623">
        <f>(Tabela1[[#This Row],[real]]-1)^3/Tabela1[[#This Row],[Z]]*0.00002</f>
        <v>1.3135452970620826E-3</v>
      </c>
      <c r="K462" s="624">
        <v>620.85868495436353</v>
      </c>
      <c r="L462" s="624">
        <v>674.38351571624116</v>
      </c>
      <c r="M462" s="625">
        <v>43749</v>
      </c>
      <c r="N462" s="626">
        <f>IF(Tabela1[[#This Row],[Entry]]=$B$1,Tabela1[[#This Row],[real]],Tabela1[[#This Row],[L2]]/Tabela1[[#This Row],[days2]])</f>
        <v>4.0349274374299178</v>
      </c>
      <c r="O462" s="626">
        <f>IF(Tabela1[[#This Row],[Entry]]=$B$1,Tabela1[[#This Row],[real]],Tabela1[[#This Row],[L]]/($B$1-Tabela1[[#This Row],[Entry]]))</f>
        <v>4.0382246450074319</v>
      </c>
      <c r="P462" s="622">
        <v>153.87109051701432</v>
      </c>
      <c r="Q462" s="627">
        <f>MIN(500,$B$1-Tabela1[[#This Row],[Entry]])</f>
        <v>167</v>
      </c>
      <c r="R462" s="621">
        <f>(0.25-Tabela1[[#This Row],[days]]/2000)*$L$2+(Tabela1[[#This Row],[days]]/2000+0.75)*(IF(Tabela1[[#This Row],[real]]&gt;Tabela1[[#This Row],[AV2]],0.4*Tabela1[[#This Row],[real]]+0.6*Tabela1[[#This Row],[AV2]],Tabela1[[#This Row],[AV2]]))</f>
        <v>3.9189369839642891</v>
      </c>
      <c r="S462" s="626">
        <f>Tabela1[[#This Row],[real]]-Tabela1[[#This Row],[AV2]]</f>
        <v>-0.11257302165259864</v>
      </c>
      <c r="T462" s="626">
        <f>Tabela1[[#This Row],[real]]/Tabela1[[#This Row],[AV2]]</f>
        <v>0.97210036031668934</v>
      </c>
      <c r="U462" s="628">
        <v>43749</v>
      </c>
      <c r="V462" s="191" t="s">
        <v>6297</v>
      </c>
      <c r="W462" s="191"/>
      <c r="X462" s="2"/>
      <c r="Y462" s="41"/>
      <c r="Z462" s="40"/>
      <c r="AA462" s="41"/>
      <c r="AB462" s="40"/>
    </row>
    <row r="463" spans="1:28" x14ac:dyDescent="0.2">
      <c r="A463" s="65">
        <v>18078</v>
      </c>
      <c r="B463" s="65" t="s">
        <v>13</v>
      </c>
      <c r="C463" s="65" t="s">
        <v>14</v>
      </c>
      <c r="D463" s="39">
        <v>4.5</v>
      </c>
      <c r="E463" s="41">
        <v>4.2727535048491632</v>
      </c>
      <c r="F463" s="116">
        <v>2001</v>
      </c>
      <c r="G4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3" s="39"/>
      <c r="I463" s="41">
        <v>0.96</v>
      </c>
      <c r="J463" s="23">
        <f>(Tabela1[[#This Row],[real]]-1)^3/Tabela1[[#This Row],[Z]]*0.00002</f>
        <v>7.3029554696314573E-4</v>
      </c>
      <c r="K463" s="66">
        <v>3951.484882537598</v>
      </c>
      <c r="L463" s="66">
        <v>6857.2239294014207</v>
      </c>
      <c r="M463" s="67">
        <v>42409</v>
      </c>
      <c r="N463" s="22">
        <f>IF(Tabela1[[#This Row],[Entry]]=$B$1,Tabela1[[#This Row],[real]],Tabela1[[#This Row],[L2]]/Tabela1[[#This Row],[days2]])</f>
        <v>4.4921353438045317</v>
      </c>
      <c r="O463" s="42">
        <f>IF(Tabela1[[#This Row],[Entry]]=$B$1,Tabela1[[#This Row],[real]],Tabela1[[#This Row],[L]]/($B$1-Tabela1[[#This Row],[Entry]]))</f>
        <v>4.5502481283353822</v>
      </c>
      <c r="P463" s="115">
        <v>879.64510864246586</v>
      </c>
      <c r="Q463" s="43">
        <f>MIN(500,$B$1-Tabela1[[#This Row],[Entry]])</f>
        <v>500</v>
      </c>
      <c r="R463" s="41">
        <f>(0.25-Tabela1[[#This Row],[days]]/2000)*$L$2+(Tabela1[[#This Row],[days]]/2000+0.75)*(IF(Tabela1[[#This Row],[real]]&gt;Tabela1[[#This Row],[AV2]],0.4*Tabela1[[#This Row],[real]]+0.6*Tabela1[[#This Row],[AV2]],Tabela1[[#This Row],[AV2]]))</f>
        <v>4.4921353438045317</v>
      </c>
      <c r="S463" s="42">
        <f>Tabela1[[#This Row],[real]]-Tabela1[[#This Row],[AV2]]</f>
        <v>-0.21938183895536856</v>
      </c>
      <c r="T463" s="64">
        <f>Tabela1[[#This Row],[real]]/Tabela1[[#This Row],[AV2]]</f>
        <v>0.95116312796364522</v>
      </c>
      <c r="U463" s="172">
        <v>43749</v>
      </c>
      <c r="V463" s="191" t="s">
        <v>3941</v>
      </c>
      <c r="W463" s="191"/>
      <c r="X463" s="2"/>
      <c r="Y463" s="41"/>
      <c r="Z463" s="40"/>
      <c r="AA463" s="41"/>
      <c r="AB463" s="40"/>
    </row>
    <row r="464" spans="1:28" x14ac:dyDescent="0.2">
      <c r="A464" s="65">
        <v>7207243</v>
      </c>
      <c r="B464" s="65" t="s">
        <v>3105</v>
      </c>
      <c r="C464" s="65" t="s">
        <v>3106</v>
      </c>
      <c r="D464" s="39">
        <v>4.5</v>
      </c>
      <c r="E464" s="41">
        <v>4.5796509586049323</v>
      </c>
      <c r="F464" s="116">
        <v>2016</v>
      </c>
      <c r="G4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4" s="39"/>
      <c r="I464" s="41">
        <v>0.95</v>
      </c>
      <c r="J464" s="23">
        <f>(Tabela1[[#This Row],[real]]-1)^3/Tabela1[[#This Row],[Z]]*0.00002</f>
        <v>9.6566932517901745E-4</v>
      </c>
      <c r="K464" s="66">
        <v>3532.3130761211155</v>
      </c>
      <c r="L464" s="66">
        <v>5830.259471262325</v>
      </c>
      <c r="M464" s="67">
        <v>42647</v>
      </c>
      <c r="N464" s="22">
        <f>IF(Tabela1[[#This Row],[Entry]]=$B$1,Tabela1[[#This Row],[real]],Tabela1[[#This Row],[L2]]/Tabela1[[#This Row],[days2]])</f>
        <v>4.5930940070776183</v>
      </c>
      <c r="O464" s="42">
        <f>IF(Tabela1[[#This Row],[Entry]]=$B$1,Tabela1[[#This Row],[real]],Tabela1[[#This Row],[L]]/($B$1-Tabela1[[#This Row],[Entry]]))</f>
        <v>4.5943731058016741</v>
      </c>
      <c r="P464" s="115">
        <v>769.04872198959617</v>
      </c>
      <c r="Q464" s="43">
        <f>MIN(500,$B$1-Tabela1[[#This Row],[Entry]])</f>
        <v>500</v>
      </c>
      <c r="R464" s="41">
        <f>(0.25-Tabela1[[#This Row],[days]]/2000)*$L$2+(Tabela1[[#This Row],[days]]/2000+0.75)*(IF(Tabela1[[#This Row],[real]]&gt;Tabela1[[#This Row],[AV2]],0.4*Tabela1[[#This Row],[real]]+0.6*Tabela1[[#This Row],[AV2]],Tabela1[[#This Row],[AV2]]))</f>
        <v>4.5930940070776183</v>
      </c>
      <c r="S464" s="42">
        <f>Tabela1[[#This Row],[real]]-Tabela1[[#This Row],[AV2]]</f>
        <v>-1.3443048472685959E-2</v>
      </c>
      <c r="T464" s="64">
        <f>Tabela1[[#This Row],[real]]/Tabela1[[#This Row],[AV2]]</f>
        <v>0.99707320415128209</v>
      </c>
      <c r="U464" s="172">
        <v>43749</v>
      </c>
      <c r="V464" s="191" t="s">
        <v>3941</v>
      </c>
      <c r="W464" s="191"/>
      <c r="X464" s="2"/>
      <c r="Y464" s="41"/>
      <c r="Z464" s="40"/>
      <c r="AA464" s="41"/>
      <c r="AB464" s="40"/>
    </row>
    <row r="465" spans="1:28" x14ac:dyDescent="0.2">
      <c r="A465" s="65">
        <v>913</v>
      </c>
      <c r="B465" s="65" t="s">
        <v>5</v>
      </c>
      <c r="C465" s="65" t="s">
        <v>2409</v>
      </c>
      <c r="D465" s="39">
        <v>4</v>
      </c>
      <c r="E465" s="41">
        <v>3.930144774115111</v>
      </c>
      <c r="F465" s="116">
        <v>1978</v>
      </c>
      <c r="G4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5" s="39"/>
      <c r="I465" s="41">
        <v>0.97</v>
      </c>
      <c r="J465" s="23">
        <f>(Tabela1[[#This Row],[real]]-1)^3/Tabela1[[#This Row],[Z]]*0.00002</f>
        <v>5.1871104738432751E-4</v>
      </c>
      <c r="K465" s="66">
        <v>3529.2180293361621</v>
      </c>
      <c r="L465" s="66">
        <v>6115.4594482611856</v>
      </c>
      <c r="M465" s="67">
        <v>42409</v>
      </c>
      <c r="N465" s="22">
        <f>IF(Tabela1[[#This Row],[Entry]]=$B$1,Tabela1[[#This Row],[real]],Tabela1[[#This Row],[L2]]/Tabela1[[#This Row],[days2]])</f>
        <v>4.0120930528252643</v>
      </c>
      <c r="O465" s="42">
        <f>IF(Tabela1[[#This Row],[Entry]]=$B$1,Tabela1[[#This Row],[real]],Tabela1[[#This Row],[L]]/($B$1-Tabela1[[#This Row],[Entry]]))</f>
        <v>4.0580354666630294</v>
      </c>
      <c r="P465" s="115">
        <v>879.64510864246586</v>
      </c>
      <c r="Q465" s="43">
        <f>MIN(500,$B$1-Tabela1[[#This Row],[Entry]])</f>
        <v>500</v>
      </c>
      <c r="R465" s="41">
        <f>(0.25-Tabela1[[#This Row],[days]]/2000)*$L$2+(Tabela1[[#This Row],[days]]/2000+0.75)*(IF(Tabela1[[#This Row],[real]]&gt;Tabela1[[#This Row],[AV2]],0.4*Tabela1[[#This Row],[real]]+0.6*Tabela1[[#This Row],[AV2]],Tabela1[[#This Row],[AV2]]))</f>
        <v>4.0120930528252643</v>
      </c>
      <c r="S465" s="42">
        <f>Tabela1[[#This Row],[real]]-Tabela1[[#This Row],[AV2]]</f>
        <v>-8.1948278710153311E-2</v>
      </c>
      <c r="T465" s="64">
        <f>Tabela1[[#This Row],[real]]/Tabela1[[#This Row],[AV2]]</f>
        <v>0.9795746814365518</v>
      </c>
      <c r="U465" s="168">
        <v>43748</v>
      </c>
      <c r="V465" s="191" t="s">
        <v>4091</v>
      </c>
      <c r="W465" s="191"/>
      <c r="X465" s="2"/>
      <c r="Y465" s="41"/>
      <c r="Z465" s="40"/>
      <c r="AA465" s="41"/>
      <c r="AB465" s="40"/>
    </row>
    <row r="466" spans="1:28" x14ac:dyDescent="0.2">
      <c r="A466" s="557">
        <v>9918817</v>
      </c>
      <c r="B466" s="557" t="s">
        <v>150</v>
      </c>
      <c r="C466" s="557" t="s">
        <v>5922</v>
      </c>
      <c r="D466" s="558">
        <v>4.5</v>
      </c>
      <c r="E466" s="559">
        <v>4.1735951675955745</v>
      </c>
      <c r="F466" s="560">
        <v>2019</v>
      </c>
      <c r="G4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1.7695192160138769</v>
      </c>
      <c r="H466" s="558"/>
      <c r="I466" s="559">
        <v>0.52</v>
      </c>
      <c r="J466" s="561">
        <f>(Tabela1[[#This Row],[real]]-1)^3/Tabela1[[#This Row],[Z]]*0.00002</f>
        <v>1.2293660924753674E-3</v>
      </c>
      <c r="K466" s="562">
        <v>1305.1515372341082</v>
      </c>
      <c r="L466" s="562">
        <v>1561.7593035130496</v>
      </c>
      <c r="M466" s="563">
        <v>43543</v>
      </c>
      <c r="N466" s="564">
        <f>IF(Tabela1[[#This Row],[Entry]]=$B$1,Tabela1[[#This Row],[real]],Tabela1[[#This Row],[L2]]/Tabela1[[#This Row],[days2]])</f>
        <v>4.1903865847277073</v>
      </c>
      <c r="O466" s="564">
        <f>IF(Tabela1[[#This Row],[Entry]]=$B$1,Tabela1[[#This Row],[real]],Tabela1[[#This Row],[L]]/($B$1-Tabela1[[#This Row],[Entry]]))</f>
        <v>4.187022261429088</v>
      </c>
      <c r="P466" s="560">
        <v>311.46327691837945</v>
      </c>
      <c r="Q466" s="565">
        <f>MIN(500,$B$1-Tabela1[[#This Row],[Entry]])</f>
        <v>373</v>
      </c>
      <c r="R466" s="559">
        <f>(0.25-Tabela1[[#This Row],[days]]/2000)*$L$2+(Tabela1[[#This Row],[days]]/2000+0.75)*(IF(Tabela1[[#This Row],[real]]&gt;Tabela1[[#This Row],[AV2]],0.4*Tabela1[[#This Row],[real]]+0.6*Tabela1[[#This Row],[AV2]],Tabela1[[#This Row],[AV2]]))</f>
        <v>4.136278329504524</v>
      </c>
      <c r="S466" s="564">
        <f>Tabela1[[#This Row],[real]]-Tabela1[[#This Row],[AV2]]</f>
        <v>-1.6791417132132835E-2</v>
      </c>
      <c r="T466" s="564">
        <f>Tabela1[[#This Row],[real]]/Tabela1[[#This Row],[AV2]]</f>
        <v>0.99599287159009842</v>
      </c>
      <c r="U466" s="566">
        <v>43747</v>
      </c>
      <c r="V466" s="191" t="s">
        <v>3938</v>
      </c>
      <c r="W466" s="191"/>
      <c r="X466" s="2"/>
      <c r="Y466" s="41"/>
      <c r="Z466" s="40"/>
      <c r="AA466" s="41"/>
      <c r="AB466" s="40"/>
    </row>
    <row r="467" spans="1:28" x14ac:dyDescent="0.2">
      <c r="A467" s="557">
        <v>9919011</v>
      </c>
      <c r="B467" s="557" t="s">
        <v>6067</v>
      </c>
      <c r="C467" s="557" t="s">
        <v>6068</v>
      </c>
      <c r="D467" s="558">
        <v>4</v>
      </c>
      <c r="E467" s="559">
        <v>3.9322742764410252</v>
      </c>
      <c r="F467" s="560">
        <v>2019</v>
      </c>
      <c r="G4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7" s="558"/>
      <c r="I467" s="559">
        <v>0.47</v>
      </c>
      <c r="J467" s="561">
        <f>(Tabela1[[#This Row],[real]]-1)^3/Tabela1[[#This Row],[Z]]*0.00002</f>
        <v>1.0728670546395304E-3</v>
      </c>
      <c r="K467" s="562">
        <v>1091.0912538761677</v>
      </c>
      <c r="L467" s="562">
        <v>1273.8502048940923</v>
      </c>
      <c r="M467" s="563">
        <v>43597</v>
      </c>
      <c r="N467" s="564">
        <f>IF(Tabela1[[#This Row],[Entry]]=$B$1,Tabela1[[#This Row],[real]],Tabela1[[#This Row],[L2]]/Tabela1[[#This Row],[days2]])</f>
        <v>3.9931541328269602</v>
      </c>
      <c r="O467" s="564">
        <f>IF(Tabela1[[#This Row],[Entry]]=$B$1,Tabela1[[#This Row],[real]],Tabela1[[#This Row],[L]]/($B$1-Tabela1[[#This Row],[Entry]]))</f>
        <v>3.993260830389004</v>
      </c>
      <c r="P467" s="560">
        <v>273.2404554350943</v>
      </c>
      <c r="Q467" s="565">
        <f>MIN(500,$B$1-Tabela1[[#This Row],[Entry]])</f>
        <v>319</v>
      </c>
      <c r="R467" s="559">
        <f>(0.25-Tabela1[[#This Row],[days]]/2000)*$L$2+(Tabela1[[#This Row],[days]]/2000+0.75)*(IF(Tabela1[[#This Row],[real]]&gt;Tabela1[[#This Row],[AV2]],0.4*Tabela1[[#This Row],[real]]+0.6*Tabela1[[#This Row],[AV2]],Tabela1[[#This Row],[AV2]]))</f>
        <v>3.9338887547995975</v>
      </c>
      <c r="S467" s="564">
        <f>Tabela1[[#This Row],[real]]-Tabela1[[#This Row],[AV2]]</f>
        <v>-6.0879856385934961E-2</v>
      </c>
      <c r="T467" s="564">
        <f>Tabela1[[#This Row],[real]]/Tabela1[[#This Row],[AV2]]</f>
        <v>0.98475394278286099</v>
      </c>
      <c r="U467" s="566">
        <v>43747</v>
      </c>
      <c r="V467" s="191" t="s">
        <v>6069</v>
      </c>
      <c r="W467" s="191"/>
      <c r="X467" s="2"/>
      <c r="Y467" s="41"/>
      <c r="Z467" s="40"/>
      <c r="AA467" s="41"/>
      <c r="AB467" s="40"/>
    </row>
    <row r="468" spans="1:28" x14ac:dyDescent="0.2">
      <c r="A468" s="341">
        <v>8935222</v>
      </c>
      <c r="B468" s="341" t="s">
        <v>5250</v>
      </c>
      <c r="C468" s="341" t="s">
        <v>5251</v>
      </c>
      <c r="D468" s="342">
        <v>4</v>
      </c>
      <c r="E468" s="343">
        <v>3.9771614023371962</v>
      </c>
      <c r="F468" s="116">
        <v>2018</v>
      </c>
      <c r="G4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8" s="39"/>
      <c r="I468" s="343">
        <v>0.62</v>
      </c>
      <c r="J468" s="251">
        <f>(Tabela1[[#This Row],[real]]-1)^3/Tabela1[[#This Row],[Z]]*0.00002</f>
        <v>8.5122710852726918E-4</v>
      </c>
      <c r="K468" s="345">
        <v>1860.9499072930689</v>
      </c>
      <c r="L468" s="66">
        <v>2545.2743675181155</v>
      </c>
      <c r="M468" s="256">
        <v>43243</v>
      </c>
      <c r="N468" s="254">
        <f>IF(Tabela1[[#This Row],[Entry]]=$B$1,Tabela1[[#This Row],[real]],Tabela1[[#This Row],[L2]]/Tabela1[[#This Row],[days2]])</f>
        <v>3.7978879001231851</v>
      </c>
      <c r="O468" s="346">
        <f>IF(Tabela1[[#This Row],[Entry]]=$B$1,Tabela1[[#This Row],[real]],Tabela1[[#This Row],[L]]/($B$1-Tabela1[[#This Row],[Entry]]))</f>
        <v>3.7819827154801122</v>
      </c>
      <c r="P468" s="344">
        <v>489.99600731572639</v>
      </c>
      <c r="Q468" s="347">
        <f>MIN(500,$B$1-Tabela1[[#This Row],[Entry]])</f>
        <v>500</v>
      </c>
      <c r="R468" s="343">
        <f>(0.25-Tabela1[[#This Row],[days]]/2000)*$L$2+(Tabela1[[#This Row],[days]]/2000+0.75)*(IF(Tabela1[[#This Row],[real]]&gt;Tabela1[[#This Row],[AV2]],0.4*Tabela1[[#This Row],[real]]+0.6*Tabela1[[#This Row],[AV2]],Tabela1[[#This Row],[AV2]]))</f>
        <v>3.8695973010087892</v>
      </c>
      <c r="S468" s="346">
        <f>Tabela1[[#This Row],[real]]-Tabela1[[#This Row],[AV2]]</f>
        <v>0.17927350221401106</v>
      </c>
      <c r="T468" s="346">
        <f>Tabela1[[#This Row],[real]]/Tabela1[[#This Row],[AV2]]</f>
        <v>1.0472034738592986</v>
      </c>
      <c r="U468" s="256">
        <v>43747</v>
      </c>
      <c r="V468" s="257" t="s">
        <v>5252</v>
      </c>
      <c r="W468" s="191"/>
      <c r="X468" s="2"/>
      <c r="Y468" s="41"/>
      <c r="Z468" s="40"/>
      <c r="AA468" s="41"/>
      <c r="AB468" s="40"/>
    </row>
    <row r="469" spans="1:28" x14ac:dyDescent="0.2">
      <c r="A469" s="10">
        <v>125590</v>
      </c>
      <c r="B469" s="10" t="s">
        <v>15</v>
      </c>
      <c r="C469" s="10" t="s">
        <v>1674</v>
      </c>
      <c r="D469" s="2">
        <v>4</v>
      </c>
      <c r="E469" s="21">
        <v>4.0088150231465827</v>
      </c>
      <c r="F469" s="116">
        <v>2004</v>
      </c>
      <c r="G4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69" s="39"/>
      <c r="I469" s="21">
        <v>0.86</v>
      </c>
      <c r="J469" s="23">
        <f>(Tabela1[[#This Row],[real]]-1)^3/Tabela1[[#This Row],[Z]]*0.00002</f>
        <v>6.3345827096798952E-4</v>
      </c>
      <c r="K469" s="24">
        <v>3186.2661863092812</v>
      </c>
      <c r="L469" s="66">
        <v>5400.0033965181174</v>
      </c>
      <c r="M469" s="1">
        <v>42409</v>
      </c>
      <c r="N469" s="22">
        <f>IF(Tabela1[[#This Row],[Entry]]=$B$1,Tabela1[[#This Row],[real]],Tabela1[[#This Row],[L2]]/Tabela1[[#This Row],[days2]])</f>
        <v>3.6222178183046632</v>
      </c>
      <c r="O469" s="22">
        <f>IF(Tabela1[[#This Row],[Entry]]=$B$1,Tabela1[[#This Row],[real]],Tabela1[[#This Row],[L]]/($B$1-Tabela1[[#This Row],[Entry]]))</f>
        <v>3.5832802896603302</v>
      </c>
      <c r="P469" s="35">
        <v>879.64510864246586</v>
      </c>
      <c r="Q469" s="3">
        <f>MIN(500,$B$1-Tabela1[[#This Row],[Entry]])</f>
        <v>500</v>
      </c>
      <c r="R469" s="21">
        <f>(0.25-Tabela1[[#This Row],[days]]/2000)*$L$2+(Tabela1[[#This Row],[days]]/2000+0.75)*(IF(Tabela1[[#This Row],[real]]&gt;Tabela1[[#This Row],[AV2]],0.4*Tabela1[[#This Row],[real]]+0.6*Tabela1[[#This Row],[AV2]],Tabela1[[#This Row],[AV2]]))</f>
        <v>3.7768567002414306</v>
      </c>
      <c r="S469" s="22">
        <f>Tabela1[[#This Row],[real]]-Tabela1[[#This Row],[AV2]]</f>
        <v>0.38659720484191951</v>
      </c>
      <c r="T469" s="47">
        <f>Tabela1[[#This Row],[real]]/Tabela1[[#This Row],[AV2]]</f>
        <v>1.1067294194424955</v>
      </c>
      <c r="U469" s="172">
        <v>43747</v>
      </c>
      <c r="V469" s="191" t="s">
        <v>4678</v>
      </c>
      <c r="W469" s="191"/>
      <c r="X469" s="2"/>
      <c r="Y469" s="41"/>
      <c r="Z469" s="40"/>
      <c r="AA469" s="41"/>
      <c r="AB469" s="40"/>
    </row>
    <row r="470" spans="1:28" x14ac:dyDescent="0.2">
      <c r="A470" s="44">
        <v>5348262</v>
      </c>
      <c r="B470" s="44" t="s">
        <v>3755</v>
      </c>
      <c r="C470" s="44" t="s">
        <v>3756</v>
      </c>
      <c r="D470" s="45">
        <v>4</v>
      </c>
      <c r="E470" s="46">
        <v>4.0534423632303263</v>
      </c>
      <c r="F470" s="116">
        <v>2014</v>
      </c>
      <c r="G4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0" s="45"/>
      <c r="I470" s="46">
        <v>0.69</v>
      </c>
      <c r="J470" s="23">
        <f>(Tabela1[[#This Row],[real]]-1)^3/Tabela1[[#This Row],[Z]]*0.00002</f>
        <v>8.2518264402617521E-4</v>
      </c>
      <c r="K470" s="111">
        <v>2207.5675823386546</v>
      </c>
      <c r="L470" s="66">
        <v>3179.4326023483295</v>
      </c>
      <c r="M470" s="49">
        <v>43126</v>
      </c>
      <c r="N470" s="22">
        <f>IF(Tabela1[[#This Row],[Entry]]=$B$1,Tabela1[[#This Row],[real]],Tabela1[[#This Row],[L2]]/Tabela1[[#This Row],[days2]])</f>
        <v>4.0397467361157737</v>
      </c>
      <c r="O470" s="47">
        <f>IF(Tabela1[[#This Row],[Entry]]=$B$1,Tabela1[[#This Row],[real]],Tabela1[[#This Row],[L]]/($B$1-Tabela1[[#This Row],[Entry]]))</f>
        <v>4.0245982308206703</v>
      </c>
      <c r="P470" s="116">
        <v>546.46187658319297</v>
      </c>
      <c r="Q470" s="48">
        <f>MIN(500,$B$1-Tabela1[[#This Row],[Entry]])</f>
        <v>500</v>
      </c>
      <c r="R470" s="46">
        <f>(0.25-Tabela1[[#This Row],[days]]/2000)*$L$2+(Tabela1[[#This Row],[days]]/2000+0.75)*(IF(Tabela1[[#This Row],[real]]&gt;Tabela1[[#This Row],[AV2]],0.4*Tabela1[[#This Row],[real]]+0.6*Tabela1[[#This Row],[AV2]],Tabela1[[#This Row],[AV2]]))</f>
        <v>4.0452249869615944</v>
      </c>
      <c r="S470" s="47">
        <f>Tabela1[[#This Row],[real]]-Tabela1[[#This Row],[AV2]]</f>
        <v>1.3695627114552522E-2</v>
      </c>
      <c r="T470" s="47">
        <f>Tabela1[[#This Row],[real]]/Tabela1[[#This Row],[AV2]]</f>
        <v>1.0033902192412489</v>
      </c>
      <c r="U470" s="168">
        <v>43747</v>
      </c>
      <c r="V470" s="191" t="s">
        <v>4054</v>
      </c>
      <c r="W470" s="191"/>
      <c r="X470" s="2"/>
      <c r="Y470" s="41"/>
      <c r="Z470" s="40"/>
      <c r="AA470" s="41"/>
      <c r="AB470" s="40"/>
    </row>
    <row r="471" spans="1:28" x14ac:dyDescent="0.2">
      <c r="A471" s="290">
        <v>7582021</v>
      </c>
      <c r="B471" s="290" t="s">
        <v>5269</v>
      </c>
      <c r="C471" s="290" t="s">
        <v>5270</v>
      </c>
      <c r="D471" s="291">
        <v>3.5</v>
      </c>
      <c r="E471" s="292">
        <v>3.6090638628822855</v>
      </c>
      <c r="F471" s="116">
        <v>2016</v>
      </c>
      <c r="G4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1" s="291"/>
      <c r="I471" s="292">
        <v>0.52</v>
      </c>
      <c r="J471" s="269">
        <f>(Tabela1[[#This Row],[real]]-1)^3/Tabela1[[#This Row],[Z]]*0.00002</f>
        <v>6.8309448777086664E-4</v>
      </c>
      <c r="K471" s="294">
        <v>1760.3258617389195</v>
      </c>
      <c r="L471" s="66">
        <v>2418.8379898657308</v>
      </c>
      <c r="M471" s="274">
        <v>43250</v>
      </c>
      <c r="N471" s="272">
        <f>IF(Tabela1[[#This Row],[Entry]]=$B$1,Tabela1[[#This Row],[real]],Tabela1[[#This Row],[L2]]/Tabela1[[#This Row],[days2]])</f>
        <v>3.6190042712014856</v>
      </c>
      <c r="O471" s="295">
        <f>IF(Tabela1[[#This Row],[Entry]]=$B$1,Tabela1[[#This Row],[real]],Tabela1[[#This Row],[L]]/($B$1-Tabela1[[#This Row],[Entry]]))</f>
        <v>3.6318888736722683</v>
      </c>
      <c r="P471" s="293">
        <v>486.411656307469</v>
      </c>
      <c r="Q471" s="296">
        <f>MIN(500,$B$1-Tabela1[[#This Row],[Entry]])</f>
        <v>500</v>
      </c>
      <c r="R471" s="292">
        <f>(0.25-Tabela1[[#This Row],[days]]/2000)*$L$2+(Tabela1[[#This Row],[days]]/2000+0.75)*(IF(Tabela1[[#This Row],[real]]&gt;Tabela1[[#This Row],[AV2]],0.4*Tabela1[[#This Row],[real]]+0.6*Tabela1[[#This Row],[AV2]],Tabela1[[#This Row],[AV2]]))</f>
        <v>3.6190042712014856</v>
      </c>
      <c r="S471" s="295">
        <f>Tabela1[[#This Row],[real]]-Tabela1[[#This Row],[AV2]]</f>
        <v>-9.940408319200067E-3</v>
      </c>
      <c r="T471" s="295">
        <f>Tabela1[[#This Row],[real]]/Tabela1[[#This Row],[AV2]]</f>
        <v>0.99725327532816088</v>
      </c>
      <c r="U471" s="274">
        <v>43746</v>
      </c>
      <c r="V471" s="275" t="s">
        <v>4016</v>
      </c>
      <c r="W471" s="191"/>
      <c r="X471" s="2"/>
      <c r="Y471" s="41"/>
      <c r="Z471" s="40"/>
      <c r="AA471" s="41"/>
      <c r="AB471" s="40"/>
    </row>
    <row r="472" spans="1:28" x14ac:dyDescent="0.2">
      <c r="A472" s="619">
        <v>10382879</v>
      </c>
      <c r="B472" s="619" t="s">
        <v>5285</v>
      </c>
      <c r="C472" s="619" t="s">
        <v>6293</v>
      </c>
      <c r="D472" s="620">
        <v>4</v>
      </c>
      <c r="E472" s="621">
        <v>3.8419405287453956</v>
      </c>
      <c r="F472" s="622">
        <v>2019</v>
      </c>
      <c r="G472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2" s="620"/>
      <c r="I472" s="621">
        <v>0.32999999999999996</v>
      </c>
      <c r="J472" s="623">
        <f>(Tabela1[[#This Row],[real]]-1)^3/Tabela1[[#This Row],[Z]]*0.00002</f>
        <v>1.3911085258549926E-3</v>
      </c>
      <c r="K472" s="624">
        <v>619.94901737689634</v>
      </c>
      <c r="L472" s="624">
        <v>674.44693170792129</v>
      </c>
      <c r="M472" s="625">
        <v>43746</v>
      </c>
      <c r="N472" s="626">
        <f>IF(Tabela1[[#This Row],[Entry]]=$B$1,Tabela1[[#This Row],[real]],Tabela1[[#This Row],[L2]]/Tabela1[[#This Row],[days2]])</f>
        <v>3.9636925225103545</v>
      </c>
      <c r="O472" s="626">
        <f>IF(Tabela1[[#This Row],[Entry]]=$B$1,Tabela1[[#This Row],[real]],Tabela1[[#This Row],[L]]/($B$1-Tabela1[[#This Row],[Entry]]))</f>
        <v>3.9673348923995371</v>
      </c>
      <c r="P472" s="622">
        <v>156.40693970486376</v>
      </c>
      <c r="Q472" s="627">
        <f>MIN(500,$B$1-Tabela1[[#This Row],[Entry]])</f>
        <v>170</v>
      </c>
      <c r="R472" s="621">
        <f>(0.25-Tabela1[[#This Row],[days]]/2000)*$L$2+(Tabela1[[#This Row],[days]]/2000+0.75)*(IF(Tabela1[[#This Row],[real]]&gt;Tabela1[[#This Row],[AV2]],0.4*Tabela1[[#This Row],[real]]+0.6*Tabela1[[#This Row],[AV2]],Tabela1[[#This Row],[AV2]]))</f>
        <v>3.8605007890466845</v>
      </c>
      <c r="S472" s="626">
        <f>Tabela1[[#This Row],[real]]-Tabela1[[#This Row],[AV2]]</f>
        <v>-0.12175199376495893</v>
      </c>
      <c r="T472" s="626">
        <f>Tabela1[[#This Row],[real]]/Tabela1[[#This Row],[AV2]]</f>
        <v>0.96928318907848865</v>
      </c>
      <c r="U472" s="628">
        <v>43746</v>
      </c>
      <c r="V472" s="191" t="s">
        <v>6294</v>
      </c>
      <c r="W472" s="191"/>
      <c r="X472" s="2"/>
      <c r="Y472" s="41"/>
      <c r="Z472" s="40"/>
      <c r="AA472" s="41"/>
      <c r="AB472" s="40"/>
    </row>
    <row r="473" spans="1:28" x14ac:dyDescent="0.2">
      <c r="A473" s="619">
        <v>2611869</v>
      </c>
      <c r="B473" s="619" t="s">
        <v>3180</v>
      </c>
      <c r="C473" s="619" t="s">
        <v>6292</v>
      </c>
      <c r="D473" s="620">
        <v>4</v>
      </c>
      <c r="E473" s="621">
        <v>3.6874149913920728</v>
      </c>
      <c r="F473" s="622">
        <v>2009</v>
      </c>
      <c r="G473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3.0323773548405719</v>
      </c>
      <c r="H473" s="620"/>
      <c r="I473" s="621">
        <v>0.35</v>
      </c>
      <c r="J473" s="623">
        <f>(Tabela1[[#This Row],[real]]-1)^3/Tabela1[[#This Row],[Z]]*0.00002</f>
        <v>1.10908838664444E-3</v>
      </c>
      <c r="K473" s="624">
        <v>595.54839640472028</v>
      </c>
      <c r="L473" s="624">
        <v>648.13844493968168</v>
      </c>
      <c r="M473" s="625">
        <v>43745</v>
      </c>
      <c r="N473" s="626">
        <f>IF(Tabela1[[#This Row],[Entry]]=$B$1,Tabela1[[#This Row],[real]],Tabela1[[#This Row],[L2]]/Tabela1[[#This Row],[days2]])</f>
        <v>3.7872583700185243</v>
      </c>
      <c r="O473" s="626">
        <f>IF(Tabela1[[#This Row],[Entry]]=$B$1,Tabela1[[#This Row],[real]],Tabela1[[#This Row],[L]]/($B$1-Tabela1[[#This Row],[Entry]]))</f>
        <v>3.7902833037408286</v>
      </c>
      <c r="P473" s="622">
        <v>157.25053276515891</v>
      </c>
      <c r="Q473" s="627">
        <f>MIN(500,$B$1-Tabela1[[#This Row],[Entry]])</f>
        <v>171</v>
      </c>
      <c r="R473" s="621">
        <f>(0.25-Tabela1[[#This Row],[days]]/2000)*$L$2+(Tabela1[[#This Row],[days]]/2000+0.75)*(IF(Tabela1[[#This Row],[real]]&gt;Tabela1[[#This Row],[AV2]],0.4*Tabela1[[#This Row],[real]]+0.6*Tabela1[[#This Row],[AV2]],Tabela1[[#This Row],[AV2]]))</f>
        <v>3.7134027568623775</v>
      </c>
      <c r="S473" s="626">
        <f>Tabela1[[#This Row],[real]]-Tabela1[[#This Row],[AV2]]</f>
        <v>-9.9843378626451429E-2</v>
      </c>
      <c r="T473" s="626">
        <f>Tabela1[[#This Row],[real]]/Tabela1[[#This Row],[AV2]]</f>
        <v>0.97363703004346047</v>
      </c>
      <c r="U473" s="628">
        <v>43745</v>
      </c>
      <c r="V473" s="191" t="s">
        <v>6063</v>
      </c>
      <c r="W473" s="191"/>
      <c r="X473" s="2"/>
      <c r="Y473" s="41"/>
      <c r="Z473" s="40"/>
      <c r="AA473" s="41"/>
      <c r="AB473" s="40"/>
    </row>
    <row r="474" spans="1:28" x14ac:dyDescent="0.2">
      <c r="A474" s="75">
        <v>4875473</v>
      </c>
      <c r="B474" s="75" t="s">
        <v>3381</v>
      </c>
      <c r="C474" s="75" t="s">
        <v>3496</v>
      </c>
      <c r="D474" s="76">
        <v>4.5</v>
      </c>
      <c r="E474" s="77">
        <v>4.2134234662740955</v>
      </c>
      <c r="F474" s="116">
        <v>2013</v>
      </c>
      <c r="G4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0.84710452528155555</v>
      </c>
      <c r="H474" s="39"/>
      <c r="I474" s="77">
        <v>0.87</v>
      </c>
      <c r="J474" s="23">
        <f>(Tabela1[[#This Row],[real]]-1)^3/Tabela1[[#This Row],[Z]]*0.00002</f>
        <v>7.6280692233095574E-4</v>
      </c>
      <c r="K474" s="112">
        <v>2735.9156250908891</v>
      </c>
      <c r="L474" s="66">
        <v>4265.4821093862602</v>
      </c>
      <c r="M474" s="79">
        <v>42850</v>
      </c>
      <c r="N474" s="22">
        <f>IF(Tabela1[[#This Row],[Entry]]=$B$1,Tabela1[[#This Row],[real]],Tabela1[[#This Row],[L2]]/Tabela1[[#This Row],[days2]])</f>
        <v>4.0549113370909184</v>
      </c>
      <c r="O474" s="64">
        <f>IF(Tabela1[[#This Row],[Entry]]=$B$1,Tabela1[[#This Row],[real]],Tabela1[[#This Row],[L]]/($B$1-Tabela1[[#This Row],[Entry]]))</f>
        <v>4.0013903465161915</v>
      </c>
      <c r="P474" s="117">
        <v>674.71650984450241</v>
      </c>
      <c r="Q474" s="78">
        <f>MIN(500,$B$1-Tabela1[[#This Row],[Entry]])</f>
        <v>500</v>
      </c>
      <c r="R474" s="77">
        <f>(0.25-Tabela1[[#This Row],[days]]/2000)*$L$2+(Tabela1[[#This Row],[days]]/2000+0.75)*(IF(Tabela1[[#This Row],[real]]&gt;Tabela1[[#This Row],[AV2]],0.4*Tabela1[[#This Row],[real]]+0.6*Tabela1[[#This Row],[AV2]],Tabela1[[#This Row],[AV2]]))</f>
        <v>4.1183161887641893</v>
      </c>
      <c r="S474" s="64">
        <f>Tabela1[[#This Row],[real]]-Tabela1[[#This Row],[AV2]]</f>
        <v>0.15851212918317703</v>
      </c>
      <c r="T474" s="64">
        <f>Tabela1[[#This Row],[real]]/Tabela1[[#This Row],[AV2]]</f>
        <v>1.0390913921429654</v>
      </c>
      <c r="U474" s="168">
        <v>43745</v>
      </c>
      <c r="V474" s="191" t="s">
        <v>4066</v>
      </c>
      <c r="W474" s="191"/>
      <c r="X474" s="2"/>
      <c r="Y474" s="41"/>
      <c r="Z474" s="40"/>
      <c r="AA474" s="41"/>
      <c r="AB474" s="40"/>
    </row>
    <row r="475" spans="1:28" x14ac:dyDescent="0.2">
      <c r="A475" s="65">
        <v>1419</v>
      </c>
      <c r="B475" s="65" t="s">
        <v>3182</v>
      </c>
      <c r="C475" s="65" t="s">
        <v>3289</v>
      </c>
      <c r="D475" s="39">
        <v>4</v>
      </c>
      <c r="E475" s="41">
        <v>3.7815953037658252</v>
      </c>
      <c r="F475" s="116">
        <v>1981</v>
      </c>
      <c r="G4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5" s="39"/>
      <c r="I475" s="41">
        <v>0.71</v>
      </c>
      <c r="J475" s="23">
        <f>(Tabela1[[#This Row],[real]]-1)^3/Tabela1[[#This Row],[Z]]*0.00002</f>
        <v>6.062524131318955E-4</v>
      </c>
      <c r="K475" s="66">
        <v>2709.2543703437254</v>
      </c>
      <c r="L475" s="66">
        <v>4425.9559199414962</v>
      </c>
      <c r="M475" s="67">
        <v>42713</v>
      </c>
      <c r="N475" s="22">
        <f>IF(Tabela1[[#This Row],[Entry]]=$B$1,Tabela1[[#This Row],[real]],Tabela1[[#This Row],[L2]]/Tabela1[[#This Row],[days2]])</f>
        <v>3.6691913937957321</v>
      </c>
      <c r="O475" s="42">
        <f>IF(Tabela1[[#This Row],[Entry]]=$B$1,Tabela1[[#This Row],[real]],Tabela1[[#This Row],[L]]/($B$1-Tabela1[[#This Row],[Entry]]))</f>
        <v>3.679098852819199</v>
      </c>
      <c r="P475" s="115">
        <v>738.379135774936</v>
      </c>
      <c r="Q475" s="43">
        <f>MIN(500,$B$1-Tabela1[[#This Row],[Entry]])</f>
        <v>500</v>
      </c>
      <c r="R475" s="41">
        <f>(0.25-Tabela1[[#This Row],[days]]/2000)*$L$2+(Tabela1[[#This Row],[days]]/2000+0.75)*(IF(Tabela1[[#This Row],[real]]&gt;Tabela1[[#This Row],[AV2]],0.4*Tabela1[[#This Row],[real]]+0.6*Tabela1[[#This Row],[AV2]],Tabela1[[#This Row],[AV2]]))</f>
        <v>3.7141529577837695</v>
      </c>
      <c r="S475" s="42">
        <f>Tabela1[[#This Row],[real]]-Tabela1[[#This Row],[AV2]]</f>
        <v>0.11240390997009309</v>
      </c>
      <c r="T475" s="64">
        <f>Tabela1[[#This Row],[real]]/Tabela1[[#This Row],[AV2]]</f>
        <v>1.0306345180467167</v>
      </c>
      <c r="U475" s="168">
        <v>43745</v>
      </c>
      <c r="V475" s="191" t="s">
        <v>4529</v>
      </c>
      <c r="W475" s="191"/>
      <c r="X475" s="2"/>
      <c r="Y475" s="41"/>
      <c r="Z475" s="40"/>
      <c r="AA475" s="41"/>
      <c r="AB475" s="40"/>
    </row>
    <row r="476" spans="1:28" x14ac:dyDescent="0.2">
      <c r="A476" s="65">
        <v>6332546</v>
      </c>
      <c r="B476" s="68" t="s">
        <v>3389</v>
      </c>
      <c r="C476" s="68" t="s">
        <v>3390</v>
      </c>
      <c r="D476" s="69">
        <v>2.5</v>
      </c>
      <c r="E476" s="70">
        <v>2.5952029344739889</v>
      </c>
      <c r="F476" s="116">
        <v>2015</v>
      </c>
      <c r="G4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6" s="39"/>
      <c r="I476" s="70">
        <v>0.39999999999999997</v>
      </c>
      <c r="J476" s="23">
        <f>(Tabela1[[#This Row],[real]]-1)^3/Tabela1[[#This Row],[Z]]*0.00002</f>
        <v>2.0296344415958567E-4</v>
      </c>
      <c r="K476" s="114">
        <v>1960.1728495207692</v>
      </c>
      <c r="L476" s="66">
        <v>3203.8526564597123</v>
      </c>
      <c r="M476" s="73">
        <v>42755</v>
      </c>
      <c r="N476" s="22">
        <f>IF(Tabela1[[#This Row],[Entry]]=$B$1,Tabela1[[#This Row],[real]],Tabela1[[#This Row],[L2]]/Tabela1[[#This Row],[days2]])</f>
        <v>2.7267716264743709</v>
      </c>
      <c r="O476" s="71">
        <f>IF(Tabela1[[#This Row],[Entry]]=$B$1,Tabela1[[#This Row],[real]],Tabela1[[#This Row],[L]]/($B$1-Tabela1[[#This Row],[Entry]]))</f>
        <v>2.7595630115932059</v>
      </c>
      <c r="P476" s="119">
        <v>718.8621263656064</v>
      </c>
      <c r="Q476" s="72">
        <f>MIN(500,$B$1-Tabela1[[#This Row],[Entry]])</f>
        <v>500</v>
      </c>
      <c r="R476" s="559">
        <f>(0.25-Tabela1[[#This Row],[days]]/2000)*$L$2+(Tabela1[[#This Row],[days]]/2000+0.75)*(IF(Tabela1[[#This Row],[real]]&gt;Tabela1[[#This Row],[AV2]],0.4*Tabela1[[#This Row],[real]]+0.6*Tabela1[[#This Row],[AV2]],Tabela1[[#This Row],[AV2]]))</f>
        <v>2.7267716264743709</v>
      </c>
      <c r="S476" s="71">
        <f>Tabela1[[#This Row],[real]]-Tabela1[[#This Row],[AV2]]</f>
        <v>-0.13156869200038201</v>
      </c>
      <c r="T476" s="64">
        <f>Tabela1[[#This Row],[real]]/Tabela1[[#This Row],[AV2]]</f>
        <v>0.95174928082609689</v>
      </c>
      <c r="U476" s="168">
        <v>43744</v>
      </c>
      <c r="V476" s="191" t="s">
        <v>4784</v>
      </c>
      <c r="W476" s="191"/>
      <c r="X476" s="2"/>
      <c r="Y476" s="41"/>
      <c r="Z476" s="40"/>
      <c r="AA476" s="41"/>
      <c r="AB476" s="40"/>
    </row>
    <row r="477" spans="1:28" x14ac:dyDescent="0.2">
      <c r="A477" s="619">
        <v>6242</v>
      </c>
      <c r="B477" s="619" t="s">
        <v>6289</v>
      </c>
      <c r="C477" s="619" t="s">
        <v>6290</v>
      </c>
      <c r="D477" s="620">
        <v>3</v>
      </c>
      <c r="E477" s="621">
        <v>2.8809484174925606</v>
      </c>
      <c r="F477" s="622">
        <v>1975</v>
      </c>
      <c r="G477" s="621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77" s="620"/>
      <c r="I477" s="621">
        <v>0.35</v>
      </c>
      <c r="J477" s="623">
        <f>(Tabela1[[#This Row],[real]]-1)^3/Tabela1[[#This Row],[Z]]*0.00002</f>
        <v>3.8027047624949664E-4</v>
      </c>
      <c r="K477" s="624">
        <v>460.69380317459451</v>
      </c>
      <c r="L477" s="624">
        <v>501.38903252059367</v>
      </c>
      <c r="M477" s="625">
        <v>43744</v>
      </c>
      <c r="N477" s="626">
        <f>IF(Tabela1[[#This Row],[Entry]]=$B$1,Tabela1[[#This Row],[real]],Tabela1[[#This Row],[L2]]/Tabela1[[#This Row],[days2]])</f>
        <v>2.9140631193764732</v>
      </c>
      <c r="O477" s="626">
        <f>IF(Tabela1[[#This Row],[Entry]]=$B$1,Tabela1[[#This Row],[real]],Tabela1[[#This Row],[L]]/($B$1-Tabela1[[#This Row],[Entry]]))</f>
        <v>2.9150525146546142</v>
      </c>
      <c r="P477" s="622">
        <v>158.09328223239376</v>
      </c>
      <c r="Q477" s="627">
        <f>MIN(500,$B$1-Tabela1[[#This Row],[Entry]])</f>
        <v>172</v>
      </c>
      <c r="R477" s="621">
        <f>(0.25-Tabela1[[#This Row],[days]]/2000)*$L$2+(Tabela1[[#This Row],[days]]/2000+0.75)*(IF(Tabela1[[#This Row],[real]]&gt;Tabela1[[#This Row],[AV2]],0.4*Tabela1[[#This Row],[real]]+0.6*Tabela1[[#This Row],[AV2]],Tabela1[[#This Row],[AV2]]))</f>
        <v>2.9836360124719943</v>
      </c>
      <c r="S477" s="626">
        <f>Tabela1[[#This Row],[real]]-Tabela1[[#This Row],[AV2]]</f>
        <v>-3.3114701883912634E-2</v>
      </c>
      <c r="T477" s="626">
        <f>Tabela1[[#This Row],[real]]/Tabela1[[#This Row],[AV2]]</f>
        <v>0.98863624412809625</v>
      </c>
      <c r="U477" s="628">
        <v>43744</v>
      </c>
      <c r="V477" s="191" t="s">
        <v>6291</v>
      </c>
      <c r="W477" s="191"/>
      <c r="X477" s="2"/>
      <c r="Y477" s="41"/>
      <c r="Z477" s="40"/>
      <c r="AA477" s="41"/>
      <c r="AB477" s="40"/>
    </row>
    <row r="478" spans="1:28" x14ac:dyDescent="0.2">
      <c r="A478" s="10">
        <v>18131</v>
      </c>
      <c r="B478" s="10" t="s">
        <v>899</v>
      </c>
      <c r="C478" s="10" t="s">
        <v>900</v>
      </c>
      <c r="D478" s="2">
        <v>4.5</v>
      </c>
      <c r="E478" s="21">
        <v>4.1629916173579389</v>
      </c>
      <c r="F478" s="116">
        <v>1989</v>
      </c>
      <c r="G4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2.0150951215292179</v>
      </c>
      <c r="I478" s="21">
        <v>0.9</v>
      </c>
      <c r="J478" s="23">
        <f>(Tabela1[[#This Row],[real]]-1)^3/Tabela1[[#This Row],[Z]]*0.00002</f>
        <v>7.0320444785564615E-4</v>
      </c>
      <c r="K478" s="24">
        <v>3390.3394617951735</v>
      </c>
      <c r="L478" s="66">
        <v>5717.4115516300935</v>
      </c>
      <c r="M478" s="1">
        <v>42409</v>
      </c>
      <c r="N478" s="22">
        <f>IF(Tabela1[[#This Row],[Entry]]=$B$1,Tabela1[[#This Row],[real]],Tabela1[[#This Row],[L2]]/Tabela1[[#This Row],[days2]])</f>
        <v>3.8542128279749082</v>
      </c>
      <c r="O478" s="22">
        <f>IF(Tabela1[[#This Row],[Entry]]=$B$1,Tabela1[[#This Row],[real]],Tabela1[[#This Row],[L]]/($B$1-Tabela1[[#This Row],[Entry]]))</f>
        <v>3.7939028212542092</v>
      </c>
      <c r="P478" s="35">
        <v>879.64510864246586</v>
      </c>
      <c r="Q478" s="3">
        <f>MIN(500,$B$1-Tabela1[[#This Row],[Entry]])</f>
        <v>500</v>
      </c>
      <c r="R478" s="21">
        <f>(0.25-Tabela1[[#This Row],[days]]/2000)*$L$2+(Tabela1[[#This Row],[days]]/2000+0.75)*(IF(Tabela1[[#This Row],[real]]&gt;Tabela1[[#This Row],[AV2]],0.4*Tabela1[[#This Row],[real]]+0.6*Tabela1[[#This Row],[AV2]],Tabela1[[#This Row],[AV2]]))</f>
        <v>3.97772434372812</v>
      </c>
      <c r="S478" s="22">
        <f>Tabela1[[#This Row],[real]]-Tabela1[[#This Row],[AV2]]</f>
        <v>0.30877878938303072</v>
      </c>
      <c r="T478" s="47">
        <f>Tabela1[[#This Row],[real]]/Tabela1[[#This Row],[AV2]]</f>
        <v>1.0801146182540393</v>
      </c>
      <c r="U478" s="168">
        <v>43743</v>
      </c>
      <c r="V478" s="191" t="s">
        <v>4017</v>
      </c>
      <c r="W478" s="191"/>
      <c r="X478" s="2"/>
      <c r="Y478" s="41"/>
      <c r="Z478" s="40"/>
      <c r="AA478" s="41"/>
      <c r="AB478" s="40"/>
    </row>
    <row r="479" spans="1:28" x14ac:dyDescent="0.2">
      <c r="A479" s="10">
        <v>2400572</v>
      </c>
      <c r="B479" s="10" t="s">
        <v>346</v>
      </c>
      <c r="C479" s="10" t="s">
        <v>347</v>
      </c>
      <c r="D479" s="2">
        <v>3.5</v>
      </c>
      <c r="E479" s="21">
        <v>3.2227851137941705</v>
      </c>
      <c r="F479" s="116">
        <v>2009</v>
      </c>
      <c r="G4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3.2606061431069366</v>
      </c>
      <c r="I479" s="21">
        <v>0.83</v>
      </c>
      <c r="J479" s="23">
        <f>(Tabela1[[#This Row],[real]]-1)^3/Tabela1[[#This Row],[Z]]*0.00002</f>
        <v>2.6463320835549937E-4</v>
      </c>
      <c r="K479" s="24">
        <v>3029.9190955615445</v>
      </c>
      <c r="L479" s="66">
        <v>5248.4669491641434</v>
      </c>
      <c r="M479" s="1">
        <v>42409</v>
      </c>
      <c r="N479" s="22">
        <f>IF(Tabela1[[#This Row],[Entry]]=$B$1,Tabela1[[#This Row],[real]],Tabela1[[#This Row],[L2]]/Tabela1[[#This Row],[days2]])</f>
        <v>3.444478990211794</v>
      </c>
      <c r="O479" s="22">
        <f>IF(Tabela1[[#This Row],[Entry]]=$B$1,Tabela1[[#This Row],[real]],Tabela1[[#This Row],[L]]/($B$1-Tabela1[[#This Row],[Entry]]))</f>
        <v>3.4827252482841033</v>
      </c>
      <c r="P479" s="35">
        <v>879.64510864246586</v>
      </c>
      <c r="Q479" s="3">
        <f>MIN(500,$B$1-Tabela1[[#This Row],[Entry]])</f>
        <v>500</v>
      </c>
      <c r="R479" s="21">
        <f>(0.25-Tabela1[[#This Row],[days]]/2000)*$L$2+(Tabela1[[#This Row],[days]]/2000+0.75)*(IF(Tabela1[[#This Row],[real]]&gt;Tabela1[[#This Row],[AV2]],0.4*Tabela1[[#This Row],[real]]+0.6*Tabela1[[#This Row],[AV2]],Tabela1[[#This Row],[AV2]]))</f>
        <v>3.444478990211794</v>
      </c>
      <c r="S479" s="22">
        <f>Tabela1[[#This Row],[real]]-Tabela1[[#This Row],[AV2]]</f>
        <v>-0.2216938764176235</v>
      </c>
      <c r="T479" s="47">
        <f>Tabela1[[#This Row],[real]]/Tabela1[[#This Row],[AV2]]</f>
        <v>0.93563790719943052</v>
      </c>
      <c r="U479" s="168">
        <v>43742</v>
      </c>
      <c r="V479" s="191" t="s">
        <v>4546</v>
      </c>
      <c r="W479" s="191"/>
      <c r="X479" s="2"/>
      <c r="Y479" s="41"/>
      <c r="Z479" s="40"/>
      <c r="AA479" s="41"/>
      <c r="AB479" s="40"/>
    </row>
    <row r="480" spans="1:28" x14ac:dyDescent="0.2">
      <c r="A480" s="65">
        <v>15269</v>
      </c>
      <c r="B480" s="65" t="s">
        <v>1526</v>
      </c>
      <c r="C480" s="65" t="s">
        <v>1621</v>
      </c>
      <c r="D480" s="39">
        <v>3.5</v>
      </c>
      <c r="E480" s="41">
        <v>3.2301241671601448</v>
      </c>
      <c r="F480" s="116">
        <v>1996</v>
      </c>
      <c r="G4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2.381316687009206</v>
      </c>
      <c r="H480" s="39"/>
      <c r="I480" s="41">
        <v>0.79</v>
      </c>
      <c r="J480" s="23">
        <f>(Tabela1[[#This Row],[real]]-1)^3/Tabela1[[#This Row],[Z]]*0.00002</f>
        <v>2.8079543077865659E-4</v>
      </c>
      <c r="K480" s="66">
        <v>2605.1771917837782</v>
      </c>
      <c r="L480" s="66">
        <v>4403.0752937137859</v>
      </c>
      <c r="M480" s="67">
        <v>42409</v>
      </c>
      <c r="N480" s="22">
        <f>IF(Tabela1[[#This Row],[Entry]]=$B$1,Tabela1[[#This Row],[real]],Tabela1[[#This Row],[L2]]/Tabela1[[#This Row],[days2]])</f>
        <v>2.9616230070377845</v>
      </c>
      <c r="O480" s="42">
        <f>IF(Tabela1[[#This Row],[Entry]]=$B$1,Tabela1[[#This Row],[real]],Tabela1[[#This Row],[L]]/($B$1-Tabela1[[#This Row],[Entry]]))</f>
        <v>2.921748701867144</v>
      </c>
      <c r="P480" s="115">
        <v>879.64510864246586</v>
      </c>
      <c r="Q480" s="43">
        <f>MIN(500,$B$1-Tabela1[[#This Row],[Entry]])</f>
        <v>500</v>
      </c>
      <c r="R480" s="41">
        <f>(0.25-Tabela1[[#This Row],[days]]/2000)*$L$2+(Tabela1[[#This Row],[days]]/2000+0.75)*(IF(Tabela1[[#This Row],[real]]&gt;Tabela1[[#This Row],[AV2]],0.4*Tabela1[[#This Row],[real]]+0.6*Tabela1[[#This Row],[AV2]],Tabela1[[#This Row],[AV2]]))</f>
        <v>3.0690234710867283</v>
      </c>
      <c r="S480" s="42">
        <f>Tabela1[[#This Row],[real]]-Tabela1[[#This Row],[AV2]]</f>
        <v>0.26850116012236036</v>
      </c>
      <c r="T480" s="64">
        <f>Tabela1[[#This Row],[real]]/Tabela1[[#This Row],[AV2]]</f>
        <v>1.0906601412415806</v>
      </c>
      <c r="U480" s="168">
        <v>43741</v>
      </c>
      <c r="V480" s="191" t="s">
        <v>4212</v>
      </c>
      <c r="W480" s="191"/>
      <c r="X480" s="2"/>
      <c r="Y480" s="41"/>
      <c r="Z480" s="40"/>
      <c r="AA480" s="41"/>
      <c r="AB480" s="40"/>
    </row>
    <row r="481" spans="1:28" x14ac:dyDescent="0.2">
      <c r="A481" s="65">
        <v>17248</v>
      </c>
      <c r="B481" s="65" t="s">
        <v>233</v>
      </c>
      <c r="C481" s="65" t="s">
        <v>233</v>
      </c>
      <c r="D481" s="39">
        <v>4</v>
      </c>
      <c r="E481" s="41">
        <v>3.6863911192919718</v>
      </c>
      <c r="F481" s="116">
        <v>1979</v>
      </c>
      <c r="G4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3.0819861451828348</v>
      </c>
      <c r="H481" s="39"/>
      <c r="I481" s="41">
        <v>0.84</v>
      </c>
      <c r="J481" s="23">
        <f>(Tabela1[[#This Row],[real]]-1)^3/Tabela1[[#This Row],[Z]]*0.00002</f>
        <v>4.615921759944023E-4</v>
      </c>
      <c r="K481" s="66">
        <v>3239.8964615665545</v>
      </c>
      <c r="L481" s="66">
        <v>5566.0058022056519</v>
      </c>
      <c r="M481" s="67">
        <v>42409</v>
      </c>
      <c r="N481" s="22">
        <f>IF(Tabela1[[#This Row],[Entry]]=$B$1,Tabela1[[#This Row],[real]],Tabela1[[#This Row],[L2]]/Tabela1[[#This Row],[days2]])</f>
        <v>3.6831859004668428</v>
      </c>
      <c r="O481" s="42">
        <f>IF(Tabela1[[#This Row],[Entry]]=$B$1,Tabela1[[#This Row],[real]],Tabela1[[#This Row],[L]]/($B$1-Tabela1[[#This Row],[Entry]]))</f>
        <v>3.6934345071039494</v>
      </c>
      <c r="P481" s="115">
        <v>879.64510864246586</v>
      </c>
      <c r="Q481" s="43">
        <f>MIN(500,$B$1-Tabela1[[#This Row],[Entry]])</f>
        <v>500</v>
      </c>
      <c r="R481" s="41">
        <f>(0.25-Tabela1[[#This Row],[days]]/2000)*$L$2+(Tabela1[[#This Row],[days]]/2000+0.75)*(IF(Tabela1[[#This Row],[real]]&gt;Tabela1[[#This Row],[AV2]],0.4*Tabela1[[#This Row],[real]]+0.6*Tabela1[[#This Row],[AV2]],Tabela1[[#This Row],[AV2]]))</f>
        <v>3.6844679879968942</v>
      </c>
      <c r="S481" s="42">
        <f>Tabela1[[#This Row],[real]]-Tabela1[[#This Row],[AV2]]</f>
        <v>3.2052188251290303E-3</v>
      </c>
      <c r="T481" s="64">
        <f>Tabela1[[#This Row],[real]]/Tabela1[[#This Row],[AV2]]</f>
        <v>1.000870229988859</v>
      </c>
      <c r="U481" s="172">
        <v>43740</v>
      </c>
      <c r="V481" s="191" t="s">
        <v>4055</v>
      </c>
      <c r="W481" s="191"/>
      <c r="X481" s="2"/>
      <c r="Y481" s="41"/>
      <c r="Z481" s="40"/>
      <c r="AA481" s="41"/>
      <c r="AB481" s="40"/>
    </row>
    <row r="482" spans="1:28" x14ac:dyDescent="0.2">
      <c r="A482" s="10">
        <v>150362</v>
      </c>
      <c r="B482" s="10" t="s">
        <v>2980</v>
      </c>
      <c r="C482" s="10" t="s">
        <v>2214</v>
      </c>
      <c r="D482" s="2">
        <v>3.5</v>
      </c>
      <c r="E482" s="21">
        <v>3.5970118633487926</v>
      </c>
      <c r="F482" s="116">
        <v>1997</v>
      </c>
      <c r="G4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2" s="39"/>
      <c r="I482" s="21">
        <v>0.62</v>
      </c>
      <c r="J482" s="23">
        <f>(Tabela1[[#This Row],[real]]-1)^3/Tabela1[[#This Row],[Z]]*0.00002</f>
        <v>5.6501516799760019E-4</v>
      </c>
      <c r="K482" s="24">
        <v>3104.0858611432986</v>
      </c>
      <c r="L482" s="66">
        <v>5330.5696416887185</v>
      </c>
      <c r="M482" s="1">
        <v>42409</v>
      </c>
      <c r="N482" s="22">
        <f>IF(Tabela1[[#This Row],[Entry]]=$B$1,Tabela1[[#This Row],[real]],Tabela1[[#This Row],[L2]]/Tabela1[[#This Row],[days2]])</f>
        <v>3.5287934084391788</v>
      </c>
      <c r="O482" s="22">
        <f>IF(Tabela1[[#This Row],[Entry]]=$B$1,Tabela1[[#This Row],[real]],Tabela1[[#This Row],[L]]/($B$1-Tabela1[[#This Row],[Entry]]))</f>
        <v>3.5372061325074444</v>
      </c>
      <c r="P482" s="35">
        <v>879.64510864246586</v>
      </c>
      <c r="Q482" s="3">
        <f>MIN(500,$B$1-Tabela1[[#This Row],[Entry]])</f>
        <v>500</v>
      </c>
      <c r="R482" s="21">
        <f>(0.25-Tabela1[[#This Row],[days]]/2000)*$L$2+(Tabela1[[#This Row],[days]]/2000+0.75)*(IF(Tabela1[[#This Row],[real]]&gt;Tabela1[[#This Row],[AV2]],0.4*Tabela1[[#This Row],[real]]+0.6*Tabela1[[#This Row],[AV2]],Tabela1[[#This Row],[AV2]]))</f>
        <v>3.5560807904030245</v>
      </c>
      <c r="S482" s="22">
        <f>Tabela1[[#This Row],[real]]-Tabela1[[#This Row],[AV2]]</f>
        <v>6.8218454909613868E-2</v>
      </c>
      <c r="T482" s="47">
        <f>Tabela1[[#This Row],[real]]/Tabela1[[#This Row],[AV2]]</f>
        <v>1.0193319492001056</v>
      </c>
      <c r="U482" s="172">
        <v>43740</v>
      </c>
      <c r="V482" s="191" t="s">
        <v>4018</v>
      </c>
      <c r="W482" s="191"/>
      <c r="X482" s="2"/>
      <c r="Y482" s="41"/>
      <c r="Z482" s="40"/>
      <c r="AA482" s="41"/>
      <c r="AB482" s="40"/>
    </row>
    <row r="483" spans="1:28" x14ac:dyDescent="0.2">
      <c r="A483" s="65">
        <v>5298657</v>
      </c>
      <c r="B483" s="65" t="s">
        <v>328</v>
      </c>
      <c r="C483" s="65" t="s">
        <v>444</v>
      </c>
      <c r="D483" s="39">
        <v>3</v>
      </c>
      <c r="E483" s="41">
        <v>2.902751478315821</v>
      </c>
      <c r="F483" s="116">
        <v>2014</v>
      </c>
      <c r="G4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83" s="41">
        <v>0.53</v>
      </c>
      <c r="J483" s="23">
        <f>(Tabela1[[#This Row],[real]]-1)^3/Tabela1[[#This Row],[Z]]*0.00002</f>
        <v>2.5995628994711069E-4</v>
      </c>
      <c r="K483" s="66">
        <v>2626.7013835914863</v>
      </c>
      <c r="L483" s="66">
        <v>4530.7932319845704</v>
      </c>
      <c r="M483" s="67">
        <v>42409</v>
      </c>
      <c r="N483" s="22">
        <f>IF(Tabela1[[#This Row],[Entry]]=$B$1,Tabela1[[#This Row],[real]],Tabela1[[#This Row],[L2]]/Tabela1[[#This Row],[days2]])</f>
        <v>2.9860921839777048</v>
      </c>
      <c r="O483" s="42">
        <f>IF(Tabela1[[#This Row],[Entry]]=$B$1,Tabela1[[#This Row],[real]],Tabela1[[#This Row],[L]]/($B$1-Tabela1[[#This Row],[Entry]]))</f>
        <v>3.0064984950129863</v>
      </c>
      <c r="P483" s="115">
        <v>879.64510864246586</v>
      </c>
      <c r="Q483" s="43">
        <f>MIN(500,$B$1-Tabela1[[#This Row],[Entry]])</f>
        <v>500</v>
      </c>
      <c r="R483" s="41">
        <f>(0.25-Tabela1[[#This Row],[days]]/2000)*$L$2+(Tabela1[[#This Row],[days]]/2000+0.75)*(IF(Tabela1[[#This Row],[real]]&gt;Tabela1[[#This Row],[AV2]],0.4*Tabela1[[#This Row],[real]]+0.6*Tabela1[[#This Row],[AV2]],Tabela1[[#This Row],[AV2]]))</f>
        <v>2.9860921839777048</v>
      </c>
      <c r="S483" s="42">
        <f>Tabela1[[#This Row],[real]]-Tabela1[[#This Row],[AV2]]</f>
        <v>-8.3340705661883785E-2</v>
      </c>
      <c r="T483" s="64">
        <f>Tabela1[[#This Row],[real]]/Tabela1[[#This Row],[AV2]]</f>
        <v>0.9720903774809565</v>
      </c>
      <c r="U483" s="168">
        <v>43739</v>
      </c>
      <c r="V483" s="191" t="s">
        <v>4218</v>
      </c>
      <c r="W483" s="191"/>
      <c r="X483" s="2"/>
      <c r="Y483" s="41"/>
      <c r="Z483" s="40"/>
      <c r="AA483" s="41"/>
      <c r="AB483" s="40"/>
    </row>
    <row r="484" spans="1:28" x14ac:dyDescent="0.2">
      <c r="A484" s="65">
        <v>93929</v>
      </c>
      <c r="B484" s="65" t="s">
        <v>929</v>
      </c>
      <c r="C484" s="65" t="s">
        <v>1011</v>
      </c>
      <c r="D484" s="39">
        <v>3.5</v>
      </c>
      <c r="E484" s="41">
        <v>3.3494967782492333</v>
      </c>
      <c r="F484" s="116">
        <v>1999</v>
      </c>
      <c r="G4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4" s="39"/>
      <c r="I484" s="41">
        <v>0.54</v>
      </c>
      <c r="J484" s="23">
        <f>(Tabela1[[#This Row],[real]]-1)^3/Tabela1[[#This Row],[Z]]*0.00002</f>
        <v>4.8035332069641711E-4</v>
      </c>
      <c r="K484" s="66">
        <v>2763.1353014941428</v>
      </c>
      <c r="L484" s="66">
        <v>4736.9421333539494</v>
      </c>
      <c r="M484" s="67">
        <v>42409</v>
      </c>
      <c r="N484" s="22">
        <f>IF(Tabela1[[#This Row],[Entry]]=$B$1,Tabela1[[#This Row],[real]],Tabela1[[#This Row],[L2]]/Tabela1[[#This Row],[days2]])</f>
        <v>3.1411932770915079</v>
      </c>
      <c r="O484" s="42">
        <f>IF(Tabela1[[#This Row],[Entry]]=$B$1,Tabela1[[#This Row],[real]],Tabela1[[#This Row],[L]]/($B$1-Tabela1[[#This Row],[Entry]]))</f>
        <v>3.1432927228626073</v>
      </c>
      <c r="P484" s="115">
        <v>879.64510864246586</v>
      </c>
      <c r="Q484" s="43">
        <f>MIN(500,$B$1-Tabela1[[#This Row],[Entry]])</f>
        <v>500</v>
      </c>
      <c r="R484" s="41">
        <f>(0.25-Tabela1[[#This Row],[days]]/2000)*$L$2+(Tabela1[[#This Row],[days]]/2000+0.75)*(IF(Tabela1[[#This Row],[real]]&gt;Tabela1[[#This Row],[AV2]],0.4*Tabela1[[#This Row],[real]]+0.6*Tabela1[[#This Row],[AV2]],Tabela1[[#This Row],[AV2]]))</f>
        <v>3.2245146775545983</v>
      </c>
      <c r="S484" s="42">
        <f>Tabela1[[#This Row],[real]]-Tabela1[[#This Row],[AV2]]</f>
        <v>0.20830350115772545</v>
      </c>
      <c r="T484" s="64">
        <f>Tabela1[[#This Row],[real]]/Tabela1[[#This Row],[AV2]]</f>
        <v>1.0663134938804522</v>
      </c>
      <c r="U484" s="168">
        <v>43738</v>
      </c>
      <c r="V484" s="191" t="s">
        <v>4523</v>
      </c>
      <c r="W484" s="191"/>
      <c r="X484" s="2"/>
      <c r="Y484" s="41"/>
      <c r="Z484" s="40"/>
      <c r="AA484" s="41"/>
      <c r="AB484" s="40"/>
    </row>
    <row r="485" spans="1:28" x14ac:dyDescent="0.2">
      <c r="A485" s="65">
        <v>2228168</v>
      </c>
      <c r="B485" s="65" t="s">
        <v>938</v>
      </c>
      <c r="C485" s="65" t="s">
        <v>939</v>
      </c>
      <c r="D485" s="39">
        <v>3.5</v>
      </c>
      <c r="E485" s="41">
        <v>3.6253204568622688</v>
      </c>
      <c r="F485" s="116">
        <v>2009</v>
      </c>
      <c r="G4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5" s="39"/>
      <c r="I485" s="41">
        <v>0.89</v>
      </c>
      <c r="J485" s="23">
        <f>(Tabela1[[#This Row],[real]]-1)^3/Tabela1[[#This Row],[Z]]*0.00002</f>
        <v>4.0661833433565956E-4</v>
      </c>
      <c r="K485" s="66">
        <v>3001.2751978042011</v>
      </c>
      <c r="L485" s="66">
        <v>5084.1505142022161</v>
      </c>
      <c r="M485" s="67">
        <v>42409</v>
      </c>
      <c r="N485" s="22">
        <f>IF(Tabela1[[#This Row],[Entry]]=$B$1,Tabela1[[#This Row],[real]],Tabela1[[#This Row],[L2]]/Tabela1[[#This Row],[days2]])</f>
        <v>3.4119159742000877</v>
      </c>
      <c r="O485" s="42">
        <f>IF(Tabela1[[#This Row],[Entry]]=$B$1,Tabela1[[#This Row],[real]],Tabela1[[#This Row],[L]]/($B$1-Tabela1[[#This Row],[Entry]]))</f>
        <v>3.3736897904460625</v>
      </c>
      <c r="P485" s="115">
        <v>879.64510864246586</v>
      </c>
      <c r="Q485" s="43">
        <f>MIN(500,$B$1-Tabela1[[#This Row],[Entry]])</f>
        <v>500</v>
      </c>
      <c r="R485" s="41">
        <f>(0.25-Tabela1[[#This Row],[days]]/2000)*$L$2+(Tabela1[[#This Row],[days]]/2000+0.75)*(IF(Tabela1[[#This Row],[real]]&gt;Tabela1[[#This Row],[AV2]],0.4*Tabela1[[#This Row],[real]]+0.6*Tabela1[[#This Row],[AV2]],Tabela1[[#This Row],[AV2]]))</f>
        <v>3.49727776726496</v>
      </c>
      <c r="S485" s="42">
        <f>Tabela1[[#This Row],[real]]-Tabela1[[#This Row],[AV2]]</f>
        <v>0.21340448266218104</v>
      </c>
      <c r="T485" s="64">
        <f>Tabela1[[#This Row],[real]]/Tabela1[[#This Row],[AV2]]</f>
        <v>1.0625468165909957</v>
      </c>
      <c r="U485" s="168">
        <v>43737</v>
      </c>
      <c r="V485" s="191" t="s">
        <v>4301</v>
      </c>
      <c r="W485" s="191"/>
      <c r="X485" s="2"/>
      <c r="Y485" s="41"/>
      <c r="Z485" s="40"/>
      <c r="AA485" s="41"/>
      <c r="AB485" s="40"/>
    </row>
    <row r="486" spans="1:28" x14ac:dyDescent="0.2">
      <c r="A486" s="75">
        <v>7755905</v>
      </c>
      <c r="B486" s="75" t="s">
        <v>2303</v>
      </c>
      <c r="C486" s="75" t="s">
        <v>3500</v>
      </c>
      <c r="D486" s="76">
        <v>4</v>
      </c>
      <c r="E486" s="77">
        <v>3.9093464846360888</v>
      </c>
      <c r="F486" s="116">
        <v>2017</v>
      </c>
      <c r="G4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6" s="39"/>
      <c r="I486" s="77">
        <v>0.48</v>
      </c>
      <c r="J486" s="23">
        <f>(Tabela1[[#This Row],[real]]-1)^3/Tabela1[[#This Row],[Z]]*0.00002</f>
        <v>1.0260655261579265E-3</v>
      </c>
      <c r="K486" s="112">
        <v>2328.2875666608011</v>
      </c>
      <c r="L486" s="66">
        <v>3648.6110396295794</v>
      </c>
      <c r="M486" s="79">
        <v>42851</v>
      </c>
      <c r="N486" s="22">
        <f>IF(Tabela1[[#This Row],[Entry]]=$B$1,Tabela1[[#This Row],[real]],Tabela1[[#This Row],[L2]]/Tabela1[[#This Row],[days2]])</f>
        <v>3.4531424321787143</v>
      </c>
      <c r="O486" s="64">
        <f>IF(Tabela1[[#This Row],[Entry]]=$B$1,Tabela1[[#This Row],[real]],Tabela1[[#This Row],[L]]/($B$1-Tabela1[[#This Row],[Entry]]))</f>
        <v>3.4259258588071169</v>
      </c>
      <c r="P486" s="117">
        <v>674.25181914427981</v>
      </c>
      <c r="Q486" s="78">
        <f>MIN(500,$B$1-Tabela1[[#This Row],[Entry]])</f>
        <v>500</v>
      </c>
      <c r="R486" s="77">
        <f>(0.25-Tabela1[[#This Row],[days]]/2000)*$L$2+(Tabela1[[#This Row],[days]]/2000+0.75)*(IF(Tabela1[[#This Row],[real]]&gt;Tabela1[[#This Row],[AV2]],0.4*Tabela1[[#This Row],[real]]+0.6*Tabela1[[#This Row],[AV2]],Tabela1[[#This Row],[AV2]]))</f>
        <v>3.6356240531616644</v>
      </c>
      <c r="S486" s="64">
        <f>Tabela1[[#This Row],[real]]-Tabela1[[#This Row],[AV2]]</f>
        <v>0.4562040524573745</v>
      </c>
      <c r="T486" s="64">
        <f>Tabela1[[#This Row],[real]]/Tabela1[[#This Row],[AV2]]</f>
        <v>1.1321127238211077</v>
      </c>
      <c r="U486" s="168">
        <v>43737</v>
      </c>
      <c r="V486" s="191" t="s">
        <v>3941</v>
      </c>
      <c r="W486" s="191"/>
      <c r="X486" s="2"/>
      <c r="Y486" s="41"/>
      <c r="Z486" s="40"/>
      <c r="AA486" s="41"/>
      <c r="AB486" s="40"/>
    </row>
    <row r="487" spans="1:28" x14ac:dyDescent="0.2">
      <c r="A487" s="65">
        <v>1110</v>
      </c>
      <c r="B487" s="65" t="s">
        <v>2434</v>
      </c>
      <c r="C487" s="65" t="s">
        <v>2228</v>
      </c>
      <c r="D487" s="39">
        <v>4</v>
      </c>
      <c r="E487" s="41">
        <v>4.0557487195364068</v>
      </c>
      <c r="F487" s="116">
        <v>1984</v>
      </c>
      <c r="G4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87" s="39"/>
      <c r="I487" s="41">
        <v>0.92999999999999994</v>
      </c>
      <c r="J487" s="23">
        <f>(Tabela1[[#This Row],[real]]-1)^3/Tabela1[[#This Row],[Z]]*0.00002</f>
        <v>6.1362064446447088E-4</v>
      </c>
      <c r="K487" s="66">
        <v>3822.2028316521573</v>
      </c>
      <c r="L487" s="66">
        <v>6644.968188783233</v>
      </c>
      <c r="M487" s="67">
        <v>42409</v>
      </c>
      <c r="N487" s="22">
        <f>IF(Tabela1[[#This Row],[Entry]]=$B$1,Tabela1[[#This Row],[real]],Tabela1[[#This Row],[L2]]/Tabela1[[#This Row],[days2]])</f>
        <v>4.3451646511749118</v>
      </c>
      <c r="O487" s="42">
        <f>IF(Tabela1[[#This Row],[Entry]]=$B$1,Tabela1[[#This Row],[real]],Tabela1[[#This Row],[L]]/($B$1-Tabela1[[#This Row],[Entry]]))</f>
        <v>4.4094015851249058</v>
      </c>
      <c r="P487" s="115">
        <v>879.64510864246586</v>
      </c>
      <c r="Q487" s="43">
        <f>MIN(500,$B$1-Tabela1[[#This Row],[Entry]])</f>
        <v>500</v>
      </c>
      <c r="R487" s="41">
        <f>(0.25-Tabela1[[#This Row],[days]]/2000)*$L$2+(Tabela1[[#This Row],[days]]/2000+0.75)*(IF(Tabela1[[#This Row],[real]]&gt;Tabela1[[#This Row],[AV2]],0.4*Tabela1[[#This Row],[real]]+0.6*Tabela1[[#This Row],[AV2]],Tabela1[[#This Row],[AV2]]))</f>
        <v>4.3451646511749118</v>
      </c>
      <c r="S487" s="42">
        <f>Tabela1[[#This Row],[real]]-Tabela1[[#This Row],[AV2]]</f>
        <v>-0.28941593163850499</v>
      </c>
      <c r="T487" s="64">
        <f>Tabela1[[#This Row],[real]]/Tabela1[[#This Row],[AV2]]</f>
        <v>0.93339356391011596</v>
      </c>
      <c r="U487" s="172">
        <v>43737</v>
      </c>
      <c r="V487" s="191" t="s">
        <v>4059</v>
      </c>
      <c r="W487" s="191"/>
      <c r="X487" s="2"/>
      <c r="Y487" s="41"/>
      <c r="Z487" s="40"/>
      <c r="AA487" s="41"/>
      <c r="AB487" s="40"/>
    </row>
    <row r="488" spans="1:28" x14ac:dyDescent="0.2">
      <c r="A488" s="10">
        <v>180787</v>
      </c>
      <c r="B488" s="10" t="s">
        <v>139</v>
      </c>
      <c r="C488" s="10" t="s">
        <v>140</v>
      </c>
      <c r="D488" s="2">
        <v>4</v>
      </c>
      <c r="E488" s="21">
        <v>3.726916065900951</v>
      </c>
      <c r="F488" s="116">
        <v>2004</v>
      </c>
      <c r="G4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1.1184659166719668</v>
      </c>
      <c r="H488" s="39"/>
      <c r="I488" s="21">
        <v>0.80999999999999994</v>
      </c>
      <c r="J488" s="23">
        <f>(Tabela1[[#This Row],[real]]-1)^3/Tabela1[[#This Row],[Z]]*0.00002</f>
        <v>5.0068005198886448E-4</v>
      </c>
      <c r="K488" s="24">
        <v>3284.692114907562</v>
      </c>
      <c r="L488" s="66">
        <v>5650.8505545176959</v>
      </c>
      <c r="M488" s="1">
        <v>42409</v>
      </c>
      <c r="N488" s="22">
        <f>IF(Tabela1[[#This Row],[Entry]]=$B$1,Tabela1[[#This Row],[real]],Tabela1[[#This Row],[L2]]/Tabela1[[#This Row],[days2]])</f>
        <v>3.7341105891860691</v>
      </c>
      <c r="O488" s="22">
        <f>IF(Tabela1[[#This Row],[Entry]]=$B$1,Tabela1[[#This Row],[real]],Tabela1[[#This Row],[L]]/($B$1-Tabela1[[#This Row],[Entry]]))</f>
        <v>3.7497349399586568</v>
      </c>
      <c r="P488" s="35">
        <v>879.64510864246586</v>
      </c>
      <c r="Q488" s="3">
        <f>MIN(500,$B$1-Tabela1[[#This Row],[Entry]])</f>
        <v>500</v>
      </c>
      <c r="R488" s="21">
        <f>(0.25-Tabela1[[#This Row],[days]]/2000)*$L$2+(Tabela1[[#This Row],[days]]/2000+0.75)*(IF(Tabela1[[#This Row],[real]]&gt;Tabela1[[#This Row],[AV2]],0.4*Tabela1[[#This Row],[real]]+0.6*Tabela1[[#This Row],[AV2]],Tabela1[[#This Row],[AV2]]))</f>
        <v>3.7341105891860691</v>
      </c>
      <c r="S488" s="22">
        <f>Tabela1[[#This Row],[real]]-Tabela1[[#This Row],[AV2]]</f>
        <v>-7.1945232851180485E-3</v>
      </c>
      <c r="T488" s="47">
        <f>Tabela1[[#This Row],[real]]/Tabela1[[#This Row],[AV2]]</f>
        <v>0.99807329667579925</v>
      </c>
      <c r="U488" s="168">
        <v>43736</v>
      </c>
      <c r="V488" s="191" t="s">
        <v>4288</v>
      </c>
      <c r="W488" s="191"/>
      <c r="X488" s="2"/>
      <c r="Y488" s="41"/>
      <c r="Z488" s="40"/>
      <c r="AA488" s="41"/>
      <c r="AB488" s="40"/>
    </row>
    <row r="489" spans="1:28" x14ac:dyDescent="0.2">
      <c r="A489" s="65">
        <v>7149302</v>
      </c>
      <c r="B489" s="65" t="s">
        <v>2874</v>
      </c>
      <c r="C489" s="65" t="s">
        <v>2875</v>
      </c>
      <c r="D489" s="39">
        <v>3.5</v>
      </c>
      <c r="E489" s="41">
        <v>3.5519277422495117</v>
      </c>
      <c r="F489" s="116">
        <v>2016</v>
      </c>
      <c r="G4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89" s="41">
        <v>0.57999999999999996</v>
      </c>
      <c r="J489" s="23">
        <f>(Tabela1[[#This Row],[real]]-1)^3/Tabela1[[#This Row],[Z]]*0.00002</f>
        <v>5.7306927130865832E-4</v>
      </c>
      <c r="K489" s="66">
        <v>2678.8966463301249</v>
      </c>
      <c r="L489" s="66">
        <v>4491.3919247903232</v>
      </c>
      <c r="M489" s="67">
        <v>42552</v>
      </c>
      <c r="N489" s="22">
        <f>IF(Tabela1[[#This Row],[Entry]]=$B$1,Tabela1[[#This Row],[real]],Tabela1[[#This Row],[L2]]/Tabela1[[#This Row],[days2]])</f>
        <v>3.2942883631436866</v>
      </c>
      <c r="O489" s="42">
        <f>IF(Tabela1[[#This Row],[Entry]]=$B$1,Tabela1[[#This Row],[real]],Tabela1[[#This Row],[L]]/($B$1-Tabela1[[#This Row],[Entry]]))</f>
        <v>3.2928093290251637</v>
      </c>
      <c r="P489" s="115">
        <v>813.19433851069937</v>
      </c>
      <c r="Q489" s="43">
        <f>MIN(500,$B$1-Tabela1[[#This Row],[Entry]])</f>
        <v>500</v>
      </c>
      <c r="R489" s="41">
        <f>(0.25-Tabela1[[#This Row],[days]]/2000)*$L$2+(Tabela1[[#This Row],[days]]/2000+0.75)*(IF(Tabela1[[#This Row],[real]]&gt;Tabela1[[#This Row],[AV2]],0.4*Tabela1[[#This Row],[real]]+0.6*Tabela1[[#This Row],[AV2]],Tabela1[[#This Row],[AV2]]))</f>
        <v>3.3973441147860166</v>
      </c>
      <c r="S489" s="42">
        <f>Tabela1[[#This Row],[real]]-Tabela1[[#This Row],[AV2]]</f>
        <v>0.25763937910582513</v>
      </c>
      <c r="T489" s="64">
        <f>Tabela1[[#This Row],[real]]/Tabela1[[#This Row],[AV2]]</f>
        <v>1.0782079012840162</v>
      </c>
      <c r="U489" s="172">
        <v>43736</v>
      </c>
      <c r="V489" s="191" t="s">
        <v>4257</v>
      </c>
      <c r="W489" s="191"/>
      <c r="X489" s="2"/>
      <c r="Y489" s="41"/>
      <c r="Z489" s="40"/>
      <c r="AA489" s="41"/>
      <c r="AB489" s="40"/>
    </row>
    <row r="490" spans="1:28" x14ac:dyDescent="0.2">
      <c r="A490" s="65">
        <v>1536052</v>
      </c>
      <c r="B490" s="65" t="s">
        <v>435</v>
      </c>
      <c r="C490" s="65" t="s">
        <v>436</v>
      </c>
      <c r="D490" s="39">
        <v>4</v>
      </c>
      <c r="E490" s="41">
        <v>3.9436617842351427</v>
      </c>
      <c r="F490" s="116">
        <v>2008</v>
      </c>
      <c r="G4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90" s="39"/>
      <c r="I490" s="41">
        <v>0.62</v>
      </c>
      <c r="J490" s="23">
        <f>(Tabela1[[#This Row],[real]]-1)^3/Tabela1[[#This Row],[Z]]*0.00002</f>
        <v>8.2281468735996306E-4</v>
      </c>
      <c r="K490" s="66">
        <v>3021.6323834478121</v>
      </c>
      <c r="L490" s="66">
        <v>5135.2742791298997</v>
      </c>
      <c r="M490" s="67">
        <v>42409</v>
      </c>
      <c r="N490" s="22">
        <f>IF(Tabela1[[#This Row],[Entry]]=$B$1,Tabela1[[#This Row],[real]],Tabela1[[#This Row],[L2]]/Tabela1[[#This Row],[days2]])</f>
        <v>3.4350584727413778</v>
      </c>
      <c r="O490" s="42">
        <f>IF(Tabela1[[#This Row],[Entry]]=$B$1,Tabela1[[#This Row],[real]],Tabela1[[#This Row],[L]]/($B$1-Tabela1[[#This Row],[Entry]]))</f>
        <v>3.4076139874783675</v>
      </c>
      <c r="P490" s="115">
        <v>879.64510864246586</v>
      </c>
      <c r="Q490" s="43">
        <f>MIN(500,$B$1-Tabela1[[#This Row],[Entry]])</f>
        <v>500</v>
      </c>
      <c r="R490" s="41">
        <f>(0.25-Tabela1[[#This Row],[days]]/2000)*$L$2+(Tabela1[[#This Row],[days]]/2000+0.75)*(IF(Tabela1[[#This Row],[real]]&gt;Tabela1[[#This Row],[AV2]],0.4*Tabela1[[#This Row],[real]]+0.6*Tabela1[[#This Row],[AV2]],Tabela1[[#This Row],[AV2]]))</f>
        <v>3.6384997973388837</v>
      </c>
      <c r="S490" s="42">
        <f>Tabela1[[#This Row],[real]]-Tabela1[[#This Row],[AV2]]</f>
        <v>0.50860331149376492</v>
      </c>
      <c r="T490" s="64">
        <f>Tabela1[[#This Row],[real]]/Tabela1[[#This Row],[AV2]]</f>
        <v>1.148062490210791</v>
      </c>
      <c r="U490" s="168">
        <v>43736</v>
      </c>
      <c r="V490" s="191" t="s">
        <v>4580</v>
      </c>
      <c r="W490" s="191"/>
      <c r="X490" s="2"/>
      <c r="Y490" s="41"/>
      <c r="Z490" s="40"/>
      <c r="AA490" s="41"/>
      <c r="AB490" s="40"/>
    </row>
    <row r="491" spans="1:28" x14ac:dyDescent="0.2">
      <c r="A491" s="75">
        <v>7974728</v>
      </c>
      <c r="B491" s="75" t="s">
        <v>3529</v>
      </c>
      <c r="C491" s="75" t="s">
        <v>3530</v>
      </c>
      <c r="D491" s="76">
        <v>3.5</v>
      </c>
      <c r="E491" s="77">
        <v>3.4187853747475683</v>
      </c>
      <c r="F491" s="116">
        <v>2017</v>
      </c>
      <c r="G4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91" s="77">
        <v>0.44</v>
      </c>
      <c r="J491" s="23">
        <f>(Tabela1[[#This Row],[real]]-1)^3/Tabela1[[#This Row],[Z]]*0.00002</f>
        <v>6.4323448704574197E-4</v>
      </c>
      <c r="K491" s="112">
        <v>2050.6700823539718</v>
      </c>
      <c r="L491" s="66">
        <v>3176.5946667644566</v>
      </c>
      <c r="M491" s="79">
        <v>42922</v>
      </c>
      <c r="N491" s="22">
        <f>IF(Tabela1[[#This Row],[Entry]]=$B$1,Tabela1[[#This Row],[real]],Tabela1[[#This Row],[L2]]/Tabela1[[#This Row],[days2]])</f>
        <v>3.1978822717741666</v>
      </c>
      <c r="O491" s="64">
        <f>IF(Tabela1[[#This Row],[Entry]]=$B$1,Tabela1[[#This Row],[real]],Tabela1[[#This Row],[L]]/($B$1-Tabela1[[#This Row],[Entry]]))</f>
        <v>3.1957692824592119</v>
      </c>
      <c r="P491" s="117">
        <v>641.25877942850968</v>
      </c>
      <c r="Q491" s="78">
        <f>MIN(500,$B$1-Tabela1[[#This Row],[Entry]])</f>
        <v>500</v>
      </c>
      <c r="R491" s="77">
        <f>(0.25-Tabela1[[#This Row],[days]]/2000)*$L$2+(Tabela1[[#This Row],[days]]/2000+0.75)*(IF(Tabela1[[#This Row],[real]]&gt;Tabela1[[#This Row],[AV2]],0.4*Tabela1[[#This Row],[real]]+0.6*Tabela1[[#This Row],[AV2]],Tabela1[[#This Row],[AV2]]))</f>
        <v>3.2862435129635275</v>
      </c>
      <c r="S491" s="64">
        <f>Tabela1[[#This Row],[real]]-Tabela1[[#This Row],[AV2]]</f>
        <v>0.22090310297340165</v>
      </c>
      <c r="T491" s="64">
        <f>Tabela1[[#This Row],[real]]/Tabela1[[#This Row],[AV2]]</f>
        <v>1.0690779347705148</v>
      </c>
      <c r="U491" s="168">
        <v>43735</v>
      </c>
      <c r="V491" s="191" t="s">
        <v>4636</v>
      </c>
      <c r="W491" s="191"/>
      <c r="X491" s="2"/>
      <c r="Y491" s="41"/>
      <c r="Z491" s="40"/>
      <c r="AA491" s="41"/>
      <c r="AB491" s="40"/>
    </row>
    <row r="492" spans="1:28" x14ac:dyDescent="0.2">
      <c r="A492" s="65">
        <v>5911424</v>
      </c>
      <c r="B492" s="65" t="s">
        <v>3046</v>
      </c>
      <c r="C492" s="65" t="s">
        <v>3047</v>
      </c>
      <c r="D492" s="39">
        <v>3.5</v>
      </c>
      <c r="E492" s="41">
        <v>3.5011653308922552</v>
      </c>
      <c r="F492" s="116">
        <v>2015</v>
      </c>
      <c r="G4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92" s="39"/>
      <c r="I492" s="41">
        <v>0.54</v>
      </c>
      <c r="J492" s="23">
        <f>(Tabela1[[#This Row],[real]]-1)^3/Tabela1[[#This Row],[Z]]*0.00002</f>
        <v>5.7951333854751709E-4</v>
      </c>
      <c r="K492" s="66">
        <v>2450.3602106680164</v>
      </c>
      <c r="L492" s="66">
        <v>3967.6653842870082</v>
      </c>
      <c r="M492" s="67">
        <v>42629</v>
      </c>
      <c r="N492" s="22">
        <f>IF(Tabela1[[#This Row],[Entry]]=$B$1,Tabela1[[#This Row],[real]],Tabela1[[#This Row],[L2]]/Tabela1[[#This Row],[days2]])</f>
        <v>3.1519407617291706</v>
      </c>
      <c r="O492" s="42">
        <f>IF(Tabela1[[#This Row],[Entry]]=$B$1,Tabela1[[#This Row],[real]],Tabela1[[#This Row],[L]]/($B$1-Tabela1[[#This Row],[Entry]]))</f>
        <v>3.0828790864700917</v>
      </c>
      <c r="P492" s="115">
        <v>777.413154593596</v>
      </c>
      <c r="Q492" s="43">
        <f>MIN(500,$B$1-Tabela1[[#This Row],[Entry]])</f>
        <v>500</v>
      </c>
      <c r="R492" s="41">
        <f>(0.25-Tabela1[[#This Row],[days]]/2000)*$L$2+(Tabela1[[#This Row],[days]]/2000+0.75)*(IF(Tabela1[[#This Row],[real]]&gt;Tabela1[[#This Row],[AV2]],0.4*Tabela1[[#This Row],[real]]+0.6*Tabela1[[#This Row],[AV2]],Tabela1[[#This Row],[AV2]]))</f>
        <v>3.2916305893944044</v>
      </c>
      <c r="S492" s="42">
        <f>Tabela1[[#This Row],[real]]-Tabela1[[#This Row],[AV2]]</f>
        <v>0.34922456916308464</v>
      </c>
      <c r="T492" s="64">
        <f>Tabela1[[#This Row],[real]]/Tabela1[[#This Row],[AV2]]</f>
        <v>1.1107966791138226</v>
      </c>
      <c r="U492" s="168">
        <v>43735</v>
      </c>
      <c r="V492" s="191" t="s">
        <v>4201</v>
      </c>
      <c r="W492" s="191"/>
      <c r="X492" s="2"/>
      <c r="Y492" s="41"/>
      <c r="Z492" s="40"/>
      <c r="AA492" s="41"/>
      <c r="AB492" s="40"/>
    </row>
    <row r="493" spans="1:28" x14ac:dyDescent="0.2">
      <c r="A493" s="358">
        <v>3444148</v>
      </c>
      <c r="B493" s="358" t="s">
        <v>5487</v>
      </c>
      <c r="C493" s="358" t="s">
        <v>5487</v>
      </c>
      <c r="D493" s="359">
        <v>4.5</v>
      </c>
      <c r="E493" s="360">
        <v>4.03882723929551</v>
      </c>
      <c r="F493" s="116">
        <v>2011</v>
      </c>
      <c r="G4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4.8907149745105798</v>
      </c>
      <c r="H493" s="39"/>
      <c r="I493" s="360">
        <v>0.61</v>
      </c>
      <c r="J493" s="362">
        <f>(Tabela1[[#This Row],[real]]-1)^3/Tabela1[[#This Row],[Z]]*0.00002</f>
        <v>9.200643274019782E-4</v>
      </c>
      <c r="K493" s="363">
        <v>1746.1618438165608</v>
      </c>
      <c r="L493" s="66">
        <v>2278.3620590109626</v>
      </c>
      <c r="M493" s="364">
        <v>43350</v>
      </c>
      <c r="N493" s="365">
        <f>IF(Tabela1[[#This Row],[Entry]]=$B$1,Tabela1[[#This Row],[real]],Tabela1[[#This Row],[L2]]/Tabela1[[#This Row],[days2]])</f>
        <v>4.0385944872163009</v>
      </c>
      <c r="O493" s="365">
        <f>IF(Tabela1[[#This Row],[Entry]]=$B$1,Tabela1[[#This Row],[real]],Tabela1[[#This Row],[L]]/($B$1-Tabela1[[#This Row],[Entry]]))</f>
        <v>4.0253746625635385</v>
      </c>
      <c r="P493" s="361">
        <v>432.36869889854802</v>
      </c>
      <c r="Q493" s="366">
        <f>MIN(500,$B$1-Tabela1[[#This Row],[Entry]])</f>
        <v>500</v>
      </c>
      <c r="R493" s="360">
        <f>(0.25-Tabela1[[#This Row],[days]]/2000)*$L$2+(Tabela1[[#This Row],[days]]/2000+0.75)*(IF(Tabela1[[#This Row],[real]]&gt;Tabela1[[#This Row],[AV2]],0.4*Tabela1[[#This Row],[real]]+0.6*Tabela1[[#This Row],[AV2]],Tabela1[[#This Row],[AV2]]))</f>
        <v>4.0386875880479849</v>
      </c>
      <c r="S493" s="365">
        <f>Tabela1[[#This Row],[real]]-Tabela1[[#This Row],[AV2]]</f>
        <v>2.3275207920914198E-4</v>
      </c>
      <c r="T493" s="365">
        <f>Tabela1[[#This Row],[real]]/Tabela1[[#This Row],[AV2]]</f>
        <v>1.0000576319509042</v>
      </c>
      <c r="U493" s="367">
        <v>43733</v>
      </c>
      <c r="V493" s="191" t="s">
        <v>5488</v>
      </c>
      <c r="W493" s="191"/>
      <c r="X493" s="2"/>
      <c r="Y493" s="41"/>
      <c r="Z493" s="40"/>
      <c r="AA493" s="41"/>
      <c r="AB493" s="40"/>
    </row>
    <row r="494" spans="1:28" x14ac:dyDescent="0.2">
      <c r="A494" s="65">
        <v>2208810</v>
      </c>
      <c r="B494" s="65" t="s">
        <v>856</v>
      </c>
      <c r="C494" s="65" t="s">
        <v>857</v>
      </c>
      <c r="D494" s="39">
        <v>4</v>
      </c>
      <c r="E494" s="41">
        <v>3.6937828407902069</v>
      </c>
      <c r="F494" s="116">
        <v>2010</v>
      </c>
      <c r="G4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2.7238414491430039</v>
      </c>
      <c r="I494" s="41">
        <v>0.77</v>
      </c>
      <c r="J494" s="23">
        <f>(Tabela1[[#This Row],[real]]-1)^3/Tabela1[[#This Row],[Z]]*0.00002</f>
        <v>5.0772320980845529E-4</v>
      </c>
      <c r="K494" s="66">
        <v>3042.4275034930347</v>
      </c>
      <c r="L494" s="66">
        <v>5168.0610724922017</v>
      </c>
      <c r="M494" s="67">
        <v>42409</v>
      </c>
      <c r="N494" s="22">
        <f>IF(Tabela1[[#This Row],[Entry]]=$B$1,Tabela1[[#This Row],[real]],Tabela1[[#This Row],[L2]]/Tabela1[[#This Row],[days2]])</f>
        <v>3.4586988247889385</v>
      </c>
      <c r="O494" s="42">
        <f>IF(Tabela1[[#This Row],[Entry]]=$B$1,Tabela1[[#This Row],[real]],Tabela1[[#This Row],[L]]/($B$1-Tabela1[[#This Row],[Entry]]))</f>
        <v>3.4293703201673535</v>
      </c>
      <c r="P494" s="115">
        <v>879.64510864246586</v>
      </c>
      <c r="Q494" s="43">
        <f>MIN(500,$B$1-Tabela1[[#This Row],[Entry]])</f>
        <v>500</v>
      </c>
      <c r="R494" s="41">
        <f>(0.25-Tabela1[[#This Row],[days]]/2000)*$L$2+(Tabela1[[#This Row],[days]]/2000+0.75)*(IF(Tabela1[[#This Row],[real]]&gt;Tabela1[[#This Row],[AV2]],0.4*Tabela1[[#This Row],[real]]+0.6*Tabela1[[#This Row],[AV2]],Tabela1[[#This Row],[AV2]]))</f>
        <v>3.5527324311894461</v>
      </c>
      <c r="S494" s="42">
        <f>Tabela1[[#This Row],[real]]-Tabela1[[#This Row],[AV2]]</f>
        <v>0.23508401600126838</v>
      </c>
      <c r="T494" s="64">
        <f>Tabela1[[#This Row],[real]]/Tabela1[[#This Row],[AV2]]</f>
        <v>1.0679689177665286</v>
      </c>
      <c r="U494" s="168">
        <v>43733</v>
      </c>
      <c r="V494" s="191" t="s">
        <v>4331</v>
      </c>
      <c r="W494" s="191"/>
      <c r="X494" s="2"/>
      <c r="Y494" s="41"/>
      <c r="Z494" s="40"/>
      <c r="AA494" s="41"/>
      <c r="AB494" s="40"/>
    </row>
    <row r="495" spans="1:28" x14ac:dyDescent="0.2">
      <c r="A495" s="10">
        <v>575858</v>
      </c>
      <c r="B495" s="10" t="s">
        <v>339</v>
      </c>
      <c r="C495" s="10" t="s">
        <v>3146</v>
      </c>
      <c r="D495" s="2">
        <v>4</v>
      </c>
      <c r="E495" s="21">
        <v>3.7095444189367019</v>
      </c>
      <c r="F495" s="116">
        <v>2006</v>
      </c>
      <c r="G4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1.9601593196509299</v>
      </c>
      <c r="H495" s="39"/>
      <c r="I495" s="21">
        <v>0.56000000000000005</v>
      </c>
      <c r="J495" s="23">
        <f>(Tabela1[[#This Row],[real]]-1)^3/Tabela1[[#This Row],[Z]]*0.00002</f>
        <v>7.1044554245212204E-4</v>
      </c>
      <c r="K495" s="24">
        <v>2698.444663322111</v>
      </c>
      <c r="L495" s="66">
        <v>4421.1580356653121</v>
      </c>
      <c r="M495" s="1">
        <v>42662</v>
      </c>
      <c r="N495" s="22">
        <f>IF(Tabela1[[#This Row],[Entry]]=$B$1,Tabela1[[#This Row],[real]],Tabela1[[#This Row],[L2]]/Tabela1[[#This Row],[days2]])</f>
        <v>3.5409018280736819</v>
      </c>
      <c r="O495" s="22">
        <f>IF(Tabela1[[#This Row],[Entry]]=$B$1,Tabela1[[#This Row],[real]],Tabela1[[#This Row],[L]]/($B$1-Tabela1[[#This Row],[Entry]]))</f>
        <v>3.5256443665592601</v>
      </c>
      <c r="P495" s="35">
        <v>762.07836148626473</v>
      </c>
      <c r="Q495" s="3">
        <f>MIN(500,$B$1-Tabela1[[#This Row],[Entry]])</f>
        <v>500</v>
      </c>
      <c r="R495" s="21">
        <f>(0.25-Tabela1[[#This Row],[days]]/2000)*$L$2+(Tabela1[[#This Row],[days]]/2000+0.75)*(IF(Tabela1[[#This Row],[real]]&gt;Tabela1[[#This Row],[AV2]],0.4*Tabela1[[#This Row],[real]]+0.6*Tabela1[[#This Row],[AV2]],Tabela1[[#This Row],[AV2]]))</f>
        <v>3.6083588644188898</v>
      </c>
      <c r="S495" s="22">
        <f>Tabela1[[#This Row],[real]]-Tabela1[[#This Row],[AV2]]</f>
        <v>0.16864259086302003</v>
      </c>
      <c r="T495" s="47">
        <f>Tabela1[[#This Row],[real]]/Tabela1[[#This Row],[AV2]]</f>
        <v>1.0476270168028818</v>
      </c>
      <c r="U495" s="168">
        <v>43733</v>
      </c>
      <c r="V495" s="191" t="s">
        <v>3941</v>
      </c>
      <c r="W495" s="191"/>
      <c r="X495" s="2"/>
      <c r="Y495" s="41"/>
      <c r="Z495" s="40"/>
      <c r="AA495" s="41"/>
      <c r="AB495" s="40"/>
    </row>
    <row r="496" spans="1:28" x14ac:dyDescent="0.2">
      <c r="A496" s="65">
        <v>2958741</v>
      </c>
      <c r="B496" s="65" t="s">
        <v>2370</v>
      </c>
      <c r="C496" s="65" t="s">
        <v>3302</v>
      </c>
      <c r="D496" s="39">
        <v>4.5</v>
      </c>
      <c r="E496" s="41">
        <v>4.1688268107874471</v>
      </c>
      <c r="F496" s="116">
        <v>2009</v>
      </c>
      <c r="G4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1.8799533173038268</v>
      </c>
      <c r="H496" s="39"/>
      <c r="I496" s="41">
        <v>0.92999999999999994</v>
      </c>
      <c r="J496" s="23">
        <f>(Tabela1[[#This Row],[real]]-1)^3/Tabela1[[#This Row],[Z]]*0.00002</f>
        <v>6.8429372697758587E-4</v>
      </c>
      <c r="K496" s="66">
        <v>3116.1758231314084</v>
      </c>
      <c r="L496" s="66">
        <v>5112.4016904556493</v>
      </c>
      <c r="M496" s="67">
        <v>42720</v>
      </c>
      <c r="N496" s="22">
        <f>IF(Tabela1[[#This Row],[Entry]]=$B$1,Tabela1[[#This Row],[real]],Tabela1[[#This Row],[L2]]/Tabela1[[#This Row],[days2]])</f>
        <v>4.2389665822446743</v>
      </c>
      <c r="O496" s="42">
        <f>IF(Tabela1[[#This Row],[Entry]]=$B$1,Tabela1[[#This Row],[real]],Tabela1[[#This Row],[L]]/($B$1-Tabela1[[#This Row],[Entry]]))</f>
        <v>4.2745833532237869</v>
      </c>
      <c r="P496" s="115">
        <v>735.12630087338152</v>
      </c>
      <c r="Q496" s="43">
        <f>MIN(500,$B$1-Tabela1[[#This Row],[Entry]])</f>
        <v>500</v>
      </c>
      <c r="R496" s="41">
        <f>(0.25-Tabela1[[#This Row],[days]]/2000)*$L$2+(Tabela1[[#This Row],[days]]/2000+0.75)*(IF(Tabela1[[#This Row],[real]]&gt;Tabela1[[#This Row],[AV2]],0.4*Tabela1[[#This Row],[real]]+0.6*Tabela1[[#This Row],[AV2]],Tabela1[[#This Row],[AV2]]))</f>
        <v>4.2389665822446743</v>
      </c>
      <c r="S496" s="42">
        <f>Tabela1[[#This Row],[real]]-Tabela1[[#This Row],[AV2]]</f>
        <v>-7.0139771457227162E-2</v>
      </c>
      <c r="T496" s="64">
        <f>Tabela1[[#This Row],[real]]/Tabela1[[#This Row],[AV2]]</f>
        <v>0.98345356819961394</v>
      </c>
      <c r="U496" s="168">
        <v>43733</v>
      </c>
      <c r="V496" s="191" t="s">
        <v>3936</v>
      </c>
      <c r="W496" s="191"/>
      <c r="X496" s="2"/>
      <c r="Y496" s="41"/>
      <c r="Z496" s="40"/>
      <c r="AA496" s="41"/>
      <c r="AB496" s="40"/>
    </row>
    <row r="497" spans="1:28" x14ac:dyDescent="0.2">
      <c r="A497" s="65">
        <v>247467</v>
      </c>
      <c r="B497" s="65" t="s">
        <v>2302</v>
      </c>
      <c r="C497" s="65" t="s">
        <v>2508</v>
      </c>
      <c r="D497" s="39">
        <v>3.5</v>
      </c>
      <c r="E497" s="41">
        <v>3.5930512822621048</v>
      </c>
      <c r="F497" s="116">
        <v>2002</v>
      </c>
      <c r="G4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497" s="39"/>
      <c r="I497" s="41">
        <v>0.62</v>
      </c>
      <c r="J497" s="23">
        <f>(Tabela1[[#This Row],[real]]-1)^3/Tabela1[[#This Row],[Z]]*0.00002</f>
        <v>5.6243407384673732E-4</v>
      </c>
      <c r="K497" s="66">
        <v>2800.8028177764463</v>
      </c>
      <c r="L497" s="66">
        <v>4775.0190595694939</v>
      </c>
      <c r="M497" s="67">
        <v>42409</v>
      </c>
      <c r="N497" s="22">
        <f>IF(Tabela1[[#This Row],[Entry]]=$B$1,Tabela1[[#This Row],[real]],Tabela1[[#This Row],[L2]]/Tabela1[[#This Row],[days2]])</f>
        <v>3.1840145420678287</v>
      </c>
      <c r="O497" s="42">
        <f>IF(Tabela1[[#This Row],[Entry]]=$B$1,Tabela1[[#This Row],[real]],Tabela1[[#This Row],[L]]/($B$1-Tabela1[[#This Row],[Entry]]))</f>
        <v>3.1685594290441235</v>
      </c>
      <c r="P497" s="115">
        <v>879.64510864246586</v>
      </c>
      <c r="Q497" s="43">
        <f>MIN(500,$B$1-Tabela1[[#This Row],[Entry]])</f>
        <v>500</v>
      </c>
      <c r="R497" s="41">
        <f>(0.25-Tabela1[[#This Row],[days]]/2000)*$L$2+(Tabela1[[#This Row],[days]]/2000+0.75)*(IF(Tabela1[[#This Row],[real]]&gt;Tabela1[[#This Row],[AV2]],0.4*Tabela1[[#This Row],[real]]+0.6*Tabela1[[#This Row],[AV2]],Tabela1[[#This Row],[AV2]]))</f>
        <v>3.3476292381455393</v>
      </c>
      <c r="S497" s="42">
        <f>Tabela1[[#This Row],[real]]-Tabela1[[#This Row],[AV2]]</f>
        <v>0.40903674019427605</v>
      </c>
      <c r="T497" s="64">
        <f>Tabela1[[#This Row],[real]]/Tabela1[[#This Row],[AV2]]</f>
        <v>1.1284657261422653</v>
      </c>
      <c r="U497" s="172">
        <v>43733</v>
      </c>
      <c r="V497" s="191" t="s">
        <v>4070</v>
      </c>
      <c r="W497" s="191"/>
      <c r="X497" s="2"/>
      <c r="Y497" s="41"/>
      <c r="Z497" s="40"/>
      <c r="AA497" s="41"/>
      <c r="AB497" s="40"/>
    </row>
    <row r="498" spans="1:28" x14ac:dyDescent="0.2">
      <c r="A498" s="65">
        <v>757958</v>
      </c>
      <c r="B498" s="65" t="s">
        <v>167</v>
      </c>
      <c r="C498" s="109" t="s">
        <v>168</v>
      </c>
      <c r="D498" s="39">
        <v>4</v>
      </c>
      <c r="E498" s="41">
        <v>3.8260565771686808</v>
      </c>
      <c r="F498" s="116">
        <v>2007</v>
      </c>
      <c r="G4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498" s="41">
        <v>0.91</v>
      </c>
      <c r="J498" s="23">
        <f>(Tabela1[[#This Row],[real]]-1)^3/Tabela1[[#This Row],[Z]]*0.00002</f>
        <v>4.9605651705035613E-4</v>
      </c>
      <c r="K498" s="66">
        <v>3392.1552198453619</v>
      </c>
      <c r="L498" s="66">
        <v>5845.7356883070652</v>
      </c>
      <c r="M498" s="67">
        <v>42409</v>
      </c>
      <c r="N498" s="22">
        <f>IF(Tabela1[[#This Row],[Entry]]=$B$1,Tabela1[[#This Row],[real]],Tabela1[[#This Row],[L2]]/Tabela1[[#This Row],[days2]])</f>
        <v>3.8562770218553135</v>
      </c>
      <c r="O498" s="42">
        <f>IF(Tabela1[[#This Row],[Entry]]=$B$1,Tabela1[[#This Row],[real]],Tabela1[[#This Row],[L]]/($B$1-Tabela1[[#This Row],[Entry]]))</f>
        <v>3.8790548694804681</v>
      </c>
      <c r="P498" s="115">
        <v>879.64510864246586</v>
      </c>
      <c r="Q498" s="43">
        <f>MIN(500,$B$1-Tabela1[[#This Row],[Entry]])</f>
        <v>500</v>
      </c>
      <c r="R498" s="41">
        <f>(0.25-Tabela1[[#This Row],[days]]/2000)*$L$2+(Tabela1[[#This Row],[days]]/2000+0.75)*(IF(Tabela1[[#This Row],[real]]&gt;Tabela1[[#This Row],[AV2]],0.4*Tabela1[[#This Row],[real]]+0.6*Tabela1[[#This Row],[AV2]],Tabela1[[#This Row],[AV2]]))</f>
        <v>3.8562770218553135</v>
      </c>
      <c r="S498" s="42">
        <f>Tabela1[[#This Row],[real]]-Tabela1[[#This Row],[AV2]]</f>
        <v>-3.0220444686632764E-2</v>
      </c>
      <c r="T498" s="64">
        <f>Tabela1[[#This Row],[real]]/Tabela1[[#This Row],[AV2]]</f>
        <v>0.99216331074884934</v>
      </c>
      <c r="U498" s="172">
        <v>43733</v>
      </c>
      <c r="V498" s="191" t="s">
        <v>4208</v>
      </c>
      <c r="W498" s="191"/>
      <c r="X498" s="2"/>
      <c r="Y498" s="41"/>
      <c r="Z498" s="40"/>
      <c r="AA498" s="41"/>
      <c r="AB498" s="40"/>
    </row>
    <row r="499" spans="1:28" x14ac:dyDescent="0.2">
      <c r="A499" s="75">
        <v>8293596</v>
      </c>
      <c r="B499" s="75" t="s">
        <v>3298</v>
      </c>
      <c r="C499" s="80" t="s">
        <v>3692</v>
      </c>
      <c r="D499" s="76">
        <v>4.5</v>
      </c>
      <c r="E499" s="77">
        <v>4.1230513324558817</v>
      </c>
      <c r="F499" s="116">
        <v>2017</v>
      </c>
      <c r="G4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2.9401033887178962</v>
      </c>
      <c r="H499" s="39"/>
      <c r="I499" s="77">
        <v>0.69</v>
      </c>
      <c r="J499" s="23">
        <f>(Tabela1[[#This Row],[real]]-1)^3/Tabela1[[#This Row],[Z]]*0.00002</f>
        <v>8.8291373472115819E-4</v>
      </c>
      <c r="K499" s="112">
        <v>2228.4446493445416</v>
      </c>
      <c r="L499" s="66">
        <v>3249.5179625081801</v>
      </c>
      <c r="M499" s="79">
        <v>43089</v>
      </c>
      <c r="N499" s="22">
        <f>IF(Tabela1[[#This Row],[Entry]]=$B$1,Tabela1[[#This Row],[real]],Tabela1[[#This Row],[L2]]/Tabela1[[#This Row],[days2]])</f>
        <v>3.9535583636524185</v>
      </c>
      <c r="O499" s="64">
        <f>IF(Tabela1[[#This Row],[Entry]]=$B$1,Tabela1[[#This Row],[real]],Tabela1[[#This Row],[L]]/($B$1-Tabela1[[#This Row],[Entry]]))</f>
        <v>3.9292841142783312</v>
      </c>
      <c r="P499" s="117">
        <v>563.6554324914116</v>
      </c>
      <c r="Q499" s="78">
        <f>MIN(500,$B$1-Tabela1[[#This Row],[Entry]])</f>
        <v>500</v>
      </c>
      <c r="R499" s="77">
        <f>(0.25-Tabela1[[#This Row],[days]]/2000)*$L$2+(Tabela1[[#This Row],[days]]/2000+0.75)*(IF(Tabela1[[#This Row],[real]]&gt;Tabela1[[#This Row],[AV2]],0.4*Tabela1[[#This Row],[real]]+0.6*Tabela1[[#This Row],[AV2]],Tabela1[[#This Row],[AV2]]))</f>
        <v>4.0213555511738042</v>
      </c>
      <c r="S499" s="64">
        <f>Tabela1[[#This Row],[real]]-Tabela1[[#This Row],[AV2]]</f>
        <v>0.16949296880346321</v>
      </c>
      <c r="T499" s="64">
        <f>Tabela1[[#This Row],[real]]/Tabela1[[#This Row],[AV2]]</f>
        <v>1.0428709919554293</v>
      </c>
      <c r="U499" s="168">
        <v>43732</v>
      </c>
      <c r="V499" s="191" t="s">
        <v>4063</v>
      </c>
      <c r="W499" s="191"/>
      <c r="X499" s="2"/>
      <c r="Y499" s="41"/>
      <c r="Z499" s="40"/>
      <c r="AA499" s="41"/>
      <c r="AB499" s="40"/>
    </row>
    <row r="500" spans="1:28" x14ac:dyDescent="0.2">
      <c r="A500" s="276">
        <v>9022268</v>
      </c>
      <c r="B500" s="276" t="s">
        <v>18</v>
      </c>
      <c r="C500" s="276" t="s">
        <v>4980</v>
      </c>
      <c r="D500" s="278">
        <v>4.5</v>
      </c>
      <c r="E500" s="280">
        <v>4.1437946687362945</v>
      </c>
      <c r="F500" s="116">
        <v>2018</v>
      </c>
      <c r="G5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2.459692255058997</v>
      </c>
      <c r="H500" s="39"/>
      <c r="I500" s="280">
        <v>0.61</v>
      </c>
      <c r="J500" s="210">
        <f>(Tabela1[[#This Row],[real]]-1)^3/Tabela1[[#This Row],[Z]]*0.00002</f>
        <v>1.0187384080541113E-3</v>
      </c>
      <c r="K500" s="284">
        <v>2021.9080033643911</v>
      </c>
      <c r="L500" s="66">
        <v>2783.6816236973641</v>
      </c>
      <c r="M500" s="215">
        <v>43226</v>
      </c>
      <c r="N500" s="213">
        <f>IF(Tabela1[[#This Row],[Entry]]=$B$1,Tabela1[[#This Row],[real]],Tabela1[[#This Row],[L2]]/Tabela1[[#This Row],[days2]])</f>
        <v>4.0551943936241539</v>
      </c>
      <c r="O500" s="286">
        <f>IF(Tabela1[[#This Row],[Entry]]=$B$1,Tabela1[[#This Row],[real]],Tabela1[[#This Row],[L]]/($B$1-Tabela1[[#This Row],[Entry]]))</f>
        <v>4.0343211937642955</v>
      </c>
      <c r="P500" s="282">
        <v>498.59706024040895</v>
      </c>
      <c r="Q500" s="288">
        <f>MIN(500,$B$1-Tabela1[[#This Row],[Entry]])</f>
        <v>500</v>
      </c>
      <c r="R500" s="280">
        <f>(0.25-Tabela1[[#This Row],[days]]/2000)*$L$2+(Tabela1[[#This Row],[days]]/2000+0.75)*(IF(Tabela1[[#This Row],[real]]&gt;Tabela1[[#This Row],[AV2]],0.4*Tabela1[[#This Row],[real]]+0.6*Tabela1[[#This Row],[AV2]],Tabela1[[#This Row],[AV2]]))</f>
        <v>4.0906345036690102</v>
      </c>
      <c r="S500" s="286">
        <f>Tabela1[[#This Row],[real]]-Tabela1[[#This Row],[AV2]]</f>
        <v>8.8600275112140636E-2</v>
      </c>
      <c r="T500" s="286">
        <f>Tabela1[[#This Row],[real]]/Tabela1[[#This Row],[AV2]]</f>
        <v>1.0218485888744184</v>
      </c>
      <c r="U500" s="215">
        <v>43731</v>
      </c>
      <c r="V500" s="216" t="s">
        <v>4981</v>
      </c>
      <c r="W500" s="191"/>
      <c r="X500" s="2"/>
      <c r="Y500" s="41"/>
      <c r="Z500" s="40"/>
      <c r="AA500" s="41"/>
      <c r="AB500" s="40"/>
    </row>
    <row r="501" spans="1:28" x14ac:dyDescent="0.2">
      <c r="A501" s="44">
        <v>5854612</v>
      </c>
      <c r="B501" s="44" t="s">
        <v>3497</v>
      </c>
      <c r="C501" s="44" t="s">
        <v>3498</v>
      </c>
      <c r="D501" s="45">
        <v>3.5</v>
      </c>
      <c r="E501" s="46">
        <v>3.3185329420205876</v>
      </c>
      <c r="F501" s="116">
        <v>2014</v>
      </c>
      <c r="G5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1" s="39"/>
      <c r="I501" s="46">
        <v>0.44</v>
      </c>
      <c r="J501" s="23">
        <f>(Tabela1[[#This Row],[real]]-1)^3/Tabela1[[#This Row],[Z]]*0.00002</f>
        <v>5.6652245899821744E-4</v>
      </c>
      <c r="K501" s="111">
        <v>2052.8020578390961</v>
      </c>
      <c r="L501" s="66">
        <v>3230.5795377485229</v>
      </c>
      <c r="M501" s="49">
        <v>42851</v>
      </c>
      <c r="N501" s="22">
        <f>IF(Tabela1[[#This Row],[Entry]]=$B$1,Tabela1[[#This Row],[real]],Tabela1[[#This Row],[L2]]/Tabela1[[#This Row],[days2]])</f>
        <v>3.04456287629211</v>
      </c>
      <c r="O501" s="47">
        <f>IF(Tabela1[[#This Row],[Entry]]=$B$1,Tabela1[[#This Row],[real]],Tabela1[[#This Row],[L]]/($B$1-Tabela1[[#This Row],[Entry]]))</f>
        <v>3.0334080166652795</v>
      </c>
      <c r="P501" s="116">
        <v>674.25181914427981</v>
      </c>
      <c r="Q501" s="48">
        <f>MIN(500,$B$1-Tabela1[[#This Row],[Entry]])</f>
        <v>500</v>
      </c>
      <c r="R501" s="46">
        <f>(0.25-Tabela1[[#This Row],[days]]/2000)*$L$2+(Tabela1[[#This Row],[days]]/2000+0.75)*(IF(Tabela1[[#This Row],[real]]&gt;Tabela1[[#This Row],[AV2]],0.4*Tabela1[[#This Row],[real]]+0.6*Tabela1[[#This Row],[AV2]],Tabela1[[#This Row],[AV2]]))</f>
        <v>3.1541509025835008</v>
      </c>
      <c r="S501" s="47">
        <f>Tabela1[[#This Row],[real]]-Tabela1[[#This Row],[AV2]]</f>
        <v>0.2739700657284776</v>
      </c>
      <c r="T501" s="47">
        <f>Tabela1[[#This Row],[real]]/Tabela1[[#This Row],[AV2]]</f>
        <v>1.0899866670062464</v>
      </c>
      <c r="U501" s="168">
        <v>43731</v>
      </c>
      <c r="V501" s="191" t="s">
        <v>3993</v>
      </c>
      <c r="W501" s="191"/>
      <c r="X501" s="2"/>
      <c r="Y501" s="41"/>
      <c r="Z501" s="40"/>
      <c r="AA501" s="41"/>
      <c r="AB501" s="40"/>
    </row>
    <row r="502" spans="1:28" x14ac:dyDescent="0.2">
      <c r="A502" s="65">
        <v>51446</v>
      </c>
      <c r="B502" s="65" t="s">
        <v>578</v>
      </c>
      <c r="C502" s="65" t="s">
        <v>2643</v>
      </c>
      <c r="D502" s="39">
        <v>3.5</v>
      </c>
      <c r="E502" s="41">
        <v>3.5276347256262328</v>
      </c>
      <c r="F502" s="116">
        <v>1978</v>
      </c>
      <c r="G5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2" s="39"/>
      <c r="I502" s="41">
        <v>0.85</v>
      </c>
      <c r="J502" s="23">
        <f>(Tabela1[[#This Row],[real]]-1)^3/Tabela1[[#This Row],[Z]]*0.00002</f>
        <v>3.7997411282303086E-4</v>
      </c>
      <c r="K502" s="66">
        <v>2876.8482417069758</v>
      </c>
      <c r="L502" s="66">
        <v>4902.5735003823838</v>
      </c>
      <c r="M502" s="67">
        <v>42409</v>
      </c>
      <c r="N502" s="22">
        <f>IF(Tabela1[[#This Row],[Entry]]=$B$1,Tabela1[[#This Row],[real]],Tabela1[[#This Row],[L2]]/Tabela1[[#This Row],[days2]])</f>
        <v>3.2704646606251733</v>
      </c>
      <c r="O502" s="42">
        <f>IF(Tabela1[[#This Row],[Entry]]=$B$1,Tabela1[[#This Row],[real]],Tabela1[[#This Row],[L]]/($B$1-Tabela1[[#This Row],[Entry]]))</f>
        <v>3.2532007301807457</v>
      </c>
      <c r="P502" s="115">
        <v>879.64510864246586</v>
      </c>
      <c r="Q502" s="43">
        <f>MIN(500,$B$1-Tabela1[[#This Row],[Entry]])</f>
        <v>500</v>
      </c>
      <c r="R502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3.3733326866255968</v>
      </c>
      <c r="S502" s="42">
        <f>Tabela1[[#This Row],[real]]-Tabela1[[#This Row],[AV2]]</f>
        <v>0.25717006500105954</v>
      </c>
      <c r="T502" s="64">
        <f>Tabela1[[#This Row],[real]]/Tabela1[[#This Row],[AV2]]</f>
        <v>1.0786341060636624</v>
      </c>
      <c r="U502" s="168">
        <v>43731</v>
      </c>
      <c r="V502" s="191" t="s">
        <v>4411</v>
      </c>
      <c r="W502" s="191"/>
      <c r="X502" s="2"/>
      <c r="Y502" s="41"/>
      <c r="Z502" s="40"/>
      <c r="AA502" s="41"/>
      <c r="AB502" s="40"/>
    </row>
    <row r="503" spans="1:28" x14ac:dyDescent="0.2">
      <c r="A503" s="65">
        <v>7630705</v>
      </c>
      <c r="B503" s="65" t="s">
        <v>1277</v>
      </c>
      <c r="C503" s="65" t="s">
        <v>3026</v>
      </c>
      <c r="D503" s="39">
        <v>4.5</v>
      </c>
      <c r="E503" s="41">
        <v>4.5655824618594414</v>
      </c>
      <c r="F503" s="116">
        <v>2016</v>
      </c>
      <c r="G5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3" s="39"/>
      <c r="I503" s="41">
        <v>0.97</v>
      </c>
      <c r="J503" s="23">
        <f>(Tabela1[[#This Row],[real]]-1)^3/Tabela1[[#This Row],[Z]]*0.00002</f>
        <v>9.3465151897070993E-4</v>
      </c>
      <c r="K503" s="66">
        <v>3458.3352844711135</v>
      </c>
      <c r="L503" s="66">
        <v>5721.6713056762264</v>
      </c>
      <c r="M503" s="67">
        <v>42623</v>
      </c>
      <c r="N503" s="22">
        <f>IF(Tabela1[[#This Row],[Entry]]=$B$1,Tabela1[[#This Row],[real]],Tabela1[[#This Row],[L2]]/Tabela1[[#This Row],[days2]])</f>
        <v>4.4326192353341876</v>
      </c>
      <c r="O503" s="42">
        <f>IF(Tabela1[[#This Row],[Entry]]=$B$1,Tabela1[[#This Row],[real]],Tabela1[[#This Row],[L]]/($B$1-Tabela1[[#This Row],[Entry]]))</f>
        <v>4.4251131521084508</v>
      </c>
      <c r="P503" s="115">
        <v>780.20129879492799</v>
      </c>
      <c r="Q503" s="43">
        <f>MIN(500,$B$1-Tabela1[[#This Row],[Entry]])</f>
        <v>500</v>
      </c>
      <c r="R503" s="41">
        <f>(0.25-Tabela1[[#This Row],[days]]/2000)*$L$2+(Tabela1[[#This Row],[days]]/2000+0.75)*(IF(Tabela1[[#This Row],[real]]&gt;Tabela1[[#This Row],[AV2]],0.4*Tabela1[[#This Row],[real]]+0.6*Tabela1[[#This Row],[AV2]],Tabela1[[#This Row],[AV2]]))</f>
        <v>4.4858045259442889</v>
      </c>
      <c r="S503" s="42">
        <f>Tabela1[[#This Row],[real]]-Tabela1[[#This Row],[AV2]]</f>
        <v>0.13296322652525383</v>
      </c>
      <c r="T503" s="64">
        <f>Tabela1[[#This Row],[real]]/Tabela1[[#This Row],[AV2]]</f>
        <v>1.0299965369155444</v>
      </c>
      <c r="U503" s="172">
        <v>43731</v>
      </c>
      <c r="V503" s="191" t="s">
        <v>4078</v>
      </c>
      <c r="W503" s="191"/>
      <c r="X503" s="2"/>
      <c r="Y503" s="41"/>
      <c r="Z503" s="40"/>
      <c r="AA503" s="41"/>
      <c r="AB503" s="40"/>
    </row>
    <row r="504" spans="1:28" x14ac:dyDescent="0.2">
      <c r="A504" s="65">
        <v>15189</v>
      </c>
      <c r="B504" s="65" t="s">
        <v>261</v>
      </c>
      <c r="C504" s="65" t="s">
        <v>262</v>
      </c>
      <c r="D504" s="39">
        <v>4</v>
      </c>
      <c r="E504" s="41">
        <v>3.7426240531007511</v>
      </c>
      <c r="F504" s="116">
        <v>1986</v>
      </c>
      <c r="G5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0.35738038302284336</v>
      </c>
      <c r="H504" s="39"/>
      <c r="I504" s="41">
        <v>0.82</v>
      </c>
      <c r="J504" s="23">
        <f>(Tabela1[[#This Row],[real]]-1)^3/Tabela1[[#This Row],[Z]]*0.00002</f>
        <v>5.0317028393481364E-4</v>
      </c>
      <c r="K504" s="66">
        <v>3212.5814985832349</v>
      </c>
      <c r="L504" s="66">
        <v>5507.4542295868332</v>
      </c>
      <c r="M504" s="67">
        <v>42409</v>
      </c>
      <c r="N504" s="22">
        <f>IF(Tabela1[[#This Row],[Entry]]=$B$1,Tabela1[[#This Row],[real]],Tabela1[[#This Row],[L2]]/Tabela1[[#This Row],[days2]])</f>
        <v>3.6521336468762171</v>
      </c>
      <c r="O504" s="42">
        <f>IF(Tabela1[[#This Row],[Entry]]=$B$1,Tabela1[[#This Row],[real]],Tabela1[[#This Row],[L]]/($B$1-Tabela1[[#This Row],[Entry]]))</f>
        <v>3.6545814396727492</v>
      </c>
      <c r="P504" s="115">
        <v>879.64510864246586</v>
      </c>
      <c r="Q504" s="43">
        <f>MIN(500,$B$1-Tabela1[[#This Row],[Entry]])</f>
        <v>500</v>
      </c>
      <c r="R504" s="41">
        <f>(0.25-Tabela1[[#This Row],[days]]/2000)*$L$2+(Tabela1[[#This Row],[days]]/2000+0.75)*(IF(Tabela1[[#This Row],[real]]&gt;Tabela1[[#This Row],[AV2]],0.4*Tabela1[[#This Row],[real]]+0.6*Tabela1[[#This Row],[AV2]],Tabela1[[#This Row],[AV2]]))</f>
        <v>3.6883298093660306</v>
      </c>
      <c r="S504" s="42">
        <f>Tabela1[[#This Row],[real]]-Tabela1[[#This Row],[AV2]]</f>
        <v>9.049040622453397E-2</v>
      </c>
      <c r="T504" s="64">
        <f>Tabela1[[#This Row],[real]]/Tabela1[[#This Row],[AV2]]</f>
        <v>1.0247774082150398</v>
      </c>
      <c r="U504" s="168">
        <v>43730</v>
      </c>
      <c r="V504" s="191" t="s">
        <v>3971</v>
      </c>
      <c r="W504" s="191"/>
      <c r="X504" s="2"/>
      <c r="Y504" s="41"/>
      <c r="Z504" s="40"/>
      <c r="AA504" s="41"/>
      <c r="AB504" s="40"/>
    </row>
    <row r="505" spans="1:28" x14ac:dyDescent="0.2">
      <c r="A505" s="10">
        <v>6674570</v>
      </c>
      <c r="B505" s="10" t="s">
        <v>3334</v>
      </c>
      <c r="C505" s="10" t="s">
        <v>3334</v>
      </c>
      <c r="D505" s="2">
        <v>3</v>
      </c>
      <c r="E505" s="21">
        <v>2.8642008631851192</v>
      </c>
      <c r="F505" s="116">
        <v>2016</v>
      </c>
      <c r="G5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05" s="21">
        <v>0.46</v>
      </c>
      <c r="J505" s="23">
        <f>(Tabela1[[#This Row],[real]]-1)^3/Tabela1[[#This Row],[Z]]*0.00002</f>
        <v>2.8167628107055547E-4</v>
      </c>
      <c r="K505" s="24">
        <v>2190.7603833285202</v>
      </c>
      <c r="L505" s="66">
        <v>3599.6081103486476</v>
      </c>
      <c r="M505" s="1">
        <v>42731</v>
      </c>
      <c r="N505" s="22">
        <f>IF(Tabela1[[#This Row],[Entry]]=$B$1,Tabela1[[#This Row],[real]],Tabela1[[#This Row],[L2]]/Tabela1[[#This Row],[days2]])</f>
        <v>3.0009811772456039</v>
      </c>
      <c r="O505" s="22">
        <f>IF(Tabela1[[#This Row],[Entry]]=$B$1,Tabela1[[#This Row],[real]],Tabela1[[#This Row],[L]]/($B$1-Tabela1[[#This Row],[Entry]]))</f>
        <v>3.0376439749777617</v>
      </c>
      <c r="P505" s="35">
        <v>730.01470317093754</v>
      </c>
      <c r="Q505" s="3">
        <f>MIN(500,$B$1-Tabela1[[#This Row],[Entry]])</f>
        <v>500</v>
      </c>
      <c r="R505" s="21">
        <f>(0.25-Tabela1[[#This Row],[days]]/2000)*$L$2+(Tabela1[[#This Row],[days]]/2000+0.75)*(IF(Tabela1[[#This Row],[real]]&gt;Tabela1[[#This Row],[AV2]],0.4*Tabela1[[#This Row],[real]]+0.6*Tabela1[[#This Row],[AV2]],Tabela1[[#This Row],[AV2]]))</f>
        <v>3.0009811772456039</v>
      </c>
      <c r="S505" s="22">
        <f>Tabela1[[#This Row],[real]]-Tabela1[[#This Row],[AV2]]</f>
        <v>-0.13678031406048463</v>
      </c>
      <c r="T505" s="47">
        <f>Tabela1[[#This Row],[real]]/Tabela1[[#This Row],[AV2]]</f>
        <v>0.95442146885238843</v>
      </c>
      <c r="U505" s="168">
        <v>43728</v>
      </c>
      <c r="V505" s="191" t="s">
        <v>4165</v>
      </c>
      <c r="W505" s="191"/>
      <c r="X505" s="2"/>
      <c r="Y505" s="41"/>
      <c r="Z505" s="40"/>
      <c r="AA505" s="41"/>
      <c r="AB505" s="40"/>
    </row>
    <row r="506" spans="1:28" x14ac:dyDescent="0.2">
      <c r="A506" s="297">
        <v>288925</v>
      </c>
      <c r="B506" s="297" t="s">
        <v>5358</v>
      </c>
      <c r="C506" s="297" t="s">
        <v>5359</v>
      </c>
      <c r="D506" s="298">
        <v>4</v>
      </c>
      <c r="E506" s="299">
        <v>3.8670951054407099</v>
      </c>
      <c r="F506" s="116">
        <v>1999</v>
      </c>
      <c r="G5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6" s="298"/>
      <c r="I506" s="299">
        <v>0.53</v>
      </c>
      <c r="J506" s="301">
        <f>(Tabela1[[#This Row],[real]]-1)^3/Tabela1[[#This Row],[Z]]*0.00002</f>
        <v>8.8936579819742724E-4</v>
      </c>
      <c r="K506" s="302">
        <v>1731.5315023516134</v>
      </c>
      <c r="L506" s="66">
        <v>2311.3318214985916</v>
      </c>
      <c r="M506" s="303">
        <v>43285</v>
      </c>
      <c r="N506" s="304">
        <f>IF(Tabela1[[#This Row],[Entry]]=$B$1,Tabela1[[#This Row],[real]],Tabela1[[#This Row],[L2]]/Tabela1[[#This Row],[days2]])</f>
        <v>3.698996269983799</v>
      </c>
      <c r="O506" s="304">
        <f>IF(Tabela1[[#This Row],[Entry]]=$B$1,Tabela1[[#This Row],[real]],Tabela1[[#This Row],[L]]/($B$1-Tabela1[[#This Row],[Entry]]))</f>
        <v>3.6629664366063257</v>
      </c>
      <c r="P506" s="300">
        <v>468.10847483206499</v>
      </c>
      <c r="Q506" s="305">
        <f>MIN(500,$B$1-Tabela1[[#This Row],[Entry]])</f>
        <v>500</v>
      </c>
      <c r="R506" s="299">
        <f>(0.25-Tabela1[[#This Row],[days]]/2000)*$L$2+(Tabela1[[#This Row],[days]]/2000+0.75)*(IF(Tabela1[[#This Row],[real]]&gt;Tabela1[[#This Row],[AV2]],0.4*Tabela1[[#This Row],[real]]+0.6*Tabela1[[#This Row],[AV2]],Tabela1[[#This Row],[AV2]]))</f>
        <v>3.7662358041665631</v>
      </c>
      <c r="S506" s="304">
        <f>Tabela1[[#This Row],[real]]-Tabela1[[#This Row],[AV2]]</f>
        <v>0.16809883545691084</v>
      </c>
      <c r="T506" s="304">
        <f>Tabela1[[#This Row],[real]]/Tabela1[[#This Row],[AV2]]</f>
        <v>1.0454444457868153</v>
      </c>
      <c r="U506" s="306">
        <v>43728</v>
      </c>
      <c r="V506" s="191" t="s">
        <v>6283</v>
      </c>
      <c r="W506" s="191"/>
      <c r="X506" s="2"/>
      <c r="Y506" s="41"/>
      <c r="Z506" s="40"/>
      <c r="AA506" s="41"/>
      <c r="AB506" s="40"/>
    </row>
    <row r="507" spans="1:28" x14ac:dyDescent="0.2">
      <c r="A507" s="65">
        <v>832</v>
      </c>
      <c r="B507" s="65" t="s">
        <v>156</v>
      </c>
      <c r="C507" s="65" t="s">
        <v>157</v>
      </c>
      <c r="D507" s="39">
        <v>4</v>
      </c>
      <c r="E507" s="41">
        <v>3.8966537299093025</v>
      </c>
      <c r="F507" s="116">
        <v>1994</v>
      </c>
      <c r="G5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7" s="39"/>
      <c r="I507" s="41">
        <v>0.78</v>
      </c>
      <c r="J507" s="23">
        <f>(Tabela1[[#This Row],[real]]-1)^3/Tabela1[[#This Row],[Z]]*0.00002</f>
        <v>6.2319669196400998E-4</v>
      </c>
      <c r="K507" s="66">
        <v>3259.0034459654835</v>
      </c>
      <c r="L507" s="66">
        <v>5582.459627045776</v>
      </c>
      <c r="M507" s="67">
        <v>42409</v>
      </c>
      <c r="N507" s="22">
        <f>IF(Tabela1[[#This Row],[Entry]]=$B$1,Tabela1[[#This Row],[real]],Tabela1[[#This Row],[L2]]/Tabela1[[#This Row],[days2]])</f>
        <v>3.70490714260325</v>
      </c>
      <c r="O507" s="42">
        <f>IF(Tabela1[[#This Row],[Entry]]=$B$1,Tabela1[[#This Row],[real]],Tabela1[[#This Row],[L]]/($B$1-Tabela1[[#This Row],[Entry]]))</f>
        <v>3.7043527717622933</v>
      </c>
      <c r="P507" s="115">
        <v>879.64510864246586</v>
      </c>
      <c r="Q507" s="43">
        <f>MIN(500,$B$1-Tabela1[[#This Row],[Entry]])</f>
        <v>500</v>
      </c>
      <c r="R507" s="41">
        <f>(0.25-Tabela1[[#This Row],[days]]/2000)*$L$2+(Tabela1[[#This Row],[days]]/2000+0.75)*(IF(Tabela1[[#This Row],[real]]&gt;Tabela1[[#This Row],[AV2]],0.4*Tabela1[[#This Row],[real]]+0.6*Tabela1[[#This Row],[AV2]],Tabela1[[#This Row],[AV2]]))</f>
        <v>3.7816057775256713</v>
      </c>
      <c r="S507" s="42">
        <f>Tabela1[[#This Row],[real]]-Tabela1[[#This Row],[AV2]]</f>
        <v>0.19174658730605243</v>
      </c>
      <c r="T507" s="64">
        <f>Tabela1[[#This Row],[real]]/Tabela1[[#This Row],[AV2]]</f>
        <v>1.0517547619753087</v>
      </c>
      <c r="U507" s="172">
        <v>43728</v>
      </c>
      <c r="V507" s="191" t="s">
        <v>3941</v>
      </c>
      <c r="W507" s="191"/>
      <c r="X507" s="2"/>
      <c r="Y507" s="41"/>
      <c r="Z507" s="40"/>
      <c r="AA507" s="41"/>
      <c r="AB507" s="40"/>
    </row>
    <row r="508" spans="1:28" x14ac:dyDescent="0.2">
      <c r="A508" s="75">
        <v>8514598</v>
      </c>
      <c r="B508" s="75" t="s">
        <v>3695</v>
      </c>
      <c r="C508" s="75" t="s">
        <v>3696</v>
      </c>
      <c r="D508" s="76">
        <v>4</v>
      </c>
      <c r="E508" s="77">
        <v>3.9080027672362783</v>
      </c>
      <c r="F508" s="116">
        <v>2017</v>
      </c>
      <c r="G5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08" s="39"/>
      <c r="I508" s="77">
        <v>0.69</v>
      </c>
      <c r="J508" s="23">
        <f>(Tabela1[[#This Row],[real]]-1)^3/Tabela1[[#This Row],[Z]]*0.00002</f>
        <v>7.1279615985996264E-4</v>
      </c>
      <c r="K508" s="112">
        <v>2121.8113964831359</v>
      </c>
      <c r="L508" s="66">
        <v>3100.1647970348859</v>
      </c>
      <c r="M508" s="79">
        <v>43091</v>
      </c>
      <c r="N508" s="22">
        <f>IF(Tabela1[[#This Row],[Entry]]=$B$1,Tabela1[[#This Row],[real]],Tabela1[[#This Row],[L2]]/Tabela1[[#This Row],[days2]])</f>
        <v>3.7705938660020064</v>
      </c>
      <c r="O508" s="64">
        <f>IF(Tabela1[[#This Row],[Entry]]=$B$1,Tabela1[[#This Row],[real]],Tabela1[[#This Row],[L]]/($B$1-Tabela1[[#This Row],[Entry]]))</f>
        <v>3.7577755115574374</v>
      </c>
      <c r="P508" s="117">
        <v>562.7260510909681</v>
      </c>
      <c r="Q508" s="78">
        <f>MIN(500,$B$1-Tabela1[[#This Row],[Entry]])</f>
        <v>500</v>
      </c>
      <c r="R508" s="77">
        <f>(0.25-Tabela1[[#This Row],[days]]/2000)*$L$2+(Tabela1[[#This Row],[days]]/2000+0.75)*(IF(Tabela1[[#This Row],[real]]&gt;Tabela1[[#This Row],[AV2]],0.4*Tabela1[[#This Row],[real]]+0.6*Tabela1[[#This Row],[AV2]],Tabela1[[#This Row],[AV2]]))</f>
        <v>3.8255574264957151</v>
      </c>
      <c r="S508" s="64">
        <f>Tabela1[[#This Row],[real]]-Tabela1[[#This Row],[AV2]]</f>
        <v>0.13740890123427185</v>
      </c>
      <c r="T508" s="64">
        <f>Tabela1[[#This Row],[real]]/Tabela1[[#This Row],[AV2]]</f>
        <v>1.0364422438792029</v>
      </c>
      <c r="U508" s="168">
        <v>43728</v>
      </c>
      <c r="V508" s="191" t="s">
        <v>3941</v>
      </c>
      <c r="W508" s="191"/>
      <c r="X508" s="2"/>
      <c r="Y508" s="41"/>
      <c r="Z508" s="40"/>
      <c r="AA508" s="41"/>
      <c r="AB508" s="40"/>
    </row>
    <row r="509" spans="1:28" x14ac:dyDescent="0.2">
      <c r="A509" s="80">
        <v>9344561</v>
      </c>
      <c r="B509" s="80" t="s">
        <v>5495</v>
      </c>
      <c r="C509" s="80" t="s">
        <v>5496</v>
      </c>
      <c r="D509" s="76">
        <v>4.5</v>
      </c>
      <c r="E509" s="77">
        <v>4.1180089080758364</v>
      </c>
      <c r="F509" s="116">
        <v>2018</v>
      </c>
      <c r="G5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3.0568848350609454</v>
      </c>
      <c r="H509" s="76"/>
      <c r="I509" s="77">
        <v>0.54</v>
      </c>
      <c r="J509" s="161">
        <f>(Tabela1[[#This Row],[real]]-1)^3/Tabela1[[#This Row],[Z]]*0.00002</f>
        <v>1.1227118090241142E-3</v>
      </c>
      <c r="K509" s="112">
        <v>1714.2366894202487</v>
      </c>
      <c r="L509" s="66">
        <v>2228.9644503468294</v>
      </c>
      <c r="M509" s="79">
        <v>43354</v>
      </c>
      <c r="N509" s="47">
        <f>IF(Tabela1[[#This Row],[Entry]]=$B$1,Tabela1[[#This Row],[real]],Tabela1[[#This Row],[L2]]/Tabela1[[#This Row],[days2]])</f>
        <v>3.9857396843383741</v>
      </c>
      <c r="O509" s="64">
        <f>IF(Tabela1[[#This Row],[Entry]]=$B$1,Tabela1[[#This Row],[real]],Tabela1[[#This Row],[L]]/($B$1-Tabela1[[#This Row],[Entry]]))</f>
        <v>3.9661289152078814</v>
      </c>
      <c r="P509" s="117">
        <v>430.09248600860622</v>
      </c>
      <c r="Q509" s="78">
        <f>MIN(500,$B$1-Tabela1[[#This Row],[Entry]])</f>
        <v>500</v>
      </c>
      <c r="R509" s="77">
        <f>(0.25-Tabela1[[#This Row],[days]]/2000)*$L$2+(Tabela1[[#This Row],[days]]/2000+0.75)*(IF(Tabela1[[#This Row],[real]]&gt;Tabela1[[#This Row],[AV2]],0.4*Tabela1[[#This Row],[real]]+0.6*Tabela1[[#This Row],[AV2]],Tabela1[[#This Row],[AV2]]))</f>
        <v>4.038647373833359</v>
      </c>
      <c r="S509" s="64">
        <f>Tabela1[[#This Row],[real]]-Tabela1[[#This Row],[AV2]]</f>
        <v>0.1322692237374623</v>
      </c>
      <c r="T509" s="64">
        <f>Tabela1[[#This Row],[real]]/Tabela1[[#This Row],[AV2]]</f>
        <v>1.0331856152716654</v>
      </c>
      <c r="U509" s="79">
        <v>43727</v>
      </c>
      <c r="V509" s="191" t="s">
        <v>3938</v>
      </c>
      <c r="W509" s="191"/>
      <c r="X509" s="2"/>
      <c r="Y509" s="41"/>
      <c r="Z509" s="40"/>
      <c r="AA509" s="41"/>
      <c r="AB509" s="40"/>
    </row>
    <row r="510" spans="1:28" x14ac:dyDescent="0.2">
      <c r="A510" s="403">
        <v>7152543</v>
      </c>
      <c r="B510" s="403" t="s">
        <v>5371</v>
      </c>
      <c r="C510" s="403" t="s">
        <v>5475</v>
      </c>
      <c r="D510" s="404">
        <v>4</v>
      </c>
      <c r="E510" s="405">
        <v>3.7268602127933019</v>
      </c>
      <c r="F510" s="116">
        <v>2016</v>
      </c>
      <c r="G5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1.1211721190453443</v>
      </c>
      <c r="H510" s="404"/>
      <c r="I510" s="405">
        <v>0.49</v>
      </c>
      <c r="J510" s="362">
        <f>(Tabela1[[#This Row],[real]]-1)^3/Tabela1[[#This Row],[Z]]*0.00002</f>
        <v>8.2760392440850937E-4</v>
      </c>
      <c r="K510" s="407">
        <v>1604.0931857749742</v>
      </c>
      <c r="L510" s="66">
        <v>2104.3249415789223</v>
      </c>
      <c r="M510" s="367">
        <v>43345</v>
      </c>
      <c r="N510" s="365">
        <f>IF(Tabela1[[#This Row],[Entry]]=$B$1,Tabela1[[#This Row],[real]],Tabela1[[#This Row],[L2]]/Tabela1[[#This Row],[days2]])</f>
        <v>3.6858658522331993</v>
      </c>
      <c r="O510" s="408">
        <f>IF(Tabela1[[#This Row],[Entry]]=$B$1,Tabela1[[#This Row],[real]],Tabela1[[#This Row],[L]]/($B$1-Tabela1[[#This Row],[Entry]]))</f>
        <v>3.6853326472485506</v>
      </c>
      <c r="P510" s="406">
        <v>435.20118476451967</v>
      </c>
      <c r="Q510" s="409">
        <f>MIN(500,$B$1-Tabela1[[#This Row],[Entry]])</f>
        <v>500</v>
      </c>
      <c r="R510" s="405">
        <f>(0.25-Tabela1[[#This Row],[days]]/2000)*$L$2+(Tabela1[[#This Row],[days]]/2000+0.75)*(IF(Tabela1[[#This Row],[real]]&gt;Tabela1[[#This Row],[AV2]],0.4*Tabela1[[#This Row],[real]]+0.6*Tabela1[[#This Row],[AV2]],Tabela1[[#This Row],[AV2]]))</f>
        <v>3.7022635964572403</v>
      </c>
      <c r="S510" s="408">
        <f>Tabela1[[#This Row],[real]]-Tabela1[[#This Row],[AV2]]</f>
        <v>4.0994360560102638E-2</v>
      </c>
      <c r="T510" s="408">
        <f>Tabela1[[#This Row],[real]]/Tabela1[[#This Row],[AV2]]</f>
        <v>1.0111220435587109</v>
      </c>
      <c r="U510" s="367">
        <v>43727</v>
      </c>
      <c r="V510" s="191" t="s">
        <v>5476</v>
      </c>
      <c r="W510" s="191"/>
      <c r="X510" s="2"/>
      <c r="Y510" s="41"/>
      <c r="Z510" s="40"/>
      <c r="AA510" s="41"/>
      <c r="AB510" s="40"/>
    </row>
    <row r="511" spans="1:28" x14ac:dyDescent="0.2">
      <c r="A511" s="65">
        <v>747</v>
      </c>
      <c r="B511" s="65" t="s">
        <v>2323</v>
      </c>
      <c r="C511" s="65" t="s">
        <v>3481</v>
      </c>
      <c r="D511" s="39">
        <v>3</v>
      </c>
      <c r="E511" s="41">
        <v>3.1149049705803873</v>
      </c>
      <c r="F511" s="116">
        <v>1995</v>
      </c>
      <c r="G5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1" s="39"/>
      <c r="I511" s="41">
        <v>0.45</v>
      </c>
      <c r="J511" s="23">
        <f>(Tabela1[[#This Row],[real]]-1)^3/Tabela1[[#This Row],[Z]]*0.00002</f>
        <v>4.2042647414984878E-4</v>
      </c>
      <c r="K511" s="66">
        <v>2198.4541676140184</v>
      </c>
      <c r="L511" s="66">
        <v>3520.607628011639</v>
      </c>
      <c r="M511" s="67">
        <v>42839</v>
      </c>
      <c r="N511" s="22">
        <f>IF(Tabela1[[#This Row],[Entry]]=$B$1,Tabela1[[#This Row],[real]],Tabela1[[#This Row],[L2]]/Tabela1[[#This Row],[days2]])</f>
        <v>3.2338382941340771</v>
      </c>
      <c r="O511" s="42">
        <f>IF(Tabela1[[#This Row],[Entry]]=$B$1,Tabela1[[#This Row],[real]],Tabela1[[#This Row],[L]]/($B$1-Tabela1[[#This Row],[Entry]]))</f>
        <v>3.2689021615706952</v>
      </c>
      <c r="P511" s="115">
        <v>679.82810754694742</v>
      </c>
      <c r="Q511" s="43">
        <f>MIN(500,$B$1-Tabela1[[#This Row],[Entry]])</f>
        <v>500</v>
      </c>
      <c r="R511" s="41">
        <f>(0.25-Tabela1[[#This Row],[days]]/2000)*$L$2+(Tabela1[[#This Row],[days]]/2000+0.75)*(IF(Tabela1[[#This Row],[real]]&gt;Tabela1[[#This Row],[AV2]],0.4*Tabela1[[#This Row],[real]]+0.6*Tabela1[[#This Row],[AV2]],Tabela1[[#This Row],[AV2]]))</f>
        <v>3.2338382941340771</v>
      </c>
      <c r="S511" s="42">
        <f>Tabela1[[#This Row],[real]]-Tabela1[[#This Row],[AV2]]</f>
        <v>-0.1189333235536898</v>
      </c>
      <c r="T511" s="64">
        <f>Tabela1[[#This Row],[real]]/Tabela1[[#This Row],[AV2]]</f>
        <v>0.96322224157917069</v>
      </c>
      <c r="U511" s="168">
        <v>43727</v>
      </c>
      <c r="V511" s="191" t="s">
        <v>4023</v>
      </c>
      <c r="W511" s="191"/>
      <c r="X511" s="2"/>
      <c r="Y511" s="41"/>
      <c r="Z511" s="40"/>
      <c r="AA511" s="41"/>
      <c r="AB511" s="40"/>
    </row>
    <row r="512" spans="1:28" x14ac:dyDescent="0.2">
      <c r="A512" s="65">
        <v>2612</v>
      </c>
      <c r="B512" s="65" t="s">
        <v>2048</v>
      </c>
      <c r="C512" s="65" t="s">
        <v>2049</v>
      </c>
      <c r="D512" s="39">
        <v>3.5</v>
      </c>
      <c r="E512" s="41">
        <v>3.3801551213066774</v>
      </c>
      <c r="F512" s="116">
        <v>1996</v>
      </c>
      <c r="G5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2" s="39"/>
      <c r="I512" s="41">
        <v>0.76</v>
      </c>
      <c r="J512" s="23">
        <f>(Tabela1[[#This Row],[real]]-1)^3/Tabela1[[#This Row],[Z]]*0.00002</f>
        <v>3.5483968892630183E-4</v>
      </c>
      <c r="K512" s="66">
        <v>2703.274251063021</v>
      </c>
      <c r="L512" s="66">
        <v>4596.5243629854986</v>
      </c>
      <c r="M512" s="67">
        <v>42409</v>
      </c>
      <c r="N512" s="22">
        <f>IF(Tabela1[[#This Row],[Entry]]=$B$1,Tabela1[[#This Row],[real]],Tabela1[[#This Row],[L2]]/Tabela1[[#This Row],[days2]])</f>
        <v>3.0731419120091692</v>
      </c>
      <c r="O512" s="42">
        <f>IF(Tabela1[[#This Row],[Entry]]=$B$1,Tabela1[[#This Row],[real]],Tabela1[[#This Row],[L]]/($B$1-Tabela1[[#This Row],[Entry]]))</f>
        <v>3.0501157020474441</v>
      </c>
      <c r="P512" s="115">
        <v>879.64510864246586</v>
      </c>
      <c r="Q512" s="43">
        <f>MIN(500,$B$1-Tabela1[[#This Row],[Entry]])</f>
        <v>500</v>
      </c>
      <c r="R512" s="41">
        <f>(0.25-Tabela1[[#This Row],[days]]/2000)*$L$2+(Tabela1[[#This Row],[days]]/2000+0.75)*(IF(Tabela1[[#This Row],[real]]&gt;Tabela1[[#This Row],[AV2]],0.4*Tabela1[[#This Row],[real]]+0.6*Tabela1[[#This Row],[AV2]],Tabela1[[#This Row],[AV2]]))</f>
        <v>3.1959471957281727</v>
      </c>
      <c r="S512" s="42">
        <f>Tabela1[[#This Row],[real]]-Tabela1[[#This Row],[AV2]]</f>
        <v>0.30701320929750819</v>
      </c>
      <c r="T512" s="64">
        <f>Tabela1[[#This Row],[real]]/Tabela1[[#This Row],[AV2]]</f>
        <v>1.0999020605256684</v>
      </c>
      <c r="U512" s="168">
        <v>43727</v>
      </c>
      <c r="V512" s="191" t="s">
        <v>4826</v>
      </c>
      <c r="W512" s="191"/>
      <c r="X512" s="2"/>
      <c r="Y512" s="41"/>
      <c r="Z512" s="40"/>
      <c r="AA512" s="41"/>
      <c r="AB512" s="40"/>
    </row>
    <row r="513" spans="1:28" x14ac:dyDescent="0.2">
      <c r="A513" s="629">
        <v>1425</v>
      </c>
      <c r="B513" s="629" t="s">
        <v>6282</v>
      </c>
      <c r="C513" s="629" t="s">
        <v>6282</v>
      </c>
      <c r="D513" s="630">
        <v>3.5</v>
      </c>
      <c r="E513" s="631">
        <v>3.4174296239184208</v>
      </c>
      <c r="F513" s="599">
        <v>1979</v>
      </c>
      <c r="G513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3" s="630"/>
      <c r="I513" s="631">
        <v>0.32</v>
      </c>
      <c r="J513" s="600">
        <f>(Tabela1[[#This Row],[real]]-1)^3/Tabela1[[#This Row],[Z]]*0.00002</f>
        <v>8.829610310734069E-4</v>
      </c>
      <c r="K513" s="632">
        <v>603.43298943628452</v>
      </c>
      <c r="L513" s="601">
        <v>662.48860943954026</v>
      </c>
      <c r="M513" s="605">
        <v>43727</v>
      </c>
      <c r="N513" s="603">
        <f>IF(Tabela1[[#This Row],[Entry]]=$B$1,Tabela1[[#This Row],[real]],Tabela1[[#This Row],[L2]]/Tabela1[[#This Row],[days2]])</f>
        <v>3.5023901476894648</v>
      </c>
      <c r="O513" s="633">
        <f>IF(Tabela1[[#This Row],[Entry]]=$B$1,Tabela1[[#This Row],[real]],Tabela1[[#This Row],[L]]/($B$1-Tabela1[[#This Row],[Entry]]))</f>
        <v>3.5052307377753453</v>
      </c>
      <c r="P513" s="634">
        <v>172.29176761885614</v>
      </c>
      <c r="Q513" s="635">
        <f>MIN(500,$B$1-Tabela1[[#This Row],[Entry]])</f>
        <v>189</v>
      </c>
      <c r="R513" s="631">
        <f>(0.25-Tabela1[[#This Row],[days]]/2000)*$L$2+(Tabela1[[#This Row],[days]]/2000+0.75)*(IF(Tabela1[[#This Row],[real]]&gt;Tabela1[[#This Row],[AV2]],0.4*Tabela1[[#This Row],[real]]+0.6*Tabela1[[#This Row],[AV2]],Tabela1[[#This Row],[AV2]]))</f>
        <v>3.4768722757401695</v>
      </c>
      <c r="S513" s="633">
        <f>Tabela1[[#This Row],[real]]-Tabela1[[#This Row],[AV2]]</f>
        <v>-8.4960523771044016E-2</v>
      </c>
      <c r="T513" s="633">
        <f>Tabela1[[#This Row],[real]]/Tabela1[[#This Row],[AV2]]</f>
        <v>0.97574213032003509</v>
      </c>
      <c r="U513" s="605">
        <v>43727</v>
      </c>
      <c r="V513" s="191" t="s">
        <v>5068</v>
      </c>
      <c r="W513" s="191"/>
      <c r="X513" s="2"/>
      <c r="Y513" s="41"/>
      <c r="Z513" s="40"/>
      <c r="AA513" s="41"/>
      <c r="AB513" s="40"/>
    </row>
    <row r="514" spans="1:28" x14ac:dyDescent="0.2">
      <c r="A514" s="297">
        <v>5361245</v>
      </c>
      <c r="B514" s="297" t="s">
        <v>5348</v>
      </c>
      <c r="C514" s="297" t="s">
        <v>5349</v>
      </c>
      <c r="D514" s="298">
        <v>3.5</v>
      </c>
      <c r="E514" s="299">
        <v>3.5489961549609226</v>
      </c>
      <c r="F514" s="116">
        <v>2014</v>
      </c>
      <c r="G5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14" s="299">
        <v>0.52</v>
      </c>
      <c r="J514" s="301">
        <f>(Tabela1[[#This Row],[real]]-1)^3/Tabela1[[#This Row],[Z]]*0.00002</f>
        <v>6.3699231541656989E-4</v>
      </c>
      <c r="K514" s="302">
        <v>1639.7324937016222</v>
      </c>
      <c r="L514" s="66">
        <v>2216.7352317168061</v>
      </c>
      <c r="M514" s="303">
        <v>43276</v>
      </c>
      <c r="N514" s="304">
        <f>IF(Tabela1[[#This Row],[Entry]]=$B$1,Tabela1[[#This Row],[real]],Tabela1[[#This Row],[L2]]/Tabela1[[#This Row],[days2]])</f>
        <v>3.4675710413488692</v>
      </c>
      <c r="O514" s="304">
        <f>IF(Tabela1[[#This Row],[Entry]]=$B$1,Tabela1[[#This Row],[real]],Tabela1[[#This Row],[L]]/($B$1-Tabela1[[#This Row],[Entry]]))</f>
        <v>3.4636487995575096</v>
      </c>
      <c r="P514" s="300">
        <v>472.87639507560709</v>
      </c>
      <c r="Q514" s="305">
        <f>MIN(500,$B$1-Tabela1[[#This Row],[Entry]])</f>
        <v>500</v>
      </c>
      <c r="R514" s="299">
        <f>(0.25-Tabela1[[#This Row],[days]]/2000)*$L$2+(Tabela1[[#This Row],[days]]/2000+0.75)*(IF(Tabela1[[#This Row],[real]]&gt;Tabela1[[#This Row],[AV2]],0.4*Tabela1[[#This Row],[real]]+0.6*Tabela1[[#This Row],[AV2]],Tabela1[[#This Row],[AV2]]))</f>
        <v>3.5001410867936906</v>
      </c>
      <c r="S514" s="304">
        <f>Tabela1[[#This Row],[real]]-Tabela1[[#This Row],[AV2]]</f>
        <v>8.1425113612053401E-2</v>
      </c>
      <c r="T514" s="304">
        <f>Tabela1[[#This Row],[real]]/Tabela1[[#This Row],[AV2]]</f>
        <v>1.0234818876502034</v>
      </c>
      <c r="U514" s="306">
        <v>43727</v>
      </c>
      <c r="V514" s="307" t="s">
        <v>4557</v>
      </c>
      <c r="W514" s="191"/>
      <c r="X514" s="2"/>
      <c r="Y514" s="41"/>
      <c r="Z514" s="40"/>
      <c r="AA514" s="41"/>
      <c r="AB514" s="40"/>
    </row>
    <row r="515" spans="1:28" x14ac:dyDescent="0.2">
      <c r="A515" s="65">
        <v>714</v>
      </c>
      <c r="B515" s="65" t="s">
        <v>50</v>
      </c>
      <c r="C515" s="65" t="s">
        <v>576</v>
      </c>
      <c r="D515" s="39">
        <v>4</v>
      </c>
      <c r="E515" s="41">
        <v>3.9143051059079634</v>
      </c>
      <c r="F515" s="116">
        <v>1985</v>
      </c>
      <c r="G5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5" s="39"/>
      <c r="I515" s="41">
        <v>0.73</v>
      </c>
      <c r="J515" s="23">
        <f>(Tabela1[[#This Row],[real]]-1)^3/Tabela1[[#This Row],[Z]]*0.00002</f>
        <v>6.7812879679663546E-4</v>
      </c>
      <c r="K515" s="66">
        <v>3160.912824549519</v>
      </c>
      <c r="L515" s="66">
        <v>5389.1142186028846</v>
      </c>
      <c r="M515" s="67">
        <v>42409</v>
      </c>
      <c r="N515" s="22">
        <f>IF(Tabela1[[#This Row],[Entry]]=$B$1,Tabela1[[#This Row],[real]],Tabela1[[#This Row],[L2]]/Tabela1[[#This Row],[days2]])</f>
        <v>3.5933955563371187</v>
      </c>
      <c r="O515" s="42">
        <f>IF(Tabela1[[#This Row],[Entry]]=$B$1,Tabela1[[#This Row],[real]],Tabela1[[#This Row],[L]]/($B$1-Tabela1[[#This Row],[Entry]]))</f>
        <v>3.5760545577988618</v>
      </c>
      <c r="P515" s="115">
        <v>879.64510864246586</v>
      </c>
      <c r="Q515" s="43">
        <f>MIN(500,$B$1-Tabela1[[#This Row],[Entry]])</f>
        <v>500</v>
      </c>
      <c r="R515" s="41">
        <f>(0.25-Tabela1[[#This Row],[days]]/2000)*$L$2+(Tabela1[[#This Row],[days]]/2000+0.75)*(IF(Tabela1[[#This Row],[real]]&gt;Tabela1[[#This Row],[AV2]],0.4*Tabela1[[#This Row],[real]]+0.6*Tabela1[[#This Row],[AV2]],Tabela1[[#This Row],[AV2]]))</f>
        <v>3.7217593761654566</v>
      </c>
      <c r="S515" s="42">
        <f>Tabela1[[#This Row],[real]]-Tabela1[[#This Row],[AV2]]</f>
        <v>0.32090954957084472</v>
      </c>
      <c r="T515" s="64">
        <f>Tabela1[[#This Row],[real]]/Tabela1[[#This Row],[AV2]]</f>
        <v>1.0893053783085209</v>
      </c>
      <c r="U515" s="168">
        <v>43727</v>
      </c>
      <c r="V515" s="191" t="s">
        <v>3938</v>
      </c>
      <c r="W515" s="191"/>
      <c r="X515" s="2"/>
      <c r="Y515" s="41"/>
      <c r="Z515" s="40"/>
      <c r="AA515" s="41"/>
      <c r="AB515" s="40"/>
    </row>
    <row r="516" spans="1:28" x14ac:dyDescent="0.2">
      <c r="A516" s="438">
        <v>9045200</v>
      </c>
      <c r="B516" s="438" t="s">
        <v>5653</v>
      </c>
      <c r="C516" s="33" t="s">
        <v>6551</v>
      </c>
      <c r="D516" s="439">
        <v>4.5</v>
      </c>
      <c r="E516" s="440">
        <v>4.2917305832479897</v>
      </c>
      <c r="F516" s="116">
        <v>2018</v>
      </c>
      <c r="G5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6" s="359"/>
      <c r="I516" s="440">
        <v>0.59</v>
      </c>
      <c r="J516" s="442">
        <f>(Tabela1[[#This Row],[real]]-1)^3/Tabela1[[#This Row],[Z]]*0.00002</f>
        <v>1.2090682909637644E-3</v>
      </c>
      <c r="K516" s="443">
        <v>1702.6246411581233</v>
      </c>
      <c r="L516" s="66">
        <v>2165.4106204027103</v>
      </c>
      <c r="M516" s="444">
        <v>43415</v>
      </c>
      <c r="N516" s="445">
        <f>IF(Tabela1[[#This Row],[Entry]]=$B$1,Tabela1[[#This Row],[real]],Tabela1[[#This Row],[L2]]/Tabela1[[#This Row],[days2]])</f>
        <v>4.3188892856115562</v>
      </c>
      <c r="O516" s="445">
        <f>IF(Tabela1[[#This Row],[Entry]]=$B$1,Tabela1[[#This Row],[real]],Tabela1[[#This Row],[L]]/($B$1-Tabela1[[#This Row],[Entry]]))</f>
        <v>4.3221768870313575</v>
      </c>
      <c r="P516" s="441">
        <v>394.22743408367575</v>
      </c>
      <c r="Q516" s="446">
        <f>MIN(500,$B$1-Tabela1[[#This Row],[Entry]])</f>
        <v>500</v>
      </c>
      <c r="R516" s="440">
        <f>(0.25-Tabela1[[#This Row],[days]]/2000)*$L$2+(Tabela1[[#This Row],[days]]/2000+0.75)*(IF(Tabela1[[#This Row],[real]]&gt;Tabela1[[#This Row],[AV2]],0.4*Tabela1[[#This Row],[real]]+0.6*Tabela1[[#This Row],[AV2]],Tabela1[[#This Row],[AV2]]))</f>
        <v>4.3188892856115562</v>
      </c>
      <c r="S516" s="445">
        <f>Tabela1[[#This Row],[real]]-Tabela1[[#This Row],[AV2]]</f>
        <v>-2.7158702363566434E-2</v>
      </c>
      <c r="T516" s="445">
        <f>Tabela1[[#This Row],[real]]/Tabela1[[#This Row],[AV2]]</f>
        <v>0.99371164654439137</v>
      </c>
      <c r="U516" s="447">
        <v>43727</v>
      </c>
      <c r="V516" s="191" t="s">
        <v>4001</v>
      </c>
      <c r="W516" s="191"/>
      <c r="X516" s="2"/>
      <c r="Y516" s="41"/>
      <c r="Z516" s="40"/>
      <c r="AA516" s="41"/>
      <c r="AB516" s="40"/>
    </row>
    <row r="517" spans="1:28" x14ac:dyDescent="0.2">
      <c r="A517" s="596">
        <v>10078079</v>
      </c>
      <c r="B517" s="33" t="s">
        <v>6280</v>
      </c>
      <c r="C517" s="596" t="s">
        <v>6281</v>
      </c>
      <c r="D517" s="597">
        <v>2.5</v>
      </c>
      <c r="E517" s="598">
        <v>2.6377837394220083</v>
      </c>
      <c r="F517" s="599">
        <v>2019</v>
      </c>
      <c r="G517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7" s="597"/>
      <c r="I517" s="598">
        <v>0.24</v>
      </c>
      <c r="J517" s="600">
        <f>(Tabela1[[#This Row],[real]]-1)^3/Tabela1[[#This Row],[Z]]*0.00002</f>
        <v>3.6609046598936001E-4</v>
      </c>
      <c r="K517" s="601">
        <v>462.55912341103027</v>
      </c>
      <c r="L517" s="601">
        <v>507.87684560136358</v>
      </c>
      <c r="M517" s="602">
        <v>43726</v>
      </c>
      <c r="N517" s="603">
        <f>IF(Tabela1[[#This Row],[Entry]]=$B$1,Tabela1[[#This Row],[real]],Tabela1[[#This Row],[L2]]/Tabela1[[#This Row],[days2]])</f>
        <v>2.6719069078542632</v>
      </c>
      <c r="O517" s="603">
        <f>IF(Tabela1[[#This Row],[Entry]]=$B$1,Tabela1[[#This Row],[real]],Tabela1[[#This Row],[L]]/($B$1-Tabela1[[#This Row],[Entry]]))</f>
        <v>2.6730360294808611</v>
      </c>
      <c r="P517" s="599">
        <v>173.1194758512373</v>
      </c>
      <c r="Q517" s="604">
        <f>MIN(500,$B$1-Tabela1[[#This Row],[Entry]])</f>
        <v>190</v>
      </c>
      <c r="R517" s="598">
        <f>(0.25-Tabela1[[#This Row],[days]]/2000)*$L$2+(Tabela1[[#This Row],[days]]/2000+0.75)*(IF(Tabela1[[#This Row],[real]]&gt;Tabela1[[#This Row],[AV2]],0.4*Tabela1[[#This Row],[real]]+0.6*Tabela1[[#This Row],[AV2]],Tabela1[[#This Row],[AV2]]))</f>
        <v>2.7751959891146312</v>
      </c>
      <c r="S517" s="603">
        <f>Tabela1[[#This Row],[real]]-Tabela1[[#This Row],[AV2]]</f>
        <v>-3.4123168432254936E-2</v>
      </c>
      <c r="T517" s="603">
        <f>Tabela1[[#This Row],[real]]/Tabela1[[#This Row],[AV2]]</f>
        <v>0.98722890818840003</v>
      </c>
      <c r="U517" s="605">
        <v>43726</v>
      </c>
      <c r="V517" s="191" t="s">
        <v>4017</v>
      </c>
      <c r="W517" s="191"/>
      <c r="X517" s="2"/>
      <c r="Y517" s="41"/>
      <c r="Z517" s="40"/>
      <c r="AA517" s="41"/>
      <c r="AB517" s="40"/>
    </row>
    <row r="518" spans="1:28" x14ac:dyDescent="0.2">
      <c r="A518" s="10">
        <v>25578</v>
      </c>
      <c r="B518" s="10" t="s">
        <v>210</v>
      </c>
      <c r="C518" s="10" t="s">
        <v>211</v>
      </c>
      <c r="D518" s="2">
        <v>3.5</v>
      </c>
      <c r="E518" s="21">
        <v>3.6056752718358331</v>
      </c>
      <c r="F518" s="116">
        <v>2002</v>
      </c>
      <c r="G5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8" s="39"/>
      <c r="I518" s="21">
        <v>0.83</v>
      </c>
      <c r="J518" s="23">
        <f>(Tabela1[[#This Row],[real]]-1)^3/Tabela1[[#This Row],[Z]]*0.00002</f>
        <v>4.2629749213409857E-4</v>
      </c>
      <c r="K518" s="24">
        <v>3408.6893766585645</v>
      </c>
      <c r="L518" s="66">
        <v>5897.936974235643</v>
      </c>
      <c r="M518" s="1">
        <v>42409</v>
      </c>
      <c r="N518" s="22">
        <f>IF(Tabela1[[#This Row],[Entry]]=$B$1,Tabela1[[#This Row],[real]],Tabela1[[#This Row],[L2]]/Tabela1[[#This Row],[days2]])</f>
        <v>3.8750734167317873</v>
      </c>
      <c r="O518" s="22">
        <f>IF(Tabela1[[#This Row],[Entry]]=$B$1,Tabela1[[#This Row],[real]],Tabela1[[#This Row],[L]]/($B$1-Tabela1[[#This Row],[Entry]]))</f>
        <v>3.9136940771304864</v>
      </c>
      <c r="P518" s="35">
        <v>879.64510864246586</v>
      </c>
      <c r="Q518" s="3">
        <f>MIN(500,$B$1-Tabela1[[#This Row],[Entry]])</f>
        <v>500</v>
      </c>
      <c r="R518" s="21">
        <f>(0.25-Tabela1[[#This Row],[days]]/2000)*$L$2+(Tabela1[[#This Row],[days]]/2000+0.75)*(IF(Tabela1[[#This Row],[real]]&gt;Tabela1[[#This Row],[AV2]],0.4*Tabela1[[#This Row],[real]]+0.6*Tabela1[[#This Row],[AV2]],Tabela1[[#This Row],[AV2]]))</f>
        <v>3.8750734167317873</v>
      </c>
      <c r="S518" s="22">
        <f>Tabela1[[#This Row],[real]]-Tabela1[[#This Row],[AV2]]</f>
        <v>-0.26939814489595415</v>
      </c>
      <c r="T518" s="47">
        <f>Tabela1[[#This Row],[real]]/Tabela1[[#This Row],[AV2]]</f>
        <v>0.93047921524976862</v>
      </c>
      <c r="U518" s="168">
        <v>43726</v>
      </c>
      <c r="V518" s="191" t="s">
        <v>4778</v>
      </c>
      <c r="W518" s="191"/>
      <c r="X518" s="2"/>
      <c r="Y518" s="41"/>
      <c r="Z518" s="40"/>
      <c r="AA518" s="41"/>
      <c r="AB518" s="40"/>
    </row>
    <row r="519" spans="1:28" x14ac:dyDescent="0.2">
      <c r="A519" s="10">
        <v>23310</v>
      </c>
      <c r="B519" s="10" t="s">
        <v>42</v>
      </c>
      <c r="C519" s="10" t="s">
        <v>2861</v>
      </c>
      <c r="D519" s="2">
        <v>4</v>
      </c>
      <c r="E519" s="21">
        <v>3.800693442835954</v>
      </c>
      <c r="F519" s="116">
        <v>1981</v>
      </c>
      <c r="G5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19" s="39"/>
      <c r="I519" s="21">
        <v>0.88</v>
      </c>
      <c r="J519" s="23">
        <f>(Tabela1[[#This Row],[real]]-1)^3/Tabela1[[#This Row],[Z]]*0.00002</f>
        <v>4.9927985943372746E-4</v>
      </c>
      <c r="K519" s="24">
        <v>3496.914026512708</v>
      </c>
      <c r="L519" s="66">
        <v>6029.0615775632132</v>
      </c>
      <c r="M519" s="1">
        <v>42409</v>
      </c>
      <c r="N519" s="22">
        <f>IF(Tabela1[[#This Row],[Entry]]=$B$1,Tabela1[[#This Row],[real]],Tabela1[[#This Row],[L2]]/Tabela1[[#This Row],[days2]])</f>
        <v>3.975369148484674</v>
      </c>
      <c r="O519" s="22">
        <f>IF(Tabela1[[#This Row],[Entry]]=$B$1,Tabela1[[#This Row],[real]],Tabela1[[#This Row],[L]]/($B$1-Tabela1[[#This Row],[Entry]]))</f>
        <v>4.0007044310306661</v>
      </c>
      <c r="P519" s="35">
        <v>879.64510864246586</v>
      </c>
      <c r="Q519" s="3">
        <f>MIN(500,$B$1-Tabela1[[#This Row],[Entry]])</f>
        <v>500</v>
      </c>
      <c r="R519" s="21">
        <f>(0.25-Tabela1[[#This Row],[days]]/2000)*$L$2+(Tabela1[[#This Row],[days]]/2000+0.75)*(IF(Tabela1[[#This Row],[real]]&gt;Tabela1[[#This Row],[AV2]],0.4*Tabela1[[#This Row],[real]]+0.6*Tabela1[[#This Row],[AV2]],Tabela1[[#This Row],[AV2]]))</f>
        <v>3.975369148484674</v>
      </c>
      <c r="S519" s="22">
        <f>Tabela1[[#This Row],[real]]-Tabela1[[#This Row],[AV2]]</f>
        <v>-0.17467570564872004</v>
      </c>
      <c r="T519" s="47">
        <f>Tabela1[[#This Row],[real]]/Tabela1[[#This Row],[AV2]]</f>
        <v>0.9560605068046818</v>
      </c>
      <c r="U519" s="172">
        <v>43726</v>
      </c>
      <c r="V519" s="191" t="s">
        <v>4117</v>
      </c>
      <c r="W519" s="191"/>
      <c r="X519" s="2"/>
      <c r="Y519" s="41"/>
      <c r="Z519" s="40"/>
      <c r="AA519" s="41"/>
      <c r="AB519" s="40"/>
    </row>
    <row r="520" spans="1:28" x14ac:dyDescent="0.2">
      <c r="A520" s="10">
        <v>2526802</v>
      </c>
      <c r="B520" s="10" t="s">
        <v>26</v>
      </c>
      <c r="C520" s="10" t="s">
        <v>28</v>
      </c>
      <c r="D520" s="2">
        <v>4</v>
      </c>
      <c r="E520" s="21">
        <v>4.070738108055231</v>
      </c>
      <c r="F520" s="116">
        <v>2009</v>
      </c>
      <c r="G5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20" s="21">
        <v>0.9</v>
      </c>
      <c r="J520" s="23">
        <f>(Tabela1[[#This Row],[real]]-1)^3/Tabela1[[#This Row],[Z]]*0.00002</f>
        <v>6.4345150670825789E-4</v>
      </c>
      <c r="K520" s="24">
        <v>3607.7057443419817</v>
      </c>
      <c r="L520" s="66">
        <v>6191.2886730181008</v>
      </c>
      <c r="M520" s="1">
        <v>42409</v>
      </c>
      <c r="N520" s="22">
        <f>IF(Tabela1[[#This Row],[Entry]]=$B$1,Tabela1[[#This Row],[real]],Tabela1[[#This Row],[L2]]/Tabela1[[#This Row],[days2]])</f>
        <v>4.1013196218525705</v>
      </c>
      <c r="O520" s="22">
        <f>IF(Tabela1[[#This Row],[Entry]]=$B$1,Tabela1[[#This Row],[real]],Tabela1[[#This Row],[L]]/($B$1-Tabela1[[#This Row],[Entry]]))</f>
        <v>4.1083534658381557</v>
      </c>
      <c r="P520" s="35">
        <v>879.64510864246586</v>
      </c>
      <c r="Q520" s="3">
        <f>MIN(500,$B$1-Tabela1[[#This Row],[Entry]])</f>
        <v>500</v>
      </c>
      <c r="R520" s="21">
        <f>(0.25-Tabela1[[#This Row],[days]]/2000)*$L$2+(Tabela1[[#This Row],[days]]/2000+0.75)*(IF(Tabela1[[#This Row],[real]]&gt;Tabela1[[#This Row],[AV2]],0.4*Tabela1[[#This Row],[real]]+0.6*Tabela1[[#This Row],[AV2]],Tabela1[[#This Row],[AV2]]))</f>
        <v>4.1013196218525705</v>
      </c>
      <c r="S520" s="22">
        <f>Tabela1[[#This Row],[real]]-Tabela1[[#This Row],[AV2]]</f>
        <v>-3.0581513797339532E-2</v>
      </c>
      <c r="T520" s="47">
        <f>Tabela1[[#This Row],[real]]/Tabela1[[#This Row],[AV2]]</f>
        <v>0.9925434941392044</v>
      </c>
      <c r="U520" s="172">
        <v>43726</v>
      </c>
      <c r="V520" s="191" t="s">
        <v>4102</v>
      </c>
      <c r="W520" s="191"/>
      <c r="X520" s="2"/>
      <c r="Y520" s="41"/>
      <c r="Z520" s="40"/>
      <c r="AA520" s="41"/>
      <c r="AB520" s="40"/>
    </row>
    <row r="521" spans="1:28" x14ac:dyDescent="0.2">
      <c r="A521" s="65">
        <v>231</v>
      </c>
      <c r="B521" s="65" t="s">
        <v>182</v>
      </c>
      <c r="C521" s="65" t="s">
        <v>588</v>
      </c>
      <c r="D521" s="39">
        <v>4.5</v>
      </c>
      <c r="E521" s="41">
        <v>4.1076863050767853</v>
      </c>
      <c r="F521" s="116">
        <v>1972</v>
      </c>
      <c r="G5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3.2959540639471192</v>
      </c>
      <c r="H521" s="39"/>
      <c r="I521" s="41">
        <v>0.73</v>
      </c>
      <c r="J521" s="23">
        <f>(Tabela1[[#This Row],[real]]-1)^3/Tabela1[[#This Row],[Z]]*0.00002</f>
        <v>8.2227797443349207E-4</v>
      </c>
      <c r="K521" s="66">
        <v>3138.2823857857447</v>
      </c>
      <c r="L521" s="66">
        <v>5270.3447273619495</v>
      </c>
      <c r="M521" s="67">
        <v>42409</v>
      </c>
      <c r="N521" s="22">
        <f>IF(Tabela1[[#This Row],[Entry]]=$B$1,Tabela1[[#This Row],[real]],Tabela1[[#This Row],[L2]]/Tabela1[[#This Row],[days2]])</f>
        <v>3.5676687734090593</v>
      </c>
      <c r="O521" s="42">
        <f>IF(Tabela1[[#This Row],[Entry]]=$B$1,Tabela1[[#This Row],[real]],Tabela1[[#This Row],[L]]/($B$1-Tabela1[[#This Row],[Entry]]))</f>
        <v>3.4972426857079957</v>
      </c>
      <c r="P521" s="115">
        <v>879.64510864246586</v>
      </c>
      <c r="Q521" s="43">
        <f>MIN(500,$B$1-Tabela1[[#This Row],[Entry]])</f>
        <v>500</v>
      </c>
      <c r="R521" s="41">
        <f>(0.25-Tabela1[[#This Row],[days]]/2000)*$L$2+(Tabela1[[#This Row],[days]]/2000+0.75)*(IF(Tabela1[[#This Row],[real]]&gt;Tabela1[[#This Row],[AV2]],0.4*Tabela1[[#This Row],[real]]+0.6*Tabela1[[#This Row],[AV2]],Tabela1[[#This Row],[AV2]]))</f>
        <v>3.7836757860761496</v>
      </c>
      <c r="S521" s="42">
        <f>Tabela1[[#This Row],[real]]-Tabela1[[#This Row],[AV2]]</f>
        <v>0.54001753166772604</v>
      </c>
      <c r="T521" s="64">
        <f>Tabela1[[#This Row],[real]]/Tabela1[[#This Row],[AV2]]</f>
        <v>1.1513642565959721</v>
      </c>
      <c r="U521" s="168">
        <v>43725</v>
      </c>
      <c r="V521" s="191" t="s">
        <v>4391</v>
      </c>
      <c r="W521" s="191"/>
      <c r="X521" s="2"/>
      <c r="Y521" s="41"/>
      <c r="Z521" s="40"/>
      <c r="AA521" s="41"/>
      <c r="AB521" s="40"/>
    </row>
    <row r="522" spans="1:28" x14ac:dyDescent="0.2">
      <c r="A522" s="309">
        <v>9141506</v>
      </c>
      <c r="B522" s="309" t="s">
        <v>2857</v>
      </c>
      <c r="C522" s="309" t="s">
        <v>5304</v>
      </c>
      <c r="D522" s="311">
        <v>3.5</v>
      </c>
      <c r="E522" s="313">
        <v>3.525870863241845</v>
      </c>
      <c r="F522" s="116">
        <v>2013</v>
      </c>
      <c r="G5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22" s="311"/>
      <c r="I522" s="313">
        <v>0.53</v>
      </c>
      <c r="J522" s="301">
        <f>(Tabela1[[#This Row],[real]]-1)^3/Tabela1[[#This Row],[Z]]*0.00002</f>
        <v>6.0811757595963906E-4</v>
      </c>
      <c r="K522" s="317">
        <v>1687.9249825056754</v>
      </c>
      <c r="L522" s="66">
        <v>2302.857121670841</v>
      </c>
      <c r="M522" s="306">
        <v>43262</v>
      </c>
      <c r="N522" s="304">
        <f>IF(Tabela1[[#This Row],[Entry]]=$B$1,Tabela1[[#This Row],[real]],Tabela1[[#This Row],[L2]]/Tabela1[[#This Row],[days2]])</f>
        <v>3.5149846671260008</v>
      </c>
      <c r="O522" s="319">
        <f>IF(Tabela1[[#This Row],[Entry]]=$B$1,Tabela1[[#This Row],[real]],Tabela1[[#This Row],[L]]/($B$1-Tabela1[[#This Row],[Entry]]))</f>
        <v>3.5211882594355366</v>
      </c>
      <c r="P522" s="315">
        <v>480.20834864289571</v>
      </c>
      <c r="Q522" s="321">
        <f>MIN(500,$B$1-Tabela1[[#This Row],[Entry]])</f>
        <v>500</v>
      </c>
      <c r="R522" s="313">
        <f>(0.25-Tabela1[[#This Row],[days]]/2000)*$L$2+(Tabela1[[#This Row],[days]]/2000+0.75)*(IF(Tabela1[[#This Row],[real]]&gt;Tabela1[[#This Row],[AV2]],0.4*Tabela1[[#This Row],[real]]+0.6*Tabela1[[#This Row],[AV2]],Tabela1[[#This Row],[AV2]]))</f>
        <v>3.5193391455723386</v>
      </c>
      <c r="S522" s="319">
        <f>Tabela1[[#This Row],[real]]-Tabela1[[#This Row],[AV2]]</f>
        <v>1.0886196115844182E-2</v>
      </c>
      <c r="T522" s="319">
        <f>Tabela1[[#This Row],[real]]/Tabela1[[#This Row],[AV2]]</f>
        <v>1.0030970821061207</v>
      </c>
      <c r="U522" s="306">
        <v>43725</v>
      </c>
      <c r="V522" s="307" t="s">
        <v>3938</v>
      </c>
      <c r="W522" s="191"/>
      <c r="X522" s="2"/>
      <c r="Y522" s="41"/>
      <c r="Z522" s="40"/>
      <c r="AA522" s="41"/>
      <c r="AB522" s="40"/>
    </row>
    <row r="523" spans="1:28" x14ac:dyDescent="0.2">
      <c r="A523" s="596">
        <v>6605910</v>
      </c>
      <c r="B523" s="596" t="s">
        <v>3758</v>
      </c>
      <c r="C523" s="596" t="s">
        <v>6276</v>
      </c>
      <c r="D523" s="597">
        <v>4</v>
      </c>
      <c r="E523" s="598">
        <v>3.658765126825867</v>
      </c>
      <c r="F523" s="599">
        <v>2015</v>
      </c>
      <c r="G523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4.4205244920258808</v>
      </c>
      <c r="H523" s="597"/>
      <c r="I523" s="598">
        <v>0.32999999999999996</v>
      </c>
      <c r="J523" s="600">
        <f>(Tabela1[[#This Row],[real]]-1)^3/Tabela1[[#This Row],[Z]]*0.00002</f>
        <v>1.1390845915769732E-3</v>
      </c>
      <c r="K523" s="601">
        <v>658.9856991400851</v>
      </c>
      <c r="L523" s="601">
        <v>724.67175498915151</v>
      </c>
      <c r="M523" s="602">
        <v>43724</v>
      </c>
      <c r="N523" s="603">
        <f>IF(Tabela1[[#This Row],[Entry]]=$B$1,Tabela1[[#This Row],[real]],Tabela1[[#This Row],[L2]]/Tabela1[[#This Row],[days2]])</f>
        <v>3.7705362023010651</v>
      </c>
      <c r="O523" s="603">
        <f>IF(Tabela1[[#This Row],[Entry]]=$B$1,Tabela1[[#This Row],[real]],Tabela1[[#This Row],[L]]/($B$1-Tabela1[[#This Row],[Entry]]))</f>
        <v>3.774332057235164</v>
      </c>
      <c r="P523" s="599">
        <v>174.77241001901066</v>
      </c>
      <c r="Q523" s="604">
        <f>MIN(500,$B$1-Tabela1[[#This Row],[Entry]])</f>
        <v>192</v>
      </c>
      <c r="R523" s="598">
        <f>(0.25-Tabela1[[#This Row],[days]]/2000)*$L$2+(Tabela1[[#This Row],[days]]/2000+0.75)*(IF(Tabela1[[#This Row],[real]]&gt;Tabela1[[#This Row],[AV2]],0.4*Tabela1[[#This Row],[real]]+0.6*Tabela1[[#This Row],[AV2]],Tabela1[[#This Row],[AV2]]))</f>
        <v>3.7039699910472041</v>
      </c>
      <c r="S523" s="603">
        <f>Tabela1[[#This Row],[real]]-Tabela1[[#This Row],[AV2]]</f>
        <v>-0.11177107547519816</v>
      </c>
      <c r="T523" s="603">
        <f>Tabela1[[#This Row],[real]]/Tabela1[[#This Row],[AV2]]</f>
        <v>0.97035671600050222</v>
      </c>
      <c r="U523" s="605">
        <v>43724</v>
      </c>
      <c r="V523" s="191" t="s">
        <v>6277</v>
      </c>
      <c r="W523" s="191"/>
      <c r="X523" s="2"/>
      <c r="Y523" s="41"/>
      <c r="Z523" s="40"/>
      <c r="AA523" s="41"/>
      <c r="AB523" s="40"/>
    </row>
    <row r="524" spans="1:28" x14ac:dyDescent="0.2">
      <c r="A524" s="65">
        <v>8256</v>
      </c>
      <c r="B524" s="65" t="s">
        <v>1978</v>
      </c>
      <c r="C524" s="65" t="s">
        <v>1979</v>
      </c>
      <c r="D524" s="39">
        <v>3.5</v>
      </c>
      <c r="E524" s="41">
        <v>3.4697248794548305</v>
      </c>
      <c r="F524" s="116">
        <v>1968</v>
      </c>
      <c r="G5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24" s="39"/>
      <c r="I524" s="41">
        <v>0.76</v>
      </c>
      <c r="J524" s="23">
        <f>(Tabela1[[#This Row],[real]]-1)^3/Tabela1[[#This Row],[Z]]*0.00002</f>
        <v>3.9642600294867745E-4</v>
      </c>
      <c r="K524" s="66">
        <v>2954.0880695332148</v>
      </c>
      <c r="L524" s="66">
        <v>4999.905776533943</v>
      </c>
      <c r="M524" s="67">
        <v>42409</v>
      </c>
      <c r="N524" s="22">
        <f>IF(Tabela1[[#This Row],[Entry]]=$B$1,Tabela1[[#This Row],[real]],Tabela1[[#This Row],[L2]]/Tabela1[[#This Row],[days2]])</f>
        <v>3.3582726039279462</v>
      </c>
      <c r="O524" s="42">
        <f>IF(Tabela1[[#This Row],[Entry]]=$B$1,Tabela1[[#This Row],[real]],Tabela1[[#This Row],[L]]/($B$1-Tabela1[[#This Row],[Entry]]))</f>
        <v>3.3177875093125038</v>
      </c>
      <c r="P524" s="115">
        <v>879.64510864246586</v>
      </c>
      <c r="Q524" s="43">
        <f>MIN(500,$B$1-Tabela1[[#This Row],[Entry]])</f>
        <v>500</v>
      </c>
      <c r="R524" s="41">
        <f>(0.25-Tabela1[[#This Row],[days]]/2000)*$L$2+(Tabela1[[#This Row],[days]]/2000+0.75)*(IF(Tabela1[[#This Row],[real]]&gt;Tabela1[[#This Row],[AV2]],0.4*Tabela1[[#This Row],[real]]+0.6*Tabela1[[#This Row],[AV2]],Tabela1[[#This Row],[AV2]]))</f>
        <v>3.4028535141387</v>
      </c>
      <c r="S524" s="42">
        <f>Tabela1[[#This Row],[real]]-Tabela1[[#This Row],[AV2]]</f>
        <v>0.1114522755268843</v>
      </c>
      <c r="T524" s="64">
        <f>Tabela1[[#This Row],[real]]/Tabela1[[#This Row],[AV2]]</f>
        <v>1.0331873819285922</v>
      </c>
      <c r="U524" s="168">
        <v>43724</v>
      </c>
      <c r="V524" s="191" t="s">
        <v>4361</v>
      </c>
      <c r="W524" s="191"/>
      <c r="X524" s="2"/>
      <c r="Y524" s="41"/>
      <c r="Z524" s="40"/>
      <c r="AA524" s="41"/>
      <c r="AB524" s="40"/>
    </row>
    <row r="525" spans="1:28" x14ac:dyDescent="0.2">
      <c r="A525" s="247">
        <v>8601428</v>
      </c>
      <c r="B525" s="247" t="s">
        <v>630</v>
      </c>
      <c r="C525" s="247" t="s">
        <v>5249</v>
      </c>
      <c r="D525" s="248">
        <v>3.5</v>
      </c>
      <c r="E525" s="249">
        <v>3.5547456600908123</v>
      </c>
      <c r="F525" s="116">
        <v>2017</v>
      </c>
      <c r="G5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25" s="39"/>
      <c r="I525" s="249">
        <v>0.47</v>
      </c>
      <c r="J525" s="251">
        <f>(Tabela1[[#This Row],[real]]-1)^3/Tabela1[[#This Row],[Z]]*0.00002</f>
        <v>7.0953716421132313E-4</v>
      </c>
      <c r="K525" s="252">
        <v>1665.7361161528142</v>
      </c>
      <c r="L525" s="66">
        <v>2279.2581068349996</v>
      </c>
      <c r="M525" s="253">
        <v>43243</v>
      </c>
      <c r="N525" s="254">
        <f>IF(Tabela1[[#This Row],[Entry]]=$B$1,Tabela1[[#This Row],[real]],Tabela1[[#This Row],[L2]]/Tabela1[[#This Row],[days2]])</f>
        <v>3.3994891617137317</v>
      </c>
      <c r="O525" s="254">
        <f>IF(Tabela1[[#This Row],[Entry]]=$B$1,Tabela1[[#This Row],[real]],Tabela1[[#This Row],[L]]/($B$1-Tabela1[[#This Row],[Entry]]))</f>
        <v>3.3867133831129266</v>
      </c>
      <c r="P525" s="250">
        <v>489.99600731572639</v>
      </c>
      <c r="Q525" s="255">
        <f>MIN(500,$B$1-Tabela1[[#This Row],[Entry]])</f>
        <v>500</v>
      </c>
      <c r="R525" s="249">
        <f>(0.25-Tabela1[[#This Row],[days]]/2000)*$L$2+(Tabela1[[#This Row],[days]]/2000+0.75)*(IF(Tabela1[[#This Row],[real]]&gt;Tabela1[[#This Row],[AV2]],0.4*Tabela1[[#This Row],[real]]+0.6*Tabela1[[#This Row],[AV2]],Tabela1[[#This Row],[AV2]]))</f>
        <v>3.4615917610645637</v>
      </c>
      <c r="S525" s="254">
        <f>Tabela1[[#This Row],[real]]-Tabela1[[#This Row],[AV2]]</f>
        <v>0.15525649837708055</v>
      </c>
      <c r="T525" s="254">
        <f>Tabela1[[#This Row],[real]]/Tabela1[[#This Row],[AV2]]</f>
        <v>1.0456705378342237</v>
      </c>
      <c r="U525" s="256">
        <v>43724</v>
      </c>
      <c r="V525" s="257" t="s">
        <v>4399</v>
      </c>
      <c r="W525" s="191"/>
      <c r="X525" s="2"/>
      <c r="Y525" s="41"/>
      <c r="Z525" s="40"/>
      <c r="AA525" s="41"/>
      <c r="AB525" s="40"/>
    </row>
    <row r="526" spans="1:28" x14ac:dyDescent="0.2">
      <c r="A526" s="550">
        <v>9191817</v>
      </c>
      <c r="B526" s="550" t="s">
        <v>5883</v>
      </c>
      <c r="C526" s="80" t="s">
        <v>5883</v>
      </c>
      <c r="D526" s="551">
        <v>4.5</v>
      </c>
      <c r="E526" s="552">
        <v>3.9937139969203037</v>
      </c>
      <c r="F526" s="543">
        <v>2017</v>
      </c>
      <c r="G5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5.9355278059434147</v>
      </c>
      <c r="H526" s="551"/>
      <c r="I526" s="552">
        <v>0.39</v>
      </c>
      <c r="J526" s="544">
        <f>(Tabela1[[#This Row],[real]]-1)^3/Tabela1[[#This Row],[Z]]*0.00002</f>
        <v>1.3759299124603372E-3</v>
      </c>
      <c r="K526" s="553">
        <v>1245.9692721654519</v>
      </c>
      <c r="L526" s="545">
        <v>1493.5832035130138</v>
      </c>
      <c r="M526" s="549">
        <v>43528</v>
      </c>
      <c r="N526" s="547">
        <f>IF(Tabela1[[#This Row],[Entry]]=$B$1,Tabela1[[#This Row],[real]],Tabela1[[#This Row],[L2]]/Tabela1[[#This Row],[days2]])</f>
        <v>3.8728453739291133</v>
      </c>
      <c r="O526" s="554">
        <f>IF(Tabela1[[#This Row],[Entry]]=$B$1,Tabela1[[#This Row],[real]],Tabela1[[#This Row],[L]]/($B$1-Tabela1[[#This Row],[Entry]]))</f>
        <v>3.8494412461675616</v>
      </c>
      <c r="P526" s="555">
        <v>321.71934375510068</v>
      </c>
      <c r="Q526" s="556">
        <f>MIN(500,$B$1-Tabela1[[#This Row],[Entry]])</f>
        <v>388</v>
      </c>
      <c r="R526" s="552">
        <f>(0.25-Tabela1[[#This Row],[days]]/2000)*$L$2+(Tabela1[[#This Row],[days]]/2000+0.75)*(IF(Tabela1[[#This Row],[real]]&gt;Tabela1[[#This Row],[AV2]],0.4*Tabela1[[#This Row],[real]]+0.6*Tabela1[[#This Row],[AV2]],Tabela1[[#This Row],[AV2]]))</f>
        <v>3.8885501573580119</v>
      </c>
      <c r="S526" s="554">
        <f>Tabela1[[#This Row],[real]]-Tabela1[[#This Row],[AV2]]</f>
        <v>0.12086862299119039</v>
      </c>
      <c r="T526" s="554">
        <f>Tabela1[[#This Row],[real]]/Tabela1[[#This Row],[AV2]]</f>
        <v>1.0312092560691535</v>
      </c>
      <c r="U526" s="549">
        <v>43722</v>
      </c>
      <c r="V526" s="191" t="s">
        <v>3956</v>
      </c>
      <c r="W526" s="191"/>
      <c r="X526" s="2"/>
      <c r="Y526" s="41"/>
      <c r="Z526" s="40"/>
      <c r="AA526" s="41"/>
      <c r="AB526" s="40"/>
    </row>
    <row r="527" spans="1:28" x14ac:dyDescent="0.2">
      <c r="A527" s="596">
        <v>589463</v>
      </c>
      <c r="B527" s="596" t="s">
        <v>6273</v>
      </c>
      <c r="C527" s="596" t="s">
        <v>6274</v>
      </c>
      <c r="D527" s="597">
        <v>4</v>
      </c>
      <c r="E527" s="598">
        <v>3.6280827375273197</v>
      </c>
      <c r="F527" s="599">
        <v>2006</v>
      </c>
      <c r="G527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5.907151794167576</v>
      </c>
      <c r="H527" s="597"/>
      <c r="I527" s="598">
        <v>0.35</v>
      </c>
      <c r="J527" s="600">
        <f>(Tabela1[[#This Row],[real]]-1)^3/Tabela1[[#This Row],[Z]]*0.00002</f>
        <v>1.0372395118500067E-3</v>
      </c>
      <c r="K527" s="601">
        <v>658.81837908345165</v>
      </c>
      <c r="L527" s="601">
        <v>725.17598039346501</v>
      </c>
      <c r="M527" s="602">
        <v>43722</v>
      </c>
      <c r="N527" s="603">
        <f>IF(Tabela1[[#This Row],[Entry]]=$B$1,Tabela1[[#This Row],[real]],Tabela1[[#This Row],[L2]]/Tabela1[[#This Row],[days2]])</f>
        <v>3.7343314882330936</v>
      </c>
      <c r="O527" s="603">
        <f>IF(Tabela1[[#This Row],[Entry]]=$B$1,Tabela1[[#This Row],[real]],Tabela1[[#This Row],[L]]/($B$1-Tabela1[[#This Row],[Entry]]))</f>
        <v>3.7380205174920875</v>
      </c>
      <c r="P527" s="599">
        <v>176.42203997138265</v>
      </c>
      <c r="Q527" s="604">
        <f>MIN(500,$B$1-Tabela1[[#This Row],[Entry]])</f>
        <v>194</v>
      </c>
      <c r="R527" s="598">
        <f>(0.25-Tabela1[[#This Row],[days]]/2000)*$L$2+(Tabela1[[#This Row],[days]]/2000+0.75)*(IF(Tabela1[[#This Row],[real]]&gt;Tabela1[[#This Row],[AV2]],0.4*Tabela1[[#This Row],[real]]+0.6*Tabela1[[#This Row],[AV2]],Tabela1[[#This Row],[AV2]]))</f>
        <v>3.6737368463566571</v>
      </c>
      <c r="S527" s="603">
        <f>Tabela1[[#This Row],[real]]-Tabela1[[#This Row],[AV2]]</f>
        <v>-0.10624875070577389</v>
      </c>
      <c r="T527" s="603">
        <f>Tabela1[[#This Row],[real]]/Tabela1[[#This Row],[AV2]]</f>
        <v>0.9715481201814663</v>
      </c>
      <c r="U527" s="605">
        <v>43722</v>
      </c>
      <c r="V527" s="191" t="s">
        <v>6275</v>
      </c>
      <c r="W527" s="191"/>
      <c r="X527" s="2"/>
      <c r="Y527" s="66"/>
      <c r="Z527" s="66"/>
      <c r="AA527" s="66"/>
      <c r="AB527" s="66"/>
    </row>
    <row r="528" spans="1:28" x14ac:dyDescent="0.2">
      <c r="A528" s="75">
        <v>4177162</v>
      </c>
      <c r="B528" s="75" t="s">
        <v>3601</v>
      </c>
      <c r="C528" s="80" t="s">
        <v>3749</v>
      </c>
      <c r="D528" s="76">
        <v>4</v>
      </c>
      <c r="E528" s="77">
        <v>3.7409724625634153</v>
      </c>
      <c r="F528" s="116">
        <v>2012</v>
      </c>
      <c r="G5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0.43740347251797845</v>
      </c>
      <c r="H528" s="76"/>
      <c r="I528" s="77">
        <v>0.54</v>
      </c>
      <c r="J528" s="23">
        <f>(Tabela1[[#This Row],[real]]-1)^3/Tabela1[[#This Row],[Z]]*0.00002</f>
        <v>7.6269386497262179E-4</v>
      </c>
      <c r="K528" s="112">
        <v>2118.9087061071377</v>
      </c>
      <c r="L528" s="66">
        <v>3181.3657891326816</v>
      </c>
      <c r="M528" s="79">
        <v>43022</v>
      </c>
      <c r="N528" s="22">
        <f>IF(Tabela1[[#This Row],[Entry]]=$B$1,Tabela1[[#This Row],[real]],Tabela1[[#This Row],[L2]]/Tabela1[[#This Row],[days2]])</f>
        <v>3.5624501779329356</v>
      </c>
      <c r="O528" s="64">
        <f>IF(Tabela1[[#This Row],[Entry]]=$B$1,Tabela1[[#This Row],[real]],Tabela1[[#This Row],[L]]/($B$1-Tabela1[[#This Row],[Entry]]))</f>
        <v>3.5585747082021046</v>
      </c>
      <c r="P528" s="117">
        <v>594.78970940629586</v>
      </c>
      <c r="Q528" s="78">
        <f>MIN(500,$B$1-Tabela1[[#This Row],[Entry]])</f>
        <v>500</v>
      </c>
      <c r="R528" s="77">
        <f>(0.25-Tabela1[[#This Row],[days]]/2000)*$L$2+(Tabela1[[#This Row],[days]]/2000+0.75)*(IF(Tabela1[[#This Row],[real]]&gt;Tabela1[[#This Row],[AV2]],0.4*Tabela1[[#This Row],[real]]+0.6*Tabela1[[#This Row],[AV2]],Tabela1[[#This Row],[AV2]]))</f>
        <v>3.6338590917851277</v>
      </c>
      <c r="S528" s="64">
        <f>Tabela1[[#This Row],[real]]-Tabela1[[#This Row],[AV2]]</f>
        <v>0.1785222846304797</v>
      </c>
      <c r="T528" s="64">
        <f>Tabela1[[#This Row],[real]]/Tabela1[[#This Row],[AV2]]</f>
        <v>1.0501122193192509</v>
      </c>
      <c r="U528" s="168">
        <v>43722</v>
      </c>
      <c r="V528" s="191" t="s">
        <v>4278</v>
      </c>
      <c r="W528" s="191"/>
      <c r="X528" s="2"/>
      <c r="Y528" s="41"/>
      <c r="Z528" s="41"/>
      <c r="AA528" s="41"/>
      <c r="AB528" s="41"/>
    </row>
    <row r="529" spans="1:30" x14ac:dyDescent="0.2">
      <c r="A529" s="629">
        <v>10343842</v>
      </c>
      <c r="B529" s="629" t="s">
        <v>6271</v>
      </c>
      <c r="C529" s="629" t="s">
        <v>6272</v>
      </c>
      <c r="D529" s="630">
        <v>3</v>
      </c>
      <c r="E529" s="631">
        <v>3.0085755643914598</v>
      </c>
      <c r="F529" s="599">
        <v>2019</v>
      </c>
      <c r="G529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29" s="630"/>
      <c r="I529" s="631">
        <v>0.25</v>
      </c>
      <c r="J529" s="600">
        <f>(Tabela1[[#This Row],[real]]-1)^3/Tabela1[[#This Row],[Z]]*0.00002</f>
        <v>6.4826789161399423E-4</v>
      </c>
      <c r="K529" s="632">
        <v>542.31346002991916</v>
      </c>
      <c r="L529" s="601">
        <v>596.7841771718098</v>
      </c>
      <c r="M529" s="605">
        <v>43722</v>
      </c>
      <c r="N529" s="603">
        <f>IF(Tabela1[[#This Row],[Entry]]=$B$1,Tabela1[[#This Row],[real]],Tabela1[[#This Row],[L2]]/Tabela1[[#This Row],[days2]])</f>
        <v>3.0739552729233131</v>
      </c>
      <c r="O529" s="633">
        <f>IF(Tabela1[[#This Row],[Entry]]=$B$1,Tabela1[[#This Row],[real]],Tabela1[[#This Row],[L]]/($B$1-Tabela1[[#This Row],[Entry]]))</f>
        <v>3.0762070988237618</v>
      </c>
      <c r="P529" s="634">
        <v>176.42203997138265</v>
      </c>
      <c r="Q529" s="635">
        <f>MIN(500,$B$1-Tabela1[[#This Row],[Entry]])</f>
        <v>194</v>
      </c>
      <c r="R529" s="631">
        <f>(0.25-Tabela1[[#This Row],[days]]/2000)*$L$2+(Tabela1[[#This Row],[days]]/2000+0.75)*(IF(Tabela1[[#This Row],[real]]&gt;Tabela1[[#This Row],[AV2]],0.4*Tabela1[[#This Row],[real]]+0.6*Tabela1[[#This Row],[AV2]],Tabela1[[#This Row],[AV2]]))</f>
        <v>3.1143981919892729</v>
      </c>
      <c r="S529" s="633">
        <f>Tabela1[[#This Row],[real]]-Tabela1[[#This Row],[AV2]]</f>
        <v>-6.5379708531853264E-2</v>
      </c>
      <c r="T529" s="633">
        <f>Tabela1[[#This Row],[real]]/Tabela1[[#This Row],[AV2]]</f>
        <v>0.97873108008182641</v>
      </c>
      <c r="U529" s="605">
        <v>43722</v>
      </c>
      <c r="V529" s="191" t="s">
        <v>4257</v>
      </c>
      <c r="W529" s="191"/>
      <c r="X529" s="2"/>
      <c r="Y529" s="41"/>
      <c r="Z529" s="41"/>
      <c r="AA529" s="41"/>
      <c r="AB529" s="41"/>
    </row>
    <row r="530" spans="1:30" x14ac:dyDescent="0.2">
      <c r="A530" s="239">
        <v>1092</v>
      </c>
      <c r="B530" s="239" t="s">
        <v>154</v>
      </c>
      <c r="C530" s="239" t="s">
        <v>4654</v>
      </c>
      <c r="D530" s="240">
        <v>3.5</v>
      </c>
      <c r="E530" s="241">
        <v>3.414985873902761</v>
      </c>
      <c r="F530" s="116">
        <v>1983</v>
      </c>
      <c r="G5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0" s="39"/>
      <c r="I530" s="241">
        <v>0.44</v>
      </c>
      <c r="J530" s="199">
        <f>(Tabela1[[#This Row],[real]]-1)^3/Tabela1[[#This Row],[Z]]*0.00002</f>
        <v>6.4020800985060478E-4</v>
      </c>
      <c r="K530" s="243">
        <v>1731.7335442163412</v>
      </c>
      <c r="L530" s="66">
        <v>2415.6934276348493</v>
      </c>
      <c r="M530" s="204">
        <v>43218</v>
      </c>
      <c r="N530" s="202">
        <f>IF(Tabela1[[#This Row],[Entry]]=$B$1,Tabela1[[#This Row],[real]],Tabela1[[#This Row],[L2]]/Tabela1[[#This Row],[days2]])</f>
        <v>3.4455894921655261</v>
      </c>
      <c r="O530" s="244">
        <f>IF(Tabela1[[#This Row],[Entry]]=$B$1,Tabela1[[#This Row],[real]],Tabela1[[#This Row],[L]]/($B$1-Tabela1[[#This Row],[Entry]]))</f>
        <v>3.4608788361530793</v>
      </c>
      <c r="P530" s="242">
        <v>502.5942725196669</v>
      </c>
      <c r="Q530" s="245">
        <f>MIN(500,$B$1-Tabela1[[#This Row],[Entry]])</f>
        <v>500</v>
      </c>
      <c r="R530" s="241">
        <f>(0.25-Tabela1[[#This Row],[days]]/2000)*$L$2+(Tabela1[[#This Row],[days]]/2000+0.75)*(IF(Tabela1[[#This Row],[real]]&gt;Tabela1[[#This Row],[AV2]],0.4*Tabela1[[#This Row],[real]]+0.6*Tabela1[[#This Row],[AV2]],Tabela1[[#This Row],[AV2]]))</f>
        <v>3.4455894921655261</v>
      </c>
      <c r="S530" s="244">
        <f>Tabela1[[#This Row],[real]]-Tabela1[[#This Row],[AV2]]</f>
        <v>-3.0603618262765142E-2</v>
      </c>
      <c r="T530" s="244">
        <f>Tabela1[[#This Row],[real]]/Tabela1[[#This Row],[AV2]]</f>
        <v>0.9911180312302581</v>
      </c>
      <c r="U530" s="204">
        <v>43722</v>
      </c>
      <c r="V530" s="191" t="s">
        <v>4017</v>
      </c>
      <c r="W530" s="191"/>
      <c r="X530" s="2"/>
      <c r="Y530" s="41"/>
      <c r="Z530" s="41"/>
      <c r="AA530" s="41"/>
      <c r="AB530" s="41"/>
    </row>
    <row r="531" spans="1:30" x14ac:dyDescent="0.2">
      <c r="A531" s="65">
        <v>34856</v>
      </c>
      <c r="B531" s="65" t="s">
        <v>297</v>
      </c>
      <c r="C531" s="65" t="s">
        <v>298</v>
      </c>
      <c r="D531" s="39">
        <v>4</v>
      </c>
      <c r="E531" s="41">
        <v>4.003945970448525</v>
      </c>
      <c r="F531" s="116">
        <v>1991</v>
      </c>
      <c r="G5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1" s="39"/>
      <c r="I531" s="41">
        <v>0.77</v>
      </c>
      <c r="J531" s="23">
        <f>(Tabela1[[#This Row],[real]]-1)^3/Tabela1[[#This Row],[Z]]*0.00002</f>
        <v>7.0406964674536775E-4</v>
      </c>
      <c r="K531" s="66">
        <v>3264.2202028837205</v>
      </c>
      <c r="L531" s="66">
        <v>5574.2896572749232</v>
      </c>
      <c r="M531" s="67">
        <v>42409</v>
      </c>
      <c r="N531" s="22">
        <f>IF(Tabela1[[#This Row],[Entry]]=$B$1,Tabela1[[#This Row],[real]],Tabela1[[#This Row],[L2]]/Tabela1[[#This Row],[days2]])</f>
        <v>3.7108376671602361</v>
      </c>
      <c r="O531" s="42">
        <f>IF(Tabela1[[#This Row],[Entry]]=$B$1,Tabela1[[#This Row],[real]],Tabela1[[#This Row],[L]]/($B$1-Tabela1[[#This Row],[Entry]]))</f>
        <v>3.6989314248672351</v>
      </c>
      <c r="P531" s="115">
        <v>879.64510864246586</v>
      </c>
      <c r="Q531" s="43">
        <f>MIN(500,$B$1-Tabela1[[#This Row],[Entry]])</f>
        <v>500</v>
      </c>
      <c r="R531" s="41">
        <f>(0.25-Tabela1[[#This Row],[days]]/2000)*$L$2+(Tabela1[[#This Row],[days]]/2000+0.75)*(IF(Tabela1[[#This Row],[real]]&gt;Tabela1[[#This Row],[AV2]],0.4*Tabela1[[#This Row],[real]]+0.6*Tabela1[[#This Row],[AV2]],Tabela1[[#This Row],[AV2]]))</f>
        <v>3.828080988475552</v>
      </c>
      <c r="S531" s="42">
        <f>Tabela1[[#This Row],[real]]-Tabela1[[#This Row],[AV2]]</f>
        <v>0.29310830328828885</v>
      </c>
      <c r="T531" s="64">
        <f>Tabela1[[#This Row],[real]]/Tabela1[[#This Row],[AV2]]</f>
        <v>1.0789870992962605</v>
      </c>
      <c r="U531" s="172">
        <v>43722</v>
      </c>
      <c r="V531" s="191" t="s">
        <v>3971</v>
      </c>
      <c r="W531" s="191"/>
      <c r="X531" s="2"/>
      <c r="Y531" s="41"/>
      <c r="Z531" s="41"/>
      <c r="AA531" s="41"/>
      <c r="AB531" s="41"/>
    </row>
    <row r="532" spans="1:30" x14ac:dyDescent="0.2">
      <c r="A532" s="65">
        <v>8508</v>
      </c>
      <c r="B532" s="65" t="s">
        <v>266</v>
      </c>
      <c r="C532" s="65" t="s">
        <v>267</v>
      </c>
      <c r="D532" s="39">
        <v>4</v>
      </c>
      <c r="E532" s="41">
        <v>3.7495573378398594</v>
      </c>
      <c r="F532" s="116">
        <v>1970</v>
      </c>
      <c r="G5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2.1447927229093545E-2</v>
      </c>
      <c r="H532" s="39"/>
      <c r="I532" s="41">
        <v>0.86</v>
      </c>
      <c r="J532" s="23">
        <f>(Tabela1[[#This Row],[real]]-1)^3/Tabela1[[#This Row],[Z]]*0.00002</f>
        <v>4.834147376451355E-4</v>
      </c>
      <c r="K532" s="66">
        <v>3156.4849091643036</v>
      </c>
      <c r="L532" s="66">
        <v>5409.9988482528415</v>
      </c>
      <c r="M532" s="67">
        <v>42409</v>
      </c>
      <c r="N532" s="22">
        <f>IF(Tabela1[[#This Row],[Entry]]=$B$1,Tabela1[[#This Row],[real]],Tabela1[[#This Row],[L2]]/Tabela1[[#This Row],[days2]])</f>
        <v>3.588361804268573</v>
      </c>
      <c r="O532" s="42">
        <f>IF(Tabela1[[#This Row],[Entry]]=$B$1,Tabela1[[#This Row],[real]],Tabela1[[#This Row],[L]]/($B$1-Tabela1[[#This Row],[Entry]]))</f>
        <v>3.5899129716342677</v>
      </c>
      <c r="P532" s="115">
        <v>879.64510864246586</v>
      </c>
      <c r="Q532" s="43">
        <f>MIN(500,$B$1-Tabela1[[#This Row],[Entry]])</f>
        <v>500</v>
      </c>
      <c r="R532" s="41">
        <f>(0.25-Tabela1[[#This Row],[days]]/2000)*$L$2+(Tabela1[[#This Row],[days]]/2000+0.75)*(IF(Tabela1[[#This Row],[real]]&gt;Tabela1[[#This Row],[AV2]],0.4*Tabela1[[#This Row],[real]]+0.6*Tabela1[[#This Row],[AV2]],Tabela1[[#This Row],[AV2]]))</f>
        <v>3.6528400176970877</v>
      </c>
      <c r="S532" s="42">
        <f>Tabela1[[#This Row],[real]]-Tabela1[[#This Row],[AV2]]</f>
        <v>0.16119553357128646</v>
      </c>
      <c r="T532" s="64">
        <f>Tabela1[[#This Row],[real]]/Tabela1[[#This Row],[AV2]]</f>
        <v>1.0449217616182223</v>
      </c>
      <c r="U532" s="168">
        <v>43721</v>
      </c>
      <c r="V532" s="191" t="s">
        <v>4420</v>
      </c>
      <c r="W532" s="191"/>
      <c r="X532" s="2"/>
      <c r="Y532" s="41"/>
      <c r="Z532" s="41"/>
      <c r="AA532" s="41"/>
      <c r="AB532" s="41"/>
    </row>
    <row r="533" spans="1:30" x14ac:dyDescent="0.2">
      <c r="A533" s="65">
        <v>92038</v>
      </c>
      <c r="B533" s="65" t="s">
        <v>1066</v>
      </c>
      <c r="C533" s="65" t="s">
        <v>1067</v>
      </c>
      <c r="D533" s="39">
        <v>3</v>
      </c>
      <c r="E533" s="41">
        <v>3.0867732634849916</v>
      </c>
      <c r="F533" s="116">
        <v>2001</v>
      </c>
      <c r="G5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3" s="39"/>
      <c r="I533" s="41">
        <v>0.59</v>
      </c>
      <c r="J533" s="23">
        <f>(Tabela1[[#This Row],[real]]-1)^3/Tabela1[[#This Row],[Z]]*0.00002</f>
        <v>3.0803763136457894E-4</v>
      </c>
      <c r="K533" s="66">
        <v>2840.045937124889</v>
      </c>
      <c r="L533" s="66">
        <v>4895.714289338368</v>
      </c>
      <c r="M533" s="67">
        <v>42409</v>
      </c>
      <c r="N533" s="22">
        <f>IF(Tabela1[[#This Row],[Entry]]=$B$1,Tabela1[[#This Row],[real]],Tabela1[[#This Row],[L2]]/Tabela1[[#This Row],[days2]])</f>
        <v>3.2286269874311704</v>
      </c>
      <c r="O533" s="42">
        <f>IF(Tabela1[[#This Row],[Entry]]=$B$1,Tabela1[[#This Row],[real]],Tabela1[[#This Row],[L]]/($B$1-Tabela1[[#This Row],[Entry]]))</f>
        <v>3.2486491634627526</v>
      </c>
      <c r="P533" s="115">
        <v>879.64510864246586</v>
      </c>
      <c r="Q533" s="43">
        <f>MIN(500,$B$1-Tabela1[[#This Row],[Entry]])</f>
        <v>500</v>
      </c>
      <c r="R533" s="41">
        <f>(0.25-Tabela1[[#This Row],[days]]/2000)*$L$2+(Tabela1[[#This Row],[days]]/2000+0.75)*(IF(Tabela1[[#This Row],[real]]&gt;Tabela1[[#This Row],[AV2]],0.4*Tabela1[[#This Row],[real]]+0.6*Tabela1[[#This Row],[AV2]],Tabela1[[#This Row],[AV2]]))</f>
        <v>3.2286269874311704</v>
      </c>
      <c r="S533" s="42">
        <f>Tabela1[[#This Row],[real]]-Tabela1[[#This Row],[AV2]]</f>
        <v>-0.14185372394617879</v>
      </c>
      <c r="T533" s="64">
        <f>Tabela1[[#This Row],[real]]/Tabela1[[#This Row],[AV2]]</f>
        <v>0.95606376193397202</v>
      </c>
      <c r="U533" s="168">
        <v>43721</v>
      </c>
      <c r="V533" s="191" t="s">
        <v>3993</v>
      </c>
      <c r="W533" s="191"/>
      <c r="X533" s="2"/>
      <c r="Y533" s="41"/>
      <c r="Z533" s="41"/>
      <c r="AA533" s="41"/>
      <c r="AB533" s="41"/>
      <c r="AD533" s="115"/>
    </row>
    <row r="534" spans="1:30" x14ac:dyDescent="0.2">
      <c r="A534" s="65">
        <v>10669</v>
      </c>
      <c r="B534" s="65" t="s">
        <v>467</v>
      </c>
      <c r="C534" s="65" t="s">
        <v>2239</v>
      </c>
      <c r="D534" s="39">
        <v>4.5</v>
      </c>
      <c r="E534" s="41">
        <v>4.1505900415085213</v>
      </c>
      <c r="F534" s="116">
        <v>1988</v>
      </c>
      <c r="G5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2.3023129071561774</v>
      </c>
      <c r="H534" s="39"/>
      <c r="I534" s="41">
        <v>0.88</v>
      </c>
      <c r="J534" s="23">
        <f>(Tabela1[[#This Row],[real]]-1)^3/Tabela1[[#This Row],[Z]]*0.00002</f>
        <v>7.107600534276866E-4</v>
      </c>
      <c r="K534" s="66">
        <v>3358.0298434733686</v>
      </c>
      <c r="L534" s="66">
        <v>5671.3698316196696</v>
      </c>
      <c r="M534" s="67">
        <v>42409</v>
      </c>
      <c r="N534" s="22">
        <f>IF(Tabela1[[#This Row],[Entry]]=$B$1,Tabela1[[#This Row],[real]],Tabela1[[#This Row],[L2]]/Tabela1[[#This Row],[days2]])</f>
        <v>3.8174825398116878</v>
      </c>
      <c r="O534" s="42">
        <f>IF(Tabela1[[#This Row],[Entry]]=$B$1,Tabela1[[#This Row],[real]],Tabela1[[#This Row],[L]]/($B$1-Tabela1[[#This Row],[Entry]]))</f>
        <v>3.7633509168013735</v>
      </c>
      <c r="P534" s="115">
        <v>879.64510864246586</v>
      </c>
      <c r="Q534" s="43">
        <f>MIN(500,$B$1-Tabela1[[#This Row],[Entry]])</f>
        <v>500</v>
      </c>
      <c r="R534" s="41">
        <f>(0.25-Tabela1[[#This Row],[days]]/2000)*$L$2+(Tabela1[[#This Row],[days]]/2000+0.75)*(IF(Tabela1[[#This Row],[real]]&gt;Tabela1[[#This Row],[AV2]],0.4*Tabela1[[#This Row],[real]]+0.6*Tabela1[[#This Row],[AV2]],Tabela1[[#This Row],[AV2]]))</f>
        <v>3.9507255404904211</v>
      </c>
      <c r="S534" s="42">
        <f>Tabela1[[#This Row],[real]]-Tabela1[[#This Row],[AV2]]</f>
        <v>0.33310750169683345</v>
      </c>
      <c r="T534" s="64">
        <f>Tabela1[[#This Row],[real]]/Tabela1[[#This Row],[AV2]]</f>
        <v>1.0872584218062371</v>
      </c>
      <c r="U534" s="172">
        <v>43720</v>
      </c>
      <c r="V534" s="191" t="s">
        <v>3980</v>
      </c>
      <c r="W534" s="191"/>
      <c r="X534" s="2"/>
      <c r="Y534" s="41"/>
      <c r="Z534" s="41"/>
      <c r="AA534" s="41"/>
      <c r="AB534" s="41"/>
    </row>
    <row r="535" spans="1:30" x14ac:dyDescent="0.2">
      <c r="A535" s="65">
        <v>28325</v>
      </c>
      <c r="B535" s="65" t="s">
        <v>1199</v>
      </c>
      <c r="C535" s="65" t="s">
        <v>2628</v>
      </c>
      <c r="D535" s="39">
        <v>3.5</v>
      </c>
      <c r="E535" s="41">
        <v>3.5118285547795227</v>
      </c>
      <c r="F535" s="116">
        <v>2000</v>
      </c>
      <c r="G5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5" s="39"/>
      <c r="I535" s="41">
        <v>0.74</v>
      </c>
      <c r="J535" s="23">
        <f>(Tabela1[[#This Row],[real]]-1)^3/Tabela1[[#This Row],[Z]]*0.00002</f>
        <v>4.2831990317340898E-4</v>
      </c>
      <c r="K535" s="66">
        <v>3137.7705285149109</v>
      </c>
      <c r="L535" s="66">
        <v>5400.8253228553567</v>
      </c>
      <c r="M535" s="67">
        <v>42409</v>
      </c>
      <c r="N535" s="22">
        <f>IF(Tabela1[[#This Row],[Entry]]=$B$1,Tabela1[[#This Row],[real]],Tabela1[[#This Row],[L2]]/Tabela1[[#This Row],[days2]])</f>
        <v>3.5670868827513327</v>
      </c>
      <c r="O535" s="42">
        <f>IF(Tabela1[[#This Row],[Entry]]=$B$1,Tabela1[[#This Row],[real]],Tabela1[[#This Row],[L]]/($B$1-Tabela1[[#This Row],[Entry]]))</f>
        <v>3.5838256953253862</v>
      </c>
      <c r="P535" s="115">
        <v>879.64510864246586</v>
      </c>
      <c r="Q535" s="43">
        <f>MIN(500,$B$1-Tabela1[[#This Row],[Entry]])</f>
        <v>500</v>
      </c>
      <c r="R535" s="41">
        <f>(0.25-Tabela1[[#This Row],[days]]/2000)*$L$2+(Tabela1[[#This Row],[days]]/2000+0.75)*(IF(Tabela1[[#This Row],[real]]&gt;Tabela1[[#This Row],[AV2]],0.4*Tabela1[[#This Row],[real]]+0.6*Tabela1[[#This Row],[AV2]],Tabela1[[#This Row],[AV2]]))</f>
        <v>3.5670868827513327</v>
      </c>
      <c r="S535" s="42">
        <f>Tabela1[[#This Row],[real]]-Tabela1[[#This Row],[AV2]]</f>
        <v>-5.5258327971809962E-2</v>
      </c>
      <c r="T535" s="64">
        <f>Tabela1[[#This Row],[real]]/Tabela1[[#This Row],[AV2]]</f>
        <v>0.98450883598069561</v>
      </c>
      <c r="U535" s="168">
        <v>43720</v>
      </c>
      <c r="V535" s="191" t="s">
        <v>4807</v>
      </c>
      <c r="W535" s="191"/>
      <c r="X535" s="2"/>
      <c r="Y535" s="41"/>
      <c r="Z535" s="40"/>
      <c r="AA535" s="41"/>
      <c r="AB535" s="40"/>
    </row>
    <row r="536" spans="1:30" x14ac:dyDescent="0.2">
      <c r="A536" s="65">
        <v>3542833</v>
      </c>
      <c r="B536" s="65" t="s">
        <v>60</v>
      </c>
      <c r="C536" s="65" t="s">
        <v>405</v>
      </c>
      <c r="D536" s="39">
        <v>4</v>
      </c>
      <c r="E536" s="41">
        <v>3.7787213248713845</v>
      </c>
      <c r="F536" s="116">
        <v>2011</v>
      </c>
      <c r="G5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6" s="39"/>
      <c r="I536" s="41">
        <v>0.80999999999999994</v>
      </c>
      <c r="J536" s="23">
        <f>(Tabela1[[#This Row],[real]]-1)^3/Tabela1[[#This Row],[Z]]*0.00002</f>
        <v>5.2976097025435765E-4</v>
      </c>
      <c r="K536" s="66">
        <v>3027.9445979335792</v>
      </c>
      <c r="L536" s="66">
        <v>5108.2532554354448</v>
      </c>
      <c r="M536" s="67">
        <v>42409</v>
      </c>
      <c r="N536" s="22">
        <f>IF(Tabela1[[#This Row],[Entry]]=$B$1,Tabela1[[#This Row],[real]],Tabela1[[#This Row],[L2]]/Tabela1[[#This Row],[days2]])</f>
        <v>3.4422343376711657</v>
      </c>
      <c r="O536" s="42">
        <f>IF(Tabela1[[#This Row],[Entry]]=$B$1,Tabela1[[#This Row],[real]],Tabela1[[#This Row],[L]]/($B$1-Tabela1[[#This Row],[Entry]]))</f>
        <v>3.3896836466061346</v>
      </c>
      <c r="P536" s="115">
        <v>879.64510864246586</v>
      </c>
      <c r="Q536" s="43">
        <f>MIN(500,$B$1-Tabela1[[#This Row],[Entry]])</f>
        <v>500</v>
      </c>
      <c r="R536" s="41">
        <f>(0.25-Tabela1[[#This Row],[days]]/2000)*$L$2+(Tabela1[[#This Row],[days]]/2000+0.75)*(IF(Tabela1[[#This Row],[real]]&gt;Tabela1[[#This Row],[AV2]],0.4*Tabela1[[#This Row],[real]]+0.6*Tabela1[[#This Row],[AV2]],Tabela1[[#This Row],[AV2]]))</f>
        <v>3.5768291325512531</v>
      </c>
      <c r="S536" s="42">
        <f>Tabela1[[#This Row],[real]]-Tabela1[[#This Row],[AV2]]</f>
        <v>0.33648698720021875</v>
      </c>
      <c r="T536" s="64">
        <f>Tabela1[[#This Row],[real]]/Tabela1[[#This Row],[AV2]]</f>
        <v>1.0977524927683651</v>
      </c>
      <c r="U536" s="168">
        <v>43720</v>
      </c>
      <c r="V536" s="191" t="s">
        <v>4113</v>
      </c>
      <c r="W536" s="191"/>
      <c r="X536" s="2"/>
      <c r="Y536" s="66"/>
      <c r="Z536" s="66"/>
      <c r="AA536" s="66"/>
      <c r="AB536" s="66"/>
    </row>
    <row r="537" spans="1:30" x14ac:dyDescent="0.2">
      <c r="A537" s="629">
        <v>8313423</v>
      </c>
      <c r="B537" s="629" t="s">
        <v>6268</v>
      </c>
      <c r="C537" s="629" t="s">
        <v>6269</v>
      </c>
      <c r="D537" s="630">
        <v>3.5</v>
      </c>
      <c r="E537" s="631">
        <v>3.4989797762201249</v>
      </c>
      <c r="F537" s="599">
        <v>2017</v>
      </c>
      <c r="G537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7" s="630"/>
      <c r="I537" s="631">
        <v>0.35</v>
      </c>
      <c r="J537" s="600">
        <f>(Tabela1[[#This Row],[real]]-1)^3/Tabela1[[#This Row],[Z]]*0.00002</f>
        <v>8.9176449197083687E-4</v>
      </c>
      <c r="K537" s="632">
        <v>642.4098456403525</v>
      </c>
      <c r="L537" s="601">
        <v>708.08165114688018</v>
      </c>
      <c r="M537" s="605">
        <v>43719</v>
      </c>
      <c r="N537" s="603">
        <f>IF(Tabela1[[#This Row],[Entry]]=$B$1,Tabela1[[#This Row],[real]],Tabela1[[#This Row],[L2]]/Tabela1[[#This Row],[days2]])</f>
        <v>3.5910825320730013</v>
      </c>
      <c r="O537" s="633">
        <f>IF(Tabela1[[#This Row],[Entry]]=$B$1,Tabela1[[#This Row],[real]],Tabela1[[#This Row],[L]]/($B$1-Tabela1[[#This Row],[Entry]]))</f>
        <v>3.5943231022684272</v>
      </c>
      <c r="P537" s="634">
        <v>178.89030394116637</v>
      </c>
      <c r="Q537" s="635">
        <f>MIN(500,$B$1-Tabela1[[#This Row],[Entry]])</f>
        <v>197</v>
      </c>
      <c r="R537" s="631">
        <f>(0.25-Tabela1[[#This Row],[days]]/2000)*$L$2+(Tabela1[[#This Row],[days]]/2000+0.75)*(IF(Tabela1[[#This Row],[real]]&gt;Tabela1[[#This Row],[AV2]],0.4*Tabela1[[#This Row],[real]]+0.6*Tabela1[[#This Row],[AV2]],Tabela1[[#This Row],[AV2]]))</f>
        <v>3.5527841721712545</v>
      </c>
      <c r="S537" s="633">
        <f>Tabela1[[#This Row],[real]]-Tabela1[[#This Row],[AV2]]</f>
        <v>-9.2102755852876417E-2</v>
      </c>
      <c r="T537" s="633">
        <f>Tabela1[[#This Row],[real]]/Tabela1[[#This Row],[AV2]]</f>
        <v>0.97435237006382336</v>
      </c>
      <c r="U537" s="605">
        <v>43719</v>
      </c>
      <c r="V537" s="191" t="s">
        <v>6270</v>
      </c>
      <c r="W537" s="191"/>
      <c r="X537" s="2"/>
      <c r="Y537" s="41"/>
      <c r="Z537" s="41"/>
      <c r="AA537" s="41"/>
      <c r="AB537" s="41"/>
    </row>
    <row r="538" spans="1:30" x14ac:dyDescent="0.2">
      <c r="A538" s="10">
        <v>1697048</v>
      </c>
      <c r="B538" s="10" t="s">
        <v>2354</v>
      </c>
      <c r="C538" s="10" t="s">
        <v>893</v>
      </c>
      <c r="D538" s="2">
        <v>4.5</v>
      </c>
      <c r="E538" s="21">
        <v>4.3325767191204232</v>
      </c>
      <c r="F538" s="116">
        <v>2008</v>
      </c>
      <c r="G5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38" s="39"/>
      <c r="I538" s="21">
        <v>0.94</v>
      </c>
      <c r="J538" s="23">
        <f>(Tabela1[[#This Row],[real]]-1)^3/Tabela1[[#This Row],[Z]]*0.00002</f>
        <v>7.8748558058491292E-4</v>
      </c>
      <c r="K538" s="24">
        <v>3286.2422213975456</v>
      </c>
      <c r="L538" s="66">
        <v>5542.9690826103097</v>
      </c>
      <c r="M538" s="1">
        <v>42409</v>
      </c>
      <c r="N538" s="22">
        <f>IF(Tabela1[[#This Row],[Entry]]=$B$1,Tabela1[[#This Row],[real]],Tabela1[[#This Row],[L2]]/Tabela1[[#This Row],[days2]])</f>
        <v>3.735872784501832</v>
      </c>
      <c r="O538" s="22">
        <f>IF(Tabela1[[#This Row],[Entry]]=$B$1,Tabela1[[#This Row],[real]],Tabela1[[#This Row],[L]]/($B$1-Tabela1[[#This Row],[Entry]]))</f>
        <v>3.6781480309292034</v>
      </c>
      <c r="P538" s="35">
        <v>879.64510864246586</v>
      </c>
      <c r="Q538" s="3">
        <f>MIN(500,$B$1-Tabela1[[#This Row],[Entry]])</f>
        <v>500</v>
      </c>
      <c r="R538" s="21">
        <f>(0.25-Tabela1[[#This Row],[days]]/2000)*$L$2+(Tabela1[[#This Row],[days]]/2000+0.75)*(IF(Tabela1[[#This Row],[real]]&gt;Tabela1[[#This Row],[AV2]],0.4*Tabela1[[#This Row],[real]]+0.6*Tabela1[[#This Row],[AV2]],Tabela1[[#This Row],[AV2]]))</f>
        <v>3.9745543583492684</v>
      </c>
      <c r="S538" s="22">
        <f>Tabela1[[#This Row],[real]]-Tabela1[[#This Row],[AV2]]</f>
        <v>0.59670393461859117</v>
      </c>
      <c r="T538" s="47">
        <f>Tabela1[[#This Row],[real]]/Tabela1[[#This Row],[AV2]]</f>
        <v>1.1597227660144107</v>
      </c>
      <c r="U538" s="172">
        <v>43719</v>
      </c>
      <c r="V538" s="191" t="s">
        <v>4595</v>
      </c>
      <c r="W538" s="191"/>
      <c r="X538" s="2"/>
      <c r="Y538" s="41"/>
      <c r="Z538" s="41"/>
      <c r="AA538" s="41"/>
      <c r="AB538" s="41"/>
    </row>
    <row r="539" spans="1:30" x14ac:dyDescent="0.2">
      <c r="A539" s="75">
        <v>6708893</v>
      </c>
      <c r="B539" s="75" t="s">
        <v>3751</v>
      </c>
      <c r="C539" s="75" t="s">
        <v>3751</v>
      </c>
      <c r="D539" s="76">
        <v>4</v>
      </c>
      <c r="E539" s="77">
        <v>3.6488759513840021</v>
      </c>
      <c r="F539" s="116">
        <v>2015</v>
      </c>
      <c r="G5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4.8996761664439328</v>
      </c>
      <c r="H539" s="39"/>
      <c r="I539" s="77">
        <v>0.54</v>
      </c>
      <c r="J539" s="23">
        <f>(Tabela1[[#This Row],[real]]-1)^3/Tabela1[[#This Row],[Z]]*0.00002</f>
        <v>6.8836867218778923E-4</v>
      </c>
      <c r="K539" s="112">
        <v>1918.4038200892596</v>
      </c>
      <c r="L539" s="66">
        <v>2773.9297937921269</v>
      </c>
      <c r="M539" s="79">
        <v>43120</v>
      </c>
      <c r="N539" s="22">
        <f>IF(Tabela1[[#This Row],[Entry]]=$B$1,Tabela1[[#This Row],[real]],Tabela1[[#This Row],[L2]]/Tabela1[[#This Row],[days2]])</f>
        <v>3.4927696813722351</v>
      </c>
      <c r="O539" s="64">
        <f>IF(Tabela1[[#This Row],[Entry]]=$B$1,Tabela1[[#This Row],[real]],Tabela1[[#This Row],[L]]/($B$1-Tabela1[[#This Row],[Entry]]))</f>
        <v>3.4848364243619687</v>
      </c>
      <c r="P539" s="117">
        <v>549.25002078452519</v>
      </c>
      <c r="Q539" s="78">
        <f>MIN(500,$B$1-Tabela1[[#This Row],[Entry]])</f>
        <v>500</v>
      </c>
      <c r="R539" s="77">
        <f>(0.25-Tabela1[[#This Row],[days]]/2000)*$L$2+(Tabela1[[#This Row],[days]]/2000+0.75)*(IF(Tabela1[[#This Row],[real]]&gt;Tabela1[[#This Row],[AV2]],0.4*Tabela1[[#This Row],[real]]+0.6*Tabela1[[#This Row],[AV2]],Tabela1[[#This Row],[AV2]]))</f>
        <v>3.5552121893769417</v>
      </c>
      <c r="S539" s="64">
        <f>Tabela1[[#This Row],[real]]-Tabela1[[#This Row],[AV2]]</f>
        <v>0.15610627001176702</v>
      </c>
      <c r="T539" s="64">
        <f>Tabela1[[#This Row],[real]]/Tabela1[[#This Row],[AV2]]</f>
        <v>1.044694120784522</v>
      </c>
      <c r="U539" s="168">
        <v>43718</v>
      </c>
      <c r="V539" s="191" t="s">
        <v>3938</v>
      </c>
      <c r="W539" s="191"/>
      <c r="X539" s="2"/>
      <c r="Y539" s="41"/>
      <c r="Z539" s="41"/>
      <c r="AA539" s="41"/>
      <c r="AB539" s="41"/>
    </row>
    <row r="540" spans="1:30" x14ac:dyDescent="0.2">
      <c r="A540" s="65">
        <v>8436</v>
      </c>
      <c r="B540" s="65" t="s">
        <v>286</v>
      </c>
      <c r="C540" s="65" t="s">
        <v>287</v>
      </c>
      <c r="D540" s="39">
        <v>4</v>
      </c>
      <c r="E540" s="41">
        <v>3.7262709352074488</v>
      </c>
      <c r="F540" s="116">
        <v>1967</v>
      </c>
      <c r="G5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1.149723876835306</v>
      </c>
      <c r="H540" s="39"/>
      <c r="I540" s="41">
        <v>0.75</v>
      </c>
      <c r="J540" s="23">
        <f>(Tabela1[[#This Row],[real]]-1)^3/Tabela1[[#This Row],[Z]]*0.00002</f>
        <v>5.4035076791162967E-4</v>
      </c>
      <c r="K540" s="66">
        <v>3157.3545678789774</v>
      </c>
      <c r="L540" s="66">
        <v>5377.9133260755552</v>
      </c>
      <c r="M540" s="67">
        <v>42409</v>
      </c>
      <c r="N540" s="22">
        <f>IF(Tabela1[[#This Row],[Entry]]=$B$1,Tabela1[[#This Row],[real]],Tabela1[[#This Row],[L2]]/Tabela1[[#This Row],[days2]])</f>
        <v>3.5893504515152062</v>
      </c>
      <c r="O540" s="42">
        <f>IF(Tabela1[[#This Row],[Entry]]=$B$1,Tabela1[[#This Row],[real]],Tabela1[[#This Row],[L]]/($B$1-Tabela1[[#This Row],[Entry]]))</f>
        <v>3.5686219814701761</v>
      </c>
      <c r="P540" s="115">
        <v>879.64510864246586</v>
      </c>
      <c r="Q540" s="43">
        <f>MIN(500,$B$1-Tabela1[[#This Row],[Entry]])</f>
        <v>500</v>
      </c>
      <c r="R540" s="41">
        <f>(0.25-Tabela1[[#This Row],[days]]/2000)*$L$2+(Tabela1[[#This Row],[days]]/2000+0.75)*(IF(Tabela1[[#This Row],[real]]&gt;Tabela1[[#This Row],[AV2]],0.4*Tabela1[[#This Row],[real]]+0.6*Tabela1[[#This Row],[AV2]],Tabela1[[#This Row],[AV2]]))</f>
        <v>3.644118644992103</v>
      </c>
      <c r="S540" s="42">
        <f>Tabela1[[#This Row],[real]]-Tabela1[[#This Row],[AV2]]</f>
        <v>0.13692048369224263</v>
      </c>
      <c r="T540" s="64">
        <f>Tabela1[[#This Row],[real]]/Tabela1[[#This Row],[AV2]]</f>
        <v>1.0381463124155077</v>
      </c>
      <c r="U540" s="168">
        <v>43718</v>
      </c>
      <c r="V540" s="191" t="s">
        <v>3935</v>
      </c>
      <c r="W540" s="191"/>
      <c r="X540" s="2"/>
      <c r="Y540" s="41"/>
      <c r="Z540" s="41"/>
      <c r="AA540" s="41"/>
      <c r="AB540" s="41"/>
    </row>
    <row r="541" spans="1:30" x14ac:dyDescent="0.2">
      <c r="A541" s="10">
        <v>9000</v>
      </c>
      <c r="B541" s="10" t="s">
        <v>2435</v>
      </c>
      <c r="C541" s="10" t="s">
        <v>2441</v>
      </c>
      <c r="D541" s="2">
        <v>3.5</v>
      </c>
      <c r="E541" s="21">
        <v>3.4279565373658598</v>
      </c>
      <c r="F541" s="116">
        <v>1987</v>
      </c>
      <c r="G5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41" s="21">
        <v>0.51</v>
      </c>
      <c r="J541" s="23">
        <f>(Tabela1[[#This Row],[real]]-1)^3/Tabela1[[#This Row],[Z]]*0.00002</f>
        <v>5.6128384725816682E-4</v>
      </c>
      <c r="K541" s="24">
        <v>2747.1306293817493</v>
      </c>
      <c r="L541" s="66">
        <v>4686.2773134737718</v>
      </c>
      <c r="M541" s="1">
        <v>42409</v>
      </c>
      <c r="N541" s="22">
        <f>IF(Tabela1[[#This Row],[Entry]]=$B$1,Tabela1[[#This Row],[real]],Tabela1[[#This Row],[L2]]/Tabela1[[#This Row],[days2]])</f>
        <v>3.1229988121247292</v>
      </c>
      <c r="O541" s="22">
        <f>IF(Tabela1[[#This Row],[Entry]]=$B$1,Tabela1[[#This Row],[real]],Tabela1[[#This Row],[L]]/($B$1-Tabela1[[#This Row],[Entry]]))</f>
        <v>3.1096730679985214</v>
      </c>
      <c r="P541" s="35">
        <v>879.64510864246586</v>
      </c>
      <c r="Q541" s="3">
        <f>MIN(500,$B$1-Tabela1[[#This Row],[Entry]])</f>
        <v>500</v>
      </c>
      <c r="R541" s="21">
        <f>(0.25-Tabela1[[#This Row],[days]]/2000)*$L$2+(Tabela1[[#This Row],[days]]/2000+0.75)*(IF(Tabela1[[#This Row],[real]]&gt;Tabela1[[#This Row],[AV2]],0.4*Tabela1[[#This Row],[real]]+0.6*Tabela1[[#This Row],[AV2]],Tabela1[[#This Row],[AV2]]))</f>
        <v>3.2449819022211814</v>
      </c>
      <c r="S541" s="22">
        <f>Tabela1[[#This Row],[real]]-Tabela1[[#This Row],[AV2]]</f>
        <v>0.30495772524113063</v>
      </c>
      <c r="T541" s="47">
        <f>Tabela1[[#This Row],[real]]/Tabela1[[#This Row],[AV2]]</f>
        <v>1.0976490045584273</v>
      </c>
      <c r="U541" s="168">
        <v>43718</v>
      </c>
      <c r="V541" s="191" t="s">
        <v>4427</v>
      </c>
      <c r="W541" s="191"/>
      <c r="X541" s="2"/>
      <c r="Y541" s="41"/>
      <c r="Z541" s="41"/>
      <c r="AA541" s="41"/>
      <c r="AB541" s="41"/>
    </row>
    <row r="542" spans="1:30" x14ac:dyDescent="0.2">
      <c r="A542" s="596">
        <v>7887397</v>
      </c>
      <c r="B542" s="596" t="s">
        <v>6266</v>
      </c>
      <c r="C542" s="33" t="s">
        <v>6267</v>
      </c>
      <c r="D542" s="597">
        <v>3.5</v>
      </c>
      <c r="E542" s="598">
        <v>3.5856235929535742</v>
      </c>
      <c r="F542" s="599">
        <v>2016</v>
      </c>
      <c r="G542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2" s="597"/>
      <c r="I542" s="598">
        <v>0.33</v>
      </c>
      <c r="J542" s="600">
        <f>(Tabela1[[#This Row],[real]]-1)^3/Tabela1[[#This Row],[Z]]*0.00002</f>
        <v>1.0476397337083492E-3</v>
      </c>
      <c r="K542" s="601">
        <v>663.59348787009355</v>
      </c>
      <c r="L542" s="601">
        <v>731.87478778114598</v>
      </c>
      <c r="M542" s="602">
        <v>43718</v>
      </c>
      <c r="N542" s="603">
        <f>IF(Tabela1[[#This Row],[Entry]]=$B$1,Tabela1[[#This Row],[real]],Tabela1[[#This Row],[L2]]/Tabela1[[#This Row],[days2]])</f>
        <v>3.6925505978694142</v>
      </c>
      <c r="O542" s="603">
        <f>IF(Tabela1[[#This Row],[Entry]]=$B$1,Tabela1[[#This Row],[real]],Tabela1[[#This Row],[L]]/($B$1-Tabela1[[#This Row],[Entry]]))</f>
        <v>3.6963373120259897</v>
      </c>
      <c r="P542" s="599">
        <v>179.71141363722521</v>
      </c>
      <c r="Q542" s="604">
        <f>MIN(500,$B$1-Tabela1[[#This Row],[Entry]])</f>
        <v>198</v>
      </c>
      <c r="R542" s="598">
        <f>(0.25-Tabela1[[#This Row],[days]]/2000)*$L$2+(Tabela1[[#This Row],[days]]/2000+0.75)*(IF(Tabela1[[#This Row],[real]]&gt;Tabela1[[#This Row],[AV2]],0.4*Tabela1[[#This Row],[real]]+0.6*Tabela1[[#This Row],[AV2]],Tabela1[[#This Row],[AV2]]))</f>
        <v>3.639056957259807</v>
      </c>
      <c r="S542" s="603">
        <f>Tabela1[[#This Row],[real]]-Tabela1[[#This Row],[AV2]]</f>
        <v>-0.10692700491583995</v>
      </c>
      <c r="T542" s="603">
        <f>Tabela1[[#This Row],[real]]/Tabela1[[#This Row],[AV2]]</f>
        <v>0.97104250785959811</v>
      </c>
      <c r="U542" s="605">
        <v>43718</v>
      </c>
      <c r="V542" s="191" t="s">
        <v>4017</v>
      </c>
      <c r="W542" s="191"/>
      <c r="X542" s="2"/>
      <c r="Y542" s="41"/>
      <c r="Z542" s="41"/>
      <c r="AA542" s="41"/>
      <c r="AB542" s="41"/>
      <c r="AD542" s="115"/>
    </row>
    <row r="543" spans="1:30" x14ac:dyDescent="0.2">
      <c r="A543" s="44">
        <v>35217</v>
      </c>
      <c r="B543" s="44" t="s">
        <v>3486</v>
      </c>
      <c r="C543" s="44" t="s">
        <v>3487</v>
      </c>
      <c r="D543" s="45">
        <v>3</v>
      </c>
      <c r="E543" s="46">
        <v>3.1260504226960921</v>
      </c>
      <c r="F543" s="116">
        <v>2001</v>
      </c>
      <c r="G5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3" s="39"/>
      <c r="I543" s="46">
        <v>0.55000000000000004</v>
      </c>
      <c r="J543" s="23">
        <f>(Tabela1[[#This Row],[real]]-1)^3/Tabela1[[#This Row],[Z]]*0.00002</f>
        <v>3.4945236746245927E-4</v>
      </c>
      <c r="K543" s="111">
        <v>2183.9448943575226</v>
      </c>
      <c r="L543" s="66">
        <v>3492.4202029303106</v>
      </c>
      <c r="M543" s="49">
        <v>42842</v>
      </c>
      <c r="N543" s="22">
        <f>IF(Tabela1[[#This Row],[Entry]]=$B$1,Tabela1[[#This Row],[real]],Tabela1[[#This Row],[L2]]/Tabela1[[#This Row],[days2]])</f>
        <v>3.2190968911530251</v>
      </c>
      <c r="O543" s="47">
        <f>IF(Tabela1[[#This Row],[Entry]]=$B$1,Tabela1[[#This Row],[real]],Tabela1[[#This Row],[L]]/($B$1-Tabela1[[#This Row],[Entry]]))</f>
        <v>3.2517878984453543</v>
      </c>
      <c r="P543" s="116">
        <v>678.4340354462804</v>
      </c>
      <c r="Q543" s="48">
        <f>MIN(500,$B$1-Tabela1[[#This Row],[Entry]])</f>
        <v>500</v>
      </c>
      <c r="R543" s="46">
        <f>(0.25-Tabela1[[#This Row],[days]]/2000)*$L$2+(Tabela1[[#This Row],[days]]/2000+0.75)*(IF(Tabela1[[#This Row],[real]]&gt;Tabela1[[#This Row],[AV2]],0.4*Tabela1[[#This Row],[real]]+0.6*Tabela1[[#This Row],[AV2]],Tabela1[[#This Row],[AV2]]))</f>
        <v>3.2190968911530251</v>
      </c>
      <c r="S543" s="47">
        <f>Tabela1[[#This Row],[real]]-Tabela1[[#This Row],[AV2]]</f>
        <v>-9.3046468456932985E-2</v>
      </c>
      <c r="T543" s="47">
        <f>Tabela1[[#This Row],[real]]/Tabela1[[#This Row],[AV2]]</f>
        <v>0.97109547441313415</v>
      </c>
      <c r="U543" s="172">
        <v>43717</v>
      </c>
      <c r="V543" s="191" t="s">
        <v>4792</v>
      </c>
      <c r="W543" s="191"/>
      <c r="X543" s="2"/>
      <c r="Y543" s="41"/>
      <c r="Z543" s="41"/>
      <c r="AA543" s="41"/>
      <c r="AB543" s="41"/>
    </row>
    <row r="544" spans="1:30" x14ac:dyDescent="0.2">
      <c r="A544" s="596">
        <v>8693042</v>
      </c>
      <c r="B544" s="596" t="s">
        <v>6264</v>
      </c>
      <c r="C544" s="596" t="s">
        <v>6265</v>
      </c>
      <c r="D544" s="597">
        <v>4.5</v>
      </c>
      <c r="E544" s="598">
        <v>3.9805463775023657</v>
      </c>
      <c r="F544" s="599">
        <v>2017</v>
      </c>
      <c r="G544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6.2404869931564102</v>
      </c>
      <c r="H544" s="597"/>
      <c r="I544" s="598">
        <v>0.35</v>
      </c>
      <c r="J544" s="600">
        <f>(Tabela1[[#This Row],[real]]-1)^3/Tabela1[[#This Row],[Z]]*0.00002</f>
        <v>1.5130371897898746E-3</v>
      </c>
      <c r="K544" s="601">
        <v>754.44991731334426</v>
      </c>
      <c r="L544" s="601">
        <v>833.61469468605696</v>
      </c>
      <c r="M544" s="602">
        <v>43715</v>
      </c>
      <c r="N544" s="603">
        <f>IF(Tabela1[[#This Row],[Entry]]=$B$1,Tabela1[[#This Row],[real]],Tabela1[[#This Row],[L2]]/Tabela1[[#This Row],[days2]])</f>
        <v>4.1414649254294984</v>
      </c>
      <c r="O544" s="603">
        <f>IF(Tabela1[[#This Row],[Entry]]=$B$1,Tabela1[[#This Row],[real]],Tabela1[[#This Row],[L]]/($B$1-Tabela1[[#This Row],[Entry]]))</f>
        <v>4.1473367894828703</v>
      </c>
      <c r="P544" s="599">
        <v>182.16981935084303</v>
      </c>
      <c r="Q544" s="604">
        <f>MIN(500,$B$1-Tabela1[[#This Row],[Entry]])</f>
        <v>201</v>
      </c>
      <c r="R544" s="598">
        <f>(0.25-Tabela1[[#This Row],[days]]/2000)*$L$2+(Tabela1[[#This Row],[days]]/2000+0.75)*(IF(Tabela1[[#This Row],[real]]&gt;Tabela1[[#This Row],[AV2]],0.4*Tabela1[[#This Row],[real]]+0.6*Tabela1[[#This Row],[AV2]],Tabela1[[#This Row],[AV2]]))</f>
        <v>4.0213899866305489</v>
      </c>
      <c r="S544" s="603">
        <f>Tabela1[[#This Row],[real]]-Tabela1[[#This Row],[AV2]]</f>
        <v>-0.16091854792713267</v>
      </c>
      <c r="T544" s="603">
        <f>Tabela1[[#This Row],[real]]/Tabela1[[#This Row],[AV2]]</f>
        <v>0.96114453440398406</v>
      </c>
      <c r="U544" s="605">
        <v>43715</v>
      </c>
      <c r="V544" s="191" t="s">
        <v>4321</v>
      </c>
      <c r="W544" s="191"/>
      <c r="X544" s="2"/>
      <c r="Y544" s="41"/>
      <c r="Z544" s="40"/>
      <c r="AA544" s="41"/>
      <c r="AB544" s="40"/>
    </row>
    <row r="545" spans="1:28" x14ac:dyDescent="0.2">
      <c r="A545" s="44">
        <v>8125213</v>
      </c>
      <c r="B545" s="44" t="s">
        <v>3619</v>
      </c>
      <c r="C545" s="44" t="s">
        <v>3672</v>
      </c>
      <c r="D545" s="45">
        <v>4</v>
      </c>
      <c r="E545" s="46">
        <v>3.7810943740230618</v>
      </c>
      <c r="F545" s="116">
        <v>2017</v>
      </c>
      <c r="G5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5" s="39"/>
      <c r="I545" s="46">
        <v>0.59</v>
      </c>
      <c r="J545" s="23">
        <f>(Tabela1[[#This Row],[real]]-1)^3/Tabela1[[#This Row],[Z]]*0.00002</f>
        <v>7.2916390746944834E-4</v>
      </c>
      <c r="K545" s="111">
        <v>2086.5139622487518</v>
      </c>
      <c r="L545" s="66">
        <v>3063.6036410847446</v>
      </c>
      <c r="M545" s="49">
        <v>43082</v>
      </c>
      <c r="N545" s="22">
        <f>IF(Tabela1[[#This Row],[Entry]]=$B$1,Tabela1[[#This Row],[real]],Tabela1[[#This Row],[L2]]/Tabela1[[#This Row],[days2]])</f>
        <v>3.6805142599947867</v>
      </c>
      <c r="O545" s="47">
        <f>IF(Tabela1[[#This Row],[Entry]]=$B$1,Tabela1[[#This Row],[real]],Tabela1[[#This Row],[L]]/($B$1-Tabela1[[#This Row],[Entry]]))</f>
        <v>3.673385660773075</v>
      </c>
      <c r="P545" s="116">
        <v>566.90826739296676</v>
      </c>
      <c r="Q545" s="48">
        <f>MIN(500,$B$1-Tabela1[[#This Row],[Entry]])</f>
        <v>500</v>
      </c>
      <c r="R545" s="46">
        <f>(0.25-Tabela1[[#This Row],[days]]/2000)*$L$2+(Tabela1[[#This Row],[days]]/2000+0.75)*(IF(Tabela1[[#This Row],[real]]&gt;Tabela1[[#This Row],[AV2]],0.4*Tabela1[[#This Row],[real]]+0.6*Tabela1[[#This Row],[AV2]],Tabela1[[#This Row],[AV2]]))</f>
        <v>3.7207463056060965</v>
      </c>
      <c r="S545" s="47">
        <f>Tabela1[[#This Row],[real]]-Tabela1[[#This Row],[AV2]]</f>
        <v>0.10058011402827516</v>
      </c>
      <c r="T545" s="47">
        <f>Tabela1[[#This Row],[real]]/Tabela1[[#This Row],[AV2]]</f>
        <v>1.0273277338228319</v>
      </c>
      <c r="U545" s="168">
        <v>43715</v>
      </c>
      <c r="V545" s="191" t="s">
        <v>4108</v>
      </c>
      <c r="W545" s="191"/>
      <c r="X545" s="2"/>
      <c r="Y545" s="41"/>
      <c r="Z545" s="40"/>
      <c r="AA545" s="41"/>
      <c r="AB545" s="40"/>
    </row>
    <row r="546" spans="1:28" x14ac:dyDescent="0.2">
      <c r="A546" s="65">
        <v>240204</v>
      </c>
      <c r="B546" s="65" t="s">
        <v>3238</v>
      </c>
      <c r="C546" s="65" t="s">
        <v>3239</v>
      </c>
      <c r="D546" s="39">
        <v>3.5</v>
      </c>
      <c r="E546" s="41">
        <v>3.4680405590346264</v>
      </c>
      <c r="F546" s="116">
        <v>1987</v>
      </c>
      <c r="G5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6" s="39"/>
      <c r="I546" s="41">
        <v>0.51</v>
      </c>
      <c r="J546" s="23">
        <f>(Tabela1[[#This Row],[real]]-1)^3/Tabela1[[#This Row],[Z]]*0.00002</f>
        <v>5.895446424447015E-4</v>
      </c>
      <c r="K546" s="66">
        <v>2240.7605119948739</v>
      </c>
      <c r="L546" s="66">
        <v>3624.1203381357736</v>
      </c>
      <c r="M546" s="67">
        <v>42690</v>
      </c>
      <c r="N546" s="22">
        <f>IF(Tabela1[[#This Row],[Entry]]=$B$1,Tabela1[[#This Row],[real]],Tabela1[[#This Row],[L2]]/Tabela1[[#This Row],[days2]])</f>
        <v>2.9914018993532854</v>
      </c>
      <c r="O546" s="42">
        <f>IF(Tabela1[[#This Row],[Entry]]=$B$1,Tabela1[[#This Row],[real]],Tabela1[[#This Row],[L]]/($B$1-Tabela1[[#This Row],[Entry]]))</f>
        <v>2.9560524780879067</v>
      </c>
      <c r="P546" s="115">
        <v>749.06702188004442</v>
      </c>
      <c r="Q546" s="43">
        <f>MIN(500,$B$1-Tabela1[[#This Row],[Entry]])</f>
        <v>500</v>
      </c>
      <c r="R546" s="41">
        <f>(0.25-Tabela1[[#This Row],[days]]/2000)*$L$2+(Tabela1[[#This Row],[days]]/2000+0.75)*(IF(Tabela1[[#This Row],[real]]&gt;Tabela1[[#This Row],[AV2]],0.4*Tabela1[[#This Row],[real]]+0.6*Tabela1[[#This Row],[AV2]],Tabela1[[#This Row],[AV2]]))</f>
        <v>3.1820573632258218</v>
      </c>
      <c r="S546" s="42">
        <f>Tabela1[[#This Row],[real]]-Tabela1[[#This Row],[AV2]]</f>
        <v>0.476638659681341</v>
      </c>
      <c r="T546" s="64">
        <f>Tabela1[[#This Row],[real]]/Tabela1[[#This Row],[AV2]]</f>
        <v>1.1593362161682073</v>
      </c>
      <c r="U546" s="168">
        <v>43714</v>
      </c>
      <c r="V546" s="191" t="s">
        <v>4957</v>
      </c>
      <c r="W546" s="191"/>
      <c r="X546" s="2"/>
      <c r="Y546" s="41"/>
      <c r="Z546" s="40"/>
      <c r="AA546" s="41"/>
      <c r="AB546" s="40"/>
    </row>
    <row r="547" spans="1:28" x14ac:dyDescent="0.2">
      <c r="A547" s="174">
        <v>5951715</v>
      </c>
      <c r="B547" s="174" t="s">
        <v>3920</v>
      </c>
      <c r="C547" s="174" t="s">
        <v>3921</v>
      </c>
      <c r="D547" s="175">
        <v>4</v>
      </c>
      <c r="E547" s="176">
        <v>3.950916055294182</v>
      </c>
      <c r="F547" s="116">
        <v>2014</v>
      </c>
      <c r="G5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7" s="597">
        <v>2</v>
      </c>
      <c r="I547" s="176">
        <v>0.57999999999999996</v>
      </c>
      <c r="J547" s="178">
        <f>(Tabela1[[#This Row],[real]]-1)^3/Tabela1[[#This Row],[Z]]*0.00002</f>
        <v>8.8607925313461018E-4</v>
      </c>
      <c r="K547" s="179">
        <v>2101.6412873826475</v>
      </c>
      <c r="L547" s="66">
        <v>2962.5314077731027</v>
      </c>
      <c r="M547" s="180">
        <v>43190</v>
      </c>
      <c r="N547" s="181">
        <f>IF(Tabela1[[#This Row],[Entry]]=$B$1,Tabela1[[#This Row],[real]],Tabela1[[#This Row],[L2]]/Tabela1[[#This Row],[days2]])</f>
        <v>4.0703038520556998</v>
      </c>
      <c r="O547" s="181">
        <f>IF(Tabela1[[#This Row],[Entry]]=$B$1,Tabela1[[#This Row],[real]],Tabela1[[#This Row],[L]]/($B$1-Tabela1[[#This Row],[Entry]]))</f>
        <v>4.0806217737921529</v>
      </c>
      <c r="P547" s="177">
        <v>516.33523288960782</v>
      </c>
      <c r="Q547" s="182">
        <f>MIN(500,$B$1-Tabela1[[#This Row],[Entry]])</f>
        <v>500</v>
      </c>
      <c r="R547" s="176">
        <f>(0.25-Tabela1[[#This Row],[days]]/2000)*$L$2+(Tabela1[[#This Row],[days]]/2000+0.75)*(IF(Tabela1[[#This Row],[real]]&gt;Tabela1[[#This Row],[AV2]],0.4*Tabela1[[#This Row],[real]]+0.6*Tabela1[[#This Row],[AV2]],Tabela1[[#This Row],[AV2]]))</f>
        <v>4.0703038520556998</v>
      </c>
      <c r="S547" s="181">
        <f>Tabela1[[#This Row],[real]]-Tabela1[[#This Row],[AV2]]</f>
        <v>-0.11938779676151778</v>
      </c>
      <c r="T547" s="181">
        <f>Tabela1[[#This Row],[real]]/Tabela1[[#This Row],[AV2]]</f>
        <v>0.97066857878405777</v>
      </c>
      <c r="U547" s="183">
        <v>43714</v>
      </c>
      <c r="V547" s="191" t="s">
        <v>3951</v>
      </c>
      <c r="W547" s="191"/>
      <c r="X547" s="2"/>
      <c r="Y547" s="41"/>
      <c r="Z547" s="40"/>
      <c r="AA547" s="41"/>
      <c r="AB547" s="40"/>
    </row>
    <row r="548" spans="1:28" x14ac:dyDescent="0.2">
      <c r="A548" s="596">
        <v>6365011</v>
      </c>
      <c r="B548" s="596" t="s">
        <v>6262</v>
      </c>
      <c r="C548" s="596" t="s">
        <v>6263</v>
      </c>
      <c r="D548" s="597">
        <v>4</v>
      </c>
      <c r="E548" s="598">
        <v>3.6470012902364104</v>
      </c>
      <c r="F548" s="599">
        <v>2015</v>
      </c>
      <c r="G548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4.9905075035069197</v>
      </c>
      <c r="H548" s="597"/>
      <c r="I548" s="598">
        <v>0.35</v>
      </c>
      <c r="J548" s="600">
        <f>(Tabela1[[#This Row],[real]]-1)^3/Tabela1[[#This Row],[Z]]*0.00002</f>
        <v>1.059801208203392E-3</v>
      </c>
      <c r="K548" s="601">
        <v>691.32861874011246</v>
      </c>
      <c r="L548" s="601">
        <v>764.37537225018832</v>
      </c>
      <c r="M548" s="602">
        <v>43713</v>
      </c>
      <c r="N548" s="603">
        <f>IF(Tabela1[[#This Row],[Entry]]=$B$1,Tabela1[[#This Row],[real]],Tabela1[[#This Row],[L2]]/Tabela1[[#This Row],[days2]])</f>
        <v>3.7612137345247723</v>
      </c>
      <c r="O548" s="603">
        <f>IF(Tabela1[[#This Row],[Entry]]=$B$1,Tabela1[[#This Row],[real]],Tabela1[[#This Row],[L]]/($B$1-Tabela1[[#This Row],[Entry]]))</f>
        <v>3.7653959224147209</v>
      </c>
      <c r="P548" s="599">
        <v>183.8046618819607</v>
      </c>
      <c r="Q548" s="604">
        <f>MIN(500,$B$1-Tabela1[[#This Row],[Entry]])</f>
        <v>203</v>
      </c>
      <c r="R548" s="598">
        <f>(0.25-Tabela1[[#This Row],[days]]/2000)*$L$2+(Tabela1[[#This Row],[days]]/2000+0.75)*(IF(Tabela1[[#This Row],[real]]&gt;Tabela1[[#This Row],[AV2]],0.4*Tabela1[[#This Row],[real]]+0.6*Tabela1[[#This Row],[AV2]],Tabela1[[#This Row],[AV2]]))</f>
        <v>3.6984092744233288</v>
      </c>
      <c r="S548" s="603">
        <f>Tabela1[[#This Row],[real]]-Tabela1[[#This Row],[AV2]]</f>
        <v>-0.11421244428836186</v>
      </c>
      <c r="T548" s="603">
        <f>Tabela1[[#This Row],[real]]/Tabela1[[#This Row],[AV2]]</f>
        <v>0.96963415207171344</v>
      </c>
      <c r="U548" s="605">
        <v>43713</v>
      </c>
      <c r="V548" s="191" t="s">
        <v>3940</v>
      </c>
      <c r="W548" s="191"/>
      <c r="X548" s="2"/>
      <c r="Y548" s="41"/>
      <c r="Z548" s="40"/>
      <c r="AA548" s="41"/>
      <c r="AB548" s="40"/>
    </row>
    <row r="549" spans="1:28" x14ac:dyDescent="0.2">
      <c r="A549" s="65">
        <v>37365</v>
      </c>
      <c r="B549" s="65" t="s">
        <v>3430</v>
      </c>
      <c r="C549" s="65" t="s">
        <v>3431</v>
      </c>
      <c r="D549" s="39">
        <v>3.5</v>
      </c>
      <c r="E549" s="41">
        <v>3.3020450428105153</v>
      </c>
      <c r="F549" s="116">
        <v>1957</v>
      </c>
      <c r="G5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49" s="39"/>
      <c r="I549" s="41">
        <v>0.54</v>
      </c>
      <c r="J549" s="23">
        <f>(Tabela1[[#This Row],[real]]-1)^3/Tabela1[[#This Row],[Z]]*0.00002</f>
        <v>4.5183272944949348E-4</v>
      </c>
      <c r="K549" s="66">
        <v>2300.741030092749</v>
      </c>
      <c r="L549" s="66">
        <v>3708.0589746927476</v>
      </c>
      <c r="M549" s="67">
        <v>42789</v>
      </c>
      <c r="N549" s="22">
        <f>IF(Tabela1[[#This Row],[Entry]]=$B$1,Tabela1[[#This Row],[real]],Tabela1[[#This Row],[L2]]/Tabela1[[#This Row],[days2]])</f>
        <v>3.2724552419989696</v>
      </c>
      <c r="O549" s="42">
        <f>IF(Tabela1[[#This Row],[Entry]]=$B$1,Tabela1[[#This Row],[real]],Tabela1[[#This Row],[L]]/($B$1-Tabela1[[#This Row],[Entry]]))</f>
        <v>3.2902031718657918</v>
      </c>
      <c r="P549" s="115">
        <v>703.0626425580532</v>
      </c>
      <c r="Q549" s="43">
        <f>MIN(500,$B$1-Tabela1[[#This Row],[Entry]])</f>
        <v>500</v>
      </c>
      <c r="R549" s="41">
        <f>(0.25-Tabela1[[#This Row],[days]]/2000)*$L$2+(Tabela1[[#This Row],[days]]/2000+0.75)*(IF(Tabela1[[#This Row],[real]]&gt;Tabela1[[#This Row],[AV2]],0.4*Tabela1[[#This Row],[real]]+0.6*Tabela1[[#This Row],[AV2]],Tabela1[[#This Row],[AV2]]))</f>
        <v>3.284291162323588</v>
      </c>
      <c r="S549" s="42">
        <f>Tabela1[[#This Row],[real]]-Tabela1[[#This Row],[AV2]]</f>
        <v>2.9589800811545608E-2</v>
      </c>
      <c r="T549" s="64">
        <f>Tabela1[[#This Row],[real]]/Tabela1[[#This Row],[AV2]]</f>
        <v>1.0090420796079309</v>
      </c>
      <c r="U549" s="168">
        <v>43712</v>
      </c>
      <c r="V549" s="191" t="s">
        <v>4960</v>
      </c>
      <c r="W549" s="191"/>
      <c r="X549" s="2"/>
      <c r="Y549" s="41"/>
      <c r="Z549" s="40"/>
      <c r="AA549" s="41"/>
      <c r="AB549" s="40"/>
    </row>
    <row r="550" spans="1:28" x14ac:dyDescent="0.2">
      <c r="A550" s="65">
        <v>7441509</v>
      </c>
      <c r="B550" s="65" t="s">
        <v>299</v>
      </c>
      <c r="C550" s="65" t="s">
        <v>3319</v>
      </c>
      <c r="D550" s="39">
        <v>3.5</v>
      </c>
      <c r="E550" s="41">
        <v>3.3256190361150688</v>
      </c>
      <c r="F550" s="116">
        <v>2016</v>
      </c>
      <c r="G5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0" s="39"/>
      <c r="I550" s="41">
        <v>0.53</v>
      </c>
      <c r="J550" s="23">
        <f>(Tabela1[[#This Row],[real]]-1)^3/Tabela1[[#This Row],[Z]]*0.00002</f>
        <v>4.7464602375077799E-4</v>
      </c>
      <c r="K550" s="66">
        <v>2370.198204968337</v>
      </c>
      <c r="L550" s="66">
        <v>3865.3429309332182</v>
      </c>
      <c r="M550" s="67">
        <v>42726</v>
      </c>
      <c r="N550" s="22">
        <f>IF(Tabela1[[#This Row],[Entry]]=$B$1,Tabela1[[#This Row],[real]],Tabela1[[#This Row],[L2]]/Tabela1[[#This Row],[days2]])</f>
        <v>3.236480556658675</v>
      </c>
      <c r="O550" s="42">
        <f>IF(Tabela1[[#This Row],[Entry]]=$B$1,Tabela1[[#This Row],[real]],Tabela1[[#This Row],[L]]/($B$1-Tabela1[[#This Row],[Entry]]))</f>
        <v>3.2481873369186709</v>
      </c>
      <c r="P550" s="115">
        <v>732.33815667204772</v>
      </c>
      <c r="Q550" s="43">
        <f>MIN(500,$B$1-Tabela1[[#This Row],[Entry]])</f>
        <v>500</v>
      </c>
      <c r="R550" s="41">
        <f>(0.25-Tabela1[[#This Row],[days]]/2000)*$L$2+(Tabela1[[#This Row],[days]]/2000+0.75)*(IF(Tabela1[[#This Row],[real]]&gt;Tabela1[[#This Row],[AV2]],0.4*Tabela1[[#This Row],[real]]+0.6*Tabela1[[#This Row],[AV2]],Tabela1[[#This Row],[AV2]]))</f>
        <v>3.2721359484412327</v>
      </c>
      <c r="S550" s="42">
        <f>Tabela1[[#This Row],[real]]-Tabela1[[#This Row],[AV2]]</f>
        <v>8.913847945639386E-2</v>
      </c>
      <c r="T550" s="64">
        <f>Tabela1[[#This Row],[real]]/Tabela1[[#This Row],[AV2]]</f>
        <v>1.0275417935921172</v>
      </c>
      <c r="U550" s="172">
        <v>43712</v>
      </c>
      <c r="V550" s="191" t="s">
        <v>4157</v>
      </c>
      <c r="W550" s="191"/>
      <c r="X550" s="2"/>
      <c r="Y550" s="41"/>
      <c r="Z550" s="40"/>
      <c r="AA550" s="41"/>
      <c r="AB550" s="40"/>
    </row>
    <row r="551" spans="1:28" x14ac:dyDescent="0.2">
      <c r="A551" s="596">
        <v>7299302</v>
      </c>
      <c r="B551" s="596" t="s">
        <v>1526</v>
      </c>
      <c r="C551" s="596" t="s">
        <v>6261</v>
      </c>
      <c r="D551" s="597">
        <v>2</v>
      </c>
      <c r="E551" s="598">
        <v>2.171805868805206</v>
      </c>
      <c r="F551" s="599">
        <v>2016</v>
      </c>
      <c r="G551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1" s="597"/>
      <c r="I551" s="598">
        <v>0.24</v>
      </c>
      <c r="J551" s="600">
        <f>(Tabela1[[#This Row],[real]]-1)^3/Tabela1[[#This Row],[Z]]*0.00002</f>
        <v>1.3408671783255729E-4</v>
      </c>
      <c r="K551" s="601">
        <v>405.18287955150646</v>
      </c>
      <c r="L551" s="601">
        <v>448.0267752636172</v>
      </c>
      <c r="M551" s="602">
        <v>43711</v>
      </c>
      <c r="N551" s="603">
        <f>IF(Tabela1[[#This Row],[Entry]]=$B$1,Tabela1[[#This Row],[real]],Tabela1[[#This Row],[L2]]/Tabela1[[#This Row],[days2]])</f>
        <v>2.1850253623496276</v>
      </c>
      <c r="O551" s="603">
        <f>IF(Tabela1[[#This Row],[Entry]]=$B$1,Tabela1[[#This Row],[real]],Tabela1[[#This Row],[L]]/($B$1-Tabela1[[#This Row],[Entry]]))</f>
        <v>2.1854964647005719</v>
      </c>
      <c r="P551" s="599">
        <v>185.43623636285866</v>
      </c>
      <c r="Q551" s="604">
        <f>MIN(500,$B$1-Tabela1[[#This Row],[Entry]])</f>
        <v>205</v>
      </c>
      <c r="R551" s="559">
        <f>(0.25-Tabela1[[#This Row],[days]]/2000)*$L$2+(Tabela1[[#This Row],[days]]/2000+0.75)*(IF(Tabela1[[#This Row],[real]]&gt;Tabela1[[#This Row],[AV2]],0.4*Tabela1[[#This Row],[real]]+0.6*Tabela1[[#This Row],[AV2]],Tabela1[[#This Row],[AV2]]))</f>
        <v>2.3551316128012667</v>
      </c>
      <c r="S551" s="603">
        <f>Tabela1[[#This Row],[real]]-Tabela1[[#This Row],[AV2]]</f>
        <v>-1.3219493544421645E-2</v>
      </c>
      <c r="T551" s="603">
        <f>Tabela1[[#This Row],[real]]/Tabela1[[#This Row],[AV2]]</f>
        <v>0.9939499587637709</v>
      </c>
      <c r="U551" s="605">
        <v>43711</v>
      </c>
      <c r="V551" s="191" t="s">
        <v>4212</v>
      </c>
      <c r="W551" s="191"/>
      <c r="X551" s="2"/>
      <c r="Y551" s="41"/>
      <c r="Z551" s="40"/>
      <c r="AA551" s="41"/>
      <c r="AB551" s="40"/>
    </row>
    <row r="552" spans="1:28" x14ac:dyDescent="0.2">
      <c r="A552" s="65">
        <v>17267</v>
      </c>
      <c r="B552" s="65" t="s">
        <v>1374</v>
      </c>
      <c r="C552" s="65" t="s">
        <v>1375</v>
      </c>
      <c r="D552" s="39">
        <v>3.5</v>
      </c>
      <c r="E552" s="41">
        <v>3.41080992702343</v>
      </c>
      <c r="F552" s="116">
        <v>1981</v>
      </c>
      <c r="G5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2" s="39"/>
      <c r="I552" s="41">
        <v>0.69</v>
      </c>
      <c r="J552" s="23">
        <f>(Tabela1[[#This Row],[real]]-1)^3/Tabela1[[#This Row],[Z]]*0.00002</f>
        <v>4.061344392670709E-4</v>
      </c>
      <c r="K552" s="66">
        <v>2693.3633100011525</v>
      </c>
      <c r="L552" s="66">
        <v>4586.898537985714</v>
      </c>
      <c r="M552" s="67">
        <v>42409</v>
      </c>
      <c r="N552" s="22">
        <f>IF(Tabela1[[#This Row],[Entry]]=$B$1,Tabela1[[#This Row],[real]],Tabela1[[#This Row],[L2]]/Tabela1[[#This Row],[days2]])</f>
        <v>3.0618749351744277</v>
      </c>
      <c r="O552" s="42">
        <f>IF(Tabela1[[#This Row],[Entry]]=$B$1,Tabela1[[#This Row],[real]],Tabela1[[#This Row],[L]]/($B$1-Tabela1[[#This Row],[Entry]]))</f>
        <v>3.0437282932884631</v>
      </c>
      <c r="P552" s="115">
        <v>879.64510864246586</v>
      </c>
      <c r="Q552" s="43">
        <f>MIN(500,$B$1-Tabela1[[#This Row],[Entry]])</f>
        <v>500</v>
      </c>
      <c r="R552" s="41">
        <f>(0.25-Tabela1[[#This Row],[days]]/2000)*$L$2+(Tabela1[[#This Row],[days]]/2000+0.75)*(IF(Tabela1[[#This Row],[real]]&gt;Tabela1[[#This Row],[AV2]],0.4*Tabela1[[#This Row],[real]]+0.6*Tabela1[[#This Row],[AV2]],Tabela1[[#This Row],[AV2]]))</f>
        <v>3.2014489319140287</v>
      </c>
      <c r="S552" s="42">
        <f>Tabela1[[#This Row],[real]]-Tabela1[[#This Row],[AV2]]</f>
        <v>0.34893499184900234</v>
      </c>
      <c r="T552" s="64">
        <f>Tabela1[[#This Row],[real]]/Tabela1[[#This Row],[AV2]]</f>
        <v>1.1139612163254879</v>
      </c>
      <c r="U552" s="168">
        <v>43711</v>
      </c>
      <c r="V552" s="191" t="s">
        <v>3938</v>
      </c>
      <c r="W552" s="191"/>
      <c r="X552" s="2"/>
      <c r="Y552" s="41"/>
      <c r="Z552" s="40"/>
      <c r="AA552" s="41"/>
      <c r="AB552" s="40"/>
    </row>
    <row r="553" spans="1:28" x14ac:dyDescent="0.2">
      <c r="A553" s="596">
        <v>10296387</v>
      </c>
      <c r="B553" s="596" t="s">
        <v>6258</v>
      </c>
      <c r="C553" s="596" t="s">
        <v>6259</v>
      </c>
      <c r="D553" s="597">
        <v>3</v>
      </c>
      <c r="E553" s="598">
        <v>2.7933283728216676</v>
      </c>
      <c r="F553" s="599">
        <v>2019</v>
      </c>
      <c r="G553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3" s="597"/>
      <c r="I553" s="598">
        <v>0.25</v>
      </c>
      <c r="J553" s="600">
        <f>(Tabela1[[#This Row],[real]]-1)^3/Tabela1[[#This Row],[Z]]*0.00002</f>
        <v>4.6139134753265078E-4</v>
      </c>
      <c r="K553" s="601">
        <v>529.36762478203707</v>
      </c>
      <c r="L553" s="601">
        <v>585.86832168967533</v>
      </c>
      <c r="M553" s="602">
        <v>43710</v>
      </c>
      <c r="N553" s="603">
        <f>IF(Tabela1[[#This Row],[Entry]]=$B$1,Tabela1[[#This Row],[real]],Tabela1[[#This Row],[L2]]/Tabela1[[#This Row],[days2]])</f>
        <v>2.8422300705420156</v>
      </c>
      <c r="O553" s="603">
        <f>IF(Tabela1[[#This Row],[Entry]]=$B$1,Tabela1[[#This Row],[real]],Tabela1[[#This Row],[L]]/($B$1-Tabela1[[#This Row],[Entry]]))</f>
        <v>2.844020979076094</v>
      </c>
      <c r="P553" s="599">
        <v>186.25080012649582</v>
      </c>
      <c r="Q553" s="604">
        <f>MIN(500,$B$1-Tabela1[[#This Row],[Entry]])</f>
        <v>206</v>
      </c>
      <c r="R553" s="598">
        <f>(0.25-Tabela1[[#This Row],[days]]/2000)*$L$2+(Tabela1[[#This Row],[days]]/2000+0.75)*(IF(Tabela1[[#This Row],[real]]&gt;Tabela1[[#This Row],[AV2]],0.4*Tabela1[[#This Row],[real]]+0.6*Tabela1[[#This Row],[AV2]],Tabela1[[#This Row],[AV2]]))</f>
        <v>2.9151505975319099</v>
      </c>
      <c r="S553" s="603">
        <f>Tabela1[[#This Row],[real]]-Tabela1[[#This Row],[AV2]]</f>
        <v>-4.8901697720348025E-2</v>
      </c>
      <c r="T553" s="603">
        <f>Tabela1[[#This Row],[real]]/Tabela1[[#This Row],[AV2]]</f>
        <v>0.98279460265121243</v>
      </c>
      <c r="U553" s="605">
        <v>43710</v>
      </c>
      <c r="V553" s="191" t="s">
        <v>6260</v>
      </c>
      <c r="W553" s="191"/>
      <c r="X553" s="2"/>
      <c r="Y553" s="41"/>
      <c r="Z553" s="40"/>
      <c r="AA553" s="41"/>
      <c r="AB553" s="40"/>
    </row>
    <row r="554" spans="1:28" x14ac:dyDescent="0.2">
      <c r="A554" s="65">
        <v>16131</v>
      </c>
      <c r="B554" s="65" t="s">
        <v>1448</v>
      </c>
      <c r="C554" s="65" t="s">
        <v>1447</v>
      </c>
      <c r="D554" s="39">
        <v>3.5</v>
      </c>
      <c r="E554" s="41">
        <v>3.553006568238978</v>
      </c>
      <c r="F554" s="116">
        <v>1979</v>
      </c>
      <c r="G5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4" s="39"/>
      <c r="I554" s="41">
        <v>0.76</v>
      </c>
      <c r="J554" s="23">
        <f>(Tabela1[[#This Row],[real]]-1)^3/Tabela1[[#This Row],[Z]]*0.00002</f>
        <v>4.378972318134684E-4</v>
      </c>
      <c r="K554" s="66">
        <v>3045.9994541935666</v>
      </c>
      <c r="L554" s="66">
        <v>5180.532007849567</v>
      </c>
      <c r="M554" s="67">
        <v>42409</v>
      </c>
      <c r="N554" s="22">
        <f>IF(Tabela1[[#This Row],[Entry]]=$B$1,Tabela1[[#This Row],[real]],Tabela1[[#This Row],[L2]]/Tabela1[[#This Row],[days2]])</f>
        <v>3.4627594972867874</v>
      </c>
      <c r="O554" s="42">
        <f>IF(Tabela1[[#This Row],[Entry]]=$B$1,Tabela1[[#This Row],[real]],Tabela1[[#This Row],[L]]/($B$1-Tabela1[[#This Row],[Entry]]))</f>
        <v>3.4376456588251938</v>
      </c>
      <c r="P554" s="115">
        <v>879.64510864246586</v>
      </c>
      <c r="Q554" s="43">
        <f>MIN(500,$B$1-Tabela1[[#This Row],[Entry]])</f>
        <v>500</v>
      </c>
      <c r="R554" s="41">
        <f>(0.25-Tabela1[[#This Row],[days]]/2000)*$L$2+(Tabela1[[#This Row],[days]]/2000+0.75)*(IF(Tabela1[[#This Row],[real]]&gt;Tabela1[[#This Row],[AV2]],0.4*Tabela1[[#This Row],[real]]+0.6*Tabela1[[#This Row],[AV2]],Tabela1[[#This Row],[AV2]]))</f>
        <v>3.4988583256676637</v>
      </c>
      <c r="S554" s="42">
        <f>Tabela1[[#This Row],[real]]-Tabela1[[#This Row],[AV2]]</f>
        <v>9.0247070952190533E-2</v>
      </c>
      <c r="T554" s="64">
        <f>Tabela1[[#This Row],[real]]/Tabela1[[#This Row],[AV2]]</f>
        <v>1.0260621827830962</v>
      </c>
      <c r="U554" s="172">
        <v>43710</v>
      </c>
      <c r="V554" s="191" t="s">
        <v>3942</v>
      </c>
      <c r="W554" s="191"/>
      <c r="X554" s="2"/>
      <c r="Y554" s="41"/>
      <c r="Z554" s="40"/>
      <c r="AA554" s="41"/>
      <c r="AB554" s="40"/>
    </row>
    <row r="555" spans="1:28" x14ac:dyDescent="0.2">
      <c r="A555" s="10">
        <v>2119075</v>
      </c>
      <c r="B555" s="10" t="s">
        <v>3066</v>
      </c>
      <c r="C555" s="10" t="s">
        <v>6532</v>
      </c>
      <c r="D555" s="2">
        <v>3.5</v>
      </c>
      <c r="E555" s="21">
        <v>3.5852728482359733</v>
      </c>
      <c r="F555" s="116">
        <v>2009</v>
      </c>
      <c r="G5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5" s="39"/>
      <c r="I555" s="21">
        <v>0.54</v>
      </c>
      <c r="J555" s="23">
        <f>(Tabela1[[#This Row],[real]]-1)^3/Tabela1[[#This Row],[Z]]*0.00002</f>
        <v>6.3996377415782076E-4</v>
      </c>
      <c r="K555" s="24">
        <v>2708.4062360611692</v>
      </c>
      <c r="L555" s="66">
        <v>4465.4435920522683</v>
      </c>
      <c r="M555" s="1">
        <v>42634</v>
      </c>
      <c r="N555" s="22">
        <f>IF(Tabela1[[#This Row],[Entry]]=$B$1,Tabela1[[#This Row],[real]],Tabela1[[#This Row],[L2]]/Tabela1[[#This Row],[days2]])</f>
        <v>3.4943132804418404</v>
      </c>
      <c r="O555" s="22">
        <f>IF(Tabela1[[#This Row],[Entry]]=$B$1,Tabela1[[#This Row],[real]],Tabela1[[#This Row],[L]]/($B$1-Tabela1[[#This Row],[Entry]]))</f>
        <v>3.4831853292139376</v>
      </c>
      <c r="P555" s="35">
        <v>775.08970109248571</v>
      </c>
      <c r="Q555" s="3">
        <f>MIN(500,$B$1-Tabela1[[#This Row],[Entry]])</f>
        <v>500</v>
      </c>
      <c r="R555" s="21">
        <f>(0.25-Tabela1[[#This Row],[days]]/2000)*$L$2+(Tabela1[[#This Row],[days]]/2000+0.75)*(IF(Tabela1[[#This Row],[real]]&gt;Tabela1[[#This Row],[AV2]],0.4*Tabela1[[#This Row],[real]]+0.6*Tabela1[[#This Row],[AV2]],Tabela1[[#This Row],[AV2]]))</f>
        <v>3.5306971075594937</v>
      </c>
      <c r="S555" s="22">
        <f>Tabela1[[#This Row],[real]]-Tabela1[[#This Row],[AV2]]</f>
        <v>9.0959567794132834E-2</v>
      </c>
      <c r="T555" s="47">
        <f>Tabela1[[#This Row],[real]]/Tabela1[[#This Row],[AV2]]</f>
        <v>1.0260307420926584</v>
      </c>
      <c r="U555" s="172">
        <v>43710</v>
      </c>
      <c r="V555" s="191" t="s">
        <v>5043</v>
      </c>
      <c r="W555" s="191"/>
      <c r="X555" s="2"/>
      <c r="Y555" s="41"/>
      <c r="Z555" s="40"/>
      <c r="AA555" s="41"/>
      <c r="AB555" s="40"/>
    </row>
    <row r="556" spans="1:28" x14ac:dyDescent="0.2">
      <c r="A556" s="10">
        <v>3805982</v>
      </c>
      <c r="B556" s="10" t="s">
        <v>2503</v>
      </c>
      <c r="C556" s="10" t="s">
        <v>2810</v>
      </c>
      <c r="D556" s="2">
        <v>4</v>
      </c>
      <c r="E556" s="21">
        <v>3.9650489515282805</v>
      </c>
      <c r="F556" s="116">
        <v>2012</v>
      </c>
      <c r="G5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6" s="39"/>
      <c r="I556" s="21">
        <v>0.86</v>
      </c>
      <c r="J556" s="23">
        <f>(Tabela1[[#This Row],[real]]-1)^3/Tabela1[[#This Row],[Z]]*0.00002</f>
        <v>6.0621565530261416E-4</v>
      </c>
      <c r="K556" s="24">
        <v>3266.0766940005433</v>
      </c>
      <c r="L556" s="66">
        <v>5493.2329954054303</v>
      </c>
      <c r="M556" s="1">
        <v>42482</v>
      </c>
      <c r="N556" s="22">
        <f>IF(Tabela1[[#This Row],[Entry]]=$B$1,Tabela1[[#This Row],[real]],Tabela1[[#This Row],[L2]]/Tabela1[[#This Row],[days2]])</f>
        <v>3.8618766436949445</v>
      </c>
      <c r="O556" s="22">
        <f>IF(Tabela1[[#This Row],[Entry]]=$B$1,Tabela1[[#This Row],[real]],Tabela1[[#This Row],[L]]/($B$1-Tabela1[[#This Row],[Entry]]))</f>
        <v>3.8307064124166179</v>
      </c>
      <c r="P556" s="35">
        <v>845.72268752625018</v>
      </c>
      <c r="Q556" s="3">
        <f>MIN(500,$B$1-Tabela1[[#This Row],[Entry]])</f>
        <v>500</v>
      </c>
      <c r="R556" s="21">
        <f>(0.25-Tabela1[[#This Row],[days]]/2000)*$L$2+(Tabela1[[#This Row],[days]]/2000+0.75)*(IF(Tabela1[[#This Row],[real]]&gt;Tabela1[[#This Row],[AV2]],0.4*Tabela1[[#This Row],[real]]+0.6*Tabela1[[#This Row],[AV2]],Tabela1[[#This Row],[AV2]]))</f>
        <v>3.9031455668282788</v>
      </c>
      <c r="S556" s="22">
        <f>Tabela1[[#This Row],[real]]-Tabela1[[#This Row],[AV2]]</f>
        <v>0.10317230783333597</v>
      </c>
      <c r="T556" s="47">
        <f>Tabela1[[#This Row],[real]]/Tabela1[[#This Row],[AV2]]</f>
        <v>1.0267155886508648</v>
      </c>
      <c r="U556" s="168">
        <v>43710</v>
      </c>
      <c r="V556" s="191" t="s">
        <v>4260</v>
      </c>
      <c r="W556" s="191"/>
      <c r="X556" s="2"/>
      <c r="Y556" s="41"/>
      <c r="Z556" s="40"/>
      <c r="AA556" s="41"/>
      <c r="AB556" s="40"/>
    </row>
    <row r="557" spans="1:28" x14ac:dyDescent="0.2">
      <c r="A557" s="10">
        <v>808</v>
      </c>
      <c r="B557" s="10" t="s">
        <v>2226</v>
      </c>
      <c r="C557" s="10" t="s">
        <v>2941</v>
      </c>
      <c r="D557" s="2">
        <v>4</v>
      </c>
      <c r="E557" s="21">
        <v>3.6566850306573326</v>
      </c>
      <c r="F557" s="116">
        <v>1997</v>
      </c>
      <c r="G5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4.5213095946831201</v>
      </c>
      <c r="H557" s="39"/>
      <c r="I557" s="21">
        <v>0.63</v>
      </c>
      <c r="J557" s="23">
        <f>(Tabela1[[#This Row],[real]]-1)^3/Tabela1[[#This Row],[Z]]*0.00002</f>
        <v>5.9526404649912082E-4</v>
      </c>
      <c r="K557" s="24">
        <v>2799.271416284726</v>
      </c>
      <c r="L557" s="66">
        <v>4655.7221287237799</v>
      </c>
      <c r="M557" s="1">
        <v>42602</v>
      </c>
      <c r="N557" s="22">
        <f>IF(Tabela1[[#This Row],[Entry]]=$B$1,Tabela1[[#This Row],[real]],Tabela1[[#This Row],[L2]]/Tabela1[[#This Row],[days2]])</f>
        <v>3.5435618418604333</v>
      </c>
      <c r="O557" s="22">
        <f>IF(Tabela1[[#This Row],[Entry]]=$B$1,Tabela1[[#This Row],[real]],Tabela1[[#This Row],[L]]/($B$1-Tabela1[[#This Row],[Entry]]))</f>
        <v>3.5431675256649773</v>
      </c>
      <c r="P557" s="35">
        <v>789.95980349959359</v>
      </c>
      <c r="Q557" s="3">
        <f>MIN(500,$B$1-Tabela1[[#This Row],[Entry]])</f>
        <v>500</v>
      </c>
      <c r="R557" s="21">
        <f>(0.25-Tabela1[[#This Row],[days]]/2000)*$L$2+(Tabela1[[#This Row],[days]]/2000+0.75)*(IF(Tabela1[[#This Row],[real]]&gt;Tabela1[[#This Row],[AV2]],0.4*Tabela1[[#This Row],[real]]+0.6*Tabela1[[#This Row],[AV2]],Tabela1[[#This Row],[AV2]]))</f>
        <v>3.5888111173791932</v>
      </c>
      <c r="S557" s="22">
        <f>Tabela1[[#This Row],[real]]-Tabela1[[#This Row],[AV2]]</f>
        <v>0.11312318879689931</v>
      </c>
      <c r="T557" s="47">
        <f>Tabela1[[#This Row],[real]]/Tabela1[[#This Row],[AV2]]</f>
        <v>1.0319235824984241</v>
      </c>
      <c r="U557" s="172">
        <v>43709</v>
      </c>
      <c r="V557" s="191" t="s">
        <v>3952</v>
      </c>
      <c r="W557" s="191"/>
      <c r="X557" s="2"/>
      <c r="Y557" s="41"/>
      <c r="Z557" s="40"/>
      <c r="AA557" s="41"/>
      <c r="AB557" s="40"/>
    </row>
    <row r="558" spans="1:28" x14ac:dyDescent="0.2">
      <c r="A558" s="65">
        <v>6184495</v>
      </c>
      <c r="B558" s="68" t="s">
        <v>3379</v>
      </c>
      <c r="C558" s="68" t="s">
        <v>3380</v>
      </c>
      <c r="D558" s="69">
        <v>4</v>
      </c>
      <c r="E558" s="70">
        <v>3.7320575080909686</v>
      </c>
      <c r="F558" s="116">
        <v>2015</v>
      </c>
      <c r="G5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0.86935205993509357</v>
      </c>
      <c r="H558" s="39"/>
      <c r="I558" s="70">
        <v>0.63</v>
      </c>
      <c r="J558" s="23">
        <f>(Tabela1[[#This Row],[real]]-1)^3/Tabela1[[#This Row],[Z]]*0.00002</f>
        <v>6.4737952018776321E-4</v>
      </c>
      <c r="K558" s="114">
        <v>2632.9512088762999</v>
      </c>
      <c r="L558" s="66">
        <v>4229.0152510463677</v>
      </c>
      <c r="M558" s="73">
        <v>42751</v>
      </c>
      <c r="N558" s="22">
        <f>IF(Tabela1[[#This Row],[Entry]]=$B$1,Tabela1[[#This Row],[real]],Tabela1[[#This Row],[L2]]/Tabela1[[#This Row],[days2]])</f>
        <v>3.6532189484909732</v>
      </c>
      <c r="O558" s="71">
        <f>IF(Tabela1[[#This Row],[Entry]]=$B$1,Tabela1[[#This Row],[real]],Tabela1[[#This Row],[L]]/($B$1-Tabela1[[#This Row],[Entry]]))</f>
        <v>3.6300560094818608</v>
      </c>
      <c r="P558" s="119">
        <v>720.72088916649443</v>
      </c>
      <c r="Q558" s="72">
        <f>MIN(500,$B$1-Tabela1[[#This Row],[Entry]])</f>
        <v>500</v>
      </c>
      <c r="R558" s="70">
        <f>(0.25-Tabela1[[#This Row],[days]]/2000)*$L$2+(Tabela1[[#This Row],[days]]/2000+0.75)*(IF(Tabela1[[#This Row],[real]]&gt;Tabela1[[#This Row],[AV2]],0.4*Tabela1[[#This Row],[real]]+0.6*Tabela1[[#This Row],[AV2]],Tabela1[[#This Row],[AV2]]))</f>
        <v>3.6847543723309713</v>
      </c>
      <c r="S558" s="71">
        <f>Tabela1[[#This Row],[real]]-Tabela1[[#This Row],[AV2]]</f>
        <v>7.8838559599995417E-2</v>
      </c>
      <c r="T558" s="64">
        <f>Tabela1[[#This Row],[real]]/Tabela1[[#This Row],[AV2]]</f>
        <v>1.0215805733824306</v>
      </c>
      <c r="U558" s="168">
        <v>43709</v>
      </c>
      <c r="V558" s="191" t="s">
        <v>4208</v>
      </c>
      <c r="W558" s="191"/>
      <c r="X558" s="2"/>
      <c r="Y558" s="41"/>
      <c r="Z558" s="40"/>
      <c r="AA558" s="41"/>
      <c r="AB558" s="40"/>
    </row>
    <row r="559" spans="1:28" x14ac:dyDescent="0.2">
      <c r="A559" s="596">
        <v>101507</v>
      </c>
      <c r="B559" s="596" t="s">
        <v>6256</v>
      </c>
      <c r="C559" s="596" t="s">
        <v>6257</v>
      </c>
      <c r="D559" s="597">
        <v>3.5</v>
      </c>
      <c r="E559" s="598">
        <v>3.5628349162167328</v>
      </c>
      <c r="F559" s="599">
        <v>1980</v>
      </c>
      <c r="G559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59" s="597"/>
      <c r="I559" s="598">
        <v>0.32999999999999996</v>
      </c>
      <c r="J559" s="600">
        <f>(Tabela1[[#This Row],[real]]-1)^3/Tabela1[[#This Row],[Z]]*0.00002</f>
        <v>1.0201826948955828E-3</v>
      </c>
      <c r="K559" s="601">
        <v>686.64661616440185</v>
      </c>
      <c r="L559" s="601">
        <v>760.6466208541683</v>
      </c>
      <c r="M559" s="602">
        <v>43709</v>
      </c>
      <c r="N559" s="603">
        <f>IF(Tabela1[[#This Row],[Entry]]=$B$1,Tabela1[[#This Row],[real]],Tabela1[[#This Row],[L2]]/Tabela1[[#This Row],[days2]])</f>
        <v>3.6706399937190533</v>
      </c>
      <c r="O559" s="603">
        <f>IF(Tabela1[[#This Row],[Entry]]=$B$1,Tabela1[[#This Row],[real]],Tabela1[[#This Row],[L]]/($B$1-Tabela1[[#This Row],[Entry]]))</f>
        <v>3.6746213567834216</v>
      </c>
      <c r="P559" s="599">
        <v>187.06454932636933</v>
      </c>
      <c r="Q559" s="604">
        <f>MIN(500,$B$1-Tabela1[[#This Row],[Entry]])</f>
        <v>207</v>
      </c>
      <c r="R559" s="598">
        <f>(0.25-Tabela1[[#This Row],[days]]/2000)*$L$2+(Tabela1[[#This Row],[days]]/2000+0.75)*(IF(Tabela1[[#This Row],[real]]&gt;Tabela1[[#This Row],[AV2]],0.4*Tabela1[[#This Row],[real]]+0.6*Tabela1[[#This Row],[AV2]],Tabela1[[#This Row],[AV2]]))</f>
        <v>3.621950437960145</v>
      </c>
      <c r="S559" s="603">
        <f>Tabela1[[#This Row],[real]]-Tabela1[[#This Row],[AV2]]</f>
        <v>-0.10780507750232049</v>
      </c>
      <c r="T559" s="603">
        <f>Tabela1[[#This Row],[real]]/Tabela1[[#This Row],[AV2]]</f>
        <v>0.97063044109834007</v>
      </c>
      <c r="U559" s="605">
        <v>43709</v>
      </c>
      <c r="V559" s="191" t="s">
        <v>3942</v>
      </c>
      <c r="W559" s="191"/>
      <c r="X559" s="2"/>
      <c r="Y559" s="41"/>
      <c r="Z559" s="40"/>
      <c r="AA559" s="41"/>
      <c r="AB559" s="40"/>
    </row>
    <row r="560" spans="1:28" x14ac:dyDescent="0.2">
      <c r="A560" s="596">
        <v>8063951</v>
      </c>
      <c r="B560" s="596" t="s">
        <v>6255</v>
      </c>
      <c r="C560" s="596" t="s">
        <v>894</v>
      </c>
      <c r="D560" s="597">
        <v>4</v>
      </c>
      <c r="E560" s="598">
        <v>3.626809881946643</v>
      </c>
      <c r="F560" s="599">
        <v>2016</v>
      </c>
      <c r="G560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5.9688243659971425</v>
      </c>
      <c r="H560" s="597"/>
      <c r="I560" s="598">
        <v>0.33</v>
      </c>
      <c r="J560" s="600">
        <f>(Tabela1[[#This Row],[real]]-1)^3/Tabela1[[#This Row],[Z]]*0.00002</f>
        <v>1.0985048533464572E-3</v>
      </c>
      <c r="K560" s="601">
        <v>704.34323054887966</v>
      </c>
      <c r="L560" s="601">
        <v>780.74104105070046</v>
      </c>
      <c r="M560" s="602">
        <v>43708</v>
      </c>
      <c r="N560" s="603">
        <f>IF(Tabela1[[#This Row],[Entry]]=$B$1,Tabela1[[#This Row],[real]],Tabela1[[#This Row],[L2]]/Tabela1[[#This Row],[days2]])</f>
        <v>3.7489496486752225</v>
      </c>
      <c r="O560" s="603">
        <f>IF(Tabela1[[#This Row],[Entry]]=$B$1,Tabela1[[#This Row],[real]],Tabela1[[#This Row],[L]]/($B$1-Tabela1[[#This Row],[Entry]]))</f>
        <v>3.7535626973591367</v>
      </c>
      <c r="P560" s="599">
        <v>187.87748477704295</v>
      </c>
      <c r="Q560" s="604">
        <f>MIN(500,$B$1-Tabela1[[#This Row],[Entry]])</f>
        <v>208</v>
      </c>
      <c r="R560" s="598">
        <f>(0.25-Tabela1[[#This Row],[days]]/2000)*$L$2+(Tabela1[[#This Row],[days]]/2000+0.75)*(IF(Tabela1[[#This Row],[real]]&gt;Tabela1[[#This Row],[AV2]],0.4*Tabela1[[#This Row],[real]]+0.6*Tabela1[[#This Row],[AV2]],Tabela1[[#This Row],[AV2]]))</f>
        <v>3.6889930592509352</v>
      </c>
      <c r="S560" s="603">
        <f>Tabela1[[#This Row],[real]]-Tabela1[[#This Row],[AV2]]</f>
        <v>-0.12213976672857951</v>
      </c>
      <c r="T560" s="603">
        <f>Tabela1[[#This Row],[real]]/Tabela1[[#This Row],[AV2]]</f>
        <v>0.96742027016240661</v>
      </c>
      <c r="U560" s="605">
        <v>43708</v>
      </c>
      <c r="V560" s="191" t="s">
        <v>4065</v>
      </c>
      <c r="W560" s="191"/>
      <c r="X560" s="2"/>
      <c r="Y560" s="41"/>
      <c r="Z560" s="40"/>
      <c r="AA560" s="41"/>
      <c r="AB560" s="40"/>
    </row>
    <row r="561" spans="1:28" x14ac:dyDescent="0.2">
      <c r="A561" s="65">
        <v>848</v>
      </c>
      <c r="B561" s="65" t="s">
        <v>544</v>
      </c>
      <c r="C561" s="65" t="s">
        <v>2317</v>
      </c>
      <c r="D561" s="39">
        <v>4</v>
      </c>
      <c r="E561" s="41">
        <v>3.7300585292839905</v>
      </c>
      <c r="F561" s="116">
        <v>1980</v>
      </c>
      <c r="G5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0.96620685315020172</v>
      </c>
      <c r="H561" s="39"/>
      <c r="I561" s="41">
        <v>0.77</v>
      </c>
      <c r="J561" s="23">
        <f>(Tabela1[[#This Row],[real]]-1)^3/Tabela1[[#This Row],[Z]]*0.00002</f>
        <v>5.2851235498073911E-4</v>
      </c>
      <c r="K561" s="66">
        <v>3155.9178263819854</v>
      </c>
      <c r="L561" s="66">
        <v>5348.5118807932477</v>
      </c>
      <c r="M561" s="67">
        <v>42409</v>
      </c>
      <c r="N561" s="22">
        <f>IF(Tabela1[[#This Row],[Entry]]=$B$1,Tabela1[[#This Row],[real]],Tabela1[[#This Row],[L2]]/Tabela1[[#This Row],[days2]])</f>
        <v>3.5877171320288861</v>
      </c>
      <c r="O561" s="42">
        <f>IF(Tabela1[[#This Row],[Entry]]=$B$1,Tabela1[[#This Row],[real]],Tabela1[[#This Row],[L]]/($B$1-Tabela1[[#This Row],[Entry]]))</f>
        <v>3.5491120642290959</v>
      </c>
      <c r="P561" s="115">
        <v>879.64510864246586</v>
      </c>
      <c r="Q561" s="43">
        <f>MIN(500,$B$1-Tabela1[[#This Row],[Entry]])</f>
        <v>500</v>
      </c>
      <c r="R561" s="41">
        <f>(0.25-Tabela1[[#This Row],[days]]/2000)*$L$2+(Tabela1[[#This Row],[days]]/2000+0.75)*(IF(Tabela1[[#This Row],[real]]&gt;Tabela1[[#This Row],[AV2]],0.4*Tabela1[[#This Row],[real]]+0.6*Tabela1[[#This Row],[AV2]],Tabela1[[#This Row],[AV2]]))</f>
        <v>3.6446536909309279</v>
      </c>
      <c r="S561" s="42">
        <f>Tabela1[[#This Row],[real]]-Tabela1[[#This Row],[AV2]]</f>
        <v>0.14234139725510442</v>
      </c>
      <c r="T561" s="64">
        <f>Tabela1[[#This Row],[real]]/Tabela1[[#This Row],[AV2]]</f>
        <v>1.0396746432388355</v>
      </c>
      <c r="U561" s="168">
        <v>43708</v>
      </c>
      <c r="V561" s="191" t="s">
        <v>3956</v>
      </c>
      <c r="W561" s="191"/>
      <c r="X561" s="2"/>
      <c r="Y561" s="41"/>
      <c r="Z561" s="40"/>
      <c r="AA561" s="41"/>
      <c r="AB561" s="40"/>
    </row>
    <row r="562" spans="1:28" x14ac:dyDescent="0.2">
      <c r="A562" s="65">
        <v>31076</v>
      </c>
      <c r="B562" s="65" t="s">
        <v>1640</v>
      </c>
      <c r="C562" s="65" t="s">
        <v>1641</v>
      </c>
      <c r="D562" s="39">
        <v>3.5</v>
      </c>
      <c r="E562" s="41">
        <v>3.5543547341471453</v>
      </c>
      <c r="F562" s="116">
        <v>1981</v>
      </c>
      <c r="G5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2" s="39"/>
      <c r="I562" s="41">
        <v>0.79</v>
      </c>
      <c r="J562" s="23">
        <f>(Tabela1[[#This Row],[real]]-1)^3/Tabela1[[#This Row],[Z]]*0.00002</f>
        <v>4.2193595269202441E-4</v>
      </c>
      <c r="K562" s="66">
        <v>2902.2148688759353</v>
      </c>
      <c r="L562" s="66">
        <v>4940.4673297608097</v>
      </c>
      <c r="M562" s="67">
        <v>42409</v>
      </c>
      <c r="N562" s="22">
        <f>IF(Tabela1[[#This Row],[Entry]]=$B$1,Tabela1[[#This Row],[real]],Tabela1[[#This Row],[L2]]/Tabela1[[#This Row],[days2]])</f>
        <v>3.299302003003064</v>
      </c>
      <c r="O562" s="42">
        <f>IF(Tabela1[[#This Row],[Entry]]=$B$1,Tabela1[[#This Row],[real]],Tabela1[[#This Row],[L]]/($B$1-Tabela1[[#This Row],[Entry]]))</f>
        <v>3.2783459387928398</v>
      </c>
      <c r="P562" s="115">
        <v>879.64510864246586</v>
      </c>
      <c r="Q562" s="43">
        <f>MIN(500,$B$1-Tabela1[[#This Row],[Entry]])</f>
        <v>500</v>
      </c>
      <c r="R562" s="41">
        <f>(0.25-Tabela1[[#This Row],[days]]/2000)*$L$2+(Tabela1[[#This Row],[days]]/2000+0.75)*(IF(Tabela1[[#This Row],[real]]&gt;Tabela1[[#This Row],[AV2]],0.4*Tabela1[[#This Row],[real]]+0.6*Tabela1[[#This Row],[AV2]],Tabela1[[#This Row],[AV2]]))</f>
        <v>3.4013230954606968</v>
      </c>
      <c r="S562" s="42">
        <f>Tabela1[[#This Row],[real]]-Tabela1[[#This Row],[AV2]]</f>
        <v>0.25505273114408133</v>
      </c>
      <c r="T562" s="64">
        <f>Tabela1[[#This Row],[real]]/Tabela1[[#This Row],[AV2]]</f>
        <v>1.0773050575279042</v>
      </c>
      <c r="U562" s="168">
        <v>43708</v>
      </c>
      <c r="V562" s="191" t="s">
        <v>4415</v>
      </c>
      <c r="W562" s="191"/>
      <c r="X562" s="2"/>
      <c r="Y562" s="41"/>
      <c r="Z562" s="40"/>
      <c r="AA562" s="41"/>
      <c r="AB562" s="40"/>
    </row>
    <row r="563" spans="1:28" x14ac:dyDescent="0.2">
      <c r="A563" s="596">
        <v>10128873</v>
      </c>
      <c r="B563" s="596" t="s">
        <v>6250</v>
      </c>
      <c r="C563" s="596" t="s">
        <v>6251</v>
      </c>
      <c r="D563" s="597">
        <v>4</v>
      </c>
      <c r="E563" s="598">
        <v>3.78526690491403</v>
      </c>
      <c r="F563" s="599">
        <v>2019</v>
      </c>
      <c r="G563" s="598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3" s="39">
        <v>3</v>
      </c>
      <c r="I563" s="598">
        <v>0.32999999999999996</v>
      </c>
      <c r="J563" s="600">
        <f>(Tabela1[[#This Row],[real]]-1)^3/Tabela1[[#This Row],[Z]]*0.00002</f>
        <v>1.3095331966009043E-3</v>
      </c>
      <c r="K563" s="601">
        <v>737.73853721801879</v>
      </c>
      <c r="L563" s="601">
        <v>817.85584458381902</v>
      </c>
      <c r="M563" s="602">
        <v>43708</v>
      </c>
      <c r="N563" s="603">
        <f>IF(Tabela1[[#This Row],[Entry]]=$B$1,Tabela1[[#This Row],[real]],Tabela1[[#This Row],[L2]]/Tabela1[[#This Row],[days2]])</f>
        <v>3.9267000944445485</v>
      </c>
      <c r="O563" s="603">
        <f>IF(Tabela1[[#This Row],[Entry]]=$B$1,Tabela1[[#This Row],[real]],Tabela1[[#This Row],[L]]/($B$1-Tabela1[[#This Row],[Entry]]))</f>
        <v>3.9319992528068224</v>
      </c>
      <c r="P563" s="599">
        <v>187.87748477704295</v>
      </c>
      <c r="Q563" s="604">
        <f>MIN(500,$B$1-Tabela1[[#This Row],[Entry]])</f>
        <v>208</v>
      </c>
      <c r="R563" s="598">
        <f>(0.25-Tabela1[[#This Row],[days]]/2000)*$L$2+(Tabela1[[#This Row],[days]]/2000+0.75)*(IF(Tabela1[[#This Row],[real]]&gt;Tabela1[[#This Row],[AV2]],0.4*Tabela1[[#This Row],[real]]+0.6*Tabela1[[#This Row],[AV2]],Tabela1[[#This Row],[AV2]]))</f>
        <v>3.8407919399379393</v>
      </c>
      <c r="S563" s="603">
        <f>Tabela1[[#This Row],[real]]-Tabela1[[#This Row],[AV2]]</f>
        <v>-0.14143318953051853</v>
      </c>
      <c r="T563" s="603">
        <f>Tabela1[[#This Row],[real]]/Tabela1[[#This Row],[AV2]]</f>
        <v>0.96398166752520353</v>
      </c>
      <c r="U563" s="605">
        <v>43708</v>
      </c>
      <c r="V563" s="191" t="s">
        <v>6252</v>
      </c>
      <c r="W563" s="191"/>
      <c r="X563" s="2"/>
      <c r="Y563" s="41"/>
      <c r="Z563" s="40"/>
      <c r="AA563" s="41"/>
      <c r="AB563" s="40"/>
    </row>
    <row r="564" spans="1:28" x14ac:dyDescent="0.2">
      <c r="A564" s="65">
        <v>300</v>
      </c>
      <c r="B564" s="65" t="s">
        <v>339</v>
      </c>
      <c r="C564" s="65" t="s">
        <v>2363</v>
      </c>
      <c r="D564" s="39">
        <v>4</v>
      </c>
      <c r="E564" s="41">
        <v>4.0157461382390851</v>
      </c>
      <c r="F564" s="116">
        <v>1997</v>
      </c>
      <c r="G5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4" s="39"/>
      <c r="I564" s="41">
        <v>0.91999999999999993</v>
      </c>
      <c r="J564" s="23">
        <f>(Tabela1[[#This Row],[real]]-1)^3/Tabela1[[#This Row],[Z]]*0.00002</f>
        <v>5.9624741531285892E-4</v>
      </c>
      <c r="K564" s="66">
        <v>3622.0090110923384</v>
      </c>
      <c r="L564" s="66">
        <v>6250.6025413234438</v>
      </c>
      <c r="M564" s="67">
        <v>42409</v>
      </c>
      <c r="N564" s="22">
        <f>IF(Tabela1[[#This Row],[Entry]]=$B$1,Tabela1[[#This Row],[real]],Tabela1[[#This Row],[L2]]/Tabela1[[#This Row],[days2]])</f>
        <v>4.1175798916020732</v>
      </c>
      <c r="O564" s="42">
        <f>IF(Tabela1[[#This Row],[Entry]]=$B$1,Tabela1[[#This Row],[real]],Tabela1[[#This Row],[L]]/($B$1-Tabela1[[#This Row],[Entry]]))</f>
        <v>4.1477123698231209</v>
      </c>
      <c r="P564" s="115">
        <v>879.64510864246586</v>
      </c>
      <c r="Q564" s="43">
        <f>MIN(500,$B$1-Tabela1[[#This Row],[Entry]])</f>
        <v>500</v>
      </c>
      <c r="R564" s="41">
        <f>(0.25-Tabela1[[#This Row],[days]]/2000)*$L$2+(Tabela1[[#This Row],[days]]/2000+0.75)*(IF(Tabela1[[#This Row],[real]]&gt;Tabela1[[#This Row],[AV2]],0.4*Tabela1[[#This Row],[real]]+0.6*Tabela1[[#This Row],[AV2]],Tabela1[[#This Row],[AV2]]))</f>
        <v>4.1175798916020732</v>
      </c>
      <c r="S564" s="42">
        <f>Tabela1[[#This Row],[real]]-Tabela1[[#This Row],[AV2]]</f>
        <v>-0.10183375336298806</v>
      </c>
      <c r="T564" s="64">
        <f>Tabela1[[#This Row],[real]]/Tabela1[[#This Row],[AV2]]</f>
        <v>0.97526854219132919</v>
      </c>
      <c r="U564" s="172">
        <v>43708</v>
      </c>
      <c r="V564" s="191" t="s">
        <v>3967</v>
      </c>
      <c r="W564" s="191"/>
      <c r="X564" s="2"/>
      <c r="Y564" s="41"/>
      <c r="Z564" s="40"/>
      <c r="AA564" s="41"/>
      <c r="AB564" s="40"/>
    </row>
    <row r="565" spans="1:28" x14ac:dyDescent="0.2">
      <c r="A565" s="65">
        <v>3602159</v>
      </c>
      <c r="B565" s="65" t="s">
        <v>304</v>
      </c>
      <c r="C565" s="65" t="s">
        <v>305</v>
      </c>
      <c r="D565" s="39">
        <v>4</v>
      </c>
      <c r="E565" s="41">
        <v>4.0333322286680939</v>
      </c>
      <c r="F565" s="116">
        <v>2011</v>
      </c>
      <c r="G5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5" s="39"/>
      <c r="I565" s="41">
        <v>0.87</v>
      </c>
      <c r="J565" s="23">
        <f>(Tabela1[[#This Row],[real]]-1)^3/Tabela1[[#This Row],[Z]]*0.00002</f>
        <v>6.4160934585299578E-4</v>
      </c>
      <c r="K565" s="66">
        <v>3462.0915876934255</v>
      </c>
      <c r="L565" s="66">
        <v>5919.2324749066865</v>
      </c>
      <c r="M565" s="67">
        <v>42409</v>
      </c>
      <c r="N565" s="22">
        <f>IF(Tabela1[[#This Row],[Entry]]=$B$1,Tabela1[[#This Row],[real]],Tabela1[[#This Row],[L2]]/Tabela1[[#This Row],[days2]])</f>
        <v>3.9357822304456218</v>
      </c>
      <c r="O565" s="42">
        <f>IF(Tabela1[[#This Row],[Entry]]=$B$1,Tabela1[[#This Row],[real]],Tabela1[[#This Row],[L]]/($B$1-Tabela1[[#This Row],[Entry]]))</f>
        <v>3.9278251326520812</v>
      </c>
      <c r="P565" s="115">
        <v>879.64510864246586</v>
      </c>
      <c r="Q565" s="43">
        <f>MIN(500,$B$1-Tabela1[[#This Row],[Entry]])</f>
        <v>500</v>
      </c>
      <c r="R565" s="41">
        <f>(0.25-Tabela1[[#This Row],[days]]/2000)*$L$2+(Tabela1[[#This Row],[days]]/2000+0.75)*(IF(Tabela1[[#This Row],[real]]&gt;Tabela1[[#This Row],[AV2]],0.4*Tabela1[[#This Row],[real]]+0.6*Tabela1[[#This Row],[AV2]],Tabela1[[#This Row],[AV2]]))</f>
        <v>3.9748022297346104</v>
      </c>
      <c r="S565" s="42">
        <f>Tabela1[[#This Row],[real]]-Tabela1[[#This Row],[AV2]]</f>
        <v>9.7549998222472123E-2</v>
      </c>
      <c r="T565" s="64">
        <f>Tabela1[[#This Row],[real]]/Tabela1[[#This Row],[AV2]]</f>
        <v>1.0247854155821592</v>
      </c>
      <c r="U565" s="172">
        <v>43708</v>
      </c>
      <c r="V565" s="191" t="s">
        <v>4214</v>
      </c>
      <c r="W565" s="191"/>
      <c r="X565" s="2"/>
      <c r="Y565" s="41"/>
      <c r="Z565" s="40"/>
      <c r="AA565" s="41"/>
      <c r="AB565" s="40"/>
    </row>
    <row r="566" spans="1:28" x14ac:dyDescent="0.2">
      <c r="A566" s="65">
        <v>398852</v>
      </c>
      <c r="B566" s="65" t="s">
        <v>9</v>
      </c>
      <c r="C566" s="65" t="s">
        <v>10</v>
      </c>
      <c r="D566" s="39">
        <v>4.5</v>
      </c>
      <c r="E566" s="41">
        <v>4.2124592146095736</v>
      </c>
      <c r="F566" s="116">
        <v>2006</v>
      </c>
      <c r="G5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0.86943638304171944</v>
      </c>
      <c r="H566" s="39"/>
      <c r="I566" s="41">
        <v>0.96</v>
      </c>
      <c r="J566" s="23">
        <f>(Tabela1[[#This Row],[real]]-1)^3/Tabela1[[#This Row],[Z]]*0.00002</f>
        <v>6.9067165071563883E-4</v>
      </c>
      <c r="K566" s="66">
        <v>3874.7410404811048</v>
      </c>
      <c r="L566" s="66">
        <v>6703.76048810271</v>
      </c>
      <c r="M566" s="67">
        <v>42409</v>
      </c>
      <c r="N566" s="22">
        <f>IF(Tabela1[[#This Row],[Entry]]=$B$1,Tabela1[[#This Row],[real]],Tabela1[[#This Row],[L2]]/Tabela1[[#This Row],[days2]])</f>
        <v>4.4048912480862823</v>
      </c>
      <c r="O566" s="42">
        <f>IF(Tabela1[[#This Row],[Entry]]=$B$1,Tabela1[[#This Row],[real]],Tabela1[[#This Row],[L]]/($B$1-Tabela1[[#This Row],[Entry]]))</f>
        <v>4.4484143915744596</v>
      </c>
      <c r="P566" s="115">
        <v>879.64510864246586</v>
      </c>
      <c r="Q566" s="43">
        <f>MIN(500,$B$1-Tabela1[[#This Row],[Entry]])</f>
        <v>500</v>
      </c>
      <c r="R566" s="41">
        <f>(0.25-Tabela1[[#This Row],[days]]/2000)*$L$2+(Tabela1[[#This Row],[days]]/2000+0.75)*(IF(Tabela1[[#This Row],[real]]&gt;Tabela1[[#This Row],[AV2]],0.4*Tabela1[[#This Row],[real]]+0.6*Tabela1[[#This Row],[AV2]],Tabela1[[#This Row],[AV2]]))</f>
        <v>4.4048912480862823</v>
      </c>
      <c r="S566" s="42">
        <f>Tabela1[[#This Row],[real]]-Tabela1[[#This Row],[AV2]]</f>
        <v>-0.19243203347670867</v>
      </c>
      <c r="T566" s="64">
        <f>Tabela1[[#This Row],[real]]/Tabela1[[#This Row],[AV2]]</f>
        <v>0.95631401034922003</v>
      </c>
      <c r="U566" s="168">
        <v>43707</v>
      </c>
      <c r="V566" s="191" t="s">
        <v>3957</v>
      </c>
      <c r="W566" s="191"/>
      <c r="X566" s="2"/>
      <c r="Y566" s="41"/>
      <c r="Z566" s="40"/>
      <c r="AA566" s="41"/>
      <c r="AB566" s="40"/>
    </row>
    <row r="567" spans="1:28" x14ac:dyDescent="0.2">
      <c r="A567" s="10">
        <v>5990</v>
      </c>
      <c r="B567" s="10" t="s">
        <v>2555</v>
      </c>
      <c r="C567" s="10" t="s">
        <v>673</v>
      </c>
      <c r="D567" s="2">
        <v>4</v>
      </c>
      <c r="E567" s="21">
        <v>3.7500448256133936</v>
      </c>
      <c r="F567" s="116">
        <v>1993</v>
      </c>
      <c r="G5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7" s="39"/>
      <c r="I567" s="21">
        <v>0.85</v>
      </c>
      <c r="J567" s="23">
        <f>(Tabela1[[#This Row],[real]]-1)^3/Tabela1[[#This Row],[Z]]*0.00002</f>
        <v>4.8936216465131723E-4</v>
      </c>
      <c r="K567" s="24">
        <v>3056.2286381489303</v>
      </c>
      <c r="L567" s="66">
        <v>5192.8700781678117</v>
      </c>
      <c r="M567" s="1">
        <v>42409</v>
      </c>
      <c r="N567" s="22">
        <f>IF(Tabela1[[#This Row],[Entry]]=$B$1,Tabela1[[#This Row],[real]],Tabela1[[#This Row],[L2]]/Tabela1[[#This Row],[days2]])</f>
        <v>3.4743882596761448</v>
      </c>
      <c r="O567" s="22">
        <f>IF(Tabela1[[#This Row],[Entry]]=$B$1,Tabela1[[#This Row],[real]],Tabela1[[#This Row],[L]]/($B$1-Tabela1[[#This Row],[Entry]]))</f>
        <v>3.4458328322281431</v>
      </c>
      <c r="P567" s="35">
        <v>879.64510864246586</v>
      </c>
      <c r="Q567" s="3">
        <f>MIN(500,$B$1-Tabela1[[#This Row],[Entry]])</f>
        <v>500</v>
      </c>
      <c r="R567" s="21">
        <f>(0.25-Tabela1[[#This Row],[days]]/2000)*$L$2+(Tabela1[[#This Row],[days]]/2000+0.75)*(IF(Tabela1[[#This Row],[real]]&gt;Tabela1[[#This Row],[AV2]],0.4*Tabela1[[#This Row],[real]]+0.6*Tabela1[[#This Row],[AV2]],Tabela1[[#This Row],[AV2]]))</f>
        <v>3.584650886051044</v>
      </c>
      <c r="S567" s="22">
        <f>Tabela1[[#This Row],[real]]-Tabela1[[#This Row],[AV2]]</f>
        <v>0.27565656593724874</v>
      </c>
      <c r="T567" s="47">
        <f>Tabela1[[#This Row],[real]]/Tabela1[[#This Row],[AV2]]</f>
        <v>1.0793395974585014</v>
      </c>
      <c r="U567" s="168">
        <v>43707</v>
      </c>
      <c r="V567" s="191" t="s">
        <v>4871</v>
      </c>
      <c r="W567" s="191"/>
      <c r="X567" s="2"/>
      <c r="Y567" s="41"/>
      <c r="Z567" s="40"/>
      <c r="AA567" s="41"/>
      <c r="AB567" s="40"/>
    </row>
    <row r="568" spans="1:28" x14ac:dyDescent="0.2">
      <c r="A568" s="65">
        <v>5820674</v>
      </c>
      <c r="B568" s="65" t="s">
        <v>73</v>
      </c>
      <c r="C568" s="65" t="s">
        <v>74</v>
      </c>
      <c r="D568" s="39">
        <v>4</v>
      </c>
      <c r="E568" s="41">
        <v>4.0108360295681411</v>
      </c>
      <c r="F568" s="116">
        <v>2014</v>
      </c>
      <c r="G5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68" s="39"/>
      <c r="I568" s="41">
        <v>0.89</v>
      </c>
      <c r="J568" s="23">
        <f>(Tabela1[[#This Row],[real]]-1)^3/Tabela1[[#This Row],[Z]]*0.00002</f>
        <v>6.1334001902320454E-4</v>
      </c>
      <c r="K568" s="66">
        <v>3580.0461080419504</v>
      </c>
      <c r="L568" s="66">
        <v>6148.5202289557255</v>
      </c>
      <c r="M568" s="67">
        <v>42409</v>
      </c>
      <c r="N568" s="22">
        <f>IF(Tabela1[[#This Row],[Entry]]=$B$1,Tabela1[[#This Row],[real]],Tabela1[[#This Row],[L2]]/Tabela1[[#This Row],[days2]])</f>
        <v>4.0698755360180945</v>
      </c>
      <c r="O568" s="42">
        <f>IF(Tabela1[[#This Row],[Entry]]=$B$1,Tabela1[[#This Row],[real]],Tabela1[[#This Row],[L]]/($B$1-Tabela1[[#This Row],[Entry]]))</f>
        <v>4.0799736091278866</v>
      </c>
      <c r="P568" s="115">
        <v>879.64510864246586</v>
      </c>
      <c r="Q568" s="43">
        <f>MIN(500,$B$1-Tabela1[[#This Row],[Entry]])</f>
        <v>500</v>
      </c>
      <c r="R568" s="41">
        <f>(0.25-Tabela1[[#This Row],[days]]/2000)*$L$2+(Tabela1[[#This Row],[days]]/2000+0.75)*(IF(Tabela1[[#This Row],[real]]&gt;Tabela1[[#This Row],[AV2]],0.4*Tabela1[[#This Row],[real]]+0.6*Tabela1[[#This Row],[AV2]],Tabela1[[#This Row],[AV2]]))</f>
        <v>4.0698755360180945</v>
      </c>
      <c r="S568" s="42">
        <f>Tabela1[[#This Row],[real]]-Tabela1[[#This Row],[AV2]]</f>
        <v>-5.9039506449953372E-2</v>
      </c>
      <c r="T568" s="64">
        <f>Tabela1[[#This Row],[real]]/Tabela1[[#This Row],[AV2]]</f>
        <v>0.9854935351394758</v>
      </c>
      <c r="U568" s="172">
        <v>43707</v>
      </c>
      <c r="V568" s="191" t="s">
        <v>4094</v>
      </c>
      <c r="W568" s="191"/>
      <c r="X568" s="2"/>
      <c r="Y568" s="41"/>
      <c r="Z568" s="40"/>
      <c r="AA568" s="41"/>
      <c r="AB568" s="40"/>
    </row>
    <row r="569" spans="1:28" x14ac:dyDescent="0.2">
      <c r="A569" s="65">
        <v>8282</v>
      </c>
      <c r="B569" s="65" t="s">
        <v>3422</v>
      </c>
      <c r="C569" s="65" t="s">
        <v>3423</v>
      </c>
      <c r="D569" s="39">
        <v>4</v>
      </c>
      <c r="E569" s="41">
        <v>3.6478336508110396</v>
      </c>
      <c r="F569" s="116">
        <v>1965</v>
      </c>
      <c r="G5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4.9501778556613809</v>
      </c>
      <c r="H569" s="39"/>
      <c r="I569" s="41">
        <v>0.69</v>
      </c>
      <c r="J569" s="23">
        <f>(Tabela1[[#This Row],[real]]-1)^3/Tabela1[[#This Row],[Z]]*0.00002</f>
        <v>5.3808761559976173E-4</v>
      </c>
      <c r="K569" s="66">
        <v>2618.2719273497069</v>
      </c>
      <c r="L569" s="66">
        <v>4205.63419546972</v>
      </c>
      <c r="M569" s="67">
        <v>42784</v>
      </c>
      <c r="N569" s="22">
        <f>IF(Tabela1[[#This Row],[Entry]]=$B$1,Tabela1[[#This Row],[real]],Tabela1[[#This Row],[L2]]/Tabela1[[#This Row],[days2]])</f>
        <v>3.711828092412667</v>
      </c>
      <c r="O569" s="42">
        <f>IF(Tabela1[[#This Row],[Entry]]=$B$1,Tabela1[[#This Row],[real]],Tabela1[[#This Row],[L]]/($B$1-Tabela1[[#This Row],[Entry]]))</f>
        <v>3.7152245543018729</v>
      </c>
      <c r="P569" s="115">
        <v>705.38609605916452</v>
      </c>
      <c r="Q569" s="43">
        <f>MIN(500,$B$1-Tabela1[[#This Row],[Entry]])</f>
        <v>500</v>
      </c>
      <c r="R569" s="41">
        <f>(0.25-Tabela1[[#This Row],[days]]/2000)*$L$2+(Tabela1[[#This Row],[days]]/2000+0.75)*(IF(Tabela1[[#This Row],[real]]&gt;Tabela1[[#This Row],[AV2]],0.4*Tabela1[[#This Row],[real]]+0.6*Tabela1[[#This Row],[AV2]],Tabela1[[#This Row],[AV2]]))</f>
        <v>3.711828092412667</v>
      </c>
      <c r="S569" s="42">
        <f>Tabela1[[#This Row],[real]]-Tabela1[[#This Row],[AV2]]</f>
        <v>-6.3994441601627372E-2</v>
      </c>
      <c r="T569" s="64">
        <f>Tabela1[[#This Row],[real]]/Tabela1[[#This Row],[AV2]]</f>
        <v>0.98275931966449681</v>
      </c>
      <c r="U569" s="172">
        <v>43706</v>
      </c>
      <c r="V569" s="191" t="s">
        <v>3973</v>
      </c>
      <c r="W569" s="191"/>
      <c r="X569" s="2"/>
      <c r="Y569" s="41"/>
      <c r="Z569" s="40"/>
      <c r="AA569" s="41"/>
      <c r="AB569" s="40"/>
    </row>
    <row r="570" spans="1:28" x14ac:dyDescent="0.2">
      <c r="A570" s="44">
        <v>8420304</v>
      </c>
      <c r="B570" s="44" t="s">
        <v>3676</v>
      </c>
      <c r="C570" s="44" t="s">
        <v>3677</v>
      </c>
      <c r="D570" s="45">
        <v>4.5</v>
      </c>
      <c r="E570" s="46">
        <v>4.094554125752409</v>
      </c>
      <c r="F570" s="116">
        <v>2017</v>
      </c>
      <c r="G5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3.6000924663406066</v>
      </c>
      <c r="H570" s="39"/>
      <c r="I570" s="46">
        <v>0.67999999999999994</v>
      </c>
      <c r="J570" s="23">
        <f>(Tabela1[[#This Row],[real]]-1)^3/Tabela1[[#This Row],[Z]]*0.00002</f>
        <v>8.7159620879739624E-4</v>
      </c>
      <c r="K570" s="111">
        <v>2296.9405789440189</v>
      </c>
      <c r="L570" s="66">
        <v>3372.9458501665968</v>
      </c>
      <c r="M570" s="49">
        <v>43083</v>
      </c>
      <c r="N570" s="22">
        <f>IF(Tabela1[[#This Row],[Entry]]=$B$1,Tabela1[[#This Row],[real]],Tabela1[[#This Row],[L2]]/Tabela1[[#This Row],[days2]])</f>
        <v>4.0550209649388309</v>
      </c>
      <c r="O570" s="47">
        <f>IF(Tabela1[[#This Row],[Entry]]=$B$1,Tabela1[[#This Row],[real]],Tabela1[[#This Row],[L]]/($B$1-Tabela1[[#This Row],[Entry]]))</f>
        <v>4.0491546820727455</v>
      </c>
      <c r="P570" s="116">
        <v>566.4435766927453</v>
      </c>
      <c r="Q570" s="48">
        <f>MIN(500,$B$1-Tabela1[[#This Row],[Entry]])</f>
        <v>500</v>
      </c>
      <c r="R570" s="46">
        <f>(0.25-Tabela1[[#This Row],[days]]/2000)*$L$2+(Tabela1[[#This Row],[days]]/2000+0.75)*(IF(Tabela1[[#This Row],[real]]&gt;Tabela1[[#This Row],[AV2]],0.4*Tabela1[[#This Row],[real]]+0.6*Tabela1[[#This Row],[AV2]],Tabela1[[#This Row],[AV2]]))</f>
        <v>4.0708342292642623</v>
      </c>
      <c r="S570" s="47">
        <f>Tabela1[[#This Row],[real]]-Tabela1[[#This Row],[AV2]]</f>
        <v>3.953316081357805E-2</v>
      </c>
      <c r="T570" s="47">
        <f>Tabela1[[#This Row],[real]]/Tabela1[[#This Row],[AV2]]</f>
        <v>1.0097491877737246</v>
      </c>
      <c r="U570" s="168">
        <v>43706</v>
      </c>
      <c r="V570" s="191" t="s">
        <v>4144</v>
      </c>
      <c r="W570" s="191"/>
      <c r="X570" s="2"/>
      <c r="Y570" s="41"/>
      <c r="Z570" s="40"/>
      <c r="AA570" s="41"/>
      <c r="AB570" s="40"/>
    </row>
    <row r="571" spans="1:28" x14ac:dyDescent="0.2">
      <c r="A571" s="65">
        <v>22620</v>
      </c>
      <c r="B571" s="65" t="s">
        <v>1756</v>
      </c>
      <c r="C571" s="65" t="s">
        <v>1876</v>
      </c>
      <c r="D571" s="39">
        <v>3</v>
      </c>
      <c r="E571" s="41">
        <v>3.075047659111207</v>
      </c>
      <c r="F571" s="116">
        <v>1995</v>
      </c>
      <c r="G5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1" s="39"/>
      <c r="I571" s="41">
        <v>0.53</v>
      </c>
      <c r="J571" s="23">
        <f>(Tabela1[[#This Row],[real]]-1)^3/Tabela1[[#This Row],[Z]]*0.00002</f>
        <v>3.371617922989279E-4</v>
      </c>
      <c r="K571" s="66">
        <v>2780.9731624350748</v>
      </c>
      <c r="L571" s="66">
        <v>4799.9593542030734</v>
      </c>
      <c r="M571" s="67">
        <v>42409</v>
      </c>
      <c r="N571" s="22">
        <f>IF(Tabela1[[#This Row],[Entry]]=$B$1,Tabela1[[#This Row],[real]],Tabela1[[#This Row],[L2]]/Tabela1[[#This Row],[days2]])</f>
        <v>3.1614717516327473</v>
      </c>
      <c r="O571" s="42">
        <f>IF(Tabela1[[#This Row],[Entry]]=$B$1,Tabela1[[#This Row],[real]],Tabela1[[#This Row],[L]]/($B$1-Tabela1[[#This Row],[Entry]]))</f>
        <v>3.1851090605196242</v>
      </c>
      <c r="P571" s="115">
        <v>879.64510864246586</v>
      </c>
      <c r="Q571" s="43">
        <f>MIN(500,$B$1-Tabela1[[#This Row],[Entry]])</f>
        <v>500</v>
      </c>
      <c r="R571" s="41">
        <f>(0.25-Tabela1[[#This Row],[days]]/2000)*$L$2+(Tabela1[[#This Row],[days]]/2000+0.75)*(IF(Tabela1[[#This Row],[real]]&gt;Tabela1[[#This Row],[AV2]],0.4*Tabela1[[#This Row],[real]]+0.6*Tabela1[[#This Row],[AV2]],Tabela1[[#This Row],[AV2]]))</f>
        <v>3.1614717516327473</v>
      </c>
      <c r="S571" s="42">
        <f>Tabela1[[#This Row],[real]]-Tabela1[[#This Row],[AV2]]</f>
        <v>-8.6424092521540263E-2</v>
      </c>
      <c r="T571" s="64">
        <f>Tabela1[[#This Row],[real]]/Tabela1[[#This Row],[AV2]]</f>
        <v>0.97266333552501094</v>
      </c>
      <c r="U571" s="168">
        <v>43706</v>
      </c>
      <c r="V571" s="191" t="s">
        <v>3938</v>
      </c>
      <c r="W571" s="191"/>
      <c r="X571" s="2"/>
      <c r="Y571" s="41"/>
      <c r="Z571" s="40"/>
      <c r="AA571" s="41"/>
      <c r="AB571" s="40"/>
    </row>
    <row r="572" spans="1:28" x14ac:dyDescent="0.2">
      <c r="A572" s="65">
        <v>81299</v>
      </c>
      <c r="B572" s="65" t="s">
        <v>762</v>
      </c>
      <c r="C572" s="65" t="s">
        <v>933</v>
      </c>
      <c r="D572" s="39">
        <v>3.5</v>
      </c>
      <c r="E572" s="41">
        <v>3.2725369369769925</v>
      </c>
      <c r="F572" s="116">
        <v>1985</v>
      </c>
      <c r="G5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2" s="39"/>
      <c r="I572" s="41">
        <v>0.61</v>
      </c>
      <c r="J572" s="23">
        <f>(Tabela1[[#This Row],[real]]-1)^3/Tabela1[[#This Row],[Z]]*0.00002</f>
        <v>3.8479818339243643E-4</v>
      </c>
      <c r="K572" s="66">
        <v>2686.6564990875959</v>
      </c>
      <c r="L572" s="66">
        <v>4597.8677295743246</v>
      </c>
      <c r="M572" s="67">
        <v>42409</v>
      </c>
      <c r="N572" s="22">
        <f>IF(Tabela1[[#This Row],[Entry]]=$B$1,Tabela1[[#This Row],[real]],Tabela1[[#This Row],[L2]]/Tabela1[[#This Row],[days2]])</f>
        <v>3.0542504843047955</v>
      </c>
      <c r="O572" s="42">
        <f>IF(Tabela1[[#This Row],[Entry]]=$B$1,Tabela1[[#This Row],[real]],Tabela1[[#This Row],[L]]/($B$1-Tabela1[[#This Row],[Entry]]))</f>
        <v>3.0510071198237059</v>
      </c>
      <c r="P572" s="115">
        <v>879.64510864246586</v>
      </c>
      <c r="Q572" s="43">
        <f>MIN(500,$B$1-Tabela1[[#This Row],[Entry]])</f>
        <v>500</v>
      </c>
      <c r="R572" s="41">
        <f>(0.25-Tabela1[[#This Row],[days]]/2000)*$L$2+(Tabela1[[#This Row],[days]]/2000+0.75)*(IF(Tabela1[[#This Row],[real]]&gt;Tabela1[[#This Row],[AV2]],0.4*Tabela1[[#This Row],[real]]+0.6*Tabela1[[#This Row],[AV2]],Tabela1[[#This Row],[AV2]]))</f>
        <v>3.1415650653736744</v>
      </c>
      <c r="S572" s="42">
        <f>Tabela1[[#This Row],[real]]-Tabela1[[#This Row],[AV2]]</f>
        <v>0.21828645267219704</v>
      </c>
      <c r="T572" s="64">
        <f>Tabela1[[#This Row],[real]]/Tabela1[[#This Row],[AV2]]</f>
        <v>1.0714697284305688</v>
      </c>
      <c r="U572" s="168">
        <v>43706</v>
      </c>
      <c r="V572" s="191" t="s">
        <v>3938</v>
      </c>
      <c r="W572" s="191"/>
      <c r="X572" s="2"/>
      <c r="Y572" s="41"/>
      <c r="Z572" s="40"/>
      <c r="AA572" s="41"/>
      <c r="AB572" s="40"/>
    </row>
    <row r="573" spans="1:28" x14ac:dyDescent="0.2">
      <c r="A573" s="65">
        <v>27923</v>
      </c>
      <c r="B573" s="65" t="s">
        <v>1400</v>
      </c>
      <c r="C573" s="65" t="s">
        <v>1400</v>
      </c>
      <c r="D573" s="39">
        <v>3.5</v>
      </c>
      <c r="E573" s="41">
        <v>3.303647223340008</v>
      </c>
      <c r="F573" s="116">
        <v>1991</v>
      </c>
      <c r="G5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3" s="39"/>
      <c r="I573" s="41">
        <v>0.64</v>
      </c>
      <c r="J573" s="23">
        <f>(Tabela1[[#This Row],[real]]-1)^3/Tabela1[[#This Row],[Z]]*0.00002</f>
        <v>3.820304146364061E-4</v>
      </c>
      <c r="K573" s="66">
        <v>2678.9725472766536</v>
      </c>
      <c r="L573" s="66">
        <v>4573.9478202286</v>
      </c>
      <c r="M573" s="67">
        <v>42409</v>
      </c>
      <c r="N573" s="22">
        <f>IF(Tabela1[[#This Row],[Entry]]=$B$1,Tabela1[[#This Row],[real]],Tabela1[[#This Row],[L2]]/Tabela1[[#This Row],[days2]])</f>
        <v>3.0455151980678257</v>
      </c>
      <c r="O573" s="42">
        <f>IF(Tabela1[[#This Row],[Entry]]=$B$1,Tabela1[[#This Row],[real]],Tabela1[[#This Row],[L]]/($B$1-Tabela1[[#This Row],[Entry]]))</f>
        <v>3.0351345854204381</v>
      </c>
      <c r="P573" s="115">
        <v>879.64510864246586</v>
      </c>
      <c r="Q573" s="43">
        <f>MIN(500,$B$1-Tabela1[[#This Row],[Entry]])</f>
        <v>500</v>
      </c>
      <c r="R573" s="41">
        <f>(0.25-Tabela1[[#This Row],[days]]/2000)*$L$2+(Tabela1[[#This Row],[days]]/2000+0.75)*(IF(Tabela1[[#This Row],[real]]&gt;Tabela1[[#This Row],[AV2]],0.4*Tabela1[[#This Row],[real]]+0.6*Tabela1[[#This Row],[AV2]],Tabela1[[#This Row],[AV2]]))</f>
        <v>3.1487680081766989</v>
      </c>
      <c r="S573" s="42">
        <f>Tabela1[[#This Row],[real]]-Tabela1[[#This Row],[AV2]]</f>
        <v>0.25813202527218237</v>
      </c>
      <c r="T573" s="64">
        <f>Tabela1[[#This Row],[real]]/Tabela1[[#This Row],[AV2]]</f>
        <v>1.084758081468761</v>
      </c>
      <c r="U573" s="168">
        <v>43706</v>
      </c>
      <c r="V573" s="191" t="s">
        <v>4628</v>
      </c>
      <c r="W573" s="191"/>
      <c r="X573" s="2"/>
      <c r="Y573" s="41"/>
      <c r="Z573" s="40"/>
      <c r="AA573" s="41"/>
      <c r="AB573" s="40"/>
    </row>
    <row r="574" spans="1:28" x14ac:dyDescent="0.2">
      <c r="A574" s="65">
        <v>7535917</v>
      </c>
      <c r="B574" s="68" t="s">
        <v>3370</v>
      </c>
      <c r="C574" s="68" t="s">
        <v>3371</v>
      </c>
      <c r="D574" s="69">
        <v>3.5</v>
      </c>
      <c r="E574" s="70">
        <v>3.3710361638655306</v>
      </c>
      <c r="F574" s="116">
        <v>2016</v>
      </c>
      <c r="G5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4" s="39"/>
      <c r="I574" s="70">
        <v>0.47</v>
      </c>
      <c r="J574" s="23">
        <f>(Tabela1[[#This Row],[real]]-1)^3/Tabela1[[#This Row],[Z]]*0.00002</f>
        <v>5.672136477068156E-4</v>
      </c>
      <c r="K574" s="114">
        <v>2337.59582534126</v>
      </c>
      <c r="L574" s="66">
        <v>3788.2756590821955</v>
      </c>
      <c r="M574" s="73">
        <v>42744</v>
      </c>
      <c r="N574" s="22">
        <f>IF(Tabela1[[#This Row],[Entry]]=$B$1,Tabela1[[#This Row],[real]],Tabela1[[#This Row],[L2]]/Tabela1[[#This Row],[days2]])</f>
        <v>3.2288406990880523</v>
      </c>
      <c r="O574" s="71">
        <f>IF(Tabela1[[#This Row],[Entry]]=$B$1,Tabela1[[#This Row],[real]],Tabela1[[#This Row],[L]]/($B$1-Tabela1[[#This Row],[Entry]]))</f>
        <v>3.232317115257846</v>
      </c>
      <c r="P574" s="119">
        <v>723.97372406804902</v>
      </c>
      <c r="Q574" s="72">
        <f>MIN(500,$B$1-Tabela1[[#This Row],[Entry]])</f>
        <v>500</v>
      </c>
      <c r="R574" s="70">
        <f>(0.25-Tabela1[[#This Row],[days]]/2000)*$L$2+(Tabela1[[#This Row],[days]]/2000+0.75)*(IF(Tabela1[[#This Row],[real]]&gt;Tabela1[[#This Row],[AV2]],0.4*Tabela1[[#This Row],[real]]+0.6*Tabela1[[#This Row],[AV2]],Tabela1[[#This Row],[AV2]]))</f>
        <v>3.2857188849990435</v>
      </c>
      <c r="S574" s="71">
        <f>Tabela1[[#This Row],[real]]-Tabela1[[#This Row],[AV2]]</f>
        <v>0.14219546477747835</v>
      </c>
      <c r="T574" s="64">
        <f>Tabela1[[#This Row],[real]]/Tabela1[[#This Row],[AV2]]</f>
        <v>1.0440391701014051</v>
      </c>
      <c r="U574" s="168">
        <v>43706</v>
      </c>
      <c r="V574" s="191" t="s">
        <v>4173</v>
      </c>
      <c r="W574" s="191"/>
      <c r="X574" s="2"/>
      <c r="Y574" s="41"/>
      <c r="Z574" s="40"/>
      <c r="AA574" s="41"/>
      <c r="AB574" s="40"/>
    </row>
    <row r="575" spans="1:28" x14ac:dyDescent="0.2">
      <c r="A575" s="10">
        <v>18935</v>
      </c>
      <c r="B575" s="10" t="s">
        <v>1581</v>
      </c>
      <c r="C575" s="10" t="s">
        <v>1585</v>
      </c>
      <c r="D575" s="2">
        <v>3.5</v>
      </c>
      <c r="E575" s="21">
        <v>3.583082378523673</v>
      </c>
      <c r="F575" s="116">
        <v>1996</v>
      </c>
      <c r="G5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5" s="39"/>
      <c r="I575" s="21">
        <v>0.79999999999999993</v>
      </c>
      <c r="J575" s="23">
        <f>(Tabela1[[#This Row],[real]]-1)^3/Tabela1[[#This Row],[Z]]*0.00002</f>
        <v>4.3087845501711951E-4</v>
      </c>
      <c r="K575" s="24">
        <v>3000.9825997715056</v>
      </c>
      <c r="L575" s="66">
        <v>5113.6489802001415</v>
      </c>
      <c r="M575" s="1">
        <v>42409</v>
      </c>
      <c r="N575" s="22">
        <f>IF(Tabela1[[#This Row],[Entry]]=$B$1,Tabela1[[#This Row],[real]],Tabela1[[#This Row],[L2]]/Tabela1[[#This Row],[days2]])</f>
        <v>3.4115833422899908</v>
      </c>
      <c r="O575" s="22">
        <f>IF(Tabela1[[#This Row],[Entry]]=$B$1,Tabela1[[#This Row],[real]],Tabela1[[#This Row],[L]]/($B$1-Tabela1[[#This Row],[Entry]]))</f>
        <v>3.3932640877240487</v>
      </c>
      <c r="P575" s="35">
        <v>879.64510864246586</v>
      </c>
      <c r="Q575" s="3">
        <f>MIN(500,$B$1-Tabela1[[#This Row],[Entry]])</f>
        <v>500</v>
      </c>
      <c r="R575" s="21">
        <f>(0.25-Tabela1[[#This Row],[days]]/2000)*$L$2+(Tabela1[[#This Row],[days]]/2000+0.75)*(IF(Tabela1[[#This Row],[real]]&gt;Tabela1[[#This Row],[AV2]],0.4*Tabela1[[#This Row],[real]]+0.6*Tabela1[[#This Row],[AV2]],Tabela1[[#This Row],[AV2]]))</f>
        <v>3.4801829567834637</v>
      </c>
      <c r="S575" s="22">
        <f>Tabela1[[#This Row],[real]]-Tabela1[[#This Row],[AV2]]</f>
        <v>0.17149903623368212</v>
      </c>
      <c r="T575" s="47">
        <f>Tabela1[[#This Row],[real]]/Tabela1[[#This Row],[AV2]]</f>
        <v>1.0502696311439266</v>
      </c>
      <c r="U575" s="168">
        <v>43706</v>
      </c>
      <c r="V575" s="191" t="s">
        <v>4917</v>
      </c>
      <c r="W575" s="191"/>
      <c r="X575" s="2"/>
      <c r="Y575" s="41"/>
      <c r="Z575" s="40"/>
      <c r="AA575" s="41"/>
      <c r="AB575" s="40"/>
    </row>
    <row r="576" spans="1:28" x14ac:dyDescent="0.2">
      <c r="A576" s="65">
        <v>1089</v>
      </c>
      <c r="B576" s="65" t="s">
        <v>231</v>
      </c>
      <c r="C576" s="65" t="s">
        <v>232</v>
      </c>
      <c r="D576" s="39">
        <v>4.5</v>
      </c>
      <c r="E576" s="41">
        <v>4.0175355519420917</v>
      </c>
      <c r="F576" s="116">
        <v>1989</v>
      </c>
      <c r="G5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5.3838257991480427</v>
      </c>
      <c r="H576" s="39"/>
      <c r="I576" s="41">
        <v>0.95</v>
      </c>
      <c r="J576" s="23">
        <f>(Tabela1[[#This Row],[real]]-1)^3/Tabela1[[#This Row],[Z]]*0.00002</f>
        <v>5.7844700536375691E-4</v>
      </c>
      <c r="K576" s="66">
        <v>3627.884930736102</v>
      </c>
      <c r="L576" s="66">
        <v>6218.4003862073414</v>
      </c>
      <c r="M576" s="67">
        <v>42409</v>
      </c>
      <c r="N576" s="22">
        <f>IF(Tabela1[[#This Row],[Entry]]=$B$1,Tabela1[[#This Row],[real]],Tabela1[[#This Row],[L2]]/Tabela1[[#This Row],[days2]])</f>
        <v>4.1242597669131875</v>
      </c>
      <c r="O576" s="42">
        <f>IF(Tabela1[[#This Row],[Entry]]=$B$1,Tabela1[[#This Row],[real]],Tabela1[[#This Row],[L]]/($B$1-Tabela1[[#This Row],[Entry]]))</f>
        <v>4.1263439855390454</v>
      </c>
      <c r="P576" s="115">
        <v>879.64510864246586</v>
      </c>
      <c r="Q576" s="43">
        <f>MIN(500,$B$1-Tabela1[[#This Row],[Entry]])</f>
        <v>500</v>
      </c>
      <c r="R576" s="41">
        <f>(0.25-Tabela1[[#This Row],[days]]/2000)*$L$2+(Tabela1[[#This Row],[days]]/2000+0.75)*(IF(Tabela1[[#This Row],[real]]&gt;Tabela1[[#This Row],[AV2]],0.4*Tabela1[[#This Row],[real]]+0.6*Tabela1[[#This Row],[AV2]],Tabela1[[#This Row],[AV2]]))</f>
        <v>4.1242597669131875</v>
      </c>
      <c r="S576" s="42">
        <f>Tabela1[[#This Row],[real]]-Tabela1[[#This Row],[AV2]]</f>
        <v>-0.10672421497109585</v>
      </c>
      <c r="T576" s="64">
        <f>Tabela1[[#This Row],[real]]/Tabela1[[#This Row],[AV2]]</f>
        <v>0.97412281936572243</v>
      </c>
      <c r="U576" s="168">
        <v>43705</v>
      </c>
      <c r="V576" s="191" t="s">
        <v>4109</v>
      </c>
      <c r="W576" s="191"/>
      <c r="X576" s="2"/>
      <c r="Y576" s="41"/>
      <c r="Z576" s="40"/>
      <c r="AA576" s="41"/>
      <c r="AB576" s="40"/>
    </row>
    <row r="577" spans="1:28" x14ac:dyDescent="0.2">
      <c r="A577" s="10">
        <v>4509001</v>
      </c>
      <c r="B577" s="10" t="s">
        <v>2553</v>
      </c>
      <c r="C577" s="10" t="s">
        <v>1104</v>
      </c>
      <c r="D577" s="2">
        <v>4</v>
      </c>
      <c r="E577" s="21">
        <v>3.6544546707461114</v>
      </c>
      <c r="F577" s="116">
        <v>2013</v>
      </c>
      <c r="G5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4.6293752966517996</v>
      </c>
      <c r="H577" s="39"/>
      <c r="I577" s="21">
        <v>0.54</v>
      </c>
      <c r="J577" s="23">
        <f>(Tabela1[[#This Row],[real]]-1)^3/Tabela1[[#This Row],[Z]]*0.00002</f>
        <v>6.9272709721739524E-4</v>
      </c>
      <c r="K577" s="24">
        <v>2717.891271779285</v>
      </c>
      <c r="L577" s="66">
        <v>4570.1026636719471</v>
      </c>
      <c r="M577" s="1">
        <v>42409</v>
      </c>
      <c r="N577" s="22">
        <f>IF(Tabela1[[#This Row],[Entry]]=$B$1,Tabela1[[#This Row],[real]],Tabela1[[#This Row],[L2]]/Tabela1[[#This Row],[days2]])</f>
        <v>3.0897588642011984</v>
      </c>
      <c r="O577" s="22">
        <f>IF(Tabela1[[#This Row],[Entry]]=$B$1,Tabela1[[#This Row],[real]],Tabela1[[#This Row],[L]]/($B$1-Tabela1[[#This Row],[Entry]]))</f>
        <v>3.0325830548586246</v>
      </c>
      <c r="P577" s="35">
        <v>879.64510864246586</v>
      </c>
      <c r="Q577" s="3">
        <f>MIN(500,$B$1-Tabela1[[#This Row],[Entry]])</f>
        <v>500</v>
      </c>
      <c r="R577" s="21">
        <f>(0.25-Tabela1[[#This Row],[days]]/2000)*$L$2+(Tabela1[[#This Row],[days]]/2000+0.75)*(IF(Tabela1[[#This Row],[real]]&gt;Tabela1[[#This Row],[AV2]],0.4*Tabela1[[#This Row],[real]]+0.6*Tabela1[[#This Row],[AV2]],Tabela1[[#This Row],[AV2]]))</f>
        <v>3.3156371868191634</v>
      </c>
      <c r="S577" s="22">
        <f>Tabela1[[#This Row],[real]]-Tabela1[[#This Row],[AV2]]</f>
        <v>0.56469580654491303</v>
      </c>
      <c r="T577" s="47">
        <f>Tabela1[[#This Row],[real]]/Tabela1[[#This Row],[AV2]]</f>
        <v>1.1827637143751362</v>
      </c>
      <c r="U577" s="172">
        <v>43705</v>
      </c>
      <c r="V577" s="191" t="s">
        <v>4281</v>
      </c>
      <c r="W577" s="191"/>
      <c r="X577" s="2"/>
      <c r="Y577" s="41"/>
      <c r="Z577" s="40"/>
      <c r="AA577" s="41"/>
      <c r="AB577" s="40"/>
    </row>
    <row r="578" spans="1:28" x14ac:dyDescent="0.2">
      <c r="A578" s="10">
        <v>397480</v>
      </c>
      <c r="B578" s="10" t="s">
        <v>509</v>
      </c>
      <c r="C578" s="10" t="s">
        <v>2650</v>
      </c>
      <c r="D578" s="2">
        <v>4</v>
      </c>
      <c r="E578" s="21">
        <v>3.7112935713877184</v>
      </c>
      <c r="F578" s="116">
        <v>2005</v>
      </c>
      <c r="G5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1.8754091470360392</v>
      </c>
      <c r="H578" s="39"/>
      <c r="I578" s="21">
        <v>0.52</v>
      </c>
      <c r="J578" s="23">
        <f>(Tabela1[[#This Row],[real]]-1)^3/Tabela1[[#This Row],[Z]]*0.00002</f>
        <v>7.6657788304608379E-4</v>
      </c>
      <c r="K578" s="24">
        <v>3063.0325189343025</v>
      </c>
      <c r="L578" s="66">
        <v>5207.871529228617</v>
      </c>
      <c r="M578" s="1">
        <v>42409</v>
      </c>
      <c r="N578" s="22">
        <f>IF(Tabela1[[#This Row],[Entry]]=$B$1,Tabela1[[#This Row],[real]],Tabela1[[#This Row],[L2]]/Tabela1[[#This Row],[days2]])</f>
        <v>3.4821230617213383</v>
      </c>
      <c r="O578" s="22">
        <f>IF(Tabela1[[#This Row],[Entry]]=$B$1,Tabela1[[#This Row],[real]],Tabela1[[#This Row],[L]]/($B$1-Tabela1[[#This Row],[Entry]]))</f>
        <v>3.4557873452081069</v>
      </c>
      <c r="P578" s="35">
        <v>879.64510864246586</v>
      </c>
      <c r="Q578" s="3">
        <f>MIN(500,$B$1-Tabela1[[#This Row],[Entry]])</f>
        <v>500</v>
      </c>
      <c r="R578" s="21">
        <f>(0.25-Tabela1[[#This Row],[days]]/2000)*$L$2+(Tabela1[[#This Row],[days]]/2000+0.75)*(IF(Tabela1[[#This Row],[real]]&gt;Tabela1[[#This Row],[AV2]],0.4*Tabela1[[#This Row],[real]]+0.6*Tabela1[[#This Row],[AV2]],Tabela1[[#This Row],[AV2]]))</f>
        <v>3.5737912655878903</v>
      </c>
      <c r="S578" s="22">
        <f>Tabela1[[#This Row],[real]]-Tabela1[[#This Row],[AV2]]</f>
        <v>0.22917050966638008</v>
      </c>
      <c r="T578" s="47">
        <f>Tabela1[[#This Row],[real]]/Tabela1[[#This Row],[AV2]]</f>
        <v>1.0658134435814837</v>
      </c>
      <c r="U578" s="168">
        <v>43705</v>
      </c>
      <c r="V578" s="191" t="s">
        <v>4668</v>
      </c>
      <c r="W578" s="191"/>
      <c r="X578" s="2"/>
      <c r="Y578" s="41"/>
      <c r="Z578" s="40"/>
      <c r="AA578" s="41"/>
      <c r="AB578" s="40"/>
    </row>
    <row r="579" spans="1:28" x14ac:dyDescent="0.2">
      <c r="A579" s="44">
        <v>5047090</v>
      </c>
      <c r="B579" s="44" t="s">
        <v>3324</v>
      </c>
      <c r="C579" s="44" t="s">
        <v>3706</v>
      </c>
      <c r="D579" s="45">
        <v>3</v>
      </c>
      <c r="E579" s="46">
        <v>3.1415174427130728</v>
      </c>
      <c r="F579" s="116">
        <v>2013</v>
      </c>
      <c r="G5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79" s="39"/>
      <c r="I579" s="46">
        <v>0.44999999999999996</v>
      </c>
      <c r="J579" s="23">
        <f>(Tabela1[[#This Row],[real]]-1)^3/Tabela1[[#This Row],[Z]]*0.00002</f>
        <v>4.3649807237068476E-4</v>
      </c>
      <c r="K579" s="111">
        <v>1891.9908688512051</v>
      </c>
      <c r="L579" s="66">
        <v>2805.6032327017074</v>
      </c>
      <c r="M579" s="49">
        <v>43096</v>
      </c>
      <c r="N579" s="22">
        <f>IF(Tabela1[[#This Row],[Entry]]=$B$1,Tabela1[[#This Row],[real]],Tabela1[[#This Row],[L2]]/Tabela1[[#This Row],[days2]])</f>
        <v>3.3761279426400885</v>
      </c>
      <c r="O579" s="47">
        <f>IF(Tabela1[[#This Row],[Entry]]=$B$1,Tabela1[[#This Row],[real]],Tabela1[[#This Row],[L]]/($B$1-Tabela1[[#This Row],[Entry]]))</f>
        <v>3.4214673569533018</v>
      </c>
      <c r="P579" s="116">
        <v>560.4025975898569</v>
      </c>
      <c r="Q579" s="48">
        <f>MIN(500,$B$1-Tabela1[[#This Row],[Entry]])</f>
        <v>500</v>
      </c>
      <c r="R579" s="46">
        <f>(0.25-Tabela1[[#This Row],[days]]/2000)*$L$2+(Tabela1[[#This Row],[days]]/2000+0.75)*(IF(Tabela1[[#This Row],[real]]&gt;Tabela1[[#This Row],[AV2]],0.4*Tabela1[[#This Row],[real]]+0.6*Tabela1[[#This Row],[AV2]],Tabela1[[#This Row],[AV2]]))</f>
        <v>3.3761279426400885</v>
      </c>
      <c r="S579" s="47">
        <f>Tabela1[[#This Row],[real]]-Tabela1[[#This Row],[AV2]]</f>
        <v>-0.23461049992701577</v>
      </c>
      <c r="T579" s="47">
        <f>Tabela1[[#This Row],[real]]/Tabela1[[#This Row],[AV2]]</f>
        <v>0.93050900205412435</v>
      </c>
      <c r="U579" s="172">
        <v>43705</v>
      </c>
      <c r="V579" s="191" t="s">
        <v>4192</v>
      </c>
      <c r="W579" s="191"/>
      <c r="X579" s="2"/>
      <c r="Y579" s="41"/>
      <c r="Z579" s="40"/>
      <c r="AA579" s="41"/>
      <c r="AB579" s="40"/>
    </row>
    <row r="580" spans="1:28" x14ac:dyDescent="0.2">
      <c r="A580" s="585">
        <v>7454410</v>
      </c>
      <c r="B580" s="585" t="s">
        <v>6248</v>
      </c>
      <c r="C580" s="585" t="s">
        <v>6249</v>
      </c>
      <c r="D580" s="586">
        <v>3.5</v>
      </c>
      <c r="E580" s="587">
        <v>3.4129365615919629</v>
      </c>
      <c r="F580" s="588">
        <v>2016</v>
      </c>
      <c r="G580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0" s="586"/>
      <c r="I580" s="587">
        <v>0.35</v>
      </c>
      <c r="J580" s="589">
        <f>(Tabela1[[#This Row],[real]]-1)^3/Tabela1[[#This Row],[Z]]*0.00002</f>
        <v>8.0278576586334104E-4</v>
      </c>
      <c r="K580" s="590">
        <v>666.43153278665545</v>
      </c>
      <c r="L580" s="590">
        <v>739.59132500080011</v>
      </c>
      <c r="M580" s="591">
        <v>43705</v>
      </c>
      <c r="N580" s="592">
        <f>IF(Tabela1[[#This Row],[Entry]]=$B$1,Tabela1[[#This Row],[real]],Tabela1[[#This Row],[L2]]/Tabela1[[#This Row],[days2]])</f>
        <v>3.5017948166586494</v>
      </c>
      <c r="O580" s="592">
        <f>IF(Tabela1[[#This Row],[Entry]]=$B$1,Tabela1[[#This Row],[real]],Tabela1[[#This Row],[L]]/($B$1-Tabela1[[#This Row],[Entry]]))</f>
        <v>3.5051721564018963</v>
      </c>
      <c r="P580" s="588">
        <v>190.31141676728868</v>
      </c>
      <c r="Q580" s="593">
        <f>MIN(500,$B$1-Tabela1[[#This Row],[Entry]])</f>
        <v>211</v>
      </c>
      <c r="R580" s="587">
        <f>(0.25-Tabela1[[#This Row],[days]]/2000)*$L$2+(Tabela1[[#This Row],[days]]/2000+0.75)*(IF(Tabela1[[#This Row],[real]]&gt;Tabela1[[#This Row],[AV2]],0.4*Tabela1[[#This Row],[real]]+0.6*Tabela1[[#This Row],[AV2]],Tabela1[[#This Row],[AV2]]))</f>
        <v>3.4781680928178558</v>
      </c>
      <c r="S580" s="592">
        <f>Tabela1[[#This Row],[real]]-Tabela1[[#This Row],[AV2]]</f>
        <v>-8.8858255066686542E-2</v>
      </c>
      <c r="T580" s="592">
        <f>Tabela1[[#This Row],[real]]/Tabela1[[#This Row],[AV2]]</f>
        <v>0.97462493957556495</v>
      </c>
      <c r="U580" s="594">
        <v>43705</v>
      </c>
      <c r="V580" s="191" t="s">
        <v>6121</v>
      </c>
      <c r="W580" s="191"/>
      <c r="X580" s="2"/>
      <c r="Y580" s="41"/>
      <c r="Z580" s="40"/>
      <c r="AA580" s="41"/>
      <c r="AB580" s="40"/>
    </row>
    <row r="581" spans="1:28" x14ac:dyDescent="0.2">
      <c r="A581" s="44">
        <v>8491734</v>
      </c>
      <c r="B581" s="44" t="s">
        <v>3646</v>
      </c>
      <c r="C581" s="44" t="s">
        <v>3647</v>
      </c>
      <c r="D581" s="45">
        <v>4</v>
      </c>
      <c r="E581" s="46">
        <v>3.7618050894229667</v>
      </c>
      <c r="F581" s="116">
        <v>2017</v>
      </c>
      <c r="G5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1" s="39"/>
      <c r="I581" s="46">
        <v>0.53</v>
      </c>
      <c r="J581" s="23">
        <f>(Tabela1[[#This Row],[real]]-1)^3/Tabela1[[#This Row],[Z]]*0.00002</f>
        <v>7.9493789934214243E-4</v>
      </c>
      <c r="K581" s="111">
        <v>2081.7495044663533</v>
      </c>
      <c r="L581" s="66">
        <v>3079.7032042624155</v>
      </c>
      <c r="M581" s="49">
        <v>43062</v>
      </c>
      <c r="N581" s="22">
        <f>IF(Tabela1[[#This Row],[Entry]]=$B$1,Tabela1[[#This Row],[real]],Tabela1[[#This Row],[L2]]/Tabela1[[#This Row],[days2]])</f>
        <v>3.6128809174338246</v>
      </c>
      <c r="O581" s="47">
        <f>IF(Tabela1[[#This Row],[Entry]]=$B$1,Tabela1[[#This Row],[real]],Tabela1[[#This Row],[L]]/($B$1-Tabela1[[#This Row],[Entry]]))</f>
        <v>3.6062098410566925</v>
      </c>
      <c r="P581" s="116">
        <v>576.20208139740987</v>
      </c>
      <c r="Q581" s="48">
        <f>MIN(500,$B$1-Tabela1[[#This Row],[Entry]])</f>
        <v>500</v>
      </c>
      <c r="R581" s="46">
        <f>(0.25-Tabela1[[#This Row],[days]]/2000)*$L$2+(Tabela1[[#This Row],[days]]/2000+0.75)*(IF(Tabela1[[#This Row],[real]]&gt;Tabela1[[#This Row],[AV2]],0.4*Tabela1[[#This Row],[real]]+0.6*Tabela1[[#This Row],[AV2]],Tabela1[[#This Row],[AV2]]))</f>
        <v>3.6724505862294814</v>
      </c>
      <c r="S581" s="47">
        <f>Tabela1[[#This Row],[real]]-Tabela1[[#This Row],[AV2]]</f>
        <v>0.1489241719891421</v>
      </c>
      <c r="T581" s="47">
        <f>Tabela1[[#This Row],[real]]/Tabela1[[#This Row],[AV2]]</f>
        <v>1.0412203378391227</v>
      </c>
      <c r="U581" s="168">
        <v>43705</v>
      </c>
      <c r="V581" s="191" t="s">
        <v>4141</v>
      </c>
      <c r="W581" s="191"/>
      <c r="X581" s="2"/>
      <c r="Y581" s="41"/>
      <c r="Z581" s="40"/>
      <c r="AA581" s="41"/>
      <c r="AB581" s="40"/>
    </row>
    <row r="582" spans="1:28" x14ac:dyDescent="0.2">
      <c r="A582" s="65">
        <v>4830640</v>
      </c>
      <c r="B582" s="65" t="s">
        <v>24</v>
      </c>
      <c r="C582" s="65" t="s">
        <v>25</v>
      </c>
      <c r="D582" s="39">
        <v>4</v>
      </c>
      <c r="E582" s="41">
        <v>3.7986337647251367</v>
      </c>
      <c r="F582" s="116">
        <v>2013</v>
      </c>
      <c r="G5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2" s="39"/>
      <c r="I582" s="41">
        <v>0.98</v>
      </c>
      <c r="J582" s="23">
        <f>(Tabela1[[#This Row],[real]]-1)^3/Tabela1[[#This Row],[Z]]*0.00002</f>
        <v>4.4734452700439067E-4</v>
      </c>
      <c r="K582" s="66">
        <v>3642.9860880258661</v>
      </c>
      <c r="L582" s="66">
        <v>6322.0985571582278</v>
      </c>
      <c r="M582" s="67">
        <v>42409</v>
      </c>
      <c r="N582" s="22">
        <f>IF(Tabela1[[#This Row],[Entry]]=$B$1,Tabela1[[#This Row],[real]],Tabela1[[#This Row],[L2]]/Tabela1[[#This Row],[days2]])</f>
        <v>4.1414270962615767</v>
      </c>
      <c r="O582" s="42">
        <f>IF(Tabela1[[#This Row],[Entry]]=$B$1,Tabela1[[#This Row],[real]],Tabela1[[#This Row],[L]]/($B$1-Tabela1[[#This Row],[Entry]]))</f>
        <v>4.1951549815250351</v>
      </c>
      <c r="P582" s="115">
        <v>879.64510864246586</v>
      </c>
      <c r="Q582" s="43">
        <f>MIN(500,$B$1-Tabela1[[#This Row],[Entry]])</f>
        <v>500</v>
      </c>
      <c r="R582" s="41">
        <f>(0.25-Tabela1[[#This Row],[days]]/2000)*$L$2+(Tabela1[[#This Row],[days]]/2000+0.75)*(IF(Tabela1[[#This Row],[real]]&gt;Tabela1[[#This Row],[AV2]],0.4*Tabela1[[#This Row],[real]]+0.6*Tabela1[[#This Row],[AV2]],Tabela1[[#This Row],[AV2]]))</f>
        <v>4.1414270962615767</v>
      </c>
      <c r="S582" s="42">
        <f>Tabela1[[#This Row],[real]]-Tabela1[[#This Row],[AV2]]</f>
        <v>-0.34279333153643998</v>
      </c>
      <c r="T582" s="64">
        <f>Tabela1[[#This Row],[real]]/Tabela1[[#This Row],[AV2]]</f>
        <v>0.91722821057362669</v>
      </c>
      <c r="U582" s="168">
        <v>43705</v>
      </c>
      <c r="V582" s="191" t="s">
        <v>3938</v>
      </c>
      <c r="W582" s="191"/>
      <c r="X582" s="2"/>
      <c r="Y582" s="41"/>
      <c r="Z582" s="40"/>
      <c r="AA582" s="41"/>
      <c r="AB582" s="40"/>
    </row>
    <row r="583" spans="1:28" x14ac:dyDescent="0.2">
      <c r="A583" s="10">
        <v>1277</v>
      </c>
      <c r="B583" s="10" t="s">
        <v>1543</v>
      </c>
      <c r="C583" s="10" t="s">
        <v>1544</v>
      </c>
      <c r="D583" s="2">
        <v>4</v>
      </c>
      <c r="E583" s="21">
        <v>3.8125609527267614</v>
      </c>
      <c r="F583" s="116">
        <v>1967</v>
      </c>
      <c r="G5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3" s="39"/>
      <c r="I583" s="21">
        <v>0.87</v>
      </c>
      <c r="J583" s="23">
        <f>(Tabela1[[#This Row],[real]]-1)^3/Tabela1[[#This Row],[Z]]*0.00002</f>
        <v>5.1146576830460137E-4</v>
      </c>
      <c r="K583" s="24">
        <v>3527.4637874420009</v>
      </c>
      <c r="L583" s="66">
        <v>6065.021339146223</v>
      </c>
      <c r="M583" s="1">
        <v>42409</v>
      </c>
      <c r="N583" s="22">
        <f>IF(Tabela1[[#This Row],[Entry]]=$B$1,Tabela1[[#This Row],[real]],Tabela1[[#This Row],[L2]]/Tabela1[[#This Row],[days2]])</f>
        <v>4.0100987918705613</v>
      </c>
      <c r="O583" s="22">
        <f>IF(Tabela1[[#This Row],[Entry]]=$B$1,Tabela1[[#This Row],[real]],Tabela1[[#This Row],[L]]/($B$1-Tabela1[[#This Row],[Entry]]))</f>
        <v>4.0245662502629216</v>
      </c>
      <c r="P583" s="35">
        <v>879.64510864246586</v>
      </c>
      <c r="Q583" s="3">
        <f>MIN(500,$B$1-Tabela1[[#This Row],[Entry]])</f>
        <v>500</v>
      </c>
      <c r="R583" s="21">
        <f>(0.25-Tabela1[[#This Row],[days]]/2000)*$L$2+(Tabela1[[#This Row],[days]]/2000+0.75)*(IF(Tabela1[[#This Row],[real]]&gt;Tabela1[[#This Row],[AV2]],0.4*Tabela1[[#This Row],[real]]+0.6*Tabela1[[#This Row],[AV2]],Tabela1[[#This Row],[AV2]]))</f>
        <v>4.0100987918705613</v>
      </c>
      <c r="S583" s="22">
        <f>Tabela1[[#This Row],[real]]-Tabela1[[#This Row],[AV2]]</f>
        <v>-0.19753783914379985</v>
      </c>
      <c r="T583" s="47">
        <f>Tabela1[[#This Row],[real]]/Tabela1[[#This Row],[AV2]]</f>
        <v>0.95073990707055478</v>
      </c>
      <c r="U583" s="172">
        <v>43705</v>
      </c>
      <c r="V583" s="191" t="s">
        <v>4350</v>
      </c>
      <c r="W583" s="191"/>
      <c r="X583" s="2"/>
      <c r="Y583" s="41"/>
      <c r="Z583" s="40"/>
      <c r="AA583" s="41"/>
      <c r="AB583" s="40"/>
    </row>
    <row r="584" spans="1:28" x14ac:dyDescent="0.2">
      <c r="A584" s="10">
        <v>1245</v>
      </c>
      <c r="B584" s="10" t="s">
        <v>2346</v>
      </c>
      <c r="C584" s="10" t="s">
        <v>2347</v>
      </c>
      <c r="D584" s="2">
        <v>4</v>
      </c>
      <c r="E584" s="21">
        <v>3.8325554049076431</v>
      </c>
      <c r="F584" s="116">
        <v>1998</v>
      </c>
      <c r="G5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4" s="39"/>
      <c r="I584" s="21">
        <v>0.97</v>
      </c>
      <c r="J584" s="23">
        <f>(Tabela1[[#This Row],[real]]-1)^3/Tabela1[[#This Row],[Z]]*0.00002</f>
        <v>4.6859052379962104E-4</v>
      </c>
      <c r="K584" s="24">
        <v>3613.3520100388096</v>
      </c>
      <c r="L584" s="66">
        <v>6280.3302025827343</v>
      </c>
      <c r="M584" s="1">
        <v>42409</v>
      </c>
      <c r="N584" s="22">
        <f>IF(Tabela1[[#This Row],[Entry]]=$B$1,Tabela1[[#This Row],[real]],Tabela1[[#This Row],[L2]]/Tabela1[[#This Row],[days2]])</f>
        <v>4.1077384214813684</v>
      </c>
      <c r="O584" s="22">
        <f>IF(Tabela1[[#This Row],[Entry]]=$B$1,Tabela1[[#This Row],[real]],Tabela1[[#This Row],[L]]/($B$1-Tabela1[[#This Row],[Entry]]))</f>
        <v>4.1674387542022124</v>
      </c>
      <c r="P584" s="35">
        <v>879.64510864246586</v>
      </c>
      <c r="Q584" s="3">
        <f>MIN(500,$B$1-Tabela1[[#This Row],[Entry]])</f>
        <v>500</v>
      </c>
      <c r="R584" s="21">
        <f>(0.25-Tabela1[[#This Row],[days]]/2000)*$L$2+(Tabela1[[#This Row],[days]]/2000+0.75)*(IF(Tabela1[[#This Row],[real]]&gt;Tabela1[[#This Row],[AV2]],0.4*Tabela1[[#This Row],[real]]+0.6*Tabela1[[#This Row],[AV2]],Tabela1[[#This Row],[AV2]]))</f>
        <v>4.1077384214813684</v>
      </c>
      <c r="S584" s="22">
        <f>Tabela1[[#This Row],[real]]-Tabela1[[#This Row],[AV2]]</f>
        <v>-0.27518301657372524</v>
      </c>
      <c r="T584" s="47">
        <f>Tabela1[[#This Row],[real]]/Tabela1[[#This Row],[AV2]]</f>
        <v>0.93300863191904848</v>
      </c>
      <c r="U584" s="172">
        <v>43705</v>
      </c>
      <c r="V584" s="191" t="s">
        <v>4082</v>
      </c>
      <c r="W584" s="191"/>
      <c r="X584" s="2"/>
      <c r="Y584" s="41"/>
      <c r="Z584" s="40"/>
      <c r="AA584" s="41"/>
      <c r="AB584" s="40"/>
    </row>
    <row r="585" spans="1:28" x14ac:dyDescent="0.2">
      <c r="A585" s="65">
        <v>1440970</v>
      </c>
      <c r="B585" s="65" t="s">
        <v>1998</v>
      </c>
      <c r="C585" s="65" t="s">
        <v>1999</v>
      </c>
      <c r="D585" s="39">
        <v>4</v>
      </c>
      <c r="E585" s="41">
        <v>3.9598566585508022</v>
      </c>
      <c r="F585" s="116">
        <v>1994</v>
      </c>
      <c r="G5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5" s="39"/>
      <c r="I585" s="41">
        <v>0.85</v>
      </c>
      <c r="J585" s="23">
        <f>(Tabela1[[#This Row],[real]]-1)^3/Tabela1[[#This Row],[Z]]*0.00002</f>
        <v>6.1013102308537658E-4</v>
      </c>
      <c r="K585" s="66">
        <v>3339.0605138358096</v>
      </c>
      <c r="L585" s="66">
        <v>5683.7989001263804</v>
      </c>
      <c r="M585" s="67">
        <v>42409</v>
      </c>
      <c r="N585" s="22">
        <f>IF(Tabela1[[#This Row],[Entry]]=$B$1,Tabela1[[#This Row],[real]],Tabela1[[#This Row],[L2]]/Tabela1[[#This Row],[days2]])</f>
        <v>3.7959177866502296</v>
      </c>
      <c r="O585" s="42">
        <f>IF(Tabela1[[#This Row],[Entry]]=$B$1,Tabela1[[#This Row],[real]],Tabela1[[#This Row],[L]]/($B$1-Tabela1[[#This Row],[Entry]]))</f>
        <v>3.7715984738728472</v>
      </c>
      <c r="P585" s="115">
        <v>879.64510864246586</v>
      </c>
      <c r="Q585" s="43">
        <f>MIN(500,$B$1-Tabela1[[#This Row],[Entry]])</f>
        <v>500</v>
      </c>
      <c r="R585" s="41">
        <f>(0.25-Tabela1[[#This Row],[days]]/2000)*$L$2+(Tabela1[[#This Row],[days]]/2000+0.75)*(IF(Tabela1[[#This Row],[real]]&gt;Tabela1[[#This Row],[AV2]],0.4*Tabela1[[#This Row],[real]]+0.6*Tabela1[[#This Row],[AV2]],Tabela1[[#This Row],[AV2]]))</f>
        <v>3.8614933354104584</v>
      </c>
      <c r="S585" s="42">
        <f>Tabela1[[#This Row],[real]]-Tabela1[[#This Row],[AV2]]</f>
        <v>0.16393887190057255</v>
      </c>
      <c r="T585" s="64">
        <f>Tabela1[[#This Row],[real]]/Tabela1[[#This Row],[AV2]]</f>
        <v>1.0431882040430709</v>
      </c>
      <c r="U585" s="168">
        <v>43705</v>
      </c>
      <c r="V585" s="191" t="s">
        <v>4904</v>
      </c>
      <c r="W585" s="191"/>
      <c r="X585" s="2"/>
      <c r="Y585" s="41"/>
      <c r="Z585" s="40"/>
      <c r="AA585" s="41"/>
      <c r="AB585" s="40"/>
    </row>
    <row r="586" spans="1:28" x14ac:dyDescent="0.2">
      <c r="A586" s="65">
        <v>919</v>
      </c>
      <c r="B586" s="65" t="s">
        <v>49</v>
      </c>
      <c r="C586" s="65" t="s">
        <v>2224</v>
      </c>
      <c r="D586" s="39">
        <v>4.5</v>
      </c>
      <c r="E586" s="41">
        <v>4.1469600271703717</v>
      </c>
      <c r="F586" s="116">
        <v>1987</v>
      </c>
      <c r="G5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2.3863832456887115</v>
      </c>
      <c r="H586" s="39"/>
      <c r="I586" s="41">
        <v>0.91</v>
      </c>
      <c r="J586" s="23">
        <f>(Tabela1[[#This Row],[real]]-1)^3/Tabela1[[#This Row],[Z]]*0.00002</f>
        <v>6.8495538268701609E-4</v>
      </c>
      <c r="K586" s="66">
        <v>3799.9268698462488</v>
      </c>
      <c r="L586" s="66">
        <v>6567.9417485321073</v>
      </c>
      <c r="M586" s="67">
        <v>42409</v>
      </c>
      <c r="N586" s="22">
        <f>IF(Tabela1[[#This Row],[Entry]]=$B$1,Tabela1[[#This Row],[real]],Tabela1[[#This Row],[L2]]/Tabela1[[#This Row],[days2]])</f>
        <v>4.3198408454866311</v>
      </c>
      <c r="O586" s="42">
        <f>IF(Tabela1[[#This Row],[Entry]]=$B$1,Tabela1[[#This Row],[real]],Tabela1[[#This Row],[L]]/($B$1-Tabela1[[#This Row],[Entry]]))</f>
        <v>4.3582891496563416</v>
      </c>
      <c r="P586" s="115">
        <v>879.64510864246586</v>
      </c>
      <c r="Q586" s="43">
        <f>MIN(500,$B$1-Tabela1[[#This Row],[Entry]])</f>
        <v>500</v>
      </c>
      <c r="R586" s="41">
        <f>(0.25-Tabela1[[#This Row],[days]]/2000)*$L$2+(Tabela1[[#This Row],[days]]/2000+0.75)*(IF(Tabela1[[#This Row],[real]]&gt;Tabela1[[#This Row],[AV2]],0.4*Tabela1[[#This Row],[real]]+0.6*Tabela1[[#This Row],[AV2]],Tabela1[[#This Row],[AV2]]))</f>
        <v>4.3198408454866311</v>
      </c>
      <c r="S586" s="42">
        <f>Tabela1[[#This Row],[real]]-Tabela1[[#This Row],[AV2]]</f>
        <v>-0.17288081831625934</v>
      </c>
      <c r="T586" s="64">
        <f>Tabela1[[#This Row],[real]]/Tabela1[[#This Row],[AV2]]</f>
        <v>0.95997981765997575</v>
      </c>
      <c r="U586" s="172">
        <v>43700</v>
      </c>
      <c r="V586" s="191" t="s">
        <v>4075</v>
      </c>
      <c r="W586" s="191"/>
      <c r="X586" s="2"/>
      <c r="Y586" s="41"/>
      <c r="Z586" s="40"/>
      <c r="AA586" s="41"/>
      <c r="AB586" s="40"/>
    </row>
    <row r="587" spans="1:28" x14ac:dyDescent="0.2">
      <c r="A587" s="65">
        <v>5768364</v>
      </c>
      <c r="B587" s="65" t="s">
        <v>242</v>
      </c>
      <c r="C587" s="65" t="s">
        <v>3316</v>
      </c>
      <c r="D587" s="39">
        <v>3.5</v>
      </c>
      <c r="E587" s="41">
        <v>3.4049217362255284</v>
      </c>
      <c r="F587" s="116">
        <v>2014</v>
      </c>
      <c r="G5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7" s="39"/>
      <c r="I587" s="41">
        <v>0.47</v>
      </c>
      <c r="J587" s="23">
        <f>(Tabela1[[#This Row],[real]]-1)^3/Tabela1[[#This Row],[Z]]*0.00002</f>
        <v>5.9188179277908754E-4</v>
      </c>
      <c r="K587" s="66">
        <v>2313.8619062957964</v>
      </c>
      <c r="L587" s="66">
        <v>3748.2357241893637</v>
      </c>
      <c r="M587" s="67">
        <v>42723</v>
      </c>
      <c r="N587" s="22">
        <f>IF(Tabela1[[#This Row],[Entry]]=$B$1,Tabela1[[#This Row],[real]],Tabela1[[#This Row],[L2]]/Tabela1[[#This Row],[days2]])</f>
        <v>3.1535508671414139</v>
      </c>
      <c r="O587" s="42">
        <f>IF(Tabela1[[#This Row],[Entry]]=$B$1,Tabela1[[#This Row],[real]],Tabela1[[#This Row],[L]]/($B$1-Tabela1[[#This Row],[Entry]]))</f>
        <v>3.1418572709047474</v>
      </c>
      <c r="P587" s="115">
        <v>733.73222877271462</v>
      </c>
      <c r="Q587" s="43">
        <f>MIN(500,$B$1-Tabela1[[#This Row],[Entry]])</f>
        <v>500</v>
      </c>
      <c r="R587" s="41">
        <f>(0.25-Tabela1[[#This Row],[days]]/2000)*$L$2+(Tabela1[[#This Row],[days]]/2000+0.75)*(IF(Tabela1[[#This Row],[real]]&gt;Tabela1[[#This Row],[AV2]],0.4*Tabela1[[#This Row],[real]]+0.6*Tabela1[[#This Row],[AV2]],Tabela1[[#This Row],[AV2]]))</f>
        <v>3.2540992147750596</v>
      </c>
      <c r="S587" s="42">
        <f>Tabela1[[#This Row],[real]]-Tabela1[[#This Row],[AV2]]</f>
        <v>0.25137086908411455</v>
      </c>
      <c r="T587" s="64">
        <f>Tabela1[[#This Row],[real]]/Tabela1[[#This Row],[AV2]]</f>
        <v>1.0797104215769233</v>
      </c>
      <c r="U587" s="168">
        <v>43700</v>
      </c>
      <c r="V587" s="191" t="s">
        <v>4385</v>
      </c>
      <c r="W587" s="191"/>
      <c r="X587" s="2"/>
      <c r="Y587" s="41"/>
      <c r="Z587" s="40"/>
      <c r="AA587" s="41"/>
      <c r="AB587" s="40"/>
    </row>
    <row r="588" spans="1:28" x14ac:dyDescent="0.2">
      <c r="A588" s="612">
        <v>10006940</v>
      </c>
      <c r="B588" s="612" t="s">
        <v>6245</v>
      </c>
      <c r="C588" s="612" t="s">
        <v>6246</v>
      </c>
      <c r="D588" s="613">
        <v>3.5</v>
      </c>
      <c r="E588" s="614">
        <v>3.4780517488543845</v>
      </c>
      <c r="F588" s="588">
        <v>2019</v>
      </c>
      <c r="G58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88" s="630"/>
      <c r="I588" s="614">
        <v>0.35</v>
      </c>
      <c r="J588" s="589">
        <f>(Tabela1[[#This Row],[real]]-1)^3/Tabela1[[#This Row],[Z]]*0.00002</f>
        <v>8.695470091968614E-4</v>
      </c>
      <c r="K588" s="615">
        <v>695.24738385719445</v>
      </c>
      <c r="L588" s="590">
        <v>773.52820060604415</v>
      </c>
      <c r="M588" s="594">
        <v>43700</v>
      </c>
      <c r="N588" s="592">
        <f>IF(Tabela1[[#This Row],[Entry]]=$B$1,Tabela1[[#This Row],[real]],Tabela1[[#This Row],[L2]]/Tabela1[[#This Row],[days2]])</f>
        <v>3.5772629221323364</v>
      </c>
      <c r="O588" s="616">
        <f>IF(Tabela1[[#This Row],[Entry]]=$B$1,Tabela1[[#This Row],[real]],Tabela1[[#This Row],[L]]/($B$1-Tabela1[[#This Row],[Entry]]))</f>
        <v>3.581149076879834</v>
      </c>
      <c r="P588" s="617">
        <v>194.35177089045808</v>
      </c>
      <c r="Q588" s="618">
        <f>MIN(500,$B$1-Tabela1[[#This Row],[Entry]])</f>
        <v>216</v>
      </c>
      <c r="R588" s="614">
        <f>(0.25-Tabela1[[#This Row],[days]]/2000)*$L$2+(Tabela1[[#This Row],[days]]/2000+0.75)*(IF(Tabela1[[#This Row],[real]]&gt;Tabela1[[#This Row],[AV2]],0.4*Tabela1[[#This Row],[real]]+0.6*Tabela1[[#This Row],[AV2]],Tabela1[[#This Row],[AV2]]))</f>
        <v>3.5433284941627359</v>
      </c>
      <c r="S588" s="616">
        <f>Tabela1[[#This Row],[real]]-Tabela1[[#This Row],[AV2]]</f>
        <v>-9.9211173277951925E-2</v>
      </c>
      <c r="T588" s="616">
        <f>Tabela1[[#This Row],[real]]/Tabela1[[#This Row],[AV2]]</f>
        <v>0.97226617795853432</v>
      </c>
      <c r="U588" s="594">
        <v>43700</v>
      </c>
      <c r="V588" s="191" t="s">
        <v>6247</v>
      </c>
      <c r="W588" s="191"/>
      <c r="X588" s="2"/>
      <c r="Y588" s="41"/>
      <c r="Z588" s="40"/>
      <c r="AA588" s="41"/>
      <c r="AB588" s="40"/>
    </row>
    <row r="589" spans="1:28" x14ac:dyDescent="0.2">
      <c r="A589" s="10">
        <v>603338</v>
      </c>
      <c r="B589" s="10" t="s">
        <v>2848</v>
      </c>
      <c r="C589" s="10" t="s">
        <v>2518</v>
      </c>
      <c r="D589" s="2">
        <v>3.5</v>
      </c>
      <c r="E589" s="21">
        <v>3.537988634129495</v>
      </c>
      <c r="F589" s="116">
        <v>1967</v>
      </c>
      <c r="G5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589" s="21">
        <v>0.6</v>
      </c>
      <c r="J589" s="23">
        <f>(Tabela1[[#This Row],[real]]-1)^3/Tabela1[[#This Row],[Z]]*0.00002</f>
        <v>5.4493884117094975E-4</v>
      </c>
      <c r="K589" s="24">
        <v>2987.4383271993643</v>
      </c>
      <c r="L589" s="66">
        <v>5118.5193450818215</v>
      </c>
      <c r="M589" s="1">
        <v>42409</v>
      </c>
      <c r="N589" s="22">
        <f>IF(Tabela1[[#This Row],[Entry]]=$B$1,Tabela1[[#This Row],[real]],Tabela1[[#This Row],[L2]]/Tabela1[[#This Row],[days2]])</f>
        <v>3.3961859138963471</v>
      </c>
      <c r="O589" s="22">
        <f>IF(Tabela1[[#This Row],[Entry]]=$B$1,Tabela1[[#This Row],[real]],Tabela1[[#This Row],[L]]/($B$1-Tabela1[[#This Row],[Entry]]))</f>
        <v>3.3964959157809034</v>
      </c>
      <c r="P589" s="35">
        <v>879.64510864246586</v>
      </c>
      <c r="Q589" s="3">
        <f>MIN(500,$B$1-Tabela1[[#This Row],[Entry]])</f>
        <v>500</v>
      </c>
      <c r="R589" s="21">
        <f>(0.25-Tabela1[[#This Row],[days]]/2000)*$L$2+(Tabela1[[#This Row],[days]]/2000+0.75)*(IF(Tabela1[[#This Row],[real]]&gt;Tabela1[[#This Row],[AV2]],0.4*Tabela1[[#This Row],[real]]+0.6*Tabela1[[#This Row],[AV2]],Tabela1[[#This Row],[AV2]]))</f>
        <v>3.4529070019896064</v>
      </c>
      <c r="S589" s="22">
        <f>Tabela1[[#This Row],[real]]-Tabela1[[#This Row],[AV2]]</f>
        <v>0.14180272023314799</v>
      </c>
      <c r="T589" s="47">
        <f>Tabela1[[#This Row],[real]]/Tabela1[[#This Row],[AV2]]</f>
        <v>1.0417535211052276</v>
      </c>
      <c r="U589" s="168">
        <v>43700</v>
      </c>
      <c r="V589" s="191" t="s">
        <v>4383</v>
      </c>
      <c r="W589" s="191"/>
      <c r="X589" s="2"/>
      <c r="Y589" s="41"/>
      <c r="Z589" s="40"/>
      <c r="AA589" s="41"/>
      <c r="AB589" s="40"/>
    </row>
    <row r="590" spans="1:28" x14ac:dyDescent="0.2">
      <c r="A590" s="75">
        <v>4020308</v>
      </c>
      <c r="B590" s="75" t="s">
        <v>3393</v>
      </c>
      <c r="C590" s="75" t="s">
        <v>3634</v>
      </c>
      <c r="D590" s="76">
        <v>4</v>
      </c>
      <c r="E590" s="77">
        <v>3.8398188606365897</v>
      </c>
      <c r="F590" s="116">
        <v>2012</v>
      </c>
      <c r="G5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0" s="39"/>
      <c r="I590" s="77">
        <v>0.61</v>
      </c>
      <c r="J590" s="23">
        <f>(Tabela1[[#This Row],[real]]-1)^3/Tabela1[[#This Row],[Z]]*0.00002</f>
        <v>7.5088266513440038E-4</v>
      </c>
      <c r="K590" s="112">
        <v>2247.8607344720322</v>
      </c>
      <c r="L590" s="66">
        <v>3358.908584804793</v>
      </c>
      <c r="M590" s="79">
        <v>43054</v>
      </c>
      <c r="N590" s="22">
        <f>IF(Tabela1[[#This Row],[Entry]]=$B$1,Tabela1[[#This Row],[real]],Tabela1[[#This Row],[L2]]/Tabela1[[#This Row],[days2]])</f>
        <v>3.8761592250754604</v>
      </c>
      <c r="O590" s="64">
        <f>IF(Tabela1[[#This Row],[Entry]]=$B$1,Tabela1[[#This Row],[real]],Tabela1[[#This Row],[L]]/($B$1-Tabela1[[#This Row],[Entry]]))</f>
        <v>3.896645690028762</v>
      </c>
      <c r="P590" s="117">
        <v>579.9196069991865</v>
      </c>
      <c r="Q590" s="78">
        <f>MIN(500,$B$1-Tabela1[[#This Row],[Entry]])</f>
        <v>500</v>
      </c>
      <c r="R590" s="77">
        <f>(0.25-Tabela1[[#This Row],[days]]/2000)*$L$2+(Tabela1[[#This Row],[days]]/2000+0.75)*(IF(Tabela1[[#This Row],[real]]&gt;Tabela1[[#This Row],[AV2]],0.4*Tabela1[[#This Row],[real]]+0.6*Tabela1[[#This Row],[AV2]],Tabela1[[#This Row],[AV2]]))</f>
        <v>3.8761592250754604</v>
      </c>
      <c r="S590" s="64">
        <f>Tabela1[[#This Row],[real]]-Tabela1[[#This Row],[AV2]]</f>
        <v>-3.6340364438870676E-2</v>
      </c>
      <c r="T590" s="64">
        <f>Tabela1[[#This Row],[real]]/Tabela1[[#This Row],[AV2]]</f>
        <v>0.99062464611779122</v>
      </c>
      <c r="U590" s="168">
        <v>43700</v>
      </c>
      <c r="V590" s="191" t="s">
        <v>4930</v>
      </c>
      <c r="W590" s="191"/>
      <c r="X590" s="2"/>
      <c r="Y590" s="41"/>
      <c r="Z590" s="40"/>
      <c r="AA590" s="41"/>
      <c r="AB590" s="40"/>
    </row>
    <row r="591" spans="1:28" x14ac:dyDescent="0.2">
      <c r="A591" s="75">
        <v>2486625</v>
      </c>
      <c r="B591" s="75" t="s">
        <v>3606</v>
      </c>
      <c r="C591" s="75" t="s">
        <v>3606</v>
      </c>
      <c r="D591" s="76">
        <v>4</v>
      </c>
      <c r="E591" s="77">
        <v>4.010726196272719</v>
      </c>
      <c r="F591" s="116">
        <v>2009</v>
      </c>
      <c r="G5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1" s="39"/>
      <c r="I591" s="77">
        <v>0.7</v>
      </c>
      <c r="J591" s="23">
        <f>(Tabela1[[#This Row],[real]]-1)^3/Tabela1[[#This Row],[Z]]*0.00002</f>
        <v>7.7973268557155503E-4</v>
      </c>
      <c r="K591" s="112">
        <v>2432.0217061550443</v>
      </c>
      <c r="L591" s="66">
        <v>3656.6724411765963</v>
      </c>
      <c r="M591" s="79">
        <v>43026</v>
      </c>
      <c r="N591" s="22">
        <f>IF(Tabela1[[#This Row],[Entry]]=$B$1,Tabela1[[#This Row],[real]],Tabela1[[#This Row],[L2]]/Tabela1[[#This Row],[days2]])</f>
        <v>4.1016946746980052</v>
      </c>
      <c r="O591" s="64">
        <f>IF(Tabela1[[#This Row],[Entry]]=$B$1,Tabela1[[#This Row],[real]],Tabela1[[#This Row],[L]]/($B$1-Tabela1[[#This Row],[Entry]]))</f>
        <v>4.1086207204231417</v>
      </c>
      <c r="P591" s="117">
        <v>592.9309466054068</v>
      </c>
      <c r="Q591" s="78">
        <f>MIN(500,$B$1-Tabela1[[#This Row],[Entry]])</f>
        <v>500</v>
      </c>
      <c r="R591" s="77">
        <f>(0.25-Tabela1[[#This Row],[days]]/2000)*$L$2+(Tabela1[[#This Row],[days]]/2000+0.75)*(IF(Tabela1[[#This Row],[real]]&gt;Tabela1[[#This Row],[AV2]],0.4*Tabela1[[#This Row],[real]]+0.6*Tabela1[[#This Row],[AV2]],Tabela1[[#This Row],[AV2]]))</f>
        <v>4.1016946746980052</v>
      </c>
      <c r="S591" s="64">
        <f>Tabela1[[#This Row],[real]]-Tabela1[[#This Row],[AV2]]</f>
        <v>-9.0968478425286214E-2</v>
      </c>
      <c r="T591" s="64">
        <f>Tabela1[[#This Row],[real]]/Tabela1[[#This Row],[AV2]]</f>
        <v>0.97782173329808275</v>
      </c>
      <c r="U591" s="168">
        <v>43700</v>
      </c>
      <c r="V591" s="191" t="s">
        <v>4555</v>
      </c>
      <c r="W591" s="191"/>
      <c r="X591" s="2"/>
      <c r="Y591" s="41"/>
      <c r="Z591" s="40"/>
      <c r="AA591" s="41"/>
      <c r="AB591" s="40"/>
    </row>
    <row r="592" spans="1:28" x14ac:dyDescent="0.2">
      <c r="A592" s="65">
        <v>2937</v>
      </c>
      <c r="B592" s="65" t="s">
        <v>2887</v>
      </c>
      <c r="C592" s="65" t="s">
        <v>2888</v>
      </c>
      <c r="D592" s="39">
        <v>4</v>
      </c>
      <c r="E592" s="41">
        <v>3.6770331284755495</v>
      </c>
      <c r="F592" s="116">
        <v>1984</v>
      </c>
      <c r="G5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3.5354007898351445</v>
      </c>
      <c r="H592" s="597">
        <v>1</v>
      </c>
      <c r="I592" s="41">
        <v>0.79999999999999993</v>
      </c>
      <c r="J592" s="23">
        <f>(Tabela1[[#This Row],[real]]-1)^3/Tabela1[[#This Row],[Z]]*0.00002</f>
        <v>4.7962437426197997E-4</v>
      </c>
      <c r="K592" s="66">
        <v>3029.845449727256</v>
      </c>
      <c r="L592" s="66">
        <v>5063.5403829246316</v>
      </c>
      <c r="M592" s="67">
        <v>42574</v>
      </c>
      <c r="N592" s="22">
        <f>IF(Tabela1[[#This Row],[Entry]]=$B$1,Tabela1[[#This Row],[real]],Tabela1[[#This Row],[L2]]/Tabela1[[#This Row],[days2]])</f>
        <v>3.7732930700449732</v>
      </c>
      <c r="O592" s="42">
        <f>IF(Tabela1[[#This Row],[Entry]]=$B$1,Tabela1[[#This Row],[real]],Tabela1[[#This Row],[L]]/($B$1-Tabela1[[#This Row],[Entry]]))</f>
        <v>3.7731299425667895</v>
      </c>
      <c r="P592" s="115">
        <v>802.97114310581333</v>
      </c>
      <c r="Q592" s="43">
        <f>MIN(500,$B$1-Tabela1[[#This Row],[Entry]])</f>
        <v>500</v>
      </c>
      <c r="R592" s="41">
        <f>(0.25-Tabela1[[#This Row],[days]]/2000)*$L$2+(Tabela1[[#This Row],[days]]/2000+0.75)*(IF(Tabela1[[#This Row],[real]]&gt;Tabela1[[#This Row],[AV2]],0.4*Tabela1[[#This Row],[real]]+0.6*Tabela1[[#This Row],[AV2]],Tabela1[[#This Row],[AV2]]))</f>
        <v>3.7732930700449732</v>
      </c>
      <c r="S592" s="42">
        <f>Tabela1[[#This Row],[real]]-Tabela1[[#This Row],[AV2]]</f>
        <v>-9.6259941569423635E-2</v>
      </c>
      <c r="T592" s="64">
        <f>Tabela1[[#This Row],[real]]/Tabela1[[#This Row],[AV2]]</f>
        <v>0.97448914256525632</v>
      </c>
      <c r="U592" s="172">
        <v>43699</v>
      </c>
      <c r="V592" s="191" t="s">
        <v>4201</v>
      </c>
      <c r="W592" s="191"/>
      <c r="X592" s="2"/>
      <c r="Y592" s="41"/>
      <c r="Z592" s="40"/>
      <c r="AA592" s="41"/>
      <c r="AB592" s="40"/>
    </row>
    <row r="593" spans="1:28" x14ac:dyDescent="0.2">
      <c r="A593" s="585">
        <v>9238865</v>
      </c>
      <c r="B593" s="585" t="s">
        <v>6242</v>
      </c>
      <c r="C593" s="585" t="s">
        <v>6243</v>
      </c>
      <c r="D593" s="586">
        <v>3.5</v>
      </c>
      <c r="E593" s="587">
        <v>3.231168361919929</v>
      </c>
      <c r="F593" s="588">
        <v>2018</v>
      </c>
      <c r="G593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2.2562120724757491</v>
      </c>
      <c r="H593" s="586"/>
      <c r="I593" s="587">
        <v>0.35</v>
      </c>
      <c r="J593" s="589">
        <f>(Tabela1[[#This Row],[real]]-1)^3/Tabela1[[#This Row],[Z]]*0.00002</f>
        <v>6.346860899934403E-4</v>
      </c>
      <c r="K593" s="590">
        <v>644.56352461646713</v>
      </c>
      <c r="L593" s="590">
        <v>717.31188741075619</v>
      </c>
      <c r="M593" s="591">
        <v>43699</v>
      </c>
      <c r="N593" s="592">
        <f>IF(Tabela1[[#This Row],[Entry]]=$B$1,Tabela1[[#This Row],[real]],Tabela1[[#This Row],[L2]]/Tabela1[[#This Row],[days2]])</f>
        <v>3.302787706070045</v>
      </c>
      <c r="O593" s="592">
        <f>IF(Tabela1[[#This Row],[Entry]]=$B$1,Tabela1[[#This Row],[real]],Tabela1[[#This Row],[L]]/($B$1-Tabela1[[#This Row],[Entry]]))</f>
        <v>3.3055847346117795</v>
      </c>
      <c r="P593" s="588">
        <v>195.15741911956763</v>
      </c>
      <c r="Q593" s="593">
        <f>MIN(500,$B$1-Tabela1[[#This Row],[Entry]])</f>
        <v>217</v>
      </c>
      <c r="R593" s="587">
        <f>(0.25-Tabela1[[#This Row],[days]]/2000)*$L$2+(Tabela1[[#This Row],[days]]/2000+0.75)*(IF(Tabela1[[#This Row],[real]]&gt;Tabela1[[#This Row],[AV2]],0.4*Tabela1[[#This Row],[real]]+0.6*Tabela1[[#This Row],[AV2]],Tabela1[[#This Row],[AV2]]))</f>
        <v>3.3078110085956869</v>
      </c>
      <c r="S593" s="592">
        <f>Tabela1[[#This Row],[real]]-Tabela1[[#This Row],[AV2]]</f>
        <v>-7.161934415011606E-2</v>
      </c>
      <c r="T593" s="592">
        <f>Tabela1[[#This Row],[real]]/Tabela1[[#This Row],[AV2]]</f>
        <v>0.97831548663618617</v>
      </c>
      <c r="U593" s="594">
        <v>43699</v>
      </c>
      <c r="V593" s="191" t="s">
        <v>6244</v>
      </c>
      <c r="W593" s="191"/>
      <c r="X593" s="2"/>
      <c r="Y593" s="41"/>
      <c r="Z593" s="40"/>
      <c r="AA593" s="41"/>
      <c r="AB593" s="40"/>
    </row>
    <row r="594" spans="1:28" x14ac:dyDescent="0.2">
      <c r="A594" s="612">
        <v>4262400</v>
      </c>
      <c r="B594" s="612" t="s">
        <v>6240</v>
      </c>
      <c r="C594" s="612" t="s">
        <v>6241</v>
      </c>
      <c r="D594" s="613">
        <v>3.5</v>
      </c>
      <c r="E594" s="614">
        <v>3.4265485470936765</v>
      </c>
      <c r="F594" s="588">
        <v>2012</v>
      </c>
      <c r="G594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4" s="613"/>
      <c r="I594" s="614">
        <v>0.32</v>
      </c>
      <c r="J594" s="589">
        <f>(Tabela1[[#This Row],[real]]-1)^3/Tabela1[[#This Row],[Z]]*0.00002</f>
        <v>8.9299077177549104E-4</v>
      </c>
      <c r="K594" s="615">
        <v>688.20700875365139</v>
      </c>
      <c r="L594" s="590">
        <v>766.08452852294147</v>
      </c>
      <c r="M594" s="594">
        <v>43699</v>
      </c>
      <c r="N594" s="592">
        <f>IF(Tabela1[[#This Row],[Entry]]=$B$1,Tabela1[[#This Row],[real]],Tabela1[[#This Row],[L2]]/Tabela1[[#This Row],[days2]])</f>
        <v>3.5264199119788815</v>
      </c>
      <c r="O594" s="616">
        <f>IF(Tabela1[[#This Row],[Entry]]=$B$1,Tabela1[[#This Row],[real]],Tabela1[[#This Row],[L]]/($B$1-Tabela1[[#This Row],[Entry]]))</f>
        <v>3.530343449414477</v>
      </c>
      <c r="P594" s="617">
        <v>195.15741911956763</v>
      </c>
      <c r="Q594" s="618">
        <f>MIN(500,$B$1-Tabela1[[#This Row],[Entry]])</f>
        <v>217</v>
      </c>
      <c r="R594" s="614">
        <f>(0.25-Tabela1[[#This Row],[days]]/2000)*$L$2+(Tabela1[[#This Row],[days]]/2000+0.75)*(IF(Tabela1[[#This Row],[real]]&gt;Tabela1[[#This Row],[AV2]],0.4*Tabela1[[#This Row],[real]]+0.6*Tabela1[[#This Row],[AV2]],Tabela1[[#This Row],[AV2]]))</f>
        <v>3.4997992573684229</v>
      </c>
      <c r="S594" s="616">
        <f>Tabela1[[#This Row],[real]]-Tabela1[[#This Row],[AV2]]</f>
        <v>-9.9871364885204983E-2</v>
      </c>
      <c r="T594" s="616">
        <f>Tabela1[[#This Row],[real]]/Tabela1[[#This Row],[AV2]]</f>
        <v>0.97167910589832129</v>
      </c>
      <c r="U594" s="594">
        <v>43699</v>
      </c>
      <c r="V594" s="191" t="s">
        <v>3936</v>
      </c>
      <c r="W594" s="191"/>
      <c r="X594" s="2"/>
      <c r="Y594" s="41"/>
      <c r="Z594" s="40"/>
      <c r="AA594" s="41"/>
      <c r="AB594" s="40"/>
    </row>
    <row r="595" spans="1:28" x14ac:dyDescent="0.2">
      <c r="A595" s="65">
        <v>4765484</v>
      </c>
      <c r="B595" s="65" t="s">
        <v>241</v>
      </c>
      <c r="C595" s="65" t="s">
        <v>2519</v>
      </c>
      <c r="D595" s="39">
        <v>3.5</v>
      </c>
      <c r="E595" s="41">
        <v>3.5948722565636837</v>
      </c>
      <c r="F595" s="116">
        <v>2013</v>
      </c>
      <c r="G5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5" s="39"/>
      <c r="I595" s="41">
        <v>0.79</v>
      </c>
      <c r="J595" s="23">
        <f>(Tabela1[[#This Row],[real]]-1)^3/Tabela1[[#This Row],[Z]]*0.00002</f>
        <v>4.4233453973557791E-4</v>
      </c>
      <c r="K595" s="66">
        <v>3232.9268030935345</v>
      </c>
      <c r="L595" s="66">
        <v>5556.4081616248232</v>
      </c>
      <c r="M595" s="67">
        <v>42409</v>
      </c>
      <c r="N595" s="22">
        <f>IF(Tabela1[[#This Row],[Entry]]=$B$1,Tabela1[[#This Row],[real]],Tabela1[[#This Row],[L2]]/Tabela1[[#This Row],[days2]])</f>
        <v>3.6752626386825806</v>
      </c>
      <c r="O595" s="42">
        <f>IF(Tabela1[[#This Row],[Entry]]=$B$1,Tabela1[[#This Row],[real]],Tabela1[[#This Row],[L]]/($B$1-Tabela1[[#This Row],[Entry]]))</f>
        <v>3.6870658006800419</v>
      </c>
      <c r="P595" s="115">
        <v>879.64510864246586</v>
      </c>
      <c r="Q595" s="43">
        <f>MIN(500,$B$1-Tabela1[[#This Row],[Entry]])</f>
        <v>500</v>
      </c>
      <c r="R595" s="41">
        <f>(0.25-Tabela1[[#This Row],[days]]/2000)*$L$2+(Tabela1[[#This Row],[days]]/2000+0.75)*(IF(Tabela1[[#This Row],[real]]&gt;Tabela1[[#This Row],[AV2]],0.4*Tabela1[[#This Row],[real]]+0.6*Tabela1[[#This Row],[AV2]],Tabela1[[#This Row],[AV2]]))</f>
        <v>3.6752626386825806</v>
      </c>
      <c r="S595" s="42">
        <f>Tabela1[[#This Row],[real]]-Tabela1[[#This Row],[AV2]]</f>
        <v>-8.039038211889693E-2</v>
      </c>
      <c r="T595" s="64">
        <f>Tabela1[[#This Row],[real]]/Tabela1[[#This Row],[AV2]]</f>
        <v>0.97812662929914762</v>
      </c>
      <c r="U595" s="168">
        <v>43699</v>
      </c>
      <c r="V595" s="191" t="s">
        <v>3984</v>
      </c>
      <c r="W595" s="191"/>
      <c r="X595" s="2"/>
      <c r="Y595" s="41"/>
      <c r="Z595" s="40"/>
      <c r="AA595" s="41"/>
      <c r="AB595" s="40"/>
    </row>
    <row r="596" spans="1:28" x14ac:dyDescent="0.2">
      <c r="A596" s="184">
        <v>8912509</v>
      </c>
      <c r="B596" s="184" t="s">
        <v>3915</v>
      </c>
      <c r="C596" s="184" t="s">
        <v>3916</v>
      </c>
      <c r="D596" s="185">
        <v>4</v>
      </c>
      <c r="E596" s="186">
        <v>3.9089696230102788</v>
      </c>
      <c r="F596" s="116">
        <v>2018</v>
      </c>
      <c r="G5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6" s="39"/>
      <c r="I596" s="186">
        <v>0.64</v>
      </c>
      <c r="J596" s="178">
        <f>(Tabela1[[#This Row],[real]]-1)^3/Tabela1[[#This Row],[Z]]*0.00002</f>
        <v>7.6925013316200158E-4</v>
      </c>
      <c r="K596" s="188">
        <v>1958.6978474576797</v>
      </c>
      <c r="L596" s="66">
        <v>2748.7738463852979</v>
      </c>
      <c r="M596" s="183">
        <v>43185</v>
      </c>
      <c r="N596" s="181">
        <f>IF(Tabela1[[#This Row],[Entry]]=$B$1,Tabela1[[#This Row],[real]],Tabela1[[#This Row],[L2]]/Tabela1[[#This Row],[days2]])</f>
        <v>3.7758123603889597</v>
      </c>
      <c r="O596" s="189">
        <f>IF(Tabela1[[#This Row],[Entry]]=$B$1,Tabela1[[#This Row],[real]],Tabela1[[#This Row],[L]]/($B$1-Tabela1[[#This Row],[Entry]]))</f>
        <v>3.7602925395147713</v>
      </c>
      <c r="P596" s="187">
        <v>518.74872491171868</v>
      </c>
      <c r="Q596" s="190">
        <f>MIN(500,$B$1-Tabela1[[#This Row],[Entry]])</f>
        <v>500</v>
      </c>
      <c r="R596" s="186">
        <f>(0.25-Tabela1[[#This Row],[days]]/2000)*$L$2+(Tabela1[[#This Row],[days]]/2000+0.75)*(IF(Tabela1[[#This Row],[real]]&gt;Tabela1[[#This Row],[AV2]],0.4*Tabela1[[#This Row],[real]]+0.6*Tabela1[[#This Row],[AV2]],Tabela1[[#This Row],[AV2]]))</f>
        <v>3.8290752654374871</v>
      </c>
      <c r="S596" s="189">
        <f>Tabela1[[#This Row],[real]]-Tabela1[[#This Row],[AV2]]</f>
        <v>0.13315726262131911</v>
      </c>
      <c r="T596" s="189">
        <f>Tabela1[[#This Row],[real]]/Tabela1[[#This Row],[AV2]]</f>
        <v>1.035265858022564</v>
      </c>
      <c r="U596" s="183">
        <v>43699</v>
      </c>
      <c r="V596" s="191" t="s">
        <v>3962</v>
      </c>
      <c r="W596" s="191"/>
      <c r="X596" s="2"/>
      <c r="Y596" s="41"/>
      <c r="Z596" s="40"/>
      <c r="AA596" s="41"/>
      <c r="AB596" s="40"/>
    </row>
    <row r="597" spans="1:28" x14ac:dyDescent="0.2">
      <c r="A597" s="585">
        <v>3092765</v>
      </c>
      <c r="B597" s="585" t="s">
        <v>6116</v>
      </c>
      <c r="C597" s="33" t="s">
        <v>6239</v>
      </c>
      <c r="D597" s="586">
        <v>4</v>
      </c>
      <c r="E597" s="587">
        <v>3.9497408393431379</v>
      </c>
      <c r="F597" s="588">
        <v>2010</v>
      </c>
      <c r="G597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7" s="586"/>
      <c r="I597" s="587">
        <v>0.35</v>
      </c>
      <c r="J597" s="589">
        <f>(Tabela1[[#This Row],[real]]-1)^3/Tabela1[[#This Row],[Z]]*0.00002</f>
        <v>1.4666062604306942E-3</v>
      </c>
      <c r="K597" s="590">
        <v>804.89042883715501</v>
      </c>
      <c r="L597" s="590">
        <v>896.49761211196926</v>
      </c>
      <c r="M597" s="591">
        <v>43699</v>
      </c>
      <c r="N597" s="592">
        <f>IF(Tabela1[[#This Row],[Entry]]=$B$1,Tabela1[[#This Row],[real]],Tabela1[[#This Row],[L2]]/Tabela1[[#This Row],[days2]])</f>
        <v>4.1243137589558945</v>
      </c>
      <c r="O597" s="592">
        <f>IF(Tabela1[[#This Row],[Entry]]=$B$1,Tabela1[[#This Row],[real]],Tabela1[[#This Row],[L]]/($B$1-Tabela1[[#This Row],[Entry]]))</f>
        <v>4.1313254014376461</v>
      </c>
      <c r="P597" s="588">
        <v>195.15741911956763</v>
      </c>
      <c r="Q597" s="593">
        <f>MIN(500,$B$1-Tabela1[[#This Row],[Entry]])</f>
        <v>217</v>
      </c>
      <c r="R597" s="587">
        <f>(0.25-Tabela1[[#This Row],[days]]/2000)*$L$2+(Tabela1[[#This Row],[days]]/2000+0.75)*(IF(Tabela1[[#This Row],[real]]&gt;Tabela1[[#This Row],[AV2]],0.4*Tabela1[[#This Row],[real]]+0.6*Tabela1[[#This Row],[AV2]],Tabela1[[#This Row],[AV2]]))</f>
        <v>4.013091124998188</v>
      </c>
      <c r="S597" s="592">
        <f>Tabela1[[#This Row],[real]]-Tabela1[[#This Row],[AV2]]</f>
        <v>-0.17457291961275656</v>
      </c>
      <c r="T597" s="592">
        <f>Tabela1[[#This Row],[real]]/Tabela1[[#This Row],[AV2]]</f>
        <v>0.95767225050866378</v>
      </c>
      <c r="U597" s="594">
        <v>43699</v>
      </c>
      <c r="V597" s="191" t="s">
        <v>6238</v>
      </c>
      <c r="W597" s="191"/>
      <c r="X597" s="2"/>
      <c r="Y597" s="41"/>
      <c r="Z597" s="40"/>
      <c r="AA597" s="41"/>
      <c r="AB597" s="40"/>
    </row>
    <row r="598" spans="1:28" x14ac:dyDescent="0.2">
      <c r="A598" s="65">
        <v>14514</v>
      </c>
      <c r="B598" s="65" t="s">
        <v>644</v>
      </c>
      <c r="C598" s="65" t="s">
        <v>645</v>
      </c>
      <c r="D598" s="39">
        <v>4.5</v>
      </c>
      <c r="E598" s="41">
        <v>4.0747644720688783</v>
      </c>
      <c r="F598" s="116">
        <v>1998</v>
      </c>
      <c r="G5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4.0584165195354283</v>
      </c>
      <c r="H598" s="39"/>
      <c r="I598" s="41">
        <v>0.62</v>
      </c>
      <c r="J598" s="23">
        <f>(Tabela1[[#This Row],[real]]-1)^3/Tabela1[[#This Row],[Z]]*0.00002</f>
        <v>9.3772149017251518E-4</v>
      </c>
      <c r="K598" s="66">
        <v>3118.27702496967</v>
      </c>
      <c r="L598" s="66">
        <v>5260.5647519212507</v>
      </c>
      <c r="M598" s="67">
        <v>42409</v>
      </c>
      <c r="N598" s="22">
        <f>IF(Tabela1[[#This Row],[Entry]]=$B$1,Tabela1[[#This Row],[real]],Tabela1[[#This Row],[L2]]/Tabela1[[#This Row],[days2]])</f>
        <v>3.5449262371071768</v>
      </c>
      <c r="O598" s="42">
        <f>IF(Tabela1[[#This Row],[Entry]]=$B$1,Tabela1[[#This Row],[real]],Tabela1[[#This Row],[L]]/($B$1-Tabela1[[#This Row],[Entry]]))</f>
        <v>3.4907529873399143</v>
      </c>
      <c r="P598" s="115">
        <v>879.64510864246586</v>
      </c>
      <c r="Q598" s="43">
        <f>MIN(500,$B$1-Tabela1[[#This Row],[Entry]])</f>
        <v>500</v>
      </c>
      <c r="R598" s="41">
        <f>(0.25-Tabela1[[#This Row],[days]]/2000)*$L$2+(Tabela1[[#This Row],[days]]/2000+0.75)*(IF(Tabela1[[#This Row],[real]]&gt;Tabela1[[#This Row],[AV2]],0.4*Tabela1[[#This Row],[real]]+0.6*Tabela1[[#This Row],[AV2]],Tabela1[[#This Row],[AV2]]))</f>
        <v>3.7568615310918574</v>
      </c>
      <c r="S598" s="42">
        <f>Tabela1[[#This Row],[real]]-Tabela1[[#This Row],[AV2]]</f>
        <v>0.52983823496170146</v>
      </c>
      <c r="T598" s="64">
        <f>Tabela1[[#This Row],[real]]/Tabela1[[#This Row],[AV2]]</f>
        <v>1.1494638250622879</v>
      </c>
      <c r="U598" s="172">
        <v>43698</v>
      </c>
      <c r="V598" s="191" t="s">
        <v>4053</v>
      </c>
      <c r="W598" s="191"/>
      <c r="X598" s="2"/>
      <c r="Y598" s="41"/>
      <c r="Z598" s="40"/>
      <c r="AA598" s="41"/>
      <c r="AB598" s="40"/>
    </row>
    <row r="599" spans="1:28" x14ac:dyDescent="0.2">
      <c r="A599" s="65">
        <v>114256</v>
      </c>
      <c r="B599" s="65" t="s">
        <v>3436</v>
      </c>
      <c r="C599" s="65" t="s">
        <v>3436</v>
      </c>
      <c r="D599" s="39">
        <v>2.5</v>
      </c>
      <c r="E599" s="41">
        <v>2.5744295499118039</v>
      </c>
      <c r="F599" s="116">
        <v>1969</v>
      </c>
      <c r="G5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599" s="39"/>
      <c r="I599" s="41">
        <v>0.38999999999999996</v>
      </c>
      <c r="J599" s="23">
        <f>(Tabela1[[#This Row],[real]]-1)^3/Tabela1[[#This Row],[Z]]*0.00002</f>
        <v>2.001405484175452E-4</v>
      </c>
      <c r="K599" s="66">
        <v>1921.6356458497969</v>
      </c>
      <c r="L599" s="66">
        <v>3119.3924378259585</v>
      </c>
      <c r="M599" s="67">
        <v>42792</v>
      </c>
      <c r="N599" s="22">
        <f>IF(Tabela1[[#This Row],[Entry]]=$B$1,Tabela1[[#This Row],[real]],Tabela1[[#This Row],[L2]]/Tabela1[[#This Row],[days2]])</f>
        <v>2.738665698817274</v>
      </c>
      <c r="O599" s="42">
        <f>IF(Tabela1[[#This Row],[Entry]]=$B$1,Tabela1[[#This Row],[real]],Tabela1[[#This Row],[L]]/($B$1-Tabela1[[#This Row],[Entry]]))</f>
        <v>2.7752601760017424</v>
      </c>
      <c r="P599" s="115">
        <v>701.66857045738686</v>
      </c>
      <c r="Q599" s="43">
        <f>MIN(500,$B$1-Tabela1[[#This Row],[Entry]])</f>
        <v>500</v>
      </c>
      <c r="R599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2.738665698817274</v>
      </c>
      <c r="S599" s="42">
        <f>Tabela1[[#This Row],[real]]-Tabela1[[#This Row],[AV2]]</f>
        <v>-0.16423614890547</v>
      </c>
      <c r="T599" s="64">
        <f>Tabela1[[#This Row],[real]]/Tabela1[[#This Row],[AV2]]</f>
        <v>0.94003059629497776</v>
      </c>
      <c r="U599" s="172">
        <v>43698</v>
      </c>
      <c r="V599" s="191" t="s">
        <v>4376</v>
      </c>
      <c r="W599" s="191"/>
      <c r="X599" s="2"/>
      <c r="Y599" s="41"/>
      <c r="Z599" s="40"/>
      <c r="AA599" s="41"/>
      <c r="AB599" s="40"/>
    </row>
    <row r="600" spans="1:28" x14ac:dyDescent="0.2">
      <c r="A600" s="65">
        <v>6906498</v>
      </c>
      <c r="B600" s="65" t="s">
        <v>3358</v>
      </c>
      <c r="C600" s="65" t="s">
        <v>3359</v>
      </c>
      <c r="D600" s="39">
        <v>3</v>
      </c>
      <c r="E600" s="41">
        <v>2.8919593166527133</v>
      </c>
      <c r="F600" s="116">
        <v>2016</v>
      </c>
      <c r="G6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0" s="39"/>
      <c r="I600" s="41">
        <v>0.47</v>
      </c>
      <c r="J600" s="23">
        <f>(Tabela1[[#This Row],[real]]-1)^3/Tabela1[[#This Row],[Z]]*0.00002</f>
        <v>2.8818244252142272E-4</v>
      </c>
      <c r="K600" s="66">
        <v>2152.1978901002753</v>
      </c>
      <c r="L600" s="66">
        <v>3520.6655975961617</v>
      </c>
      <c r="M600" s="67">
        <v>42740</v>
      </c>
      <c r="N600" s="22">
        <f>IF(Tabela1[[#This Row],[Entry]]=$B$1,Tabela1[[#This Row],[real]],Tabela1[[#This Row],[L2]]/Tabela1[[#This Row],[days2]])</f>
        <v>2.9651440642789701</v>
      </c>
      <c r="O600" s="42">
        <f>IF(Tabela1[[#This Row],[Entry]]=$B$1,Tabela1[[#This Row],[real]],Tabela1[[#This Row],[L]]/($B$1-Tabela1[[#This Row],[Entry]]))</f>
        <v>2.9937632632620423</v>
      </c>
      <c r="P600" s="115">
        <v>725.83248686893808</v>
      </c>
      <c r="Q600" s="43">
        <f>MIN(500,$B$1-Tabela1[[#This Row],[Entry]])</f>
        <v>500</v>
      </c>
      <c r="R600" s="41">
        <f>(0.25-Tabela1[[#This Row],[days]]/2000)*$L$2+(Tabela1[[#This Row],[days]]/2000+0.75)*(IF(Tabela1[[#This Row],[real]]&gt;Tabela1[[#This Row],[AV2]],0.4*Tabela1[[#This Row],[real]]+0.6*Tabela1[[#This Row],[AV2]],Tabela1[[#This Row],[AV2]]))</f>
        <v>2.9651440642789701</v>
      </c>
      <c r="S600" s="42">
        <f>Tabela1[[#This Row],[real]]-Tabela1[[#This Row],[AV2]]</f>
        <v>-7.3184747626256819E-2</v>
      </c>
      <c r="T600" s="64">
        <f>Tabela1[[#This Row],[real]]/Tabela1[[#This Row],[AV2]]</f>
        <v>0.97531831639888533</v>
      </c>
      <c r="U600" s="168">
        <v>43698</v>
      </c>
      <c r="V600" s="191" t="s">
        <v>4176</v>
      </c>
      <c r="W600" s="191"/>
      <c r="X600" s="2"/>
      <c r="Y600" s="41"/>
      <c r="Z600" s="40"/>
      <c r="AA600" s="41"/>
      <c r="AB600" s="40"/>
    </row>
    <row r="601" spans="1:28" x14ac:dyDescent="0.2">
      <c r="A601" s="612">
        <v>4701600</v>
      </c>
      <c r="B601" s="612" t="s">
        <v>6235</v>
      </c>
      <c r="C601" s="612" t="s">
        <v>6236</v>
      </c>
      <c r="D601" s="613">
        <v>3</v>
      </c>
      <c r="E601" s="614">
        <v>3.0568411373136919</v>
      </c>
      <c r="F601" s="588">
        <v>2013</v>
      </c>
      <c r="G60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1" s="613"/>
      <c r="I601" s="614">
        <v>0.35</v>
      </c>
      <c r="J601" s="589">
        <f>(Tabela1[[#This Row],[real]]-1)^3/Tabela1[[#This Row],[Z]]*0.00002</f>
        <v>4.9723787348502648E-4</v>
      </c>
      <c r="K601" s="615">
        <v>609.96367340709946</v>
      </c>
      <c r="L601" s="590">
        <v>679.03488804681194</v>
      </c>
      <c r="M601" s="594">
        <v>43698</v>
      </c>
      <c r="N601" s="592">
        <f>IF(Tabela1[[#This Row],[Entry]]=$B$1,Tabela1[[#This Row],[real]],Tabela1[[#This Row],[L2]]/Tabela1[[#This Row],[days2]])</f>
        <v>3.1126588768377377</v>
      </c>
      <c r="O601" s="616">
        <f>IF(Tabela1[[#This Row],[Entry]]=$B$1,Tabela1[[#This Row],[real]],Tabela1[[#This Row],[L]]/($B$1-Tabela1[[#This Row],[Entry]]))</f>
        <v>3.1148389359945501</v>
      </c>
      <c r="P601" s="617">
        <v>195.96226170044807</v>
      </c>
      <c r="Q601" s="618">
        <f>MIN(500,$B$1-Tabela1[[#This Row],[Entry]])</f>
        <v>218</v>
      </c>
      <c r="R601" s="614">
        <f>(0.25-Tabela1[[#This Row],[days]]/2000)*$L$2+(Tabela1[[#This Row],[days]]/2000+0.75)*(IF(Tabela1[[#This Row],[real]]&gt;Tabela1[[#This Row],[AV2]],0.4*Tabela1[[#This Row],[real]]+0.6*Tabela1[[#This Row],[AV2]],Tabela1[[#This Row],[AV2]]))</f>
        <v>3.1444725940995317</v>
      </c>
      <c r="S601" s="616">
        <f>Tabela1[[#This Row],[real]]-Tabela1[[#This Row],[AV2]]</f>
        <v>-5.5817739524045784E-2</v>
      </c>
      <c r="T601" s="616">
        <f>Tabela1[[#This Row],[real]]/Tabela1[[#This Row],[AV2]]</f>
        <v>0.9820675050711779</v>
      </c>
      <c r="U601" s="594">
        <v>43698</v>
      </c>
      <c r="V601" s="191" t="s">
        <v>6237</v>
      </c>
      <c r="W601" s="191"/>
      <c r="X601" s="2"/>
      <c r="Y601" s="41"/>
      <c r="Z601" s="40"/>
      <c r="AA601" s="41"/>
      <c r="AB601" s="40"/>
    </row>
    <row r="602" spans="1:28" x14ac:dyDescent="0.2">
      <c r="A602" s="585">
        <v>10364453</v>
      </c>
      <c r="B602" s="585" t="s">
        <v>6232</v>
      </c>
      <c r="C602" s="585" t="s">
        <v>6233</v>
      </c>
      <c r="D602" s="586">
        <v>3</v>
      </c>
      <c r="E602" s="587">
        <v>3.1471528384241041</v>
      </c>
      <c r="F602" s="588">
        <v>2019</v>
      </c>
      <c r="G60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2" s="586"/>
      <c r="I602" s="587">
        <v>0.33999999999999997</v>
      </c>
      <c r="J602" s="589">
        <f>(Tabela1[[#This Row],[real]]-1)^3/Tabela1[[#This Row],[Z]]*0.00002</f>
        <v>5.8229083821109066E-4</v>
      </c>
      <c r="K602" s="590">
        <v>629.4596714498947</v>
      </c>
      <c r="L602" s="590">
        <v>700.79844788411231</v>
      </c>
      <c r="M602" s="591">
        <v>43698</v>
      </c>
      <c r="N602" s="592">
        <f>IF(Tabela1[[#This Row],[Entry]]=$B$1,Tabela1[[#This Row],[real]],Tabela1[[#This Row],[L2]]/Tabela1[[#This Row],[days2]])</f>
        <v>3.2121474103626118</v>
      </c>
      <c r="O602" s="592">
        <f>IF(Tabela1[[#This Row],[Entry]]=$B$1,Tabela1[[#This Row],[real]],Tabela1[[#This Row],[L]]/($B$1-Tabela1[[#This Row],[Entry]]))</f>
        <v>3.2146717792849189</v>
      </c>
      <c r="P602" s="588">
        <v>195.96226170044807</v>
      </c>
      <c r="Q602" s="593">
        <f>MIN(500,$B$1-Tabela1[[#This Row],[Entry]])</f>
        <v>218</v>
      </c>
      <c r="R602" s="587">
        <f>(0.25-Tabela1[[#This Row],[days]]/2000)*$L$2+(Tabela1[[#This Row],[days]]/2000+0.75)*(IF(Tabela1[[#This Row],[real]]&gt;Tabela1[[#This Row],[AV2]],0.4*Tabela1[[#This Row],[real]]+0.6*Tabela1[[#This Row],[AV2]],Tabela1[[#This Row],[AV2]]))</f>
        <v>3.2299332443973983</v>
      </c>
      <c r="S602" s="592">
        <f>Tabela1[[#This Row],[real]]-Tabela1[[#This Row],[AV2]]</f>
        <v>-6.4994571938507661E-2</v>
      </c>
      <c r="T602" s="592">
        <f>Tabela1[[#This Row],[real]]/Tabela1[[#This Row],[AV2]]</f>
        <v>0.97976600584119189</v>
      </c>
      <c r="U602" s="594">
        <v>43698</v>
      </c>
      <c r="V602" s="191" t="s">
        <v>4297</v>
      </c>
      <c r="W602" s="191"/>
      <c r="X602" s="2"/>
      <c r="Y602" s="41"/>
      <c r="Z602" s="40"/>
      <c r="AA602" s="41"/>
      <c r="AB602" s="40"/>
    </row>
    <row r="603" spans="1:28" x14ac:dyDescent="0.2">
      <c r="A603" s="10">
        <v>2571</v>
      </c>
      <c r="B603" s="10" t="s">
        <v>718</v>
      </c>
      <c r="C603" s="10" t="s">
        <v>1539</v>
      </c>
      <c r="D603" s="2">
        <v>3.5</v>
      </c>
      <c r="E603" s="21">
        <v>3.4495858236748749</v>
      </c>
      <c r="F603" s="116">
        <v>1959</v>
      </c>
      <c r="G6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603" s="21">
        <v>0.77</v>
      </c>
      <c r="J603" s="23">
        <f>(Tabela1[[#This Row],[real]]-1)^3/Tabela1[[#This Row],[Z]]*0.00002</f>
        <v>3.8178358391138107E-4</v>
      </c>
      <c r="K603" s="24">
        <v>2911.7495962443604</v>
      </c>
      <c r="L603" s="66">
        <v>4967.0652828085613</v>
      </c>
      <c r="M603" s="1">
        <v>42409</v>
      </c>
      <c r="N603" s="22">
        <f>IF(Tabela1[[#This Row],[Entry]]=$B$1,Tabela1[[#This Row],[real]],Tabela1[[#This Row],[L2]]/Tabela1[[#This Row],[days2]])</f>
        <v>3.310141291796632</v>
      </c>
      <c r="O603" s="22">
        <f>IF(Tabela1[[#This Row],[Entry]]=$B$1,Tabela1[[#This Row],[real]],Tabela1[[#This Row],[L]]/($B$1-Tabela1[[#This Row],[Entry]]))</f>
        <v>3.2959955426732326</v>
      </c>
      <c r="P603" s="35">
        <v>879.64510864246586</v>
      </c>
      <c r="Q603" s="3">
        <f>MIN(500,$B$1-Tabela1[[#This Row],[Entry]])</f>
        <v>500</v>
      </c>
      <c r="R603" s="21">
        <f>(0.25-Tabela1[[#This Row],[days]]/2000)*$L$2+(Tabela1[[#This Row],[days]]/2000+0.75)*(IF(Tabela1[[#This Row],[real]]&gt;Tabela1[[#This Row],[AV2]],0.4*Tabela1[[#This Row],[real]]+0.6*Tabela1[[#This Row],[AV2]],Tabela1[[#This Row],[AV2]]))</f>
        <v>3.3659191045479293</v>
      </c>
      <c r="S603" s="22">
        <f>Tabela1[[#This Row],[real]]-Tabela1[[#This Row],[AV2]]</f>
        <v>0.13944453187824291</v>
      </c>
      <c r="T603" s="47">
        <f>Tabela1[[#This Row],[real]]/Tabela1[[#This Row],[AV2]]</f>
        <v>1.0421264591405273</v>
      </c>
      <c r="U603" s="168">
        <v>43698</v>
      </c>
      <c r="V603" s="191" t="s">
        <v>4963</v>
      </c>
      <c r="W603" s="191"/>
      <c r="X603" s="2"/>
      <c r="Y603" s="41"/>
      <c r="Z603" s="40"/>
      <c r="AA603" s="41"/>
      <c r="AB603" s="40"/>
    </row>
    <row r="604" spans="1:28" x14ac:dyDescent="0.2">
      <c r="A604" s="65">
        <v>40634</v>
      </c>
      <c r="B604" s="65" t="s">
        <v>1688</v>
      </c>
      <c r="C604" s="65" t="s">
        <v>5277</v>
      </c>
      <c r="D604" s="39">
        <v>4</v>
      </c>
      <c r="E604" s="41">
        <v>3.7589380465434905</v>
      </c>
      <c r="F604" s="116">
        <v>2003</v>
      </c>
      <c r="G6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4" s="39"/>
      <c r="I604" s="41">
        <v>0.84</v>
      </c>
      <c r="J604" s="23">
        <f>(Tabela1[[#This Row],[real]]-1)^3/Tabela1[[#This Row],[Z]]*0.00002</f>
        <v>5.0000754110907759E-4</v>
      </c>
      <c r="K604" s="66">
        <v>3505.3051238512876</v>
      </c>
      <c r="L604" s="66">
        <v>6039.6959091352883</v>
      </c>
      <c r="M604" s="67">
        <v>42409</v>
      </c>
      <c r="N604" s="22">
        <f>IF(Tabela1[[#This Row],[Entry]]=$B$1,Tabela1[[#This Row],[real]],Tabela1[[#This Row],[L2]]/Tabela1[[#This Row],[days2]])</f>
        <v>3.9849083333856501</v>
      </c>
      <c r="O604" s="42">
        <f>IF(Tabela1[[#This Row],[Entry]]=$B$1,Tabela1[[#This Row],[real]],Tabela1[[#This Row],[L]]/($B$1-Tabela1[[#This Row],[Entry]]))</f>
        <v>4.007761054502514</v>
      </c>
      <c r="P604" s="115">
        <v>879.64510864246586</v>
      </c>
      <c r="Q604" s="43">
        <f>MIN(500,$B$1-Tabela1[[#This Row],[Entry]])</f>
        <v>500</v>
      </c>
      <c r="R604" s="41">
        <f>(0.25-Tabela1[[#This Row],[days]]/2000)*$L$2+(Tabela1[[#This Row],[days]]/2000+0.75)*(IF(Tabela1[[#This Row],[real]]&gt;Tabela1[[#This Row],[AV2]],0.4*Tabela1[[#This Row],[real]]+0.6*Tabela1[[#This Row],[AV2]],Tabela1[[#This Row],[AV2]]))</f>
        <v>3.9849083333856501</v>
      </c>
      <c r="S604" s="42">
        <f>Tabela1[[#This Row],[real]]-Tabela1[[#This Row],[AV2]]</f>
        <v>-0.22597028684215958</v>
      </c>
      <c r="T604" s="64">
        <f>Tabela1[[#This Row],[real]]/Tabela1[[#This Row],[AV2]]</f>
        <v>0.94329347931319385</v>
      </c>
      <c r="U604" s="172">
        <v>43698</v>
      </c>
      <c r="V604" s="191" t="s">
        <v>4111</v>
      </c>
      <c r="W604" s="191"/>
      <c r="X604" s="2"/>
      <c r="Y604" s="41"/>
      <c r="Z604" s="40"/>
      <c r="AA604" s="41"/>
      <c r="AB604" s="40"/>
    </row>
    <row r="605" spans="1:28" x14ac:dyDescent="0.2">
      <c r="A605" s="585">
        <v>10070250</v>
      </c>
      <c r="B605" s="585" t="s">
        <v>6230</v>
      </c>
      <c r="C605" s="585" t="s">
        <v>6231</v>
      </c>
      <c r="D605" s="586">
        <v>4</v>
      </c>
      <c r="E605" s="587">
        <v>3.7628075612157001</v>
      </c>
      <c r="F605" s="588">
        <v>2019</v>
      </c>
      <c r="G60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5" s="586"/>
      <c r="I605" s="587">
        <v>0.32999999999999996</v>
      </c>
      <c r="J605" s="589">
        <f>(Tabela1[[#This Row],[real]]-1)^3/Tabela1[[#This Row],[Z]]*0.00002</f>
        <v>1.2781092074758975E-3</v>
      </c>
      <c r="K605" s="590">
        <v>765.82613106735698</v>
      </c>
      <c r="L605" s="590">
        <v>853.20434024726876</v>
      </c>
      <c r="M605" s="591">
        <v>43698</v>
      </c>
      <c r="N605" s="592">
        <f>IF(Tabela1[[#This Row],[Entry]]=$B$1,Tabela1[[#This Row],[real]],Tabela1[[#This Row],[L2]]/Tabela1[[#This Row],[days2]])</f>
        <v>3.9080286399123851</v>
      </c>
      <c r="O605" s="592">
        <f>IF(Tabela1[[#This Row],[Entry]]=$B$1,Tabela1[[#This Row],[real]],Tabela1[[#This Row],[L]]/($B$1-Tabela1[[#This Row],[Entry]]))</f>
        <v>3.9137813772810492</v>
      </c>
      <c r="P605" s="588">
        <v>195.96226170044807</v>
      </c>
      <c r="Q605" s="593">
        <f>MIN(500,$B$1-Tabela1[[#This Row],[Entry]])</f>
        <v>218</v>
      </c>
      <c r="R605" s="587">
        <f>(0.25-Tabela1[[#This Row],[days]]/2000)*$L$2+(Tabela1[[#This Row],[days]]/2000+0.75)*(IF(Tabela1[[#This Row],[real]]&gt;Tabela1[[#This Row],[AV2]],0.4*Tabela1[[#This Row],[real]]+0.6*Tabela1[[#This Row],[AV2]],Tabela1[[#This Row],[AV2]]))</f>
        <v>3.8276952205806536</v>
      </c>
      <c r="S605" s="592">
        <f>Tabela1[[#This Row],[real]]-Tabela1[[#This Row],[AV2]]</f>
        <v>-0.14522107869668499</v>
      </c>
      <c r="T605" s="592">
        <f>Tabela1[[#This Row],[real]]/Tabela1[[#This Row],[AV2]]</f>
        <v>0.9628403238365365</v>
      </c>
      <c r="U605" s="594">
        <v>43698</v>
      </c>
      <c r="V605" s="191" t="s">
        <v>4624</v>
      </c>
      <c r="W605" s="191"/>
      <c r="X605" s="2"/>
      <c r="Y605" s="41"/>
      <c r="Z605" s="40"/>
      <c r="AA605" s="41"/>
      <c r="AB605" s="40"/>
    </row>
    <row r="606" spans="1:28" x14ac:dyDescent="0.2">
      <c r="A606" s="585">
        <v>10308061</v>
      </c>
      <c r="B606" s="585" t="s">
        <v>4567</v>
      </c>
      <c r="C606" s="585" t="s">
        <v>6234</v>
      </c>
      <c r="D606" s="586">
        <v>4</v>
      </c>
      <c r="E606" s="587">
        <v>3.8059882740281052</v>
      </c>
      <c r="F606" s="588">
        <v>2019</v>
      </c>
      <c r="G60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6" s="597"/>
      <c r="I606" s="587">
        <v>0.33999999999999997</v>
      </c>
      <c r="J606" s="589">
        <f>(Tabela1[[#This Row],[real]]-1)^3/Tabela1[[#This Row],[Z]]*0.00002</f>
        <v>1.2995968022973018E-3</v>
      </c>
      <c r="K606" s="590">
        <v>775.62718457606456</v>
      </c>
      <c r="L606" s="590">
        <v>864.17333304321414</v>
      </c>
      <c r="M606" s="591">
        <v>43698</v>
      </c>
      <c r="N606" s="592">
        <f>IF(Tabela1[[#This Row],[Entry]]=$B$1,Tabela1[[#This Row],[real]],Tabela1[[#This Row],[L2]]/Tabela1[[#This Row],[days2]])</f>
        <v>3.9580436449631522</v>
      </c>
      <c r="O606" s="592">
        <f>IF(Tabela1[[#This Row],[Entry]]=$B$1,Tabela1[[#This Row],[real]],Tabela1[[#This Row],[L]]/($B$1-Tabela1[[#This Row],[Entry]]))</f>
        <v>3.964097857996395</v>
      </c>
      <c r="P606" s="588">
        <v>195.96226170044807</v>
      </c>
      <c r="Q606" s="593">
        <f>MIN(500,$B$1-Tabela1[[#This Row],[Entry]])</f>
        <v>218</v>
      </c>
      <c r="R606" s="587">
        <f>(0.25-Tabela1[[#This Row],[days]]/2000)*$L$2+(Tabela1[[#This Row],[days]]/2000+0.75)*(IF(Tabela1[[#This Row],[real]]&gt;Tabela1[[#This Row],[AV2]],0.4*Tabela1[[#This Row],[real]]+0.6*Tabela1[[#This Row],[AV2]],Tabela1[[#This Row],[AV2]]))</f>
        <v>3.8706581099192627</v>
      </c>
      <c r="S606" s="592">
        <f>Tabela1[[#This Row],[real]]-Tabela1[[#This Row],[AV2]]</f>
        <v>-0.15205537093504695</v>
      </c>
      <c r="T606" s="592">
        <f>Tabela1[[#This Row],[real]]/Tabela1[[#This Row],[AV2]]</f>
        <v>0.96158320004163</v>
      </c>
      <c r="U606" s="594">
        <v>43698</v>
      </c>
      <c r="V606" s="191" t="s">
        <v>3951</v>
      </c>
      <c r="W606" s="191"/>
      <c r="X606" s="2"/>
      <c r="Y606" s="41"/>
      <c r="Z606" s="40"/>
      <c r="AA606" s="41"/>
      <c r="AB606" s="40"/>
    </row>
    <row r="607" spans="1:28" x14ac:dyDescent="0.2">
      <c r="A607" s="65">
        <v>6600669</v>
      </c>
      <c r="B607" s="65" t="s">
        <v>242</v>
      </c>
      <c r="C607" s="65" t="s">
        <v>2016</v>
      </c>
      <c r="D607" s="39">
        <v>4</v>
      </c>
      <c r="E607" s="41">
        <v>3.8691039449007723</v>
      </c>
      <c r="F607" s="116">
        <v>2015</v>
      </c>
      <c r="G6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7" s="39"/>
      <c r="I607" s="41">
        <v>0.86</v>
      </c>
      <c r="J607" s="23">
        <f>(Tabela1[[#This Row],[real]]-1)^3/Tabela1[[#This Row],[Z]]*0.00002</f>
        <v>5.4925041310781352E-4</v>
      </c>
      <c r="K607" s="66">
        <v>3466.750685357671</v>
      </c>
      <c r="L607" s="66">
        <v>5990.2149879468434</v>
      </c>
      <c r="M607" s="67">
        <v>42409</v>
      </c>
      <c r="N607" s="22">
        <f>IF(Tabela1[[#This Row],[Entry]]=$B$1,Tabela1[[#This Row],[real]],Tabela1[[#This Row],[L2]]/Tabela1[[#This Row],[days2]])</f>
        <v>3.9410787956381865</v>
      </c>
      <c r="O607" s="42">
        <f>IF(Tabela1[[#This Row],[Entry]]=$B$1,Tabela1[[#This Row],[real]],Tabela1[[#This Row],[L]]/($B$1-Tabela1[[#This Row],[Entry]]))</f>
        <v>3.9749269993011569</v>
      </c>
      <c r="P607" s="115">
        <v>879.64510864246586</v>
      </c>
      <c r="Q607" s="43">
        <f>MIN(500,$B$1-Tabela1[[#This Row],[Entry]])</f>
        <v>500</v>
      </c>
      <c r="R607" s="41">
        <f>(0.25-Tabela1[[#This Row],[days]]/2000)*$L$2+(Tabela1[[#This Row],[days]]/2000+0.75)*(IF(Tabela1[[#This Row],[real]]&gt;Tabela1[[#This Row],[AV2]],0.4*Tabela1[[#This Row],[real]]+0.6*Tabela1[[#This Row],[AV2]],Tabela1[[#This Row],[AV2]]))</f>
        <v>3.9410787956381865</v>
      </c>
      <c r="S607" s="42">
        <f>Tabela1[[#This Row],[real]]-Tabela1[[#This Row],[AV2]]</f>
        <v>-7.1974850737414275E-2</v>
      </c>
      <c r="T607" s="64">
        <f>Tabela1[[#This Row],[real]]/Tabela1[[#This Row],[AV2]]</f>
        <v>0.98173727183098369</v>
      </c>
      <c r="U607" s="168">
        <v>43698</v>
      </c>
      <c r="V607" s="191" t="s">
        <v>3956</v>
      </c>
      <c r="W607" s="191"/>
      <c r="X607" s="2"/>
      <c r="Y607" s="41"/>
      <c r="Z607" s="40"/>
      <c r="AA607" s="41"/>
      <c r="AB607" s="40"/>
    </row>
    <row r="608" spans="1:28" x14ac:dyDescent="0.2">
      <c r="A608" s="75">
        <v>2752166</v>
      </c>
      <c r="B608" s="75" t="s">
        <v>3709</v>
      </c>
      <c r="C608" s="75" t="s">
        <v>3710</v>
      </c>
      <c r="D608" s="76">
        <v>3.5</v>
      </c>
      <c r="E608" s="77">
        <v>3.2050373042412752</v>
      </c>
      <c r="F608" s="116">
        <v>2010</v>
      </c>
      <c r="G6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5.3869650930285067</v>
      </c>
      <c r="H608" s="39"/>
      <c r="I608" s="77">
        <v>0.5</v>
      </c>
      <c r="J608" s="23">
        <f>(Tabela1[[#This Row],[real]]-1)^3/Tabela1[[#This Row],[Z]]*0.00002</f>
        <v>4.2885237026666349E-4</v>
      </c>
      <c r="K608" s="112">
        <v>1879.3022166360627</v>
      </c>
      <c r="L608" s="66">
        <v>2775.6035820061156</v>
      </c>
      <c r="M608" s="79">
        <v>43097</v>
      </c>
      <c r="N608" s="22">
        <f>IF(Tabela1[[#This Row],[Entry]]=$B$1,Tabela1[[#This Row],[real]],Tabela1[[#This Row],[L2]]/Tabela1[[#This Row],[days2]])</f>
        <v>3.3562689603839915</v>
      </c>
      <c r="O608" s="64">
        <f>IF(Tabela1[[#This Row],[Entry]]=$B$1,Tabela1[[#This Row],[real]],Tabela1[[#This Row],[L]]/($B$1-Tabela1[[#This Row],[Entry]]))</f>
        <v>3.3890153626448298</v>
      </c>
      <c r="P608" s="117">
        <v>559.93790688963475</v>
      </c>
      <c r="Q608" s="78">
        <f>MIN(500,$B$1-Tabela1[[#This Row],[Entry]])</f>
        <v>500</v>
      </c>
      <c r="R608" s="77">
        <f>(0.25-Tabela1[[#This Row],[days]]/2000)*$L$2+(Tabela1[[#This Row],[days]]/2000+0.75)*(IF(Tabela1[[#This Row],[real]]&gt;Tabela1[[#This Row],[AV2]],0.4*Tabela1[[#This Row],[real]]+0.6*Tabela1[[#This Row],[AV2]],Tabela1[[#This Row],[AV2]]))</f>
        <v>3.3562689603839915</v>
      </c>
      <c r="S608" s="64">
        <f>Tabela1[[#This Row],[real]]-Tabela1[[#This Row],[AV2]]</f>
        <v>-0.15123165614271628</v>
      </c>
      <c r="T608" s="64">
        <f>Tabela1[[#This Row],[real]]/Tabela1[[#This Row],[AV2]]</f>
        <v>0.95494054322588795</v>
      </c>
      <c r="U608" s="168">
        <v>43697</v>
      </c>
      <c r="V608" s="191" t="s">
        <v>4327</v>
      </c>
      <c r="W608" s="191"/>
      <c r="X608" s="2"/>
      <c r="Y608" s="41"/>
      <c r="Z608" s="40"/>
      <c r="AA608" s="41"/>
      <c r="AB608" s="40"/>
    </row>
    <row r="609" spans="1:28" x14ac:dyDescent="0.2">
      <c r="A609" s="585">
        <v>10135404</v>
      </c>
      <c r="B609" s="585" t="s">
        <v>6204</v>
      </c>
      <c r="C609" s="585" t="s">
        <v>6228</v>
      </c>
      <c r="D609" s="586">
        <v>3.5</v>
      </c>
      <c r="E609" s="587">
        <v>3.5648565431440833</v>
      </c>
      <c r="F609" s="588">
        <v>2018</v>
      </c>
      <c r="G609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09" s="586"/>
      <c r="I609" s="587">
        <v>0.33</v>
      </c>
      <c r="J609" s="589">
        <f>(Tabela1[[#This Row],[real]]-1)^3/Tabela1[[#This Row],[Z]]*0.00002</f>
        <v>1.0225988350642751E-3</v>
      </c>
      <c r="K609" s="590">
        <v>724.71684134018278</v>
      </c>
      <c r="L609" s="590">
        <v>807.63448810021021</v>
      </c>
      <c r="M609" s="591">
        <v>43697</v>
      </c>
      <c r="N609" s="592">
        <f>IF(Tabela1[[#This Row],[Entry]]=$B$1,Tabela1[[#This Row],[real]],Tabela1[[#This Row],[L2]]/Tabela1[[#This Row],[days2]])</f>
        <v>3.6831349850424138</v>
      </c>
      <c r="O609" s="592">
        <f>IF(Tabela1[[#This Row],[Entry]]=$B$1,Tabela1[[#This Row],[real]],Tabela1[[#This Row],[L]]/($B$1-Tabela1[[#This Row],[Entry]]))</f>
        <v>3.6878287127863478</v>
      </c>
      <c r="P609" s="588">
        <v>196.76629943874761</v>
      </c>
      <c r="Q609" s="593">
        <f>MIN(500,$B$1-Tabela1[[#This Row],[Entry]])</f>
        <v>219</v>
      </c>
      <c r="R609" s="587">
        <f>(0.25-Tabela1[[#This Row],[days]]/2000)*$L$2+(Tabela1[[#This Row],[days]]/2000+0.75)*(IF(Tabela1[[#This Row],[real]]&gt;Tabela1[[#This Row],[AV2]],0.4*Tabela1[[#This Row],[real]]+0.6*Tabela1[[#This Row],[AV2]],Tabela1[[#This Row],[AV2]]))</f>
        <v>3.6346839945012319</v>
      </c>
      <c r="S609" s="592">
        <f>Tabela1[[#This Row],[real]]-Tabela1[[#This Row],[AV2]]</f>
        <v>-0.11827844189833048</v>
      </c>
      <c r="T609" s="592">
        <f>Tabela1[[#This Row],[real]]/Tabela1[[#This Row],[AV2]]</f>
        <v>0.96788647649932158</v>
      </c>
      <c r="U609" s="594">
        <v>43697</v>
      </c>
      <c r="V609" s="191" t="s">
        <v>4613</v>
      </c>
      <c r="W609" s="191"/>
      <c r="X609" s="2"/>
      <c r="Y609" s="41"/>
      <c r="Z609" s="40"/>
      <c r="AA609" s="41"/>
      <c r="AB609" s="40"/>
    </row>
    <row r="610" spans="1:28" x14ac:dyDescent="0.2">
      <c r="A610" s="75">
        <v>4354997</v>
      </c>
      <c r="B610" s="75" t="s">
        <v>3516</v>
      </c>
      <c r="C610" s="75" t="s">
        <v>3517</v>
      </c>
      <c r="D610" s="76">
        <v>4</v>
      </c>
      <c r="E610" s="77">
        <v>3.752772073839628</v>
      </c>
      <c r="F610" s="116">
        <v>2014</v>
      </c>
      <c r="G6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0" s="39"/>
      <c r="I610" s="77">
        <v>0.69</v>
      </c>
      <c r="J610" s="23">
        <f>(Tabela1[[#This Row],[real]]-1)^3/Tabela1[[#This Row],[Z]]*0.00002</f>
        <v>6.0463274906619104E-4</v>
      </c>
      <c r="K610" s="112">
        <v>2423.67223741828</v>
      </c>
      <c r="L610" s="66">
        <v>3788.0590872360549</v>
      </c>
      <c r="M610" s="79">
        <v>42881</v>
      </c>
      <c r="N610" s="22">
        <f>IF(Tabela1[[#This Row],[Entry]]=$B$1,Tabela1[[#This Row],[real]],Tabela1[[#This Row],[L2]]/Tabela1[[#This Row],[days2]])</f>
        <v>3.6705005326340303</v>
      </c>
      <c r="O610" s="64">
        <f>IF(Tabela1[[#This Row],[Entry]]=$B$1,Tabela1[[#This Row],[real]],Tabela1[[#This Row],[L]]/($B$1-Tabela1[[#This Row],[Entry]]))</f>
        <v>3.6599604707594735</v>
      </c>
      <c r="P610" s="117">
        <v>660.31109813761577</v>
      </c>
      <c r="Q610" s="78">
        <f>MIN(500,$B$1-Tabela1[[#This Row],[Entry]])</f>
        <v>500</v>
      </c>
      <c r="R610" s="77">
        <f>(0.25-Tabela1[[#This Row],[days]]/2000)*$L$2+(Tabela1[[#This Row],[days]]/2000+0.75)*(IF(Tabela1[[#This Row],[real]]&gt;Tabela1[[#This Row],[AV2]],0.4*Tabela1[[#This Row],[real]]+0.6*Tabela1[[#This Row],[AV2]],Tabela1[[#This Row],[AV2]]))</f>
        <v>3.7034091491162693</v>
      </c>
      <c r="S610" s="64">
        <f>Tabela1[[#This Row],[real]]-Tabela1[[#This Row],[AV2]]</f>
        <v>8.2271541205597654E-2</v>
      </c>
      <c r="T610" s="64">
        <f>Tabela1[[#This Row],[real]]/Tabela1[[#This Row],[AV2]]</f>
        <v>1.0224142567135273</v>
      </c>
      <c r="U610" s="168">
        <v>43697</v>
      </c>
      <c r="V610" s="191" t="s">
        <v>3954</v>
      </c>
      <c r="W610" s="191"/>
      <c r="X610" s="2"/>
      <c r="Y610" s="41"/>
      <c r="Z610" s="40"/>
      <c r="AA610" s="41"/>
      <c r="AB610" s="40"/>
    </row>
    <row r="611" spans="1:28" x14ac:dyDescent="0.2">
      <c r="A611" s="65">
        <v>846</v>
      </c>
      <c r="B611" s="65" t="s">
        <v>622</v>
      </c>
      <c r="C611" s="65" t="s">
        <v>623</v>
      </c>
      <c r="D611" s="39">
        <v>4</v>
      </c>
      <c r="E611" s="41">
        <v>3.7652528083864589</v>
      </c>
      <c r="F611" s="116">
        <v>1973</v>
      </c>
      <c r="G6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1" s="39"/>
      <c r="I611" s="41">
        <v>0.76</v>
      </c>
      <c r="J611" s="23">
        <f>(Tabela1[[#This Row],[real]]-1)^3/Tabela1[[#This Row],[Z]]*0.00002</f>
        <v>5.564433154251568E-4</v>
      </c>
      <c r="K611" s="66">
        <v>3039.4256090337667</v>
      </c>
      <c r="L611" s="66">
        <v>5172.3011196044572</v>
      </c>
      <c r="M611" s="67">
        <v>42409</v>
      </c>
      <c r="N611" s="22">
        <f>IF(Tabela1[[#This Row],[Entry]]=$B$1,Tabela1[[#This Row],[real]],Tabela1[[#This Row],[L2]]/Tabela1[[#This Row],[days2]])</f>
        <v>3.4552862048246205</v>
      </c>
      <c r="O611" s="42">
        <f>IF(Tabela1[[#This Row],[Entry]]=$B$1,Tabela1[[#This Row],[real]],Tabela1[[#This Row],[L]]/($B$1-Tabela1[[#This Row],[Entry]]))</f>
        <v>3.4321838882577684</v>
      </c>
      <c r="P611" s="115">
        <v>879.64510864246586</v>
      </c>
      <c r="Q611" s="43">
        <f>MIN(500,$B$1-Tabela1[[#This Row],[Entry]])</f>
        <v>500</v>
      </c>
      <c r="R611" s="41">
        <f>(0.25-Tabela1[[#This Row],[days]]/2000)*$L$2+(Tabela1[[#This Row],[days]]/2000+0.75)*(IF(Tabela1[[#This Row],[real]]&gt;Tabela1[[#This Row],[AV2]],0.4*Tabela1[[#This Row],[real]]+0.6*Tabela1[[#This Row],[AV2]],Tabela1[[#This Row],[AV2]]))</f>
        <v>3.5792728462493559</v>
      </c>
      <c r="S611" s="42">
        <f>Tabela1[[#This Row],[real]]-Tabela1[[#This Row],[AV2]]</f>
        <v>0.30996660356183847</v>
      </c>
      <c r="T611" s="64">
        <f>Tabela1[[#This Row],[real]]/Tabela1[[#This Row],[AV2]]</f>
        <v>1.0897079388471589</v>
      </c>
      <c r="U611" s="168">
        <v>43697</v>
      </c>
      <c r="V611" s="191" t="s">
        <v>4386</v>
      </c>
      <c r="W611" s="191"/>
      <c r="X611" s="2"/>
      <c r="Y611" s="41"/>
      <c r="Z611" s="40"/>
      <c r="AA611" s="41"/>
      <c r="AB611" s="40"/>
    </row>
    <row r="612" spans="1:28" x14ac:dyDescent="0.2">
      <c r="A612" s="65">
        <v>7439555</v>
      </c>
      <c r="B612" s="65" t="s">
        <v>630</v>
      </c>
      <c r="C612" s="65" t="s">
        <v>3022</v>
      </c>
      <c r="D612" s="39">
        <v>4</v>
      </c>
      <c r="E612" s="41">
        <v>3.7901846085524449</v>
      </c>
      <c r="F612" s="116">
        <v>2016</v>
      </c>
      <c r="G6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2" s="39"/>
      <c r="I612" s="41">
        <v>0.7</v>
      </c>
      <c r="J612" s="23">
        <f>(Tabela1[[#This Row],[real]]-1)^3/Tabela1[[#This Row],[Z]]*0.00002</f>
        <v>6.2062715198736606E-4</v>
      </c>
      <c r="K612" s="66">
        <v>2897.0331774679348</v>
      </c>
      <c r="L612" s="66">
        <v>4769.1327826082215</v>
      </c>
      <c r="M612" s="67">
        <v>42622</v>
      </c>
      <c r="N612" s="22">
        <f>IF(Tabela1[[#This Row],[Entry]]=$B$1,Tabela1[[#This Row],[real]],Tabela1[[#This Row],[L2]]/Tabela1[[#This Row],[days2]])</f>
        <v>3.7109765462453628</v>
      </c>
      <c r="O612" s="42">
        <f>IF(Tabela1[[#This Row],[Entry]]=$B$1,Tabela1[[#This Row],[real]],Tabela1[[#This Row],[L]]/($B$1-Tabela1[[#This Row],[Entry]]))</f>
        <v>3.6855740205627678</v>
      </c>
      <c r="P612" s="115">
        <v>780.66598949515117</v>
      </c>
      <c r="Q612" s="43">
        <f>MIN(500,$B$1-Tabela1[[#This Row],[Entry]])</f>
        <v>500</v>
      </c>
      <c r="R612" s="41">
        <f>(0.25-Tabela1[[#This Row],[days]]/2000)*$L$2+(Tabela1[[#This Row],[days]]/2000+0.75)*(IF(Tabela1[[#This Row],[real]]&gt;Tabela1[[#This Row],[AV2]],0.4*Tabela1[[#This Row],[real]]+0.6*Tabela1[[#This Row],[AV2]],Tabela1[[#This Row],[AV2]]))</f>
        <v>3.7426597711681957</v>
      </c>
      <c r="S612" s="42">
        <f>Tabela1[[#This Row],[real]]-Tabela1[[#This Row],[AV2]]</f>
        <v>7.9208062307082105E-2</v>
      </c>
      <c r="T612" s="64">
        <f>Tabela1[[#This Row],[real]]/Tabela1[[#This Row],[AV2]]</f>
        <v>1.0213442637860974</v>
      </c>
      <c r="U612" s="168">
        <v>43697</v>
      </c>
      <c r="V612" s="191" t="s">
        <v>4144</v>
      </c>
      <c r="W612" s="191"/>
      <c r="X612" s="2"/>
      <c r="Y612" s="41"/>
      <c r="Z612" s="40"/>
      <c r="AA612" s="41"/>
      <c r="AB612" s="40"/>
    </row>
    <row r="613" spans="1:28" x14ac:dyDescent="0.2">
      <c r="A613" s="65">
        <v>313905</v>
      </c>
      <c r="B613" s="65" t="s">
        <v>2265</v>
      </c>
      <c r="C613" s="65" t="s">
        <v>2584</v>
      </c>
      <c r="D613" s="39">
        <v>3.5</v>
      </c>
      <c r="E613" s="41">
        <v>3.2887267949987558</v>
      </c>
      <c r="F613" s="116">
        <v>2005</v>
      </c>
      <c r="G6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3" s="39"/>
      <c r="I613" s="41">
        <v>0.63</v>
      </c>
      <c r="J613" s="23">
        <f>(Tabela1[[#This Row],[real]]-1)^3/Tabela1[[#This Row],[Z]]*0.00002</f>
        <v>3.806022124290538E-4</v>
      </c>
      <c r="K613" s="66">
        <v>2647.6445695588427</v>
      </c>
      <c r="L613" s="66">
        <v>4513.5140362980701</v>
      </c>
      <c r="M613" s="67">
        <v>42409</v>
      </c>
      <c r="N613" s="22">
        <f>IF(Tabela1[[#This Row],[Entry]]=$B$1,Tabela1[[#This Row],[real]],Tabela1[[#This Row],[L2]]/Tabela1[[#This Row],[days2]])</f>
        <v>3.009900860637861</v>
      </c>
      <c r="O613" s="42">
        <f>IF(Tabela1[[#This Row],[Entry]]=$B$1,Tabela1[[#This Row],[real]],Tabela1[[#This Row],[L]]/($B$1-Tabela1[[#This Row],[Entry]]))</f>
        <v>2.9950325390166359</v>
      </c>
      <c r="P613" s="115">
        <v>879.64510864246586</v>
      </c>
      <c r="Q613" s="43">
        <f>MIN(500,$B$1-Tabela1[[#This Row],[Entry]])</f>
        <v>500</v>
      </c>
      <c r="R613" s="41">
        <f>(0.25-Tabela1[[#This Row],[days]]/2000)*$L$2+(Tabela1[[#This Row],[days]]/2000+0.75)*(IF(Tabela1[[#This Row],[real]]&gt;Tabela1[[#This Row],[AV2]],0.4*Tabela1[[#This Row],[real]]+0.6*Tabela1[[#This Row],[AV2]],Tabela1[[#This Row],[AV2]]))</f>
        <v>3.1214312343822188</v>
      </c>
      <c r="S613" s="42">
        <f>Tabela1[[#This Row],[real]]-Tabela1[[#This Row],[AV2]]</f>
        <v>0.27882593436089476</v>
      </c>
      <c r="T613" s="64">
        <f>Tabela1[[#This Row],[real]]/Tabela1[[#This Row],[AV2]]</f>
        <v>1.0926362519135615</v>
      </c>
      <c r="U613" s="172">
        <v>43696</v>
      </c>
      <c r="V613" s="191" t="s">
        <v>4092</v>
      </c>
      <c r="W613" s="191"/>
      <c r="X613" s="2"/>
      <c r="Y613" s="41"/>
      <c r="Z613" s="40"/>
      <c r="AA613" s="41"/>
      <c r="AB613" s="40"/>
    </row>
    <row r="614" spans="1:28" x14ac:dyDescent="0.2">
      <c r="A614" s="75">
        <v>7690369</v>
      </c>
      <c r="B614" s="75" t="s">
        <v>3460</v>
      </c>
      <c r="C614" s="75" t="s">
        <v>3495</v>
      </c>
      <c r="D614" s="76">
        <v>3.5</v>
      </c>
      <c r="E614" s="77">
        <v>3.3676366595005089</v>
      </c>
      <c r="F614" s="116">
        <v>2016</v>
      </c>
      <c r="G6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4" s="39"/>
      <c r="I614" s="77">
        <v>0.49</v>
      </c>
      <c r="J614" s="23">
        <f>(Tabela1[[#This Row],[real]]-1)^3/Tabela1[[#This Row],[Z]]*0.00002</f>
        <v>5.4172525539122071E-4</v>
      </c>
      <c r="K614" s="112">
        <v>2258.1543396285742</v>
      </c>
      <c r="L614" s="66">
        <v>3584.3913466402546</v>
      </c>
      <c r="M614" s="79">
        <v>42849</v>
      </c>
      <c r="N614" s="22">
        <f>IF(Tabela1[[#This Row],[Entry]]=$B$1,Tabela1[[#This Row],[real]],Tabela1[[#This Row],[L2]]/Tabela1[[#This Row],[days2]])</f>
        <v>3.344516017043623</v>
      </c>
      <c r="O614" s="64">
        <f>IF(Tabela1[[#This Row],[Entry]]=$B$1,Tabela1[[#This Row],[real]],Tabela1[[#This Row],[L]]/($B$1-Tabela1[[#This Row],[Entry]]))</f>
        <v>3.3593171008812135</v>
      </c>
      <c r="P614" s="117">
        <v>675.18120054472467</v>
      </c>
      <c r="Q614" s="78">
        <f>MIN(500,$B$1-Tabela1[[#This Row],[Entry]])</f>
        <v>500</v>
      </c>
      <c r="R614" s="77">
        <f>(0.25-Tabela1[[#This Row],[days]]/2000)*$L$2+(Tabela1[[#This Row],[days]]/2000+0.75)*(IF(Tabela1[[#This Row],[real]]&gt;Tabela1[[#This Row],[AV2]],0.4*Tabela1[[#This Row],[real]]+0.6*Tabela1[[#This Row],[AV2]],Tabela1[[#This Row],[AV2]]))</f>
        <v>3.3537642740263776</v>
      </c>
      <c r="S614" s="64">
        <f>Tabela1[[#This Row],[real]]-Tabela1[[#This Row],[AV2]]</f>
        <v>2.3120642456885943E-2</v>
      </c>
      <c r="T614" s="64">
        <f>Tabela1[[#This Row],[real]]/Tabela1[[#This Row],[AV2]]</f>
        <v>1.0069130009660781</v>
      </c>
      <c r="U614" s="168">
        <v>43696</v>
      </c>
      <c r="V614" s="191" t="s">
        <v>4066</v>
      </c>
      <c r="W614" s="191"/>
      <c r="X614" s="2"/>
      <c r="Y614" s="41"/>
      <c r="Z614" s="40"/>
      <c r="AA614" s="41"/>
      <c r="AB614" s="40"/>
    </row>
    <row r="615" spans="1:28" x14ac:dyDescent="0.2">
      <c r="A615" s="65">
        <v>7188052</v>
      </c>
      <c r="B615" s="65" t="s">
        <v>2859</v>
      </c>
      <c r="C615" s="65" t="s">
        <v>2860</v>
      </c>
      <c r="D615" s="39">
        <v>3.5</v>
      </c>
      <c r="E615" s="41">
        <v>3.5642395233942339</v>
      </c>
      <c r="F615" s="116">
        <v>2016</v>
      </c>
      <c r="G6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5" s="39"/>
      <c r="I615" s="41">
        <v>0.6</v>
      </c>
      <c r="J615" s="23">
        <f>(Tabela1[[#This Row],[real]]-1)^3/Tabela1[[#This Row],[Z]]*0.00002</f>
        <v>5.620235511559601E-4</v>
      </c>
      <c r="K615" s="66">
        <v>2746.8915623958715</v>
      </c>
      <c r="L615" s="66">
        <v>4607.53089823753</v>
      </c>
      <c r="M615" s="67">
        <v>42540</v>
      </c>
      <c r="N615" s="22">
        <f>IF(Tabela1[[#This Row],[Entry]]=$B$1,Tabela1[[#This Row],[real]],Tabela1[[#This Row],[L2]]/Tabela1[[#This Row],[days2]])</f>
        <v>3.3548975404152133</v>
      </c>
      <c r="O615" s="42">
        <f>IF(Tabela1[[#This Row],[Entry]]=$B$1,Tabela1[[#This Row],[real]],Tabela1[[#This Row],[L]]/($B$1-Tabela1[[#This Row],[Entry]]))</f>
        <v>3.3484962923237864</v>
      </c>
      <c r="P615" s="115">
        <v>818.77062691336528</v>
      </c>
      <c r="Q615" s="43">
        <f>MIN(500,$B$1-Tabela1[[#This Row],[Entry]])</f>
        <v>500</v>
      </c>
      <c r="R615" s="41">
        <f>(0.25-Tabela1[[#This Row],[days]]/2000)*$L$2+(Tabela1[[#This Row],[days]]/2000+0.75)*(IF(Tabela1[[#This Row],[real]]&gt;Tabela1[[#This Row],[AV2]],0.4*Tabela1[[#This Row],[real]]+0.6*Tabela1[[#This Row],[AV2]],Tabela1[[#This Row],[AV2]]))</f>
        <v>3.4386343336068217</v>
      </c>
      <c r="S615" s="42">
        <f>Tabela1[[#This Row],[real]]-Tabela1[[#This Row],[AV2]]</f>
        <v>0.20934198297902062</v>
      </c>
      <c r="T615" s="64">
        <f>Tabela1[[#This Row],[real]]/Tabela1[[#This Row],[AV2]]</f>
        <v>1.0623989199244255</v>
      </c>
      <c r="U615" s="168">
        <v>43696</v>
      </c>
      <c r="V615" s="191" t="s">
        <v>4102</v>
      </c>
      <c r="W615" s="191"/>
      <c r="X615" s="2"/>
      <c r="Y615" s="41"/>
      <c r="Z615" s="40"/>
      <c r="AA615" s="41"/>
      <c r="AB615" s="40"/>
    </row>
    <row r="616" spans="1:28" x14ac:dyDescent="0.2">
      <c r="A616" s="65">
        <v>1800</v>
      </c>
      <c r="B616" s="65" t="s">
        <v>44</v>
      </c>
      <c r="C616" s="65" t="s">
        <v>45</v>
      </c>
      <c r="D616" s="39">
        <v>4</v>
      </c>
      <c r="E616" s="41">
        <v>3.8543882511948668</v>
      </c>
      <c r="F616" s="116">
        <v>1969</v>
      </c>
      <c r="G6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6" s="39"/>
      <c r="I616" s="41">
        <v>0.9</v>
      </c>
      <c r="J616" s="23">
        <f>(Tabela1[[#This Row],[real]]-1)^3/Tabela1[[#This Row],[Z]]*0.00002</f>
        <v>5.1680489868209927E-4</v>
      </c>
      <c r="K616" s="66">
        <v>3550.9355280338946</v>
      </c>
      <c r="L616" s="66">
        <v>6113.2412840651941</v>
      </c>
      <c r="M616" s="67">
        <v>42409</v>
      </c>
      <c r="N616" s="22">
        <f>IF(Tabela1[[#This Row],[Entry]]=$B$1,Tabela1[[#This Row],[real]],Tabela1[[#This Row],[L2]]/Tabela1[[#This Row],[days2]])</f>
        <v>4.0367819853099212</v>
      </c>
      <c r="O616" s="42">
        <f>IF(Tabela1[[#This Row],[Entry]]=$B$1,Tabela1[[#This Row],[real]],Tabela1[[#This Row],[L]]/($B$1-Tabela1[[#This Row],[Entry]]))</f>
        <v>4.0565635594327762</v>
      </c>
      <c r="P616" s="115">
        <v>879.64510864246586</v>
      </c>
      <c r="Q616" s="43">
        <f>MIN(500,$B$1-Tabela1[[#This Row],[Entry]])</f>
        <v>500</v>
      </c>
      <c r="R616" s="41">
        <f>(0.25-Tabela1[[#This Row],[days]]/2000)*$L$2+(Tabela1[[#This Row],[days]]/2000+0.75)*(IF(Tabela1[[#This Row],[real]]&gt;Tabela1[[#This Row],[AV2]],0.4*Tabela1[[#This Row],[real]]+0.6*Tabela1[[#This Row],[AV2]],Tabela1[[#This Row],[AV2]]))</f>
        <v>4.0367819853099212</v>
      </c>
      <c r="S616" s="42">
        <f>Tabela1[[#This Row],[real]]-Tabela1[[#This Row],[AV2]]</f>
        <v>-0.18239373411505433</v>
      </c>
      <c r="T616" s="64">
        <f>Tabela1[[#This Row],[real]]/Tabela1[[#This Row],[AV2]]</f>
        <v>0.95481704615736107</v>
      </c>
      <c r="U616" s="172">
        <v>43696</v>
      </c>
      <c r="V616" s="191" t="s">
        <v>4055</v>
      </c>
      <c r="W616" s="191"/>
      <c r="X616" s="2"/>
      <c r="Y616" s="41"/>
      <c r="Z616" s="40"/>
      <c r="AA616" s="41"/>
      <c r="AB616" s="40"/>
    </row>
    <row r="617" spans="1:28" x14ac:dyDescent="0.2">
      <c r="A617" s="585">
        <v>7686794</v>
      </c>
      <c r="B617" s="585" t="s">
        <v>6227</v>
      </c>
      <c r="C617" s="585" t="s">
        <v>6227</v>
      </c>
      <c r="D617" s="586">
        <v>4</v>
      </c>
      <c r="E617" s="587">
        <v>3.6602926198995172</v>
      </c>
      <c r="F617" s="588">
        <v>2016</v>
      </c>
      <c r="G617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4.3465141897308044</v>
      </c>
      <c r="H617" s="586"/>
      <c r="I617" s="587">
        <v>0.35</v>
      </c>
      <c r="J617" s="589">
        <f>(Tabela1[[#This Row],[real]]-1)^3/Tabela1[[#This Row],[Z]]*0.00002</f>
        <v>1.0758461752803912E-3</v>
      </c>
      <c r="K617" s="590">
        <v>751.42467923919094</v>
      </c>
      <c r="L617" s="590">
        <v>838.28280289624365</v>
      </c>
      <c r="M617" s="591">
        <v>43695</v>
      </c>
      <c r="N617" s="592">
        <f>IF(Tabela1[[#This Row],[Entry]]=$B$1,Tabela1[[#This Row],[real]],Tabela1[[#This Row],[L2]]/Tabela1[[#This Row],[days2]])</f>
        <v>3.7879580641294859</v>
      </c>
      <c r="O617" s="592">
        <f>IF(Tabela1[[#This Row],[Entry]]=$B$1,Tabela1[[#This Row],[real]],Tabela1[[#This Row],[L]]/($B$1-Tabela1[[#This Row],[Entry]]))</f>
        <v>3.7931348547341344</v>
      </c>
      <c r="P617" s="588">
        <v>198.37196360616957</v>
      </c>
      <c r="Q617" s="593">
        <f>MIN(500,$B$1-Tabela1[[#This Row],[Entry]])</f>
        <v>221</v>
      </c>
      <c r="R617" s="587">
        <f>(0.25-Tabela1[[#This Row],[days]]/2000)*$L$2+(Tabela1[[#This Row],[days]]/2000+0.75)*(IF(Tabela1[[#This Row],[real]]&gt;Tabela1[[#This Row],[AV2]],0.4*Tabela1[[#This Row],[real]]+0.6*Tabela1[[#This Row],[AV2]],Tabela1[[#This Row],[AV2]]))</f>
        <v>3.7252291009634235</v>
      </c>
      <c r="S617" s="592">
        <f>Tabela1[[#This Row],[real]]-Tabela1[[#This Row],[AV2]]</f>
        <v>-0.12766544422996873</v>
      </c>
      <c r="T617" s="592">
        <f>Tabela1[[#This Row],[real]]/Tabela1[[#This Row],[AV2]]</f>
        <v>0.96629702809043438</v>
      </c>
      <c r="U617" s="594">
        <v>43695</v>
      </c>
      <c r="V617" s="191" t="s">
        <v>3947</v>
      </c>
      <c r="W617" s="191"/>
      <c r="X617" s="2"/>
      <c r="Y617" s="41"/>
      <c r="Z617" s="40"/>
      <c r="AA617" s="41"/>
      <c r="AB617" s="40"/>
    </row>
    <row r="618" spans="1:28" x14ac:dyDescent="0.2">
      <c r="A618" s="65">
        <v>13239</v>
      </c>
      <c r="B618" s="65" t="s">
        <v>782</v>
      </c>
      <c r="C618" s="65" t="s">
        <v>783</v>
      </c>
      <c r="D618" s="39">
        <v>4</v>
      </c>
      <c r="E618" s="41">
        <v>3.7226936851907411</v>
      </c>
      <c r="F618" s="116">
        <v>1981</v>
      </c>
      <c r="G6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1.3230492815056758</v>
      </c>
      <c r="H618" s="39"/>
      <c r="I618" s="41">
        <v>0.83</v>
      </c>
      <c r="J618" s="23">
        <f>(Tabela1[[#This Row],[real]]-1)^3/Tabela1[[#This Row],[Z]]*0.00002</f>
        <v>4.8634925565205775E-4</v>
      </c>
      <c r="K618" s="66">
        <v>3112.6136255153879</v>
      </c>
      <c r="L618" s="66">
        <v>5303.9935683126669</v>
      </c>
      <c r="M618" s="67">
        <v>42409</v>
      </c>
      <c r="N618" s="22">
        <f>IF(Tabela1[[#This Row],[Entry]]=$B$1,Tabela1[[#This Row],[real]],Tabela1[[#This Row],[L2]]/Tabela1[[#This Row],[days2]])</f>
        <v>3.5384879594442422</v>
      </c>
      <c r="O618" s="42">
        <f>IF(Tabela1[[#This Row],[Entry]]=$B$1,Tabela1[[#This Row],[real]],Tabela1[[#This Row],[L]]/($B$1-Tabela1[[#This Row],[Entry]]))</f>
        <v>3.5195710473209467</v>
      </c>
      <c r="P618" s="115">
        <v>879.64510864246586</v>
      </c>
      <c r="Q618" s="43">
        <f>MIN(500,$B$1-Tabela1[[#This Row],[Entry]])</f>
        <v>500</v>
      </c>
      <c r="R618" s="41">
        <f>(0.25-Tabela1[[#This Row],[days]]/2000)*$L$2+(Tabela1[[#This Row],[days]]/2000+0.75)*(IF(Tabela1[[#This Row],[real]]&gt;Tabela1[[#This Row],[AV2]],0.4*Tabela1[[#This Row],[real]]+0.6*Tabela1[[#This Row],[AV2]],Tabela1[[#This Row],[AV2]]))</f>
        <v>3.6121702497428418</v>
      </c>
      <c r="S618" s="42">
        <f>Tabela1[[#This Row],[real]]-Tabela1[[#This Row],[AV2]]</f>
        <v>0.18420572574649885</v>
      </c>
      <c r="T618" s="64">
        <f>Tabela1[[#This Row],[real]]/Tabela1[[#This Row],[AV2]]</f>
        <v>1.0520577511800917</v>
      </c>
      <c r="U618" s="168">
        <v>43695</v>
      </c>
      <c r="V618" s="191" t="s">
        <v>4484</v>
      </c>
      <c r="W618" s="191"/>
      <c r="X618" s="2"/>
      <c r="Y618" s="41"/>
      <c r="Z618" s="40"/>
      <c r="AA618" s="41"/>
      <c r="AB618" s="40"/>
    </row>
    <row r="619" spans="1:28" x14ac:dyDescent="0.2">
      <c r="A619" s="585">
        <v>9799079</v>
      </c>
      <c r="B619" s="585" t="s">
        <v>6225</v>
      </c>
      <c r="C619" s="585" t="s">
        <v>6226</v>
      </c>
      <c r="D619" s="586">
        <v>3.5</v>
      </c>
      <c r="E619" s="587">
        <v>3.5331230214699634</v>
      </c>
      <c r="F619" s="588">
        <v>2019</v>
      </c>
      <c r="G619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19" s="586"/>
      <c r="I619" s="587">
        <v>0.33</v>
      </c>
      <c r="J619" s="589">
        <f>(Tabela1[[#This Row],[real]]-1)^3/Tabela1[[#This Row],[Z]]*0.00002</f>
        <v>9.8511039406714304E-4</v>
      </c>
      <c r="K619" s="590">
        <v>730.05745021747691</v>
      </c>
      <c r="L619" s="590">
        <v>815.19127885454509</v>
      </c>
      <c r="M619" s="591">
        <v>43693</v>
      </c>
      <c r="N619" s="592">
        <f>IF(Tabela1[[#This Row],[Entry]]=$B$1,Tabela1[[#This Row],[real]],Tabela1[[#This Row],[L2]]/Tabela1[[#This Row],[days2]])</f>
        <v>3.6507542181299284</v>
      </c>
      <c r="O619" s="592">
        <f>IF(Tabela1[[#This Row],[Entry]]=$B$1,Tabela1[[#This Row],[real]],Tabela1[[#This Row],[L]]/($B$1-Tabela1[[#This Row],[Entry]]))</f>
        <v>3.6555662728903369</v>
      </c>
      <c r="P619" s="588">
        <v>199.97441805092083</v>
      </c>
      <c r="Q619" s="593">
        <f>MIN(500,$B$1-Tabela1[[#This Row],[Entry]])</f>
        <v>223</v>
      </c>
      <c r="R619" s="587">
        <f>(0.25-Tabela1[[#This Row],[days]]/2000)*$L$2+(Tabela1[[#This Row],[days]]/2000+0.75)*(IF(Tabela1[[#This Row],[real]]&gt;Tabela1[[#This Row],[AV2]],0.4*Tabela1[[#This Row],[real]]+0.6*Tabela1[[#This Row],[AV2]],Tabela1[[#This Row],[AV2]]))</f>
        <v>3.6074776576216583</v>
      </c>
      <c r="S619" s="592">
        <f>Tabela1[[#This Row],[real]]-Tabela1[[#This Row],[AV2]]</f>
        <v>-0.11763119665996502</v>
      </c>
      <c r="T619" s="592">
        <f>Tabela1[[#This Row],[real]]/Tabela1[[#This Row],[AV2]]</f>
        <v>0.96777893289123673</v>
      </c>
      <c r="U619" s="594">
        <v>43693</v>
      </c>
      <c r="V619" s="191" t="s">
        <v>4017</v>
      </c>
      <c r="W619" s="191"/>
      <c r="X619" s="2"/>
      <c r="Y619" s="41"/>
      <c r="Z619" s="40"/>
      <c r="AA619" s="41"/>
      <c r="AB619" s="40"/>
    </row>
    <row r="620" spans="1:28" x14ac:dyDescent="0.2">
      <c r="A620" s="511">
        <v>1225777</v>
      </c>
      <c r="B620" s="511" t="s">
        <v>5705</v>
      </c>
      <c r="C620" s="511" t="s">
        <v>5706</v>
      </c>
      <c r="D620" s="512">
        <v>4</v>
      </c>
      <c r="E620" s="513">
        <v>3.8107945375210437</v>
      </c>
      <c r="F620" s="116">
        <v>1984</v>
      </c>
      <c r="G6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0" s="39"/>
      <c r="I620" s="513">
        <v>0.48</v>
      </c>
      <c r="J620" s="460">
        <f>(Tabela1[[#This Row],[real]]-1)^3/Tabela1[[#This Row],[Z]]*0.00002</f>
        <v>9.2528614855978968E-4</v>
      </c>
      <c r="K620" s="514">
        <v>1460.2085006457501</v>
      </c>
      <c r="L620" s="66">
        <v>1838.0765901817701</v>
      </c>
      <c r="M620" s="465">
        <v>43431</v>
      </c>
      <c r="N620" s="463">
        <f>IF(Tabela1[[#This Row],[Entry]]=$B$1,Tabela1[[#This Row],[real]],Tabela1[[#This Row],[L2]]/Tabela1[[#This Row],[days2]])</f>
        <v>3.7981536683082395</v>
      </c>
      <c r="O620" s="515">
        <f>IF(Tabela1[[#This Row],[Entry]]=$B$1,Tabela1[[#This Row],[real]],Tabela1[[#This Row],[L]]/($B$1-Tabela1[[#This Row],[Entry]]))</f>
        <v>3.7898486395500415</v>
      </c>
      <c r="P620" s="516">
        <v>384.45219129223676</v>
      </c>
      <c r="Q620" s="517">
        <f>MIN(500,$B$1-Tabela1[[#This Row],[Entry]])</f>
        <v>485</v>
      </c>
      <c r="R620" s="513">
        <f>(0.25-Tabela1[[#This Row],[days]]/2000)*$L$2+(Tabela1[[#This Row],[days]]/2000+0.75)*(IF(Tabela1[[#This Row],[real]]&gt;Tabela1[[#This Row],[AV2]],0.4*Tabela1[[#This Row],[real]]+0.6*Tabela1[[#This Row],[AV2]],Tabela1[[#This Row],[AV2]]))</f>
        <v>3.7997231014529809</v>
      </c>
      <c r="S620" s="515">
        <f>Tabela1[[#This Row],[real]]-Tabela1[[#This Row],[AV2]]</f>
        <v>1.2640869212804162E-2</v>
      </c>
      <c r="T620" s="515">
        <f>Tabela1[[#This Row],[real]]/Tabela1[[#This Row],[AV2]]</f>
        <v>1.0033281616060665</v>
      </c>
      <c r="U620" s="465">
        <v>43693</v>
      </c>
      <c r="V620" s="191" t="s">
        <v>4479</v>
      </c>
      <c r="W620" s="191"/>
      <c r="X620" s="2"/>
      <c r="Y620" s="41"/>
      <c r="Z620" s="40"/>
      <c r="AA620" s="41"/>
      <c r="AB620" s="40"/>
    </row>
    <row r="621" spans="1:28" x14ac:dyDescent="0.2">
      <c r="A621" s="10">
        <v>2779</v>
      </c>
      <c r="B621" s="10" t="s">
        <v>913</v>
      </c>
      <c r="C621" s="10" t="s">
        <v>1545</v>
      </c>
      <c r="D621" s="2">
        <v>4</v>
      </c>
      <c r="E621" s="21">
        <v>3.7118391048947181</v>
      </c>
      <c r="F621" s="116">
        <v>1991</v>
      </c>
      <c r="G6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1.8489768833082183</v>
      </c>
      <c r="H621" s="39"/>
      <c r="I621" s="21">
        <v>0.72</v>
      </c>
      <c r="J621" s="23">
        <f>(Tabela1[[#This Row],[real]]-1)^3/Tabela1[[#This Row],[Z]]*0.00002</f>
        <v>5.5397383930963094E-4</v>
      </c>
      <c r="K621" s="24">
        <v>2958.1381462403156</v>
      </c>
      <c r="L621" s="66">
        <v>5002.9879059202121</v>
      </c>
      <c r="M621" s="1">
        <v>42409</v>
      </c>
      <c r="N621" s="22">
        <f>IF(Tabela1[[#This Row],[Entry]]=$B$1,Tabela1[[#This Row],[real]],Tabela1[[#This Row],[L2]]/Tabela1[[#This Row],[days2]])</f>
        <v>3.3628768206368314</v>
      </c>
      <c r="O621" s="22">
        <f>IF(Tabela1[[#This Row],[Entry]]=$B$1,Tabela1[[#This Row],[real]],Tabela1[[#This Row],[L]]/($B$1-Tabela1[[#This Row],[Entry]]))</f>
        <v>3.3198327179298022</v>
      </c>
      <c r="P621" s="35">
        <v>879.64510864246586</v>
      </c>
      <c r="Q621" s="3">
        <f>MIN(500,$B$1-Tabela1[[#This Row],[Entry]])</f>
        <v>500</v>
      </c>
      <c r="R621" s="21">
        <f>(0.25-Tabela1[[#This Row],[days]]/2000)*$L$2+(Tabela1[[#This Row],[days]]/2000+0.75)*(IF(Tabela1[[#This Row],[real]]&gt;Tabela1[[#This Row],[AV2]],0.4*Tabela1[[#This Row],[real]]+0.6*Tabela1[[#This Row],[AV2]],Tabela1[[#This Row],[AV2]]))</f>
        <v>3.502461734339986</v>
      </c>
      <c r="S621" s="22">
        <f>Tabela1[[#This Row],[real]]-Tabela1[[#This Row],[AV2]]</f>
        <v>0.34896228425788678</v>
      </c>
      <c r="T621" s="47">
        <f>Tabela1[[#This Row],[real]]/Tabela1[[#This Row],[AV2]]</f>
        <v>1.103768976049442</v>
      </c>
      <c r="U621" s="168">
        <v>43692</v>
      </c>
      <c r="V621" s="191" t="s">
        <v>4036</v>
      </c>
      <c r="W621" s="191"/>
      <c r="X621" s="2"/>
      <c r="Y621" s="41"/>
      <c r="Z621" s="40"/>
      <c r="AA621" s="41"/>
      <c r="AB621" s="40"/>
    </row>
    <row r="622" spans="1:28" x14ac:dyDescent="0.2">
      <c r="A622" s="585">
        <v>10114728</v>
      </c>
      <c r="B622" s="585" t="s">
        <v>6222</v>
      </c>
      <c r="C622" s="585" t="s">
        <v>6223</v>
      </c>
      <c r="D622" s="586">
        <v>3.5</v>
      </c>
      <c r="E622" s="587">
        <v>3.4383451535678327</v>
      </c>
      <c r="F622" s="588">
        <v>2019</v>
      </c>
      <c r="G62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2" s="429"/>
      <c r="I622" s="587">
        <v>0.33999999999999997</v>
      </c>
      <c r="J622" s="589">
        <f>(Tabela1[[#This Row],[real]]-1)^3/Tabela1[[#This Row],[Z]]*0.00002</f>
        <v>8.5277924472087466E-4</v>
      </c>
      <c r="K622" s="590">
        <v>710.11718877788644</v>
      </c>
      <c r="L622" s="590">
        <v>793.16253200540018</v>
      </c>
      <c r="M622" s="591">
        <v>43692</v>
      </c>
      <c r="N622" s="592">
        <f>IF(Tabela1[[#This Row],[Entry]]=$B$1,Tabela1[[#This Row],[real]],Tabela1[[#This Row],[L2]]/Tabela1[[#This Row],[days2]])</f>
        <v>3.5368903328970758</v>
      </c>
      <c r="O622" s="592">
        <f>IF(Tabela1[[#This Row],[Entry]]=$B$1,Tabela1[[#This Row],[real]],Tabela1[[#This Row],[L]]/($B$1-Tabela1[[#This Row],[Entry]]))</f>
        <v>3.5409041607383935</v>
      </c>
      <c r="P622" s="588">
        <v>200.77444363286992</v>
      </c>
      <c r="Q622" s="593">
        <f>MIN(500,$B$1-Tabela1[[#This Row],[Entry]])</f>
        <v>224</v>
      </c>
      <c r="R622" s="587">
        <f>(0.25-Tabela1[[#This Row],[days]]/2000)*$L$2+(Tabela1[[#This Row],[days]]/2000+0.75)*(IF(Tabela1[[#This Row],[real]]&gt;Tabela1[[#This Row],[AV2]],0.4*Tabela1[[#This Row],[real]]+0.6*Tabela1[[#This Row],[AV2]],Tabela1[[#This Row],[AV2]]))</f>
        <v>3.5094832216213661</v>
      </c>
      <c r="S622" s="592">
        <f>Tabela1[[#This Row],[real]]-Tabela1[[#This Row],[AV2]]</f>
        <v>-9.8545179329243116E-2</v>
      </c>
      <c r="T622" s="592">
        <f>Tabela1[[#This Row],[real]]/Tabela1[[#This Row],[AV2]]</f>
        <v>0.97213790362323038</v>
      </c>
      <c r="U622" s="594">
        <v>43692</v>
      </c>
      <c r="V622" s="191" t="s">
        <v>4183</v>
      </c>
      <c r="W622" s="191"/>
      <c r="X622" s="2"/>
      <c r="Y622" s="41"/>
      <c r="Z622" s="40"/>
      <c r="AA622" s="41"/>
      <c r="AB622" s="40"/>
    </row>
    <row r="623" spans="1:28" x14ac:dyDescent="0.2">
      <c r="A623" s="65">
        <v>3977631</v>
      </c>
      <c r="B623" s="65" t="s">
        <v>1611</v>
      </c>
      <c r="C623" s="65" t="s">
        <v>3469</v>
      </c>
      <c r="D623" s="39">
        <v>3.5</v>
      </c>
      <c r="E623" s="41">
        <v>3.4849064477114302</v>
      </c>
      <c r="F623" s="116">
        <v>2012</v>
      </c>
      <c r="G6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3" s="39"/>
      <c r="I623" s="41">
        <v>0.48</v>
      </c>
      <c r="J623" s="23">
        <f>(Tabela1[[#This Row],[real]]-1)^3/Tabela1[[#This Row],[Z]]*0.00002</f>
        <v>6.3932087795633423E-4</v>
      </c>
      <c r="K623" s="66">
        <v>2262.846847645068</v>
      </c>
      <c r="L623" s="66">
        <v>3586.3025135617322</v>
      </c>
      <c r="M623" s="67">
        <v>42830</v>
      </c>
      <c r="N623" s="22">
        <f>IF(Tabela1[[#This Row],[Entry]]=$B$1,Tabela1[[#This Row],[real]],Tabela1[[#This Row],[L2]]/Tabela1[[#This Row],[days2]])</f>
        <v>3.3082056933175568</v>
      </c>
      <c r="O623" s="42">
        <f>IF(Tabela1[[#This Row],[Entry]]=$B$1,Tabela1[[#This Row],[real]],Tabela1[[#This Row],[L]]/($B$1-Tabela1[[#This Row],[Entry]]))</f>
        <v>3.3023043402962542</v>
      </c>
      <c r="P623" s="115">
        <v>684.01032384894575</v>
      </c>
      <c r="Q623" s="43">
        <f>MIN(500,$B$1-Tabela1[[#This Row],[Entry]])</f>
        <v>500</v>
      </c>
      <c r="R623" s="41">
        <f>(0.25-Tabela1[[#This Row],[days]]/2000)*$L$2+(Tabela1[[#This Row],[days]]/2000+0.75)*(IF(Tabela1[[#This Row],[real]]&gt;Tabela1[[#This Row],[AV2]],0.4*Tabela1[[#This Row],[real]]+0.6*Tabela1[[#This Row],[AV2]],Tabela1[[#This Row],[AV2]]))</f>
        <v>3.3788859950751062</v>
      </c>
      <c r="S623" s="42">
        <f>Tabela1[[#This Row],[real]]-Tabela1[[#This Row],[AV2]]</f>
        <v>0.17670075439387345</v>
      </c>
      <c r="T623" s="64">
        <f>Tabela1[[#This Row],[real]]/Tabela1[[#This Row],[AV2]]</f>
        <v>1.0534128681148218</v>
      </c>
      <c r="U623" s="168">
        <v>43692</v>
      </c>
      <c r="V623" s="191" t="s">
        <v>4948</v>
      </c>
      <c r="W623" s="191"/>
      <c r="X623" s="2"/>
      <c r="Y623" s="41"/>
      <c r="Z623" s="40"/>
      <c r="AA623" s="41"/>
      <c r="AB623" s="40"/>
    </row>
    <row r="624" spans="1:28" x14ac:dyDescent="0.2">
      <c r="A624" s="612">
        <v>1162429</v>
      </c>
      <c r="B624" s="612" t="s">
        <v>3581</v>
      </c>
      <c r="C624" s="612" t="s">
        <v>6224</v>
      </c>
      <c r="D624" s="613">
        <v>3.5</v>
      </c>
      <c r="E624" s="614">
        <v>3.5050100731335618</v>
      </c>
      <c r="F624" s="588">
        <v>2007</v>
      </c>
      <c r="G624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4" s="613"/>
      <c r="I624" s="614">
        <v>0.32999999999999996</v>
      </c>
      <c r="J624" s="589">
        <f>(Tabela1[[#This Row],[real]]-1)^3/Tabela1[[#This Row],[Z]]*0.00002</f>
        <v>9.5267437898529229E-4</v>
      </c>
      <c r="K624" s="615">
        <v>725.67010692662063</v>
      </c>
      <c r="L624" s="590">
        <v>810.60751700308219</v>
      </c>
      <c r="M624" s="594">
        <v>43692</v>
      </c>
      <c r="N624" s="592">
        <f>IF(Tabela1[[#This Row],[Entry]]=$B$1,Tabela1[[#This Row],[real]],Tabela1[[#This Row],[L2]]/Tabela1[[#This Row],[days2]])</f>
        <v>3.6143549636902943</v>
      </c>
      <c r="O624" s="616">
        <f>IF(Tabela1[[#This Row],[Entry]]=$B$1,Tabela1[[#This Row],[real]],Tabela1[[#This Row],[L]]/($B$1-Tabela1[[#This Row],[Entry]]))</f>
        <v>3.6187835580494743</v>
      </c>
      <c r="P624" s="617">
        <v>200.77444363286992</v>
      </c>
      <c r="Q624" s="618">
        <f>MIN(500,$B$1-Tabela1[[#This Row],[Entry]])</f>
        <v>224</v>
      </c>
      <c r="R624" s="614">
        <f>(0.25-Tabela1[[#This Row],[days]]/2000)*$L$2+(Tabela1[[#This Row],[days]]/2000+0.75)*(IF(Tabela1[[#This Row],[real]]&gt;Tabela1[[#This Row],[AV2]],0.4*Tabela1[[#This Row],[real]]+0.6*Tabela1[[#This Row],[AV2]],Tabela1[[#This Row],[AV2]]))</f>
        <v>3.5762577333651207</v>
      </c>
      <c r="S624" s="616">
        <f>Tabela1[[#This Row],[real]]-Tabela1[[#This Row],[AV2]]</f>
        <v>-0.10934489055673247</v>
      </c>
      <c r="T624" s="616">
        <f>Tabela1[[#This Row],[real]]/Tabela1[[#This Row],[AV2]]</f>
        <v>0.9697470526123726</v>
      </c>
      <c r="U624" s="594">
        <v>43692</v>
      </c>
      <c r="V624" s="191" t="s">
        <v>4007</v>
      </c>
      <c r="W624" s="191"/>
      <c r="X624" s="2"/>
      <c r="Y624" s="41"/>
      <c r="Z624" s="40"/>
      <c r="AA624" s="41"/>
      <c r="AB624" s="40"/>
    </row>
    <row r="625" spans="1:28" x14ac:dyDescent="0.2">
      <c r="A625" s="65">
        <v>887432</v>
      </c>
      <c r="B625" s="65" t="s">
        <v>2559</v>
      </c>
      <c r="C625" s="65" t="s">
        <v>2253</v>
      </c>
      <c r="D625" s="39">
        <v>3.5</v>
      </c>
      <c r="E625" s="41">
        <v>3.512596615085934</v>
      </c>
      <c r="F625" s="116">
        <v>1982</v>
      </c>
      <c r="G6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5" s="39"/>
      <c r="I625" s="41">
        <v>0.88</v>
      </c>
      <c r="J625" s="23">
        <f>(Tabela1[[#This Row],[real]]-1)^3/Tabela1[[#This Row],[Z]]*0.00002</f>
        <v>3.6050860436278871E-4</v>
      </c>
      <c r="K625" s="66">
        <v>3039.2807496406822</v>
      </c>
      <c r="L625" s="66">
        <v>5202.1555086352846</v>
      </c>
      <c r="M625" s="67">
        <v>42409</v>
      </c>
      <c r="N625" s="22">
        <f>IF(Tabela1[[#This Row],[Entry]]=$B$1,Tabela1[[#This Row],[real]],Tabela1[[#This Row],[L2]]/Tabela1[[#This Row],[days2]])</f>
        <v>3.4551215254651138</v>
      </c>
      <c r="O625" s="42">
        <f>IF(Tabela1[[#This Row],[Entry]]=$B$1,Tabela1[[#This Row],[real]],Tabela1[[#This Row],[L]]/($B$1-Tabela1[[#This Row],[Entry]]))</f>
        <v>3.4519943653850595</v>
      </c>
      <c r="P625" s="115">
        <v>879.64510864246586</v>
      </c>
      <c r="Q625" s="43">
        <f>MIN(500,$B$1-Tabela1[[#This Row],[Entry]])</f>
        <v>500</v>
      </c>
      <c r="R625" s="41">
        <f>(0.25-Tabela1[[#This Row],[days]]/2000)*$L$2+(Tabela1[[#This Row],[days]]/2000+0.75)*(IF(Tabela1[[#This Row],[real]]&gt;Tabela1[[#This Row],[AV2]],0.4*Tabela1[[#This Row],[real]]+0.6*Tabela1[[#This Row],[AV2]],Tabela1[[#This Row],[AV2]]))</f>
        <v>3.4781115613134421</v>
      </c>
      <c r="S625" s="42">
        <f>Tabela1[[#This Row],[real]]-Tabela1[[#This Row],[AV2]]</f>
        <v>5.7475089620820263E-2</v>
      </c>
      <c r="T625" s="64">
        <f>Tabela1[[#This Row],[real]]/Tabela1[[#This Row],[AV2]]</f>
        <v>1.0166347519753545</v>
      </c>
      <c r="U625" s="168">
        <v>43692</v>
      </c>
      <c r="V625" s="191" t="s">
        <v>4533</v>
      </c>
      <c r="W625" s="191"/>
      <c r="X625" s="2"/>
      <c r="Y625" s="41"/>
      <c r="Z625" s="40"/>
      <c r="AA625" s="41"/>
      <c r="AB625" s="40"/>
    </row>
    <row r="626" spans="1:28" x14ac:dyDescent="0.2">
      <c r="A626" s="65">
        <v>7475696</v>
      </c>
      <c r="B626" s="65" t="s">
        <v>3004</v>
      </c>
      <c r="C626" s="65" t="s">
        <v>3005</v>
      </c>
      <c r="D626" s="39">
        <v>4</v>
      </c>
      <c r="E626" s="41">
        <v>3.7154533321867147</v>
      </c>
      <c r="F626" s="116">
        <v>2016</v>
      </c>
      <c r="G6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1.673859850662976</v>
      </c>
      <c r="H626" s="39"/>
      <c r="I626" s="41">
        <v>0.62</v>
      </c>
      <c r="J626" s="23">
        <f>(Tabela1[[#This Row],[real]]-1)^3/Tabela1[[#This Row],[Z]]*0.00002</f>
        <v>6.4590007708441126E-4</v>
      </c>
      <c r="K626" s="66">
        <v>2726.0204643866023</v>
      </c>
      <c r="L626" s="66">
        <v>4448.2930020321937</v>
      </c>
      <c r="M626" s="67">
        <v>42617</v>
      </c>
      <c r="N626" s="22">
        <f>IF(Tabela1[[#This Row],[Entry]]=$B$1,Tabela1[[#This Row],[real]],Tabela1[[#This Row],[L2]]/Tabela1[[#This Row],[days2]])</f>
        <v>3.4815545583283414</v>
      </c>
      <c r="O626" s="42">
        <f>IF(Tabela1[[#This Row],[Entry]]=$B$1,Tabela1[[#This Row],[real]],Tabela1[[#This Row],[L]]/($B$1-Tabela1[[#This Row],[Entry]]))</f>
        <v>3.4243980000247833</v>
      </c>
      <c r="P626" s="115">
        <v>782.98944299626123</v>
      </c>
      <c r="Q626" s="43">
        <f>MIN(500,$B$1-Tabela1[[#This Row],[Entry]])</f>
        <v>500</v>
      </c>
      <c r="R626" s="41">
        <f>(0.25-Tabela1[[#This Row],[days]]/2000)*$L$2+(Tabela1[[#This Row],[days]]/2000+0.75)*(IF(Tabela1[[#This Row],[real]]&gt;Tabela1[[#This Row],[AV2]],0.4*Tabela1[[#This Row],[real]]+0.6*Tabela1[[#This Row],[AV2]],Tabela1[[#This Row],[AV2]]))</f>
        <v>3.5751140678716906</v>
      </c>
      <c r="S626" s="42">
        <f>Tabela1[[#This Row],[real]]-Tabela1[[#This Row],[AV2]]</f>
        <v>0.23389877385837332</v>
      </c>
      <c r="T626" s="64">
        <f>Tabela1[[#This Row],[real]]/Tabela1[[#This Row],[AV2]]</f>
        <v>1.0671822801968898</v>
      </c>
      <c r="U626" s="168">
        <v>43691</v>
      </c>
      <c r="V626" s="191" t="s">
        <v>4281</v>
      </c>
      <c r="W626" s="191"/>
      <c r="X626" s="2"/>
      <c r="Y626" s="41"/>
      <c r="Z626" s="40"/>
      <c r="AA626" s="41"/>
      <c r="AB626" s="40"/>
    </row>
    <row r="627" spans="1:28" x14ac:dyDescent="0.2">
      <c r="A627" s="65">
        <v>7592481</v>
      </c>
      <c r="B627" s="65" t="s">
        <v>3136</v>
      </c>
      <c r="C627" s="65" t="s">
        <v>3137</v>
      </c>
      <c r="D627" s="39">
        <v>3</v>
      </c>
      <c r="E627" s="41">
        <v>2.829984743578831</v>
      </c>
      <c r="F627" s="116">
        <v>2016</v>
      </c>
      <c r="G6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27" s="39"/>
      <c r="I627" s="41">
        <v>0.43</v>
      </c>
      <c r="J627" s="23">
        <f>(Tabela1[[#This Row],[real]]-1)^3/Tabela1[[#This Row],[Z]]*0.00002</f>
        <v>2.8503877788796665E-4</v>
      </c>
      <c r="K627" s="66">
        <v>2044.6597298961794</v>
      </c>
      <c r="L627" s="66">
        <v>3363.0480123006532</v>
      </c>
      <c r="M627" s="67">
        <v>42659</v>
      </c>
      <c r="N627" s="22">
        <f>IF(Tabela1[[#This Row],[Entry]]=$B$1,Tabela1[[#This Row],[real]],Tabela1[[#This Row],[L2]]/Tabela1[[#This Row],[days2]])</f>
        <v>2.6781055083940539</v>
      </c>
      <c r="O627" s="42">
        <f>IF(Tabela1[[#This Row],[Entry]]=$B$1,Tabela1[[#This Row],[real]],Tabela1[[#This Row],[L]]/($B$1-Tabela1[[#This Row],[Entry]]))</f>
        <v>2.6754558570410927</v>
      </c>
      <c r="P627" s="115">
        <v>763.47243358693322</v>
      </c>
      <c r="Q627" s="43">
        <f>MIN(500,$B$1-Tabela1[[#This Row],[Entry]])</f>
        <v>500</v>
      </c>
      <c r="R627" s="41">
        <f>(0.25-Tabela1[[#This Row],[days]]/2000)*$L$2+(Tabela1[[#This Row],[days]]/2000+0.75)*(IF(Tabela1[[#This Row],[real]]&gt;Tabela1[[#This Row],[AV2]],0.4*Tabela1[[#This Row],[real]]+0.6*Tabela1[[#This Row],[AV2]],Tabela1[[#This Row],[AV2]]))</f>
        <v>2.7388572024679645</v>
      </c>
      <c r="S627" s="42">
        <f>Tabela1[[#This Row],[real]]-Tabela1[[#This Row],[AV2]]</f>
        <v>0.15187923518477708</v>
      </c>
      <c r="T627" s="64">
        <f>Tabela1[[#This Row],[real]]/Tabela1[[#This Row],[AV2]]</f>
        <v>1.0567114457248745</v>
      </c>
      <c r="U627" s="172">
        <v>43691</v>
      </c>
      <c r="V627" s="191" t="s">
        <v>4619</v>
      </c>
      <c r="W627" s="191"/>
      <c r="X627" s="2"/>
      <c r="Y627" s="41"/>
      <c r="Z627" s="40"/>
      <c r="AA627" s="41"/>
      <c r="AB627" s="40"/>
    </row>
    <row r="628" spans="1:28" x14ac:dyDescent="0.2">
      <c r="A628" s="500">
        <v>9224561</v>
      </c>
      <c r="B628" s="500" t="s">
        <v>282</v>
      </c>
      <c r="C628" s="500" t="s">
        <v>5817</v>
      </c>
      <c r="D628" s="501">
        <v>4</v>
      </c>
      <c r="E628" s="502">
        <v>3.6819601147988612</v>
      </c>
      <c r="F628" s="503">
        <v>2018</v>
      </c>
      <c r="G6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3.2966777779391752</v>
      </c>
      <c r="H628" s="39"/>
      <c r="I628" s="502">
        <v>0.57999999999999996</v>
      </c>
      <c r="J628" s="504">
        <f>(Tabela1[[#This Row],[real]]-1)^3/Tabela1[[#This Row],[Z]]*0.00002</f>
        <v>6.6521027183472699E-4</v>
      </c>
      <c r="K628" s="505">
        <v>1307.9547748862321</v>
      </c>
      <c r="L628" s="505">
        <v>1604.4823596325302</v>
      </c>
      <c r="M628" s="506">
        <v>43499</v>
      </c>
      <c r="N628" s="507">
        <f>IF(Tabela1[[#This Row],[Entry]]=$B$1,Tabela1[[#This Row],[real]],Tabela1[[#This Row],[L2]]/Tabela1[[#This Row],[days2]])</f>
        <v>3.834333819599915</v>
      </c>
      <c r="O628" s="507">
        <f>IF(Tabela1[[#This Row],[Entry]]=$B$1,Tabela1[[#This Row],[real]],Tabela1[[#This Row],[L]]/($B$1-Tabela1[[#This Row],[Entry]]))</f>
        <v>3.8476795195024707</v>
      </c>
      <c r="P628" s="503">
        <v>341.11656324766938</v>
      </c>
      <c r="Q628" s="508">
        <f>MIN(500,$B$1-Tabela1[[#This Row],[Entry]])</f>
        <v>417</v>
      </c>
      <c r="R628" s="502">
        <f>(0.25-Tabela1[[#This Row],[days]]/2000)*$L$2+(Tabela1[[#This Row],[days]]/2000+0.75)*(IF(Tabela1[[#This Row],[real]]&gt;Tabela1[[#This Row],[AV2]],0.4*Tabela1[[#This Row],[real]]+0.6*Tabela1[[#This Row],[AV2]],Tabela1[[#This Row],[AV2]]))</f>
        <v>3.8137479212934724</v>
      </c>
      <c r="S628" s="507">
        <f>Tabela1[[#This Row],[real]]-Tabela1[[#This Row],[AV2]]</f>
        <v>-0.15237370480105383</v>
      </c>
      <c r="T628" s="507">
        <f>Tabela1[[#This Row],[real]]/Tabela1[[#This Row],[AV2]]</f>
        <v>0.96026070969038557</v>
      </c>
      <c r="U628" s="509">
        <v>43690</v>
      </c>
      <c r="V628" s="191" t="s">
        <v>4543</v>
      </c>
      <c r="W628" s="191"/>
      <c r="X628" s="2"/>
      <c r="Y628" s="41"/>
      <c r="Z628" s="40"/>
      <c r="AA628" s="41"/>
      <c r="AB628" s="40"/>
    </row>
    <row r="629" spans="1:28" x14ac:dyDescent="0.2">
      <c r="A629" s="65">
        <v>124756</v>
      </c>
      <c r="B629" s="65" t="s">
        <v>949</v>
      </c>
      <c r="C629" s="65" t="s">
        <v>950</v>
      </c>
      <c r="D629" s="39">
        <v>4</v>
      </c>
      <c r="E629" s="41">
        <v>3.7030302039223648</v>
      </c>
      <c r="F629" s="116">
        <v>2003</v>
      </c>
      <c r="G6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2.2757869521050114</v>
      </c>
      <c r="H629" s="39"/>
      <c r="I629" s="41">
        <v>0.72</v>
      </c>
      <c r="J629" s="23">
        <f>(Tabela1[[#This Row],[real]]-1)^3/Tabela1[[#This Row],[Z]]*0.00002</f>
        <v>5.4859291563627598E-4</v>
      </c>
      <c r="K629" s="66">
        <v>3027.4423092002244</v>
      </c>
      <c r="L629" s="66">
        <v>5162.8500664341173</v>
      </c>
      <c r="M629" s="67">
        <v>42409</v>
      </c>
      <c r="N629" s="22">
        <f>IF(Tabela1[[#This Row],[Entry]]=$B$1,Tabela1[[#This Row],[real]],Tabela1[[#This Row],[L2]]/Tabela1[[#This Row],[days2]])</f>
        <v>3.4416633247383137</v>
      </c>
      <c r="O629" s="42">
        <f>IF(Tabela1[[#This Row],[Entry]]=$B$1,Tabela1[[#This Row],[real]],Tabela1[[#This Row],[L]]/($B$1-Tabela1[[#This Row],[Entry]]))</f>
        <v>3.4259124528428115</v>
      </c>
      <c r="P629" s="115">
        <v>879.64510864246586</v>
      </c>
      <c r="Q629" s="43">
        <f>MIN(500,$B$1-Tabela1[[#This Row],[Entry]])</f>
        <v>500</v>
      </c>
      <c r="R629" s="41">
        <f>(0.25-Tabela1[[#This Row],[days]]/2000)*$L$2+(Tabela1[[#This Row],[days]]/2000+0.75)*(IF(Tabela1[[#This Row],[real]]&gt;Tabela1[[#This Row],[AV2]],0.4*Tabela1[[#This Row],[real]]+0.6*Tabela1[[#This Row],[AV2]],Tabela1[[#This Row],[AV2]]))</f>
        <v>3.546210076411934</v>
      </c>
      <c r="S629" s="42">
        <f>Tabela1[[#This Row],[real]]-Tabela1[[#This Row],[AV2]]</f>
        <v>0.2613668791840511</v>
      </c>
      <c r="T629" s="64">
        <f>Tabela1[[#This Row],[real]]/Tabela1[[#This Row],[AV2]]</f>
        <v>1.0759420241094977</v>
      </c>
      <c r="U629" s="172">
        <v>43690</v>
      </c>
      <c r="V629" s="191" t="s">
        <v>4739</v>
      </c>
      <c r="W629" s="191"/>
      <c r="X629" s="2"/>
      <c r="Y629" s="41"/>
      <c r="Z629" s="40"/>
      <c r="AA629" s="41"/>
      <c r="AB629" s="40"/>
    </row>
    <row r="630" spans="1:28" x14ac:dyDescent="0.2">
      <c r="A630" s="585">
        <v>8452698</v>
      </c>
      <c r="B630" s="585" t="s">
        <v>6219</v>
      </c>
      <c r="C630" s="585" t="s">
        <v>6220</v>
      </c>
      <c r="D630" s="586">
        <v>3.5</v>
      </c>
      <c r="E630" s="587">
        <v>3.5630311138771473</v>
      </c>
      <c r="F630" s="588">
        <v>2017</v>
      </c>
      <c r="G630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0" s="586"/>
      <c r="I630" s="587">
        <v>0.33999999999999997</v>
      </c>
      <c r="J630" s="589">
        <f>(Tabela1[[#This Row],[real]]-1)^3/Tabela1[[#This Row],[Z]]*0.00002</f>
        <v>9.9040474780746489E-4</v>
      </c>
      <c r="K630" s="590">
        <v>745.00804483867694</v>
      </c>
      <c r="L630" s="590">
        <v>833.09230070425417</v>
      </c>
      <c r="M630" s="591">
        <v>43690</v>
      </c>
      <c r="N630" s="592">
        <f>IF(Tabela1[[#This Row],[Entry]]=$B$1,Tabela1[[#This Row],[real]],Tabela1[[#This Row],[L2]]/Tabela1[[#This Row],[days2]])</f>
        <v>3.6813773308231288</v>
      </c>
      <c r="O630" s="592">
        <f>IF(Tabela1[[#This Row],[Entry]]=$B$1,Tabela1[[#This Row],[real]],Tabela1[[#This Row],[L]]/($B$1-Tabela1[[#This Row],[Entry]]))</f>
        <v>3.6862491181604167</v>
      </c>
      <c r="P630" s="588">
        <v>202.37209552004782</v>
      </c>
      <c r="Q630" s="593">
        <f>MIN(500,$B$1-Tabela1[[#This Row],[Entry]])</f>
        <v>226</v>
      </c>
      <c r="R630" s="587">
        <f>(0.25-Tabela1[[#This Row],[days]]/2000)*$L$2+(Tabela1[[#This Row],[days]]/2000+0.75)*(IF(Tabela1[[#This Row],[real]]&gt;Tabela1[[#This Row],[AV2]],0.4*Tabela1[[#This Row],[real]]+0.6*Tabela1[[#This Row],[AV2]],Tabela1[[#This Row],[AV2]]))</f>
        <v>3.634374103087171</v>
      </c>
      <c r="S630" s="592">
        <f>Tabela1[[#This Row],[real]]-Tabela1[[#This Row],[AV2]]</f>
        <v>-0.11834621694598146</v>
      </c>
      <c r="T630" s="592">
        <f>Tabela1[[#This Row],[real]]/Tabela1[[#This Row],[AV2]]</f>
        <v>0.96785273382461989</v>
      </c>
      <c r="U630" s="594">
        <v>43690</v>
      </c>
      <c r="V630" s="191" t="s">
        <v>4055</v>
      </c>
      <c r="W630" s="191"/>
      <c r="X630" s="2"/>
      <c r="Y630" s="41"/>
      <c r="Z630" s="40"/>
      <c r="AA630" s="41"/>
      <c r="AB630" s="40"/>
    </row>
    <row r="631" spans="1:28" x14ac:dyDescent="0.2">
      <c r="A631" s="585">
        <v>7543394</v>
      </c>
      <c r="B631" s="585" t="s">
        <v>5469</v>
      </c>
      <c r="C631" s="585" t="s">
        <v>6221</v>
      </c>
      <c r="D631" s="586">
        <v>3.5</v>
      </c>
      <c r="E631" s="587">
        <v>3.5782495652065598</v>
      </c>
      <c r="F631" s="588">
        <v>2016</v>
      </c>
      <c r="G63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1" s="586"/>
      <c r="I631" s="587">
        <v>0.33</v>
      </c>
      <c r="J631" s="589">
        <f>(Tabela1[[#This Row],[real]]-1)^3/Tabela1[[#This Row],[Z]]*0.00002</f>
        <v>1.0387018744054232E-3</v>
      </c>
      <c r="K631" s="590">
        <v>749.35278041344361</v>
      </c>
      <c r="L631" s="590">
        <v>838.00474575194664</v>
      </c>
      <c r="M631" s="591">
        <v>43690</v>
      </c>
      <c r="N631" s="592">
        <f>IF(Tabela1[[#This Row],[Entry]]=$B$1,Tabela1[[#This Row],[real]],Tabela1[[#This Row],[L2]]/Tabela1[[#This Row],[days2]])</f>
        <v>3.7028463755726126</v>
      </c>
      <c r="O631" s="592">
        <f>IF(Tabela1[[#This Row],[Entry]]=$B$1,Tabela1[[#This Row],[real]],Tabela1[[#This Row],[L]]/($B$1-Tabela1[[#This Row],[Entry]]))</f>
        <v>3.7079856006723304</v>
      </c>
      <c r="P631" s="588">
        <v>202.37209552004782</v>
      </c>
      <c r="Q631" s="593">
        <f>MIN(500,$B$1-Tabela1[[#This Row],[Entry]])</f>
        <v>226</v>
      </c>
      <c r="R631" s="587">
        <f>(0.25-Tabela1[[#This Row],[days]]/2000)*$L$2+(Tabela1[[#This Row],[days]]/2000+0.75)*(IF(Tabela1[[#This Row],[real]]&gt;Tabela1[[#This Row],[AV2]],0.4*Tabela1[[#This Row],[real]]+0.6*Tabela1[[#This Row],[AV2]],Tabela1[[#This Row],[AV2]]))</f>
        <v>3.6529018887059759</v>
      </c>
      <c r="S631" s="592">
        <f>Tabela1[[#This Row],[real]]-Tabela1[[#This Row],[AV2]]</f>
        <v>-0.12459681036605286</v>
      </c>
      <c r="T631" s="592">
        <f>Tabela1[[#This Row],[real]]/Tabela1[[#This Row],[AV2]]</f>
        <v>0.9663510721946208</v>
      </c>
      <c r="U631" s="594">
        <v>43690</v>
      </c>
      <c r="V631" s="191" t="s">
        <v>5163</v>
      </c>
      <c r="W631" s="191"/>
      <c r="X631" s="2"/>
      <c r="Y631" s="41"/>
      <c r="Z631" s="40"/>
      <c r="AA631" s="41"/>
      <c r="AB631" s="40"/>
    </row>
    <row r="632" spans="1:28" x14ac:dyDescent="0.2">
      <c r="A632" s="65">
        <v>6604529</v>
      </c>
      <c r="B632" s="65" t="s">
        <v>1551</v>
      </c>
      <c r="C632" s="65" t="s">
        <v>2314</v>
      </c>
      <c r="D632" s="39">
        <v>4</v>
      </c>
      <c r="E632" s="41">
        <v>3.6537383473874128</v>
      </c>
      <c r="F632" s="116">
        <v>2015</v>
      </c>
      <c r="G6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4.6640826935184991</v>
      </c>
      <c r="H632" s="39"/>
      <c r="I632" s="41">
        <v>0.57999999999999996</v>
      </c>
      <c r="J632" s="23">
        <f>(Tabela1[[#This Row],[real]]-1)^3/Tabela1[[#This Row],[Z]]*0.00002</f>
        <v>6.4443082031020971E-4</v>
      </c>
      <c r="K632" s="66">
        <v>3047.0140862040712</v>
      </c>
      <c r="L632" s="66">
        <v>5168.9899341167966</v>
      </c>
      <c r="M632" s="67">
        <v>42409</v>
      </c>
      <c r="N632" s="22">
        <f>IF(Tabela1[[#This Row],[Entry]]=$B$1,Tabela1[[#This Row],[real]],Tabela1[[#This Row],[L2]]/Tabela1[[#This Row],[days2]])</f>
        <v>3.463912953380087</v>
      </c>
      <c r="O632" s="42">
        <f>IF(Tabela1[[#This Row],[Entry]]=$B$1,Tabela1[[#This Row],[real]],Tabela1[[#This Row],[L]]/($B$1-Tabela1[[#This Row],[Entry]]))</f>
        <v>3.4299866848817495</v>
      </c>
      <c r="P632" s="115">
        <v>879.64510864246586</v>
      </c>
      <c r="Q632" s="43">
        <f>MIN(500,$B$1-Tabela1[[#This Row],[Entry]])</f>
        <v>500</v>
      </c>
      <c r="R632" s="41">
        <f>(0.25-Tabela1[[#This Row],[days]]/2000)*$L$2+(Tabela1[[#This Row],[days]]/2000+0.75)*(IF(Tabela1[[#This Row],[real]]&gt;Tabela1[[#This Row],[AV2]],0.4*Tabela1[[#This Row],[real]]+0.6*Tabela1[[#This Row],[AV2]],Tabela1[[#This Row],[AV2]]))</f>
        <v>3.5398431109830173</v>
      </c>
      <c r="S632" s="42">
        <f>Tabela1[[#This Row],[real]]-Tabela1[[#This Row],[AV2]]</f>
        <v>0.18982539400732579</v>
      </c>
      <c r="T632" s="64">
        <f>Tabela1[[#This Row],[real]]/Tabela1[[#This Row],[AV2]]</f>
        <v>1.054800855726497</v>
      </c>
      <c r="U632" s="168">
        <v>43689</v>
      </c>
      <c r="V632" s="191" t="s">
        <v>4183</v>
      </c>
      <c r="W632" s="191"/>
      <c r="X632" s="2"/>
      <c r="Y632" s="41"/>
      <c r="Z632" s="40"/>
      <c r="AA632" s="41"/>
      <c r="AB632" s="40"/>
    </row>
    <row r="633" spans="1:28" x14ac:dyDescent="0.2">
      <c r="A633" s="10">
        <v>1200</v>
      </c>
      <c r="B633" s="10" t="s">
        <v>3187</v>
      </c>
      <c r="C633" s="10" t="s">
        <v>3188</v>
      </c>
      <c r="D633" s="2">
        <v>3.5</v>
      </c>
      <c r="E633" s="21">
        <v>3.3654877083847099</v>
      </c>
      <c r="F633" s="116">
        <v>1996</v>
      </c>
      <c r="G6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3" s="39"/>
      <c r="I633" s="21">
        <v>0.78</v>
      </c>
      <c r="J633" s="23">
        <f>(Tabela1[[#This Row],[real]]-1)^3/Tabela1[[#This Row],[Z]]*0.00002</f>
        <v>3.3938877951074728E-4</v>
      </c>
      <c r="K633" s="24">
        <v>2523.5095187526776</v>
      </c>
      <c r="L633" s="66">
        <v>4153.9913666605962</v>
      </c>
      <c r="M633" s="1">
        <v>42680</v>
      </c>
      <c r="N633" s="22">
        <f>IF(Tabela1[[#This Row],[Entry]]=$B$1,Tabela1[[#This Row],[real]],Tabela1[[#This Row],[L2]]/Tabela1[[#This Row],[days2]])</f>
        <v>3.3480998851845039</v>
      </c>
      <c r="O633" s="22">
        <f>IF(Tabela1[[#This Row],[Entry]]=$B$1,Tabela1[[#This Row],[real]],Tabela1[[#This Row],[L]]/($B$1-Tabela1[[#This Row],[Entry]]))</f>
        <v>3.3608344390457896</v>
      </c>
      <c r="P633" s="35">
        <v>753.71392888226649</v>
      </c>
      <c r="Q633" s="3">
        <f>MIN(500,$B$1-Tabela1[[#This Row],[Entry]])</f>
        <v>500</v>
      </c>
      <c r="R633" s="21">
        <f>(0.25-Tabela1[[#This Row],[days]]/2000)*$L$2+(Tabela1[[#This Row],[days]]/2000+0.75)*(IF(Tabela1[[#This Row],[real]]&gt;Tabela1[[#This Row],[AV2]],0.4*Tabela1[[#This Row],[real]]+0.6*Tabela1[[#This Row],[AV2]],Tabela1[[#This Row],[AV2]]))</f>
        <v>3.3550550144645861</v>
      </c>
      <c r="S633" s="22">
        <f>Tabela1[[#This Row],[real]]-Tabela1[[#This Row],[AV2]]</f>
        <v>1.7387823200206043E-2</v>
      </c>
      <c r="T633" s="47">
        <f>Tabela1[[#This Row],[real]]/Tabela1[[#This Row],[AV2]]</f>
        <v>1.0051933406399098</v>
      </c>
      <c r="U633" s="168">
        <v>43689</v>
      </c>
      <c r="V633" s="191" t="s">
        <v>4902</v>
      </c>
      <c r="W633" s="191"/>
      <c r="X633" s="2"/>
      <c r="Y633" s="41"/>
      <c r="Z633" s="40"/>
      <c r="AA633" s="41"/>
      <c r="AB633" s="40"/>
    </row>
    <row r="634" spans="1:28" x14ac:dyDescent="0.2">
      <c r="A634" s="65">
        <v>3098578</v>
      </c>
      <c r="B634" s="65" t="s">
        <v>2343</v>
      </c>
      <c r="C634" s="65" t="s">
        <v>124</v>
      </c>
      <c r="D634" s="39">
        <v>3.5</v>
      </c>
      <c r="E634" s="41">
        <v>3.5399427248781872</v>
      </c>
      <c r="F634" s="116">
        <v>2010</v>
      </c>
      <c r="G6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4" s="39"/>
      <c r="I634" s="41">
        <v>0.74</v>
      </c>
      <c r="J634" s="23">
        <f>(Tabela1[[#This Row],[real]]-1)^3/Tabela1[[#This Row],[Z]]*0.00002</f>
        <v>4.4286366152619189E-4</v>
      </c>
      <c r="K634" s="66">
        <v>3113.8801108218881</v>
      </c>
      <c r="L634" s="66">
        <v>5345.2125428949876</v>
      </c>
      <c r="M634" s="67">
        <v>42409</v>
      </c>
      <c r="N634" s="22">
        <f>IF(Tabela1[[#This Row],[Entry]]=$B$1,Tabela1[[#This Row],[real]],Tabela1[[#This Row],[L2]]/Tabela1[[#This Row],[days2]])</f>
        <v>3.5399277279304844</v>
      </c>
      <c r="O634" s="42">
        <f>IF(Tabela1[[#This Row],[Entry]]=$B$1,Tabela1[[#This Row],[real]],Tabela1[[#This Row],[L]]/($B$1-Tabela1[[#This Row],[Entry]]))</f>
        <v>3.5469227225580542</v>
      </c>
      <c r="P634" s="115">
        <v>879.64510864246586</v>
      </c>
      <c r="Q634" s="43">
        <f>MIN(500,$B$1-Tabela1[[#This Row],[Entry]])</f>
        <v>500</v>
      </c>
      <c r="R634" s="41">
        <f>(0.25-Tabela1[[#This Row],[days]]/2000)*$L$2+(Tabela1[[#This Row],[days]]/2000+0.75)*(IF(Tabela1[[#This Row],[real]]&gt;Tabela1[[#This Row],[AV2]],0.4*Tabela1[[#This Row],[real]]+0.6*Tabela1[[#This Row],[AV2]],Tabela1[[#This Row],[AV2]]))</f>
        <v>3.5399337267095659</v>
      </c>
      <c r="S634" s="42">
        <f>Tabela1[[#This Row],[real]]-Tabela1[[#This Row],[AV2]]</f>
        <v>1.4996947702794472E-5</v>
      </c>
      <c r="T634" s="64">
        <f>Tabela1[[#This Row],[real]]/Tabela1[[#This Row],[AV2]]</f>
        <v>1.0000042365123967</v>
      </c>
      <c r="U634" s="168">
        <v>43689</v>
      </c>
      <c r="V634" s="191" t="s">
        <v>4037</v>
      </c>
      <c r="W634" s="191"/>
      <c r="X634" s="2"/>
      <c r="Y634" s="41"/>
      <c r="Z634" s="40"/>
      <c r="AA634" s="41"/>
      <c r="AB634" s="40"/>
    </row>
    <row r="635" spans="1:28" x14ac:dyDescent="0.2">
      <c r="A635" s="585">
        <v>133502</v>
      </c>
      <c r="B635" s="585" t="s">
        <v>5499</v>
      </c>
      <c r="C635" s="585" t="s">
        <v>6218</v>
      </c>
      <c r="D635" s="586">
        <v>4</v>
      </c>
      <c r="E635" s="587">
        <v>3.6208149828332128</v>
      </c>
      <c r="F635" s="588">
        <v>1987</v>
      </c>
      <c r="G63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6.2592900337420057</v>
      </c>
      <c r="H635" s="586"/>
      <c r="I635" s="587">
        <v>0.32</v>
      </c>
      <c r="J635" s="589">
        <f>(Tabela1[[#This Row],[real]]-1)^3/Tabela1[[#This Row],[Z]]*0.00002</f>
        <v>1.1250947703506746E-3</v>
      </c>
      <c r="K635" s="590">
        <v>766.09087226797863</v>
      </c>
      <c r="L635" s="590">
        <v>857.65550907139595</v>
      </c>
      <c r="M635" s="591">
        <v>43688</v>
      </c>
      <c r="N635" s="592">
        <f>IF(Tabela1[[#This Row],[Entry]]=$B$1,Tabela1[[#This Row],[real]],Tabela1[[#This Row],[L2]]/Tabela1[[#This Row],[days2]])</f>
        <v>3.7559632124324849</v>
      </c>
      <c r="O635" s="592">
        <f>IF(Tabela1[[#This Row],[Entry]]=$B$1,Tabela1[[#This Row],[real]],Tabela1[[#This Row],[L]]/($B$1-Tabela1[[#This Row],[Entry]]))</f>
        <v>3.7616469696113857</v>
      </c>
      <c r="P635" s="588">
        <v>203.96655370110324</v>
      </c>
      <c r="Q635" s="593">
        <f>MIN(500,$B$1-Tabela1[[#This Row],[Entry]])</f>
        <v>228</v>
      </c>
      <c r="R635" s="587">
        <f>(0.25-Tabela1[[#This Row],[days]]/2000)*$L$2+(Tabela1[[#This Row],[days]]/2000+0.75)*(IF(Tabela1[[#This Row],[real]]&gt;Tabela1[[#This Row],[AV2]],0.4*Tabela1[[#This Row],[real]]+0.6*Tabela1[[#This Row],[AV2]],Tabela1[[#This Row],[AV2]]))</f>
        <v>3.6991593940512018</v>
      </c>
      <c r="S635" s="592">
        <f>Tabela1[[#This Row],[real]]-Tabela1[[#This Row],[AV2]]</f>
        <v>-0.13514822959927209</v>
      </c>
      <c r="T635" s="592">
        <f>Tabela1[[#This Row],[real]]/Tabela1[[#This Row],[AV2]]</f>
        <v>0.96401769081445676</v>
      </c>
      <c r="U635" s="594">
        <v>43688</v>
      </c>
      <c r="V635" s="191" t="s">
        <v>5501</v>
      </c>
      <c r="W635" s="191"/>
      <c r="X635" s="2"/>
      <c r="Y635" s="41"/>
      <c r="Z635" s="40"/>
      <c r="AA635" s="41"/>
      <c r="AB635" s="40"/>
    </row>
    <row r="636" spans="1:28" x14ac:dyDescent="0.2">
      <c r="A636" s="65">
        <v>9013</v>
      </c>
      <c r="B636" s="65" t="s">
        <v>92</v>
      </c>
      <c r="C636" s="65" t="s">
        <v>92</v>
      </c>
      <c r="D636" s="39">
        <v>4</v>
      </c>
      <c r="E636" s="41">
        <v>3.726113867448301</v>
      </c>
      <c r="F636" s="116">
        <v>1977</v>
      </c>
      <c r="G6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1.157334145278331</v>
      </c>
      <c r="H636" s="39"/>
      <c r="I636" s="41">
        <v>0.89</v>
      </c>
      <c r="J636" s="23">
        <f>(Tabela1[[#This Row],[real]]-1)^3/Tabela1[[#This Row],[Z]]*0.00002</f>
        <v>4.5527307314657318E-4</v>
      </c>
      <c r="K636" s="66">
        <v>3452.8722702121941</v>
      </c>
      <c r="L636" s="66">
        <v>5959.5532275402529</v>
      </c>
      <c r="M636" s="67">
        <v>42409</v>
      </c>
      <c r="N636" s="22">
        <f>IF(Tabela1[[#This Row],[Entry]]=$B$1,Tabela1[[#This Row],[real]],Tabela1[[#This Row],[L2]]/Tabela1[[#This Row],[days2]])</f>
        <v>3.9253015065824952</v>
      </c>
      <c r="O636" s="42">
        <f>IF(Tabela1[[#This Row],[Entry]]=$B$1,Tabela1[[#This Row],[real]],Tabela1[[#This Row],[L]]/($B$1-Tabela1[[#This Row],[Entry]]))</f>
        <v>3.9545807747446933</v>
      </c>
      <c r="P636" s="115">
        <v>879.64510864246586</v>
      </c>
      <c r="Q636" s="43">
        <f>MIN(500,$B$1-Tabela1[[#This Row],[Entry]])</f>
        <v>500</v>
      </c>
      <c r="R636" s="41">
        <f>(0.25-Tabela1[[#This Row],[days]]/2000)*$L$2+(Tabela1[[#This Row],[days]]/2000+0.75)*(IF(Tabela1[[#This Row],[real]]&gt;Tabela1[[#This Row],[AV2]],0.4*Tabela1[[#This Row],[real]]+0.6*Tabela1[[#This Row],[AV2]],Tabela1[[#This Row],[AV2]]))</f>
        <v>3.9253015065824952</v>
      </c>
      <c r="S636" s="42">
        <f>Tabela1[[#This Row],[real]]-Tabela1[[#This Row],[AV2]]</f>
        <v>-0.19918763913419424</v>
      </c>
      <c r="T636" s="64">
        <f>Tabela1[[#This Row],[real]]/Tabela1[[#This Row],[AV2]]</f>
        <v>0.94925545495036023</v>
      </c>
      <c r="U636" s="172">
        <v>43688</v>
      </c>
      <c r="V636" s="191" t="s">
        <v>4521</v>
      </c>
      <c r="W636" s="191"/>
      <c r="X636" s="2"/>
      <c r="Y636" s="41"/>
      <c r="Z636" s="40"/>
      <c r="AA636" s="41"/>
      <c r="AB636" s="40"/>
    </row>
    <row r="637" spans="1:28" x14ac:dyDescent="0.2">
      <c r="A637" s="65">
        <v>110233</v>
      </c>
      <c r="B637" s="65" t="s">
        <v>522</v>
      </c>
      <c r="C637" s="65" t="s">
        <v>2604</v>
      </c>
      <c r="D637" s="39">
        <v>3.5</v>
      </c>
      <c r="E637" s="41">
        <v>3.3411610164748211</v>
      </c>
      <c r="F637" s="116">
        <v>2004</v>
      </c>
      <c r="G6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7" s="39"/>
      <c r="I637" s="41">
        <v>0.80999999999999994</v>
      </c>
      <c r="J637" s="23">
        <f>(Tabela1[[#This Row],[real]]-1)^3/Tabela1[[#This Row],[Z]]*0.00002</f>
        <v>3.1683914196710042E-4</v>
      </c>
      <c r="K637" s="66">
        <v>2873.6919924506028</v>
      </c>
      <c r="L637" s="66">
        <v>4914.113413584937</v>
      </c>
      <c r="M637" s="67">
        <v>42409</v>
      </c>
      <c r="N637" s="22">
        <f>IF(Tabela1[[#This Row],[Entry]]=$B$1,Tabela1[[#This Row],[real]],Tabela1[[#This Row],[L2]]/Tabela1[[#This Row],[days2]])</f>
        <v>3.2668765667162059</v>
      </c>
      <c r="O637" s="42">
        <f>IF(Tabela1[[#This Row],[Entry]]=$B$1,Tabela1[[#This Row],[real]],Tabela1[[#This Row],[L]]/($B$1-Tabela1[[#This Row],[Entry]]))</f>
        <v>3.2608582704611395</v>
      </c>
      <c r="P637" s="115">
        <v>879.64510864246586</v>
      </c>
      <c r="Q637" s="43">
        <f>MIN(500,$B$1-Tabela1[[#This Row],[Entry]])</f>
        <v>500</v>
      </c>
      <c r="R637" s="41">
        <f>(0.25-Tabela1[[#This Row],[days]]/2000)*$L$2+(Tabela1[[#This Row],[days]]/2000+0.75)*(IF(Tabela1[[#This Row],[real]]&gt;Tabela1[[#This Row],[AV2]],0.4*Tabela1[[#This Row],[real]]+0.6*Tabela1[[#This Row],[AV2]],Tabela1[[#This Row],[AV2]]))</f>
        <v>3.2965903466196522</v>
      </c>
      <c r="S637" s="42">
        <f>Tabela1[[#This Row],[real]]-Tabela1[[#This Row],[AV2]]</f>
        <v>7.4284449758615256E-2</v>
      </c>
      <c r="T637" s="64">
        <f>Tabela1[[#This Row],[real]]/Tabela1[[#This Row],[AV2]]</f>
        <v>1.0227386766048785</v>
      </c>
      <c r="U637" s="168">
        <v>43688</v>
      </c>
      <c r="V637" s="191" t="s">
        <v>4321</v>
      </c>
      <c r="W637" s="191"/>
      <c r="X637" s="2"/>
      <c r="Y637" s="41"/>
      <c r="Z637" s="40"/>
      <c r="AA637" s="41"/>
      <c r="AB637" s="40"/>
    </row>
    <row r="638" spans="1:28" x14ac:dyDescent="0.2">
      <c r="A638" s="265">
        <v>4447565</v>
      </c>
      <c r="B638" s="265" t="s">
        <v>18</v>
      </c>
      <c r="C638" s="265" t="s">
        <v>5274</v>
      </c>
      <c r="D638" s="266">
        <v>3.5</v>
      </c>
      <c r="E638" s="267">
        <v>3.5584596863602358</v>
      </c>
      <c r="F638" s="116">
        <v>2013</v>
      </c>
      <c r="G6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8" s="39"/>
      <c r="I638" s="267">
        <v>0.41</v>
      </c>
      <c r="J638" s="269">
        <f>(Tabela1[[#This Row],[real]]-1)^3/Tabela1[[#This Row],[Z]]*0.00002</f>
        <v>8.1692441069485607E-4</v>
      </c>
      <c r="K638" s="270">
        <v>1693.5245716685172</v>
      </c>
      <c r="L638" s="66">
        <v>2310.0620548840025</v>
      </c>
      <c r="M638" s="271">
        <v>43251</v>
      </c>
      <c r="N638" s="272">
        <f>IF(Tabela1[[#This Row],[Entry]]=$B$1,Tabela1[[#This Row],[real]],Tabela1[[#This Row],[L2]]/Tabela1[[#This Row],[days2]])</f>
        <v>3.4853531535823086</v>
      </c>
      <c r="O638" s="272">
        <f>IF(Tabela1[[#This Row],[Entry]]=$B$1,Tabela1[[#This Row],[real]],Tabela1[[#This Row],[L]]/($B$1-Tabela1[[#This Row],[Entry]]))</f>
        <v>3.4737775261413573</v>
      </c>
      <c r="P638" s="268">
        <v>485.89755386133032</v>
      </c>
      <c r="Q638" s="273">
        <f>MIN(500,$B$1-Tabela1[[#This Row],[Entry]])</f>
        <v>500</v>
      </c>
      <c r="R638" s="267">
        <f>(0.25-Tabela1[[#This Row],[days]]/2000)*$L$2+(Tabela1[[#This Row],[days]]/2000+0.75)*(IF(Tabela1[[#This Row],[real]]&gt;Tabela1[[#This Row],[AV2]],0.4*Tabela1[[#This Row],[real]]+0.6*Tabela1[[#This Row],[AV2]],Tabela1[[#This Row],[AV2]]))</f>
        <v>3.5145957666934793</v>
      </c>
      <c r="S638" s="272">
        <f>Tabela1[[#This Row],[real]]-Tabela1[[#This Row],[AV2]]</f>
        <v>7.3106532777927224E-2</v>
      </c>
      <c r="T638" s="272">
        <f>Tabela1[[#This Row],[real]]/Tabela1[[#This Row],[AV2]]</f>
        <v>1.0209753587531831</v>
      </c>
      <c r="U638" s="274">
        <v>43688</v>
      </c>
      <c r="V638" s="275" t="s">
        <v>3941</v>
      </c>
      <c r="W638" s="191"/>
      <c r="X638" s="2"/>
      <c r="Y638" s="41"/>
      <c r="Z638" s="40"/>
      <c r="AA638" s="41"/>
      <c r="AB638" s="40"/>
    </row>
    <row r="639" spans="1:28" x14ac:dyDescent="0.2">
      <c r="A639" s="309">
        <v>9221251</v>
      </c>
      <c r="B639" s="309" t="s">
        <v>268</v>
      </c>
      <c r="C639" s="309" t="s">
        <v>5333</v>
      </c>
      <c r="D639" s="311">
        <v>4</v>
      </c>
      <c r="E639" s="313">
        <v>3.803667581744024</v>
      </c>
      <c r="F639" s="116">
        <v>2018</v>
      </c>
      <c r="G6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39" s="39"/>
      <c r="I639" s="313">
        <v>0.47</v>
      </c>
      <c r="J639" s="301">
        <f>(Tabela1[[#This Row],[real]]-1)^3/Tabela1[[#This Row],[Z]]*0.00002</f>
        <v>9.3780317283667213E-4</v>
      </c>
      <c r="K639" s="317">
        <v>1780.0575320788396</v>
      </c>
      <c r="L639" s="66">
        <v>2406.5593915577447</v>
      </c>
      <c r="M639" s="306">
        <v>43274</v>
      </c>
      <c r="N639" s="304">
        <f>IF(Tabela1[[#This Row],[Entry]]=$B$1,Tabela1[[#This Row],[real]],Tabela1[[#This Row],[L2]]/Tabela1[[#This Row],[days2]])</f>
        <v>3.7559494008329386</v>
      </c>
      <c r="O639" s="319">
        <f>IF(Tabela1[[#This Row],[Entry]]=$B$1,Tabela1[[#This Row],[real]],Tabela1[[#This Row],[L]]/($B$1-Tabela1[[#This Row],[Entry]]))</f>
        <v>3.7485348778158016</v>
      </c>
      <c r="P639" s="315">
        <v>473.93011516185095</v>
      </c>
      <c r="Q639" s="321">
        <f>MIN(500,$B$1-Tabela1[[#This Row],[Entry]])</f>
        <v>500</v>
      </c>
      <c r="R639" s="313">
        <f>(0.25-Tabela1[[#This Row],[days]]/2000)*$L$2+(Tabela1[[#This Row],[days]]/2000+0.75)*(IF(Tabela1[[#This Row],[real]]&gt;Tabela1[[#This Row],[AV2]],0.4*Tabela1[[#This Row],[real]]+0.6*Tabela1[[#This Row],[AV2]],Tabela1[[#This Row],[AV2]]))</f>
        <v>3.7750366731973726</v>
      </c>
      <c r="S639" s="319">
        <f>Tabela1[[#This Row],[real]]-Tabela1[[#This Row],[AV2]]</f>
        <v>4.7718180911085373E-2</v>
      </c>
      <c r="T639" s="319">
        <f>Tabela1[[#This Row],[real]]/Tabela1[[#This Row],[AV2]]</f>
        <v>1.0127046921613223</v>
      </c>
      <c r="U639" s="306">
        <v>43688</v>
      </c>
      <c r="V639" s="307" t="s">
        <v>3956</v>
      </c>
      <c r="W639" s="191"/>
      <c r="X639" s="2"/>
      <c r="Y639" s="41"/>
      <c r="Z639" s="40"/>
      <c r="AA639" s="41"/>
      <c r="AB639" s="40"/>
    </row>
    <row r="640" spans="1:28" x14ac:dyDescent="0.2">
      <c r="A640" s="65">
        <v>3191</v>
      </c>
      <c r="B640" s="65" t="s">
        <v>245</v>
      </c>
      <c r="C640" s="65" t="s">
        <v>3254</v>
      </c>
      <c r="D640" s="39">
        <v>3.5</v>
      </c>
      <c r="E640" s="41">
        <v>3.2271771719077686</v>
      </c>
      <c r="F640" s="116">
        <v>1988</v>
      </c>
      <c r="G6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2.7343951732071941</v>
      </c>
      <c r="H640" s="39"/>
      <c r="I640" s="41">
        <v>0.45999999999999996</v>
      </c>
      <c r="J640" s="23">
        <f>(Tabela1[[#This Row],[real]]-1)^3/Tabela1[[#This Row],[Z]]*0.00002</f>
        <v>4.8032640697239464E-4</v>
      </c>
      <c r="K640" s="66">
        <v>2233.4878203640073</v>
      </c>
      <c r="L640" s="66">
        <v>3634.4520521906252</v>
      </c>
      <c r="M640" s="67">
        <v>42695</v>
      </c>
      <c r="N640" s="22">
        <f>IF(Tabela1[[#This Row],[Entry]]=$B$1,Tabela1[[#This Row],[real]],Tabela1[[#This Row],[L2]]/Tabela1[[#This Row],[days2]])</f>
        <v>2.9909702807518919</v>
      </c>
      <c r="O640" s="42">
        <f>IF(Tabela1[[#This Row],[Entry]]=$B$1,Tabela1[[#This Row],[real]],Tabela1[[#This Row],[L]]/($B$1-Tabela1[[#This Row],[Entry]]))</f>
        <v>2.9766192073633295</v>
      </c>
      <c r="P640" s="115">
        <v>746.74356837893322</v>
      </c>
      <c r="Q640" s="43">
        <f>MIN(500,$B$1-Tabela1[[#This Row],[Entry]])</f>
        <v>500</v>
      </c>
      <c r="R640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3.0854530372142426</v>
      </c>
      <c r="S640" s="42">
        <f>Tabela1[[#This Row],[real]]-Tabela1[[#This Row],[AV2]]</f>
        <v>0.23620689115587679</v>
      </c>
      <c r="T640" s="64">
        <f>Tabela1[[#This Row],[real]]/Tabela1[[#This Row],[AV2]]</f>
        <v>1.0789733327261606</v>
      </c>
      <c r="U640" s="168">
        <v>43687</v>
      </c>
      <c r="V640" s="191" t="s">
        <v>4507</v>
      </c>
      <c r="W640" s="191"/>
      <c r="X640" s="2"/>
      <c r="Y640" s="41"/>
      <c r="Z640" s="40"/>
      <c r="AA640" s="41"/>
      <c r="AB640" s="40"/>
    </row>
    <row r="641" spans="1:28" x14ac:dyDescent="0.2">
      <c r="A641" s="65">
        <v>2605</v>
      </c>
      <c r="B641" s="65" t="s">
        <v>55</v>
      </c>
      <c r="C641" s="65" t="s">
        <v>2248</v>
      </c>
      <c r="D641" s="39">
        <v>4</v>
      </c>
      <c r="E641" s="41">
        <v>3.9003803210274919</v>
      </c>
      <c r="F641" s="116">
        <v>1995</v>
      </c>
      <c r="G6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1" s="39"/>
      <c r="I641" s="41">
        <v>0.84</v>
      </c>
      <c r="J641" s="23">
        <f>(Tabela1[[#This Row],[real]]-1)^3/Tabela1[[#This Row],[Z]]*0.00002</f>
        <v>5.8091897042814673E-4</v>
      </c>
      <c r="K641" s="66">
        <v>3435.1247818081738</v>
      </c>
      <c r="L641" s="66">
        <v>5902.7345490061534</v>
      </c>
      <c r="M641" s="67">
        <v>42409</v>
      </c>
      <c r="N641" s="22">
        <f>IF(Tabela1[[#This Row],[Entry]]=$B$1,Tabela1[[#This Row],[real]],Tabela1[[#This Row],[L2]]/Tabela1[[#This Row],[days2]])</f>
        <v>3.9051257695384849</v>
      </c>
      <c r="O641" s="42">
        <f>IF(Tabela1[[#This Row],[Entry]]=$B$1,Tabela1[[#This Row],[real]],Tabela1[[#This Row],[L]]/($B$1-Tabela1[[#This Row],[Entry]]))</f>
        <v>3.9168776038527895</v>
      </c>
      <c r="P641" s="115">
        <v>879.64510864246586</v>
      </c>
      <c r="Q641" s="43">
        <f>MIN(500,$B$1-Tabela1[[#This Row],[Entry]])</f>
        <v>500</v>
      </c>
      <c r="R641" s="41">
        <f>(0.25-Tabela1[[#This Row],[days]]/2000)*$L$2+(Tabela1[[#This Row],[days]]/2000+0.75)*(IF(Tabela1[[#This Row],[real]]&gt;Tabela1[[#This Row],[AV2]],0.4*Tabela1[[#This Row],[real]]+0.6*Tabela1[[#This Row],[AV2]],Tabela1[[#This Row],[AV2]]))</f>
        <v>3.9051257695384849</v>
      </c>
      <c r="S641" s="42">
        <f>Tabela1[[#This Row],[real]]-Tabela1[[#This Row],[AV2]]</f>
        <v>-4.7454485109930111E-3</v>
      </c>
      <c r="T641" s="64">
        <f>Tabela1[[#This Row],[real]]/Tabela1[[#This Row],[AV2]]</f>
        <v>0.99878481544742825</v>
      </c>
      <c r="U641" s="168">
        <v>43687</v>
      </c>
      <c r="V641" s="191" t="s">
        <v>4016</v>
      </c>
      <c r="W641" s="191"/>
      <c r="X641" s="2"/>
      <c r="Y641" s="41"/>
      <c r="Z641" s="40"/>
      <c r="AA641" s="41"/>
      <c r="AB641" s="40"/>
    </row>
    <row r="642" spans="1:28" x14ac:dyDescent="0.2">
      <c r="A642" s="65">
        <v>2250467</v>
      </c>
      <c r="B642" s="65" t="s">
        <v>22</v>
      </c>
      <c r="C642" s="65" t="s">
        <v>22</v>
      </c>
      <c r="D642" s="39">
        <v>4</v>
      </c>
      <c r="E642" s="41">
        <v>3.6881873989487479</v>
      </c>
      <c r="F642" s="116">
        <v>2009</v>
      </c>
      <c r="G6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2.994952558780505</v>
      </c>
      <c r="H642" s="39"/>
      <c r="I642" s="41">
        <v>0.7</v>
      </c>
      <c r="J642" s="23">
        <f>(Tabela1[[#This Row],[real]]-1)^3/Tabela1[[#This Row],[Z]]*0.00002</f>
        <v>5.5502248630888331E-4</v>
      </c>
      <c r="K642" s="66">
        <v>3130.3468410324735</v>
      </c>
      <c r="L642" s="66">
        <v>5311.0073108049974</v>
      </c>
      <c r="M642" s="67">
        <v>42409</v>
      </c>
      <c r="N642" s="22">
        <f>IF(Tabela1[[#This Row],[Entry]]=$B$1,Tabela1[[#This Row],[real]],Tabela1[[#This Row],[L2]]/Tabela1[[#This Row],[days2]])</f>
        <v>3.5586474707549489</v>
      </c>
      <c r="O642" s="42">
        <f>IF(Tabela1[[#This Row],[Entry]]=$B$1,Tabela1[[#This Row],[real]],Tabela1[[#This Row],[L]]/($B$1-Tabela1[[#This Row],[Entry]]))</f>
        <v>3.5242251564731237</v>
      </c>
      <c r="P642" s="115">
        <v>879.64510864246586</v>
      </c>
      <c r="Q642" s="43">
        <f>MIN(500,$B$1-Tabela1[[#This Row],[Entry]])</f>
        <v>500</v>
      </c>
      <c r="R642" s="41">
        <f>(0.25-Tabela1[[#This Row],[days]]/2000)*$L$2+(Tabela1[[#This Row],[days]]/2000+0.75)*(IF(Tabela1[[#This Row],[real]]&gt;Tabela1[[#This Row],[AV2]],0.4*Tabela1[[#This Row],[real]]+0.6*Tabela1[[#This Row],[AV2]],Tabela1[[#This Row],[AV2]]))</f>
        <v>3.6104634420324686</v>
      </c>
      <c r="S642" s="42">
        <f>Tabela1[[#This Row],[real]]-Tabela1[[#This Row],[AV2]]</f>
        <v>0.129539928193799</v>
      </c>
      <c r="T642" s="64">
        <f>Tabela1[[#This Row],[real]]/Tabela1[[#This Row],[AV2]]</f>
        <v>1.0364014500616769</v>
      </c>
      <c r="U642" s="172">
        <v>43686</v>
      </c>
      <c r="V642" s="191" t="s">
        <v>3951</v>
      </c>
      <c r="W642" s="191"/>
      <c r="X642" s="2"/>
      <c r="Y642" s="41"/>
      <c r="Z642" s="40"/>
      <c r="AA642" s="41"/>
      <c r="AB642" s="40"/>
    </row>
    <row r="643" spans="1:28" x14ac:dyDescent="0.2">
      <c r="A643" s="612">
        <v>9393929</v>
      </c>
      <c r="B643" s="612" t="s">
        <v>6216</v>
      </c>
      <c r="C643" s="612" t="s">
        <v>6217</v>
      </c>
      <c r="D643" s="613">
        <v>3</v>
      </c>
      <c r="E643" s="614">
        <v>3.016081027000753</v>
      </c>
      <c r="F643" s="588">
        <v>2018</v>
      </c>
      <c r="G643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3" s="613"/>
      <c r="I643" s="614">
        <v>0.35</v>
      </c>
      <c r="J643" s="589">
        <f>(Tabela1[[#This Row],[real]]-1)^3/Tabela1[[#This Row],[Z]]*0.00002</f>
        <v>4.6825874737884793E-4</v>
      </c>
      <c r="K643" s="615">
        <v>631.40870794415014</v>
      </c>
      <c r="L643" s="590">
        <v>707.01891281913333</v>
      </c>
      <c r="M643" s="594">
        <v>43686</v>
      </c>
      <c r="N643" s="592">
        <f>IF(Tabela1[[#This Row],[Entry]]=$B$1,Tabela1[[#This Row],[real]],Tabela1[[#This Row],[L2]]/Tabela1[[#This Row],[days2]])</f>
        <v>3.0716841321652857</v>
      </c>
      <c r="O643" s="616">
        <f>IF(Tabela1[[#This Row],[Entry]]=$B$1,Tabela1[[#This Row],[real]],Tabela1[[#This Row],[L]]/($B$1-Tabela1[[#This Row],[Entry]]))</f>
        <v>3.0739952731266666</v>
      </c>
      <c r="P643" s="617">
        <v>205.55782456025474</v>
      </c>
      <c r="Q643" s="618">
        <f>MIN(500,$B$1-Tabela1[[#This Row],[Entry]])</f>
        <v>230</v>
      </c>
      <c r="R643" s="614">
        <f>(0.25-Tabela1[[#This Row],[days]]/2000)*$L$2+(Tabela1[[#This Row],[days]]/2000+0.75)*(IF(Tabela1[[#This Row],[real]]&gt;Tabela1[[#This Row],[AV2]],0.4*Tabela1[[#This Row],[real]]+0.6*Tabela1[[#This Row],[AV2]],Tabela1[[#This Row],[AV2]]))</f>
        <v>3.1076756647552308</v>
      </c>
      <c r="S643" s="616">
        <f>Tabela1[[#This Row],[real]]-Tabela1[[#This Row],[AV2]]</f>
        <v>-5.5603105164532707E-2</v>
      </c>
      <c r="T643" s="616">
        <f>Tabela1[[#This Row],[real]]/Tabela1[[#This Row],[AV2]]</f>
        <v>0.9818981696124669</v>
      </c>
      <c r="U643" s="594">
        <v>43686</v>
      </c>
      <c r="V643" s="191" t="s">
        <v>3941</v>
      </c>
      <c r="W643" s="191"/>
      <c r="X643" s="2"/>
      <c r="Y643" s="41"/>
      <c r="Z643" s="40"/>
      <c r="AA643" s="41"/>
      <c r="AB643" s="40"/>
    </row>
    <row r="644" spans="1:28" x14ac:dyDescent="0.2">
      <c r="A644" s="612">
        <v>1969577</v>
      </c>
      <c r="B644" s="612" t="s">
        <v>6213</v>
      </c>
      <c r="C644" s="612" t="s">
        <v>6214</v>
      </c>
      <c r="D644" s="613">
        <v>3.5</v>
      </c>
      <c r="E644" s="614">
        <v>3.3189648657294217</v>
      </c>
      <c r="F644" s="588">
        <v>2009</v>
      </c>
      <c r="G644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4" s="613"/>
      <c r="I644" s="614">
        <v>0.34</v>
      </c>
      <c r="J644" s="589">
        <f>(Tabela1[[#This Row],[real]]-1)^3/Tabela1[[#This Row],[Z]]*0.00002</f>
        <v>7.3355652567397408E-4</v>
      </c>
      <c r="K644" s="615">
        <v>700.53633103557888</v>
      </c>
      <c r="L644" s="590">
        <v>784.69542942909266</v>
      </c>
      <c r="M644" s="594">
        <v>43686</v>
      </c>
      <c r="N644" s="592">
        <f>IF(Tabela1[[#This Row],[Entry]]=$B$1,Tabela1[[#This Row],[real]],Tabela1[[#This Row],[L2]]/Tabela1[[#This Row],[days2]])</f>
        <v>3.407976964799178</v>
      </c>
      <c r="O644" s="616">
        <f>IF(Tabela1[[#This Row],[Entry]]=$B$1,Tabela1[[#This Row],[real]],Tabela1[[#This Row],[L]]/($B$1-Tabela1[[#This Row],[Entry]]))</f>
        <v>3.4117192583873592</v>
      </c>
      <c r="P644" s="617">
        <v>205.55782456025474</v>
      </c>
      <c r="Q644" s="618">
        <f>MIN(500,$B$1-Tabela1[[#This Row],[Entry]])</f>
        <v>230</v>
      </c>
      <c r="R644" s="614">
        <f>(0.25-Tabela1[[#This Row],[days]]/2000)*$L$2+(Tabela1[[#This Row],[days]]/2000+0.75)*(IF(Tabela1[[#This Row],[real]]&gt;Tabela1[[#This Row],[AV2]],0.4*Tabela1[[#This Row],[real]]+0.6*Tabela1[[#This Row],[AV2]],Tabela1[[#This Row],[AV2]]))</f>
        <v>3.3985689649835478</v>
      </c>
      <c r="S644" s="616">
        <f>Tabela1[[#This Row],[real]]-Tabela1[[#This Row],[AV2]]</f>
        <v>-8.9012099069756268E-2</v>
      </c>
      <c r="T644" s="616">
        <f>Tabela1[[#This Row],[real]]/Tabela1[[#This Row],[AV2]]</f>
        <v>0.97388124978861135</v>
      </c>
      <c r="U644" s="594">
        <v>43686</v>
      </c>
      <c r="V644" s="191" t="s">
        <v>6215</v>
      </c>
      <c r="W644" s="191"/>
      <c r="X644" s="2"/>
      <c r="Y644" s="41"/>
      <c r="Z644" s="40"/>
      <c r="AA644" s="41"/>
      <c r="AB644" s="40"/>
    </row>
    <row r="645" spans="1:28" x14ac:dyDescent="0.2">
      <c r="A645" s="44">
        <v>8072608</v>
      </c>
      <c r="B645" s="44" t="s">
        <v>3323</v>
      </c>
      <c r="C645" s="44" t="s">
        <v>3621</v>
      </c>
      <c r="D645" s="45">
        <v>4</v>
      </c>
      <c r="E645" s="46">
        <v>3.6849194617073535</v>
      </c>
      <c r="F645" s="116">
        <v>2017</v>
      </c>
      <c r="G6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3.153291098764174</v>
      </c>
      <c r="H645" s="39"/>
      <c r="I645" s="46">
        <v>0.52</v>
      </c>
      <c r="J645" s="23">
        <f>(Tabela1[[#This Row],[real]]-1)^3/Tabela1[[#This Row],[Z]]*0.00002</f>
        <v>7.4442412773958273E-4</v>
      </c>
      <c r="K645" s="111">
        <v>2107.0730500892273</v>
      </c>
      <c r="L645" s="66">
        <v>3144.8389461102051</v>
      </c>
      <c r="M645" s="49">
        <v>43041</v>
      </c>
      <c r="N645" s="22">
        <f>IF(Tabela1[[#This Row],[Entry]]=$B$1,Tabela1[[#This Row],[real]],Tabela1[[#This Row],[L2]]/Tabela1[[#This Row],[days2]])</f>
        <v>3.5959296581804123</v>
      </c>
      <c r="O645" s="47">
        <f>IF(Tabela1[[#This Row],[Entry]]=$B$1,Tabela1[[#This Row],[real]],Tabela1[[#This Row],[L]]/($B$1-Tabela1[[#This Row],[Entry]]))</f>
        <v>3.5941016526973772</v>
      </c>
      <c r="P645" s="116">
        <v>585.96058610207467</v>
      </c>
      <c r="Q645" s="48">
        <f>MIN(500,$B$1-Tabela1[[#This Row],[Entry]])</f>
        <v>500</v>
      </c>
      <c r="R645" s="46">
        <f>(0.25-Tabela1[[#This Row],[days]]/2000)*$L$2+(Tabela1[[#This Row],[days]]/2000+0.75)*(IF(Tabela1[[#This Row],[real]]&gt;Tabela1[[#This Row],[AV2]],0.4*Tabela1[[#This Row],[real]]+0.6*Tabela1[[#This Row],[AV2]],Tabela1[[#This Row],[AV2]]))</f>
        <v>3.6315255795911892</v>
      </c>
      <c r="S645" s="47">
        <f>Tabela1[[#This Row],[real]]-Tabela1[[#This Row],[AV2]]</f>
        <v>8.8989803526941191E-2</v>
      </c>
      <c r="T645" s="47">
        <f>Tabela1[[#This Row],[real]]/Tabela1[[#This Row],[AV2]]</f>
        <v>1.0247473704955539</v>
      </c>
      <c r="U645" s="168">
        <v>43685</v>
      </c>
      <c r="V645" s="191" t="s">
        <v>4154</v>
      </c>
      <c r="W645" s="191"/>
      <c r="X645" s="2"/>
      <c r="Y645" s="41"/>
      <c r="Z645" s="40"/>
      <c r="AA645" s="41"/>
      <c r="AB645" s="40"/>
    </row>
    <row r="646" spans="1:28" x14ac:dyDescent="0.2">
      <c r="A646" s="65">
        <v>83544</v>
      </c>
      <c r="B646" s="65" t="s">
        <v>3172</v>
      </c>
      <c r="C646" s="65" t="s">
        <v>3173</v>
      </c>
      <c r="D646" s="39">
        <v>3</v>
      </c>
      <c r="E646" s="41">
        <v>3.1218461901065369</v>
      </c>
      <c r="F646" s="116">
        <v>2001</v>
      </c>
      <c r="G6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6" s="39"/>
      <c r="I646" s="41">
        <v>0.5</v>
      </c>
      <c r="J646" s="23">
        <f>(Tabela1[[#This Row],[real]]-1)^3/Tabela1[[#This Row],[Z]]*0.00002</f>
        <v>3.8212168937099803E-4</v>
      </c>
      <c r="K646" s="66">
        <v>2308.0754654587809</v>
      </c>
      <c r="L646" s="66">
        <v>3800.6654392426135</v>
      </c>
      <c r="M646" s="67">
        <v>42675</v>
      </c>
      <c r="N646" s="22">
        <f>IF(Tabela1[[#This Row],[Entry]]=$B$1,Tabela1[[#This Row],[real]],Tabela1[[#This Row],[L2]]/Tabela1[[#This Row],[days2]])</f>
        <v>3.0528589184077992</v>
      </c>
      <c r="O646" s="42">
        <f>IF(Tabela1[[#This Row],[Entry]]=$B$1,Tabela1[[#This Row],[real]],Tabela1[[#This Row],[L]]/($B$1-Tabela1[[#This Row],[Entry]]))</f>
        <v>3.0625829486241849</v>
      </c>
      <c r="P646" s="115">
        <v>756.03738238337723</v>
      </c>
      <c r="Q646" s="43">
        <f>MIN(500,$B$1-Tabela1[[#This Row],[Entry]])</f>
        <v>500</v>
      </c>
      <c r="R646" s="41">
        <f>(0.25-Tabela1[[#This Row],[days]]/2000)*$L$2+(Tabela1[[#This Row],[days]]/2000+0.75)*(IF(Tabela1[[#This Row],[real]]&gt;Tabela1[[#This Row],[AV2]],0.4*Tabela1[[#This Row],[real]]+0.6*Tabela1[[#This Row],[AV2]],Tabela1[[#This Row],[AV2]]))</f>
        <v>3.0804538270872941</v>
      </c>
      <c r="S646" s="42">
        <f>Tabela1[[#This Row],[real]]-Tabela1[[#This Row],[AV2]]</f>
        <v>6.898727169873764E-2</v>
      </c>
      <c r="T646" s="64">
        <f>Tabela1[[#This Row],[real]]/Tabela1[[#This Row],[AV2]]</f>
        <v>1.0225975957430478</v>
      </c>
      <c r="U646" s="168">
        <v>43685</v>
      </c>
      <c r="V646" s="191" t="s">
        <v>4793</v>
      </c>
      <c r="W646" s="191"/>
      <c r="X646" s="2"/>
      <c r="Y646" s="41"/>
      <c r="Z646" s="40"/>
      <c r="AA646" s="41"/>
      <c r="AB646" s="40"/>
    </row>
    <row r="647" spans="1:28" x14ac:dyDescent="0.2">
      <c r="A647" s="65">
        <v>726303</v>
      </c>
      <c r="B647" s="65" t="s">
        <v>328</v>
      </c>
      <c r="C647" s="65" t="s">
        <v>3477</v>
      </c>
      <c r="D647" s="39">
        <v>3</v>
      </c>
      <c r="E647" s="41">
        <v>3.132372484022055</v>
      </c>
      <c r="F647" s="116">
        <v>2006</v>
      </c>
      <c r="G6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7" s="39"/>
      <c r="I647" s="41">
        <v>0.51</v>
      </c>
      <c r="J647" s="23">
        <f>(Tabela1[[#This Row],[real]]-1)^3/Tabela1[[#This Row],[Z]]*0.00002</f>
        <v>3.802323195647419E-4</v>
      </c>
      <c r="K647" s="66">
        <v>2232.492921952412</v>
      </c>
      <c r="L647" s="66">
        <v>3580.3453323829449</v>
      </c>
      <c r="M647" s="67">
        <v>42834</v>
      </c>
      <c r="N647" s="22">
        <f>IF(Tabela1[[#This Row],[Entry]]=$B$1,Tabela1[[#This Row],[real]],Tabela1[[#This Row],[L2]]/Tabela1[[#This Row],[days2]])</f>
        <v>3.2727227341126555</v>
      </c>
      <c r="O647" s="42">
        <f>IF(Tabela1[[#This Row],[Entry]]=$B$1,Tabela1[[#This Row],[real]],Tabela1[[#This Row],[L]]/($B$1-Tabela1[[#This Row],[Entry]]))</f>
        <v>3.3090067766940341</v>
      </c>
      <c r="P647" s="115">
        <v>682.15156104805669</v>
      </c>
      <c r="Q647" s="43">
        <f>MIN(500,$B$1-Tabela1[[#This Row],[Entry]])</f>
        <v>500</v>
      </c>
      <c r="R647" s="41">
        <f>(0.25-Tabela1[[#This Row],[days]]/2000)*$L$2+(Tabela1[[#This Row],[days]]/2000+0.75)*(IF(Tabela1[[#This Row],[real]]&gt;Tabela1[[#This Row],[AV2]],0.4*Tabela1[[#This Row],[real]]+0.6*Tabela1[[#This Row],[AV2]],Tabela1[[#This Row],[AV2]]))</f>
        <v>3.2727227341126555</v>
      </c>
      <c r="S647" s="42">
        <f>Tabela1[[#This Row],[real]]-Tabela1[[#This Row],[AV2]]</f>
        <v>-0.14035025009060043</v>
      </c>
      <c r="T647" s="64">
        <f>Tabela1[[#This Row],[real]]/Tabela1[[#This Row],[AV2]]</f>
        <v>0.95711514188853086</v>
      </c>
      <c r="U647" s="168">
        <v>43685</v>
      </c>
      <c r="V647" s="191" t="s">
        <v>4312</v>
      </c>
      <c r="W647" s="191"/>
      <c r="X647" s="2"/>
      <c r="Y647" s="41"/>
      <c r="Z647" s="40"/>
      <c r="AA647" s="41"/>
      <c r="AB647" s="40"/>
    </row>
    <row r="648" spans="1:28" x14ac:dyDescent="0.2">
      <c r="A648" s="585">
        <v>5891658</v>
      </c>
      <c r="B648" s="585" t="s">
        <v>6140</v>
      </c>
      <c r="C648" s="585" t="s">
        <v>6212</v>
      </c>
      <c r="D648" s="586">
        <v>3.5</v>
      </c>
      <c r="E648" s="587">
        <v>3.5860223937092539</v>
      </c>
      <c r="F648" s="588">
        <v>2012</v>
      </c>
      <c r="G64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8" s="586"/>
      <c r="I648" s="587">
        <v>0.32</v>
      </c>
      <c r="J648" s="589">
        <f>(Tabela1[[#This Row],[real]]-1)^3/Tabela1[[#This Row],[Z]]*0.00002</f>
        <v>1.0808784579184718E-3</v>
      </c>
      <c r="K648" s="590">
        <v>767.50995551770643</v>
      </c>
      <c r="L648" s="590">
        <v>860.49284408648987</v>
      </c>
      <c r="M648" s="591">
        <v>43685</v>
      </c>
      <c r="N648" s="592">
        <f>IF(Tabela1[[#This Row],[Entry]]=$B$1,Tabela1[[#This Row],[real]],Tabela1[[#This Row],[L2]]/Tabela1[[#This Row],[days2]])</f>
        <v>3.7194161598465434</v>
      </c>
      <c r="O648" s="592">
        <f>IF(Tabela1[[#This Row],[Entry]]=$B$1,Tabela1[[#This Row],[real]],Tabela1[[#This Row],[L]]/($B$1-Tabela1[[#This Row],[Entry]]))</f>
        <v>3.7250772471276616</v>
      </c>
      <c r="P648" s="588">
        <v>206.35226673569449</v>
      </c>
      <c r="Q648" s="593">
        <f>MIN(500,$B$1-Tabela1[[#This Row],[Entry]])</f>
        <v>231</v>
      </c>
      <c r="R648" s="587">
        <f>(0.25-Tabela1[[#This Row],[days]]/2000)*$L$2+(Tabela1[[#This Row],[days]]/2000+0.75)*(IF(Tabela1[[#This Row],[real]]&gt;Tabela1[[#This Row],[AV2]],0.4*Tabela1[[#This Row],[real]]+0.6*Tabela1[[#This Row],[AV2]],Tabela1[[#This Row],[AV2]]))</f>
        <v>3.6681544327408044</v>
      </c>
      <c r="S648" s="592">
        <f>Tabela1[[#This Row],[real]]-Tabela1[[#This Row],[AV2]]</f>
        <v>-0.13339376613728948</v>
      </c>
      <c r="T648" s="592">
        <f>Tabela1[[#This Row],[real]]/Tabela1[[#This Row],[AV2]]</f>
        <v>0.96413583196810304</v>
      </c>
      <c r="U648" s="594">
        <v>43685</v>
      </c>
      <c r="V648" s="191" t="s">
        <v>4017</v>
      </c>
      <c r="W648" s="191"/>
      <c r="X648" s="2"/>
      <c r="Y648" s="41"/>
      <c r="Z648" s="40"/>
      <c r="AA648" s="41"/>
      <c r="AB648" s="40"/>
    </row>
    <row r="649" spans="1:28" x14ac:dyDescent="0.2">
      <c r="A649" s="217">
        <v>7190026</v>
      </c>
      <c r="B649" s="217" t="s">
        <v>503</v>
      </c>
      <c r="C649" s="217" t="s">
        <v>5093</v>
      </c>
      <c r="D649" s="218">
        <v>3</v>
      </c>
      <c r="E649" s="219">
        <v>3.1578244058898757</v>
      </c>
      <c r="F649" s="116">
        <v>2016</v>
      </c>
      <c r="G6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49" s="39"/>
      <c r="I649" s="219">
        <v>0.43</v>
      </c>
      <c r="J649" s="221">
        <f>(Tabela1[[#This Row],[real]]-1)^3/Tabela1[[#This Row],[Z]]*0.00002</f>
        <v>4.6731513047725269E-4</v>
      </c>
      <c r="K649" s="222">
        <v>1460.1499359395536</v>
      </c>
      <c r="L649" s="66">
        <v>1994.9603305985925</v>
      </c>
      <c r="M649" s="223">
        <v>43232</v>
      </c>
      <c r="N649" s="224">
        <f>IF(Tabela1[[#This Row],[Entry]]=$B$1,Tabela1[[#This Row],[real]],Tabela1[[#This Row],[L2]]/Tabela1[[#This Row],[days2]])</f>
        <v>2.9463569518912727</v>
      </c>
      <c r="O649" s="224">
        <f>IF(Tabela1[[#This Row],[Entry]]=$B$1,Tabela1[[#This Row],[real]],Tabela1[[#This Row],[L]]/($B$1-Tabela1[[#This Row],[Entry]]))</f>
        <v>2.9166086704657785</v>
      </c>
      <c r="P649" s="220">
        <v>495.57808499824853</v>
      </c>
      <c r="Q649" s="225">
        <f>MIN(500,$B$1-Tabela1[[#This Row],[Entry]])</f>
        <v>500</v>
      </c>
      <c r="R649" s="219">
        <f>(0.25-Tabela1[[#This Row],[days]]/2000)*$L$2+(Tabela1[[#This Row],[days]]/2000+0.75)*(IF(Tabela1[[#This Row],[real]]&gt;Tabela1[[#This Row],[AV2]],0.4*Tabela1[[#This Row],[real]]+0.6*Tabela1[[#This Row],[AV2]],Tabela1[[#This Row],[AV2]]))</f>
        <v>3.0309439334907138</v>
      </c>
      <c r="S649" s="224">
        <f>Tabela1[[#This Row],[real]]-Tabela1[[#This Row],[AV2]]</f>
        <v>0.21146745399860301</v>
      </c>
      <c r="T649" s="224">
        <f>Tabela1[[#This Row],[real]]/Tabela1[[#This Row],[AV2]]</f>
        <v>1.0717725168577628</v>
      </c>
      <c r="U649" s="226">
        <v>43684</v>
      </c>
      <c r="V649" s="227" t="s">
        <v>3938</v>
      </c>
      <c r="W649" s="191"/>
      <c r="X649" s="2"/>
      <c r="Y649" s="41"/>
      <c r="Z649" s="40"/>
      <c r="AA649" s="41"/>
      <c r="AB649" s="40"/>
    </row>
    <row r="650" spans="1:28" x14ac:dyDescent="0.2">
      <c r="A650" s="585">
        <v>3313485</v>
      </c>
      <c r="B650" s="585" t="s">
        <v>3581</v>
      </c>
      <c r="C650" s="585" t="s">
        <v>6211</v>
      </c>
      <c r="D650" s="586">
        <v>3.5</v>
      </c>
      <c r="E650" s="587">
        <v>3.3785236941343437</v>
      </c>
      <c r="F650" s="588">
        <v>2011</v>
      </c>
      <c r="G650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0" s="586"/>
      <c r="I650" s="587">
        <v>0.33</v>
      </c>
      <c r="J650" s="589">
        <f>(Tabela1[[#This Row],[real]]-1)^3/Tabela1[[#This Row],[Z]]*0.00002</f>
        <v>8.1552729681371383E-4</v>
      </c>
      <c r="K650" s="590">
        <v>720.10296020285693</v>
      </c>
      <c r="L650" s="590">
        <v>807.46646938247659</v>
      </c>
      <c r="M650" s="591">
        <v>43684</v>
      </c>
      <c r="N650" s="592">
        <f>IF(Tabela1[[#This Row],[Entry]]=$B$1,Tabela1[[#This Row],[real]],Tabela1[[#This Row],[L2]]/Tabela1[[#This Row],[days2]])</f>
        <v>3.4763078096370843</v>
      </c>
      <c r="O650" s="592">
        <f>IF(Tabela1[[#This Row],[Entry]]=$B$1,Tabela1[[#This Row],[real]],Tabela1[[#This Row],[L]]/($B$1-Tabela1[[#This Row],[Entry]]))</f>
        <v>3.4804589197520541</v>
      </c>
      <c r="P650" s="588">
        <v>207.14591446895878</v>
      </c>
      <c r="Q650" s="593">
        <f>MIN(500,$B$1-Tabela1[[#This Row],[Entry]])</f>
        <v>232</v>
      </c>
      <c r="R650" s="587">
        <f>(0.25-Tabela1[[#This Row],[days]]/2000)*$L$2+(Tabela1[[#This Row],[days]]/2000+0.75)*(IF(Tabela1[[#This Row],[real]]&gt;Tabela1[[#This Row],[AV2]],0.4*Tabela1[[#This Row],[real]]+0.6*Tabela1[[#This Row],[AV2]],Tabela1[[#This Row],[AV2]]))</f>
        <v>3.4578131655006978</v>
      </c>
      <c r="S650" s="592">
        <f>Tabela1[[#This Row],[real]]-Tabela1[[#This Row],[AV2]]</f>
        <v>-9.7784115502740576E-2</v>
      </c>
      <c r="T650" s="592">
        <f>Tabela1[[#This Row],[real]]/Tabela1[[#This Row],[AV2]]</f>
        <v>0.97187127237937287</v>
      </c>
      <c r="U650" s="594">
        <v>43684</v>
      </c>
      <c r="V650" s="191" t="s">
        <v>4936</v>
      </c>
      <c r="W650" s="191"/>
      <c r="X650" s="2"/>
      <c r="Y650" s="41"/>
      <c r="Z650" s="40"/>
      <c r="AA650" s="41"/>
      <c r="AB650" s="40"/>
    </row>
    <row r="651" spans="1:28" x14ac:dyDescent="0.2">
      <c r="A651" s="75">
        <v>7174398</v>
      </c>
      <c r="B651" s="75" t="s">
        <v>3531</v>
      </c>
      <c r="C651" s="75" t="s">
        <v>3660</v>
      </c>
      <c r="D651" s="76">
        <v>3.5</v>
      </c>
      <c r="E651" s="77">
        <v>3.4298028206896483</v>
      </c>
      <c r="F651" s="116">
        <v>2015</v>
      </c>
      <c r="G6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1" s="39"/>
      <c r="I651" s="77">
        <v>0.44</v>
      </c>
      <c r="J651" s="23">
        <f>(Tabela1[[#This Row],[real]]-1)^3/Tabela1[[#This Row],[Z]]*0.00002</f>
        <v>6.5206428686800531E-4</v>
      </c>
      <c r="K651" s="112">
        <v>1947.4532222978423</v>
      </c>
      <c r="L651" s="66">
        <v>2879.4809111915629</v>
      </c>
      <c r="M651" s="79">
        <v>43073</v>
      </c>
      <c r="N651" s="22">
        <f>IF(Tabela1[[#This Row],[Entry]]=$B$1,Tabela1[[#This Row],[real]],Tabela1[[#This Row],[L2]]/Tabela1[[#This Row],[days2]])</f>
        <v>3.410060713492868</v>
      </c>
      <c r="O651" s="64">
        <f>IF(Tabela1[[#This Row],[Entry]]=$B$1,Tabela1[[#This Row],[real]],Tabela1[[#This Row],[L]]/($B$1-Tabela1[[#This Row],[Entry]]))</f>
        <v>3.41575434305049</v>
      </c>
      <c r="P651" s="117">
        <v>571.09048369496588</v>
      </c>
      <c r="Q651" s="78">
        <f>MIN(500,$B$1-Tabela1[[#This Row],[Entry]])</f>
        <v>500</v>
      </c>
      <c r="R651" s="77">
        <f>(0.25-Tabela1[[#This Row],[days]]/2000)*$L$2+(Tabela1[[#This Row],[days]]/2000+0.75)*(IF(Tabela1[[#This Row],[real]]&gt;Tabela1[[#This Row],[AV2]],0.4*Tabela1[[#This Row],[real]]+0.6*Tabela1[[#This Row],[AV2]],Tabela1[[#This Row],[AV2]]))</f>
        <v>3.4179575563715803</v>
      </c>
      <c r="S651" s="64">
        <f>Tabela1[[#This Row],[real]]-Tabela1[[#This Row],[AV2]]</f>
        <v>1.9742107196780267E-2</v>
      </c>
      <c r="T651" s="64">
        <f>Tabela1[[#This Row],[real]]/Tabela1[[#This Row],[AV2]]</f>
        <v>1.005789371174145</v>
      </c>
      <c r="U651" s="168">
        <v>43684</v>
      </c>
      <c r="V651" s="191" t="s">
        <v>5031</v>
      </c>
      <c r="W651" s="191"/>
      <c r="X651" s="2"/>
      <c r="Y651" s="41"/>
      <c r="Z651" s="40"/>
      <c r="AA651" s="41"/>
      <c r="AB651" s="40"/>
    </row>
    <row r="652" spans="1:28" x14ac:dyDescent="0.2">
      <c r="A652" s="65">
        <v>6295827</v>
      </c>
      <c r="B652" s="65" t="s">
        <v>2857</v>
      </c>
      <c r="C652" s="65" t="s">
        <v>2858</v>
      </c>
      <c r="D652" s="39">
        <v>4.5</v>
      </c>
      <c r="E652" s="41">
        <v>4.127754731256128</v>
      </c>
      <c r="F652" s="116">
        <v>2014</v>
      </c>
      <c r="G6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2.8311737006903321</v>
      </c>
      <c r="H652" s="39">
        <v>4</v>
      </c>
      <c r="I652" s="41">
        <v>0.92999999999999994</v>
      </c>
      <c r="J652" s="23">
        <f>(Tabela1[[#This Row],[real]]-1)^3/Tabela1[[#This Row],[Z]]*0.00002</f>
        <v>6.5802912485540929E-4</v>
      </c>
      <c r="K652" s="66">
        <v>3407.0917063592706</v>
      </c>
      <c r="L652" s="66">
        <v>5685.6198463900937</v>
      </c>
      <c r="M652" s="67">
        <v>42540</v>
      </c>
      <c r="N652" s="22">
        <f>IF(Tabela1[[#This Row],[Entry]]=$B$1,Tabela1[[#This Row],[real]],Tabela1[[#This Row],[L2]]/Tabela1[[#This Row],[days2]])</f>
        <v>4.161228547247064</v>
      </c>
      <c r="O652" s="42">
        <f>IF(Tabela1[[#This Row],[Entry]]=$B$1,Tabela1[[#This Row],[real]],Tabela1[[#This Row],[L]]/($B$1-Tabela1[[#This Row],[Entry]]))</f>
        <v>4.131991167434661</v>
      </c>
      <c r="P652" s="115">
        <v>818.77062691336528</v>
      </c>
      <c r="Q652" s="43">
        <f>MIN(500,$B$1-Tabela1[[#This Row],[Entry]])</f>
        <v>500</v>
      </c>
      <c r="R652" s="41">
        <f>(0.25-Tabela1[[#This Row],[days]]/2000)*$L$2+(Tabela1[[#This Row],[days]]/2000+0.75)*(IF(Tabela1[[#This Row],[real]]&gt;Tabela1[[#This Row],[AV2]],0.4*Tabela1[[#This Row],[real]]+0.6*Tabela1[[#This Row],[AV2]],Tabela1[[#This Row],[AV2]]))</f>
        <v>4.161228547247064</v>
      </c>
      <c r="S652" s="42">
        <f>Tabela1[[#This Row],[real]]-Tabela1[[#This Row],[AV2]]</f>
        <v>-3.3473815990936018E-2</v>
      </c>
      <c r="T652" s="64">
        <f>Tabela1[[#This Row],[real]]/Tabela1[[#This Row],[AV2]]</f>
        <v>0.99195578526608896</v>
      </c>
      <c r="U652" s="172">
        <v>43683</v>
      </c>
      <c r="V652" s="191" t="s">
        <v>3938</v>
      </c>
      <c r="W652" s="191"/>
      <c r="X652" s="2"/>
      <c r="Y652" s="41"/>
      <c r="Z652" s="40"/>
      <c r="AA652" s="41"/>
      <c r="AB652" s="40"/>
    </row>
    <row r="653" spans="1:28" x14ac:dyDescent="0.2">
      <c r="A653" s="10">
        <v>45</v>
      </c>
      <c r="B653" s="10" t="s">
        <v>204</v>
      </c>
      <c r="C653" s="10" t="s">
        <v>205</v>
      </c>
      <c r="D653" s="2">
        <v>4</v>
      </c>
      <c r="E653" s="21">
        <v>3.7403555799071455</v>
      </c>
      <c r="F653" s="116">
        <v>1997</v>
      </c>
      <c r="G6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0.46729275493679578</v>
      </c>
      <c r="H653" s="39"/>
      <c r="I653" s="21">
        <v>0.82</v>
      </c>
      <c r="J653" s="23">
        <f>(Tabela1[[#This Row],[real]]-1)^3/Tabela1[[#This Row],[Z]]*0.00002</f>
        <v>5.0192277303634969E-4</v>
      </c>
      <c r="K653" s="24">
        <v>3447.2501697230437</v>
      </c>
      <c r="L653" s="66">
        <v>5919.3591066837134</v>
      </c>
      <c r="M653" s="1">
        <v>42409</v>
      </c>
      <c r="N653" s="22">
        <f>IF(Tabela1[[#This Row],[Entry]]=$B$1,Tabela1[[#This Row],[real]],Tabela1[[#This Row],[L2]]/Tabela1[[#This Row],[days2]])</f>
        <v>3.918910178495846</v>
      </c>
      <c r="O653" s="22">
        <f>IF(Tabela1[[#This Row],[Entry]]=$B$1,Tabela1[[#This Row],[real]],Tabela1[[#This Row],[L]]/($B$1-Tabela1[[#This Row],[Entry]]))</f>
        <v>3.9279091617012032</v>
      </c>
      <c r="P653" s="35">
        <v>879.64510864246586</v>
      </c>
      <c r="Q653" s="3">
        <f>MIN(500,$B$1-Tabela1[[#This Row],[Entry]])</f>
        <v>500</v>
      </c>
      <c r="R653" s="21">
        <f>(0.25-Tabela1[[#This Row],[days]]/2000)*$L$2+(Tabela1[[#This Row],[days]]/2000+0.75)*(IF(Tabela1[[#This Row],[real]]&gt;Tabela1[[#This Row],[AV2]],0.4*Tabela1[[#This Row],[real]]+0.6*Tabela1[[#This Row],[AV2]],Tabela1[[#This Row],[AV2]]))</f>
        <v>3.918910178495846</v>
      </c>
      <c r="S653" s="22">
        <f>Tabela1[[#This Row],[real]]-Tabela1[[#This Row],[AV2]]</f>
        <v>-0.17855459858870049</v>
      </c>
      <c r="T653" s="47">
        <f>Tabela1[[#This Row],[real]]/Tabela1[[#This Row],[AV2]]</f>
        <v>0.95443769046596694</v>
      </c>
      <c r="U653" s="172">
        <v>43683</v>
      </c>
      <c r="V653" s="191" t="s">
        <v>4822</v>
      </c>
      <c r="W653" s="191"/>
      <c r="X653" s="2"/>
      <c r="Y653" s="41"/>
      <c r="Z653" s="40"/>
      <c r="AA653" s="41"/>
      <c r="AB653" s="40"/>
    </row>
    <row r="654" spans="1:28" x14ac:dyDescent="0.2">
      <c r="A654" s="585">
        <v>48767</v>
      </c>
      <c r="B654" s="585" t="s">
        <v>5989</v>
      </c>
      <c r="C654" s="585" t="s">
        <v>6210</v>
      </c>
      <c r="D654" s="586">
        <v>3.5</v>
      </c>
      <c r="E654" s="587">
        <v>3.2660399835513192</v>
      </c>
      <c r="F654" s="588">
        <v>2003</v>
      </c>
      <c r="G654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4" s="586"/>
      <c r="I654" s="587">
        <v>0.33999999999999997</v>
      </c>
      <c r="J654" s="589">
        <f>(Tabela1[[#This Row],[real]]-1)^3/Tabela1[[#This Row],[Z]]*0.00002</f>
        <v>6.8446900142400202E-4</v>
      </c>
      <c r="K654" s="590">
        <v>696.11886484326465</v>
      </c>
      <c r="L654" s="590">
        <v>780.82423699966375</v>
      </c>
      <c r="M654" s="591">
        <v>43683</v>
      </c>
      <c r="N654" s="592">
        <f>IF(Tabela1[[#This Row],[Entry]]=$B$1,Tabela1[[#This Row],[real]],Tabela1[[#This Row],[L2]]/Tabela1[[#This Row],[days2]])</f>
        <v>3.3477108173834762</v>
      </c>
      <c r="O654" s="592">
        <f>IF(Tabela1[[#This Row],[Entry]]=$B$1,Tabela1[[#This Row],[real]],Tabela1[[#This Row],[L]]/($B$1-Tabela1[[#This Row],[Entry]]))</f>
        <v>3.3511769828311748</v>
      </c>
      <c r="P654" s="588">
        <v>207.93876855448983</v>
      </c>
      <c r="Q654" s="593">
        <f>MIN(500,$B$1-Tabela1[[#This Row],[Entry]])</f>
        <v>233</v>
      </c>
      <c r="R654" s="587">
        <f>(0.25-Tabela1[[#This Row],[days]]/2000)*$L$2+(Tabela1[[#This Row],[days]]/2000+0.75)*(IF(Tabela1[[#This Row],[real]]&gt;Tabela1[[#This Row],[AV2]],0.4*Tabela1[[#This Row],[real]]+0.6*Tabela1[[#This Row],[AV2]],Tabela1[[#This Row],[AV2]]))</f>
        <v>3.3464528815791272</v>
      </c>
      <c r="S654" s="592">
        <f>Tabela1[[#This Row],[real]]-Tabela1[[#This Row],[AV2]]</f>
        <v>-8.1670833832157008E-2</v>
      </c>
      <c r="T654" s="592">
        <f>Tabela1[[#This Row],[real]]/Tabela1[[#This Row],[AV2]]</f>
        <v>0.97560397588463454</v>
      </c>
      <c r="U654" s="594">
        <v>43683</v>
      </c>
      <c r="V654" s="191" t="s">
        <v>4026</v>
      </c>
      <c r="W654" s="191"/>
      <c r="X654" s="2"/>
      <c r="Y654" s="41"/>
      <c r="Z654" s="40"/>
      <c r="AA654" s="41"/>
      <c r="AB654" s="40"/>
    </row>
    <row r="655" spans="1:28" x14ac:dyDescent="0.2">
      <c r="A655" s="65">
        <v>92764</v>
      </c>
      <c r="B655" s="65" t="s">
        <v>331</v>
      </c>
      <c r="C655" s="65" t="s">
        <v>332</v>
      </c>
      <c r="D655" s="39">
        <v>4</v>
      </c>
      <c r="E655" s="41">
        <v>3.9284764147158051</v>
      </c>
      <c r="F655" s="116">
        <v>1990</v>
      </c>
      <c r="G6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5" s="39"/>
      <c r="I655" s="41">
        <v>0.91999999999999993</v>
      </c>
      <c r="J655" s="23">
        <f>(Tabela1[[#This Row],[real]]-1)^3/Tabela1[[#This Row],[Z]]*0.00002</f>
        <v>5.4596821562778155E-4</v>
      </c>
      <c r="K655" s="66">
        <v>3450.0611312779342</v>
      </c>
      <c r="L655" s="66">
        <v>5904.5719992849135</v>
      </c>
      <c r="M655" s="67">
        <v>42409</v>
      </c>
      <c r="N655" s="22">
        <f>IF(Tabela1[[#This Row],[Entry]]=$B$1,Tabela1[[#This Row],[real]],Tabela1[[#This Row],[L2]]/Tabela1[[#This Row],[days2]])</f>
        <v>3.9221057417147769</v>
      </c>
      <c r="O655" s="42">
        <f>IF(Tabela1[[#This Row],[Entry]]=$B$1,Tabela1[[#This Row],[real]],Tabela1[[#This Row],[L]]/($B$1-Tabela1[[#This Row],[Entry]]))</f>
        <v>3.9180968807464587</v>
      </c>
      <c r="P655" s="115">
        <v>879.64510864246586</v>
      </c>
      <c r="Q655" s="43">
        <f>MIN(500,$B$1-Tabela1[[#This Row],[Entry]])</f>
        <v>500</v>
      </c>
      <c r="R655" s="41">
        <f>(0.25-Tabela1[[#This Row],[days]]/2000)*$L$2+(Tabela1[[#This Row],[days]]/2000+0.75)*(IF(Tabela1[[#This Row],[real]]&gt;Tabela1[[#This Row],[AV2]],0.4*Tabela1[[#This Row],[real]]+0.6*Tabela1[[#This Row],[AV2]],Tabela1[[#This Row],[AV2]]))</f>
        <v>3.9246540109151882</v>
      </c>
      <c r="S655" s="42">
        <f>Tabela1[[#This Row],[real]]-Tabela1[[#This Row],[AV2]]</f>
        <v>6.3706730010282264E-3</v>
      </c>
      <c r="T655" s="64">
        <f>Tabela1[[#This Row],[real]]/Tabela1[[#This Row],[AV2]]</f>
        <v>1.0016242991445312</v>
      </c>
      <c r="U655" s="172">
        <v>43683</v>
      </c>
      <c r="V655" s="191" t="s">
        <v>4855</v>
      </c>
      <c r="W655" s="191"/>
      <c r="X655" s="2"/>
      <c r="Y655" s="41"/>
      <c r="Z655" s="40"/>
      <c r="AA655" s="41"/>
      <c r="AB655" s="40"/>
    </row>
    <row r="656" spans="1:28" x14ac:dyDescent="0.2">
      <c r="A656" s="65">
        <v>6853748</v>
      </c>
      <c r="B656" s="65" t="s">
        <v>41</v>
      </c>
      <c r="C656" s="65" t="s">
        <v>2743</v>
      </c>
      <c r="D656" s="39">
        <v>4</v>
      </c>
      <c r="E656" s="41">
        <v>3.6783258921848567</v>
      </c>
      <c r="F656" s="116">
        <v>2016</v>
      </c>
      <c r="G6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3.472763626647692</v>
      </c>
      <c r="H656" s="39"/>
      <c r="I656" s="41">
        <v>0.6</v>
      </c>
      <c r="J656" s="23">
        <f>(Tabela1[[#This Row],[real]]-1)^3/Tabela1[[#This Row],[Z]]*0.00002</f>
        <v>6.404260730864974E-4</v>
      </c>
      <c r="K656" s="66">
        <v>2965.5329430901888</v>
      </c>
      <c r="L656" s="66">
        <v>5044.4949880069744</v>
      </c>
      <c r="M656" s="67">
        <v>42421</v>
      </c>
      <c r="N656" s="22">
        <f>IF(Tabela1[[#This Row],[Entry]]=$B$1,Tabela1[[#This Row],[real]],Tabela1[[#This Row],[L2]]/Tabela1[[#This Row],[days2]])</f>
        <v>3.3927911331702645</v>
      </c>
      <c r="O656" s="42">
        <f>IF(Tabela1[[#This Row],[Entry]]=$B$1,Tabela1[[#This Row],[real]],Tabela1[[#This Row],[L]]/($B$1-Tabela1[[#This Row],[Entry]]))</f>
        <v>3.3742441391350999</v>
      </c>
      <c r="P656" s="115">
        <v>874.06882023980052</v>
      </c>
      <c r="Q656" s="43">
        <f>MIN(500,$B$1-Tabela1[[#This Row],[Entry]])</f>
        <v>500</v>
      </c>
      <c r="R656" s="41">
        <f>(0.25-Tabela1[[#This Row],[days]]/2000)*$L$2+(Tabela1[[#This Row],[days]]/2000+0.75)*(IF(Tabela1[[#This Row],[real]]&gt;Tabela1[[#This Row],[AV2]],0.4*Tabela1[[#This Row],[real]]+0.6*Tabela1[[#This Row],[AV2]],Tabela1[[#This Row],[AV2]]))</f>
        <v>3.5070050367761016</v>
      </c>
      <c r="S656" s="42">
        <f>Tabela1[[#This Row],[real]]-Tabela1[[#This Row],[AV2]]</f>
        <v>0.28553475901459224</v>
      </c>
      <c r="T656" s="64">
        <f>Tabela1[[#This Row],[real]]/Tabela1[[#This Row],[AV2]]</f>
        <v>1.0841592505424245</v>
      </c>
      <c r="U656" s="168">
        <v>43682</v>
      </c>
      <c r="V656" s="191" t="s">
        <v>4032</v>
      </c>
      <c r="W656" s="191"/>
      <c r="X656" s="2"/>
      <c r="Y656" s="41"/>
      <c r="Z656" s="40"/>
      <c r="AA656" s="41"/>
      <c r="AB656" s="40"/>
    </row>
    <row r="657" spans="1:28" x14ac:dyDescent="0.2">
      <c r="A657" s="65">
        <v>7323</v>
      </c>
      <c r="B657" s="65" t="s">
        <v>1383</v>
      </c>
      <c r="C657" s="65" t="s">
        <v>1384</v>
      </c>
      <c r="D657" s="39">
        <v>4</v>
      </c>
      <c r="E657" s="41">
        <v>3.68397418283738</v>
      </c>
      <c r="F657" s="116">
        <v>1980</v>
      </c>
      <c r="G6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3.1990918792238245</v>
      </c>
      <c r="H657" s="39"/>
      <c r="I657" s="41">
        <v>0.74</v>
      </c>
      <c r="J657" s="23">
        <f>(Tabela1[[#This Row],[real]]-1)^3/Tabela1[[#This Row],[Z]]*0.00002</f>
        <v>5.2255652864868437E-4</v>
      </c>
      <c r="K657" s="66">
        <v>3126.5286689630748</v>
      </c>
      <c r="L657" s="66">
        <v>5325.1996771466702</v>
      </c>
      <c r="M657" s="67">
        <v>42409</v>
      </c>
      <c r="N657" s="22">
        <f>IF(Tabela1[[#This Row],[Entry]]=$B$1,Tabela1[[#This Row],[real]],Tabela1[[#This Row],[L2]]/Tabela1[[#This Row],[days2]])</f>
        <v>3.554306888363385</v>
      </c>
      <c r="O657" s="42">
        <f>IF(Tabela1[[#This Row],[Entry]]=$B$1,Tabela1[[#This Row],[real]],Tabela1[[#This Row],[L]]/($B$1-Tabela1[[#This Row],[Entry]]))</f>
        <v>3.533642785100644</v>
      </c>
      <c r="P657" s="115">
        <v>879.64510864246586</v>
      </c>
      <c r="Q657" s="43">
        <f>MIN(500,$B$1-Tabela1[[#This Row],[Entry]])</f>
        <v>500</v>
      </c>
      <c r="R657" s="41">
        <f>(0.25-Tabela1[[#This Row],[days]]/2000)*$L$2+(Tabela1[[#This Row],[days]]/2000+0.75)*(IF(Tabela1[[#This Row],[real]]&gt;Tabela1[[#This Row],[AV2]],0.4*Tabela1[[#This Row],[real]]+0.6*Tabela1[[#This Row],[AV2]],Tabela1[[#This Row],[AV2]]))</f>
        <v>3.6061738061529827</v>
      </c>
      <c r="S657" s="42">
        <f>Tabela1[[#This Row],[real]]-Tabela1[[#This Row],[AV2]]</f>
        <v>0.12966729447399494</v>
      </c>
      <c r="T657" s="64">
        <f>Tabela1[[#This Row],[real]]/Tabela1[[#This Row],[AV2]]</f>
        <v>1.0364817385067449</v>
      </c>
      <c r="U657" s="172">
        <v>43682</v>
      </c>
      <c r="V657" s="191" t="s">
        <v>4468</v>
      </c>
      <c r="W657" s="191"/>
      <c r="X657" s="2"/>
      <c r="Y657" s="41"/>
      <c r="Z657" s="40"/>
      <c r="AA657" s="41"/>
      <c r="AB657" s="40"/>
    </row>
    <row r="658" spans="1:28" x14ac:dyDescent="0.2">
      <c r="A658" s="585">
        <v>8010736</v>
      </c>
      <c r="B658" s="585" t="s">
        <v>6207</v>
      </c>
      <c r="C658" s="585" t="s">
        <v>6208</v>
      </c>
      <c r="D658" s="586">
        <v>3.5</v>
      </c>
      <c r="E658" s="587">
        <v>3.3921311212263401</v>
      </c>
      <c r="F658" s="588">
        <v>2017</v>
      </c>
      <c r="G65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8" s="586"/>
      <c r="I658" s="587">
        <v>0.34</v>
      </c>
      <c r="J658" s="589">
        <f>(Tabela1[[#This Row],[real]]-1)^3/Tabela1[[#This Row],[Z]]*0.00002</f>
        <v>8.0520418271639845E-4</v>
      </c>
      <c r="K658" s="590">
        <v>728.95075602629629</v>
      </c>
      <c r="L658" s="590">
        <v>818.20735974205377</v>
      </c>
      <c r="M658" s="591">
        <v>43682</v>
      </c>
      <c r="N658" s="592">
        <f>IF(Tabela1[[#This Row],[Entry]]=$B$1,Tabela1[[#This Row],[real]],Tabela1[[#This Row],[L2]]/Tabela1[[#This Row],[days2]])</f>
        <v>3.4923003792677605</v>
      </c>
      <c r="O658" s="592">
        <f>IF(Tabela1[[#This Row],[Entry]]=$B$1,Tabela1[[#This Row],[real]],Tabela1[[#This Row],[L]]/($B$1-Tabela1[[#This Row],[Entry]]))</f>
        <v>3.4966126484703151</v>
      </c>
      <c r="P658" s="588">
        <v>208.73082978593533</v>
      </c>
      <c r="Q658" s="593">
        <f>MIN(500,$B$1-Tabela1[[#This Row],[Entry]])</f>
        <v>234</v>
      </c>
      <c r="R658" s="587">
        <f>(0.25-Tabela1[[#This Row],[days]]/2000)*$L$2+(Tabela1[[#This Row],[days]]/2000+0.75)*(IF(Tabela1[[#This Row],[real]]&gt;Tabela1[[#This Row],[AV2]],0.4*Tabela1[[#This Row],[real]]+0.6*Tabela1[[#This Row],[AV2]],Tabela1[[#This Row],[AV2]]))</f>
        <v>3.4718167431028553</v>
      </c>
      <c r="S658" s="592">
        <f>Tabela1[[#This Row],[real]]-Tabela1[[#This Row],[AV2]]</f>
        <v>-0.10016925804142041</v>
      </c>
      <c r="T658" s="592">
        <f>Tabela1[[#This Row],[real]]/Tabela1[[#This Row],[AV2]]</f>
        <v>0.9713171127443444</v>
      </c>
      <c r="U658" s="594">
        <v>43682</v>
      </c>
      <c r="V658" s="191" t="s">
        <v>6209</v>
      </c>
      <c r="W658" s="191"/>
      <c r="X658" s="2"/>
      <c r="Y658" s="41"/>
      <c r="Z658" s="40"/>
      <c r="AA658" s="41"/>
      <c r="AB658" s="40"/>
    </row>
    <row r="659" spans="1:28" x14ac:dyDescent="0.2">
      <c r="A659" s="65">
        <v>1269582</v>
      </c>
      <c r="B659" s="65" t="s">
        <v>3208</v>
      </c>
      <c r="C659" s="65" t="s">
        <v>3209</v>
      </c>
      <c r="D659" s="39">
        <v>3.5</v>
      </c>
      <c r="E659" s="41">
        <v>3.4550085522885761</v>
      </c>
      <c r="F659" s="116">
        <v>2008</v>
      </c>
      <c r="G6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59" s="39"/>
      <c r="I659" s="41">
        <v>0.54</v>
      </c>
      <c r="J659" s="23">
        <f>(Tabela1[[#This Row],[real]]-1)^3/Tabela1[[#This Row],[Z]]*0.00002</f>
        <v>5.4801855592999458E-4</v>
      </c>
      <c r="K659" s="66">
        <v>2585.3610346469113</v>
      </c>
      <c r="L659" s="66">
        <v>4228.2293102727599</v>
      </c>
      <c r="M659" s="67">
        <v>42685</v>
      </c>
      <c r="N659" s="22">
        <f>IF(Tabela1[[#This Row],[Entry]]=$B$1,Tabela1[[#This Row],[real]],Tabela1[[#This Row],[L2]]/Tabela1[[#This Row],[days2]])</f>
        <v>3.4407689734627533</v>
      </c>
      <c r="O659" s="42">
        <f>IF(Tabela1[[#This Row],[Entry]]=$B$1,Tabela1[[#This Row],[real]],Tabela1[[#This Row],[L]]/($B$1-Tabela1[[#This Row],[Entry]]))</f>
        <v>3.4347922910420472</v>
      </c>
      <c r="P659" s="115">
        <v>751.39047538115631</v>
      </c>
      <c r="Q659" s="43">
        <f>MIN(500,$B$1-Tabela1[[#This Row],[Entry]])</f>
        <v>500</v>
      </c>
      <c r="R659" s="41">
        <f>(0.25-Tabela1[[#This Row],[days]]/2000)*$L$2+(Tabela1[[#This Row],[days]]/2000+0.75)*(IF(Tabela1[[#This Row],[real]]&gt;Tabela1[[#This Row],[AV2]],0.4*Tabela1[[#This Row],[real]]+0.6*Tabela1[[#This Row],[AV2]],Tabela1[[#This Row],[AV2]]))</f>
        <v>3.4464648049930826</v>
      </c>
      <c r="S659" s="42">
        <f>Tabela1[[#This Row],[real]]-Tabela1[[#This Row],[AV2]]</f>
        <v>1.4239578825822718E-2</v>
      </c>
      <c r="T659" s="64">
        <f>Tabela1[[#This Row],[real]]/Tabela1[[#This Row],[AV2]]</f>
        <v>1.004138487336885</v>
      </c>
      <c r="U659" s="168">
        <v>43682</v>
      </c>
      <c r="V659" s="191" t="s">
        <v>4582</v>
      </c>
      <c r="W659" s="191"/>
      <c r="X659" s="2"/>
      <c r="Y659" s="41"/>
      <c r="Z659" s="40"/>
      <c r="AA659" s="41"/>
      <c r="AB659" s="40"/>
    </row>
    <row r="660" spans="1:28" x14ac:dyDescent="0.2">
      <c r="A660" s="585">
        <v>10300353</v>
      </c>
      <c r="B660" s="33" t="s">
        <v>6204</v>
      </c>
      <c r="C660" s="585" t="s">
        <v>6203</v>
      </c>
      <c r="D660" s="586">
        <v>3.5</v>
      </c>
      <c r="E660" s="587">
        <v>3.5681171326457006</v>
      </c>
      <c r="F660" s="588">
        <v>2019</v>
      </c>
      <c r="G660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0" s="586"/>
      <c r="I660" s="587">
        <v>0.33999999999999997</v>
      </c>
      <c r="J660" s="589">
        <f>(Tabela1[[#This Row],[real]]-1)^3/Tabela1[[#This Row],[Z]]*0.00002</f>
        <v>9.9631246323355813E-4</v>
      </c>
      <c r="K660" s="590">
        <v>770.63414226409498</v>
      </c>
      <c r="L660" s="590">
        <v>865.17306987735833</v>
      </c>
      <c r="M660" s="591">
        <v>43682</v>
      </c>
      <c r="N660" s="592">
        <f>IF(Tabela1[[#This Row],[Entry]]=$B$1,Tabela1[[#This Row],[real]],Tabela1[[#This Row],[L2]]/Tabela1[[#This Row],[days2]])</f>
        <v>3.6919996104764286</v>
      </c>
      <c r="O660" s="592">
        <f>IF(Tabela1[[#This Row],[Entry]]=$B$1,Tabela1[[#This Row],[real]],Tabela1[[#This Row],[L]]/($B$1-Tabela1[[#This Row],[Entry]]))</f>
        <v>3.6973208114417022</v>
      </c>
      <c r="P660" s="588">
        <v>208.73082978593533</v>
      </c>
      <c r="Q660" s="593">
        <f>MIN(500,$B$1-Tabela1[[#This Row],[Entry]])</f>
        <v>234</v>
      </c>
      <c r="R660" s="587">
        <f>(0.25-Tabela1[[#This Row],[days]]/2000)*$L$2+(Tabela1[[#This Row],[days]]/2000+0.75)*(IF(Tabela1[[#This Row],[real]]&gt;Tabela1[[#This Row],[AV2]],0.4*Tabela1[[#This Row],[real]]+0.6*Tabela1[[#This Row],[AV2]],Tabela1[[#This Row],[AV2]]))</f>
        <v>3.6449559765607709</v>
      </c>
      <c r="S660" s="592">
        <f>Tabela1[[#This Row],[real]]-Tabela1[[#This Row],[AV2]]</f>
        <v>-0.12388247783072792</v>
      </c>
      <c r="T660" s="592">
        <f>Tabela1[[#This Row],[real]]/Tabela1[[#This Row],[AV2]]</f>
        <v>0.96644569585565543</v>
      </c>
      <c r="U660" s="594">
        <v>43682</v>
      </c>
      <c r="V660" s="191" t="s">
        <v>4613</v>
      </c>
      <c r="W660" s="191"/>
      <c r="X660" s="2"/>
      <c r="Y660" s="41"/>
      <c r="Z660" s="40"/>
      <c r="AA660" s="41"/>
      <c r="AB660" s="40"/>
    </row>
    <row r="661" spans="1:28" x14ac:dyDescent="0.2">
      <c r="A661" s="585">
        <v>7375881</v>
      </c>
      <c r="B661" s="585" t="s">
        <v>5314</v>
      </c>
      <c r="C661" s="585" t="s">
        <v>6205</v>
      </c>
      <c r="D661" s="586">
        <v>3.5</v>
      </c>
      <c r="E661" s="587">
        <v>3.5845765441430735</v>
      </c>
      <c r="F661" s="588">
        <v>2016</v>
      </c>
      <c r="G66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1" s="586"/>
      <c r="I661" s="587">
        <v>0.33999999999999997</v>
      </c>
      <c r="J661" s="589">
        <f>(Tabela1[[#This Row],[real]]-1)^3/Tabela1[[#This Row],[Z]]*0.00002</f>
        <v>1.0155920078570694E-3</v>
      </c>
      <c r="K661" s="590">
        <v>774.24220882853945</v>
      </c>
      <c r="L661" s="590">
        <v>869.23358778592126</v>
      </c>
      <c r="M661" s="591">
        <v>43682</v>
      </c>
      <c r="N661" s="592">
        <f>IF(Tabela1[[#This Row],[Entry]]=$B$1,Tabela1[[#This Row],[real]],Tabela1[[#This Row],[L2]]/Tabela1[[#This Row],[days2]])</f>
        <v>3.7092853490908189</v>
      </c>
      <c r="O661" s="592">
        <f>IF(Tabela1[[#This Row],[Entry]]=$B$1,Tabela1[[#This Row],[real]],Tabela1[[#This Row],[L]]/($B$1-Tabela1[[#This Row],[Entry]]))</f>
        <v>3.7146734520765867</v>
      </c>
      <c r="P661" s="588">
        <v>208.73082978593533</v>
      </c>
      <c r="Q661" s="593">
        <f>MIN(500,$B$1-Tabela1[[#This Row],[Entry]])</f>
        <v>234</v>
      </c>
      <c r="R661" s="587">
        <f>(0.25-Tabela1[[#This Row],[days]]/2000)*$L$2+(Tabela1[[#This Row],[days]]/2000+0.75)*(IF(Tabela1[[#This Row],[real]]&gt;Tabela1[[#This Row],[AV2]],0.4*Tabela1[[#This Row],[real]]+0.6*Tabela1[[#This Row],[AV2]],Tabela1[[#This Row],[AV2]]))</f>
        <v>3.659942711939447</v>
      </c>
      <c r="S661" s="592">
        <f>Tabela1[[#This Row],[real]]-Tabela1[[#This Row],[AV2]]</f>
        <v>-0.12470880494774539</v>
      </c>
      <c r="T661" s="592">
        <f>Tabela1[[#This Row],[real]]/Tabela1[[#This Row],[AV2]]</f>
        <v>0.96637929056110161</v>
      </c>
      <c r="U661" s="594">
        <v>43682</v>
      </c>
      <c r="V661" s="191" t="s">
        <v>6206</v>
      </c>
      <c r="W661" s="191"/>
      <c r="X661" s="2"/>
      <c r="Y661" s="41"/>
      <c r="Z661" s="40"/>
      <c r="AA661" s="41"/>
      <c r="AB661" s="40"/>
    </row>
    <row r="662" spans="1:28" x14ac:dyDescent="0.2">
      <c r="A662" s="65">
        <v>1322533</v>
      </c>
      <c r="B662" s="65" t="s">
        <v>52</v>
      </c>
      <c r="C662" s="65" t="s">
        <v>52</v>
      </c>
      <c r="D662" s="39">
        <v>4</v>
      </c>
      <c r="E662" s="41">
        <v>3.9580285178447538</v>
      </c>
      <c r="F662" s="116">
        <v>2008</v>
      </c>
      <c r="G6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2" s="39">
        <v>1</v>
      </c>
      <c r="I662" s="41">
        <v>0.95</v>
      </c>
      <c r="J662" s="23">
        <f>(Tabela1[[#This Row],[real]]-1)^3/Tabela1[[#This Row],[Z]]*0.00002</f>
        <v>5.4489579984107607E-4</v>
      </c>
      <c r="K662" s="66">
        <v>3769.980564296282</v>
      </c>
      <c r="L662" s="66">
        <v>6544.852069779351</v>
      </c>
      <c r="M662" s="67">
        <v>42409</v>
      </c>
      <c r="N662" s="22">
        <f>IF(Tabela1[[#This Row],[Entry]]=$B$1,Tabela1[[#This Row],[real]],Tabela1[[#This Row],[L2]]/Tabela1[[#This Row],[days2]])</f>
        <v>4.2857972235125574</v>
      </c>
      <c r="O662" s="42">
        <f>IF(Tabela1[[#This Row],[Entry]]=$B$1,Tabela1[[#This Row],[real]],Tabela1[[#This Row],[L]]/($B$1-Tabela1[[#This Row],[Entry]]))</f>
        <v>4.3429675313731595</v>
      </c>
      <c r="P662" s="115">
        <v>879.64510864246586</v>
      </c>
      <c r="Q662" s="43">
        <f>MIN(500,$B$1-Tabela1[[#This Row],[Entry]])</f>
        <v>500</v>
      </c>
      <c r="R662" s="41">
        <f>(0.25-Tabela1[[#This Row],[days]]/2000)*$L$2+(Tabela1[[#This Row],[days]]/2000+0.75)*(IF(Tabela1[[#This Row],[real]]&gt;Tabela1[[#This Row],[AV2]],0.4*Tabela1[[#This Row],[real]]+0.6*Tabela1[[#This Row],[AV2]],Tabela1[[#This Row],[AV2]]))</f>
        <v>4.2857972235125574</v>
      </c>
      <c r="S662" s="42">
        <f>Tabela1[[#This Row],[real]]-Tabela1[[#This Row],[AV2]]</f>
        <v>-0.32776870566780358</v>
      </c>
      <c r="T662" s="64">
        <f>Tabela1[[#This Row],[real]]/Tabela1[[#This Row],[AV2]]</f>
        <v>0.92352211535589857</v>
      </c>
      <c r="U662" s="172">
        <v>43682</v>
      </c>
      <c r="V662" s="191" t="s">
        <v>3992</v>
      </c>
      <c r="W662" s="191"/>
      <c r="X662" s="2"/>
      <c r="Y662" s="41"/>
      <c r="Z662" s="40"/>
      <c r="AA662" s="41"/>
      <c r="AB662" s="40"/>
    </row>
    <row r="663" spans="1:28" x14ac:dyDescent="0.2">
      <c r="A663" s="44">
        <v>5659266</v>
      </c>
      <c r="B663" s="44" t="s">
        <v>3004</v>
      </c>
      <c r="C663" s="44" t="s">
        <v>3586</v>
      </c>
      <c r="D663" s="45">
        <v>4</v>
      </c>
      <c r="E663" s="46">
        <v>3.6951229081890267</v>
      </c>
      <c r="F663" s="116">
        <v>2014</v>
      </c>
      <c r="G6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2.6589123211532946</v>
      </c>
      <c r="H663" s="39"/>
      <c r="I663" s="46">
        <v>0.52</v>
      </c>
      <c r="J663" s="23">
        <f>(Tabela1[[#This Row],[real]]-1)^3/Tabela1[[#This Row],[Z]]*0.00002</f>
        <v>7.529434828033116E-4</v>
      </c>
      <c r="K663" s="111">
        <v>2184.5300829851226</v>
      </c>
      <c r="L663" s="66">
        <v>3312.1985465766379</v>
      </c>
      <c r="M663" s="49">
        <v>42992</v>
      </c>
      <c r="N663" s="22">
        <f>IF(Tabela1[[#This Row],[Entry]]=$B$1,Tabela1[[#This Row],[real]],Tabela1[[#This Row],[L2]]/Tabela1[[#This Row],[days2]])</f>
        <v>3.5886658097626958</v>
      </c>
      <c r="O663" s="47">
        <f>IF(Tabela1[[#This Row],[Entry]]=$B$1,Tabela1[[#This Row],[real]],Tabela1[[#This Row],[L]]/($B$1-Tabela1[[#This Row],[Entry]]))</f>
        <v>3.584630461663028</v>
      </c>
      <c r="P663" s="116">
        <v>608.73043041296091</v>
      </c>
      <c r="Q663" s="48">
        <f>MIN(500,$B$1-Tabela1[[#This Row],[Entry]])</f>
        <v>500</v>
      </c>
      <c r="R663" s="46">
        <f>(0.25-Tabela1[[#This Row],[days]]/2000)*$L$2+(Tabela1[[#This Row],[days]]/2000+0.75)*(IF(Tabela1[[#This Row],[real]]&gt;Tabela1[[#This Row],[AV2]],0.4*Tabela1[[#This Row],[real]]+0.6*Tabela1[[#This Row],[AV2]],Tabela1[[#This Row],[AV2]]))</f>
        <v>3.6312486491332283</v>
      </c>
      <c r="S663" s="47">
        <f>Tabela1[[#This Row],[real]]-Tabela1[[#This Row],[AV2]]</f>
        <v>0.10645709842633089</v>
      </c>
      <c r="T663" s="47">
        <f>Tabela1[[#This Row],[real]]/Tabela1[[#This Row],[AV2]]</f>
        <v>1.0296648125152035</v>
      </c>
      <c r="U663" s="172">
        <v>43681</v>
      </c>
      <c r="V663" s="191" t="s">
        <v>4260</v>
      </c>
      <c r="W663" s="191"/>
      <c r="X663" s="2"/>
      <c r="Y663" s="41"/>
      <c r="Z663" s="40"/>
      <c r="AA663" s="41"/>
      <c r="AB663" s="40"/>
    </row>
    <row r="664" spans="1:28" x14ac:dyDescent="0.2">
      <c r="A664" s="65">
        <v>793</v>
      </c>
      <c r="B664" s="65" t="s">
        <v>765</v>
      </c>
      <c r="C664" s="65" t="s">
        <v>766</v>
      </c>
      <c r="D664" s="39">
        <v>3.5</v>
      </c>
      <c r="E664" s="41">
        <v>3.4942192303053963</v>
      </c>
      <c r="F664" s="116">
        <v>1978</v>
      </c>
      <c r="G6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4" s="39"/>
      <c r="I664" s="41">
        <v>0.78</v>
      </c>
      <c r="J664" s="23">
        <f>(Tabela1[[#This Row],[real]]-1)^3/Tabela1[[#This Row],[Z]]*0.00002</f>
        <v>3.9786823089193438E-4</v>
      </c>
      <c r="K664" s="66">
        <v>2917.9493321498039</v>
      </c>
      <c r="L664" s="66">
        <v>4990.0286648343817</v>
      </c>
      <c r="M664" s="67">
        <v>42409</v>
      </c>
      <c r="N664" s="22">
        <f>IF(Tabela1[[#This Row],[Entry]]=$B$1,Tabela1[[#This Row],[real]],Tabela1[[#This Row],[L2]]/Tabela1[[#This Row],[days2]])</f>
        <v>3.3171892885904879</v>
      </c>
      <c r="O664" s="42">
        <f>IF(Tabela1[[#This Row],[Entry]]=$B$1,Tabela1[[#This Row],[real]],Tabela1[[#This Row],[L]]/($B$1-Tabela1[[#This Row],[Entry]]))</f>
        <v>3.3112333542364842</v>
      </c>
      <c r="P664" s="115">
        <v>879.64510864246586</v>
      </c>
      <c r="Q664" s="43">
        <f>MIN(500,$B$1-Tabela1[[#This Row],[Entry]])</f>
        <v>500</v>
      </c>
      <c r="R664" s="41">
        <f>(0.25-Tabela1[[#This Row],[days]]/2000)*$L$2+(Tabela1[[#This Row],[days]]/2000+0.75)*(IF(Tabela1[[#This Row],[real]]&gt;Tabela1[[#This Row],[AV2]],0.4*Tabela1[[#This Row],[real]]+0.6*Tabela1[[#This Row],[AV2]],Tabela1[[#This Row],[AV2]]))</f>
        <v>3.3880012652764515</v>
      </c>
      <c r="S664" s="42">
        <f>Tabela1[[#This Row],[real]]-Tabela1[[#This Row],[AV2]]</f>
        <v>0.17702994171490838</v>
      </c>
      <c r="T664" s="64">
        <f>Tabela1[[#This Row],[real]]/Tabela1[[#This Row],[AV2]]</f>
        <v>1.053367452476651</v>
      </c>
      <c r="U664" s="168">
        <v>43678</v>
      </c>
      <c r="V664" s="191" t="s">
        <v>4105</v>
      </c>
      <c r="W664" s="191"/>
      <c r="X664" s="2"/>
      <c r="Y664" s="41"/>
      <c r="Z664" s="40"/>
      <c r="AA664" s="41"/>
      <c r="AB664" s="40"/>
    </row>
    <row r="665" spans="1:28" x14ac:dyDescent="0.2">
      <c r="A665" s="403">
        <v>9332355</v>
      </c>
      <c r="B665" s="403" t="s">
        <v>2919</v>
      </c>
      <c r="C665" s="403" t="s">
        <v>5400</v>
      </c>
      <c r="D665" s="404">
        <v>4</v>
      </c>
      <c r="E665" s="405">
        <v>3.9388241295754649</v>
      </c>
      <c r="F665" s="116">
        <v>2018</v>
      </c>
      <c r="G6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65" s="39"/>
      <c r="I665" s="405">
        <v>0.59</v>
      </c>
      <c r="J665" s="362">
        <f>(Tabela1[[#This Row],[real]]-1)^3/Tabela1[[#This Row],[Z]]*0.00002</f>
        <v>8.6039677738068145E-4</v>
      </c>
      <c r="K665" s="407">
        <v>1815.9004491499529</v>
      </c>
      <c r="L665" s="66">
        <v>2410.497045119178</v>
      </c>
      <c r="M665" s="367">
        <v>43319</v>
      </c>
      <c r="N665" s="365">
        <f>IF(Tabela1[[#This Row],[Entry]]=$B$1,Tabela1[[#This Row],[real]],Tabela1[[#This Row],[L2]]/Tabela1[[#This Row],[days2]])</f>
        <v>4.0379917390492039</v>
      </c>
      <c r="O665" s="408">
        <f>IF(Tabela1[[#This Row],[Entry]]=$B$1,Tabela1[[#This Row],[real]],Tabela1[[#This Row],[L]]/($B$1-Tabela1[[#This Row],[Entry]]))</f>
        <v>4.03768349266194</v>
      </c>
      <c r="P665" s="406">
        <v>449.70385441589082</v>
      </c>
      <c r="Q665" s="409">
        <f>MIN(500,$B$1-Tabela1[[#This Row],[Entry]])</f>
        <v>500</v>
      </c>
      <c r="R665" s="405">
        <f>(0.25-Tabela1[[#This Row],[days]]/2000)*$L$2+(Tabela1[[#This Row],[days]]/2000+0.75)*(IF(Tabela1[[#This Row],[real]]&gt;Tabela1[[#This Row],[AV2]],0.4*Tabela1[[#This Row],[real]]+0.6*Tabela1[[#This Row],[AV2]],Tabela1[[#This Row],[AV2]]))</f>
        <v>4.0379917390492039</v>
      </c>
      <c r="S665" s="408">
        <f>Tabela1[[#This Row],[real]]-Tabela1[[#This Row],[AV2]]</f>
        <v>-9.9167609473739038E-2</v>
      </c>
      <c r="T665" s="408">
        <f>Tabela1[[#This Row],[real]]/Tabela1[[#This Row],[AV2]]</f>
        <v>0.9754413540486615</v>
      </c>
      <c r="U665" s="367">
        <v>43678</v>
      </c>
      <c r="V665" s="191" t="s">
        <v>3983</v>
      </c>
      <c r="W665" s="191"/>
      <c r="X665" s="2"/>
      <c r="Y665" s="41"/>
      <c r="Z665" s="40"/>
      <c r="AA665" s="41"/>
      <c r="AB665" s="40"/>
    </row>
    <row r="666" spans="1:28" x14ac:dyDescent="0.2">
      <c r="A666" s="585">
        <v>9923936</v>
      </c>
      <c r="B666" s="585" t="s">
        <v>6200</v>
      </c>
      <c r="C666" s="585" t="s">
        <v>6201</v>
      </c>
      <c r="D666" s="586">
        <v>4</v>
      </c>
      <c r="E666" s="587">
        <v>3.607240536020881</v>
      </c>
      <c r="F666" s="588">
        <v>2019</v>
      </c>
      <c r="G66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6.9170009781643875</v>
      </c>
      <c r="H666" s="586"/>
      <c r="I666" s="587">
        <v>0.35</v>
      </c>
      <c r="J666" s="589">
        <f>(Tabela1[[#This Row],[real]]-1)^3/Tabela1[[#This Row],[Z]]*0.00002</f>
        <v>1.0127569924522158E-3</v>
      </c>
      <c r="K666" s="590">
        <v>794.27514643965958</v>
      </c>
      <c r="L666" s="590">
        <v>893.92200085017987</v>
      </c>
      <c r="M666" s="591">
        <v>43677</v>
      </c>
      <c r="N666" s="592">
        <f>IF(Tabela1[[#This Row],[Entry]]=$B$1,Tabela1[[#This Row],[real]],Tabela1[[#This Row],[L2]]/Tabela1[[#This Row],[days2]])</f>
        <v>3.7346147711065139</v>
      </c>
      <c r="O666" s="592">
        <f>IF(Tabela1[[#This Row],[Entry]]=$B$1,Tabela1[[#This Row],[real]],Tabela1[[#This Row],[L]]/($B$1-Tabela1[[#This Row],[Entry]]))</f>
        <v>3.7402594177831792</v>
      </c>
      <c r="P666" s="588">
        <v>212.67927085403966</v>
      </c>
      <c r="Q666" s="593">
        <f>MIN(500,$B$1-Tabela1[[#This Row],[Entry]])</f>
        <v>239</v>
      </c>
      <c r="R666" s="587">
        <f>(0.25-Tabela1[[#This Row],[days]]/2000)*$L$2+(Tabela1[[#This Row],[days]]/2000+0.75)*(IF(Tabela1[[#This Row],[real]]&gt;Tabela1[[#This Row],[AV2]],0.4*Tabela1[[#This Row],[real]]+0.6*Tabela1[[#This Row],[AV2]],Tabela1[[#This Row],[AV2]]))</f>
        <v>3.6828941375616306</v>
      </c>
      <c r="S666" s="592">
        <f>Tabela1[[#This Row],[real]]-Tabela1[[#This Row],[AV2]]</f>
        <v>-0.12737423508563284</v>
      </c>
      <c r="T666" s="592">
        <f>Tabela1[[#This Row],[real]]/Tabela1[[#This Row],[AV2]]</f>
        <v>0.96589360807141733</v>
      </c>
      <c r="U666" s="594">
        <v>43677</v>
      </c>
      <c r="V666" s="191" t="s">
        <v>6202</v>
      </c>
      <c r="W666" s="191"/>
      <c r="X666" s="2"/>
      <c r="Y666" s="41"/>
      <c r="Z666" s="40"/>
      <c r="AA666" s="41"/>
      <c r="AB666" s="40"/>
    </row>
    <row r="667" spans="1:28" x14ac:dyDescent="0.2">
      <c r="A667" s="403">
        <v>8148783</v>
      </c>
      <c r="B667" s="403" t="s">
        <v>3849</v>
      </c>
      <c r="C667" s="403" t="s">
        <v>5471</v>
      </c>
      <c r="D667" s="404">
        <v>4.5</v>
      </c>
      <c r="E667" s="405">
        <v>4.0902963328517838</v>
      </c>
      <c r="F667" s="116">
        <v>2018</v>
      </c>
      <c r="G6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3.6987020191445885</v>
      </c>
      <c r="H667" s="39">
        <v>2</v>
      </c>
      <c r="I667" s="405">
        <v>0.64</v>
      </c>
      <c r="J667" s="362">
        <f>(Tabela1[[#This Row],[real]]-1)^3/Tabela1[[#This Row],[Z]]*0.00002</f>
        <v>9.2225368941126131E-4</v>
      </c>
      <c r="K667" s="407">
        <v>1710.6949639831264</v>
      </c>
      <c r="L667" s="66">
        <v>2226.8873567235423</v>
      </c>
      <c r="M667" s="367">
        <v>43344</v>
      </c>
      <c r="N667" s="365">
        <f>IF(Tabela1[[#This Row],[Entry]]=$B$1,Tabela1[[#This Row],[real]],Tabela1[[#This Row],[L2]]/Tabela1[[#This Row],[days2]])</f>
        <v>3.9257193733434912</v>
      </c>
      <c r="O667" s="408">
        <f>IF(Tabela1[[#This Row],[Entry]]=$B$1,Tabela1[[#This Row],[real]],Tabela1[[#This Row],[L]]/($B$1-Tabela1[[#This Row],[Entry]]))</f>
        <v>3.8931597145516474</v>
      </c>
      <c r="P667" s="406">
        <v>435.76598357975513</v>
      </c>
      <c r="Q667" s="409">
        <f>MIN(500,$B$1-Tabela1[[#This Row],[Entry]])</f>
        <v>500</v>
      </c>
      <c r="R667" s="405">
        <f>(0.25-Tabela1[[#This Row],[days]]/2000)*$L$2+(Tabela1[[#This Row],[days]]/2000+0.75)*(IF(Tabela1[[#This Row],[real]]&gt;Tabela1[[#This Row],[AV2]],0.4*Tabela1[[#This Row],[real]]+0.6*Tabela1[[#This Row],[AV2]],Tabela1[[#This Row],[AV2]]))</f>
        <v>3.9915501571468082</v>
      </c>
      <c r="S667" s="408">
        <f>Tabela1[[#This Row],[real]]-Tabela1[[#This Row],[AV2]]</f>
        <v>0.16457695950829265</v>
      </c>
      <c r="T667" s="408">
        <f>Tabela1[[#This Row],[real]]/Tabela1[[#This Row],[AV2]]</f>
        <v>1.041922751948549</v>
      </c>
      <c r="U667" s="367">
        <v>43677</v>
      </c>
      <c r="V667" s="191" t="s">
        <v>5472</v>
      </c>
      <c r="W667" s="191"/>
      <c r="X667" s="2"/>
      <c r="Y667" s="41"/>
      <c r="Z667" s="40"/>
      <c r="AA667" s="41"/>
      <c r="AB667" s="40"/>
    </row>
    <row r="668" spans="1:28" x14ac:dyDescent="0.2">
      <c r="A668" s="44">
        <v>8054687</v>
      </c>
      <c r="B668" s="44" t="s">
        <v>2674</v>
      </c>
      <c r="C668" s="33" t="s">
        <v>3488</v>
      </c>
      <c r="D668" s="45">
        <v>3.5</v>
      </c>
      <c r="E668" s="46">
        <v>3.2956948346033115</v>
      </c>
      <c r="F668" s="116">
        <v>2017</v>
      </c>
      <c r="G6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668" s="46">
        <v>0.49</v>
      </c>
      <c r="J668" s="23">
        <f>(Tabela1[[#This Row],[real]]-1)^3/Tabela1[[#This Row],[Z]]*0.00002</f>
        <v>4.9382876869630309E-4</v>
      </c>
      <c r="K668" s="111">
        <v>2266.0143024582148</v>
      </c>
      <c r="L668" s="66">
        <v>3608.8543967402347</v>
      </c>
      <c r="M668" s="49">
        <v>42845</v>
      </c>
      <c r="N668" s="22">
        <f>IF(Tabela1[[#This Row],[Entry]]=$B$1,Tabela1[[#This Row],[real]],Tabela1[[#This Row],[L2]]/Tabela1[[#This Row],[days2]])</f>
        <v>3.3469432014923219</v>
      </c>
      <c r="O668" s="47">
        <f>IF(Tabela1[[#This Row],[Entry]]=$B$1,Tabela1[[#This Row],[real]],Tabela1[[#This Row],[L]]/($B$1-Tabela1[[#This Row],[Entry]]))</f>
        <v>3.3696119484035805</v>
      </c>
      <c r="P668" s="116">
        <v>677.03996334561441</v>
      </c>
      <c r="Q668" s="48">
        <f>MIN(500,$B$1-Tabela1[[#This Row],[Entry]])</f>
        <v>500</v>
      </c>
      <c r="R668" s="46">
        <f>(0.25-Tabela1[[#This Row],[days]]/2000)*$L$2+(Tabela1[[#This Row],[days]]/2000+0.75)*(IF(Tabela1[[#This Row],[real]]&gt;Tabela1[[#This Row],[AV2]],0.4*Tabela1[[#This Row],[real]]+0.6*Tabela1[[#This Row],[AV2]],Tabela1[[#This Row],[AV2]]))</f>
        <v>3.3469432014923219</v>
      </c>
      <c r="S668" s="47">
        <f>Tabela1[[#This Row],[real]]-Tabela1[[#This Row],[AV2]]</f>
        <v>-5.1248366889010466E-2</v>
      </c>
      <c r="T668" s="47">
        <f>Tabela1[[#This Row],[real]]/Tabela1[[#This Row],[AV2]]</f>
        <v>0.98468800819023161</v>
      </c>
      <c r="U668" s="172">
        <v>43677</v>
      </c>
      <c r="V668" s="191" t="s">
        <v>4199</v>
      </c>
      <c r="W668" s="191"/>
      <c r="X668" s="2"/>
      <c r="Y668" s="41"/>
      <c r="Z668" s="40"/>
      <c r="AA668" s="41"/>
      <c r="AB668" s="40"/>
    </row>
    <row r="669" spans="1:28" x14ac:dyDescent="0.2">
      <c r="A669" s="65">
        <v>5912785</v>
      </c>
      <c r="B669" s="65" t="s">
        <v>24</v>
      </c>
      <c r="C669" s="65" t="s">
        <v>24</v>
      </c>
      <c r="D669" s="39">
        <v>4</v>
      </c>
      <c r="E669" s="41">
        <v>3.660440933431147</v>
      </c>
      <c r="F669" s="116">
        <v>2015</v>
      </c>
      <c r="G6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4.3393280823109253</v>
      </c>
      <c r="H669" s="39"/>
      <c r="I669" s="41">
        <v>0.84</v>
      </c>
      <c r="J669" s="23">
        <f>(Tabela1[[#This Row],[real]]-1)^3/Tabela1[[#This Row],[Z]]*0.00002</f>
        <v>4.4834421803171143E-4</v>
      </c>
      <c r="K669" s="66">
        <v>3354.1507028198912</v>
      </c>
      <c r="L669" s="66">
        <v>5795.5207210197123</v>
      </c>
      <c r="M669" s="67">
        <v>42409</v>
      </c>
      <c r="N669" s="22">
        <f>IF(Tabela1[[#This Row],[Entry]]=$B$1,Tabela1[[#This Row],[real]],Tabela1[[#This Row],[L2]]/Tabela1[[#This Row],[days2]])</f>
        <v>3.8130726469863143</v>
      </c>
      <c r="O669" s="42">
        <f>IF(Tabela1[[#This Row],[Entry]]=$B$1,Tabela1[[#This Row],[real]],Tabela1[[#This Row],[L]]/($B$1-Tabela1[[#This Row],[Entry]]))</f>
        <v>3.8457337233043876</v>
      </c>
      <c r="P669" s="115">
        <v>879.64510864246586</v>
      </c>
      <c r="Q669" s="43">
        <f>MIN(500,$B$1-Tabela1[[#This Row],[Entry]])</f>
        <v>500</v>
      </c>
      <c r="R669" s="41">
        <f>(0.25-Tabela1[[#This Row],[days]]/2000)*$L$2+(Tabela1[[#This Row],[days]]/2000+0.75)*(IF(Tabela1[[#This Row],[real]]&gt;Tabela1[[#This Row],[AV2]],0.4*Tabela1[[#This Row],[real]]+0.6*Tabela1[[#This Row],[AV2]],Tabela1[[#This Row],[AV2]]))</f>
        <v>3.8130726469863143</v>
      </c>
      <c r="S669" s="42">
        <f>Tabela1[[#This Row],[real]]-Tabela1[[#This Row],[AV2]]</f>
        <v>-0.15263171355516736</v>
      </c>
      <c r="T669" s="64">
        <f>Tabela1[[#This Row],[real]]/Tabela1[[#This Row],[AV2]]</f>
        <v>0.95997146456787263</v>
      </c>
      <c r="U669" s="168">
        <v>43676</v>
      </c>
      <c r="V669" s="191" t="s">
        <v>3938</v>
      </c>
      <c r="W669" s="191"/>
      <c r="X669" s="2"/>
      <c r="Y669" s="41"/>
      <c r="Z669" s="40"/>
      <c r="AA669" s="41"/>
      <c r="AB669" s="40"/>
    </row>
    <row r="670" spans="1:28" x14ac:dyDescent="0.2">
      <c r="A670" s="65">
        <v>3063963</v>
      </c>
      <c r="B670" s="65" t="s">
        <v>30</v>
      </c>
      <c r="C670" s="65" t="s">
        <v>376</v>
      </c>
      <c r="D670" s="39">
        <v>4</v>
      </c>
      <c r="E670" s="41">
        <v>3.6677859354153135</v>
      </c>
      <c r="F670" s="116">
        <v>2010</v>
      </c>
      <c r="G6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3.9834470465252312</v>
      </c>
      <c r="H670" s="39"/>
      <c r="I670" s="41">
        <v>0.6</v>
      </c>
      <c r="J670" s="23">
        <f>(Tabela1[[#This Row],[real]]-1)^3/Tabela1[[#This Row],[Z]]*0.00002</f>
        <v>6.3289502399232881E-4</v>
      </c>
      <c r="K670" s="66">
        <v>2912.8543098192768</v>
      </c>
      <c r="L670" s="66">
        <v>4935.1640548662917</v>
      </c>
      <c r="M670" s="67">
        <v>42409</v>
      </c>
      <c r="N670" s="22">
        <f>IF(Tabela1[[#This Row],[Entry]]=$B$1,Tabela1[[#This Row],[real]],Tabela1[[#This Row],[L2]]/Tabela1[[#This Row],[days2]])</f>
        <v>3.3113971546031915</v>
      </c>
      <c r="O670" s="42">
        <f>IF(Tabela1[[#This Row],[Entry]]=$B$1,Tabela1[[#This Row],[real]],Tabela1[[#This Row],[L]]/($B$1-Tabela1[[#This Row],[Entry]]))</f>
        <v>3.2748268446358937</v>
      </c>
      <c r="P670" s="115">
        <v>879.64510864246586</v>
      </c>
      <c r="Q670" s="43">
        <f>MIN(500,$B$1-Tabela1[[#This Row],[Entry]])</f>
        <v>500</v>
      </c>
      <c r="R670" s="41">
        <f>(0.25-Tabela1[[#This Row],[days]]/2000)*$L$2+(Tabela1[[#This Row],[days]]/2000+0.75)*(IF(Tabela1[[#This Row],[real]]&gt;Tabela1[[#This Row],[AV2]],0.4*Tabela1[[#This Row],[real]]+0.6*Tabela1[[#This Row],[AV2]],Tabela1[[#This Row],[AV2]]))</f>
        <v>3.45395266692804</v>
      </c>
      <c r="S670" s="42">
        <f>Tabela1[[#This Row],[real]]-Tabela1[[#This Row],[AV2]]</f>
        <v>0.356388780812122</v>
      </c>
      <c r="T670" s="64">
        <f>Tabela1[[#This Row],[real]]/Tabela1[[#This Row],[AV2]]</f>
        <v>1.1076248979427623</v>
      </c>
      <c r="U670" s="168">
        <v>43676</v>
      </c>
      <c r="V670" s="191" t="s">
        <v>4009</v>
      </c>
      <c r="W670" s="191"/>
      <c r="X670" s="2"/>
      <c r="Y670" s="41"/>
      <c r="Z670" s="40"/>
      <c r="AA670" s="41"/>
      <c r="AB670" s="40"/>
    </row>
    <row r="671" spans="1:28" x14ac:dyDescent="0.2">
      <c r="A671" s="585">
        <v>8898706</v>
      </c>
      <c r="B671" s="585" t="s">
        <v>6195</v>
      </c>
      <c r="C671" s="585" t="s">
        <v>6196</v>
      </c>
      <c r="D671" s="586">
        <v>3.5</v>
      </c>
      <c r="E671" s="587">
        <v>3.3423033106803026</v>
      </c>
      <c r="F671" s="588">
        <v>2018</v>
      </c>
      <c r="G67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1" s="586"/>
      <c r="I671" s="587">
        <v>0.33</v>
      </c>
      <c r="J671" s="589">
        <f>(Tabela1[[#This Row],[real]]-1)^3/Tabela1[[#This Row],[Z]]*0.00002</f>
        <v>7.7883498659928735E-4</v>
      </c>
      <c r="K671" s="590">
        <v>734.73454413206878</v>
      </c>
      <c r="L671" s="590">
        <v>827.12103950866356</v>
      </c>
      <c r="M671" s="591">
        <v>43676</v>
      </c>
      <c r="N671" s="592">
        <f>IF(Tabela1[[#This Row],[Entry]]=$B$1,Tabela1[[#This Row],[real]],Tabela1[[#This Row],[L2]]/Tabela1[[#This Row],[days2]])</f>
        <v>3.4419181881477257</v>
      </c>
      <c r="O671" s="592">
        <f>IF(Tabela1[[#This Row],[Entry]]=$B$1,Tabela1[[#This Row],[real]],Tabela1[[#This Row],[L]]/($B$1-Tabela1[[#This Row],[Entry]]))</f>
        <v>3.4463376646194317</v>
      </c>
      <c r="P671" s="588">
        <v>213.46659158318562</v>
      </c>
      <c r="Q671" s="593">
        <f>MIN(500,$B$1-Tabela1[[#This Row],[Entry]])</f>
        <v>240</v>
      </c>
      <c r="R671" s="587">
        <f>(0.25-Tabela1[[#This Row],[days]]/2000)*$L$2+(Tabela1[[#This Row],[days]]/2000+0.75)*(IF(Tabela1[[#This Row],[real]]&gt;Tabela1[[#This Row],[AV2]],0.4*Tabela1[[#This Row],[real]]+0.6*Tabela1[[#This Row],[AV2]],Tabela1[[#This Row],[AV2]]))</f>
        <v>3.4284462737344001</v>
      </c>
      <c r="S671" s="592">
        <f>Tabela1[[#This Row],[real]]-Tabela1[[#This Row],[AV2]]</f>
        <v>-9.9614877467423035E-2</v>
      </c>
      <c r="T671" s="592">
        <f>Tabela1[[#This Row],[real]]/Tabela1[[#This Row],[AV2]]</f>
        <v>0.97105832503211498</v>
      </c>
      <c r="U671" s="594">
        <v>43676</v>
      </c>
      <c r="V671" s="191" t="s">
        <v>3947</v>
      </c>
      <c r="W671" s="191"/>
      <c r="X671" s="2"/>
      <c r="Y671" s="41"/>
      <c r="Z671" s="40"/>
      <c r="AA671" s="41"/>
      <c r="AB671" s="40"/>
    </row>
    <row r="672" spans="1:28" x14ac:dyDescent="0.2">
      <c r="A672" s="585">
        <v>5480719</v>
      </c>
      <c r="B672" s="585" t="s">
        <v>6193</v>
      </c>
      <c r="C672" s="585" t="s">
        <v>6194</v>
      </c>
      <c r="D672" s="586">
        <v>3.5</v>
      </c>
      <c r="E672" s="587">
        <v>3.376703468591264</v>
      </c>
      <c r="F672" s="588">
        <v>2013</v>
      </c>
      <c r="G67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2" s="586"/>
      <c r="I672" s="587">
        <v>0.35</v>
      </c>
      <c r="J672" s="589">
        <f>(Tabela1[[#This Row],[real]]-1)^3/Tabela1[[#This Row],[Z]]*0.00002</f>
        <v>7.6716176787847297E-4</v>
      </c>
      <c r="K672" s="590">
        <v>741.70257195909949</v>
      </c>
      <c r="L672" s="590">
        <v>834.9349677168409</v>
      </c>
      <c r="M672" s="591">
        <v>43676</v>
      </c>
      <c r="N672" s="592">
        <f>IF(Tabela1[[#This Row],[Entry]]=$B$1,Tabela1[[#This Row],[real]],Tabela1[[#This Row],[L2]]/Tabela1[[#This Row],[days2]])</f>
        <v>3.4745604286751637</v>
      </c>
      <c r="O672" s="592">
        <f>IF(Tabela1[[#This Row],[Entry]]=$B$1,Tabela1[[#This Row],[real]],Tabela1[[#This Row],[L]]/($B$1-Tabela1[[#This Row],[Entry]]))</f>
        <v>3.4788956988201702</v>
      </c>
      <c r="P672" s="588">
        <v>213.46659158318562</v>
      </c>
      <c r="Q672" s="593">
        <f>MIN(500,$B$1-Tabela1[[#This Row],[Entry]])</f>
        <v>240</v>
      </c>
      <c r="R672" s="587">
        <f>(0.25-Tabela1[[#This Row],[days]]/2000)*$L$2+(Tabela1[[#This Row],[days]]/2000+0.75)*(IF(Tabela1[[#This Row],[real]]&gt;Tabela1[[#This Row],[AV2]],0.4*Tabela1[[#This Row],[real]]+0.6*Tabela1[[#This Row],[AV2]],Tabela1[[#This Row],[AV2]]))</f>
        <v>3.4568450229932712</v>
      </c>
      <c r="S672" s="592">
        <f>Tabela1[[#This Row],[real]]-Tabela1[[#This Row],[AV2]]</f>
        <v>-9.7856960083899658E-2</v>
      </c>
      <c r="T672" s="592">
        <f>Tabela1[[#This Row],[real]]/Tabela1[[#This Row],[AV2]]</f>
        <v>0.97183616112234028</v>
      </c>
      <c r="U672" s="594">
        <v>43676</v>
      </c>
      <c r="V672" s="191" t="s">
        <v>4017</v>
      </c>
      <c r="W672" s="227"/>
      <c r="X672" s="2"/>
      <c r="Y672" s="41"/>
      <c r="Z672" s="40"/>
      <c r="AA672" s="41"/>
      <c r="AB672" s="40"/>
    </row>
    <row r="673" spans="1:28" x14ac:dyDescent="0.2">
      <c r="A673" s="612">
        <v>5480205</v>
      </c>
      <c r="B673" s="612" t="s">
        <v>6197</v>
      </c>
      <c r="C673" s="612" t="s">
        <v>6198</v>
      </c>
      <c r="D673" s="613">
        <v>3.5</v>
      </c>
      <c r="E673" s="614">
        <v>3.3874518631049884</v>
      </c>
      <c r="F673" s="588">
        <v>2014</v>
      </c>
      <c r="G673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3" s="613"/>
      <c r="I673" s="614">
        <v>0.33</v>
      </c>
      <c r="J673" s="589">
        <f>(Tabela1[[#This Row],[real]]-1)^3/Tabela1[[#This Row],[Z]]*0.00002</f>
        <v>8.2474544848501116E-4</v>
      </c>
      <c r="K673" s="615">
        <v>745.70731073317131</v>
      </c>
      <c r="L673" s="590">
        <v>839.52645144135886</v>
      </c>
      <c r="M673" s="594">
        <v>43676</v>
      </c>
      <c r="N673" s="592">
        <f>IF(Tabela1[[#This Row],[Entry]]=$B$1,Tabela1[[#This Row],[real]],Tabela1[[#This Row],[L2]]/Tabela1[[#This Row],[days2]])</f>
        <v>3.4933209229725168</v>
      </c>
      <c r="O673" s="616">
        <f>IF(Tabela1[[#This Row],[Entry]]=$B$1,Tabela1[[#This Row],[real]],Tabela1[[#This Row],[L]]/($B$1-Tabela1[[#This Row],[Entry]]))</f>
        <v>3.4980268810056621</v>
      </c>
      <c r="P673" s="617">
        <v>213.46659158318562</v>
      </c>
      <c r="Q673" s="618">
        <f>MIN(500,$B$1-Tabela1[[#This Row],[Entry]])</f>
        <v>240</v>
      </c>
      <c r="R673" s="614">
        <f>(0.25-Tabela1[[#This Row],[days]]/2000)*$L$2+(Tabela1[[#This Row],[days]]/2000+0.75)*(IF(Tabela1[[#This Row],[real]]&gt;Tabela1[[#This Row],[AV2]],0.4*Tabela1[[#This Row],[real]]+0.6*Tabela1[[#This Row],[AV2]],Tabela1[[#This Row],[AV2]]))</f>
        <v>3.4731666530319685</v>
      </c>
      <c r="S673" s="616">
        <f>Tabela1[[#This Row],[real]]-Tabela1[[#This Row],[AV2]]</f>
        <v>-0.10586905986752848</v>
      </c>
      <c r="T673" s="616">
        <f>Tabela1[[#This Row],[real]]/Tabela1[[#This Row],[AV2]]</f>
        <v>0.96969386374686617</v>
      </c>
      <c r="U673" s="594">
        <v>43676</v>
      </c>
      <c r="V673" s="191" t="s">
        <v>6199</v>
      </c>
      <c r="W673" s="191"/>
      <c r="X673" s="2"/>
      <c r="Y673" s="41"/>
      <c r="Z673" s="40"/>
      <c r="AA673" s="41"/>
      <c r="AB673" s="40"/>
    </row>
    <row r="674" spans="1:28" x14ac:dyDescent="0.2">
      <c r="A674" s="10">
        <v>64568</v>
      </c>
      <c r="B674" s="10" t="s">
        <v>2099</v>
      </c>
      <c r="C674" s="10" t="s">
        <v>2100</v>
      </c>
      <c r="D674" s="2">
        <v>3.5</v>
      </c>
      <c r="E674" s="21">
        <v>3.5765173762859073</v>
      </c>
      <c r="F674" s="116">
        <v>1997</v>
      </c>
      <c r="G6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674" s="21">
        <v>0.74</v>
      </c>
      <c r="J674" s="23">
        <f>(Tabela1[[#This Row],[real]]-1)^3/Tabela1[[#This Row],[Z]]*0.00002</f>
        <v>4.6227190876158816E-4</v>
      </c>
      <c r="K674" s="24">
        <v>2872.6242503114208</v>
      </c>
      <c r="L674" s="66">
        <v>4853.0776011142461</v>
      </c>
      <c r="M674" s="1">
        <v>42409</v>
      </c>
      <c r="N674" s="22">
        <f>IF(Tabela1[[#This Row],[Entry]]=$B$1,Tabela1[[#This Row],[real]],Tabela1[[#This Row],[L2]]/Tabela1[[#This Row],[days2]])</f>
        <v>3.2656627338548718</v>
      </c>
      <c r="O674" s="22">
        <f>IF(Tabela1[[#This Row],[Entry]]=$B$1,Tabela1[[#This Row],[real]],Tabela1[[#This Row],[L]]/($B$1-Tabela1[[#This Row],[Entry]]))</f>
        <v>3.2203567359749479</v>
      </c>
      <c r="P674" s="35">
        <v>879.64510864246586</v>
      </c>
      <c r="Q674" s="3">
        <f>MIN(500,$B$1-Tabela1[[#This Row],[Entry]])</f>
        <v>500</v>
      </c>
      <c r="R674" s="21">
        <f>(0.25-Tabela1[[#This Row],[days]]/2000)*$L$2+(Tabela1[[#This Row],[days]]/2000+0.75)*(IF(Tabela1[[#This Row],[real]]&gt;Tabela1[[#This Row],[AV2]],0.4*Tabela1[[#This Row],[real]]+0.6*Tabela1[[#This Row],[AV2]],Tabela1[[#This Row],[AV2]]))</f>
        <v>3.390004590827286</v>
      </c>
      <c r="S674" s="22">
        <f>Tabela1[[#This Row],[real]]-Tabela1[[#This Row],[AV2]]</f>
        <v>0.31085464243103544</v>
      </c>
      <c r="T674" s="47">
        <f>Tabela1[[#This Row],[real]]/Tabela1[[#This Row],[AV2]]</f>
        <v>1.0951888384579429</v>
      </c>
      <c r="U674" s="168">
        <v>43676</v>
      </c>
      <c r="V674" s="191" t="s">
        <v>4024</v>
      </c>
      <c r="W674" s="191"/>
      <c r="X674" s="2"/>
      <c r="Y674" s="41"/>
      <c r="Z674" s="40"/>
      <c r="AA674" s="41"/>
      <c r="AB674" s="40"/>
    </row>
    <row r="675" spans="1:28" x14ac:dyDescent="0.2">
      <c r="A675" s="65">
        <v>3410102</v>
      </c>
      <c r="B675" s="65" t="s">
        <v>65</v>
      </c>
      <c r="C675" s="65" t="s">
        <v>66</v>
      </c>
      <c r="D675" s="39">
        <v>4.5</v>
      </c>
      <c r="E675" s="41">
        <v>4.4924063285721889</v>
      </c>
      <c r="F675" s="116">
        <v>2011</v>
      </c>
      <c r="G6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675" s="41">
        <v>0.91999999999999993</v>
      </c>
      <c r="J675" s="23">
        <f>(Tabela1[[#This Row],[real]]-1)^3/Tabela1[[#This Row],[Z]]*0.00002</f>
        <v>9.2601168712017534E-4</v>
      </c>
      <c r="K675" s="66">
        <v>3845.078695893751</v>
      </c>
      <c r="L675" s="66">
        <v>6560.133791544381</v>
      </c>
      <c r="M675" s="67">
        <v>42409</v>
      </c>
      <c r="N675" s="22">
        <f>IF(Tabela1[[#This Row],[Entry]]=$B$1,Tabela1[[#This Row],[real]],Tabela1[[#This Row],[L2]]/Tabela1[[#This Row],[days2]])</f>
        <v>4.3711704392101538</v>
      </c>
      <c r="O675" s="42">
        <f>IF(Tabela1[[#This Row],[Entry]]=$B$1,Tabela1[[#This Row],[real]],Tabela1[[#This Row],[L]]/($B$1-Tabela1[[#This Row],[Entry]]))</f>
        <v>4.3531080235861852</v>
      </c>
      <c r="P675" s="115">
        <v>879.64510864246586</v>
      </c>
      <c r="Q675" s="43">
        <f>MIN(500,$B$1-Tabela1[[#This Row],[Entry]])</f>
        <v>500</v>
      </c>
      <c r="R675" s="41">
        <f>(0.25-Tabela1[[#This Row],[days]]/2000)*$L$2+(Tabela1[[#This Row],[days]]/2000+0.75)*(IF(Tabela1[[#This Row],[real]]&gt;Tabela1[[#This Row],[AV2]],0.4*Tabela1[[#This Row],[real]]+0.6*Tabela1[[#This Row],[AV2]],Tabela1[[#This Row],[AV2]]))</f>
        <v>4.4196647949549686</v>
      </c>
      <c r="S675" s="42">
        <f>Tabela1[[#This Row],[real]]-Tabela1[[#This Row],[AV2]]</f>
        <v>0.12123588936203511</v>
      </c>
      <c r="T675" s="64">
        <f>Tabela1[[#This Row],[real]]/Tabela1[[#This Row],[AV2]]</f>
        <v>1.027735337948511</v>
      </c>
      <c r="U675" s="172">
        <v>43676</v>
      </c>
      <c r="V675" s="191" t="s">
        <v>4073</v>
      </c>
      <c r="W675" s="191"/>
      <c r="X675" s="2"/>
      <c r="Y675" s="41"/>
      <c r="Z675" s="40"/>
      <c r="AA675" s="41"/>
      <c r="AB675" s="40"/>
    </row>
    <row r="676" spans="1:28" x14ac:dyDescent="0.2">
      <c r="A676" s="65">
        <v>8993</v>
      </c>
      <c r="B676" s="65" t="s">
        <v>2435</v>
      </c>
      <c r="C676" s="65" t="s">
        <v>1456</v>
      </c>
      <c r="D676" s="39">
        <v>3.5</v>
      </c>
      <c r="E676" s="41">
        <v>3.2125251791009446</v>
      </c>
      <c r="F676" s="116">
        <v>1981</v>
      </c>
      <c r="G6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4.4898453850275111</v>
      </c>
      <c r="H676" s="39"/>
      <c r="I676" s="41">
        <v>0.59</v>
      </c>
      <c r="J676" s="23">
        <f>(Tabela1[[#This Row],[real]]-1)^3/Tabela1[[#This Row],[Z]]*0.00002</f>
        <v>3.6714925336383668E-4</v>
      </c>
      <c r="K676" s="66">
        <v>2705.3823339724222</v>
      </c>
      <c r="L676" s="66">
        <v>4626.8598737918092</v>
      </c>
      <c r="M676" s="67">
        <v>42409</v>
      </c>
      <c r="N676" s="22">
        <f>IF(Tabela1[[#This Row],[Entry]]=$B$1,Tabela1[[#This Row],[real]],Tabela1[[#This Row],[L2]]/Tabela1[[#This Row],[days2]])</f>
        <v>3.0755384272500197</v>
      </c>
      <c r="O676" s="42">
        <f>IF(Tabela1[[#This Row],[Entry]]=$B$1,Tabela1[[#This Row],[real]],Tabela1[[#This Row],[L]]/($B$1-Tabela1[[#This Row],[Entry]]))</f>
        <v>3.0702454371544854</v>
      </c>
      <c r="P676" s="115">
        <v>879.64510864246586</v>
      </c>
      <c r="Q676" s="43">
        <f>MIN(500,$B$1-Tabela1[[#This Row],[Entry]])</f>
        <v>500</v>
      </c>
      <c r="R676" s="41">
        <f>(0.25-Tabela1[[#This Row],[days]]/2000)*$L$2+(Tabela1[[#This Row],[days]]/2000+0.75)*(IF(Tabela1[[#This Row],[real]]&gt;Tabela1[[#This Row],[AV2]],0.4*Tabela1[[#This Row],[real]]+0.6*Tabela1[[#This Row],[AV2]],Tabela1[[#This Row],[AV2]]))</f>
        <v>3.1303331279903897</v>
      </c>
      <c r="S676" s="42">
        <f>Tabela1[[#This Row],[real]]-Tabela1[[#This Row],[AV2]]</f>
        <v>0.1369867518509249</v>
      </c>
      <c r="T676" s="64">
        <f>Tabela1[[#This Row],[real]]/Tabela1[[#This Row],[AV2]]</f>
        <v>1.0445407381800822</v>
      </c>
      <c r="U676" s="168">
        <v>43675</v>
      </c>
      <c r="V676" s="191" t="s">
        <v>4427</v>
      </c>
      <c r="W676" s="191"/>
      <c r="X676" s="2"/>
      <c r="Y676" s="41"/>
      <c r="Z676" s="40"/>
      <c r="AA676" s="41"/>
      <c r="AB676" s="40"/>
    </row>
    <row r="677" spans="1:28" x14ac:dyDescent="0.2">
      <c r="A677" s="585">
        <v>3944677</v>
      </c>
      <c r="B677" s="585" t="s">
        <v>6191</v>
      </c>
      <c r="C677" s="585" t="s">
        <v>6192</v>
      </c>
      <c r="D677" s="586">
        <v>3.5</v>
      </c>
      <c r="E677" s="587">
        <v>3.4115108779804975</v>
      </c>
      <c r="F677" s="588">
        <v>2012</v>
      </c>
      <c r="G677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7" s="586"/>
      <c r="I677" s="587">
        <v>0.32999999999999996</v>
      </c>
      <c r="J677" s="589">
        <f>(Tabela1[[#This Row],[real]]-1)^3/Tabela1[[#This Row],[Z]]*0.00002</f>
        <v>8.4993112114808902E-4</v>
      </c>
      <c r="K677" s="590">
        <v>753.45112905546841</v>
      </c>
      <c r="L677" s="590">
        <v>848.62748942493329</v>
      </c>
      <c r="M677" s="591">
        <v>43675</v>
      </c>
      <c r="N677" s="592">
        <f>IF(Tabela1[[#This Row],[Entry]]=$B$1,Tabela1[[#This Row],[real]],Tabela1[[#This Row],[L2]]/Tabela1[[#This Row],[days2]])</f>
        <v>3.5166400914105673</v>
      </c>
      <c r="O677" s="592">
        <f>IF(Tabela1[[#This Row],[Entry]]=$B$1,Tabela1[[#This Row],[real]],Tabela1[[#This Row],[L]]/($B$1-Tabela1[[#This Row],[Entry]]))</f>
        <v>3.5212758897300138</v>
      </c>
      <c r="P677" s="588">
        <v>214.25312499160242</v>
      </c>
      <c r="Q677" s="593">
        <f>MIN(500,$B$1-Tabela1[[#This Row],[Entry]])</f>
        <v>241</v>
      </c>
      <c r="R677" s="587">
        <f>(0.25-Tabela1[[#This Row],[days]]/2000)*$L$2+(Tabela1[[#This Row],[days]]/2000+0.75)*(IF(Tabela1[[#This Row],[real]]&gt;Tabela1[[#This Row],[AV2]],0.4*Tabela1[[#This Row],[real]]+0.6*Tabela1[[#This Row],[AV2]],Tabela1[[#This Row],[AV2]]))</f>
        <v>3.4935435055801403</v>
      </c>
      <c r="S677" s="592">
        <f>Tabela1[[#This Row],[real]]-Tabela1[[#This Row],[AV2]]</f>
        <v>-0.10512921343006987</v>
      </c>
      <c r="T677" s="592">
        <f>Tabela1[[#This Row],[real]]/Tabela1[[#This Row],[AV2]]</f>
        <v>0.97010521102604463</v>
      </c>
      <c r="U677" s="594">
        <v>43675</v>
      </c>
      <c r="V677" s="191" t="s">
        <v>5030</v>
      </c>
      <c r="W677" s="191"/>
      <c r="X677" s="2"/>
      <c r="Y677" s="41"/>
      <c r="Z677" s="40"/>
      <c r="AA677" s="41"/>
      <c r="AB677" s="40"/>
    </row>
    <row r="678" spans="1:28" x14ac:dyDescent="0.2">
      <c r="A678" s="403">
        <v>8172031</v>
      </c>
      <c r="B678" s="403" t="s">
        <v>5407</v>
      </c>
      <c r="C678" s="403" t="s">
        <v>5408</v>
      </c>
      <c r="D678" s="404">
        <v>4</v>
      </c>
      <c r="E678" s="405">
        <v>3.7769105521869459</v>
      </c>
      <c r="F678" s="116">
        <v>2017</v>
      </c>
      <c r="G6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8" s="298">
        <v>2</v>
      </c>
      <c r="I678" s="405">
        <v>0.59</v>
      </c>
      <c r="J678" s="362">
        <f>(Tabela1[[#This Row],[real]]-1)^3/Tabela1[[#This Row],[Z]]*0.00002</f>
        <v>7.2587803755163173E-4</v>
      </c>
      <c r="K678" s="407">
        <v>1710.4777564549008</v>
      </c>
      <c r="L678" s="66">
        <v>2265.8557313113961</v>
      </c>
      <c r="M678" s="367">
        <v>43322</v>
      </c>
      <c r="N678" s="365">
        <f>IF(Tabela1[[#This Row],[Entry]]=$B$1,Tabela1[[#This Row],[real]],Tabela1[[#This Row],[L2]]/Tabela1[[#This Row],[days2]])</f>
        <v>3.8176075425478637</v>
      </c>
      <c r="O678" s="408">
        <f>IF(Tabela1[[#This Row],[Entry]]=$B$1,Tabela1[[#This Row],[real]],Tabela1[[#This Row],[L]]/($B$1-Tabela1[[#This Row],[Entry]]))</f>
        <v>3.8145719382346734</v>
      </c>
      <c r="P678" s="406">
        <v>448.04965869103751</v>
      </c>
      <c r="Q678" s="409">
        <f>MIN(500,$B$1-Tabela1[[#This Row],[Entry]])</f>
        <v>500</v>
      </c>
      <c r="R678" s="405">
        <f>(0.25-Tabela1[[#This Row],[days]]/2000)*$L$2+(Tabela1[[#This Row],[days]]/2000+0.75)*(IF(Tabela1[[#This Row],[real]]&gt;Tabela1[[#This Row],[AV2]],0.4*Tabela1[[#This Row],[real]]+0.6*Tabela1[[#This Row],[AV2]],Tabela1[[#This Row],[AV2]]))</f>
        <v>3.8176075425478637</v>
      </c>
      <c r="S678" s="408">
        <f>Tabela1[[#This Row],[real]]-Tabela1[[#This Row],[AV2]]</f>
        <v>-4.0696990360917784E-2</v>
      </c>
      <c r="T678" s="408">
        <f>Tabela1[[#This Row],[real]]/Tabela1[[#This Row],[AV2]]</f>
        <v>0.98933966105542726</v>
      </c>
      <c r="U678" s="367">
        <v>43675</v>
      </c>
      <c r="V678" s="191" t="s">
        <v>4200</v>
      </c>
      <c r="W678" s="191"/>
      <c r="X678" s="2"/>
      <c r="Y678" s="41"/>
      <c r="Z678" s="40"/>
      <c r="AA678" s="41"/>
      <c r="AB678" s="40"/>
    </row>
    <row r="679" spans="1:28" x14ac:dyDescent="0.2">
      <c r="A679" s="75">
        <v>8021508</v>
      </c>
      <c r="B679" s="75" t="s">
        <v>290</v>
      </c>
      <c r="C679" s="75" t="s">
        <v>3501</v>
      </c>
      <c r="D679" s="76">
        <v>3</v>
      </c>
      <c r="E679" s="77">
        <v>2.9617953499033183</v>
      </c>
      <c r="F679" s="116">
        <v>2017</v>
      </c>
      <c r="G6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79" s="39"/>
      <c r="I679" s="77">
        <v>0.47</v>
      </c>
      <c r="J679" s="23">
        <f>(Tabela1[[#This Row],[real]]-1)^3/Tabela1[[#This Row],[Z]]*0.00002</f>
        <v>3.2128706413815232E-4</v>
      </c>
      <c r="K679" s="112">
        <v>2127.1620046648195</v>
      </c>
      <c r="L679" s="66">
        <v>3406.8975533163734</v>
      </c>
      <c r="M679" s="79">
        <v>42851</v>
      </c>
      <c r="N679" s="22">
        <f>IF(Tabela1[[#This Row],[Entry]]=$B$1,Tabela1[[#This Row],[real]],Tabela1[[#This Row],[L2]]/Tabela1[[#This Row],[days2]])</f>
        <v>3.154848002285684</v>
      </c>
      <c r="O679" s="64">
        <f>IF(Tabela1[[#This Row],[Entry]]=$B$1,Tabela1[[#This Row],[real]],Tabela1[[#This Row],[L]]/($B$1-Tabela1[[#This Row],[Entry]]))</f>
        <v>3.1989648387947169</v>
      </c>
      <c r="P679" s="117">
        <v>674.25181914427981</v>
      </c>
      <c r="Q679" s="78">
        <f>MIN(500,$B$1-Tabela1[[#This Row],[Entry]])</f>
        <v>500</v>
      </c>
      <c r="R679" s="77">
        <f>(0.25-Tabela1[[#This Row],[days]]/2000)*$L$2+(Tabela1[[#This Row],[days]]/2000+0.75)*(IF(Tabela1[[#This Row],[real]]&gt;Tabela1[[#This Row],[AV2]],0.4*Tabela1[[#This Row],[real]]+0.6*Tabela1[[#This Row],[AV2]],Tabela1[[#This Row],[AV2]]))</f>
        <v>3.154848002285684</v>
      </c>
      <c r="S679" s="64">
        <f>Tabela1[[#This Row],[real]]-Tabela1[[#This Row],[AV2]]</f>
        <v>-0.19305265238236569</v>
      </c>
      <c r="T679" s="64">
        <f>Tabela1[[#This Row],[real]]/Tabela1[[#This Row],[AV2]]</f>
        <v>0.93880762171664078</v>
      </c>
      <c r="U679" s="168">
        <v>43674</v>
      </c>
      <c r="V679" s="191" t="s">
        <v>4123</v>
      </c>
      <c r="W679" s="191"/>
      <c r="X679" s="2"/>
      <c r="Y679" s="41"/>
      <c r="Z679" s="40"/>
      <c r="AA679" s="41"/>
      <c r="AB679" s="40"/>
    </row>
    <row r="680" spans="1:28" x14ac:dyDescent="0.2">
      <c r="A680" s="65">
        <v>7636786</v>
      </c>
      <c r="B680" s="65" t="s">
        <v>3304</v>
      </c>
      <c r="C680" s="65" t="s">
        <v>3305</v>
      </c>
      <c r="D680" s="39">
        <v>3</v>
      </c>
      <c r="E680" s="41">
        <v>3.0164871852705963</v>
      </c>
      <c r="F680" s="116">
        <v>2016</v>
      </c>
      <c r="G6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0" s="39"/>
      <c r="I680" s="41">
        <v>0.52</v>
      </c>
      <c r="J680" s="23">
        <f>(Tabela1[[#This Row],[real]]-1)^3/Tabela1[[#This Row],[Z]]*0.00002</f>
        <v>3.1536467956087442E-4</v>
      </c>
      <c r="K680" s="66">
        <v>2307.0431610445162</v>
      </c>
      <c r="L680" s="66">
        <v>3794.9423224696702</v>
      </c>
      <c r="M680" s="67">
        <v>42720</v>
      </c>
      <c r="N680" s="22">
        <f>IF(Tabela1[[#This Row],[Entry]]=$B$1,Tabela1[[#This Row],[real]],Tabela1[[#This Row],[L2]]/Tabela1[[#This Row],[days2]])</f>
        <v>3.1382949546269634</v>
      </c>
      <c r="O680" s="42">
        <f>IF(Tabela1[[#This Row],[Entry]]=$B$1,Tabela1[[#This Row],[real]],Tabela1[[#This Row],[L]]/($B$1-Tabela1[[#This Row],[Entry]]))</f>
        <v>3.1730286977171156</v>
      </c>
      <c r="P680" s="115">
        <v>735.12630087338152</v>
      </c>
      <c r="Q680" s="43">
        <f>MIN(500,$B$1-Tabela1[[#This Row],[Entry]])</f>
        <v>500</v>
      </c>
      <c r="R680" s="41">
        <f>(0.25-Tabela1[[#This Row],[days]]/2000)*$L$2+(Tabela1[[#This Row],[days]]/2000+0.75)*(IF(Tabela1[[#This Row],[real]]&gt;Tabela1[[#This Row],[AV2]],0.4*Tabela1[[#This Row],[real]]+0.6*Tabela1[[#This Row],[AV2]],Tabela1[[#This Row],[AV2]]))</f>
        <v>3.1382949546269634</v>
      </c>
      <c r="S680" s="42">
        <f>Tabela1[[#This Row],[real]]-Tabela1[[#This Row],[AV2]]</f>
        <v>-0.12180776935636706</v>
      </c>
      <c r="T680" s="64">
        <f>Tabela1[[#This Row],[real]]/Tabela1[[#This Row],[AV2]]</f>
        <v>0.9611866407978068</v>
      </c>
      <c r="U680" s="168">
        <v>43674</v>
      </c>
      <c r="V680" s="191" t="s">
        <v>4707</v>
      </c>
      <c r="W680" s="191"/>
      <c r="X680" s="2"/>
      <c r="Y680" s="41"/>
      <c r="Z680" s="40"/>
      <c r="AA680" s="41"/>
      <c r="AB680" s="40"/>
    </row>
    <row r="681" spans="1:28" x14ac:dyDescent="0.2">
      <c r="A681" s="585">
        <v>845166</v>
      </c>
      <c r="B681" s="585" t="s">
        <v>6189</v>
      </c>
      <c r="C681" s="585" t="s">
        <v>6190</v>
      </c>
      <c r="D681" s="586">
        <v>3.5</v>
      </c>
      <c r="E681" s="587">
        <v>3.392270359525924</v>
      </c>
      <c r="F681" s="588">
        <v>2007</v>
      </c>
      <c r="G68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1" s="586"/>
      <c r="I681" s="587">
        <v>0.26</v>
      </c>
      <c r="J681" s="589">
        <f>(Tabela1[[#This Row],[real]]-1)^3/Tabela1[[#This Row],[Z]]*0.00002</f>
        <v>1.0531431947418365E-3</v>
      </c>
      <c r="K681" s="590">
        <v>759.63575805742926</v>
      </c>
      <c r="L681" s="590">
        <v>856.42400677105661</v>
      </c>
      <c r="M681" s="591">
        <v>43674</v>
      </c>
      <c r="N681" s="592">
        <f>IF(Tabela1[[#This Row],[Entry]]=$B$1,Tabela1[[#This Row],[real]],Tabela1[[#This Row],[L2]]/Tabela1[[#This Row],[days2]])</f>
        <v>3.5325508893509885</v>
      </c>
      <c r="O681" s="592">
        <f>IF(Tabela1[[#This Row],[Entry]]=$B$1,Tabela1[[#This Row],[real]],Tabela1[[#This Row],[L]]/($B$1-Tabela1[[#This Row],[Entry]]))</f>
        <v>3.5389421767399032</v>
      </c>
      <c r="P681" s="588">
        <v>215.0388718666108</v>
      </c>
      <c r="Q681" s="593">
        <f>MIN(500,$B$1-Tabela1[[#This Row],[Entry]])</f>
        <v>242</v>
      </c>
      <c r="R681" s="587">
        <f>(0.25-Tabela1[[#This Row],[days]]/2000)*$L$2+(Tabela1[[#This Row],[days]]/2000+0.75)*(IF(Tabela1[[#This Row],[real]]&gt;Tabela1[[#This Row],[AV2]],0.4*Tabela1[[#This Row],[real]]+0.6*Tabela1[[#This Row],[AV2]],Tabela1[[#This Row],[AV2]]))</f>
        <v>3.5074909865933139</v>
      </c>
      <c r="S681" s="592">
        <f>Tabela1[[#This Row],[real]]-Tabela1[[#This Row],[AV2]]</f>
        <v>-0.14028052982506445</v>
      </c>
      <c r="T681" s="592">
        <f>Tabela1[[#This Row],[real]]/Tabela1[[#This Row],[AV2]]</f>
        <v>0.96028916943618692</v>
      </c>
      <c r="U681" s="594">
        <v>43674</v>
      </c>
      <c r="V681" s="191" t="s">
        <v>6136</v>
      </c>
      <c r="W681" s="191"/>
      <c r="X681" s="2"/>
      <c r="Y681" s="41"/>
      <c r="Z681" s="40"/>
      <c r="AA681" s="41"/>
      <c r="AB681" s="40"/>
    </row>
    <row r="682" spans="1:28" x14ac:dyDescent="0.2">
      <c r="A682" s="65">
        <v>694802</v>
      </c>
      <c r="B682" s="65" t="s">
        <v>861</v>
      </c>
      <c r="C682" s="65" t="s">
        <v>862</v>
      </c>
      <c r="D682" s="39">
        <v>3.5</v>
      </c>
      <c r="E682" s="41">
        <v>3.4946991997886183</v>
      </c>
      <c r="F682" s="116">
        <v>2006</v>
      </c>
      <c r="G6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2" s="39"/>
      <c r="I682" s="41">
        <v>0.79</v>
      </c>
      <c r="J682" s="23">
        <f>(Tabela1[[#This Row],[real]]-1)^3/Tabela1[[#This Row],[Z]]*0.00002</f>
        <v>3.9305874900541157E-4</v>
      </c>
      <c r="K682" s="66">
        <v>2986.3480858324442</v>
      </c>
      <c r="L682" s="66">
        <v>5109.4797727365758</v>
      </c>
      <c r="M682" s="67">
        <v>42409</v>
      </c>
      <c r="N682" s="22">
        <f>IF(Tabela1[[#This Row],[Entry]]=$B$1,Tabela1[[#This Row],[real]],Tabela1[[#This Row],[L2]]/Tabela1[[#This Row],[days2]])</f>
        <v>3.3949465034156785</v>
      </c>
      <c r="O682" s="42">
        <f>IF(Tabela1[[#This Row],[Entry]]=$B$1,Tabela1[[#This Row],[real]],Tabela1[[#This Row],[L]]/($B$1-Tabela1[[#This Row],[Entry]]))</f>
        <v>3.390497526699785</v>
      </c>
      <c r="P682" s="115">
        <v>879.64510864246586</v>
      </c>
      <c r="Q682" s="43">
        <f>MIN(500,$B$1-Tabela1[[#This Row],[Entry]])</f>
        <v>500</v>
      </c>
      <c r="R682" s="41">
        <f>(0.25-Tabela1[[#This Row],[days]]/2000)*$L$2+(Tabela1[[#This Row],[days]]/2000+0.75)*(IF(Tabela1[[#This Row],[real]]&gt;Tabela1[[#This Row],[AV2]],0.4*Tabela1[[#This Row],[real]]+0.6*Tabela1[[#This Row],[AV2]],Tabela1[[#This Row],[AV2]]))</f>
        <v>3.4348475819648545</v>
      </c>
      <c r="S682" s="42">
        <f>Tabela1[[#This Row],[real]]-Tabela1[[#This Row],[AV2]]</f>
        <v>9.975269637293982E-2</v>
      </c>
      <c r="T682" s="64">
        <f>Tabela1[[#This Row],[real]]/Tabela1[[#This Row],[AV2]]</f>
        <v>1.0293827005145966</v>
      </c>
      <c r="U682" s="168">
        <v>43674</v>
      </c>
      <c r="V682" s="191" t="s">
        <v>4617</v>
      </c>
      <c r="W682" s="191"/>
      <c r="X682" s="2"/>
      <c r="Y682" s="41"/>
      <c r="Z682" s="40"/>
      <c r="AA682" s="41"/>
      <c r="AB682" s="40"/>
    </row>
    <row r="683" spans="1:28" x14ac:dyDescent="0.2">
      <c r="A683" s="428">
        <v>9486927</v>
      </c>
      <c r="B683" s="428" t="s">
        <v>532</v>
      </c>
      <c r="C683" s="428" t="s">
        <v>5641</v>
      </c>
      <c r="D683" s="429">
        <v>3.5</v>
      </c>
      <c r="E683" s="430">
        <v>3.5299824765282652</v>
      </c>
      <c r="F683" s="116">
        <v>2018</v>
      </c>
      <c r="G6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3" s="429"/>
      <c r="I683" s="430">
        <v>0.44999999999999996</v>
      </c>
      <c r="J683" s="432">
        <f>(Tabela1[[#This Row],[real]]-1)^3/Tabela1[[#This Row],[Z]]*0.00002</f>
        <v>7.1973068908266628E-4</v>
      </c>
      <c r="K683" s="433">
        <v>1392.7828148279184</v>
      </c>
      <c r="L683" s="66">
        <v>1767.9768018723746</v>
      </c>
      <c r="M683" s="434">
        <v>43412</v>
      </c>
      <c r="N683" s="435">
        <f>IF(Tabela1[[#This Row],[Entry]]=$B$1,Tabela1[[#This Row],[real]],Tabela1[[#This Row],[L2]]/Tabela1[[#This Row],[days2]])</f>
        <v>3.516747027903695</v>
      </c>
      <c r="O683" s="435">
        <f>IF(Tabela1[[#This Row],[Entry]]=$B$1,Tabela1[[#This Row],[real]],Tabela1[[#This Row],[L]]/($B$1-Tabela1[[#This Row],[Entry]]))</f>
        <v>3.5078904799055053</v>
      </c>
      <c r="P683" s="431">
        <v>396.04293506949949</v>
      </c>
      <c r="Q683" s="436">
        <f>MIN(500,$B$1-Tabela1[[#This Row],[Entry]])</f>
        <v>500</v>
      </c>
      <c r="R683" s="430">
        <f>(0.25-Tabela1[[#This Row],[days]]/2000)*$L$2+(Tabela1[[#This Row],[days]]/2000+0.75)*(IF(Tabela1[[#This Row],[real]]&gt;Tabela1[[#This Row],[AV2]],0.4*Tabela1[[#This Row],[real]]+0.6*Tabela1[[#This Row],[AV2]],Tabela1[[#This Row],[AV2]]))</f>
        <v>3.5220412073535234</v>
      </c>
      <c r="S683" s="435">
        <f>Tabela1[[#This Row],[real]]-Tabela1[[#This Row],[AV2]]</f>
        <v>1.3235448624570267E-2</v>
      </c>
      <c r="T683" s="435">
        <f>Tabela1[[#This Row],[real]]/Tabela1[[#This Row],[AV2]]</f>
        <v>1.0037635486771022</v>
      </c>
      <c r="U683" s="437">
        <v>43674</v>
      </c>
      <c r="V683" s="191" t="s">
        <v>5642</v>
      </c>
      <c r="W683" s="191"/>
      <c r="X683" s="2"/>
      <c r="Y683" s="41"/>
      <c r="Z683" s="40"/>
      <c r="AA683" s="41"/>
      <c r="AB683" s="40"/>
    </row>
    <row r="684" spans="1:28" x14ac:dyDescent="0.2">
      <c r="A684" s="403">
        <v>5656654</v>
      </c>
      <c r="B684" s="403" t="s">
        <v>5407</v>
      </c>
      <c r="C684" s="403" t="s">
        <v>5407</v>
      </c>
      <c r="D684" s="404">
        <v>3.5</v>
      </c>
      <c r="E684" s="405">
        <v>3.5670093133604621</v>
      </c>
      <c r="F684" s="116">
        <v>2014</v>
      </c>
      <c r="G6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4" s="404"/>
      <c r="I684" s="405">
        <v>0.48</v>
      </c>
      <c r="J684" s="362">
        <f>(Tabela1[[#This Row],[real]]-1)^3/Tabela1[[#This Row],[Z]]*0.00002</f>
        <v>7.0480843227195555E-4</v>
      </c>
      <c r="K684" s="407">
        <v>1575.5320654204015</v>
      </c>
      <c r="L684" s="66">
        <v>2070.9728525644632</v>
      </c>
      <c r="M684" s="367">
        <v>43342</v>
      </c>
      <c r="N684" s="365">
        <f>IF(Tabela1[[#This Row],[Entry]]=$B$1,Tabela1[[#This Row],[real]],Tabela1[[#This Row],[L2]]/Tabela1[[#This Row],[days2]])</f>
        <v>3.6062121969107901</v>
      </c>
      <c r="O684" s="408">
        <f>IF(Tabela1[[#This Row],[Entry]]=$B$1,Tabela1[[#This Row],[real]],Tabela1[[#This Row],[L]]/($B$1-Tabela1[[#This Row],[Entry]]))</f>
        <v>3.607966642098368</v>
      </c>
      <c r="P684" s="406">
        <v>436.89388737857922</v>
      </c>
      <c r="Q684" s="409">
        <f>MIN(500,$B$1-Tabela1[[#This Row],[Entry]])</f>
        <v>500</v>
      </c>
      <c r="R684" s="405">
        <f>(0.25-Tabela1[[#This Row],[days]]/2000)*$L$2+(Tabela1[[#This Row],[days]]/2000+0.75)*(IF(Tabela1[[#This Row],[real]]&gt;Tabela1[[#This Row],[AV2]],0.4*Tabela1[[#This Row],[real]]+0.6*Tabela1[[#This Row],[AV2]],Tabela1[[#This Row],[AV2]]))</f>
        <v>3.6062121969107901</v>
      </c>
      <c r="S684" s="408">
        <f>Tabela1[[#This Row],[real]]-Tabela1[[#This Row],[AV2]]</f>
        <v>-3.9202883550327972E-2</v>
      </c>
      <c r="T684" s="408">
        <f>Tabela1[[#This Row],[real]]/Tabela1[[#This Row],[AV2]]</f>
        <v>0.98912906911470422</v>
      </c>
      <c r="U684" s="367">
        <v>43674</v>
      </c>
      <c r="V684" s="191" t="s">
        <v>4200</v>
      </c>
      <c r="W684" s="191"/>
      <c r="X684" s="2"/>
      <c r="Y684" s="41"/>
      <c r="Z684" s="40"/>
      <c r="AA684" s="41"/>
      <c r="AB684" s="40"/>
    </row>
    <row r="685" spans="1:28" x14ac:dyDescent="0.2">
      <c r="A685" s="277">
        <v>9061740</v>
      </c>
      <c r="B685" s="277" t="s">
        <v>169</v>
      </c>
      <c r="C685" s="308" t="s">
        <v>5112</v>
      </c>
      <c r="D685" s="279">
        <v>4</v>
      </c>
      <c r="E685" s="281">
        <v>3.7011109859975031</v>
      </c>
      <c r="F685" s="116">
        <v>2018</v>
      </c>
      <c r="G6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2.3687771602044259</v>
      </c>
      <c r="H685" s="39"/>
      <c r="I685" s="281">
        <v>0.61</v>
      </c>
      <c r="J685" s="221">
        <f>(Tabela1[[#This Row],[real]]-1)^3/Tabela1[[#This Row],[Z]]*0.00002</f>
        <v>6.461412217339265E-4</v>
      </c>
      <c r="K685" s="285">
        <v>1857.5591165656601</v>
      </c>
      <c r="L685" s="66">
        <v>2564.2187956759453</v>
      </c>
      <c r="M685" s="226">
        <v>43233</v>
      </c>
      <c r="N685" s="224">
        <f>IF(Tabela1[[#This Row],[Entry]]=$B$1,Tabela1[[#This Row],[real]],Tabela1[[#This Row],[L2]]/Tabela1[[#This Row],[days2]])</f>
        <v>3.7520901425619497</v>
      </c>
      <c r="O685" s="287">
        <f>IF(Tabela1[[#This Row],[Entry]]=$B$1,Tabela1[[#This Row],[real]],Tabela1[[#This Row],[L]]/($B$1-Tabela1[[#This Row],[Entry]]))</f>
        <v>3.7543466993791292</v>
      </c>
      <c r="P685" s="283">
        <v>495.07315815640493</v>
      </c>
      <c r="Q685" s="289">
        <f>MIN(500,$B$1-Tabela1[[#This Row],[Entry]])</f>
        <v>500</v>
      </c>
      <c r="R685" s="281">
        <f>(0.25-Tabela1[[#This Row],[days]]/2000)*$L$2+(Tabela1[[#This Row],[days]]/2000+0.75)*(IF(Tabela1[[#This Row],[real]]&gt;Tabela1[[#This Row],[AV2]],0.4*Tabela1[[#This Row],[real]]+0.6*Tabela1[[#This Row],[AV2]],Tabela1[[#This Row],[AV2]]))</f>
        <v>3.7520901425619497</v>
      </c>
      <c r="S685" s="287">
        <f>Tabela1[[#This Row],[real]]-Tabela1[[#This Row],[AV2]]</f>
        <v>-5.0979156564446626E-2</v>
      </c>
      <c r="T685" s="287">
        <f>Tabela1[[#This Row],[real]]/Tabela1[[#This Row],[AV2]]</f>
        <v>0.98641313118089491</v>
      </c>
      <c r="U685" s="226">
        <v>43673</v>
      </c>
      <c r="V685" s="227" t="s">
        <v>5113</v>
      </c>
      <c r="W685" s="191"/>
      <c r="X685" s="2"/>
      <c r="Y685" s="41"/>
      <c r="Z685" s="40"/>
      <c r="AA685" s="41"/>
      <c r="AB685" s="40"/>
    </row>
    <row r="686" spans="1:28" x14ac:dyDescent="0.2">
      <c r="A686" s="612">
        <v>5581376</v>
      </c>
      <c r="B686" s="612" t="s">
        <v>6187</v>
      </c>
      <c r="C686" s="612" t="s">
        <v>6188</v>
      </c>
      <c r="D686" s="613">
        <v>3.5</v>
      </c>
      <c r="E686" s="614">
        <v>3.357643642419081</v>
      </c>
      <c r="F686" s="588">
        <v>2014</v>
      </c>
      <c r="G68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6" s="613"/>
      <c r="I686" s="614">
        <v>0.35</v>
      </c>
      <c r="J686" s="589">
        <f>(Tabela1[[#This Row],[real]]-1)^3/Tabela1[[#This Row],[Z]]*0.00002</f>
        <v>7.4885276517197032E-4</v>
      </c>
      <c r="K686" s="615">
        <v>748.34678135121192</v>
      </c>
      <c r="L686" s="590">
        <v>844.05297175600242</v>
      </c>
      <c r="M686" s="594">
        <v>43672</v>
      </c>
      <c r="N686" s="592">
        <f>IF(Tabela1[[#This Row],[Entry]]=$B$1,Tabela1[[#This Row],[real]],Tabela1[[#This Row],[L2]]/Tabela1[[#This Row],[days2]])</f>
        <v>3.4548435408609151</v>
      </c>
      <c r="O686" s="616">
        <f>IF(Tabela1[[#This Row],[Entry]]=$B$1,Tabela1[[#This Row],[real]],Tabela1[[#This Row],[L]]/($B$1-Tabela1[[#This Row],[Entry]]))</f>
        <v>3.4592334908032885</v>
      </c>
      <c r="P686" s="617">
        <v>216.60800916174944</v>
      </c>
      <c r="Q686" s="618">
        <f>MIN(500,$B$1-Tabela1[[#This Row],[Entry]])</f>
        <v>244</v>
      </c>
      <c r="R686" s="614">
        <f>(0.25-Tabela1[[#This Row],[days]]/2000)*$L$2+(Tabela1[[#This Row],[days]]/2000+0.75)*(IF(Tabela1[[#This Row],[real]]&gt;Tabela1[[#This Row],[AV2]],0.4*Tabela1[[#This Row],[real]]+0.6*Tabela1[[#This Row],[AV2]],Tabela1[[#This Row],[AV2]]))</f>
        <v>3.4399244415220451</v>
      </c>
      <c r="S686" s="616">
        <f>Tabela1[[#This Row],[real]]-Tabela1[[#This Row],[AV2]]</f>
        <v>-9.7199898441834076E-2</v>
      </c>
      <c r="T686" s="616">
        <f>Tabela1[[#This Row],[real]]/Tabela1[[#This Row],[AV2]]</f>
        <v>0.97186561495701984</v>
      </c>
      <c r="U686" s="594">
        <v>43672</v>
      </c>
      <c r="V686" s="191" t="s">
        <v>3938</v>
      </c>
      <c r="W686" s="191"/>
      <c r="X686" s="2"/>
      <c r="Y686" s="41"/>
      <c r="Z686" s="40"/>
      <c r="AA686" s="41"/>
      <c r="AB686" s="40"/>
    </row>
    <row r="687" spans="1:28" x14ac:dyDescent="0.2">
      <c r="A687" s="585">
        <v>10173485</v>
      </c>
      <c r="B687" s="585" t="s">
        <v>6186</v>
      </c>
      <c r="C687" s="585" t="s">
        <v>6186</v>
      </c>
      <c r="D687" s="586">
        <v>3.5</v>
      </c>
      <c r="E687" s="587">
        <v>3.3728745505890583</v>
      </c>
      <c r="F687" s="588">
        <v>2019</v>
      </c>
      <c r="G687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7" s="586"/>
      <c r="I687" s="587">
        <v>0.35</v>
      </c>
      <c r="J687" s="589">
        <f>(Tabela1[[#This Row],[real]]-1)^3/Tabela1[[#This Row],[Z]]*0.00002</f>
        <v>7.6345999791918411E-4</v>
      </c>
      <c r="K687" s="590">
        <v>752.08162789433129</v>
      </c>
      <c r="L687" s="590">
        <v>848.28296550982031</v>
      </c>
      <c r="M687" s="591">
        <v>43672</v>
      </c>
      <c r="N687" s="592">
        <f>IF(Tabela1[[#This Row],[Entry]]=$B$1,Tabela1[[#This Row],[real]],Tabela1[[#This Row],[L2]]/Tabela1[[#This Row],[days2]])</f>
        <v>3.472085962124897</v>
      </c>
      <c r="O687" s="592">
        <f>IF(Tabela1[[#This Row],[Entry]]=$B$1,Tabela1[[#This Row],[real]],Tabela1[[#This Row],[L]]/($B$1-Tabela1[[#This Row],[Entry]]))</f>
        <v>3.4765695307779523</v>
      </c>
      <c r="P687" s="588">
        <v>216.60800916174944</v>
      </c>
      <c r="Q687" s="593">
        <f>MIN(500,$B$1-Tabela1[[#This Row],[Entry]])</f>
        <v>244</v>
      </c>
      <c r="R687" s="587">
        <f>(0.25-Tabela1[[#This Row],[days]]/2000)*$L$2+(Tabela1[[#This Row],[days]]/2000+0.75)*(IF(Tabela1[[#This Row],[real]]&gt;Tabela1[[#This Row],[AV2]],0.4*Tabela1[[#This Row],[real]]+0.6*Tabela1[[#This Row],[AV2]],Tabela1[[#This Row],[AV2]]))</f>
        <v>3.4549598328642372</v>
      </c>
      <c r="S687" s="592">
        <f>Tabela1[[#This Row],[real]]-Tabela1[[#This Row],[AV2]]</f>
        <v>-9.9211411535838678E-2</v>
      </c>
      <c r="T687" s="592">
        <f>Tabela1[[#This Row],[real]]/Tabela1[[#This Row],[AV2]]</f>
        <v>0.97142599215051639</v>
      </c>
      <c r="U687" s="594">
        <v>43672</v>
      </c>
      <c r="V687" s="191" t="s">
        <v>4052</v>
      </c>
      <c r="W687" s="191"/>
      <c r="X687" s="2"/>
      <c r="Y687" s="41"/>
      <c r="Z687" s="40"/>
      <c r="AA687" s="41"/>
      <c r="AB687" s="40"/>
    </row>
    <row r="688" spans="1:28" x14ac:dyDescent="0.2">
      <c r="A688" s="65">
        <v>6850784</v>
      </c>
      <c r="B688" s="68" t="s">
        <v>3391</v>
      </c>
      <c r="C688" s="68" t="s">
        <v>3392</v>
      </c>
      <c r="D688" s="69">
        <v>3.5</v>
      </c>
      <c r="E688" s="70">
        <v>3.4978124742017411</v>
      </c>
      <c r="F688" s="116">
        <v>2015</v>
      </c>
      <c r="G6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8" s="39"/>
      <c r="I688" s="70">
        <v>0.44</v>
      </c>
      <c r="J688" s="23">
        <f>(Tabela1[[#This Row],[real]]-1)^3/Tabela1[[#This Row],[Z]]*0.00002</f>
        <v>7.083645350151425E-4</v>
      </c>
      <c r="K688" s="114">
        <v>2299.9691825945115</v>
      </c>
      <c r="L688" s="66">
        <v>3681.9947951766262</v>
      </c>
      <c r="M688" s="73">
        <v>42756</v>
      </c>
      <c r="N688" s="22">
        <f>IF(Tabela1[[#This Row],[Entry]]=$B$1,Tabela1[[#This Row],[real]],Tabela1[[#This Row],[L2]]/Tabela1[[#This Row],[days2]])</f>
        <v>3.2015275506436982</v>
      </c>
      <c r="O688" s="71">
        <f>IF(Tabela1[[#This Row],[Entry]]=$B$1,Tabela1[[#This Row],[real]],Tabela1[[#This Row],[L]]/($B$1-Tabela1[[#This Row],[Entry]]))</f>
        <v>3.1741334441177811</v>
      </c>
      <c r="P688" s="119">
        <v>718.39743566538425</v>
      </c>
      <c r="Q688" s="72">
        <f>MIN(500,$B$1-Tabela1[[#This Row],[Entry]])</f>
        <v>500</v>
      </c>
      <c r="R688" s="70">
        <f>(0.25-Tabela1[[#This Row],[days]]/2000)*$L$2+(Tabela1[[#This Row],[days]]/2000+0.75)*(IF(Tabela1[[#This Row],[real]]&gt;Tabela1[[#This Row],[AV2]],0.4*Tabela1[[#This Row],[real]]+0.6*Tabela1[[#This Row],[AV2]],Tabela1[[#This Row],[AV2]]))</f>
        <v>3.3200415200669156</v>
      </c>
      <c r="S688" s="71">
        <f>Tabela1[[#This Row],[real]]-Tabela1[[#This Row],[AV2]]</f>
        <v>0.29628492355804292</v>
      </c>
      <c r="T688" s="64">
        <f>Tabela1[[#This Row],[real]]/Tabela1[[#This Row],[AV2]]</f>
        <v>1.092544861436058</v>
      </c>
      <c r="U688" s="168">
        <v>43672</v>
      </c>
      <c r="V688" s="191" t="s">
        <v>4009</v>
      </c>
      <c r="W688" s="191"/>
      <c r="X688" s="2"/>
      <c r="Y688" s="41"/>
      <c r="Z688" s="40"/>
      <c r="AA688" s="41"/>
      <c r="AB688" s="40"/>
    </row>
    <row r="689" spans="1:28" x14ac:dyDescent="0.2">
      <c r="A689" s="75">
        <v>8499</v>
      </c>
      <c r="B689" s="75" t="s">
        <v>678</v>
      </c>
      <c r="C689" s="75" t="s">
        <v>3580</v>
      </c>
      <c r="D689" s="76">
        <v>3.5</v>
      </c>
      <c r="E689" s="77">
        <v>3.5478655658403819</v>
      </c>
      <c r="F689" s="116">
        <v>1991</v>
      </c>
      <c r="G6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89" s="39"/>
      <c r="I689" s="77">
        <v>0.55000000000000004</v>
      </c>
      <c r="J689" s="23">
        <f>(Tabela1[[#This Row],[real]]-1)^3/Tabela1[[#This Row],[Z]]*0.00002</f>
        <v>6.0144626792172425E-4</v>
      </c>
      <c r="K689" s="112">
        <v>2164.4752576257602</v>
      </c>
      <c r="L689" s="66">
        <v>3298.2064426565621</v>
      </c>
      <c r="M689" s="79">
        <v>42990</v>
      </c>
      <c r="N689" s="22">
        <f>IF(Tabela1[[#This Row],[Entry]]=$B$1,Tabela1[[#This Row],[real]],Tabela1[[#This Row],[L2]]/Tabela1[[#This Row],[days2]])</f>
        <v>3.5503000455083806</v>
      </c>
      <c r="O689" s="64">
        <f>IF(Tabela1[[#This Row],[Entry]]=$B$1,Tabela1[[#This Row],[real]],Tabela1[[#This Row],[L]]/($B$1-Tabela1[[#This Row],[Entry]]))</f>
        <v>3.5617780158278207</v>
      </c>
      <c r="P689" s="117">
        <v>609.6598118134043</v>
      </c>
      <c r="Q689" s="78">
        <f>MIN(500,$B$1-Tabela1[[#This Row],[Entry]])</f>
        <v>500</v>
      </c>
      <c r="R689" s="77">
        <f>(0.25-Tabela1[[#This Row],[days]]/2000)*$L$2+(Tabela1[[#This Row],[days]]/2000+0.75)*(IF(Tabela1[[#This Row],[real]]&gt;Tabela1[[#This Row],[AV2]],0.4*Tabela1[[#This Row],[real]]+0.6*Tabela1[[#This Row],[AV2]],Tabela1[[#This Row],[AV2]]))</f>
        <v>3.5503000455083806</v>
      </c>
      <c r="S689" s="64">
        <f>Tabela1[[#This Row],[real]]-Tabela1[[#This Row],[AV2]]</f>
        <v>-2.4344796679987013E-3</v>
      </c>
      <c r="T689" s="64">
        <f>Tabela1[[#This Row],[real]]/Tabela1[[#This Row],[AV2]]</f>
        <v>0.99931428903563269</v>
      </c>
      <c r="U689" s="168">
        <v>43672</v>
      </c>
      <c r="V689" s="191" t="s">
        <v>3993</v>
      </c>
      <c r="W689" s="191"/>
      <c r="X689" s="2"/>
      <c r="Y689" s="41"/>
      <c r="Z689" s="40"/>
      <c r="AA689" s="41"/>
      <c r="AB689" s="40"/>
    </row>
    <row r="690" spans="1:28" x14ac:dyDescent="0.2">
      <c r="A690" s="75">
        <v>5170067</v>
      </c>
      <c r="B690" s="75" t="s">
        <v>725</v>
      </c>
      <c r="C690" s="75" t="s">
        <v>3506</v>
      </c>
      <c r="D690" s="76">
        <v>4</v>
      </c>
      <c r="E690" s="77">
        <v>3.6662267022052517</v>
      </c>
      <c r="F690" s="116">
        <v>2014</v>
      </c>
      <c r="G6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4.0589952262295297</v>
      </c>
      <c r="I690" s="77">
        <v>0.47</v>
      </c>
      <c r="J690" s="23">
        <f>(Tabela1[[#This Row],[real]]-1)^3/Tabela1[[#This Row],[Z]]*0.00002</f>
        <v>8.0653525969861422E-4</v>
      </c>
      <c r="K690" s="112">
        <v>2252.8362231333463</v>
      </c>
      <c r="L690" s="66">
        <v>3509.5601705791159</v>
      </c>
      <c r="M690" s="79">
        <v>42873</v>
      </c>
      <c r="N690" s="22">
        <f>IF(Tabela1[[#This Row],[Entry]]=$B$1,Tabela1[[#This Row],[real]],Tabela1[[#This Row],[L2]]/Tabela1[[#This Row],[days2]])</f>
        <v>3.3926793854860997</v>
      </c>
      <c r="O690" s="64">
        <f>IF(Tabela1[[#This Row],[Entry]]=$B$1,Tabela1[[#This Row],[real]],Tabela1[[#This Row],[L]]/($B$1-Tabela1[[#This Row],[Entry]]))</f>
        <v>3.3648707292225466</v>
      </c>
      <c r="P690" s="117">
        <v>664.02862373939354</v>
      </c>
      <c r="Q690" s="78">
        <f>MIN(500,$B$1-Tabela1[[#This Row],[Entry]])</f>
        <v>500</v>
      </c>
      <c r="R690" s="77">
        <f>(0.25-Tabela1[[#This Row],[days]]/2000)*$L$2+(Tabela1[[#This Row],[days]]/2000+0.75)*(IF(Tabela1[[#This Row],[real]]&gt;Tabela1[[#This Row],[AV2]],0.4*Tabela1[[#This Row],[real]]+0.6*Tabela1[[#This Row],[AV2]],Tabela1[[#This Row],[AV2]]))</f>
        <v>3.5020983121737603</v>
      </c>
      <c r="S690" s="64">
        <f>Tabela1[[#This Row],[real]]-Tabela1[[#This Row],[AV2]]</f>
        <v>0.273547316719152</v>
      </c>
      <c r="T690" s="64">
        <f>Tabela1[[#This Row],[real]]/Tabela1[[#This Row],[AV2]]</f>
        <v>1.0806286965663154</v>
      </c>
      <c r="U690" s="168">
        <v>43671</v>
      </c>
      <c r="V690" s="191" t="s">
        <v>4009</v>
      </c>
      <c r="W690" s="191"/>
      <c r="X690" s="2"/>
      <c r="Y690" s="41"/>
      <c r="Z690" s="40"/>
      <c r="AA690" s="41"/>
      <c r="AB690" s="40"/>
    </row>
    <row r="691" spans="1:28" x14ac:dyDescent="0.2">
      <c r="A691" s="10">
        <v>7707</v>
      </c>
      <c r="B691" s="10" t="s">
        <v>330</v>
      </c>
      <c r="C691" s="10" t="s">
        <v>406</v>
      </c>
      <c r="D691" s="2">
        <v>4</v>
      </c>
      <c r="E691" s="21">
        <v>3.7126896483644205</v>
      </c>
      <c r="F691" s="116">
        <v>1995</v>
      </c>
      <c r="G6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1.8077662353559176</v>
      </c>
      <c r="H691" s="39"/>
      <c r="I691" s="21">
        <v>0.79999999999999993</v>
      </c>
      <c r="J691" s="23">
        <f>(Tabela1[[#This Row],[real]]-1)^3/Tabela1[[#This Row],[Z]]*0.00002</f>
        <v>4.9904572433076447E-4</v>
      </c>
      <c r="K691" s="24">
        <v>3077.104764195084</v>
      </c>
      <c r="L691" s="66">
        <v>5212.5259447497219</v>
      </c>
      <c r="M691" s="1">
        <v>42409</v>
      </c>
      <c r="N691" s="22">
        <f>IF(Tabela1[[#This Row],[Entry]]=$B$1,Tabela1[[#This Row],[real]],Tabela1[[#This Row],[L2]]/Tabela1[[#This Row],[days2]])</f>
        <v>3.4981207011358277</v>
      </c>
      <c r="O691" s="22">
        <f>IF(Tabela1[[#This Row],[Entry]]=$B$1,Tabela1[[#This Row],[real]],Tabela1[[#This Row],[L]]/($B$1-Tabela1[[#This Row],[Entry]]))</f>
        <v>3.4588758757463318</v>
      </c>
      <c r="P691" s="35">
        <v>879.64510864246586</v>
      </c>
      <c r="Q691" s="3">
        <f>MIN(500,$B$1-Tabela1[[#This Row],[Entry]])</f>
        <v>500</v>
      </c>
      <c r="R691" s="21">
        <f>(0.25-Tabela1[[#This Row],[days]]/2000)*$L$2+(Tabela1[[#This Row],[days]]/2000+0.75)*(IF(Tabela1[[#This Row],[real]]&gt;Tabela1[[#This Row],[AV2]],0.4*Tabela1[[#This Row],[real]]+0.6*Tabela1[[#This Row],[AV2]],Tabela1[[#This Row],[AV2]]))</f>
        <v>3.5839482800272648</v>
      </c>
      <c r="S691" s="22">
        <f>Tabela1[[#This Row],[real]]-Tabela1[[#This Row],[AV2]]</f>
        <v>0.21456894722859277</v>
      </c>
      <c r="T691" s="47">
        <f>Tabela1[[#This Row],[real]]/Tabela1[[#This Row],[AV2]]</f>
        <v>1.061338348662161</v>
      </c>
      <c r="U691" s="168">
        <v>43671</v>
      </c>
      <c r="V691" s="191" t="s">
        <v>3966</v>
      </c>
      <c r="W691" s="191"/>
      <c r="X691" s="2"/>
      <c r="Y691" s="41"/>
      <c r="Z691" s="40"/>
      <c r="AA691" s="41"/>
      <c r="AB691" s="40"/>
    </row>
    <row r="692" spans="1:28" x14ac:dyDescent="0.2">
      <c r="A692" s="612">
        <v>10215217</v>
      </c>
      <c r="B692" s="612" t="s">
        <v>3613</v>
      </c>
      <c r="C692" s="612" t="s">
        <v>6182</v>
      </c>
      <c r="D692" s="613">
        <v>3.5</v>
      </c>
      <c r="E692" s="614">
        <v>3.4470993108251711</v>
      </c>
      <c r="F692" s="588">
        <v>2019</v>
      </c>
      <c r="G69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2" s="597"/>
      <c r="I692" s="614">
        <v>0.35</v>
      </c>
      <c r="J692" s="589">
        <f>(Tabela1[[#This Row],[real]]-1)^3/Tabela1[[#This Row],[Z]]*0.00002</f>
        <v>8.3736872332347946E-4</v>
      </c>
      <c r="K692" s="615">
        <v>773.27576736146716</v>
      </c>
      <c r="L692" s="590">
        <v>872.70883152431213</v>
      </c>
      <c r="M692" s="594">
        <v>43671</v>
      </c>
      <c r="N692" s="592">
        <f>IF(Tabela1[[#This Row],[Entry]]=$B$1,Tabela1[[#This Row],[real]],Tabela1[[#This Row],[L2]]/Tabela1[[#This Row],[days2]])</f>
        <v>3.5570669458940674</v>
      </c>
      <c r="O692" s="616">
        <f>IF(Tabela1[[#This Row],[Entry]]=$B$1,Tabela1[[#This Row],[real]],Tabela1[[#This Row],[L]]/($B$1-Tabela1[[#This Row],[Entry]]))</f>
        <v>3.5620768633645392</v>
      </c>
      <c r="P692" s="617">
        <v>217.39140115258769</v>
      </c>
      <c r="Q692" s="618">
        <f>MIN(500,$B$1-Tabela1[[#This Row],[Entry]])</f>
        <v>245</v>
      </c>
      <c r="R692" s="614">
        <f>(0.25-Tabela1[[#This Row],[days]]/2000)*$L$2+(Tabela1[[#This Row],[days]]/2000+0.75)*(IF(Tabela1[[#This Row],[real]]&gt;Tabela1[[#This Row],[AV2]],0.4*Tabela1[[#This Row],[real]]+0.6*Tabela1[[#This Row],[AV2]],Tabela1[[#This Row],[AV2]]))</f>
        <v>3.529172640145263</v>
      </c>
      <c r="S692" s="616">
        <f>Tabela1[[#This Row],[real]]-Tabela1[[#This Row],[AV2]]</f>
        <v>-0.10996763506889629</v>
      </c>
      <c r="T692" s="616">
        <f>Tabela1[[#This Row],[real]]/Tabela1[[#This Row],[AV2]]</f>
        <v>0.96908474404851097</v>
      </c>
      <c r="U692" s="594">
        <v>43671</v>
      </c>
      <c r="V692" s="191" t="s">
        <v>3968</v>
      </c>
      <c r="W692" s="191"/>
      <c r="X692" s="2"/>
      <c r="Y692" s="41"/>
      <c r="Z692" s="40"/>
      <c r="AA692" s="41"/>
      <c r="AB692" s="40"/>
    </row>
    <row r="693" spans="1:28" x14ac:dyDescent="0.2">
      <c r="A693" s="65">
        <v>18545</v>
      </c>
      <c r="B693" s="65" t="s">
        <v>76</v>
      </c>
      <c r="C693" s="65" t="s">
        <v>6553</v>
      </c>
      <c r="D693" s="39">
        <v>3.5</v>
      </c>
      <c r="E693" s="41">
        <v>3.489736825549882</v>
      </c>
      <c r="F693" s="116">
        <v>1994</v>
      </c>
      <c r="G6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3" s="39"/>
      <c r="I693" s="41">
        <v>0.66</v>
      </c>
      <c r="J693" s="23">
        <f>(Tabela1[[#This Row],[real]]-1)^3/Tabela1[[#This Row],[Z]]*0.00002</f>
        <v>4.6767740586773802E-4</v>
      </c>
      <c r="K693" s="66">
        <v>2756.7494266635367</v>
      </c>
      <c r="L693" s="66">
        <v>4671.3964798566567</v>
      </c>
      <c r="M693" s="67">
        <v>42409</v>
      </c>
      <c r="N693" s="22">
        <f>IF(Tabela1[[#This Row],[Entry]]=$B$1,Tabela1[[#This Row],[real]],Tabela1[[#This Row],[L2]]/Tabela1[[#This Row],[days2]])</f>
        <v>3.133933673453785</v>
      </c>
      <c r="O693" s="42">
        <f>IF(Tabela1[[#This Row],[Entry]]=$B$1,Tabela1[[#This Row],[real]],Tabela1[[#This Row],[L]]/($B$1-Tabela1[[#This Row],[Entry]]))</f>
        <v>3.0997985931364678</v>
      </c>
      <c r="P693" s="115">
        <v>879.64510864246586</v>
      </c>
      <c r="Q693" s="43">
        <f>MIN(500,$B$1-Tabela1[[#This Row],[Entry]])</f>
        <v>500</v>
      </c>
      <c r="R693" s="41">
        <f>(0.25-Tabela1[[#This Row],[days]]/2000)*$L$2+(Tabela1[[#This Row],[days]]/2000+0.75)*(IF(Tabela1[[#This Row],[real]]&gt;Tabela1[[#This Row],[AV2]],0.4*Tabela1[[#This Row],[real]]+0.6*Tabela1[[#This Row],[AV2]],Tabela1[[#This Row],[AV2]]))</f>
        <v>3.2762549342922238</v>
      </c>
      <c r="S693" s="42">
        <f>Tabela1[[#This Row],[real]]-Tabela1[[#This Row],[AV2]]</f>
        <v>0.35580315209609692</v>
      </c>
      <c r="T693" s="64">
        <f>Tabela1[[#This Row],[real]]/Tabela1[[#This Row],[AV2]]</f>
        <v>1.1135324448982291</v>
      </c>
      <c r="U693" s="168">
        <v>43671</v>
      </c>
      <c r="V693" s="191" t="s">
        <v>4637</v>
      </c>
      <c r="W693" s="191"/>
      <c r="X693" s="2"/>
      <c r="Y693" s="41"/>
      <c r="Z693" s="40"/>
      <c r="AA693" s="41"/>
      <c r="AB693" s="40"/>
    </row>
    <row r="694" spans="1:28" x14ac:dyDescent="0.2">
      <c r="A694" s="65">
        <v>7504380</v>
      </c>
      <c r="B694" s="65" t="s">
        <v>3323</v>
      </c>
      <c r="C694" s="65" t="s">
        <v>3323</v>
      </c>
      <c r="D694" s="39">
        <v>3.5</v>
      </c>
      <c r="E694" s="41">
        <v>3.5312027684313447</v>
      </c>
      <c r="F694" s="116">
        <v>2016</v>
      </c>
      <c r="G6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4" s="39"/>
      <c r="I694" s="41">
        <v>0.45999999999999996</v>
      </c>
      <c r="J694" s="23">
        <f>(Tabela1[[#This Row],[real]]-1)^3/Tabela1[[#This Row],[Z]]*0.00002</f>
        <v>7.0510366883410832E-4</v>
      </c>
      <c r="K694" s="66">
        <v>2392.9330707377399</v>
      </c>
      <c r="L694" s="66">
        <v>3861.6210861766926</v>
      </c>
      <c r="M694" s="67">
        <v>42727</v>
      </c>
      <c r="N694" s="22">
        <f>IF(Tabela1[[#This Row],[Entry]]=$B$1,Tabela1[[#This Row],[real]],Tabela1[[#This Row],[L2]]/Tabela1[[#This Row],[days2]])</f>
        <v>3.2695994348698765</v>
      </c>
      <c r="O694" s="42">
        <f>IF(Tabela1[[#This Row],[Entry]]=$B$1,Tabela1[[#This Row],[real]],Tabela1[[#This Row],[L]]/($B$1-Tabela1[[#This Row],[Entry]]))</f>
        <v>3.2477889707121048</v>
      </c>
      <c r="P694" s="115">
        <v>731.87346597182591</v>
      </c>
      <c r="Q694" s="43">
        <f>MIN(500,$B$1-Tabela1[[#This Row],[Entry]])</f>
        <v>500</v>
      </c>
      <c r="R694" s="41">
        <f>(0.25-Tabela1[[#This Row],[days]]/2000)*$L$2+(Tabela1[[#This Row],[days]]/2000+0.75)*(IF(Tabela1[[#This Row],[real]]&gt;Tabela1[[#This Row],[AV2]],0.4*Tabela1[[#This Row],[real]]+0.6*Tabela1[[#This Row],[AV2]],Tabela1[[#This Row],[AV2]]))</f>
        <v>3.374240768294464</v>
      </c>
      <c r="S694" s="42">
        <f>Tabela1[[#This Row],[real]]-Tabela1[[#This Row],[AV2]]</f>
        <v>0.26160333356146825</v>
      </c>
      <c r="T694" s="64">
        <f>Tabela1[[#This Row],[real]]/Tabela1[[#This Row],[AV2]]</f>
        <v>1.0800108205217742</v>
      </c>
      <c r="U694" s="168">
        <v>43671</v>
      </c>
      <c r="V694" s="191" t="s">
        <v>3977</v>
      </c>
      <c r="W694" s="191"/>
      <c r="X694" s="2"/>
      <c r="Y694" s="41"/>
      <c r="Z694" s="40"/>
      <c r="AA694" s="41"/>
      <c r="AB694" s="40"/>
    </row>
    <row r="695" spans="1:28" x14ac:dyDescent="0.2">
      <c r="A695" s="612">
        <v>10005932</v>
      </c>
      <c r="B695" s="612" t="s">
        <v>114</v>
      </c>
      <c r="C695" s="612" t="s">
        <v>6180</v>
      </c>
      <c r="D695" s="613">
        <v>3.5</v>
      </c>
      <c r="E695" s="614">
        <v>3.3288913814579337</v>
      </c>
      <c r="F695" s="588">
        <v>2019</v>
      </c>
      <c r="G69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5" s="613"/>
      <c r="I695" s="614">
        <v>0.35</v>
      </c>
      <c r="J695" s="589">
        <f>(Tabela1[[#This Row],[real]]-1)^3/Tabela1[[#This Row],[Z]]*0.00002</f>
        <v>7.2178799154191725E-4</v>
      </c>
      <c r="K695" s="615">
        <v>746.56753532598134</v>
      </c>
      <c r="L695" s="590">
        <v>842.81773516953717</v>
      </c>
      <c r="M695" s="594">
        <v>43670</v>
      </c>
      <c r="N695" s="592">
        <f>IF(Tabela1[[#This Row],[Entry]]=$B$1,Tabela1[[#This Row],[real]],Tabela1[[#This Row],[L2]]/Tabela1[[#This Row],[days2]])</f>
        <v>3.4218903350428547</v>
      </c>
      <c r="O695" s="616">
        <f>IF(Tabela1[[#This Row],[Entry]]=$B$1,Tabela1[[#This Row],[real]],Tabela1[[#This Row],[L]]/($B$1-Tabela1[[#This Row],[Entry]]))</f>
        <v>3.4260883543477121</v>
      </c>
      <c r="P695" s="617">
        <v>218.17400975143511</v>
      </c>
      <c r="Q695" s="618">
        <f>MIN(500,$B$1-Tabela1[[#This Row],[Entry]])</f>
        <v>246</v>
      </c>
      <c r="R695" s="614">
        <f>(0.25-Tabela1[[#This Row],[days]]/2000)*$L$2+(Tabela1[[#This Row],[days]]/2000+0.75)*(IF(Tabela1[[#This Row],[real]]&gt;Tabela1[[#This Row],[AV2]],0.4*Tabela1[[#This Row],[real]]+0.6*Tabela1[[#This Row],[AV2]],Tabela1[[#This Row],[AV2]]))</f>
        <v>3.4112728483064632</v>
      </c>
      <c r="S695" s="616">
        <f>Tabela1[[#This Row],[real]]-Tabela1[[#This Row],[AV2]]</f>
        <v>-9.299895358492094E-2</v>
      </c>
      <c r="T695" s="616">
        <f>Tabela1[[#This Row],[real]]/Tabela1[[#This Row],[AV2]]</f>
        <v>0.97282234540583068</v>
      </c>
      <c r="U695" s="594">
        <v>43670</v>
      </c>
      <c r="V695" s="191" t="s">
        <v>6181</v>
      </c>
      <c r="W695" s="191"/>
      <c r="X695" s="2"/>
      <c r="Y695" s="41"/>
      <c r="Z695" s="40"/>
      <c r="AA695" s="41"/>
      <c r="AB695" s="40"/>
    </row>
    <row r="696" spans="1:28" x14ac:dyDescent="0.2">
      <c r="A696" s="65">
        <v>7877401</v>
      </c>
      <c r="B696" s="65" t="s">
        <v>33</v>
      </c>
      <c r="C696" s="65" t="s">
        <v>3450</v>
      </c>
      <c r="D696" s="39">
        <v>3.5</v>
      </c>
      <c r="E696" s="41">
        <v>3.3559676343972678</v>
      </c>
      <c r="F696" s="116">
        <v>2017</v>
      </c>
      <c r="G6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6" s="39"/>
      <c r="I696" s="41">
        <v>0.52</v>
      </c>
      <c r="J696" s="23">
        <f>(Tabela1[[#This Row],[real]]-1)^3/Tabela1[[#This Row],[Z]]*0.00002</f>
        <v>5.0296134864058397E-4</v>
      </c>
      <c r="K696" s="66">
        <v>2352.6524262704406</v>
      </c>
      <c r="L696" s="66">
        <v>3779.5484655269988</v>
      </c>
      <c r="M696" s="67">
        <v>42803</v>
      </c>
      <c r="N696" s="22">
        <f>IF(Tabela1[[#This Row],[Entry]]=$B$1,Tabela1[[#This Row],[real]],Tabela1[[#This Row],[L2]]/Tabela1[[#This Row],[days2]])</f>
        <v>3.3775448646583706</v>
      </c>
      <c r="O696" s="42">
        <f>IF(Tabela1[[#This Row],[Entry]]=$B$1,Tabela1[[#This Row],[real]],Tabela1[[#This Row],[L]]/($B$1-Tabela1[[#This Row],[Entry]]))</f>
        <v>3.3958207237439342</v>
      </c>
      <c r="P696" s="115">
        <v>696.55697275494367</v>
      </c>
      <c r="Q696" s="43">
        <f>MIN(500,$B$1-Tabela1[[#This Row],[Entry]])</f>
        <v>500</v>
      </c>
      <c r="R696" s="41">
        <f>(0.25-Tabela1[[#This Row],[days]]/2000)*$L$2+(Tabela1[[#This Row],[days]]/2000+0.75)*(IF(Tabela1[[#This Row],[real]]&gt;Tabela1[[#This Row],[AV2]],0.4*Tabela1[[#This Row],[real]]+0.6*Tabela1[[#This Row],[AV2]],Tabela1[[#This Row],[AV2]]))</f>
        <v>3.3775448646583706</v>
      </c>
      <c r="S696" s="42">
        <f>Tabela1[[#This Row],[real]]-Tabela1[[#This Row],[AV2]]</f>
        <v>-2.1577230261102809E-2</v>
      </c>
      <c r="T696" s="64">
        <f>Tabela1[[#This Row],[real]]/Tabela1[[#This Row],[AV2]]</f>
        <v>0.99361156368731607</v>
      </c>
      <c r="U696" s="168">
        <v>43670</v>
      </c>
      <c r="V696" s="191" t="s">
        <v>4136</v>
      </c>
      <c r="W696" s="191"/>
      <c r="X696" s="2"/>
      <c r="Y696" s="41"/>
      <c r="Z696" s="40"/>
      <c r="AA696" s="41"/>
      <c r="AB696" s="40"/>
    </row>
    <row r="697" spans="1:28" x14ac:dyDescent="0.2">
      <c r="A697" s="75">
        <v>3892103</v>
      </c>
      <c r="B697" s="80" t="s">
        <v>209</v>
      </c>
      <c r="C697" s="80" t="s">
        <v>6533</v>
      </c>
      <c r="D697" s="76">
        <v>3.5</v>
      </c>
      <c r="E697" s="77">
        <v>3.6039008211060666</v>
      </c>
      <c r="F697" s="116">
        <v>2012</v>
      </c>
      <c r="G6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7" s="76"/>
      <c r="I697" s="77">
        <v>0.56999999999999995</v>
      </c>
      <c r="J697" s="23">
        <f>(Tabela1[[#This Row],[real]]-1)^3/Tabela1[[#This Row],[Z]]*0.00002</f>
        <v>6.194816631350477E-4</v>
      </c>
      <c r="K697" s="112">
        <v>1995.3874062159134</v>
      </c>
      <c r="L697" s="66">
        <v>2900.5442933009795</v>
      </c>
      <c r="M697" s="79">
        <v>43120</v>
      </c>
      <c r="N697" s="22">
        <f>IF(Tabela1[[#This Row],[Entry]]=$B$1,Tabela1[[#This Row],[real]],Tabela1[[#This Row],[L2]]/Tabela1[[#This Row],[days2]])</f>
        <v>3.6329309616880625</v>
      </c>
      <c r="O697" s="64">
        <f>IF(Tabela1[[#This Row],[Entry]]=$B$1,Tabela1[[#This Row],[real]],Tabela1[[#This Row],[L]]/($B$1-Tabela1[[#This Row],[Entry]]))</f>
        <v>3.6438998659560045</v>
      </c>
      <c r="P697" s="117">
        <v>549.25002078452519</v>
      </c>
      <c r="Q697" s="78">
        <f>MIN(500,$B$1-Tabela1[[#This Row],[Entry]])</f>
        <v>500</v>
      </c>
      <c r="R697" s="77">
        <f>(0.25-Tabela1[[#This Row],[days]]/2000)*$L$2+(Tabela1[[#This Row],[days]]/2000+0.75)*(IF(Tabela1[[#This Row],[real]]&gt;Tabela1[[#This Row],[AV2]],0.4*Tabela1[[#This Row],[real]]+0.6*Tabela1[[#This Row],[AV2]],Tabela1[[#This Row],[AV2]]))</f>
        <v>3.6329309616880625</v>
      </c>
      <c r="S697" s="64">
        <f>Tabela1[[#This Row],[real]]-Tabela1[[#This Row],[AV2]]</f>
        <v>-2.9030140581995934E-2</v>
      </c>
      <c r="T697" s="64">
        <f>Tabela1[[#This Row],[real]]/Tabela1[[#This Row],[AV2]]</f>
        <v>0.99200916811022832</v>
      </c>
      <c r="U697" s="168">
        <v>43670</v>
      </c>
      <c r="V697" s="191" t="s">
        <v>4264</v>
      </c>
      <c r="W697" s="191"/>
      <c r="X697" s="2"/>
      <c r="Y697" s="41"/>
      <c r="Z697" s="40"/>
      <c r="AA697" s="41"/>
      <c r="AB697" s="40"/>
    </row>
    <row r="698" spans="1:28" x14ac:dyDescent="0.2">
      <c r="A698" s="65">
        <v>91821</v>
      </c>
      <c r="B698" s="65" t="s">
        <v>1748</v>
      </c>
      <c r="C698" s="65" t="s">
        <v>1749</v>
      </c>
      <c r="D698" s="39">
        <v>4</v>
      </c>
      <c r="E698" s="41">
        <v>3.6792766368540653</v>
      </c>
      <c r="F698" s="116">
        <v>2002</v>
      </c>
      <c r="G6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3.4266980165396164</v>
      </c>
      <c r="H698" s="39"/>
      <c r="I698" s="41">
        <v>0.77</v>
      </c>
      <c r="J698" s="23">
        <f>(Tabela1[[#This Row],[real]]-1)^3/Tabela1[[#This Row],[Z]]*0.00002</f>
        <v>4.9956492873266258E-4</v>
      </c>
      <c r="K698" s="66">
        <v>2950.8845684566359</v>
      </c>
      <c r="L698" s="66">
        <v>4997.8283914498479</v>
      </c>
      <c r="M698" s="67">
        <v>42409</v>
      </c>
      <c r="N698" s="22">
        <f>IF(Tabela1[[#This Row],[Entry]]=$B$1,Tabela1[[#This Row],[real]],Tabela1[[#This Row],[L2]]/Tabela1[[#This Row],[days2]])</f>
        <v>3.3546307931054851</v>
      </c>
      <c r="O698" s="42">
        <f>IF(Tabela1[[#This Row],[Entry]]=$B$1,Tabela1[[#This Row],[real]],Tabela1[[#This Row],[L]]/($B$1-Tabela1[[#This Row],[Entry]]))</f>
        <v>3.3164090188784656</v>
      </c>
      <c r="P698" s="115">
        <v>879.64510864246586</v>
      </c>
      <c r="Q698" s="43">
        <f>MIN(500,$B$1-Tabela1[[#This Row],[Entry]])</f>
        <v>500</v>
      </c>
      <c r="R698" s="41">
        <f>(0.25-Tabela1[[#This Row],[days]]/2000)*$L$2+(Tabela1[[#This Row],[days]]/2000+0.75)*(IF(Tabela1[[#This Row],[real]]&gt;Tabela1[[#This Row],[AV2]],0.4*Tabela1[[#This Row],[real]]+0.6*Tabela1[[#This Row],[AV2]],Tabela1[[#This Row],[AV2]]))</f>
        <v>3.4844891306049171</v>
      </c>
      <c r="S698" s="42">
        <f>Tabela1[[#This Row],[real]]-Tabela1[[#This Row],[AV2]]</f>
        <v>0.32464584374858019</v>
      </c>
      <c r="T698" s="64">
        <f>Tabela1[[#This Row],[real]]/Tabela1[[#This Row],[AV2]]</f>
        <v>1.0967754318644543</v>
      </c>
      <c r="U698" s="168">
        <v>43669</v>
      </c>
      <c r="V698" s="191" t="s">
        <v>5110</v>
      </c>
      <c r="W698" s="191"/>
      <c r="X698" s="2"/>
      <c r="Y698" s="41"/>
      <c r="Z698" s="40"/>
      <c r="AA698" s="41"/>
      <c r="AB698" s="40"/>
    </row>
    <row r="699" spans="1:28" x14ac:dyDescent="0.2">
      <c r="A699" s="65">
        <v>7041684</v>
      </c>
      <c r="B699" s="65" t="s">
        <v>3313</v>
      </c>
      <c r="C699" s="65" t="s">
        <v>3314</v>
      </c>
      <c r="D699" s="39">
        <v>3.5</v>
      </c>
      <c r="E699" s="41">
        <v>3.5068589755969519</v>
      </c>
      <c r="F699" s="116">
        <v>2016</v>
      </c>
      <c r="G6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699" s="39"/>
      <c r="I699" s="41">
        <v>0.52</v>
      </c>
      <c r="J699" s="23">
        <f>(Tabela1[[#This Row],[real]]-1)^3/Tabela1[[#This Row],[Z]]*0.00002</f>
        <v>6.0592149833553466E-4</v>
      </c>
      <c r="K699" s="66">
        <v>2417.1948014412565</v>
      </c>
      <c r="L699" s="66">
        <v>3913.757512627818</v>
      </c>
      <c r="M699" s="67">
        <v>42722</v>
      </c>
      <c r="N699" s="22">
        <f>IF(Tabela1[[#This Row],[Entry]]=$B$1,Tabela1[[#This Row],[real]],Tabela1[[#This Row],[L2]]/Tabela1[[#This Row],[days2]])</f>
        <v>3.2922976620175777</v>
      </c>
      <c r="O699" s="42">
        <f>IF(Tabela1[[#This Row],[Entry]]=$B$1,Tabela1[[#This Row],[real]],Tabela1[[#This Row],[L]]/($B$1-Tabela1[[#This Row],[Entry]]))</f>
        <v>3.277853863172377</v>
      </c>
      <c r="P699" s="115">
        <v>734.19691947293643</v>
      </c>
      <c r="Q699" s="43">
        <f>MIN(500,$B$1-Tabela1[[#This Row],[Entry]])</f>
        <v>500</v>
      </c>
      <c r="R699" s="41">
        <f>(0.25-Tabela1[[#This Row],[days]]/2000)*$L$2+(Tabela1[[#This Row],[days]]/2000+0.75)*(IF(Tabela1[[#This Row],[real]]&gt;Tabela1[[#This Row],[AV2]],0.4*Tabela1[[#This Row],[real]]+0.6*Tabela1[[#This Row],[AV2]],Tabela1[[#This Row],[AV2]]))</f>
        <v>3.3781221874493275</v>
      </c>
      <c r="S699" s="42">
        <f>Tabela1[[#This Row],[real]]-Tabela1[[#This Row],[AV2]]</f>
        <v>0.21456131357937425</v>
      </c>
      <c r="T699" s="64">
        <f>Tabela1[[#This Row],[real]]/Tabela1[[#This Row],[AV2]]</f>
        <v>1.0651706909902816</v>
      </c>
      <c r="U699" s="168">
        <v>43669</v>
      </c>
      <c r="V699" s="191" t="s">
        <v>4756</v>
      </c>
      <c r="W699" s="191"/>
      <c r="X699" s="2"/>
      <c r="Y699" s="41"/>
      <c r="Z699" s="40"/>
      <c r="AA699" s="41"/>
      <c r="AB699" s="40"/>
    </row>
    <row r="700" spans="1:28" x14ac:dyDescent="0.2">
      <c r="A700" s="65">
        <v>10334937</v>
      </c>
      <c r="B700" s="65" t="s">
        <v>1877</v>
      </c>
      <c r="C700" s="65" t="s">
        <v>6179</v>
      </c>
      <c r="D700" s="39">
        <v>3.5</v>
      </c>
      <c r="E700" s="41">
        <v>3.5710877264325775</v>
      </c>
      <c r="F700" s="116">
        <v>2019</v>
      </c>
      <c r="G7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0" s="597"/>
      <c r="I700" s="41">
        <v>0.74</v>
      </c>
      <c r="J700" s="23">
        <f>(Tabela1[[#This Row],[real]]-1)^3/Tabela1[[#This Row],[Z]]*0.00002</f>
        <v>4.5935554314345208E-4</v>
      </c>
      <c r="K700" s="66">
        <v>2984.1632076988731</v>
      </c>
      <c r="L700" s="66">
        <v>5048.386203813865</v>
      </c>
      <c r="M700" s="67">
        <v>42409</v>
      </c>
      <c r="N700" s="22">
        <f>IF(Tabela1[[#This Row],[Entry]]=$B$1,Tabela1[[#This Row],[real]],Tabela1[[#This Row],[L2]]/Tabela1[[#This Row],[days2]])</f>
        <v>3.3924626856667879</v>
      </c>
      <c r="O700" s="42">
        <f>IF(Tabela1[[#This Row],[Entry]]=$B$1,Tabela1[[#This Row],[real]],Tabela1[[#This Row],[L]]/($B$1-Tabela1[[#This Row],[Entry]]))</f>
        <v>3.3499576667643431</v>
      </c>
      <c r="P700" s="115">
        <v>879.64510864246586</v>
      </c>
      <c r="Q700" s="43">
        <f>MIN(500,$B$1-Tabela1[[#This Row],[Entry]])</f>
        <v>500</v>
      </c>
      <c r="R700" s="41">
        <f>(0.25-Tabela1[[#This Row],[days]]/2000)*$L$2+(Tabela1[[#This Row],[days]]/2000+0.75)*(IF(Tabela1[[#This Row],[real]]&gt;Tabela1[[#This Row],[AV2]],0.4*Tabela1[[#This Row],[real]]+0.6*Tabela1[[#This Row],[AV2]],Tabela1[[#This Row],[AV2]]))</f>
        <v>3.4639127019731037</v>
      </c>
      <c r="S700" s="42">
        <f>Tabela1[[#This Row],[real]]-Tabela1[[#This Row],[AV2]]</f>
        <v>0.17862504076578967</v>
      </c>
      <c r="T700" s="64">
        <f>Tabela1[[#This Row],[real]]/Tabela1[[#This Row],[AV2]]</f>
        <v>1.0526535019885357</v>
      </c>
      <c r="U700" s="168">
        <v>43669</v>
      </c>
      <c r="V700" s="191" t="s">
        <v>5116</v>
      </c>
      <c r="W700" s="191"/>
      <c r="X700" s="2"/>
      <c r="Y700" s="41"/>
      <c r="Z700" s="40"/>
      <c r="AA700" s="41"/>
      <c r="AB700" s="40"/>
    </row>
    <row r="701" spans="1:28" x14ac:dyDescent="0.2">
      <c r="A701" s="10">
        <v>50864</v>
      </c>
      <c r="B701" s="10" t="s">
        <v>147</v>
      </c>
      <c r="C701" s="10" t="s">
        <v>2376</v>
      </c>
      <c r="D701" s="2">
        <v>4</v>
      </c>
      <c r="E701" s="21">
        <v>3.7436760366648838</v>
      </c>
      <c r="F701" s="116">
        <v>1978</v>
      </c>
      <c r="G7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0.30640953219936878</v>
      </c>
      <c r="I701" s="21">
        <v>0.75</v>
      </c>
      <c r="J701" s="23">
        <f>(Tabela1[[#This Row],[real]]-1)^3/Tabela1[[#This Row],[Z]]*0.00002</f>
        <v>5.5076612712398794E-4</v>
      </c>
      <c r="K701" s="24">
        <v>3233.8310643199457</v>
      </c>
      <c r="L701" s="66">
        <v>5522.8031976603061</v>
      </c>
      <c r="M701" s="1">
        <v>42409</v>
      </c>
      <c r="N701" s="22">
        <f>IF(Tabela1[[#This Row],[Entry]]=$B$1,Tabela1[[#This Row],[real]],Tabela1[[#This Row],[L2]]/Tabela1[[#This Row],[days2]])</f>
        <v>3.6762906228292858</v>
      </c>
      <c r="O701" s="22">
        <f>IF(Tabela1[[#This Row],[Entry]]=$B$1,Tabela1[[#This Row],[real]],Tabela1[[#This Row],[L]]/($B$1-Tabela1[[#This Row],[Entry]]))</f>
        <v>3.6647665545191148</v>
      </c>
      <c r="P701" s="35">
        <v>879.64510864246586</v>
      </c>
      <c r="Q701" s="3">
        <f>MIN(500,$B$1-Tabela1[[#This Row],[Entry]])</f>
        <v>500</v>
      </c>
      <c r="R701" s="21">
        <f>(0.25-Tabela1[[#This Row],[days]]/2000)*$L$2+(Tabela1[[#This Row],[days]]/2000+0.75)*(IF(Tabela1[[#This Row],[real]]&gt;Tabela1[[#This Row],[AV2]],0.4*Tabela1[[#This Row],[real]]+0.6*Tabela1[[#This Row],[AV2]],Tabela1[[#This Row],[AV2]]))</f>
        <v>3.7032447883635253</v>
      </c>
      <c r="S701" s="22">
        <f>Tabela1[[#This Row],[real]]-Tabela1[[#This Row],[AV2]]</f>
        <v>6.738541383559804E-2</v>
      </c>
      <c r="T701" s="47">
        <f>Tabela1[[#This Row],[real]]/Tabela1[[#This Row],[AV2]]</f>
        <v>1.0183297298143796</v>
      </c>
      <c r="U701" s="168">
        <v>43668</v>
      </c>
      <c r="V701" s="191" t="s">
        <v>3942</v>
      </c>
      <c r="W701" s="191"/>
      <c r="X701" s="2"/>
      <c r="Y701" s="41"/>
      <c r="Z701" s="40"/>
      <c r="AA701" s="41"/>
      <c r="AB701" s="40"/>
    </row>
    <row r="702" spans="1:28" x14ac:dyDescent="0.2">
      <c r="A702" s="65">
        <v>7233311</v>
      </c>
      <c r="B702" s="80" t="s">
        <v>3362</v>
      </c>
      <c r="C702" s="68" t="s">
        <v>3361</v>
      </c>
      <c r="D702" s="69">
        <v>3</v>
      </c>
      <c r="E702" s="70">
        <v>3.1688770565778239</v>
      </c>
      <c r="F702" s="116">
        <v>2016</v>
      </c>
      <c r="G7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2" s="39"/>
      <c r="I702" s="70">
        <v>0.44</v>
      </c>
      <c r="J702" s="23">
        <f>(Tabela1[[#This Row],[real]]-1)^3/Tabela1[[#This Row],[Z]]*0.00002</f>
        <v>4.6374807831202152E-4</v>
      </c>
      <c r="K702" s="114">
        <v>2197.5372035750565</v>
      </c>
      <c r="L702" s="66">
        <v>3552.6634991724832</v>
      </c>
      <c r="M702" s="73">
        <v>42742</v>
      </c>
      <c r="N702" s="22">
        <f>IF(Tabela1[[#This Row],[Entry]]=$B$1,Tabela1[[#This Row],[real]],Tabela1[[#This Row],[L2]]/Tabela1[[#This Row],[days2]])</f>
        <v>3.0314909496143247</v>
      </c>
      <c r="O702" s="71">
        <f>IF(Tabela1[[#This Row],[Entry]]=$B$1,Tabela1[[#This Row],[real]],Tabela1[[#This Row],[L]]/($B$1-Tabela1[[#This Row],[Entry]]))</f>
        <v>3.0261188238266468</v>
      </c>
      <c r="P702" s="119">
        <v>724.90310546849355</v>
      </c>
      <c r="Q702" s="72">
        <f>MIN(500,$B$1-Tabela1[[#This Row],[Entry]])</f>
        <v>500</v>
      </c>
      <c r="R702" s="70">
        <f>(0.25-Tabela1[[#This Row],[days]]/2000)*$L$2+(Tabela1[[#This Row],[days]]/2000+0.75)*(IF(Tabela1[[#This Row],[real]]&gt;Tabela1[[#This Row],[AV2]],0.4*Tabela1[[#This Row],[real]]+0.6*Tabela1[[#This Row],[AV2]],Tabela1[[#This Row],[AV2]]))</f>
        <v>3.0864453923997246</v>
      </c>
      <c r="S702" s="71">
        <f>Tabela1[[#This Row],[real]]-Tabela1[[#This Row],[AV2]]</f>
        <v>0.13738610696349918</v>
      </c>
      <c r="T702" s="64">
        <f>Tabela1[[#This Row],[real]]/Tabela1[[#This Row],[AV2]]</f>
        <v>1.0453196493893468</v>
      </c>
      <c r="U702" s="168">
        <v>43668</v>
      </c>
      <c r="V702" s="191" t="s">
        <v>4385</v>
      </c>
      <c r="W702" s="191"/>
      <c r="X702" s="2"/>
      <c r="Y702" s="41"/>
      <c r="Z702" s="40"/>
      <c r="AA702" s="41"/>
      <c r="AB702" s="40"/>
    </row>
    <row r="703" spans="1:28" x14ac:dyDescent="0.2">
      <c r="A703" s="65">
        <v>155</v>
      </c>
      <c r="B703" s="65" t="s">
        <v>284</v>
      </c>
      <c r="C703" s="65" t="s">
        <v>2074</v>
      </c>
      <c r="D703" s="39">
        <v>3.5</v>
      </c>
      <c r="E703" s="41">
        <v>3.2955109057991603</v>
      </c>
      <c r="F703" s="116">
        <v>1994</v>
      </c>
      <c r="G7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03" s="41">
        <v>0.71</v>
      </c>
      <c r="J703" s="23">
        <f>(Tabela1[[#This Row],[real]]-1)^3/Tabela1[[#This Row],[Z]]*0.00002</f>
        <v>3.4072949389124313E-4</v>
      </c>
      <c r="K703" s="66">
        <v>2713.0819170779864</v>
      </c>
      <c r="L703" s="66">
        <v>4609.1464735287245</v>
      </c>
      <c r="M703" s="67">
        <v>42409</v>
      </c>
      <c r="N703" s="22">
        <f>IF(Tabela1[[#This Row],[Entry]]=$B$1,Tabela1[[#This Row],[real]],Tabela1[[#This Row],[L2]]/Tabela1[[#This Row],[days2]])</f>
        <v>3.0842914834881734</v>
      </c>
      <c r="O703" s="42">
        <f>IF(Tabela1[[#This Row],[Entry]]=$B$1,Tabela1[[#This Row],[real]],Tabela1[[#This Row],[L]]/($B$1-Tabela1[[#This Row],[Entry]]))</f>
        <v>3.0584913560243692</v>
      </c>
      <c r="P703" s="115">
        <v>879.64510864246586</v>
      </c>
      <c r="Q703" s="43">
        <f>MIN(500,$B$1-Tabela1[[#This Row],[Entry]])</f>
        <v>500</v>
      </c>
      <c r="R703" s="41">
        <f>(0.25-Tabela1[[#This Row],[days]]/2000)*$L$2+(Tabela1[[#This Row],[days]]/2000+0.75)*(IF(Tabela1[[#This Row],[real]]&gt;Tabela1[[#This Row],[AV2]],0.4*Tabela1[[#This Row],[real]]+0.6*Tabela1[[#This Row],[AV2]],Tabela1[[#This Row],[AV2]]))</f>
        <v>3.168779252412568</v>
      </c>
      <c r="S703" s="42">
        <f>Tabela1[[#This Row],[real]]-Tabela1[[#This Row],[AV2]]</f>
        <v>0.21121942231098689</v>
      </c>
      <c r="T703" s="64">
        <f>Tabela1[[#This Row],[real]]/Tabela1[[#This Row],[AV2]]</f>
        <v>1.0684823154496763</v>
      </c>
      <c r="U703" s="168">
        <v>43668</v>
      </c>
      <c r="V703" s="191" t="s">
        <v>4868</v>
      </c>
      <c r="W703" s="191"/>
      <c r="X703" s="2"/>
      <c r="Y703" s="41"/>
      <c r="Z703" s="40"/>
      <c r="AA703" s="41"/>
      <c r="AB703" s="40"/>
    </row>
    <row r="704" spans="1:28" x14ac:dyDescent="0.2">
      <c r="A704" s="65">
        <v>14669</v>
      </c>
      <c r="B704" s="65" t="s">
        <v>2342</v>
      </c>
      <c r="C704" s="65" t="s">
        <v>1207</v>
      </c>
      <c r="D704" s="39">
        <v>3.5</v>
      </c>
      <c r="E704" s="41">
        <v>3.4465016075776771</v>
      </c>
      <c r="F704" s="116">
        <v>1980</v>
      </c>
      <c r="G7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4" s="39"/>
      <c r="I704" s="41">
        <v>0.86</v>
      </c>
      <c r="J704" s="23">
        <f>(Tabela1[[#This Row],[real]]-1)^3/Tabela1[[#This Row],[Z]]*0.00002</f>
        <v>3.4053994442902782E-4</v>
      </c>
      <c r="K704" s="66">
        <v>2782.7083670672505</v>
      </c>
      <c r="L704" s="66">
        <v>4724.3030876333696</v>
      </c>
      <c r="M704" s="67">
        <v>42409</v>
      </c>
      <c r="N704" s="22">
        <f>IF(Tabela1[[#This Row],[Entry]]=$B$1,Tabela1[[#This Row],[real]],Tabela1[[#This Row],[L2]]/Tabela1[[#This Row],[days2]])</f>
        <v>3.1634443706072943</v>
      </c>
      <c r="O704" s="42">
        <f>IF(Tabela1[[#This Row],[Entry]]=$B$1,Tabela1[[#This Row],[real]],Tabela1[[#This Row],[L]]/($B$1-Tabela1[[#This Row],[Entry]]))</f>
        <v>3.1349058312099336</v>
      </c>
      <c r="P704" s="115">
        <v>879.64510864246586</v>
      </c>
      <c r="Q704" s="43">
        <f>MIN(500,$B$1-Tabela1[[#This Row],[Entry]])</f>
        <v>500</v>
      </c>
      <c r="R704" s="41">
        <f>(0.25-Tabela1[[#This Row],[days]]/2000)*$L$2+(Tabela1[[#This Row],[days]]/2000+0.75)*(IF(Tabela1[[#This Row],[real]]&gt;Tabela1[[#This Row],[AV2]],0.4*Tabela1[[#This Row],[real]]+0.6*Tabela1[[#This Row],[AV2]],Tabela1[[#This Row],[AV2]]))</f>
        <v>3.2766672653954476</v>
      </c>
      <c r="S704" s="42">
        <f>Tabela1[[#This Row],[real]]-Tabela1[[#This Row],[AV2]]</f>
        <v>0.28305723697038276</v>
      </c>
      <c r="T704" s="64">
        <f>Tabela1[[#This Row],[real]]/Tabela1[[#This Row],[AV2]]</f>
        <v>1.0894775452985266</v>
      </c>
      <c r="U704" s="168">
        <v>43668</v>
      </c>
      <c r="V704" s="191" t="s">
        <v>3938</v>
      </c>
      <c r="W704" s="191"/>
      <c r="X704" s="2"/>
      <c r="Y704" s="41"/>
      <c r="Z704" s="40"/>
      <c r="AA704" s="41"/>
      <c r="AB704" s="40"/>
    </row>
    <row r="705" spans="1:28" x14ac:dyDescent="0.2">
      <c r="A705" s="585">
        <v>91739</v>
      </c>
      <c r="B705" s="585" t="s">
        <v>6177</v>
      </c>
      <c r="C705" s="585" t="s">
        <v>6178</v>
      </c>
      <c r="D705" s="586">
        <v>3.5</v>
      </c>
      <c r="E705" s="587">
        <v>3.5662733605144048</v>
      </c>
      <c r="F705" s="588">
        <v>1967</v>
      </c>
      <c r="G70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5" s="586">
        <v>1</v>
      </c>
      <c r="I705" s="587">
        <v>0.38</v>
      </c>
      <c r="J705" s="589">
        <f>(Tabela1[[#This Row],[real]]-1)^3/Tabela1[[#This Row],[Z]]*0.00002</f>
        <v>8.895188305310793E-4</v>
      </c>
      <c r="K705" s="590">
        <v>809.70750975829378</v>
      </c>
      <c r="L705" s="590">
        <v>915.21536495334817</v>
      </c>
      <c r="M705" s="591">
        <v>43668</v>
      </c>
      <c r="N705" s="592">
        <f>IF(Tabela1[[#This Row],[Entry]]=$B$1,Tabela1[[#This Row],[real]],Tabela1[[#This Row],[L2]]/Tabela1[[#This Row],[days2]])</f>
        <v>3.6848958176929054</v>
      </c>
      <c r="O705" s="592">
        <f>IF(Tabela1[[#This Row],[Entry]]=$B$1,Tabela1[[#This Row],[real]],Tabela1[[#This Row],[L]]/($B$1-Tabela1[[#This Row],[Entry]]))</f>
        <v>3.6903845361022105</v>
      </c>
      <c r="P705" s="588">
        <v>219.73687990594198</v>
      </c>
      <c r="Q705" s="593">
        <f>MIN(500,$B$1-Tabela1[[#This Row],[Entry]])</f>
        <v>248</v>
      </c>
      <c r="R705" s="587">
        <f>(0.25-Tabela1[[#This Row],[days]]/2000)*$L$2+(Tabela1[[#This Row],[days]]/2000+0.75)*(IF(Tabela1[[#This Row],[real]]&gt;Tabela1[[#This Row],[AV2]],0.4*Tabela1[[#This Row],[real]]+0.6*Tabela1[[#This Row],[AV2]],Tabela1[[#This Row],[AV2]]))</f>
        <v>3.6412232424003741</v>
      </c>
      <c r="S705" s="592">
        <f>Tabela1[[#This Row],[real]]-Tabela1[[#This Row],[AV2]]</f>
        <v>-0.11862245717850062</v>
      </c>
      <c r="T705" s="592">
        <f>Tabela1[[#This Row],[real]]/Tabela1[[#This Row],[AV2]]</f>
        <v>0.96780846378100061</v>
      </c>
      <c r="U705" s="594">
        <v>43668</v>
      </c>
      <c r="V705" s="191" t="s">
        <v>6229</v>
      </c>
      <c r="W705" s="191"/>
      <c r="X705" s="2"/>
      <c r="Y705" s="41"/>
      <c r="Z705" s="40"/>
      <c r="AA705" s="41"/>
      <c r="AB705" s="40"/>
    </row>
    <row r="706" spans="1:28" x14ac:dyDescent="0.2">
      <c r="A706" s="65">
        <v>6157</v>
      </c>
      <c r="B706" s="65" t="s">
        <v>182</v>
      </c>
      <c r="C706" s="65" t="s">
        <v>1565</v>
      </c>
      <c r="D706" s="39">
        <v>4</v>
      </c>
      <c r="E706" s="41">
        <v>3.6268916210728528</v>
      </c>
      <c r="F706" s="116">
        <v>1970</v>
      </c>
      <c r="G7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5.9648639307293969</v>
      </c>
      <c r="H706" s="39"/>
      <c r="I706" s="41">
        <v>0.63</v>
      </c>
      <c r="J706" s="23">
        <f>(Tabela1[[#This Row],[real]]-1)^3/Tabela1[[#This Row],[Z]]*0.00002</f>
        <v>5.7546102110150844E-4</v>
      </c>
      <c r="K706" s="66">
        <v>2797.0035607123964</v>
      </c>
      <c r="L706" s="66">
        <v>4724.5016022715072</v>
      </c>
      <c r="M706" s="67">
        <v>42409</v>
      </c>
      <c r="N706" s="22">
        <f>IF(Tabela1[[#This Row],[Entry]]=$B$1,Tabela1[[#This Row],[real]],Tabela1[[#This Row],[L2]]/Tabela1[[#This Row],[days2]])</f>
        <v>3.1796954626723744</v>
      </c>
      <c r="O706" s="42">
        <f>IF(Tabela1[[#This Row],[Entry]]=$B$1,Tabela1[[#This Row],[real]],Tabela1[[#This Row],[L]]/($B$1-Tabela1[[#This Row],[Entry]]))</f>
        <v>3.1350375595696796</v>
      </c>
      <c r="P706" s="115">
        <v>879.64510864246586</v>
      </c>
      <c r="Q706" s="43">
        <f>MIN(500,$B$1-Tabela1[[#This Row],[Entry]])</f>
        <v>500</v>
      </c>
      <c r="R706" s="41">
        <f>(0.25-Tabela1[[#This Row],[days]]/2000)*$L$2+(Tabela1[[#This Row],[days]]/2000+0.75)*(IF(Tabela1[[#This Row],[real]]&gt;Tabela1[[#This Row],[AV2]],0.4*Tabela1[[#This Row],[real]]+0.6*Tabela1[[#This Row],[AV2]],Tabela1[[#This Row],[AV2]]))</f>
        <v>3.358573926032566</v>
      </c>
      <c r="S706" s="42">
        <f>Tabela1[[#This Row],[real]]-Tabela1[[#This Row],[AV2]]</f>
        <v>0.44719615840047844</v>
      </c>
      <c r="T706" s="64">
        <f>Tabela1[[#This Row],[real]]/Tabela1[[#This Row],[AV2]]</f>
        <v>1.1406411914758128</v>
      </c>
      <c r="U706" s="172">
        <v>43667</v>
      </c>
      <c r="V706" s="191" t="s">
        <v>4356</v>
      </c>
      <c r="W706" s="191"/>
      <c r="X706" s="2"/>
      <c r="Y706" s="41"/>
      <c r="Z706" s="40"/>
      <c r="AA706" s="41"/>
      <c r="AB706" s="40"/>
    </row>
    <row r="707" spans="1:28" x14ac:dyDescent="0.2">
      <c r="A707" s="585">
        <v>10047573</v>
      </c>
      <c r="B707" s="585" t="s">
        <v>6173</v>
      </c>
      <c r="C707" s="585" t="s">
        <v>6173</v>
      </c>
      <c r="D707" s="586">
        <v>3</v>
      </c>
      <c r="E707" s="587">
        <v>3.1255531600486797</v>
      </c>
      <c r="F707" s="588">
        <v>2019</v>
      </c>
      <c r="G707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7" s="586"/>
      <c r="I707" s="587">
        <v>0.33999999999999997</v>
      </c>
      <c r="J707" s="589">
        <f>(Tabela1[[#This Row],[real]]-1)^3/Tabela1[[#This Row],[Z]]*0.00002</f>
        <v>5.6489403916851297E-4</v>
      </c>
      <c r="K707" s="590">
        <v>705.30193656304948</v>
      </c>
      <c r="L707" s="590">
        <v>797.2267055481459</v>
      </c>
      <c r="M707" s="591">
        <v>43667</v>
      </c>
      <c r="N707" s="592">
        <f>IF(Tabela1[[#This Row],[Entry]]=$B$1,Tabela1[[#This Row],[real]],Tabela1[[#This Row],[L2]]/Tabela1[[#This Row],[days2]])</f>
        <v>3.1983995751286143</v>
      </c>
      <c r="O707" s="592">
        <f>IF(Tabela1[[#This Row],[Entry]]=$B$1,Tabela1[[#This Row],[real]],Tabela1[[#This Row],[L]]/($B$1-Tabela1[[#This Row],[Entry]]))</f>
        <v>3.2017136769001842</v>
      </c>
      <c r="P707" s="588">
        <v>220.51714302603602</v>
      </c>
      <c r="Q707" s="593">
        <f>MIN(500,$B$1-Tabela1[[#This Row],[Entry]])</f>
        <v>249</v>
      </c>
      <c r="R707" s="587">
        <f>(0.25-Tabela1[[#This Row],[days]]/2000)*$L$2+(Tabela1[[#This Row],[days]]/2000+0.75)*(IF(Tabela1[[#This Row],[real]]&gt;Tabela1[[#This Row],[AV2]],0.4*Tabela1[[#This Row],[real]]+0.6*Tabela1[[#This Row],[AV2]],Tabela1[[#This Row],[AV2]]))</f>
        <v>3.2159555821481103</v>
      </c>
      <c r="S707" s="592">
        <f>Tabela1[[#This Row],[real]]-Tabela1[[#This Row],[AV2]]</f>
        <v>-7.2846415079934612E-2</v>
      </c>
      <c r="T707" s="592">
        <f>Tabela1[[#This Row],[real]]/Tabela1[[#This Row],[AV2]]</f>
        <v>0.97722410431567008</v>
      </c>
      <c r="U707" s="594">
        <v>43667</v>
      </c>
      <c r="V707" s="191" t="s">
        <v>4219</v>
      </c>
      <c r="W707" s="191"/>
      <c r="X707" s="2"/>
      <c r="Y707" s="41"/>
      <c r="Z707" s="40"/>
      <c r="AA707" s="41"/>
      <c r="AB707" s="40"/>
    </row>
    <row r="708" spans="1:28" x14ac:dyDescent="0.2">
      <c r="A708" s="585">
        <v>11692</v>
      </c>
      <c r="B708" s="585" t="s">
        <v>6174</v>
      </c>
      <c r="C708" s="585" t="s">
        <v>6175</v>
      </c>
      <c r="D708" s="586">
        <v>3.5</v>
      </c>
      <c r="E708" s="587">
        <v>3.5379338584239077</v>
      </c>
      <c r="F708" s="588">
        <v>1959</v>
      </c>
      <c r="G70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08" s="586"/>
      <c r="I708" s="587">
        <v>0.35</v>
      </c>
      <c r="J708" s="589">
        <f>(Tabela1[[#This Row],[real]]-1)^3/Tabela1[[#This Row],[Z]]*0.00002</f>
        <v>9.3412038648761902E-4</v>
      </c>
      <c r="K708" s="590">
        <v>807.94886091855881</v>
      </c>
      <c r="L708" s="590">
        <v>913.7698569000612</v>
      </c>
      <c r="M708" s="591">
        <v>43667</v>
      </c>
      <c r="N708" s="592">
        <f>IF(Tabela1[[#This Row],[Entry]]=$B$1,Tabela1[[#This Row],[real]],Tabela1[[#This Row],[L2]]/Tabela1[[#This Row],[days2]])</f>
        <v>3.6638823169551307</v>
      </c>
      <c r="O708" s="592">
        <f>IF(Tabela1[[#This Row],[Entry]]=$B$1,Tabela1[[#This Row],[real]],Tabela1[[#This Row],[L]]/($B$1-Tabela1[[#This Row],[Entry]]))</f>
        <v>3.6697584614460288</v>
      </c>
      <c r="P708" s="588">
        <v>220.51714302603602</v>
      </c>
      <c r="Q708" s="593">
        <f>MIN(500,$B$1-Tabela1[[#This Row],[Entry]])</f>
        <v>249</v>
      </c>
      <c r="R708" s="587">
        <f>(0.25-Tabela1[[#This Row],[days]]/2000)*$L$2+(Tabela1[[#This Row],[days]]/2000+0.75)*(IF(Tabela1[[#This Row],[real]]&gt;Tabela1[[#This Row],[AV2]],0.4*Tabela1[[#This Row],[real]]+0.6*Tabela1[[#This Row],[AV2]],Tabela1[[#This Row],[AV2]]))</f>
        <v>3.623020239875399</v>
      </c>
      <c r="S708" s="592">
        <f>Tabela1[[#This Row],[real]]-Tabela1[[#This Row],[AV2]]</f>
        <v>-0.12594845853122294</v>
      </c>
      <c r="T708" s="592">
        <f>Tabela1[[#This Row],[real]]/Tabela1[[#This Row],[AV2]]</f>
        <v>0.96562431660308012</v>
      </c>
      <c r="U708" s="594">
        <v>43667</v>
      </c>
      <c r="V708" s="191" t="s">
        <v>4342</v>
      </c>
      <c r="W708" s="191"/>
      <c r="X708" s="2"/>
      <c r="Y708" s="41"/>
      <c r="Z708" s="40"/>
      <c r="AA708" s="41"/>
      <c r="AB708" s="40"/>
    </row>
    <row r="709" spans="1:28" x14ac:dyDescent="0.2">
      <c r="A709" s="65">
        <v>5069678</v>
      </c>
      <c r="B709" s="65" t="s">
        <v>1159</v>
      </c>
      <c r="C709" s="65" t="s">
        <v>2430</v>
      </c>
      <c r="D709" s="39">
        <v>3.5</v>
      </c>
      <c r="E709" s="41">
        <v>3.5703441905408408</v>
      </c>
      <c r="F709" s="116">
        <v>2014</v>
      </c>
      <c r="G7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09" s="41">
        <v>0.64</v>
      </c>
      <c r="J709" s="23">
        <f>(Tabela1[[#This Row],[real]]-1)^3/Tabela1[[#This Row],[Z]]*0.00002</f>
        <v>5.3066918580412295E-4</v>
      </c>
      <c r="K709" s="66">
        <v>2771.7853969031216</v>
      </c>
      <c r="L709" s="66">
        <v>4689.0651303235009</v>
      </c>
      <c r="M709" s="67">
        <v>42409</v>
      </c>
      <c r="N709" s="22">
        <f>IF(Tabela1[[#This Row],[Entry]]=$B$1,Tabela1[[#This Row],[real]],Tabela1[[#This Row],[L2]]/Tabela1[[#This Row],[days2]])</f>
        <v>3.1510268967228705</v>
      </c>
      <c r="O709" s="42">
        <f>IF(Tabela1[[#This Row],[Entry]]=$B$1,Tabela1[[#This Row],[real]],Tabela1[[#This Row],[L]]/($B$1-Tabela1[[#This Row],[Entry]]))</f>
        <v>3.1115229796439952</v>
      </c>
      <c r="P709" s="115">
        <v>879.64510864246586</v>
      </c>
      <c r="Q709" s="43">
        <f>MIN(500,$B$1-Tabela1[[#This Row],[Entry]])</f>
        <v>500</v>
      </c>
      <c r="R709" s="41">
        <f>(0.25-Tabela1[[#This Row],[days]]/2000)*$L$2+(Tabela1[[#This Row],[days]]/2000+0.75)*(IF(Tabela1[[#This Row],[real]]&gt;Tabela1[[#This Row],[AV2]],0.4*Tabela1[[#This Row],[real]]+0.6*Tabela1[[#This Row],[AV2]],Tabela1[[#This Row],[AV2]]))</f>
        <v>3.3187538142500586</v>
      </c>
      <c r="S709" s="42">
        <f>Tabela1[[#This Row],[real]]-Tabela1[[#This Row],[AV2]]</f>
        <v>0.41931729381797034</v>
      </c>
      <c r="T709" s="64">
        <f>Tabela1[[#This Row],[real]]/Tabela1[[#This Row],[AV2]]</f>
        <v>1.1330732194809472</v>
      </c>
      <c r="U709" s="168">
        <v>43667</v>
      </c>
      <c r="V709" s="191" t="s">
        <v>4226</v>
      </c>
      <c r="W709" s="191"/>
      <c r="X709" s="2"/>
      <c r="Y709" s="41"/>
      <c r="Z709" s="40"/>
      <c r="AA709" s="41"/>
      <c r="AB709" s="40"/>
    </row>
    <row r="710" spans="1:28" x14ac:dyDescent="0.2">
      <c r="A710" s="65">
        <v>998122</v>
      </c>
      <c r="B710" s="65" t="s">
        <v>2369</v>
      </c>
      <c r="C710" s="65" t="s">
        <v>1901</v>
      </c>
      <c r="D710" s="39">
        <v>4</v>
      </c>
      <c r="E710" s="41">
        <v>3.6925317232544081</v>
      </c>
      <c r="F710" s="116">
        <v>2007</v>
      </c>
      <c r="G7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2.7844607662636149</v>
      </c>
      <c r="H710" s="39"/>
      <c r="I710" s="41">
        <v>0.86</v>
      </c>
      <c r="J710" s="23">
        <f>(Tabela1[[#This Row],[real]]-1)^3/Tabela1[[#This Row],[Z]]*0.00002</f>
        <v>4.5395628255362193E-4</v>
      </c>
      <c r="K710" s="66">
        <v>3101.5943084047426</v>
      </c>
      <c r="L710" s="66">
        <v>5259.1953028586304</v>
      </c>
      <c r="M710" s="67">
        <v>42409</v>
      </c>
      <c r="N710" s="22">
        <f>IF(Tabela1[[#This Row],[Entry]]=$B$1,Tabela1[[#This Row],[real]],Tabela1[[#This Row],[L2]]/Tabela1[[#This Row],[days2]])</f>
        <v>3.5259609562217142</v>
      </c>
      <c r="O710" s="42">
        <f>IF(Tabela1[[#This Row],[Entry]]=$B$1,Tabela1[[#This Row],[real]],Tabela1[[#This Row],[L]]/($B$1-Tabela1[[#This Row],[Entry]]))</f>
        <v>3.4898442620163439</v>
      </c>
      <c r="P710" s="115">
        <v>879.64510864246586</v>
      </c>
      <c r="Q710" s="43">
        <f>MIN(500,$B$1-Tabela1[[#This Row],[Entry]])</f>
        <v>500</v>
      </c>
      <c r="R710" s="41">
        <f>(0.25-Tabela1[[#This Row],[days]]/2000)*$L$2+(Tabela1[[#This Row],[days]]/2000+0.75)*(IF(Tabela1[[#This Row],[real]]&gt;Tabela1[[#This Row],[AV2]],0.4*Tabela1[[#This Row],[real]]+0.6*Tabela1[[#This Row],[AV2]],Tabela1[[#This Row],[AV2]]))</f>
        <v>3.592589263034792</v>
      </c>
      <c r="S710" s="42">
        <f>Tabela1[[#This Row],[real]]-Tabela1[[#This Row],[AV2]]</f>
        <v>0.16657076703269391</v>
      </c>
      <c r="T710" s="64">
        <f>Tabela1[[#This Row],[real]]/Tabela1[[#This Row],[AV2]]</f>
        <v>1.0472412397927358</v>
      </c>
      <c r="U710" s="168">
        <v>43666</v>
      </c>
      <c r="V710" s="191" t="s">
        <v>4009</v>
      </c>
      <c r="W710" s="191"/>
      <c r="X710" s="2"/>
      <c r="Y710" s="41"/>
      <c r="Z710" s="40"/>
      <c r="AA710" s="41"/>
      <c r="AB710" s="40"/>
    </row>
    <row r="711" spans="1:28" x14ac:dyDescent="0.2">
      <c r="A711" s="10">
        <v>9363</v>
      </c>
      <c r="B711" s="10" t="s">
        <v>295</v>
      </c>
      <c r="C711" s="10" t="s">
        <v>2603</v>
      </c>
      <c r="D711" s="2">
        <v>4</v>
      </c>
      <c r="E711" s="21">
        <v>3.7041410401004931</v>
      </c>
      <c r="F711" s="116">
        <v>1968</v>
      </c>
      <c r="G7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2.2219645664184324</v>
      </c>
      <c r="H711" s="39"/>
      <c r="I711" s="21">
        <v>0.82</v>
      </c>
      <c r="J711" s="23">
        <f>(Tabela1[[#This Row],[real]]-1)^3/Tabela1[[#This Row],[Z]]*0.00002</f>
        <v>4.8228545167159628E-4</v>
      </c>
      <c r="K711" s="24">
        <v>3273.9031996236927</v>
      </c>
      <c r="L711" s="66">
        <v>5618.2230724366082</v>
      </c>
      <c r="M711" s="1">
        <v>42409</v>
      </c>
      <c r="N711" s="22">
        <f>IF(Tabela1[[#This Row],[Entry]]=$B$1,Tabela1[[#This Row],[real]],Tabela1[[#This Row],[L2]]/Tabela1[[#This Row],[days2]])</f>
        <v>3.7218455118521887</v>
      </c>
      <c r="O711" s="22">
        <f>IF(Tabela1[[#This Row],[Entry]]=$B$1,Tabela1[[#This Row],[real]],Tabela1[[#This Row],[L]]/($B$1-Tabela1[[#This Row],[Entry]]))</f>
        <v>3.7280843214576032</v>
      </c>
      <c r="P711" s="35">
        <v>879.64510864246586</v>
      </c>
      <c r="Q711" s="3">
        <f>MIN(500,$B$1-Tabela1[[#This Row],[Entry]])</f>
        <v>500</v>
      </c>
      <c r="R711" s="21">
        <f>(0.25-Tabela1[[#This Row],[days]]/2000)*$L$2+(Tabela1[[#This Row],[days]]/2000+0.75)*(IF(Tabela1[[#This Row],[real]]&gt;Tabela1[[#This Row],[AV2]],0.4*Tabela1[[#This Row],[real]]+0.6*Tabela1[[#This Row],[AV2]],Tabela1[[#This Row],[AV2]]))</f>
        <v>3.7218455118521887</v>
      </c>
      <c r="S711" s="22">
        <f>Tabela1[[#This Row],[real]]-Tabela1[[#This Row],[AV2]]</f>
        <v>-1.770447175169565E-2</v>
      </c>
      <c r="T711" s="47">
        <f>Tabela1[[#This Row],[real]]/Tabela1[[#This Row],[AV2]]</f>
        <v>0.99524309332686811</v>
      </c>
      <c r="U711" s="172">
        <v>43666</v>
      </c>
      <c r="V711" s="191" t="s">
        <v>4347</v>
      </c>
      <c r="W711" s="191"/>
      <c r="X711" s="2"/>
      <c r="Y711" s="41"/>
      <c r="Z711" s="40"/>
      <c r="AA711" s="41"/>
      <c r="AB711" s="40"/>
    </row>
    <row r="712" spans="1:28" x14ac:dyDescent="0.2">
      <c r="A712" s="75">
        <v>8803901</v>
      </c>
      <c r="B712" s="75" t="s">
        <v>3729</v>
      </c>
      <c r="C712" s="75" t="s">
        <v>3730</v>
      </c>
      <c r="D712" s="76">
        <v>3.5</v>
      </c>
      <c r="E712" s="77">
        <v>3.5970410231425212</v>
      </c>
      <c r="F712" s="116">
        <v>2017</v>
      </c>
      <c r="G7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12" s="77">
        <v>0.48</v>
      </c>
      <c r="J712" s="23">
        <f>(Tabela1[[#This Row],[real]]-1)^3/Tabela1[[#This Row],[Z]]*0.00002</f>
        <v>7.2983584236110065E-4</v>
      </c>
      <c r="K712" s="112">
        <v>1965.9911312417437</v>
      </c>
      <c r="L712" s="66">
        <v>2853.9122299029254</v>
      </c>
      <c r="M712" s="79">
        <v>43114</v>
      </c>
      <c r="N712" s="22">
        <f>IF(Tabela1[[#This Row],[Entry]]=$B$1,Tabela1[[#This Row],[real]],Tabela1[[#This Row],[L2]]/Tabela1[[#This Row],[days2]])</f>
        <v>3.5613319077171153</v>
      </c>
      <c r="O712" s="64">
        <f>IF(Tabela1[[#This Row],[Entry]]=$B$1,Tabela1[[#This Row],[real]],Tabela1[[#This Row],[L]]/($B$1-Tabela1[[#This Row],[Entry]]))</f>
        <v>3.5584940522480366</v>
      </c>
      <c r="P712" s="117">
        <v>552.03816498585866</v>
      </c>
      <c r="Q712" s="78">
        <f>MIN(500,$B$1-Tabela1[[#This Row],[Entry]])</f>
        <v>500</v>
      </c>
      <c r="R712" s="77">
        <f>(0.25-Tabela1[[#This Row],[days]]/2000)*$L$2+(Tabela1[[#This Row],[days]]/2000+0.75)*(IF(Tabela1[[#This Row],[real]]&gt;Tabela1[[#This Row],[AV2]],0.4*Tabela1[[#This Row],[real]]+0.6*Tabela1[[#This Row],[AV2]],Tabela1[[#This Row],[AV2]]))</f>
        <v>3.5756155538872774</v>
      </c>
      <c r="S712" s="64">
        <f>Tabela1[[#This Row],[real]]-Tabela1[[#This Row],[AV2]]</f>
        <v>3.5709115425405891E-2</v>
      </c>
      <c r="T712" s="64">
        <f>Tabela1[[#This Row],[real]]/Tabela1[[#This Row],[AV2]]</f>
        <v>1.0100268990228143</v>
      </c>
      <c r="U712" s="168">
        <v>43665</v>
      </c>
      <c r="V712" s="191" t="s">
        <v>4693</v>
      </c>
      <c r="W712" s="191"/>
      <c r="X712" s="2"/>
      <c r="Y712" s="41"/>
      <c r="Z712" s="40"/>
      <c r="AA712" s="41"/>
      <c r="AB712" s="40"/>
    </row>
    <row r="713" spans="1:28" x14ac:dyDescent="0.2">
      <c r="A713" s="10">
        <v>500920</v>
      </c>
      <c r="B713" s="10" t="s">
        <v>396</v>
      </c>
      <c r="C713" s="10" t="s">
        <v>397</v>
      </c>
      <c r="D713" s="2">
        <v>4</v>
      </c>
      <c r="E713" s="21">
        <v>3.9578504202432061</v>
      </c>
      <c r="F713" s="116">
        <v>2005</v>
      </c>
      <c r="G7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13" s="39"/>
      <c r="I713" s="21">
        <v>0.67999999999999994</v>
      </c>
      <c r="J713" s="23">
        <f>(Tabela1[[#This Row],[real]]-1)^3/Tabela1[[#This Row],[Z]]*0.00002</f>
        <v>7.611139925832671E-4</v>
      </c>
      <c r="K713" s="24">
        <v>3116.2540755689533</v>
      </c>
      <c r="L713" s="66">
        <v>5249.5671360734186</v>
      </c>
      <c r="M713" s="1">
        <v>42409</v>
      </c>
      <c r="N713" s="22">
        <f>IF(Tabela1[[#This Row],[Entry]]=$B$1,Tabela1[[#This Row],[real]],Tabela1[[#This Row],[L2]]/Tabela1[[#This Row],[days2]])</f>
        <v>3.542626503520482</v>
      </c>
      <c r="O713" s="22">
        <f>IF(Tabela1[[#This Row],[Entry]]=$B$1,Tabela1[[#This Row],[real]],Tabela1[[#This Row],[L]]/($B$1-Tabela1[[#This Row],[Entry]]))</f>
        <v>3.4834552993187913</v>
      </c>
      <c r="P713" s="35">
        <v>879.64510864246586</v>
      </c>
      <c r="Q713" s="3">
        <f>MIN(500,$B$1-Tabela1[[#This Row],[Entry]])</f>
        <v>500</v>
      </c>
      <c r="R713" s="21">
        <f>(0.25-Tabela1[[#This Row],[days]]/2000)*$L$2+(Tabela1[[#This Row],[days]]/2000+0.75)*(IF(Tabela1[[#This Row],[real]]&gt;Tabela1[[#This Row],[AV2]],0.4*Tabela1[[#This Row],[real]]+0.6*Tabela1[[#This Row],[AV2]],Tabela1[[#This Row],[AV2]]))</f>
        <v>3.7087160702095718</v>
      </c>
      <c r="S713" s="22">
        <f>Tabela1[[#This Row],[real]]-Tabela1[[#This Row],[AV2]]</f>
        <v>0.41522391672272407</v>
      </c>
      <c r="T713" s="47">
        <f>Tabela1[[#This Row],[real]]/Tabela1[[#This Row],[AV2]]</f>
        <v>1.1172079292892141</v>
      </c>
      <c r="U713" s="168">
        <v>43665</v>
      </c>
      <c r="V713" s="191" t="s">
        <v>4268</v>
      </c>
      <c r="W713" s="216"/>
      <c r="X713" s="2"/>
      <c r="Y713" s="41"/>
      <c r="Z713" s="40"/>
      <c r="AA713" s="41"/>
      <c r="AB713" s="40"/>
    </row>
    <row r="714" spans="1:28" x14ac:dyDescent="0.2">
      <c r="A714" s="65">
        <v>685</v>
      </c>
      <c r="B714" s="65" t="s">
        <v>239</v>
      </c>
      <c r="C714" s="65" t="s">
        <v>2546</v>
      </c>
      <c r="D714" s="39">
        <v>4</v>
      </c>
      <c r="E714" s="41">
        <v>3.667081456723885</v>
      </c>
      <c r="F714" s="116">
        <v>1971</v>
      </c>
      <c r="G7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4.0175805439613095</v>
      </c>
      <c r="H714" s="39"/>
      <c r="I714" s="41">
        <v>0.89</v>
      </c>
      <c r="J714" s="23">
        <f>(Tabela1[[#This Row],[real]]-1)^3/Tabela1[[#This Row],[Z]]*0.00002</f>
        <v>4.2633288076392476E-4</v>
      </c>
      <c r="K714" s="66">
        <v>3195.1368355870854</v>
      </c>
      <c r="L714" s="66">
        <v>5479.0315182684162</v>
      </c>
      <c r="M714" s="67">
        <v>42409</v>
      </c>
      <c r="N714" s="22">
        <f>IF(Tabela1[[#This Row],[Entry]]=$B$1,Tabela1[[#This Row],[real]],Tabela1[[#This Row],[L2]]/Tabela1[[#This Row],[days2]])</f>
        <v>3.6323021684484322</v>
      </c>
      <c r="O714" s="42">
        <f>IF(Tabela1[[#This Row],[Entry]]=$B$1,Tabela1[[#This Row],[real]],Tabela1[[#This Row],[L]]/($B$1-Tabela1[[#This Row],[Entry]]))</f>
        <v>3.635720980934583</v>
      </c>
      <c r="P714" s="115">
        <v>879.64510864246586</v>
      </c>
      <c r="Q714" s="43">
        <f>MIN(500,$B$1-Tabela1[[#This Row],[Entry]])</f>
        <v>500</v>
      </c>
      <c r="R714" s="41">
        <f>(0.25-Tabela1[[#This Row],[days]]/2000)*$L$2+(Tabela1[[#This Row],[days]]/2000+0.75)*(IF(Tabela1[[#This Row],[real]]&gt;Tabela1[[#This Row],[AV2]],0.4*Tabela1[[#This Row],[real]]+0.6*Tabela1[[#This Row],[AV2]],Tabela1[[#This Row],[AV2]]))</f>
        <v>3.6462138837586133</v>
      </c>
      <c r="S714" s="42">
        <f>Tabela1[[#This Row],[real]]-Tabela1[[#This Row],[AV2]]</f>
        <v>3.4779288275452735E-2</v>
      </c>
      <c r="T714" s="64">
        <f>Tabela1[[#This Row],[real]]/Tabela1[[#This Row],[AV2]]</f>
        <v>1.00957499862692</v>
      </c>
      <c r="U714" s="168">
        <v>43660</v>
      </c>
      <c r="V714" s="191" t="s">
        <v>4422</v>
      </c>
      <c r="W714" s="191"/>
      <c r="X714" s="2"/>
      <c r="Y714" s="41"/>
      <c r="Z714" s="40"/>
      <c r="AA714" s="41"/>
      <c r="AB714" s="40"/>
    </row>
    <row r="715" spans="1:28" x14ac:dyDescent="0.2">
      <c r="A715" s="612">
        <v>4136694</v>
      </c>
      <c r="B715" s="612" t="s">
        <v>6169</v>
      </c>
      <c r="C715" s="612" t="s">
        <v>6170</v>
      </c>
      <c r="D715" s="613">
        <v>3.5</v>
      </c>
      <c r="E715" s="614">
        <v>3.414499875776678</v>
      </c>
      <c r="F715" s="588">
        <v>2012</v>
      </c>
      <c r="G71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15" s="613"/>
      <c r="I715" s="614">
        <v>0.37</v>
      </c>
      <c r="J715" s="589">
        <f>(Tabela1[[#This Row],[real]]-1)^3/Tabela1[[#This Row],[Z]]*0.00002</f>
        <v>7.6086890140702297E-4</v>
      </c>
      <c r="K715" s="615">
        <v>811.04949852468314</v>
      </c>
      <c r="L715" s="590">
        <v>922.7758565561619</v>
      </c>
      <c r="M715" s="594">
        <v>43654</v>
      </c>
      <c r="N715" s="592">
        <f>IF(Tabela1[[#This Row],[Entry]]=$B$1,Tabela1[[#This Row],[real]],Tabela1[[#This Row],[L2]]/Tabela1[[#This Row],[days2]])</f>
        <v>3.5172819773682984</v>
      </c>
      <c r="O715" s="616">
        <f>IF(Tabela1[[#This Row],[Entry]]=$B$1,Tabela1[[#This Row],[real]],Tabela1[[#This Row],[L]]/($B$1-Tabela1[[#This Row],[Entry]]))</f>
        <v>3.5220452540311524</v>
      </c>
      <c r="P715" s="617">
        <v>230.5898428796223</v>
      </c>
      <c r="Q715" s="618">
        <f>MIN(500,$B$1-Tabela1[[#This Row],[Entry]])</f>
        <v>262</v>
      </c>
      <c r="R715" s="614">
        <f>(0.25-Tabela1[[#This Row],[days]]/2000)*$L$2+(Tabela1[[#This Row],[days]]/2000+0.75)*(IF(Tabela1[[#This Row],[real]]&gt;Tabela1[[#This Row],[AV2]],0.4*Tabela1[[#This Row],[real]]+0.6*Tabela1[[#This Row],[AV2]],Tabela1[[#This Row],[AV2]]))</f>
        <v>3.4959817032573142</v>
      </c>
      <c r="S715" s="616">
        <f>Tabela1[[#This Row],[real]]-Tabela1[[#This Row],[AV2]]</f>
        <v>-0.10278210159162038</v>
      </c>
      <c r="T715" s="616">
        <f>Tabela1[[#This Row],[real]]/Tabela1[[#This Row],[AV2]]</f>
        <v>0.97077797508048413</v>
      </c>
      <c r="U715" s="594">
        <v>43660</v>
      </c>
      <c r="V715" s="191" t="s">
        <v>4017</v>
      </c>
      <c r="W715" s="191"/>
      <c r="X715" s="2"/>
      <c r="Y715" s="41"/>
      <c r="Z715" s="40"/>
      <c r="AA715" s="41"/>
      <c r="AB715" s="40"/>
    </row>
    <row r="716" spans="1:28" x14ac:dyDescent="0.2">
      <c r="A716" s="612">
        <v>9676714</v>
      </c>
      <c r="B716" s="612" t="s">
        <v>6171</v>
      </c>
      <c r="C716" s="612" t="s">
        <v>6172</v>
      </c>
      <c r="D716" s="613">
        <v>3.5</v>
      </c>
      <c r="E716" s="614">
        <v>3.2026285900171909</v>
      </c>
      <c r="F716" s="588">
        <v>2018</v>
      </c>
      <c r="G71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5.6755523146188711</v>
      </c>
      <c r="H716" s="613"/>
      <c r="I716" s="614">
        <v>0.33</v>
      </c>
      <c r="J716" s="589">
        <f>(Tabela1[[#This Row],[real]]-1)^3/Tabela1[[#This Row],[Z]]*0.00002</f>
        <v>6.4764925744339237E-4</v>
      </c>
      <c r="K716" s="615">
        <v>745.64927488843421</v>
      </c>
      <c r="L716" s="590">
        <v>846.24949181413569</v>
      </c>
      <c r="M716" s="594">
        <v>43659</v>
      </c>
      <c r="N716" s="592">
        <f>IF(Tabela1[[#This Row],[Entry]]=$B$1,Tabela1[[#This Row],[real]],Tabela1[[#This Row],[L2]]/Tabela1[[#This Row],[days2]])</f>
        <v>3.2886924962104063</v>
      </c>
      <c r="O716" s="616">
        <f>IF(Tabela1[[#This Row],[Entry]]=$B$1,Tabela1[[#This Row],[real]],Tabela1[[#This Row],[L]]/($B$1-Tabela1[[#This Row],[Entry]]))</f>
        <v>3.2927995790433298</v>
      </c>
      <c r="P716" s="617">
        <v>226.73122395835227</v>
      </c>
      <c r="Q716" s="618">
        <f>MIN(500,$B$1-Tabela1[[#This Row],[Entry]])</f>
        <v>257</v>
      </c>
      <c r="R716" s="614">
        <f>(0.25-Tabela1[[#This Row],[days]]/2000)*$L$2+(Tabela1[[#This Row],[days]]/2000+0.75)*(IF(Tabela1[[#This Row],[real]]&gt;Tabela1[[#This Row],[AV2]],0.4*Tabela1[[#This Row],[real]]+0.6*Tabela1[[#This Row],[AV2]],Tabela1[[#This Row],[AV2]]))</f>
        <v>3.2947183593098752</v>
      </c>
      <c r="S716" s="616">
        <f>Tabela1[[#This Row],[real]]-Tabela1[[#This Row],[AV2]]</f>
        <v>-8.6063906193215356E-2</v>
      </c>
      <c r="T716" s="616">
        <f>Tabela1[[#This Row],[real]]/Tabela1[[#This Row],[AV2]]</f>
        <v>0.97383035772046556</v>
      </c>
      <c r="U716" s="594">
        <v>43659</v>
      </c>
      <c r="V716" s="191" t="s">
        <v>3938</v>
      </c>
      <c r="W716" s="191"/>
      <c r="X716" s="2"/>
      <c r="Y716" s="41"/>
      <c r="Z716" s="40"/>
      <c r="AA716" s="41"/>
      <c r="AB716" s="40"/>
    </row>
    <row r="717" spans="1:28" x14ac:dyDescent="0.2">
      <c r="A717" s="65">
        <v>628</v>
      </c>
      <c r="B717" s="65" t="s">
        <v>41</v>
      </c>
      <c r="C717" s="65" t="s">
        <v>890</v>
      </c>
      <c r="D717" s="39">
        <v>3.5</v>
      </c>
      <c r="E717" s="41">
        <v>3.2764457462587027</v>
      </c>
      <c r="F717" s="116">
        <v>1976</v>
      </c>
      <c r="G7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17" s="39"/>
      <c r="I717" s="41">
        <v>0.56999999999999995</v>
      </c>
      <c r="J717" s="23">
        <f>(Tabela1[[#This Row],[real]]-1)^3/Tabela1[[#This Row],[Z]]*0.00002</f>
        <v>4.1393014263004521E-4</v>
      </c>
      <c r="K717" s="66">
        <v>2717.2613867883952</v>
      </c>
      <c r="L717" s="66">
        <v>4640.7740558144624</v>
      </c>
      <c r="M717" s="67">
        <v>42409</v>
      </c>
      <c r="N717" s="22">
        <f>IF(Tabela1[[#This Row],[Entry]]=$B$1,Tabela1[[#This Row],[real]],Tabela1[[#This Row],[L2]]/Tabela1[[#This Row],[days2]])</f>
        <v>3.089042797022854</v>
      </c>
      <c r="O717" s="42">
        <f>IF(Tabela1[[#This Row],[Entry]]=$B$1,Tabela1[[#This Row],[real]],Tabela1[[#This Row],[L]]/($B$1-Tabela1[[#This Row],[Entry]]))</f>
        <v>3.0794784710115874</v>
      </c>
      <c r="P717" s="115">
        <v>879.64510864246586</v>
      </c>
      <c r="Q717" s="43">
        <f>MIN(500,$B$1-Tabela1[[#This Row],[Entry]])</f>
        <v>500</v>
      </c>
      <c r="R717" s="41">
        <f>(0.25-Tabela1[[#This Row],[days]]/2000)*$L$2+(Tabela1[[#This Row],[days]]/2000+0.75)*(IF(Tabela1[[#This Row],[real]]&gt;Tabela1[[#This Row],[AV2]],0.4*Tabela1[[#This Row],[real]]+0.6*Tabela1[[#This Row],[AV2]],Tabela1[[#This Row],[AV2]]))</f>
        <v>3.1640039767171935</v>
      </c>
      <c r="S717" s="42">
        <f>Tabela1[[#This Row],[real]]-Tabela1[[#This Row],[AV2]]</f>
        <v>0.18740294923584866</v>
      </c>
      <c r="T717" s="64">
        <f>Tabela1[[#This Row],[real]]/Tabela1[[#This Row],[AV2]]</f>
        <v>1.0606669967202991</v>
      </c>
      <c r="U717" s="172">
        <v>43659</v>
      </c>
      <c r="V717" s="191" t="s">
        <v>4032</v>
      </c>
      <c r="W717" s="191"/>
      <c r="X717" s="2"/>
      <c r="Y717" s="41"/>
      <c r="Z717" s="40"/>
      <c r="AA717" s="41"/>
      <c r="AB717" s="40"/>
    </row>
    <row r="718" spans="1:28" x14ac:dyDescent="0.2">
      <c r="A718" s="65">
        <v>41482</v>
      </c>
      <c r="B718" s="65" t="s">
        <v>2538</v>
      </c>
      <c r="C718" s="65" t="s">
        <v>752</v>
      </c>
      <c r="D718" s="39">
        <v>4</v>
      </c>
      <c r="E718" s="41">
        <v>3.7902479835844112</v>
      </c>
      <c r="F718" s="116">
        <v>1986</v>
      </c>
      <c r="G7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18" s="39">
        <v>2</v>
      </c>
      <c r="I718" s="41">
        <v>0.91</v>
      </c>
      <c r="J718" s="23">
        <f>(Tabela1[[#This Row],[real]]-1)^3/Tabela1[[#This Row],[Z]]*0.00002</f>
        <v>4.7743803300645776E-4</v>
      </c>
      <c r="K718" s="66">
        <v>3466.2598922177808</v>
      </c>
      <c r="L718" s="66">
        <v>5945.3940666701992</v>
      </c>
      <c r="M718" s="67">
        <v>42409</v>
      </c>
      <c r="N718" s="22">
        <f>IF(Tabela1[[#This Row],[Entry]]=$B$1,Tabela1[[#This Row],[real]],Tabela1[[#This Row],[L2]]/Tabela1[[#This Row],[days2]])</f>
        <v>3.9405208511500422</v>
      </c>
      <c r="O718" s="42">
        <f>IF(Tabela1[[#This Row],[Entry]]=$B$1,Tabela1[[#This Row],[real]],Tabela1[[#This Row],[L]]/($B$1-Tabela1[[#This Row],[Entry]]))</f>
        <v>3.9451851802721958</v>
      </c>
      <c r="P718" s="115">
        <v>879.64510864246586</v>
      </c>
      <c r="Q718" s="43">
        <f>MIN(500,$B$1-Tabela1[[#This Row],[Entry]])</f>
        <v>500</v>
      </c>
      <c r="R718" s="41">
        <f>(0.25-Tabela1[[#This Row],[days]]/2000)*$L$2+(Tabela1[[#This Row],[days]]/2000+0.75)*(IF(Tabela1[[#This Row],[real]]&gt;Tabela1[[#This Row],[AV2]],0.4*Tabela1[[#This Row],[real]]+0.6*Tabela1[[#This Row],[AV2]],Tabela1[[#This Row],[AV2]]))</f>
        <v>3.9405208511500422</v>
      </c>
      <c r="S718" s="42">
        <f>Tabela1[[#This Row],[real]]-Tabela1[[#This Row],[AV2]]</f>
        <v>-0.15027286756563107</v>
      </c>
      <c r="T718" s="64">
        <f>Tabela1[[#This Row],[real]]/Tabela1[[#This Row],[AV2]]</f>
        <v>0.96186471960381226</v>
      </c>
      <c r="U718" s="172">
        <v>43658</v>
      </c>
      <c r="V718" s="191" t="s">
        <v>3956</v>
      </c>
      <c r="W718" s="191"/>
      <c r="X718" s="2"/>
      <c r="Y718" s="41"/>
      <c r="Z718" s="40"/>
      <c r="AA718" s="41"/>
      <c r="AB718" s="40"/>
    </row>
    <row r="719" spans="1:28" x14ac:dyDescent="0.2">
      <c r="A719" s="75">
        <v>2913884</v>
      </c>
      <c r="B719" s="75" t="s">
        <v>3379</v>
      </c>
      <c r="C719" s="75" t="s">
        <v>3499</v>
      </c>
      <c r="D719" s="76">
        <v>4.5</v>
      </c>
      <c r="E719" s="77">
        <v>4.4060478063328512</v>
      </c>
      <c r="F719" s="116">
        <v>2010</v>
      </c>
      <c r="G7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19" s="77">
        <v>0.83</v>
      </c>
      <c r="J719" s="23">
        <f>(Tabela1[[#This Row],[real]]-1)^3/Tabela1[[#This Row],[Z]]*0.00002</f>
        <v>9.5214725830444086E-4</v>
      </c>
      <c r="K719" s="112">
        <v>2736.8046249317276</v>
      </c>
      <c r="L719" s="66">
        <v>4276.3621740502249</v>
      </c>
      <c r="M719" s="79">
        <v>42851</v>
      </c>
      <c r="N719" s="22">
        <f>IF(Tabela1[[#This Row],[Entry]]=$B$1,Tabela1[[#This Row],[real]],Tabela1[[#This Row],[L2]]/Tabela1[[#This Row],[days2]])</f>
        <v>4.0590244582582171</v>
      </c>
      <c r="O719" s="64">
        <f>IF(Tabela1[[#This Row],[Entry]]=$B$1,Tabela1[[#This Row],[real]],Tabela1[[#This Row],[L]]/($B$1-Tabela1[[#This Row],[Entry]]))</f>
        <v>4.0153635437091317</v>
      </c>
      <c r="P719" s="117">
        <v>674.25181914427981</v>
      </c>
      <c r="Q719" s="78">
        <f>MIN(500,$B$1-Tabela1[[#This Row],[Entry]])</f>
        <v>500</v>
      </c>
      <c r="R719" s="77">
        <f>(0.25-Tabela1[[#This Row],[days]]/2000)*$L$2+(Tabela1[[#This Row],[days]]/2000+0.75)*(IF(Tabela1[[#This Row],[real]]&gt;Tabela1[[#This Row],[AV2]],0.4*Tabela1[[#This Row],[real]]+0.6*Tabela1[[#This Row],[AV2]],Tabela1[[#This Row],[AV2]]))</f>
        <v>4.1978337974880713</v>
      </c>
      <c r="S719" s="64">
        <f>Tabela1[[#This Row],[real]]-Tabela1[[#This Row],[AV2]]</f>
        <v>0.34702334807463409</v>
      </c>
      <c r="T719" s="64">
        <f>Tabela1[[#This Row],[real]]/Tabela1[[#This Row],[AV2]]</f>
        <v>1.0854942737210178</v>
      </c>
      <c r="U719" s="168">
        <v>43657</v>
      </c>
      <c r="V719" s="191" t="s">
        <v>3990</v>
      </c>
      <c r="W719" s="191"/>
      <c r="X719" s="2"/>
      <c r="Y719" s="41"/>
      <c r="Z719" s="40"/>
      <c r="AA719" s="41"/>
      <c r="AB719" s="40"/>
    </row>
    <row r="720" spans="1:28" x14ac:dyDescent="0.2">
      <c r="A720" s="65">
        <v>2631</v>
      </c>
      <c r="B720" s="65" t="s">
        <v>735</v>
      </c>
      <c r="C720" s="65" t="s">
        <v>3044</v>
      </c>
      <c r="D720" s="39">
        <v>4</v>
      </c>
      <c r="E720" s="41">
        <v>3.6950332662995056</v>
      </c>
      <c r="F720" s="116">
        <v>1996</v>
      </c>
      <c r="G7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2.66325566218456</v>
      </c>
      <c r="H720" s="39"/>
      <c r="I720" s="41">
        <v>0.67999999999999994</v>
      </c>
      <c r="J720" s="23">
        <f>(Tabela1[[#This Row],[real]]-1)^3/Tabela1[[#This Row],[Z]]*0.00002</f>
        <v>5.7572285958359351E-4</v>
      </c>
      <c r="K720" s="66">
        <v>2818.9255404907117</v>
      </c>
      <c r="L720" s="66">
        <v>4633.5337705748852</v>
      </c>
      <c r="M720" s="67">
        <v>42628</v>
      </c>
      <c r="N720" s="22">
        <f>IF(Tabela1[[#This Row],[Entry]]=$B$1,Tabela1[[#This Row],[real]],Tabela1[[#This Row],[L2]]/Tabela1[[#This Row],[days2]])</f>
        <v>3.6238665974937958</v>
      </c>
      <c r="O720" s="42">
        <f>IF(Tabela1[[#This Row],[Entry]]=$B$1,Tabela1[[#This Row],[real]],Tabela1[[#This Row],[L]]/($B$1-Tabela1[[#This Row],[Entry]]))</f>
        <v>3.5974641075891967</v>
      </c>
      <c r="P720" s="115">
        <v>777.87784529381747</v>
      </c>
      <c r="Q720" s="43">
        <f>MIN(500,$B$1-Tabela1[[#This Row],[Entry]])</f>
        <v>500</v>
      </c>
      <c r="R720" s="41">
        <f>(0.25-Tabela1[[#This Row],[days]]/2000)*$L$2+(Tabela1[[#This Row],[days]]/2000+0.75)*(IF(Tabela1[[#This Row],[real]]&gt;Tabela1[[#This Row],[AV2]],0.4*Tabela1[[#This Row],[real]]+0.6*Tabela1[[#This Row],[AV2]],Tabela1[[#This Row],[AV2]]))</f>
        <v>3.6523332650160798</v>
      </c>
      <c r="S720" s="42">
        <f>Tabela1[[#This Row],[real]]-Tabela1[[#This Row],[AV2]]</f>
        <v>7.1166668805709765E-2</v>
      </c>
      <c r="T720" s="64">
        <f>Tabela1[[#This Row],[real]]/Tabela1[[#This Row],[AV2]]</f>
        <v>1.0196383246709269</v>
      </c>
      <c r="U720" s="168">
        <v>43656</v>
      </c>
      <c r="V720" s="191" t="s">
        <v>4106</v>
      </c>
      <c r="W720" s="191"/>
      <c r="X720" s="2"/>
      <c r="Y720" s="41"/>
      <c r="Z720" s="40"/>
      <c r="AA720" s="41"/>
      <c r="AB720" s="40"/>
    </row>
    <row r="721" spans="1:28" x14ac:dyDescent="0.2">
      <c r="A721" s="10">
        <v>17290</v>
      </c>
      <c r="B721" s="10" t="s">
        <v>762</v>
      </c>
      <c r="C721" s="10" t="s">
        <v>763</v>
      </c>
      <c r="D721" s="2">
        <v>3.5</v>
      </c>
      <c r="E721" s="21">
        <v>3.569488558742024</v>
      </c>
      <c r="F721" s="116">
        <v>1982</v>
      </c>
      <c r="G7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1" s="39"/>
      <c r="I721" s="21">
        <v>0.83</v>
      </c>
      <c r="J721" s="23">
        <f>(Tabela1[[#This Row],[real]]-1)^3/Tabela1[[#This Row],[Z]]*0.00002</f>
        <v>4.0878219184320875E-4</v>
      </c>
      <c r="K721" s="24">
        <v>3036.5436052201189</v>
      </c>
      <c r="L721" s="66">
        <v>5181.3777251926531</v>
      </c>
      <c r="M721" s="1">
        <v>42409</v>
      </c>
      <c r="N721" s="22">
        <f>IF(Tabela1[[#This Row],[Entry]]=$B$1,Tabela1[[#This Row],[real]],Tabela1[[#This Row],[L2]]/Tabela1[[#This Row],[days2]])</f>
        <v>3.4520098791958729</v>
      </c>
      <c r="O721" s="22">
        <f>IF(Tabela1[[#This Row],[Entry]]=$B$1,Tabela1[[#This Row],[real]],Tabela1[[#This Row],[L]]/($B$1-Tabela1[[#This Row],[Entry]]))</f>
        <v>3.4382068514881574</v>
      </c>
      <c r="P721" s="35">
        <v>879.64510864246586</v>
      </c>
      <c r="Q721" s="3">
        <f>MIN(500,$B$1-Tabela1[[#This Row],[Entry]])</f>
        <v>500</v>
      </c>
      <c r="R721" s="21">
        <f>(0.25-Tabela1[[#This Row],[days]]/2000)*$L$2+(Tabela1[[#This Row],[days]]/2000+0.75)*(IF(Tabela1[[#This Row],[real]]&gt;Tabela1[[#This Row],[AV2]],0.4*Tabela1[[#This Row],[real]]+0.6*Tabela1[[#This Row],[AV2]],Tabela1[[#This Row],[AV2]]))</f>
        <v>3.4990013510143334</v>
      </c>
      <c r="S721" s="22">
        <f>Tabela1[[#This Row],[real]]-Tabela1[[#This Row],[AV2]]</f>
        <v>0.1174786795461511</v>
      </c>
      <c r="T721" s="47">
        <f>Tabela1[[#This Row],[real]]/Tabela1[[#This Row],[AV2]]</f>
        <v>1.0340319650456844</v>
      </c>
      <c r="U721" s="168">
        <v>43655</v>
      </c>
      <c r="V721" s="191" t="s">
        <v>4321</v>
      </c>
      <c r="W721" s="191"/>
      <c r="X721" s="2"/>
      <c r="Y721" s="41"/>
      <c r="Z721" s="40"/>
      <c r="AA721" s="41"/>
      <c r="AB721" s="40"/>
    </row>
    <row r="722" spans="1:28" x14ac:dyDescent="0.2">
      <c r="A722" s="65">
        <v>5266</v>
      </c>
      <c r="B722" s="65" t="s">
        <v>3242</v>
      </c>
      <c r="C722" s="65" t="s">
        <v>3243</v>
      </c>
      <c r="D722" s="39">
        <v>3</v>
      </c>
      <c r="E722" s="41">
        <v>3.0459369273766357</v>
      </c>
      <c r="F722" s="116">
        <v>1990</v>
      </c>
      <c r="G7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2" s="39"/>
      <c r="I722" s="41">
        <v>0.5</v>
      </c>
      <c r="J722" s="23">
        <f>(Tabela1[[#This Row],[real]]-1)^3/Tabela1[[#This Row],[Z]]*0.00002</f>
        <v>3.4256005089856753E-4</v>
      </c>
      <c r="K722" s="66">
        <v>2235.8085459449749</v>
      </c>
      <c r="L722" s="66">
        <v>3664.235925024353</v>
      </c>
      <c r="M722" s="67">
        <v>42691</v>
      </c>
      <c r="N722" s="22">
        <f>IF(Tabela1[[#This Row],[Entry]]=$B$1,Tabela1[[#This Row],[real]],Tabela1[[#This Row],[L2]]/Tabela1[[#This Row],[days2]])</f>
        <v>2.9866438465683887</v>
      </c>
      <c r="O722" s="42">
        <f>IF(Tabela1[[#This Row],[Entry]]=$B$1,Tabela1[[#This Row],[real]],Tabela1[[#This Row],[L]]/($B$1-Tabela1[[#This Row],[Entry]]))</f>
        <v>2.9912130000198802</v>
      </c>
      <c r="P722" s="115">
        <v>748.60233117982489</v>
      </c>
      <c r="Q722" s="43">
        <f>MIN(500,$B$1-Tabela1[[#This Row],[Entry]])</f>
        <v>500</v>
      </c>
      <c r="R722" s="41">
        <f>(0.25-Tabela1[[#This Row],[days]]/2000)*$L$2+(Tabela1[[#This Row],[days]]/2000+0.75)*(IF(Tabela1[[#This Row],[real]]&gt;Tabela1[[#This Row],[AV2]],0.4*Tabela1[[#This Row],[real]]+0.6*Tabela1[[#This Row],[AV2]],Tabela1[[#This Row],[AV2]]))</f>
        <v>3.0103610788916875</v>
      </c>
      <c r="S722" s="42">
        <f>Tabela1[[#This Row],[real]]-Tabela1[[#This Row],[AV2]]</f>
        <v>5.9293080808247023E-2</v>
      </c>
      <c r="T722" s="64">
        <f>Tabela1[[#This Row],[real]]/Tabela1[[#This Row],[AV2]]</f>
        <v>1.0198527457086568</v>
      </c>
      <c r="U722" s="168">
        <v>43654</v>
      </c>
      <c r="V722" s="191" t="s">
        <v>4210</v>
      </c>
      <c r="W722" s="191"/>
      <c r="X722" s="2"/>
      <c r="Y722" s="41"/>
      <c r="Z722" s="40"/>
      <c r="AA722" s="41"/>
      <c r="AB722" s="40"/>
    </row>
    <row r="723" spans="1:28" x14ac:dyDescent="0.2">
      <c r="A723" s="133">
        <v>6232368</v>
      </c>
      <c r="B723" s="133" t="s">
        <v>3849</v>
      </c>
      <c r="C723" s="133" t="s">
        <v>3850</v>
      </c>
      <c r="D723" s="134">
        <v>4</v>
      </c>
      <c r="E723" s="135">
        <v>3.6619820939874499</v>
      </c>
      <c r="F723" s="116">
        <v>2015</v>
      </c>
      <c r="G7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4.2646555612862249</v>
      </c>
      <c r="H723" s="39"/>
      <c r="I723" s="135">
        <v>0.62</v>
      </c>
      <c r="J723" s="23">
        <f>(Tabela1[[#This Row],[real]]-1)^3/Tabela1[[#This Row],[Z]]*0.00002</f>
        <v>6.0849035069156503E-4</v>
      </c>
      <c r="K723" s="137">
        <v>1914.0620873066127</v>
      </c>
      <c r="L723" s="66">
        <v>2702.6703982548415</v>
      </c>
      <c r="M723" s="138">
        <v>43164</v>
      </c>
      <c r="N723" s="131">
        <f>IF(Tabela1[[#This Row],[Entry]]=$B$1,Tabela1[[#This Row],[real]],Tabela1[[#This Row],[L2]]/Tabela1[[#This Row],[days2]])</f>
        <v>3.6199442496970637</v>
      </c>
      <c r="O723" s="139">
        <f>IF(Tabela1[[#This Row],[Entry]]=$B$1,Tabela1[[#This Row],[real]],Tabela1[[#This Row],[L]]/($B$1-Tabela1[[#This Row],[Entry]]))</f>
        <v>3.5939765934239913</v>
      </c>
      <c r="P723" s="136">
        <v>528.75457611447791</v>
      </c>
      <c r="Q723" s="140">
        <f>MIN(500,$B$1-Tabela1[[#This Row],[Entry]])</f>
        <v>500</v>
      </c>
      <c r="R723" s="135">
        <f>(0.25-Tabela1[[#This Row],[days]]/2000)*$L$2+(Tabela1[[#This Row],[days]]/2000+0.75)*(IF(Tabela1[[#This Row],[real]]&gt;Tabela1[[#This Row],[AV2]],0.4*Tabela1[[#This Row],[real]]+0.6*Tabela1[[#This Row],[AV2]],Tabela1[[#This Row],[AV2]]))</f>
        <v>3.6367593874132185</v>
      </c>
      <c r="S723" s="139">
        <f>Tabela1[[#This Row],[real]]-Tabela1[[#This Row],[AV2]]</f>
        <v>4.203784429038615E-2</v>
      </c>
      <c r="T723" s="139">
        <f>Tabela1[[#This Row],[real]]/Tabela1[[#This Row],[AV2]]</f>
        <v>1.0116128430137852</v>
      </c>
      <c r="U723" s="168">
        <v>43653</v>
      </c>
      <c r="V723" s="191" t="s">
        <v>3988</v>
      </c>
      <c r="W723" s="191"/>
      <c r="X723" s="2"/>
      <c r="Y723" s="41"/>
      <c r="Z723" s="40"/>
      <c r="AA723" s="41"/>
      <c r="AB723" s="40"/>
    </row>
    <row r="724" spans="1:28" x14ac:dyDescent="0.2">
      <c r="A724" s="65">
        <v>281704</v>
      </c>
      <c r="B724" s="65" t="s">
        <v>1505</v>
      </c>
      <c r="C724" s="65" t="s">
        <v>1546</v>
      </c>
      <c r="D724" s="39">
        <v>4</v>
      </c>
      <c r="E724" s="41">
        <v>3.6929139333216829</v>
      </c>
      <c r="F724" s="116">
        <v>2005</v>
      </c>
      <c r="G7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2.7659418720655342</v>
      </c>
      <c r="H724" s="39"/>
      <c r="I724" s="41">
        <v>0.75</v>
      </c>
      <c r="J724" s="23">
        <f>(Tabela1[[#This Row],[real]]-1)^3/Tabela1[[#This Row],[Z]]*0.00002</f>
        <v>5.2075824229064183E-4</v>
      </c>
      <c r="K724" s="66">
        <v>2850.1776907401227</v>
      </c>
      <c r="L724" s="66">
        <v>4818.805541215288</v>
      </c>
      <c r="M724" s="67">
        <v>42409</v>
      </c>
      <c r="N724" s="22">
        <f>IF(Tabela1[[#This Row],[Entry]]=$B$1,Tabela1[[#This Row],[real]],Tabela1[[#This Row],[L2]]/Tabela1[[#This Row],[days2]])</f>
        <v>3.2401449888566196</v>
      </c>
      <c r="O724" s="42">
        <f>IF(Tabela1[[#This Row],[Entry]]=$B$1,Tabela1[[#This Row],[real]],Tabela1[[#This Row],[L]]/($B$1-Tabela1[[#This Row],[Entry]]))</f>
        <v>3.1976148249603771</v>
      </c>
      <c r="P724" s="115">
        <v>879.64510864246586</v>
      </c>
      <c r="Q724" s="43">
        <f>MIN(500,$B$1-Tabela1[[#This Row],[Entry]])</f>
        <v>500</v>
      </c>
      <c r="R724" s="41">
        <f>(0.25-Tabela1[[#This Row],[days]]/2000)*$L$2+(Tabela1[[#This Row],[days]]/2000+0.75)*(IF(Tabela1[[#This Row],[real]]&gt;Tabela1[[#This Row],[AV2]],0.4*Tabela1[[#This Row],[real]]+0.6*Tabela1[[#This Row],[AV2]],Tabela1[[#This Row],[AV2]]))</f>
        <v>3.4212525666426448</v>
      </c>
      <c r="S724" s="42">
        <f>Tabela1[[#This Row],[real]]-Tabela1[[#This Row],[AV2]]</f>
        <v>0.45276894446506333</v>
      </c>
      <c r="T724" s="64">
        <f>Tabela1[[#This Row],[real]]/Tabela1[[#This Row],[AV2]]</f>
        <v>1.1397372481855623</v>
      </c>
      <c r="U724" s="172">
        <v>43653</v>
      </c>
      <c r="V724" s="191" t="s">
        <v>4655</v>
      </c>
      <c r="W724" s="191"/>
      <c r="X724" s="2"/>
      <c r="Y724" s="41"/>
      <c r="Z724" s="40"/>
      <c r="AA724" s="41"/>
      <c r="AB724" s="40"/>
    </row>
    <row r="725" spans="1:28" x14ac:dyDescent="0.2">
      <c r="A725" s="585">
        <v>2372641</v>
      </c>
      <c r="B725" s="585" t="s">
        <v>278</v>
      </c>
      <c r="C725" s="585" t="s">
        <v>6167</v>
      </c>
      <c r="D725" s="586">
        <v>3.5</v>
      </c>
      <c r="E725" s="587">
        <v>3.3042289949716461</v>
      </c>
      <c r="F725" s="588">
        <v>2009</v>
      </c>
      <c r="G72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5" s="586"/>
      <c r="I725" s="587">
        <v>0.34</v>
      </c>
      <c r="J725" s="589">
        <f>(Tabela1[[#This Row],[real]]-1)^3/Tabela1[[#This Row],[Z]]*0.00002</f>
        <v>7.1966103695191171E-4</v>
      </c>
      <c r="K725" s="590">
        <v>787.98589900362595</v>
      </c>
      <c r="L725" s="590">
        <v>897.07263944169779</v>
      </c>
      <c r="M725" s="591">
        <v>43653</v>
      </c>
      <c r="N725" s="592">
        <f>IF(Tabela1[[#This Row],[Entry]]=$B$1,Tabela1[[#This Row],[real]],Tabela1[[#This Row],[L2]]/Tabela1[[#This Row],[days2]])</f>
        <v>3.4058974891247775</v>
      </c>
      <c r="O725" s="592">
        <f>IF(Tabela1[[#This Row],[Entry]]=$B$1,Tabela1[[#This Row],[real]],Tabela1[[#This Row],[L]]/($B$1-Tabela1[[#This Row],[Entry]]))</f>
        <v>3.4109225834285088</v>
      </c>
      <c r="P725" s="588">
        <v>231.35925303674267</v>
      </c>
      <c r="Q725" s="593">
        <f>MIN(500,$B$1-Tabela1[[#This Row],[Entry]])</f>
        <v>263</v>
      </c>
      <c r="R725" s="587">
        <f>(0.25-Tabela1[[#This Row],[days]]/2000)*$L$2+(Tabela1[[#This Row],[days]]/2000+0.75)*(IF(Tabela1[[#This Row],[real]]&gt;Tabela1[[#This Row],[AV2]],0.4*Tabela1[[#This Row],[real]]+0.6*Tabela1[[#This Row],[AV2]],Tabela1[[#This Row],[AV2]]))</f>
        <v>3.3978857738206965</v>
      </c>
      <c r="S725" s="592">
        <f>Tabela1[[#This Row],[real]]-Tabela1[[#This Row],[AV2]]</f>
        <v>-0.10166849415313139</v>
      </c>
      <c r="T725" s="592">
        <f>Tabela1[[#This Row],[real]]/Tabela1[[#This Row],[AV2]]</f>
        <v>0.97014927945489704</v>
      </c>
      <c r="U725" s="594">
        <v>43653</v>
      </c>
      <c r="V725" s="191" t="s">
        <v>6168</v>
      </c>
      <c r="W725" s="191"/>
      <c r="X725" s="2"/>
      <c r="Y725" s="41"/>
      <c r="Z725" s="40"/>
      <c r="AA725" s="41"/>
      <c r="AB725" s="40"/>
    </row>
    <row r="726" spans="1:28" x14ac:dyDescent="0.2">
      <c r="A726" s="585">
        <v>2878572</v>
      </c>
      <c r="B726" s="585" t="s">
        <v>3407</v>
      </c>
      <c r="C726" s="585" t="s">
        <v>6166</v>
      </c>
      <c r="D726" s="586">
        <v>3.5</v>
      </c>
      <c r="E726" s="587">
        <v>3.3422150072684698</v>
      </c>
      <c r="F726" s="588">
        <v>2010</v>
      </c>
      <c r="G72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6" s="586"/>
      <c r="I726" s="587">
        <v>0.33</v>
      </c>
      <c r="J726" s="589">
        <f>(Tabela1[[#This Row],[real]]-1)^3/Tabela1[[#This Row],[Z]]*0.00002</f>
        <v>7.7874690510246279E-4</v>
      </c>
      <c r="K726" s="590">
        <v>798.8664036305463</v>
      </c>
      <c r="L726" s="590">
        <v>909.56354669188977</v>
      </c>
      <c r="M726" s="591">
        <v>43653</v>
      </c>
      <c r="N726" s="592">
        <f>IF(Tabela1[[#This Row],[Entry]]=$B$1,Tabela1[[#This Row],[real]],Tabela1[[#This Row],[L2]]/Tabela1[[#This Row],[days2]])</f>
        <v>3.4529261014845885</v>
      </c>
      <c r="O726" s="592">
        <f>IF(Tabela1[[#This Row],[Entry]]=$B$1,Tabela1[[#This Row],[real]],Tabela1[[#This Row],[L]]/($B$1-Tabela1[[#This Row],[Entry]]))</f>
        <v>3.4584165273455887</v>
      </c>
      <c r="P726" s="588">
        <v>231.35925303674267</v>
      </c>
      <c r="Q726" s="593">
        <f>MIN(500,$B$1-Tabela1[[#This Row],[Entry]])</f>
        <v>263</v>
      </c>
      <c r="R726" s="587">
        <f>(0.25-Tabela1[[#This Row],[days]]/2000)*$L$2+(Tabela1[[#This Row],[days]]/2000+0.75)*(IF(Tabela1[[#This Row],[real]]&gt;Tabela1[[#This Row],[AV2]],0.4*Tabela1[[#This Row],[real]]+0.6*Tabela1[[#This Row],[AV2]],Tabela1[[#This Row],[AV2]]))</f>
        <v>3.4393414956158694</v>
      </c>
      <c r="S726" s="592">
        <f>Tabela1[[#This Row],[real]]-Tabela1[[#This Row],[AV2]]</f>
        <v>-0.11071109421611869</v>
      </c>
      <c r="T726" s="592">
        <f>Tabela1[[#This Row],[real]]/Tabela1[[#This Row],[AV2]]</f>
        <v>0.967937021829538</v>
      </c>
      <c r="U726" s="594">
        <v>43653</v>
      </c>
      <c r="V726" s="191" t="s">
        <v>4017</v>
      </c>
      <c r="W726" s="191"/>
      <c r="X726" s="2"/>
      <c r="Y726" s="41"/>
      <c r="Z726" s="40"/>
      <c r="AA726" s="41"/>
      <c r="AB726" s="40"/>
    </row>
    <row r="727" spans="1:28" x14ac:dyDescent="0.2">
      <c r="A727" s="65">
        <v>6286502</v>
      </c>
      <c r="B727" s="65" t="s">
        <v>60</v>
      </c>
      <c r="C727" s="65" t="s">
        <v>61</v>
      </c>
      <c r="D727" s="39">
        <v>4.5</v>
      </c>
      <c r="E727" s="41">
        <v>3.9820899756843637</v>
      </c>
      <c r="F727" s="116">
        <v>2015</v>
      </c>
      <c r="G7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6.2047375966995002</v>
      </c>
      <c r="H727" s="39"/>
      <c r="I727" s="41">
        <v>0.88</v>
      </c>
      <c r="J727" s="23">
        <f>(Tabela1[[#This Row],[real]]-1)^3/Tabela1[[#This Row],[Z]]*0.00002</f>
        <v>6.0271160270992344E-4</v>
      </c>
      <c r="K727" s="66">
        <v>3788.7721525986558</v>
      </c>
      <c r="L727" s="66">
        <v>6545.6775831813848</v>
      </c>
      <c r="M727" s="67">
        <v>42409</v>
      </c>
      <c r="N727" s="22">
        <f>IF(Tabela1[[#This Row],[Entry]]=$B$1,Tabela1[[#This Row],[real]],Tabela1[[#This Row],[L2]]/Tabela1[[#This Row],[days2]])</f>
        <v>4.3071599163960252</v>
      </c>
      <c r="O727" s="42">
        <f>IF(Tabela1[[#This Row],[Entry]]=$B$1,Tabela1[[#This Row],[real]],Tabela1[[#This Row],[L]]/($B$1-Tabela1[[#This Row],[Entry]]))</f>
        <v>4.3435153173068244</v>
      </c>
      <c r="P727" s="115">
        <v>879.64510864246586</v>
      </c>
      <c r="Q727" s="43">
        <f>MIN(500,$B$1-Tabela1[[#This Row],[Entry]])</f>
        <v>500</v>
      </c>
      <c r="R727" s="41">
        <f>(0.25-Tabela1[[#This Row],[days]]/2000)*$L$2+(Tabela1[[#This Row],[days]]/2000+0.75)*(IF(Tabela1[[#This Row],[real]]&gt;Tabela1[[#This Row],[AV2]],0.4*Tabela1[[#This Row],[real]]+0.6*Tabela1[[#This Row],[AV2]],Tabela1[[#This Row],[AV2]]))</f>
        <v>4.3071599163960252</v>
      </c>
      <c r="S727" s="42">
        <f>Tabela1[[#This Row],[real]]-Tabela1[[#This Row],[AV2]]</f>
        <v>-0.32506994071166151</v>
      </c>
      <c r="T727" s="64">
        <f>Tabela1[[#This Row],[real]]/Tabela1[[#This Row],[AV2]]</f>
        <v>0.92452800754524556</v>
      </c>
      <c r="U727" s="172">
        <v>43652</v>
      </c>
      <c r="V727" s="191" t="s">
        <v>4076</v>
      </c>
      <c r="W727" s="191"/>
      <c r="X727" s="2"/>
      <c r="Y727" s="41"/>
      <c r="Z727" s="40"/>
      <c r="AA727" s="41"/>
      <c r="AB727" s="40"/>
    </row>
    <row r="728" spans="1:28" x14ac:dyDescent="0.2">
      <c r="A728" s="65">
        <v>11218</v>
      </c>
      <c r="B728" s="65" t="s">
        <v>2322</v>
      </c>
      <c r="C728" s="65" t="s">
        <v>2229</v>
      </c>
      <c r="D728" s="39">
        <v>4.5</v>
      </c>
      <c r="E728" s="41">
        <v>4.2333131895398468</v>
      </c>
      <c r="F728" s="116">
        <v>1959</v>
      </c>
      <c r="G7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0.38646288243820726</v>
      </c>
      <c r="H728" s="39"/>
      <c r="I728" s="41">
        <v>0.97</v>
      </c>
      <c r="J728" s="23">
        <f>(Tabela1[[#This Row],[real]]-1)^3/Tabela1[[#This Row],[Z]]*0.00002</f>
        <v>6.9694993672432938E-4</v>
      </c>
      <c r="K728" s="66">
        <v>3850.9581301977782</v>
      </c>
      <c r="L728" s="66">
        <v>6658.92820827176</v>
      </c>
      <c r="M728" s="67">
        <v>42409</v>
      </c>
      <c r="N728" s="22">
        <f>IF(Tabela1[[#This Row],[Entry]]=$B$1,Tabela1[[#This Row],[real]],Tabela1[[#This Row],[L2]]/Tabela1[[#This Row],[days2]])</f>
        <v>4.3778543100647314</v>
      </c>
      <c r="O728" s="42">
        <f>IF(Tabela1[[#This Row],[Entry]]=$B$1,Tabela1[[#This Row],[real]],Tabela1[[#This Row],[L]]/($B$1-Tabela1[[#This Row],[Entry]]))</f>
        <v>4.4186650353495418</v>
      </c>
      <c r="P728" s="115">
        <v>879.64510864246586</v>
      </c>
      <c r="Q728" s="43">
        <f>MIN(500,$B$1-Tabela1[[#This Row],[Entry]])</f>
        <v>500</v>
      </c>
      <c r="R728" s="41">
        <f>(0.25-Tabela1[[#This Row],[days]]/2000)*$L$2+(Tabela1[[#This Row],[days]]/2000+0.75)*(IF(Tabela1[[#This Row],[real]]&gt;Tabela1[[#This Row],[AV2]],0.4*Tabela1[[#This Row],[real]]+0.6*Tabela1[[#This Row],[AV2]],Tabela1[[#This Row],[AV2]]))</f>
        <v>4.3778543100647314</v>
      </c>
      <c r="S728" s="42">
        <f>Tabela1[[#This Row],[real]]-Tabela1[[#This Row],[AV2]]</f>
        <v>-0.14454112052488455</v>
      </c>
      <c r="T728" s="64">
        <f>Tabela1[[#This Row],[real]]/Tabela1[[#This Row],[AV2]]</f>
        <v>0.96698356996655122</v>
      </c>
      <c r="U728" s="168">
        <v>43650</v>
      </c>
      <c r="V728" s="191" t="s">
        <v>4070</v>
      </c>
      <c r="W728" s="191"/>
      <c r="X728" s="2"/>
      <c r="Y728" s="41"/>
      <c r="Z728" s="40"/>
      <c r="AA728" s="41"/>
      <c r="AB728" s="40"/>
    </row>
    <row r="729" spans="1:28" x14ac:dyDescent="0.2">
      <c r="A729" s="65">
        <v>603711</v>
      </c>
      <c r="B729" s="65" t="s">
        <v>362</v>
      </c>
      <c r="C729" s="65" t="s">
        <v>2035</v>
      </c>
      <c r="D729" s="39">
        <v>3</v>
      </c>
      <c r="E729" s="41">
        <v>2.8349559350736566</v>
      </c>
      <c r="F729" s="116">
        <v>2006</v>
      </c>
      <c r="G7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29" s="39"/>
      <c r="I729" s="41">
        <v>0.56999999999999995</v>
      </c>
      <c r="J729" s="23">
        <f>(Tabela1[[#This Row],[real]]-1)^3/Tabela1[[#This Row],[Z]]*0.00002</f>
        <v>2.1678641249558774E-4</v>
      </c>
      <c r="K729" s="66">
        <v>2491.7453635158286</v>
      </c>
      <c r="L729" s="66">
        <v>4265.8609629599268</v>
      </c>
      <c r="M729" s="67">
        <v>42409</v>
      </c>
      <c r="N729" s="22">
        <f>IF(Tabela1[[#This Row],[Entry]]=$B$1,Tabela1[[#This Row],[real]],Tabela1[[#This Row],[L2]]/Tabela1[[#This Row],[days2]])</f>
        <v>2.8326711977757442</v>
      </c>
      <c r="O729" s="42">
        <f>IF(Tabela1[[#This Row],[Entry]]=$B$1,Tabela1[[#This Row],[real]],Tabela1[[#This Row],[L]]/($B$1-Tabela1[[#This Row],[Entry]]))</f>
        <v>2.8306973874982924</v>
      </c>
      <c r="P729" s="115">
        <v>879.64510864246586</v>
      </c>
      <c r="Q729" s="43">
        <f>MIN(500,$B$1-Tabela1[[#This Row],[Entry]])</f>
        <v>500</v>
      </c>
      <c r="R729" s="41">
        <f>(0.25-Tabela1[[#This Row],[days]]/2000)*$L$2+(Tabela1[[#This Row],[days]]/2000+0.75)*(IF(Tabela1[[#This Row],[real]]&gt;Tabela1[[#This Row],[AV2]],0.4*Tabela1[[#This Row],[real]]+0.6*Tabela1[[#This Row],[AV2]],Tabela1[[#This Row],[AV2]]))</f>
        <v>2.8335850926949093</v>
      </c>
      <c r="S729" s="42">
        <f>Tabela1[[#This Row],[real]]-Tabela1[[#This Row],[AV2]]</f>
        <v>2.2847372979124536E-3</v>
      </c>
      <c r="T729" s="64">
        <f>Tabela1[[#This Row],[real]]/Tabela1[[#This Row],[AV2]]</f>
        <v>1.0008065663602985</v>
      </c>
      <c r="U729" s="172">
        <v>43648</v>
      </c>
      <c r="V729" s="191" t="s">
        <v>4769</v>
      </c>
      <c r="W729" s="191"/>
      <c r="X729" s="2"/>
      <c r="Y729" s="41"/>
      <c r="Z729" s="40"/>
      <c r="AA729" s="41"/>
      <c r="AB729" s="40"/>
    </row>
    <row r="730" spans="1:28" x14ac:dyDescent="0.2">
      <c r="A730" s="585">
        <v>8730211</v>
      </c>
      <c r="B730" s="585" t="s">
        <v>6164</v>
      </c>
      <c r="C730" s="585" t="s">
        <v>6165</v>
      </c>
      <c r="D730" s="586">
        <v>3.5</v>
      </c>
      <c r="E730" s="587">
        <v>3.3804189258350124</v>
      </c>
      <c r="F730" s="588">
        <v>2016</v>
      </c>
      <c r="G730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0" s="586"/>
      <c r="I730" s="587">
        <v>0.34</v>
      </c>
      <c r="J730" s="589">
        <f>(Tabela1[[#This Row],[real]]-1)^3/Tabela1[[#This Row],[Z]]*0.00002</f>
        <v>7.934348319785224E-4</v>
      </c>
      <c r="K730" s="590">
        <v>822.18435562465379</v>
      </c>
      <c r="L730" s="590">
        <v>938.43229269039387</v>
      </c>
      <c r="M730" s="591">
        <v>43648</v>
      </c>
      <c r="N730" s="592">
        <f>IF(Tabela1[[#This Row],[Entry]]=$B$1,Tabela1[[#This Row],[real]],Tabela1[[#This Row],[L2]]/Tabela1[[#This Row],[days2]])</f>
        <v>3.4957593976068693</v>
      </c>
      <c r="O730" s="592">
        <f>IF(Tabela1[[#This Row],[Entry]]=$B$1,Tabela1[[#This Row],[real]],Tabela1[[#This Row],[L]]/($B$1-Tabela1[[#This Row],[Entry]]))</f>
        <v>3.5016130324268429</v>
      </c>
      <c r="P730" s="588">
        <v>235.19477804665436</v>
      </c>
      <c r="Q730" s="593">
        <f>MIN(500,$B$1-Tabela1[[#This Row],[Entry]])</f>
        <v>268</v>
      </c>
      <c r="R730" s="587">
        <f>(0.25-Tabela1[[#This Row],[days]]/2000)*$L$2+(Tabela1[[#This Row],[days]]/2000+0.75)*(IF(Tabela1[[#This Row],[real]]&gt;Tabela1[[#This Row],[AV2]],0.4*Tabela1[[#This Row],[real]]+0.6*Tabela1[[#This Row],[AV2]],Tabela1[[#This Row],[AV2]]))</f>
        <v>3.4774927244484877</v>
      </c>
      <c r="S730" s="592">
        <f>Tabela1[[#This Row],[real]]-Tabela1[[#This Row],[AV2]]</f>
        <v>-0.11534047177185691</v>
      </c>
      <c r="T730" s="592">
        <f>Tabela1[[#This Row],[real]]/Tabela1[[#This Row],[AV2]]</f>
        <v>0.96700560346034781</v>
      </c>
      <c r="U730" s="594">
        <v>43648</v>
      </c>
      <c r="V730" s="191" t="s">
        <v>4001</v>
      </c>
      <c r="W730" s="191"/>
      <c r="X730" s="2"/>
      <c r="Y730" s="41"/>
      <c r="Z730" s="40"/>
      <c r="AA730" s="41"/>
      <c r="AB730" s="40"/>
    </row>
    <row r="731" spans="1:28" x14ac:dyDescent="0.2">
      <c r="A731" s="65">
        <v>144829</v>
      </c>
      <c r="B731" s="65" t="s">
        <v>1105</v>
      </c>
      <c r="C731" s="65" t="s">
        <v>1105</v>
      </c>
      <c r="D731" s="39">
        <v>3.5</v>
      </c>
      <c r="E731" s="41">
        <v>3.4152611001594293</v>
      </c>
      <c r="F731" s="116">
        <v>1997</v>
      </c>
      <c r="G7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1" s="39"/>
      <c r="I731" s="41">
        <v>0.64</v>
      </c>
      <c r="J731" s="23">
        <f>(Tabela1[[#This Row],[real]]-1)^3/Tabela1[[#This Row],[Z]]*0.00002</f>
        <v>4.4029350792391535E-4</v>
      </c>
      <c r="K731" s="66">
        <v>2601.3392117713961</v>
      </c>
      <c r="L731" s="66">
        <v>4363.6255747645682</v>
      </c>
      <c r="M731" s="67">
        <v>42409</v>
      </c>
      <c r="N731" s="22">
        <f>IF(Tabela1[[#This Row],[Entry]]=$B$1,Tabela1[[#This Row],[real]],Tabela1[[#This Row],[L2]]/Tabela1[[#This Row],[days2]])</f>
        <v>2.9572599065388738</v>
      </c>
      <c r="O731" s="42">
        <f>IF(Tabela1[[#This Row],[Entry]]=$B$1,Tabela1[[#This Row],[real]],Tabela1[[#This Row],[L]]/($B$1-Tabela1[[#This Row],[Entry]]))</f>
        <v>2.8955710516022353</v>
      </c>
      <c r="P731" s="115">
        <v>879.64510864246586</v>
      </c>
      <c r="Q731" s="43">
        <f>MIN(500,$B$1-Tabela1[[#This Row],[Entry]])</f>
        <v>500</v>
      </c>
      <c r="R731" s="41">
        <f>(0.25-Tabela1[[#This Row],[days]]/2000)*$L$2+(Tabela1[[#This Row],[days]]/2000+0.75)*(IF(Tabela1[[#This Row],[real]]&gt;Tabela1[[#This Row],[AV2]],0.4*Tabela1[[#This Row],[real]]+0.6*Tabela1[[#This Row],[AV2]],Tabela1[[#This Row],[AV2]]))</f>
        <v>3.1404603839870964</v>
      </c>
      <c r="S731" s="42">
        <f>Tabela1[[#This Row],[real]]-Tabela1[[#This Row],[AV2]]</f>
        <v>0.45800119362055547</v>
      </c>
      <c r="T731" s="64">
        <f>Tabela1[[#This Row],[real]]/Tabela1[[#This Row],[AV2]]</f>
        <v>1.1548735005022241</v>
      </c>
      <c r="U731" s="172">
        <v>43648</v>
      </c>
      <c r="V731" s="191" t="s">
        <v>4099</v>
      </c>
      <c r="W731" s="191"/>
      <c r="X731" s="2"/>
      <c r="Y731" s="41"/>
      <c r="Z731" s="40"/>
      <c r="AA731" s="41"/>
      <c r="AB731" s="40"/>
    </row>
    <row r="732" spans="1:28" x14ac:dyDescent="0.2">
      <c r="A732" s="585">
        <v>9719459</v>
      </c>
      <c r="B732" s="585" t="s">
        <v>3786</v>
      </c>
      <c r="C732" s="585" t="s">
        <v>6163</v>
      </c>
      <c r="D732" s="586">
        <v>3.5</v>
      </c>
      <c r="E732" s="587">
        <v>3.5370278941265321</v>
      </c>
      <c r="F732" s="588">
        <v>2019</v>
      </c>
      <c r="G73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2" s="586"/>
      <c r="I732" s="587">
        <v>0.35</v>
      </c>
      <c r="J732" s="589">
        <f>(Tabela1[[#This Row],[real]]-1)^3/Tabela1[[#This Row],[Z]]*0.00002</f>
        <v>9.3312038683405086E-4</v>
      </c>
      <c r="K732" s="590">
        <v>864.15355930177441</v>
      </c>
      <c r="L732" s="590">
        <v>986.56357836925145</v>
      </c>
      <c r="M732" s="591">
        <v>43648</v>
      </c>
      <c r="N732" s="592">
        <f>IF(Tabela1[[#This Row],[Entry]]=$B$1,Tabela1[[#This Row],[real]],Tabela1[[#This Row],[L2]]/Tabela1[[#This Row],[days2]])</f>
        <v>3.6742038512877051</v>
      </c>
      <c r="O732" s="592">
        <f>IF(Tabela1[[#This Row],[Entry]]=$B$1,Tabela1[[#This Row],[real]],Tabela1[[#This Row],[L]]/($B$1-Tabela1[[#This Row],[Entry]]))</f>
        <v>3.681207381974819</v>
      </c>
      <c r="P732" s="588">
        <v>235.19477804665436</v>
      </c>
      <c r="Q732" s="593">
        <f>MIN(500,$B$1-Tabela1[[#This Row],[Entry]])</f>
        <v>268</v>
      </c>
      <c r="R732" s="587">
        <f>(0.25-Tabela1[[#This Row],[days]]/2000)*$L$2+(Tabela1[[#This Row],[days]]/2000+0.75)*(IF(Tabela1[[#This Row],[real]]&gt;Tabela1[[#This Row],[AV2]],0.4*Tabela1[[#This Row],[real]]+0.6*Tabela1[[#This Row],[AV2]],Tabela1[[#This Row],[AV2]]))</f>
        <v>3.6352376215023465</v>
      </c>
      <c r="S732" s="592">
        <f>Tabela1[[#This Row],[real]]-Tabela1[[#This Row],[AV2]]</f>
        <v>-0.13717595716117303</v>
      </c>
      <c r="T732" s="592">
        <f>Tabela1[[#This Row],[real]]/Tabela1[[#This Row],[AV2]]</f>
        <v>0.96266512074089283</v>
      </c>
      <c r="U732" s="594">
        <v>43648</v>
      </c>
      <c r="V732" s="191" t="s">
        <v>4201</v>
      </c>
      <c r="W732" s="191"/>
      <c r="X732" s="2"/>
      <c r="Y732" s="41"/>
      <c r="Z732" s="40"/>
      <c r="AA732" s="41"/>
      <c r="AB732" s="40"/>
    </row>
    <row r="733" spans="1:28" x14ac:dyDescent="0.2">
      <c r="A733" s="403">
        <v>8314528</v>
      </c>
      <c r="B733" s="403" t="s">
        <v>5425</v>
      </c>
      <c r="C733" s="403" t="s">
        <v>5473</v>
      </c>
      <c r="D733" s="404">
        <v>4</v>
      </c>
      <c r="E733" s="405">
        <v>3.6211645954109626</v>
      </c>
      <c r="F733" s="116">
        <v>2017</v>
      </c>
      <c r="G7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6.2423505575428822</v>
      </c>
      <c r="H733" s="39"/>
      <c r="I733" s="405">
        <v>0.49</v>
      </c>
      <c r="J733" s="362">
        <f>(Tabela1[[#This Row],[real]]-1)^3/Tabela1[[#This Row],[Z]]*0.00002</f>
        <v>7.3504985339497056E-4</v>
      </c>
      <c r="K733" s="407">
        <v>1588.2224386558812</v>
      </c>
      <c r="L733" s="66">
        <v>2082.2109148581194</v>
      </c>
      <c r="M733" s="367">
        <v>43344</v>
      </c>
      <c r="N733" s="365">
        <f>IF(Tabela1[[#This Row],[Entry]]=$B$1,Tabela1[[#This Row],[real]],Tabela1[[#This Row],[L2]]/Tabela1[[#This Row],[days2]])</f>
        <v>3.644668235939073</v>
      </c>
      <c r="O733" s="408">
        <f>IF(Tabela1[[#This Row],[Entry]]=$B$1,Tabela1[[#This Row],[real]],Tabela1[[#This Row],[L]]/($B$1-Tabela1[[#This Row],[Entry]]))</f>
        <v>3.6402288721295792</v>
      </c>
      <c r="P733" s="406">
        <v>435.76598357975513</v>
      </c>
      <c r="Q733" s="409">
        <f>MIN(500,$B$1-Tabela1[[#This Row],[Entry]])</f>
        <v>500</v>
      </c>
      <c r="R733" s="405">
        <f>(0.25-Tabela1[[#This Row],[days]]/2000)*$L$2+(Tabela1[[#This Row],[days]]/2000+0.75)*(IF(Tabela1[[#This Row],[real]]&gt;Tabela1[[#This Row],[AV2]],0.4*Tabela1[[#This Row],[real]]+0.6*Tabela1[[#This Row],[AV2]],Tabela1[[#This Row],[AV2]]))</f>
        <v>3.644668235939073</v>
      </c>
      <c r="S733" s="408">
        <f>Tabela1[[#This Row],[real]]-Tabela1[[#This Row],[AV2]]</f>
        <v>-2.3503640528110381E-2</v>
      </c>
      <c r="T733" s="408">
        <f>Tabela1[[#This Row],[real]]/Tabela1[[#This Row],[AV2]]</f>
        <v>0.99355122633759985</v>
      </c>
      <c r="U733" s="367">
        <v>43647</v>
      </c>
      <c r="V733" s="191" t="s">
        <v>3997</v>
      </c>
      <c r="W733" s="191"/>
      <c r="X733" s="2"/>
      <c r="Y733" s="41"/>
      <c r="Z733" s="40"/>
      <c r="AA733" s="41"/>
      <c r="AB733" s="40"/>
    </row>
    <row r="734" spans="1:28" x14ac:dyDescent="0.2">
      <c r="A734" s="309">
        <v>7497199</v>
      </c>
      <c r="B734" s="309" t="s">
        <v>5289</v>
      </c>
      <c r="C734" s="309" t="s">
        <v>5290</v>
      </c>
      <c r="D734" s="311">
        <v>4</v>
      </c>
      <c r="E734" s="313">
        <v>3.6359570276404982</v>
      </c>
      <c r="F734" s="116">
        <v>2016</v>
      </c>
      <c r="G7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5.5256256179193048</v>
      </c>
      <c r="H734" s="39">
        <v>1</v>
      </c>
      <c r="I734" s="313">
        <v>0.5</v>
      </c>
      <c r="J734" s="301">
        <f>(Tabela1[[#This Row],[real]]-1)^3/Tabela1[[#This Row],[Z]]*0.00002</f>
        <v>7.3261358763194789E-4</v>
      </c>
      <c r="K734" s="317">
        <v>1771.0509071839338</v>
      </c>
      <c r="L734" s="66">
        <v>2415.8252549441017</v>
      </c>
      <c r="M734" s="306">
        <v>43260</v>
      </c>
      <c r="N734" s="304">
        <f>IF(Tabela1[[#This Row],[Entry]]=$B$1,Tabela1[[#This Row],[real]],Tabela1[[#This Row],[L2]]/Tabela1[[#This Row],[days2]])</f>
        <v>3.6801255704567759</v>
      </c>
      <c r="O734" s="319">
        <f>IF(Tabela1[[#This Row],[Entry]]=$B$1,Tabela1[[#This Row],[real]],Tabela1[[#This Row],[L]]/($B$1-Tabela1[[#This Row],[Entry]]))</f>
        <v>3.6826604496099113</v>
      </c>
      <c r="P734" s="315">
        <v>481.24741215395852</v>
      </c>
      <c r="Q734" s="321">
        <f>MIN(500,$B$1-Tabela1[[#This Row],[Entry]])</f>
        <v>500</v>
      </c>
      <c r="R734" s="313">
        <f>(0.25-Tabela1[[#This Row],[days]]/2000)*$L$2+(Tabela1[[#This Row],[days]]/2000+0.75)*(IF(Tabela1[[#This Row],[real]]&gt;Tabela1[[#This Row],[AV2]],0.4*Tabela1[[#This Row],[real]]+0.6*Tabela1[[#This Row],[AV2]],Tabela1[[#This Row],[AV2]]))</f>
        <v>3.6801255704567759</v>
      </c>
      <c r="S734" s="319">
        <f>Tabela1[[#This Row],[real]]-Tabela1[[#This Row],[AV2]]</f>
        <v>-4.4168542816277689E-2</v>
      </c>
      <c r="T734" s="319">
        <f>Tabela1[[#This Row],[real]]/Tabela1[[#This Row],[AV2]]</f>
        <v>0.98799808811665213</v>
      </c>
      <c r="U734" s="306">
        <v>43647</v>
      </c>
      <c r="V734" s="307" t="s">
        <v>4176</v>
      </c>
      <c r="W734" s="191"/>
      <c r="X734" s="2"/>
      <c r="Y734" s="41"/>
      <c r="Z734" s="40"/>
      <c r="AA734" s="41"/>
      <c r="AB734" s="40"/>
    </row>
    <row r="735" spans="1:28" x14ac:dyDescent="0.2">
      <c r="A735" s="44">
        <v>8143351</v>
      </c>
      <c r="B735" s="44" t="s">
        <v>3170</v>
      </c>
      <c r="C735" s="44" t="s">
        <v>3724</v>
      </c>
      <c r="D735" s="45">
        <v>4.5</v>
      </c>
      <c r="E735" s="46">
        <v>4.0492254009329747</v>
      </c>
      <c r="F735" s="116">
        <v>2017</v>
      </c>
      <c r="G7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4.6498958240762382</v>
      </c>
      <c r="H735" s="39">
        <v>3</v>
      </c>
      <c r="I735" s="46">
        <v>0.78</v>
      </c>
      <c r="J735" s="23">
        <f>(Tabela1[[#This Row],[real]]-1)^3/Tabela1[[#This Row],[Z]]*0.00002</f>
        <v>7.2694906066939015E-4</v>
      </c>
      <c r="K735" s="111">
        <v>2282.8170543602623</v>
      </c>
      <c r="L735" s="66">
        <v>3318.206186782756</v>
      </c>
      <c r="M735" s="49">
        <v>43110</v>
      </c>
      <c r="N735" s="22">
        <f>IF(Tabela1[[#This Row],[Entry]]=$B$1,Tabela1[[#This Row],[real]],Tabela1[[#This Row],[L2]]/Tabela1[[#This Row],[days2]])</f>
        <v>4.1213751870441078</v>
      </c>
      <c r="O735" s="47">
        <f>IF(Tabela1[[#This Row],[Entry]]=$B$1,Tabela1[[#This Row],[real]],Tabela1[[#This Row],[L]]/($B$1-Tabela1[[#This Row],[Entry]]))</f>
        <v>4.1168811250406403</v>
      </c>
      <c r="P735" s="116">
        <v>553.89692778674726</v>
      </c>
      <c r="Q735" s="48">
        <f>MIN(500,$B$1-Tabela1[[#This Row],[Entry]])</f>
        <v>500</v>
      </c>
      <c r="R735" s="46">
        <f>(0.25-Tabela1[[#This Row],[days]]/2000)*$L$2+(Tabela1[[#This Row],[days]]/2000+0.75)*(IF(Tabela1[[#This Row],[real]]&gt;Tabela1[[#This Row],[AV2]],0.4*Tabela1[[#This Row],[real]]+0.6*Tabela1[[#This Row],[AV2]],Tabela1[[#This Row],[AV2]]))</f>
        <v>4.1213751870441078</v>
      </c>
      <c r="S735" s="47">
        <f>Tabela1[[#This Row],[real]]-Tabela1[[#This Row],[AV2]]</f>
        <v>-7.2149786111133096E-2</v>
      </c>
      <c r="T735" s="47">
        <f>Tabela1[[#This Row],[real]]/Tabela1[[#This Row],[AV2]]</f>
        <v>0.9824937592825953</v>
      </c>
      <c r="U735" s="172">
        <v>43647</v>
      </c>
      <c r="V735" s="191" t="s">
        <v>4009</v>
      </c>
      <c r="W735" s="227"/>
      <c r="X735" s="2"/>
      <c r="Y735" s="41"/>
      <c r="Z735" s="40"/>
      <c r="AA735" s="41"/>
      <c r="AB735" s="40"/>
    </row>
    <row r="736" spans="1:28" x14ac:dyDescent="0.2">
      <c r="A736" s="585">
        <v>6124666</v>
      </c>
      <c r="B736" s="585" t="s">
        <v>6161</v>
      </c>
      <c r="C736" s="585" t="s">
        <v>6162</v>
      </c>
      <c r="D736" s="586">
        <v>3.5</v>
      </c>
      <c r="E736" s="587">
        <v>3.2312136014999351</v>
      </c>
      <c r="F736" s="588">
        <v>2015</v>
      </c>
      <c r="G736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2.2507919339764024</v>
      </c>
      <c r="H736" s="586"/>
      <c r="I736" s="587">
        <v>0.33</v>
      </c>
      <c r="J736" s="589">
        <f>(Tabela1[[#This Row],[real]]-1)^3/Tabela1[[#This Row],[Z]]*0.00002</f>
        <v>6.731928613156273E-4</v>
      </c>
      <c r="K736" s="590">
        <v>784.72832764781037</v>
      </c>
      <c r="L736" s="590">
        <v>895.89381547459368</v>
      </c>
      <c r="M736" s="591">
        <v>43647</v>
      </c>
      <c r="N736" s="592">
        <f>IF(Tabela1[[#This Row],[Entry]]=$B$1,Tabela1[[#This Row],[real]],Tabela1[[#This Row],[L2]]/Tabela1[[#This Row],[days2]])</f>
        <v>3.3256895811453631</v>
      </c>
      <c r="O736" s="592">
        <f>IF(Tabela1[[#This Row],[Entry]]=$B$1,Tabela1[[#This Row],[real]],Tabela1[[#This Row],[L]]/($B$1-Tabela1[[#This Row],[Entry]]))</f>
        <v>3.3304602805746977</v>
      </c>
      <c r="P736" s="588">
        <v>235.9595832686077</v>
      </c>
      <c r="Q736" s="593">
        <f>MIN(500,$B$1-Tabela1[[#This Row],[Entry]])</f>
        <v>269</v>
      </c>
      <c r="R736" s="587">
        <f>(0.25-Tabela1[[#This Row],[days]]/2000)*$L$2+(Tabela1[[#This Row],[days]]/2000+0.75)*(IF(Tabela1[[#This Row],[real]]&gt;Tabela1[[#This Row],[AV2]],0.4*Tabela1[[#This Row],[real]]+0.6*Tabela1[[#This Row],[AV2]],Tabela1[[#This Row],[AV2]]))</f>
        <v>3.327144707448451</v>
      </c>
      <c r="S736" s="592">
        <f>Tabela1[[#This Row],[real]]-Tabela1[[#This Row],[AV2]]</f>
        <v>-9.4475979645427977E-2</v>
      </c>
      <c r="T736" s="592">
        <f>Tabela1[[#This Row],[real]]/Tabela1[[#This Row],[AV2]]</f>
        <v>0.97159206313750712</v>
      </c>
      <c r="U736" s="594">
        <v>43647</v>
      </c>
      <c r="V736" s="191" t="s">
        <v>3938</v>
      </c>
      <c r="W736" s="191"/>
      <c r="X736" s="2"/>
      <c r="Y736" s="41"/>
      <c r="Z736" s="40"/>
      <c r="AA736" s="41"/>
      <c r="AB736" s="40"/>
    </row>
    <row r="737" spans="1:28" x14ac:dyDescent="0.2">
      <c r="A737" s="75">
        <v>3346854</v>
      </c>
      <c r="B737" s="75" t="s">
        <v>1277</v>
      </c>
      <c r="C737" s="75" t="s">
        <v>3637</v>
      </c>
      <c r="D737" s="76">
        <v>3.5</v>
      </c>
      <c r="E737" s="77">
        <v>3.487755537547633</v>
      </c>
      <c r="F737" s="116">
        <v>2011</v>
      </c>
      <c r="G7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7" s="76"/>
      <c r="I737" s="77">
        <v>0.45999999999999996</v>
      </c>
      <c r="J737" s="23">
        <f>(Tabela1[[#This Row],[real]]-1)^3/Tabela1[[#This Row],[Z]]*0.00002</f>
        <v>6.6941473672608315E-4</v>
      </c>
      <c r="K737" s="112">
        <v>2066.3664925496373</v>
      </c>
      <c r="L737" s="66">
        <v>3085.2075873133881</v>
      </c>
      <c r="M737" s="79">
        <v>43055</v>
      </c>
      <c r="N737" s="22">
        <f>IF(Tabela1[[#This Row],[Entry]]=$B$1,Tabela1[[#This Row],[real]],Tabela1[[#This Row],[L2]]/Tabela1[[#This Row],[days2]])</f>
        <v>3.566052223264792</v>
      </c>
      <c r="O737" s="64">
        <f>IF(Tabela1[[#This Row],[Entry]]=$B$1,Tabela1[[#This Row],[real]],Tabela1[[#This Row],[L]]/($B$1-Tabela1[[#This Row],[Entry]]))</f>
        <v>3.5832840735347133</v>
      </c>
      <c r="P737" s="117">
        <v>579.4549162989648</v>
      </c>
      <c r="Q737" s="78">
        <f>MIN(500,$B$1-Tabela1[[#This Row],[Entry]])</f>
        <v>500</v>
      </c>
      <c r="R737" s="77">
        <f>(0.25-Tabela1[[#This Row],[days]]/2000)*$L$2+(Tabela1[[#This Row],[days]]/2000+0.75)*(IF(Tabela1[[#This Row],[real]]&gt;Tabela1[[#This Row],[AV2]],0.4*Tabela1[[#This Row],[real]]+0.6*Tabela1[[#This Row],[AV2]],Tabela1[[#This Row],[AV2]]))</f>
        <v>3.566052223264792</v>
      </c>
      <c r="S737" s="64">
        <f>Tabela1[[#This Row],[real]]-Tabela1[[#This Row],[AV2]]</f>
        <v>-7.8296685717158976E-2</v>
      </c>
      <c r="T737" s="64">
        <f>Tabela1[[#This Row],[real]]/Tabela1[[#This Row],[AV2]]</f>
        <v>0.97804387574406393</v>
      </c>
      <c r="U737" s="172">
        <v>43647</v>
      </c>
      <c r="V737" s="191" t="s">
        <v>4262</v>
      </c>
      <c r="W737" s="191"/>
      <c r="X737" s="2"/>
      <c r="Y737" s="41"/>
      <c r="Z737" s="40"/>
      <c r="AA737" s="41"/>
      <c r="AB737" s="40"/>
    </row>
    <row r="738" spans="1:28" x14ac:dyDescent="0.2">
      <c r="A738" s="65">
        <v>4996952</v>
      </c>
      <c r="B738" s="65" t="s">
        <v>630</v>
      </c>
      <c r="C738" s="65" t="s">
        <v>2744</v>
      </c>
      <c r="D738" s="39">
        <v>4</v>
      </c>
      <c r="E738" s="41">
        <v>3.6136058465210303</v>
      </c>
      <c r="F738" s="116">
        <v>2014</v>
      </c>
      <c r="G7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6.6085880874975178</v>
      </c>
      <c r="H738" s="39">
        <v>4</v>
      </c>
      <c r="I738" s="41">
        <v>0.67999999999999994</v>
      </c>
      <c r="J738" s="23">
        <f>(Tabela1[[#This Row],[real]]-1)^3/Tabela1[[#This Row],[Z]]*0.00002</f>
        <v>5.2509920631801563E-4</v>
      </c>
      <c r="K738" s="66">
        <v>3260.1586434697492</v>
      </c>
      <c r="L738" s="66">
        <v>5572.8973296818167</v>
      </c>
      <c r="M738" s="67">
        <v>42422</v>
      </c>
      <c r="N738" s="22">
        <f>IF(Tabela1[[#This Row],[Entry]]=$B$1,Tabela1[[#This Row],[real]],Tabela1[[#This Row],[L2]]/Tabela1[[#This Row],[days2]])</f>
        <v>3.7318489384751161</v>
      </c>
      <c r="O738" s="42">
        <f>IF(Tabela1[[#This Row],[Entry]]=$B$1,Tabela1[[#This Row],[real]],Tabela1[[#This Row],[L]]/($B$1-Tabela1[[#This Row],[Entry]]))</f>
        <v>3.730185628970426</v>
      </c>
      <c r="P738" s="115">
        <v>873.60412953957723</v>
      </c>
      <c r="Q738" s="43">
        <f>MIN(500,$B$1-Tabela1[[#This Row],[Entry]])</f>
        <v>500</v>
      </c>
      <c r="R738" s="41">
        <f>(0.25-Tabela1[[#This Row],[days]]/2000)*$L$2+(Tabela1[[#This Row],[days]]/2000+0.75)*(IF(Tabela1[[#This Row],[real]]&gt;Tabela1[[#This Row],[AV2]],0.4*Tabela1[[#This Row],[real]]+0.6*Tabela1[[#This Row],[AV2]],Tabela1[[#This Row],[AV2]]))</f>
        <v>3.7318489384751161</v>
      </c>
      <c r="S738" s="42">
        <f>Tabela1[[#This Row],[real]]-Tabela1[[#This Row],[AV2]]</f>
        <v>-0.11824309195408578</v>
      </c>
      <c r="T738" s="64">
        <f>Tabela1[[#This Row],[real]]/Tabela1[[#This Row],[AV2]]</f>
        <v>0.96831514514561201</v>
      </c>
      <c r="U738" s="172">
        <v>43646</v>
      </c>
      <c r="V738" s="191" t="s">
        <v>4011</v>
      </c>
      <c r="W738" s="216"/>
      <c r="X738" s="2"/>
      <c r="Y738" s="41"/>
      <c r="Z738" s="40"/>
      <c r="AA738" s="41"/>
      <c r="AB738" s="40"/>
    </row>
    <row r="739" spans="1:28" x14ac:dyDescent="0.2">
      <c r="A739" s="309">
        <v>8897781</v>
      </c>
      <c r="B739" s="309" t="s">
        <v>5328</v>
      </c>
      <c r="C739" s="309" t="s">
        <v>5329</v>
      </c>
      <c r="D739" s="311">
        <v>3.5</v>
      </c>
      <c r="E739" s="313">
        <v>3.5922443237607471</v>
      </c>
      <c r="F739" s="116">
        <v>2018</v>
      </c>
      <c r="G7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39" s="39"/>
      <c r="I739" s="313">
        <v>0.54</v>
      </c>
      <c r="J739" s="301">
        <f>(Tabela1[[#This Row],[real]]-1)^3/Tabela1[[#This Row],[Z]]*0.00002</f>
        <v>6.4515494790254367E-4</v>
      </c>
      <c r="K739" s="317">
        <v>1762.8936917655428</v>
      </c>
      <c r="L739" s="66">
        <v>2398.7188385331665</v>
      </c>
      <c r="M739" s="306">
        <v>43273</v>
      </c>
      <c r="N739" s="304">
        <f>IF(Tabela1[[#This Row],[Entry]]=$B$1,Tabela1[[#This Row],[real]],Tabela1[[#This Row],[L2]]/Tabela1[[#This Row],[days2]])</f>
        <v>3.7156090432082034</v>
      </c>
      <c r="O739" s="319">
        <f>IF(Tabela1[[#This Row],[Entry]]=$B$1,Tabela1[[#This Row],[real]],Tabela1[[#This Row],[L]]/($B$1-Tabela1[[#This Row],[Entry]]))</f>
        <v>3.7305114129598236</v>
      </c>
      <c r="P739" s="315">
        <v>474.45618504668909</v>
      </c>
      <c r="Q739" s="321">
        <f>MIN(500,$B$1-Tabela1[[#This Row],[Entry]])</f>
        <v>500</v>
      </c>
      <c r="R739" s="313">
        <f>(0.25-Tabela1[[#This Row],[days]]/2000)*$L$2+(Tabela1[[#This Row],[days]]/2000+0.75)*(IF(Tabela1[[#This Row],[real]]&gt;Tabela1[[#This Row],[AV2]],0.4*Tabela1[[#This Row],[real]]+0.6*Tabela1[[#This Row],[AV2]],Tabela1[[#This Row],[AV2]]))</f>
        <v>3.7156090432082034</v>
      </c>
      <c r="S739" s="319">
        <f>Tabela1[[#This Row],[real]]-Tabela1[[#This Row],[AV2]]</f>
        <v>-0.12336471944745631</v>
      </c>
      <c r="T739" s="319">
        <f>Tabela1[[#This Row],[real]]/Tabela1[[#This Row],[AV2]]</f>
        <v>0.96679825083509374</v>
      </c>
      <c r="U739" s="306">
        <v>43646</v>
      </c>
      <c r="V739" s="307" t="s">
        <v>3952</v>
      </c>
      <c r="W739" s="191"/>
      <c r="X739" s="2"/>
      <c r="Y739" s="41"/>
      <c r="Z739" s="40"/>
      <c r="AA739" s="41"/>
      <c r="AB739" s="40"/>
    </row>
    <row r="740" spans="1:28" x14ac:dyDescent="0.2">
      <c r="A740" s="75">
        <v>8212243</v>
      </c>
      <c r="B740" s="75" t="s">
        <v>3381</v>
      </c>
      <c r="C740" s="75" t="s">
        <v>3552</v>
      </c>
      <c r="D740" s="76">
        <v>4</v>
      </c>
      <c r="E740" s="77">
        <v>3.9464057856358874</v>
      </c>
      <c r="F740" s="116">
        <v>2017</v>
      </c>
      <c r="G7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0" s="39">
        <v>3</v>
      </c>
      <c r="I740" s="77">
        <v>0.7</v>
      </c>
      <c r="J740" s="23">
        <f>(Tabela1[[#This Row],[real]]-1)^3/Tabela1[[#This Row],[Z]]*0.00002</f>
        <v>7.308186665626582E-4</v>
      </c>
      <c r="K740" s="112">
        <v>2504.3250226366717</v>
      </c>
      <c r="L740" s="66">
        <v>3840.8447697791107</v>
      </c>
      <c r="M740" s="79">
        <v>42941</v>
      </c>
      <c r="N740" s="22">
        <f>IF(Tabela1[[#This Row],[Entry]]=$B$1,Tabela1[[#This Row],[real]],Tabela1[[#This Row],[L2]]/Tabela1[[#This Row],[days2]])</f>
        <v>3.9598475472891272</v>
      </c>
      <c r="O740" s="64">
        <f>IF(Tabela1[[#This Row],[Entry]]=$B$1,Tabela1[[#This Row],[real]],Tabela1[[#This Row],[L]]/($B$1-Tabela1[[#This Row],[Entry]]))</f>
        <v>3.939327969004216</v>
      </c>
      <c r="P740" s="117">
        <v>632.42965612428895</v>
      </c>
      <c r="Q740" s="78">
        <f>MIN(500,$B$1-Tabela1[[#This Row],[Entry]])</f>
        <v>500</v>
      </c>
      <c r="R740" s="77">
        <f>(0.25-Tabela1[[#This Row],[days]]/2000)*$L$2+(Tabela1[[#This Row],[days]]/2000+0.75)*(IF(Tabela1[[#This Row],[real]]&gt;Tabela1[[#This Row],[AV2]],0.4*Tabela1[[#This Row],[real]]+0.6*Tabela1[[#This Row],[AV2]],Tabela1[[#This Row],[AV2]]))</f>
        <v>3.9598475472891272</v>
      </c>
      <c r="S740" s="64">
        <f>Tabela1[[#This Row],[real]]-Tabela1[[#This Row],[AV2]]</f>
        <v>-1.3441761653239848E-2</v>
      </c>
      <c r="T740" s="64">
        <f>Tabela1[[#This Row],[real]]/Tabela1[[#This Row],[AV2]]</f>
        <v>0.99660548506155444</v>
      </c>
      <c r="U740" s="168">
        <v>43646</v>
      </c>
      <c r="V740" s="191" t="s">
        <v>5039</v>
      </c>
      <c r="W740" s="191"/>
      <c r="X740" s="2"/>
      <c r="Y740" s="41"/>
      <c r="Z740" s="40"/>
      <c r="AA740" s="41"/>
      <c r="AB740" s="40"/>
    </row>
    <row r="741" spans="1:28" x14ac:dyDescent="0.2">
      <c r="A741" s="65">
        <v>3112324</v>
      </c>
      <c r="B741" s="65" t="s">
        <v>53</v>
      </c>
      <c r="C741" s="65" t="s">
        <v>54</v>
      </c>
      <c r="D741" s="39">
        <v>4.5</v>
      </c>
      <c r="E741" s="41">
        <v>4.5536237844330998</v>
      </c>
      <c r="F741" s="116">
        <v>2010</v>
      </c>
      <c r="G7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1" s="39"/>
      <c r="I741" s="41">
        <v>0.98</v>
      </c>
      <c r="J741" s="23">
        <f>(Tabela1[[#This Row],[real]]-1)^3/Tabela1[[#This Row],[Z]]*0.00002</f>
        <v>9.1583716594604734E-4</v>
      </c>
      <c r="K741" s="66">
        <v>3895.9319173284848</v>
      </c>
      <c r="L741" s="66">
        <v>6615.2712708042645</v>
      </c>
      <c r="M741" s="67">
        <v>42409</v>
      </c>
      <c r="N741" s="22">
        <f>IF(Tabela1[[#This Row],[Entry]]=$B$1,Tabela1[[#This Row],[real]],Tabela1[[#This Row],[L2]]/Tabela1[[#This Row],[days2]])</f>
        <v>4.4289815052129127</v>
      </c>
      <c r="O741" s="42">
        <f>IF(Tabela1[[#This Row],[Entry]]=$B$1,Tabela1[[#This Row],[real]],Tabela1[[#This Row],[L]]/($B$1-Tabela1[[#This Row],[Entry]]))</f>
        <v>4.3896956010645418</v>
      </c>
      <c r="P741" s="115">
        <v>879.64510864246586</v>
      </c>
      <c r="Q741" s="43">
        <f>MIN(500,$B$1-Tabela1[[#This Row],[Entry]])</f>
        <v>500</v>
      </c>
      <c r="R741" s="41">
        <f>(0.25-Tabela1[[#This Row],[days]]/2000)*$L$2+(Tabela1[[#This Row],[days]]/2000+0.75)*(IF(Tabela1[[#This Row],[real]]&gt;Tabela1[[#This Row],[AV2]],0.4*Tabela1[[#This Row],[real]]+0.6*Tabela1[[#This Row],[AV2]],Tabela1[[#This Row],[AV2]]))</f>
        <v>4.4788384169009872</v>
      </c>
      <c r="S741" s="42">
        <f>Tabela1[[#This Row],[real]]-Tabela1[[#This Row],[AV2]]</f>
        <v>0.12464227922018711</v>
      </c>
      <c r="T741" s="64">
        <f>Tabela1[[#This Row],[real]]/Tabela1[[#This Row],[AV2]]</f>
        <v>1.0281424248607685</v>
      </c>
      <c r="U741" s="172">
        <v>43646</v>
      </c>
      <c r="V741" s="191" t="s">
        <v>4088</v>
      </c>
      <c r="W741" s="191"/>
      <c r="X741" s="2"/>
      <c r="Y741" s="41"/>
      <c r="Z741" s="40"/>
      <c r="AA741" s="41"/>
      <c r="AB741" s="40"/>
    </row>
    <row r="742" spans="1:28" x14ac:dyDescent="0.2">
      <c r="A742" s="65">
        <v>4444556</v>
      </c>
      <c r="B742" s="65" t="s">
        <v>2919</v>
      </c>
      <c r="C742" s="65" t="s">
        <v>3274</v>
      </c>
      <c r="D742" s="39">
        <v>4.5</v>
      </c>
      <c r="E742" s="41">
        <v>4.4277459206274674</v>
      </c>
      <c r="F742" s="116">
        <v>2012</v>
      </c>
      <c r="G7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2" s="597">
        <v>2</v>
      </c>
      <c r="I742" s="41">
        <v>0.96</v>
      </c>
      <c r="J742" s="23">
        <f>(Tabela1[[#This Row],[real]]-1)^3/Tabela1[[#This Row],[Z]]*0.00002</f>
        <v>8.3904379615644105E-4</v>
      </c>
      <c r="K742" s="66">
        <v>3245.2728459415903</v>
      </c>
      <c r="L742" s="66">
        <v>5249.8710345766895</v>
      </c>
      <c r="M742" s="67">
        <v>42706</v>
      </c>
      <c r="N742" s="22">
        <f>IF(Tabela1[[#This Row],[Entry]]=$B$1,Tabela1[[#This Row],[real]],Tabela1[[#This Row],[L2]]/Tabela1[[#This Row],[days2]])</f>
        <v>4.3758534883297555</v>
      </c>
      <c r="O742" s="42">
        <f>IF(Tabela1[[#This Row],[Entry]]=$B$1,Tabela1[[#This Row],[real]],Tabela1[[#This Row],[L]]/($B$1-Tabela1[[#This Row],[Entry]]))</f>
        <v>4.33873639221214</v>
      </c>
      <c r="P742" s="115">
        <v>741.63197067649014</v>
      </c>
      <c r="Q742" s="43">
        <f>MIN(500,$B$1-Tabela1[[#This Row],[Entry]])</f>
        <v>500</v>
      </c>
      <c r="R742" s="41">
        <f>(0.25-Tabela1[[#This Row],[days]]/2000)*$L$2+(Tabela1[[#This Row],[days]]/2000+0.75)*(IF(Tabela1[[#This Row],[real]]&gt;Tabela1[[#This Row],[AV2]],0.4*Tabela1[[#This Row],[real]]+0.6*Tabela1[[#This Row],[AV2]],Tabela1[[#This Row],[AV2]]))</f>
        <v>4.3966104612488399</v>
      </c>
      <c r="S742" s="42">
        <f>Tabela1[[#This Row],[real]]-Tabela1[[#This Row],[AV2]]</f>
        <v>5.1892432297711899E-2</v>
      </c>
      <c r="T742" s="64">
        <f>Tabela1[[#This Row],[real]]/Tabela1[[#This Row],[AV2]]</f>
        <v>1.0118588139287814</v>
      </c>
      <c r="U742" s="172">
        <v>43644</v>
      </c>
      <c r="V742" s="191" t="s">
        <v>3983</v>
      </c>
      <c r="W742" s="191"/>
      <c r="X742" s="2"/>
      <c r="Y742" s="41"/>
      <c r="Z742" s="40"/>
      <c r="AA742" s="41"/>
      <c r="AB742" s="40"/>
    </row>
    <row r="743" spans="1:28" x14ac:dyDescent="0.2">
      <c r="A743" s="65">
        <v>2856410</v>
      </c>
      <c r="B743" s="65" t="s">
        <v>1181</v>
      </c>
      <c r="C743" s="65" t="s">
        <v>1181</v>
      </c>
      <c r="D743" s="39">
        <v>3.5</v>
      </c>
      <c r="E743" s="41">
        <v>3.2263658696561208</v>
      </c>
      <c r="F743" s="116">
        <v>2010</v>
      </c>
      <c r="G7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2.8315970165525011</v>
      </c>
      <c r="H743" s="39"/>
      <c r="I743" s="41">
        <v>0.56999999999999995</v>
      </c>
      <c r="J743" s="23">
        <f>(Tabela1[[#This Row],[real]]-1)^3/Tabela1[[#This Row],[Z]]*0.00002</f>
        <v>3.8720837915181113E-4</v>
      </c>
      <c r="K743" s="66">
        <v>2673.5040882687754</v>
      </c>
      <c r="L743" s="66">
        <v>4537.4225114774608</v>
      </c>
      <c r="M743" s="67">
        <v>42409</v>
      </c>
      <c r="N743" s="22">
        <f>IF(Tabela1[[#This Row],[Entry]]=$B$1,Tabela1[[#This Row],[real]],Tabela1[[#This Row],[L2]]/Tabela1[[#This Row],[days2]])</f>
        <v>3.0392985330126225</v>
      </c>
      <c r="O743" s="42">
        <f>IF(Tabela1[[#This Row],[Entry]]=$B$1,Tabela1[[#This Row],[real]],Tabela1[[#This Row],[L]]/($B$1-Tabela1[[#This Row],[Entry]]))</f>
        <v>3.0108974860500735</v>
      </c>
      <c r="P743" s="115">
        <v>879.64510864246586</v>
      </c>
      <c r="Q743" s="43">
        <f>MIN(500,$B$1-Tabela1[[#This Row],[Entry]])</f>
        <v>500</v>
      </c>
      <c r="R743" s="41">
        <f>(0.25-Tabela1[[#This Row],[days]]/2000)*$L$2+(Tabela1[[#This Row],[days]]/2000+0.75)*(IF(Tabela1[[#This Row],[real]]&gt;Tabela1[[#This Row],[AV2]],0.4*Tabela1[[#This Row],[real]]+0.6*Tabela1[[#This Row],[AV2]],Tabela1[[#This Row],[AV2]]))</f>
        <v>3.1141254676700219</v>
      </c>
      <c r="S743" s="42">
        <f>Tabela1[[#This Row],[real]]-Tabela1[[#This Row],[AV2]]</f>
        <v>0.18706733664349828</v>
      </c>
      <c r="T743" s="64">
        <f>Tabela1[[#This Row],[real]]/Tabela1[[#This Row],[AV2]]</f>
        <v>1.0615495103924764</v>
      </c>
      <c r="U743" s="168">
        <v>43641</v>
      </c>
      <c r="V743" s="191" t="s">
        <v>4328</v>
      </c>
      <c r="W743" s="191"/>
      <c r="X743" s="2"/>
      <c r="Y743" s="41"/>
      <c r="Z743" s="40"/>
      <c r="AA743" s="41"/>
      <c r="AB743" s="40"/>
    </row>
    <row r="744" spans="1:28" x14ac:dyDescent="0.2">
      <c r="A744" s="358">
        <v>7895031</v>
      </c>
      <c r="B744" s="358" t="s">
        <v>5455</v>
      </c>
      <c r="C744" s="358" t="s">
        <v>5456</v>
      </c>
      <c r="D744" s="359">
        <v>3</v>
      </c>
      <c r="E744" s="360">
        <v>3.1563912294642038</v>
      </c>
      <c r="F744" s="116">
        <v>2017</v>
      </c>
      <c r="G7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4" s="39"/>
      <c r="I744" s="360">
        <v>0.37</v>
      </c>
      <c r="J744" s="362">
        <f>(Tabela1[[#This Row],[real]]-1)^3/Tabela1[[#This Row],[Z]]*0.00002</f>
        <v>5.420145461655845E-4</v>
      </c>
      <c r="K744" s="363">
        <v>1448.0068110076061</v>
      </c>
      <c r="L744" s="66">
        <v>1915.5813358148591</v>
      </c>
      <c r="M744" s="364">
        <v>43340</v>
      </c>
      <c r="N744" s="365">
        <f>IF(Tabela1[[#This Row],[Entry]]=$B$1,Tabela1[[#This Row],[real]],Tabela1[[#This Row],[L2]]/Tabela1[[#This Row],[days2]])</f>
        <v>3.3058041716255233</v>
      </c>
      <c r="O744" s="365">
        <f>IF(Tabela1[[#This Row],[Entry]]=$B$1,Tabela1[[#This Row],[real]],Tabela1[[#This Row],[L]]/($B$1-Tabela1[[#This Row],[Entry]]))</f>
        <v>3.3256620413452413</v>
      </c>
      <c r="P744" s="361">
        <v>438.01953649770945</v>
      </c>
      <c r="Q744" s="366">
        <f>MIN(500,$B$1-Tabela1[[#This Row],[Entry]])</f>
        <v>500</v>
      </c>
      <c r="R744" s="360">
        <f>(0.25-Tabela1[[#This Row],[days]]/2000)*$L$2+(Tabela1[[#This Row],[days]]/2000+0.75)*(IF(Tabela1[[#This Row],[real]]&gt;Tabela1[[#This Row],[AV2]],0.4*Tabela1[[#This Row],[real]]+0.6*Tabela1[[#This Row],[AV2]],Tabela1[[#This Row],[AV2]]))</f>
        <v>3.3058041716255233</v>
      </c>
      <c r="S744" s="365">
        <f>Tabela1[[#This Row],[real]]-Tabela1[[#This Row],[AV2]]</f>
        <v>-0.14941294216131951</v>
      </c>
      <c r="T744" s="365">
        <f>Tabela1[[#This Row],[real]]/Tabela1[[#This Row],[AV2]]</f>
        <v>0.95480284541844151</v>
      </c>
      <c r="U744" s="367">
        <v>43641</v>
      </c>
      <c r="V744" s="191" t="s">
        <v>5457</v>
      </c>
      <c r="W744" s="191"/>
      <c r="X744" s="2"/>
      <c r="Y744" s="41"/>
      <c r="Z744" s="40"/>
      <c r="AA744" s="41"/>
      <c r="AB744" s="40"/>
    </row>
    <row r="745" spans="1:28" x14ac:dyDescent="0.2">
      <c r="A745" s="310">
        <v>1116919</v>
      </c>
      <c r="B745" s="80" t="s">
        <v>3894</v>
      </c>
      <c r="C745" s="310" t="s">
        <v>3892</v>
      </c>
      <c r="D745" s="312">
        <v>3.5</v>
      </c>
      <c r="E745" s="314">
        <v>3.5672814682777321</v>
      </c>
      <c r="F745" s="116">
        <v>2008</v>
      </c>
      <c r="G7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45" s="312"/>
      <c r="I745" s="314">
        <v>0.45</v>
      </c>
      <c r="J745" s="166">
        <f>(Tabela1[[#This Row],[real]]-1)^3/Tabela1[[#This Row],[Z]]*0.00002</f>
        <v>7.5203480308841039E-4</v>
      </c>
      <c r="K745" s="318">
        <v>1773.8465851790918</v>
      </c>
      <c r="L745" s="66">
        <v>2482.2763095159089</v>
      </c>
      <c r="M745" s="172">
        <v>43179</v>
      </c>
      <c r="N745" s="169">
        <f>IF(Tabela1[[#This Row],[Entry]]=$B$1,Tabela1[[#This Row],[real]],Tabela1[[#This Row],[L2]]/Tabela1[[#This Row],[days2]])</f>
        <v>3.4005902769364922</v>
      </c>
      <c r="O745" s="320">
        <f>IF(Tabela1[[#This Row],[Entry]]=$B$1,Tabela1[[#This Row],[real]],Tabela1[[#This Row],[L]]/($B$1-Tabela1[[#This Row],[Entry]]))</f>
        <v>3.368081831093499</v>
      </c>
      <c r="P745" s="316">
        <v>521.62902341093161</v>
      </c>
      <c r="Q745" s="322">
        <f>MIN(500,$B$1-Tabela1[[#This Row],[Entry]])</f>
        <v>500</v>
      </c>
      <c r="R745" s="314">
        <f>(0.25-Tabela1[[#This Row],[days]]/2000)*$L$2+(Tabela1[[#This Row],[days]]/2000+0.75)*(IF(Tabela1[[#This Row],[real]]&gt;Tabela1[[#This Row],[AV2]],0.4*Tabela1[[#This Row],[real]]+0.6*Tabela1[[#This Row],[AV2]],Tabela1[[#This Row],[AV2]]))</f>
        <v>3.467266753472988</v>
      </c>
      <c r="S745" s="320">
        <f>Tabela1[[#This Row],[real]]-Tabela1[[#This Row],[AV2]]</f>
        <v>0.16669119134123989</v>
      </c>
      <c r="T745" s="320">
        <f>Tabela1[[#This Row],[real]]/Tabela1[[#This Row],[AV2]]</f>
        <v>1.0490183108714313</v>
      </c>
      <c r="U745" s="172">
        <v>43641</v>
      </c>
      <c r="V745" s="191" t="s">
        <v>3996</v>
      </c>
      <c r="W745" s="191"/>
      <c r="X745" s="2"/>
      <c r="Y745" s="41"/>
      <c r="Z745" s="40"/>
      <c r="AA745" s="41"/>
      <c r="AB745" s="40"/>
    </row>
    <row r="746" spans="1:28" x14ac:dyDescent="0.2">
      <c r="A746" s="309">
        <v>8736658</v>
      </c>
      <c r="B746" s="309" t="s">
        <v>5373</v>
      </c>
      <c r="C746" s="309" t="s">
        <v>5374</v>
      </c>
      <c r="D746" s="311">
        <v>4</v>
      </c>
      <c r="E746" s="313">
        <v>3.6604799319271777</v>
      </c>
      <c r="F746" s="116">
        <v>2017</v>
      </c>
      <c r="G7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4.3374385218735805</v>
      </c>
      <c r="H746" s="39"/>
      <c r="I746" s="313">
        <v>0.5</v>
      </c>
      <c r="J746" s="301">
        <f>(Tabela1[[#This Row],[real]]-1)^3/Tabela1[[#This Row],[Z]]*0.00002</f>
        <v>7.532514102885163E-4</v>
      </c>
      <c r="K746" s="317">
        <v>1736.5024203099701</v>
      </c>
      <c r="L746" s="66">
        <v>2338.2016674007614</v>
      </c>
      <c r="M746" s="306">
        <v>43291</v>
      </c>
      <c r="N746" s="304">
        <f>IF(Tabela1[[#This Row],[Entry]]=$B$1,Tabela1[[#This Row],[real]],Tabela1[[#This Row],[L2]]/Tabela1[[#This Row],[days2]])</f>
        <v>3.7351694671971676</v>
      </c>
      <c r="O746" s="319">
        <f>IF(Tabela1[[#This Row],[Entry]]=$B$1,Tabela1[[#This Row],[real]],Tabela1[[#This Row],[L]]/($B$1-Tabela1[[#This Row],[Entry]]))</f>
        <v>3.7411226678412182</v>
      </c>
      <c r="P746" s="315">
        <v>464.90592610595081</v>
      </c>
      <c r="Q746" s="321">
        <f>MIN(500,$B$1-Tabela1[[#This Row],[Entry]])</f>
        <v>500</v>
      </c>
      <c r="R746" s="313">
        <f>(0.25-Tabela1[[#This Row],[days]]/2000)*$L$2+(Tabela1[[#This Row],[days]]/2000+0.75)*(IF(Tabela1[[#This Row],[real]]&gt;Tabela1[[#This Row],[AV2]],0.4*Tabela1[[#This Row],[real]]+0.6*Tabela1[[#This Row],[AV2]],Tabela1[[#This Row],[AV2]]))</f>
        <v>3.7351694671971676</v>
      </c>
      <c r="S746" s="319">
        <f>Tabela1[[#This Row],[real]]-Tabela1[[#This Row],[AV2]]</f>
        <v>-7.4689535269989893E-2</v>
      </c>
      <c r="T746" s="319">
        <f>Tabela1[[#This Row],[real]]/Tabela1[[#This Row],[AV2]]</f>
        <v>0.98000370908845635</v>
      </c>
      <c r="U746" s="306">
        <v>43640</v>
      </c>
      <c r="V746" s="191" t="s">
        <v>3951</v>
      </c>
      <c r="W746" s="191"/>
      <c r="X746" s="2"/>
      <c r="Y746" s="41"/>
      <c r="Z746" s="40"/>
      <c r="AA746" s="41"/>
      <c r="AB746" s="40"/>
    </row>
    <row r="747" spans="1:28" x14ac:dyDescent="0.2">
      <c r="A747" s="75">
        <v>8212470</v>
      </c>
      <c r="B747" s="75" t="s">
        <v>3693</v>
      </c>
      <c r="C747" s="75" t="s">
        <v>3694</v>
      </c>
      <c r="D747" s="76">
        <v>4</v>
      </c>
      <c r="E747" s="77">
        <v>3.6867127997733737</v>
      </c>
      <c r="F747" s="116">
        <v>2017</v>
      </c>
      <c r="G7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3.0664000387174948</v>
      </c>
      <c r="H747" s="39">
        <v>2</v>
      </c>
      <c r="I747" s="77">
        <v>0.65</v>
      </c>
      <c r="J747" s="23">
        <f>(Tabela1[[#This Row],[real]]-1)^3/Tabela1[[#This Row],[Z]]*0.00002</f>
        <v>5.9673343500555361E-4</v>
      </c>
      <c r="K747" s="112">
        <v>2103.1990886421286</v>
      </c>
      <c r="L747" s="66">
        <v>3084.125795556336</v>
      </c>
      <c r="M747" s="79">
        <v>43090</v>
      </c>
      <c r="N747" s="22">
        <f>IF(Tabela1[[#This Row],[Entry]]=$B$1,Tabela1[[#This Row],[real]],Tabela1[[#This Row],[L2]]/Tabela1[[#This Row],[days2]])</f>
        <v>3.7344347706303647</v>
      </c>
      <c r="O747" s="64">
        <f>IF(Tabela1[[#This Row],[Entry]]=$B$1,Tabela1[[#This Row],[real]],Tabela1[[#This Row],[L]]/($B$1-Tabela1[[#This Row],[Entry]]))</f>
        <v>3.7338084691965325</v>
      </c>
      <c r="P747" s="117">
        <v>563.19074179119025</v>
      </c>
      <c r="Q747" s="78">
        <f>MIN(500,$B$1-Tabela1[[#This Row],[Entry]])</f>
        <v>500</v>
      </c>
      <c r="R747" s="77">
        <f>(0.25-Tabela1[[#This Row],[days]]/2000)*$L$2+(Tabela1[[#This Row],[days]]/2000+0.75)*(IF(Tabela1[[#This Row],[real]]&gt;Tabela1[[#This Row],[AV2]],0.4*Tabela1[[#This Row],[real]]+0.6*Tabela1[[#This Row],[AV2]],Tabela1[[#This Row],[AV2]]))</f>
        <v>3.7344347706303647</v>
      </c>
      <c r="S747" s="64">
        <f>Tabela1[[#This Row],[real]]-Tabela1[[#This Row],[AV2]]</f>
        <v>-4.7721970856990925E-2</v>
      </c>
      <c r="T747" s="64">
        <f>Tabela1[[#This Row],[real]]/Tabela1[[#This Row],[AV2]]</f>
        <v>0.98722109936628089</v>
      </c>
      <c r="U747" s="168">
        <v>43640</v>
      </c>
      <c r="V747" s="191" t="s">
        <v>3938</v>
      </c>
      <c r="W747" s="191"/>
      <c r="X747" s="2"/>
      <c r="Y747" s="41"/>
      <c r="Z747" s="40"/>
      <c r="AA747" s="41"/>
      <c r="AB747" s="40"/>
    </row>
    <row r="748" spans="1:28" x14ac:dyDescent="0.2">
      <c r="A748" s="65">
        <v>2679</v>
      </c>
      <c r="B748" s="65" t="s">
        <v>913</v>
      </c>
      <c r="C748" s="65" t="s">
        <v>914</v>
      </c>
      <c r="D748" s="39">
        <v>4</v>
      </c>
      <c r="E748" s="41">
        <v>3.636178810816133</v>
      </c>
      <c r="F748" s="116">
        <v>1988</v>
      </c>
      <c r="G7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5.5148797493089354</v>
      </c>
      <c r="H748" s="39"/>
      <c r="I748" s="41">
        <v>0.87</v>
      </c>
      <c r="J748" s="23">
        <f>(Tabela1[[#This Row],[real]]-1)^3/Tabela1[[#This Row],[Z]]*0.00002</f>
        <v>4.2114857718557726E-4</v>
      </c>
      <c r="K748" s="66">
        <v>3026.0130061549867</v>
      </c>
      <c r="L748" s="66">
        <v>5120.4686395188255</v>
      </c>
      <c r="M748" s="67">
        <v>42409</v>
      </c>
      <c r="N748" s="22">
        <f>IF(Tabela1[[#This Row],[Entry]]=$B$1,Tabela1[[#This Row],[real]],Tabela1[[#This Row],[L2]]/Tabela1[[#This Row],[days2]])</f>
        <v>3.4400384614483408</v>
      </c>
      <c r="O748" s="42">
        <f>IF(Tabela1[[#This Row],[Entry]]=$B$1,Tabela1[[#This Row],[real]],Tabela1[[#This Row],[L]]/($B$1-Tabela1[[#This Row],[Entry]]))</f>
        <v>3.3977894091034013</v>
      </c>
      <c r="P748" s="115">
        <v>879.64510864246586</v>
      </c>
      <c r="Q748" s="43">
        <f>MIN(500,$B$1-Tabela1[[#This Row],[Entry]])</f>
        <v>500</v>
      </c>
      <c r="R748" s="41">
        <f>(0.25-Tabela1[[#This Row],[days]]/2000)*$L$2+(Tabela1[[#This Row],[days]]/2000+0.75)*(IF(Tabela1[[#This Row],[real]]&gt;Tabela1[[#This Row],[AV2]],0.4*Tabela1[[#This Row],[real]]+0.6*Tabela1[[#This Row],[AV2]],Tabela1[[#This Row],[AV2]]))</f>
        <v>3.5184946011954574</v>
      </c>
      <c r="S748" s="42">
        <f>Tabela1[[#This Row],[real]]-Tabela1[[#This Row],[AV2]]</f>
        <v>0.19614034936779223</v>
      </c>
      <c r="T748" s="64">
        <f>Tabela1[[#This Row],[real]]/Tabela1[[#This Row],[AV2]]</f>
        <v>1.057016905934596</v>
      </c>
      <c r="U748" s="172">
        <v>43639</v>
      </c>
      <c r="V748" s="191" t="s">
        <v>4036</v>
      </c>
      <c r="W748" s="191"/>
      <c r="X748" s="2"/>
      <c r="Y748" s="41"/>
      <c r="Z748" s="40"/>
      <c r="AA748" s="41"/>
      <c r="AB748" s="40"/>
    </row>
    <row r="749" spans="1:28" x14ac:dyDescent="0.2">
      <c r="A749" s="585">
        <v>4056331</v>
      </c>
      <c r="B749" s="585" t="s">
        <v>6154</v>
      </c>
      <c r="C749" s="585" t="s">
        <v>6154</v>
      </c>
      <c r="D749" s="586">
        <v>4</v>
      </c>
      <c r="E749" s="587">
        <v>3.6714219706782703</v>
      </c>
      <c r="F749" s="588">
        <v>2012</v>
      </c>
      <c r="G749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3.8072733711029789</v>
      </c>
      <c r="H749" s="586">
        <v>1</v>
      </c>
      <c r="I749" s="587">
        <v>0.32999999999999996</v>
      </c>
      <c r="J749" s="589">
        <f>(Tabela1[[#This Row],[real]]-1)^3/Tabela1[[#This Row],[Z]]*0.00002</f>
        <v>1.155429724812429E-3</v>
      </c>
      <c r="K749" s="590">
        <v>930.32473103989059</v>
      </c>
      <c r="L749" s="590">
        <v>1067.1809547316807</v>
      </c>
      <c r="M749" s="591">
        <v>43639</v>
      </c>
      <c r="N749" s="592">
        <f>IF(Tabela1[[#This Row],[Entry]]=$B$1,Tabela1[[#This Row],[real]],Tabela1[[#This Row],[L2]]/Tabela1[[#This Row],[days2]])</f>
        <v>3.8435141221377682</v>
      </c>
      <c r="O749" s="592">
        <f>IF(Tabela1[[#This Row],[Entry]]=$B$1,Tabela1[[#This Row],[real]],Tabela1[[#This Row],[L]]/($B$1-Tabela1[[#This Row],[Entry]]))</f>
        <v>3.8526388257461397</v>
      </c>
      <c r="P749" s="588">
        <v>242.05055620361364</v>
      </c>
      <c r="Q749" s="593">
        <f>MIN(500,$B$1-Tabela1[[#This Row],[Entry]])</f>
        <v>277</v>
      </c>
      <c r="R749" s="587">
        <f>(0.25-Tabela1[[#This Row],[days]]/2000)*$L$2+(Tabela1[[#This Row],[days]]/2000+0.75)*(IF(Tabela1[[#This Row],[real]]&gt;Tabela1[[#This Row],[AV2]],0.4*Tabela1[[#This Row],[real]]+0.6*Tabela1[[#This Row],[AV2]],Tabela1[[#This Row],[AV2]]))</f>
        <v>3.7871814181356807</v>
      </c>
      <c r="S749" s="592">
        <f>Tabela1[[#This Row],[real]]-Tabela1[[#This Row],[AV2]]</f>
        <v>-0.17209215145949797</v>
      </c>
      <c r="T749" s="592">
        <f>Tabela1[[#This Row],[real]]/Tabela1[[#This Row],[AV2]]</f>
        <v>0.95522531048649306</v>
      </c>
      <c r="U749" s="594">
        <v>43639</v>
      </c>
      <c r="V749" s="191" t="s">
        <v>4065</v>
      </c>
      <c r="W749" s="191"/>
      <c r="X749" s="2"/>
      <c r="Y749" s="41"/>
      <c r="Z749" s="40"/>
      <c r="AA749" s="41"/>
      <c r="AB749" s="40"/>
    </row>
    <row r="750" spans="1:28" x14ac:dyDescent="0.2">
      <c r="A750" s="65">
        <v>314</v>
      </c>
      <c r="B750" s="65" t="s">
        <v>2417</v>
      </c>
      <c r="C750" s="65" t="s">
        <v>2417</v>
      </c>
      <c r="D750" s="39">
        <v>2.5</v>
      </c>
      <c r="E750" s="41">
        <v>2.5695774961502647</v>
      </c>
      <c r="F750" s="116">
        <v>1989</v>
      </c>
      <c r="G7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0" s="39"/>
      <c r="I750" s="41">
        <v>0.77</v>
      </c>
      <c r="J750" s="23">
        <f>(Tabela1[[#This Row],[real]]-1)^3/Tabela1[[#This Row],[Z]]*0.00002</f>
        <v>1.0043557276588833E-4</v>
      </c>
      <c r="K750" s="66">
        <v>2293.081869791346</v>
      </c>
      <c r="L750" s="66">
        <v>3955.5221154008555</v>
      </c>
      <c r="M750" s="67">
        <v>42409</v>
      </c>
      <c r="N750" s="22">
        <f>IF(Tabela1[[#This Row],[Entry]]=$B$1,Tabela1[[#This Row],[real]],Tabela1[[#This Row],[L2]]/Tabela1[[#This Row],[days2]])</f>
        <v>2.606826147570128</v>
      </c>
      <c r="O750" s="42">
        <f>IF(Tabela1[[#This Row],[Entry]]=$B$1,Tabela1[[#This Row],[real]],Tabela1[[#This Row],[L]]/($B$1-Tabela1[[#This Row],[Entry]]))</f>
        <v>2.6247658363642041</v>
      </c>
      <c r="P750" s="115">
        <v>879.64510864246586</v>
      </c>
      <c r="Q750" s="43">
        <f>MIN(500,$B$1-Tabela1[[#This Row],[Entry]])</f>
        <v>500</v>
      </c>
      <c r="R75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2.606826147570128</v>
      </c>
      <c r="S750" s="42">
        <f>Tabela1[[#This Row],[real]]-Tabela1[[#This Row],[AV2]]</f>
        <v>-3.7248651419863332E-2</v>
      </c>
      <c r="T750" s="64">
        <f>Tabela1[[#This Row],[real]]/Tabela1[[#This Row],[AV2]]</f>
        <v>0.98571111025007041</v>
      </c>
      <c r="U750" s="168">
        <v>43639</v>
      </c>
      <c r="V750" s="191" t="s">
        <v>4481</v>
      </c>
      <c r="W750" s="205"/>
      <c r="X750" s="2"/>
      <c r="Y750" s="41"/>
      <c r="Z750" s="40"/>
      <c r="AA750" s="41"/>
      <c r="AB750" s="40"/>
    </row>
    <row r="751" spans="1:28" x14ac:dyDescent="0.2">
      <c r="A751" s="585">
        <v>6786219</v>
      </c>
      <c r="B751" s="585" t="s">
        <v>6152</v>
      </c>
      <c r="C751" s="585" t="s">
        <v>6153</v>
      </c>
      <c r="D751" s="586">
        <v>3.5</v>
      </c>
      <c r="E751" s="587">
        <v>3.3999276467936852</v>
      </c>
      <c r="F751" s="588">
        <v>2014</v>
      </c>
      <c r="G751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1" s="586"/>
      <c r="I751" s="587">
        <v>0.35</v>
      </c>
      <c r="J751" s="589">
        <f>(Tabela1[[#This Row],[real]]-1)^3/Tabela1[[#This Row],[Z]]*0.00002</f>
        <v>7.89871415673509E-4</v>
      </c>
      <c r="K751" s="590">
        <v>851.80606874119132</v>
      </c>
      <c r="L751" s="590">
        <v>976.54069299817797</v>
      </c>
      <c r="M751" s="591">
        <v>43639</v>
      </c>
      <c r="N751" s="592">
        <f>IF(Tabela1[[#This Row],[Entry]]=$B$1,Tabela1[[#This Row],[real]],Tabela1[[#This Row],[L2]]/Tabela1[[#This Row],[days2]])</f>
        <v>3.5191246081031502</v>
      </c>
      <c r="O751" s="592">
        <f>IF(Tabela1[[#This Row],[Entry]]=$B$1,Tabela1[[#This Row],[real]],Tabela1[[#This Row],[L]]/($B$1-Tabela1[[#This Row],[Entry]]))</f>
        <v>3.5254176642533501</v>
      </c>
      <c r="P751" s="588">
        <v>242.05055620361364</v>
      </c>
      <c r="Q751" s="593">
        <f>MIN(500,$B$1-Tabela1[[#This Row],[Entry]])</f>
        <v>277</v>
      </c>
      <c r="R751" s="587">
        <f>(0.25-Tabela1[[#This Row],[days]]/2000)*$L$2+(Tabela1[[#This Row],[days]]/2000+0.75)*(IF(Tabela1[[#This Row],[real]]&gt;Tabela1[[#This Row],[AV2]],0.4*Tabela1[[#This Row],[real]]+0.6*Tabela1[[#This Row],[AV2]],Tabela1[[#This Row],[AV2]]))</f>
        <v>3.4989613349159225</v>
      </c>
      <c r="S751" s="592">
        <f>Tabela1[[#This Row],[real]]-Tabela1[[#This Row],[AV2]]</f>
        <v>-0.119196961309465</v>
      </c>
      <c r="T751" s="592">
        <f>Tabela1[[#This Row],[real]]/Tabela1[[#This Row],[AV2]]</f>
        <v>0.96612880344304897</v>
      </c>
      <c r="U751" s="594">
        <v>43639</v>
      </c>
      <c r="V751" s="191" t="s">
        <v>4017</v>
      </c>
      <c r="W751" s="191"/>
      <c r="X751" s="2"/>
      <c r="Y751" s="41"/>
      <c r="Z751" s="40"/>
      <c r="AA751" s="41"/>
      <c r="AB751" s="40"/>
    </row>
    <row r="752" spans="1:28" x14ac:dyDescent="0.2">
      <c r="A752" s="10">
        <v>10394</v>
      </c>
      <c r="B752" s="10" t="s">
        <v>718</v>
      </c>
      <c r="C752" s="10" t="s">
        <v>719</v>
      </c>
      <c r="D752" s="2">
        <v>3.5</v>
      </c>
      <c r="E752" s="21">
        <v>3.529452996332628</v>
      </c>
      <c r="F752" s="116">
        <v>1969</v>
      </c>
      <c r="G7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52" s="21">
        <v>0.55999999999999994</v>
      </c>
      <c r="J752" s="23">
        <f>(Tabela1[[#This Row],[real]]-1)^3/Tabela1[[#This Row],[Z]]*0.00002</f>
        <v>5.7799197584070179E-4</v>
      </c>
      <c r="K752" s="24">
        <v>2971.2522285900645</v>
      </c>
      <c r="L752" s="66">
        <v>5058.4727485305175</v>
      </c>
      <c r="M752" s="1">
        <v>42409</v>
      </c>
      <c r="N752" s="22">
        <f>IF(Tabela1[[#This Row],[Entry]]=$B$1,Tabela1[[#This Row],[real]],Tabela1[[#This Row],[L2]]/Tabela1[[#This Row],[days2]])</f>
        <v>3.3777851992782901</v>
      </c>
      <c r="O752" s="22">
        <f>IF(Tabela1[[#This Row],[Entry]]=$B$1,Tabela1[[#This Row],[real]],Tabela1[[#This Row],[L]]/($B$1-Tabela1[[#This Row],[Entry]]))</f>
        <v>3.3566507953089033</v>
      </c>
      <c r="P752" s="35">
        <v>879.64510864246586</v>
      </c>
      <c r="Q752" s="3">
        <f>MIN(500,$B$1-Tabela1[[#This Row],[Entry]])</f>
        <v>500</v>
      </c>
      <c r="R752" s="21">
        <f>(0.25-Tabela1[[#This Row],[days]]/2000)*$L$2+(Tabela1[[#This Row],[days]]/2000+0.75)*(IF(Tabela1[[#This Row],[real]]&gt;Tabela1[[#This Row],[AV2]],0.4*Tabela1[[#This Row],[real]]+0.6*Tabela1[[#This Row],[AV2]],Tabela1[[#This Row],[AV2]]))</f>
        <v>3.4384523181000253</v>
      </c>
      <c r="S752" s="22">
        <f>Tabela1[[#This Row],[real]]-Tabela1[[#This Row],[AV2]]</f>
        <v>0.15166779705433786</v>
      </c>
      <c r="T752" s="47">
        <f>Tabela1[[#This Row],[real]]/Tabela1[[#This Row],[AV2]]</f>
        <v>1.0449015517880604</v>
      </c>
      <c r="U752" s="168">
        <v>43639</v>
      </c>
      <c r="V752" s="191" t="s">
        <v>4269</v>
      </c>
      <c r="W752" s="216"/>
      <c r="X752" s="2"/>
      <c r="Y752" s="41"/>
      <c r="Z752" s="40"/>
      <c r="AA752" s="41"/>
      <c r="AB752" s="40"/>
    </row>
    <row r="753" spans="1:28" x14ac:dyDescent="0.2">
      <c r="A753" s="65">
        <v>742</v>
      </c>
      <c r="B753" s="65" t="s">
        <v>271</v>
      </c>
      <c r="C753" s="65" t="s">
        <v>823</v>
      </c>
      <c r="D753" s="39">
        <v>4</v>
      </c>
      <c r="E753" s="41">
        <v>3.7556977965739402</v>
      </c>
      <c r="F753" s="116">
        <v>1992</v>
      </c>
      <c r="G7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3" s="39"/>
      <c r="I753" s="41">
        <v>0.71</v>
      </c>
      <c r="J753" s="23">
        <f>(Tabela1[[#This Row],[real]]-1)^3/Tabela1[[#This Row],[Z]]*0.00002</f>
        <v>5.8947638817063151E-4</v>
      </c>
      <c r="K753" s="66">
        <v>3153.5481556529903</v>
      </c>
      <c r="L753" s="66">
        <v>5381.128802125374</v>
      </c>
      <c r="M753" s="67">
        <v>42409</v>
      </c>
      <c r="N753" s="22">
        <f>IF(Tabela1[[#This Row],[Entry]]=$B$1,Tabela1[[#This Row],[real]],Tabela1[[#This Row],[L2]]/Tabela1[[#This Row],[days2]])</f>
        <v>3.5850232379735298</v>
      </c>
      <c r="O753" s="42">
        <f>IF(Tabela1[[#This Row],[Entry]]=$B$1,Tabela1[[#This Row],[real]],Tabela1[[#This Row],[L]]/($B$1-Tabela1[[#This Row],[Entry]]))</f>
        <v>3.5707556749338911</v>
      </c>
      <c r="P753" s="115">
        <v>879.64510864246586</v>
      </c>
      <c r="Q753" s="43">
        <f>MIN(500,$B$1-Tabela1[[#This Row],[Entry]])</f>
        <v>500</v>
      </c>
      <c r="R753" s="41">
        <f>(0.25-Tabela1[[#This Row],[days]]/2000)*$L$2+(Tabela1[[#This Row],[days]]/2000+0.75)*(IF(Tabela1[[#This Row],[real]]&gt;Tabela1[[#This Row],[AV2]],0.4*Tabela1[[#This Row],[real]]+0.6*Tabela1[[#This Row],[AV2]],Tabela1[[#This Row],[AV2]]))</f>
        <v>3.6532930614136938</v>
      </c>
      <c r="S753" s="42">
        <f>Tabela1[[#This Row],[real]]-Tabela1[[#This Row],[AV2]]</f>
        <v>0.17067455860041036</v>
      </c>
      <c r="T753" s="64">
        <f>Tabela1[[#This Row],[real]]/Tabela1[[#This Row],[AV2]]</f>
        <v>1.0476076575439119</v>
      </c>
      <c r="U753" s="168">
        <v>43639</v>
      </c>
      <c r="V753" s="191" t="s">
        <v>3971</v>
      </c>
      <c r="W753" s="191"/>
      <c r="X753" s="2"/>
      <c r="Y753" s="41"/>
      <c r="Z753" s="40"/>
      <c r="AA753" s="41"/>
      <c r="AB753" s="40"/>
    </row>
    <row r="754" spans="1:28" x14ac:dyDescent="0.2">
      <c r="A754" s="65">
        <v>84</v>
      </c>
      <c r="B754" s="65" t="s">
        <v>299</v>
      </c>
      <c r="C754" s="65" t="s">
        <v>3054</v>
      </c>
      <c r="D754" s="39">
        <v>3</v>
      </c>
      <c r="E754" s="41">
        <v>2.716425031279901</v>
      </c>
      <c r="F754" s="116">
        <v>1990</v>
      </c>
      <c r="G7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2.7057065082554184</v>
      </c>
      <c r="H754" s="39"/>
      <c r="I754" s="41">
        <v>0.5</v>
      </c>
      <c r="J754" s="23">
        <f>(Tabela1[[#This Row],[real]]-1)^3/Tabela1[[#This Row],[Z]]*0.00002</f>
        <v>2.0227141355187226E-4</v>
      </c>
      <c r="K754" s="66">
        <v>2266.5131845941619</v>
      </c>
      <c r="L754" s="66">
        <v>3807.6694160839052</v>
      </c>
      <c r="M754" s="67">
        <v>42631</v>
      </c>
      <c r="N754" s="22">
        <f>IF(Tabela1[[#This Row],[Entry]]=$B$1,Tabela1[[#This Row],[real]],Tabela1[[#This Row],[L2]]/Tabela1[[#This Row],[days2]])</f>
        <v>2.9189446873738643</v>
      </c>
      <c r="O754" s="42">
        <f>IF(Tabela1[[#This Row],[Entry]]=$B$1,Tabela1[[#This Row],[real]],Tabela1[[#This Row],[L]]/($B$1-Tabela1[[#This Row],[Entry]]))</f>
        <v>2.9631668607656851</v>
      </c>
      <c r="P754" s="115">
        <v>776.48377319315136</v>
      </c>
      <c r="Q754" s="43">
        <f>MIN(500,$B$1-Tabela1[[#This Row],[Entry]])</f>
        <v>500</v>
      </c>
      <c r="R754" s="41">
        <f>(0.25-Tabela1[[#This Row],[days]]/2000)*$L$2+(Tabela1[[#This Row],[days]]/2000+0.75)*(IF(Tabela1[[#This Row],[real]]&gt;Tabela1[[#This Row],[AV2]],0.4*Tabela1[[#This Row],[real]]+0.6*Tabela1[[#This Row],[AV2]],Tabela1[[#This Row],[AV2]]))</f>
        <v>2.9189446873738643</v>
      </c>
      <c r="S754" s="42">
        <f>Tabela1[[#This Row],[real]]-Tabela1[[#This Row],[AV2]]</f>
        <v>-0.20251965609396327</v>
      </c>
      <c r="T754" s="64">
        <f>Tabela1[[#This Row],[real]]/Tabela1[[#This Row],[AV2]]</f>
        <v>0.93061887847002422</v>
      </c>
      <c r="U754" s="172">
        <v>43638</v>
      </c>
      <c r="V754" s="191" t="s">
        <v>4220</v>
      </c>
      <c r="W754" s="191"/>
      <c r="X754" s="2"/>
      <c r="Y754" s="41"/>
      <c r="Z754" s="40"/>
      <c r="AA754" s="41"/>
      <c r="AB754" s="40"/>
    </row>
    <row r="755" spans="1:28" x14ac:dyDescent="0.2">
      <c r="A755" s="65">
        <v>1104686</v>
      </c>
      <c r="B755" s="65" t="s">
        <v>1986</v>
      </c>
      <c r="C755" s="65" t="s">
        <v>1987</v>
      </c>
      <c r="D755" s="39">
        <v>2.5</v>
      </c>
      <c r="E755" s="41">
        <v>2.609772611628185</v>
      </c>
      <c r="F755" s="116">
        <v>2008</v>
      </c>
      <c r="G7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5" s="39"/>
      <c r="I755" s="41">
        <v>0.65</v>
      </c>
      <c r="J755" s="23">
        <f>(Tabela1[[#This Row],[real]]-1)^3/Tabela1[[#This Row],[Z]]*0.00002</f>
        <v>1.2835424644707465E-4</v>
      </c>
      <c r="K755" s="66">
        <v>2275.1770963465938</v>
      </c>
      <c r="L755" s="66">
        <v>3909.2138395751372</v>
      </c>
      <c r="M755" s="67">
        <v>42409</v>
      </c>
      <c r="N755" s="22">
        <f>IF(Tabela1[[#This Row],[Entry]]=$B$1,Tabela1[[#This Row],[real]],Tabela1[[#This Row],[L2]]/Tabela1[[#This Row],[days2]])</f>
        <v>2.5864716054157539</v>
      </c>
      <c r="O755" s="42">
        <f>IF(Tabela1[[#This Row],[Entry]]=$B$1,Tabela1[[#This Row],[real]],Tabela1[[#This Row],[L]]/($B$1-Tabela1[[#This Row],[Entry]]))</f>
        <v>2.5940370534672441</v>
      </c>
      <c r="P755" s="115">
        <v>879.64510864246586</v>
      </c>
      <c r="Q755" s="43">
        <f>MIN(500,$B$1-Tabela1[[#This Row],[Entry]])</f>
        <v>500</v>
      </c>
      <c r="R755" s="572">
        <f>(0.25-Tabela1[[#This Row],[days]]/2000)*$L$2+(Tabela1[[#This Row],[days]]/2000+0.75)*(IF(Tabela1[[#This Row],[real]]&gt;Tabela1[[#This Row],[AV2]],0.4*Tabela1[[#This Row],[real]]+0.6*Tabela1[[#This Row],[AV2]],Tabela1[[#This Row],[AV2]]))</f>
        <v>2.5957920079007266</v>
      </c>
      <c r="S755" s="42">
        <f>Tabela1[[#This Row],[real]]-Tabela1[[#This Row],[AV2]]</f>
        <v>2.330100621243103E-2</v>
      </c>
      <c r="T755" s="64">
        <f>Tabela1[[#This Row],[real]]/Tabela1[[#This Row],[AV2]]</f>
        <v>1.009008800314545</v>
      </c>
      <c r="U755" s="172">
        <v>43638</v>
      </c>
      <c r="V755" s="191" t="s">
        <v>4586</v>
      </c>
      <c r="W755" s="191"/>
      <c r="X755" s="2"/>
      <c r="Y755" s="41"/>
      <c r="Z755" s="40"/>
      <c r="AA755" s="41"/>
      <c r="AB755" s="40"/>
    </row>
    <row r="756" spans="1:28" x14ac:dyDescent="0.2">
      <c r="A756" s="348">
        <v>5232841</v>
      </c>
      <c r="B756" s="348" t="s">
        <v>3409</v>
      </c>
      <c r="C756" s="348" t="s">
        <v>5392</v>
      </c>
      <c r="D756" s="349">
        <v>3</v>
      </c>
      <c r="E756" s="350">
        <v>3.1379053269264854</v>
      </c>
      <c r="F756" s="116">
        <v>2013</v>
      </c>
      <c r="G7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6" s="39"/>
      <c r="I756" s="350">
        <v>0.45</v>
      </c>
      <c r="J756" s="352">
        <f>(Tabela1[[#This Row],[real]]-1)^3/Tabela1[[#This Row],[Z]]*0.00002</f>
        <v>4.3429306067261438E-4</v>
      </c>
      <c r="K756" s="353">
        <v>1493.7991974229808</v>
      </c>
      <c r="L756" s="66">
        <v>2004.080786838002</v>
      </c>
      <c r="M756" s="354">
        <v>43309</v>
      </c>
      <c r="N756" s="355">
        <f>IF(Tabela1[[#This Row],[Entry]]=$B$1,Tabela1[[#This Row],[real]],Tabela1[[#This Row],[L2]]/Tabela1[[#This Row],[days2]])</f>
        <v>3.2817616000811252</v>
      </c>
      <c r="O756" s="355">
        <f>IF(Tabela1[[#This Row],[Entry]]=$B$1,Tabela1[[#This Row],[real]],Tabela1[[#This Row],[L]]/($B$1-Tabela1[[#This Row],[Entry]]))</f>
        <v>3.3016157938023096</v>
      </c>
      <c r="P756" s="351">
        <v>455.18211846529442</v>
      </c>
      <c r="Q756" s="356">
        <f>MIN(500,$B$1-Tabela1[[#This Row],[Entry]])</f>
        <v>500</v>
      </c>
      <c r="R756" s="350">
        <f>(0.25-Tabela1[[#This Row],[days]]/2000)*$L$2+(Tabela1[[#This Row],[days]]/2000+0.75)*(IF(Tabela1[[#This Row],[real]]&gt;Tabela1[[#This Row],[AV2]],0.4*Tabela1[[#This Row],[real]]+0.6*Tabela1[[#This Row],[AV2]],Tabela1[[#This Row],[AV2]]))</f>
        <v>3.2817616000811252</v>
      </c>
      <c r="S756" s="355">
        <f>Tabela1[[#This Row],[real]]-Tabela1[[#This Row],[AV2]]</f>
        <v>-0.14385627315463978</v>
      </c>
      <c r="T756" s="355">
        <f>Tabela1[[#This Row],[real]]/Tabela1[[#This Row],[AV2]]</f>
        <v>0.95616492278077614</v>
      </c>
      <c r="U756" s="357">
        <v>43638</v>
      </c>
      <c r="V756" s="191" t="s">
        <v>4028</v>
      </c>
      <c r="W756" s="191"/>
      <c r="X756" s="2"/>
      <c r="Y756" s="41"/>
      <c r="Z756" s="40"/>
      <c r="AA756" s="41"/>
      <c r="AB756" s="40"/>
    </row>
    <row r="757" spans="1:28" x14ac:dyDescent="0.2">
      <c r="A757" s="75">
        <v>4512673</v>
      </c>
      <c r="B757" s="75" t="s">
        <v>3606</v>
      </c>
      <c r="C757" s="75" t="s">
        <v>3657</v>
      </c>
      <c r="D757" s="76">
        <v>3</v>
      </c>
      <c r="E757" s="77">
        <v>3.186443784345752</v>
      </c>
      <c r="F757" s="116">
        <v>2013</v>
      </c>
      <c r="G7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7" s="39"/>
      <c r="I757" s="77">
        <v>0.43</v>
      </c>
      <c r="J757" s="23">
        <f>(Tabela1[[#This Row],[real]]-1)^3/Tabela1[[#This Row],[Z]]*0.00002</f>
        <v>4.8615693702084423E-4</v>
      </c>
      <c r="K757" s="112">
        <v>1902.8751850274248</v>
      </c>
      <c r="L757" s="66">
        <v>2835.0361583347835</v>
      </c>
      <c r="M757" s="79">
        <v>43072</v>
      </c>
      <c r="N757" s="22">
        <f>IF(Tabela1[[#This Row],[Entry]]=$B$1,Tabela1[[#This Row],[real]],Tabela1[[#This Row],[L2]]/Tabela1[[#This Row],[days2]])</f>
        <v>3.3292939514387614</v>
      </c>
      <c r="O757" s="64">
        <f>IF(Tabela1[[#This Row],[Entry]]=$B$1,Tabela1[[#This Row],[real]],Tabela1[[#This Row],[L]]/($B$1-Tabela1[[#This Row],[Entry]]))</f>
        <v>3.3590475809653833</v>
      </c>
      <c r="P757" s="117">
        <v>571.55517439518769</v>
      </c>
      <c r="Q757" s="78">
        <f>MIN(500,$B$1-Tabela1[[#This Row],[Entry]])</f>
        <v>500</v>
      </c>
      <c r="R757" s="77">
        <f>(0.25-Tabela1[[#This Row],[days]]/2000)*$L$2+(Tabela1[[#This Row],[days]]/2000+0.75)*(IF(Tabela1[[#This Row],[real]]&gt;Tabela1[[#This Row],[AV2]],0.4*Tabela1[[#This Row],[real]]+0.6*Tabela1[[#This Row],[AV2]],Tabela1[[#This Row],[AV2]]))</f>
        <v>3.3292939514387614</v>
      </c>
      <c r="S757" s="64">
        <f>Tabela1[[#This Row],[real]]-Tabela1[[#This Row],[AV2]]</f>
        <v>-0.14285016709300935</v>
      </c>
      <c r="T757" s="64">
        <f>Tabela1[[#This Row],[real]]/Tabela1[[#This Row],[AV2]]</f>
        <v>0.95709295448926146</v>
      </c>
      <c r="U757" s="168">
        <v>43638</v>
      </c>
      <c r="V757" s="191" t="s">
        <v>4697</v>
      </c>
      <c r="W757" s="191"/>
      <c r="X757" s="2"/>
      <c r="Y757" s="41"/>
      <c r="Z757" s="40"/>
      <c r="AA757" s="41"/>
      <c r="AB757" s="40"/>
    </row>
    <row r="758" spans="1:28" x14ac:dyDescent="0.2">
      <c r="A758" s="585">
        <v>10284456</v>
      </c>
      <c r="B758" s="585" t="s">
        <v>3893</v>
      </c>
      <c r="C758" s="33" t="s">
        <v>6151</v>
      </c>
      <c r="D758" s="586">
        <v>3.5</v>
      </c>
      <c r="E758" s="587">
        <v>3.5181674571507657</v>
      </c>
      <c r="F758" s="588">
        <v>2019</v>
      </c>
      <c r="G758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58" s="586"/>
      <c r="I758" s="587">
        <v>0.33999999999999997</v>
      </c>
      <c r="J758" s="589">
        <f>(Tabela1[[#This Row],[real]]-1)^3/Tabela1[[#This Row],[Z]]*0.00002</f>
        <v>9.3930124950641794E-4</v>
      </c>
      <c r="K758" s="590">
        <v>888.30483401837421</v>
      </c>
      <c r="L758" s="590">
        <v>1019.1270545440145</v>
      </c>
      <c r="M758" s="591">
        <v>43638</v>
      </c>
      <c r="N758" s="592">
        <f>IF(Tabela1[[#This Row],[Entry]]=$B$1,Tabela1[[#This Row],[real]],Tabela1[[#This Row],[L2]]/Tabela1[[#This Row],[days2]])</f>
        <v>3.6584584697716891</v>
      </c>
      <c r="O758" s="592">
        <f>IF(Tabela1[[#This Row],[Entry]]=$B$1,Tabela1[[#This Row],[real]],Tabela1[[#This Row],[L]]/($B$1-Tabela1[[#This Row],[Entry]]))</f>
        <v>3.6659246566331456</v>
      </c>
      <c r="P758" s="588">
        <v>242.80850564741002</v>
      </c>
      <c r="Q758" s="593">
        <f>MIN(500,$B$1-Tabela1[[#This Row],[Entry]])</f>
        <v>278</v>
      </c>
      <c r="R758" s="587">
        <f>(0.25-Tabela1[[#This Row],[days]]/2000)*$L$2+(Tabela1[[#This Row],[days]]/2000+0.75)*(IF(Tabela1[[#This Row],[real]]&gt;Tabela1[[#This Row],[AV2]],0.4*Tabela1[[#This Row],[real]]+0.6*Tabela1[[#This Row],[AV2]],Tabela1[[#This Row],[AV2]]))</f>
        <v>3.6229195562046668</v>
      </c>
      <c r="S758" s="592">
        <f>Tabela1[[#This Row],[real]]-Tabela1[[#This Row],[AV2]]</f>
        <v>-0.14029101262092336</v>
      </c>
      <c r="T758" s="592">
        <f>Tabela1[[#This Row],[real]]/Tabela1[[#This Row],[AV2]]</f>
        <v>0.96165297111335568</v>
      </c>
      <c r="U758" s="594">
        <v>43638</v>
      </c>
      <c r="V758" s="191" t="s">
        <v>3938</v>
      </c>
      <c r="W758" s="191"/>
      <c r="X758" s="2"/>
      <c r="Y758" s="41"/>
      <c r="Z758" s="40"/>
      <c r="AA758" s="41"/>
      <c r="AB758" s="40"/>
    </row>
    <row r="759" spans="1:28" x14ac:dyDescent="0.2">
      <c r="A759" s="358">
        <v>5861553</v>
      </c>
      <c r="B759" s="358" t="s">
        <v>5469</v>
      </c>
      <c r="C759" s="358" t="s">
        <v>5470</v>
      </c>
      <c r="D759" s="359">
        <v>4</v>
      </c>
      <c r="E759" s="360">
        <v>3.618489601123474</v>
      </c>
      <c r="F759" s="116">
        <v>2014</v>
      </c>
      <c r="G7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6.3719597448248511</v>
      </c>
      <c r="H759" s="39"/>
      <c r="I759" s="360">
        <v>0.48</v>
      </c>
      <c r="J759" s="362">
        <f>(Tabela1[[#This Row],[real]]-1)^3/Tabela1[[#This Row],[Z]]*0.00002</f>
        <v>7.4806841589440448E-4</v>
      </c>
      <c r="K759" s="363">
        <v>1573.1642026883669</v>
      </c>
      <c r="L759" s="66">
        <v>2058.6331222715967</v>
      </c>
      <c r="M759" s="364">
        <v>43343</v>
      </c>
      <c r="N759" s="365">
        <f>IF(Tabela1[[#This Row],[Entry]]=$B$1,Tabela1[[#This Row],[real]],Tabela1[[#This Row],[L2]]/Tabela1[[#This Row],[days2]])</f>
        <v>3.6054440862593067</v>
      </c>
      <c r="O759" s="365">
        <f>IF(Tabela1[[#This Row],[Entry]]=$B$1,Tabela1[[#This Row],[real]],Tabela1[[#This Row],[L]]/($B$1-Tabela1[[#This Row],[Entry]]))</f>
        <v>3.5927279620795756</v>
      </c>
      <c r="P759" s="361">
        <v>436.33021759617537</v>
      </c>
      <c r="Q759" s="366">
        <f>MIN(500,$B$1-Tabela1[[#This Row],[Entry]])</f>
        <v>500</v>
      </c>
      <c r="R759" s="360">
        <f>(0.25-Tabela1[[#This Row],[days]]/2000)*$L$2+(Tabela1[[#This Row],[days]]/2000+0.75)*(IF(Tabela1[[#This Row],[real]]&gt;Tabela1[[#This Row],[AV2]],0.4*Tabela1[[#This Row],[real]]+0.6*Tabela1[[#This Row],[AV2]],Tabela1[[#This Row],[AV2]]))</f>
        <v>3.6106622922049736</v>
      </c>
      <c r="S759" s="365">
        <f>Tabela1[[#This Row],[real]]-Tabela1[[#This Row],[AV2]]</f>
        <v>1.3045514864167274E-2</v>
      </c>
      <c r="T759" s="365">
        <f>Tabela1[[#This Row],[real]]/Tabela1[[#This Row],[AV2]]</f>
        <v>1.0036182823951938</v>
      </c>
      <c r="U759" s="367">
        <v>43637</v>
      </c>
      <c r="V759" s="191" t="s">
        <v>3936</v>
      </c>
      <c r="W759" s="191"/>
      <c r="X759" s="2"/>
      <c r="Y759" s="41"/>
      <c r="Z759" s="40"/>
      <c r="AA759" s="41"/>
      <c r="AB759" s="40"/>
    </row>
    <row r="760" spans="1:28" x14ac:dyDescent="0.2">
      <c r="A760" s="75">
        <v>4012003</v>
      </c>
      <c r="B760" s="75" t="s">
        <v>171</v>
      </c>
      <c r="C760" s="75" t="s">
        <v>3754</v>
      </c>
      <c r="D760" s="76">
        <v>4</v>
      </c>
      <c r="E760" s="77">
        <v>3.6458181250041348</v>
      </c>
      <c r="F760" s="116">
        <v>2012</v>
      </c>
      <c r="G7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5.0478343863689714</v>
      </c>
      <c r="H760" s="39">
        <v>4</v>
      </c>
      <c r="I760" s="77">
        <v>0.7</v>
      </c>
      <c r="J760" s="23">
        <f>(Tabela1[[#This Row],[real]]-1)^3/Tabela1[[#This Row],[Z]]*0.00002</f>
        <v>5.291903515890166E-4</v>
      </c>
      <c r="K760" s="112">
        <v>2052.6013100814898</v>
      </c>
      <c r="L760" s="66">
        <v>2980.7069969997633</v>
      </c>
      <c r="M760" s="79">
        <v>43120</v>
      </c>
      <c r="N760" s="22">
        <f>IF(Tabela1[[#This Row],[Entry]]=$B$1,Tabela1[[#This Row],[real]],Tabela1[[#This Row],[L2]]/Tabela1[[#This Row],[days2]])</f>
        <v>3.7370982838555782</v>
      </c>
      <c r="O760" s="64">
        <f>IF(Tabela1[[#This Row],[Entry]]=$B$1,Tabela1[[#This Row],[real]],Tabela1[[#This Row],[L]]/($B$1-Tabela1[[#This Row],[Entry]]))</f>
        <v>3.7446067801504563</v>
      </c>
      <c r="P760" s="117">
        <v>549.25002078452519</v>
      </c>
      <c r="Q760" s="78">
        <f>MIN(500,$B$1-Tabela1[[#This Row],[Entry]])</f>
        <v>500</v>
      </c>
      <c r="R760" s="77">
        <f>(0.25-Tabela1[[#This Row],[days]]/2000)*$L$2+(Tabela1[[#This Row],[days]]/2000+0.75)*(IF(Tabela1[[#This Row],[real]]&gt;Tabela1[[#This Row],[AV2]],0.4*Tabela1[[#This Row],[real]]+0.6*Tabela1[[#This Row],[AV2]],Tabela1[[#This Row],[AV2]]))</f>
        <v>3.7370982838555782</v>
      </c>
      <c r="S760" s="64">
        <f>Tabela1[[#This Row],[real]]-Tabela1[[#This Row],[AV2]]</f>
        <v>-9.128015885144336E-2</v>
      </c>
      <c r="T760" s="64">
        <f>Tabela1[[#This Row],[real]]/Tabela1[[#This Row],[AV2]]</f>
        <v>0.97557458971689948</v>
      </c>
      <c r="U760" s="168">
        <v>43637</v>
      </c>
      <c r="V760" s="191" t="s">
        <v>4730</v>
      </c>
      <c r="W760" s="191"/>
      <c r="X760" s="2"/>
      <c r="Y760" s="41"/>
      <c r="Z760" s="40"/>
      <c r="AA760" s="41"/>
      <c r="AB760" s="40"/>
    </row>
    <row r="761" spans="1:28" x14ac:dyDescent="0.2">
      <c r="A761" s="44">
        <v>6355286</v>
      </c>
      <c r="B761" s="44" t="s">
        <v>3553</v>
      </c>
      <c r="C761" s="44" t="s">
        <v>3727</v>
      </c>
      <c r="D761" s="45">
        <v>4.5</v>
      </c>
      <c r="E761" s="46">
        <v>4.0822426251223263</v>
      </c>
      <c r="F761" s="116">
        <v>2015</v>
      </c>
      <c r="G7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3.8852241295786554</v>
      </c>
      <c r="H761" s="39"/>
      <c r="I761" s="46">
        <v>0.76</v>
      </c>
      <c r="J761" s="23">
        <f>(Tabela1[[#This Row],[real]]-1)^3/Tabela1[[#This Row],[Z]]*0.00002</f>
        <v>7.7057846840830092E-4</v>
      </c>
      <c r="K761" s="111">
        <v>2305.3475841961008</v>
      </c>
      <c r="L761" s="66">
        <v>3362.5585915868846</v>
      </c>
      <c r="M761" s="49">
        <v>43112</v>
      </c>
      <c r="N761" s="22">
        <f>IF(Tabela1[[#This Row],[Entry]]=$B$1,Tabela1[[#This Row],[real]],Tabela1[[#This Row],[L2]]/Tabela1[[#This Row],[days2]])</f>
        <v>4.1690468080121033</v>
      </c>
      <c r="O761" s="47">
        <f>IF(Tabela1[[#This Row],[Entry]]=$B$1,Tabela1[[#This Row],[real]],Tabela1[[#This Row],[L]]/($B$1-Tabela1[[#This Row],[Entry]]))</f>
        <v>4.1822868054563243</v>
      </c>
      <c r="P761" s="116">
        <v>552.96754638630296</v>
      </c>
      <c r="Q761" s="48">
        <f>MIN(500,$B$1-Tabela1[[#This Row],[Entry]])</f>
        <v>500</v>
      </c>
      <c r="R761" s="46">
        <f>(0.25-Tabela1[[#This Row],[days]]/2000)*$L$2+(Tabela1[[#This Row],[days]]/2000+0.75)*(IF(Tabela1[[#This Row],[real]]&gt;Tabela1[[#This Row],[AV2]],0.4*Tabela1[[#This Row],[real]]+0.6*Tabela1[[#This Row],[AV2]],Tabela1[[#This Row],[AV2]]))</f>
        <v>4.1690468080121033</v>
      </c>
      <c r="S761" s="47">
        <f>Tabela1[[#This Row],[real]]-Tabela1[[#This Row],[AV2]]</f>
        <v>-8.6804182889776982E-2</v>
      </c>
      <c r="T761" s="47">
        <f>Tabela1[[#This Row],[real]]/Tabela1[[#This Row],[AV2]]</f>
        <v>0.97917888983089463</v>
      </c>
      <c r="U761" s="172">
        <v>43637</v>
      </c>
      <c r="V761" s="191" t="s">
        <v>3988</v>
      </c>
      <c r="W761" s="191"/>
      <c r="X761" s="2"/>
      <c r="Y761" s="41"/>
      <c r="Z761" s="40"/>
      <c r="AA761" s="41"/>
      <c r="AB761" s="40"/>
    </row>
    <row r="762" spans="1:28" x14ac:dyDescent="0.2">
      <c r="A762" s="484">
        <v>8930425</v>
      </c>
      <c r="B762" s="484" t="s">
        <v>5729</v>
      </c>
      <c r="C762" s="484" t="s">
        <v>5730</v>
      </c>
      <c r="D762" s="485">
        <v>4</v>
      </c>
      <c r="E762" s="486">
        <v>3.7310899360744165</v>
      </c>
      <c r="F762" s="116">
        <v>2018</v>
      </c>
      <c r="G7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0.91623299096684674</v>
      </c>
      <c r="H762" s="485"/>
      <c r="I762" s="486">
        <v>0.48</v>
      </c>
      <c r="J762" s="478">
        <f>(Tabela1[[#This Row],[real]]-1)^3/Tabela1[[#This Row],[Z]]*0.00002</f>
        <v>8.4878317851664795E-4</v>
      </c>
      <c r="K762" s="488">
        <v>1421.0259675444877</v>
      </c>
      <c r="L762" s="66">
        <v>1776.0202011935269</v>
      </c>
      <c r="M762" s="483">
        <v>43452</v>
      </c>
      <c r="N762" s="481">
        <f>IF(Tabela1[[#This Row],[Entry]]=$B$1,Tabela1[[#This Row],[real]],Tabela1[[#This Row],[L2]]/Tabela1[[#This Row],[days2]])</f>
        <v>3.8263147934681716</v>
      </c>
      <c r="O762" s="489">
        <f>IF(Tabela1[[#This Row],[Entry]]=$B$1,Tabela1[[#This Row],[real]],Tabela1[[#This Row],[L]]/($B$1-Tabela1[[#This Row],[Entry]]))</f>
        <v>3.8276297439515665</v>
      </c>
      <c r="P762" s="487">
        <v>371.38239905673566</v>
      </c>
      <c r="Q762" s="490">
        <f>MIN(500,$B$1-Tabela1[[#This Row],[Entry]])</f>
        <v>464</v>
      </c>
      <c r="R762" s="486">
        <f>(0.25-Tabela1[[#This Row],[days]]/2000)*$L$2+(Tabela1[[#This Row],[days]]/2000+0.75)*(IF(Tabela1[[#This Row],[real]]&gt;Tabela1[[#This Row],[AV2]],0.4*Tabela1[[#This Row],[real]]+0.6*Tabela1[[#This Row],[AV2]],Tabela1[[#This Row],[AV2]]))</f>
        <v>3.8175303125767126</v>
      </c>
      <c r="S762" s="489">
        <f>Tabela1[[#This Row],[real]]-Tabela1[[#This Row],[AV2]]</f>
        <v>-9.522485739375508E-2</v>
      </c>
      <c r="T762" s="489">
        <f>Tabela1[[#This Row],[real]]/Tabela1[[#This Row],[AV2]]</f>
        <v>0.97511316696778016</v>
      </c>
      <c r="U762" s="483">
        <v>43637</v>
      </c>
      <c r="V762" s="191" t="s">
        <v>3941</v>
      </c>
      <c r="W762" s="191"/>
      <c r="X762" s="2"/>
      <c r="Y762" s="41"/>
      <c r="Z762" s="40"/>
      <c r="AA762" s="41"/>
      <c r="AB762" s="40"/>
    </row>
    <row r="763" spans="1:28" x14ac:dyDescent="0.2">
      <c r="A763" s="65">
        <v>32362</v>
      </c>
      <c r="B763" s="65" t="s">
        <v>1075</v>
      </c>
      <c r="C763" s="65" t="s">
        <v>1077</v>
      </c>
      <c r="D763" s="39">
        <v>3.5</v>
      </c>
      <c r="E763" s="41">
        <v>3.2599816148788774</v>
      </c>
      <c r="F763" s="116">
        <v>2001</v>
      </c>
      <c r="G7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63" s="39"/>
      <c r="I763" s="41">
        <v>0.73</v>
      </c>
      <c r="J763" s="23">
        <f>(Tabela1[[#This Row],[real]]-1)^3/Tabela1[[#This Row],[Z]]*0.00002</f>
        <v>3.162436791988434E-4</v>
      </c>
      <c r="K763" s="66">
        <v>2609.399442514175</v>
      </c>
      <c r="L763" s="66">
        <v>4411.0201332334909</v>
      </c>
      <c r="M763" s="67">
        <v>42409</v>
      </c>
      <c r="N763" s="22">
        <f>IF(Tabela1[[#This Row],[Entry]]=$B$1,Tabela1[[#This Row],[real]],Tabela1[[#This Row],[L2]]/Tabela1[[#This Row],[days2]])</f>
        <v>2.9664229549814647</v>
      </c>
      <c r="O763" s="42">
        <f>IF(Tabela1[[#This Row],[Entry]]=$B$1,Tabela1[[#This Row],[real]],Tabela1[[#This Row],[L]]/($B$1-Tabela1[[#This Row],[Entry]]))</f>
        <v>2.9270206590799543</v>
      </c>
      <c r="P763" s="115">
        <v>879.64510864246586</v>
      </c>
      <c r="Q763" s="43">
        <f>MIN(500,$B$1-Tabela1[[#This Row],[Entry]])</f>
        <v>500</v>
      </c>
      <c r="R763" s="41">
        <f>(0.25-Tabela1[[#This Row],[days]]/2000)*$L$2+(Tabela1[[#This Row],[days]]/2000+0.75)*(IF(Tabela1[[#This Row],[real]]&gt;Tabela1[[#This Row],[AV2]],0.4*Tabela1[[#This Row],[real]]+0.6*Tabela1[[#This Row],[AV2]],Tabela1[[#This Row],[AV2]]))</f>
        <v>3.0838464189404298</v>
      </c>
      <c r="S763" s="42">
        <f>Tabela1[[#This Row],[real]]-Tabela1[[#This Row],[AV2]]</f>
        <v>0.2935586598974127</v>
      </c>
      <c r="T763" s="64">
        <f>Tabela1[[#This Row],[real]]/Tabela1[[#This Row],[AV2]]</f>
        <v>1.0989604868734058</v>
      </c>
      <c r="U763" s="168">
        <v>43637</v>
      </c>
      <c r="V763" s="191" t="s">
        <v>4055</v>
      </c>
      <c r="W763" s="191"/>
      <c r="X763" s="2"/>
      <c r="Y763" s="41"/>
      <c r="Z763" s="40"/>
      <c r="AA763" s="41"/>
      <c r="AB763" s="40"/>
    </row>
    <row r="764" spans="1:28" x14ac:dyDescent="0.2">
      <c r="A764" s="10">
        <v>71233</v>
      </c>
      <c r="B764" s="10" t="s">
        <v>3442</v>
      </c>
      <c r="C764" s="10" t="s">
        <v>3443</v>
      </c>
      <c r="D764" s="2">
        <v>3.5</v>
      </c>
      <c r="E764" s="21">
        <v>3.2640417029528219</v>
      </c>
      <c r="F764" s="116">
        <v>1970</v>
      </c>
      <c r="G7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764" s="21">
        <v>0.52</v>
      </c>
      <c r="J764" s="23">
        <f>(Tabela1[[#This Row],[real]]-1)^3/Tabela1[[#This Row],[Z]]*0.00002</f>
        <v>4.4635450099183422E-4</v>
      </c>
      <c r="K764" s="24">
        <v>2328.9866763190898</v>
      </c>
      <c r="L764" s="66">
        <v>3752.1306609604731</v>
      </c>
      <c r="M764" s="1">
        <v>42794</v>
      </c>
      <c r="N764" s="22">
        <f>IF(Tabela1[[#This Row],[Entry]]=$B$1,Tabela1[[#This Row],[real]],Tabela1[[#This Row],[L2]]/Tabela1[[#This Row],[days2]])</f>
        <v>3.3236141387403322</v>
      </c>
      <c r="O764" s="22">
        <f>IF(Tabela1[[#This Row],[Entry]]=$B$1,Tabela1[[#This Row],[real]],Tabela1[[#This Row],[L]]/($B$1-Tabela1[[#This Row],[Entry]]))</f>
        <v>3.3441449741180689</v>
      </c>
      <c r="P764" s="35">
        <v>700.73918905694279</v>
      </c>
      <c r="Q764" s="3">
        <f>MIN(500,$B$1-Tabela1[[#This Row],[Entry]])</f>
        <v>500</v>
      </c>
      <c r="R764" s="21">
        <f>(0.25-Tabela1[[#This Row],[days]]/2000)*$L$2+(Tabela1[[#This Row],[days]]/2000+0.75)*(IF(Tabela1[[#This Row],[real]]&gt;Tabela1[[#This Row],[AV2]],0.4*Tabela1[[#This Row],[real]]+0.6*Tabela1[[#This Row],[AV2]],Tabela1[[#This Row],[AV2]]))</f>
        <v>3.3236141387403322</v>
      </c>
      <c r="S764" s="22">
        <f>Tabela1[[#This Row],[real]]-Tabela1[[#This Row],[AV2]]</f>
        <v>-5.9572435787510258E-2</v>
      </c>
      <c r="T764" s="47">
        <f>Tabela1[[#This Row],[real]]/Tabela1[[#This Row],[AV2]]</f>
        <v>0.98207600723166721</v>
      </c>
      <c r="U764" s="168">
        <v>43637</v>
      </c>
      <c r="V764" s="191" t="s">
        <v>4440</v>
      </c>
      <c r="W764" s="191"/>
      <c r="X764" s="2"/>
      <c r="Y764" s="41"/>
      <c r="Z764" s="40"/>
      <c r="AA764" s="41"/>
      <c r="AB764" s="40"/>
    </row>
    <row r="765" spans="1:28" x14ac:dyDescent="0.2">
      <c r="A765" s="65">
        <v>1064977</v>
      </c>
      <c r="B765" s="65" t="s">
        <v>137</v>
      </c>
      <c r="C765" s="65" t="s">
        <v>260</v>
      </c>
      <c r="D765" s="39">
        <v>4</v>
      </c>
      <c r="E765" s="41">
        <v>3.628775095216489</v>
      </c>
      <c r="F765" s="116">
        <v>2007</v>
      </c>
      <c r="G7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5.8736055851826201</v>
      </c>
      <c r="H765" s="39">
        <v>1</v>
      </c>
      <c r="I765" s="41">
        <v>0.89</v>
      </c>
      <c r="J765" s="23">
        <f>(Tabela1[[#This Row],[real]]-1)^3/Tabela1[[#This Row],[Z]]*0.00002</f>
        <v>4.0822564504633038E-4</v>
      </c>
      <c r="K765" s="66">
        <v>3425.714625838722</v>
      </c>
      <c r="L765" s="66">
        <v>5928.0617215222528</v>
      </c>
      <c r="M765" s="67">
        <v>42409</v>
      </c>
      <c r="N765" s="22">
        <f>IF(Tabela1[[#This Row],[Entry]]=$B$1,Tabela1[[#This Row],[real]],Tabela1[[#This Row],[L2]]/Tabela1[[#This Row],[days2]])</f>
        <v>3.8944280962643458</v>
      </c>
      <c r="O765" s="42">
        <f>IF(Tabela1[[#This Row],[Entry]]=$B$1,Tabela1[[#This Row],[real]],Tabela1[[#This Row],[L]]/($B$1-Tabela1[[#This Row],[Entry]]))</f>
        <v>3.9336839558873606</v>
      </c>
      <c r="P765" s="115">
        <v>879.64510864246586</v>
      </c>
      <c r="Q765" s="43">
        <f>MIN(500,$B$1-Tabela1[[#This Row],[Entry]])</f>
        <v>500</v>
      </c>
      <c r="R765" s="41">
        <f>(0.25-Tabela1[[#This Row],[days]]/2000)*$L$2+(Tabela1[[#This Row],[days]]/2000+0.75)*(IF(Tabela1[[#This Row],[real]]&gt;Tabela1[[#This Row],[AV2]],0.4*Tabela1[[#This Row],[real]]+0.6*Tabela1[[#This Row],[AV2]],Tabela1[[#This Row],[AV2]]))</f>
        <v>3.8944280962643458</v>
      </c>
      <c r="S765" s="42">
        <f>Tabela1[[#This Row],[real]]-Tabela1[[#This Row],[AV2]]</f>
        <v>-0.26565300104785683</v>
      </c>
      <c r="T765" s="64">
        <f>Tabela1[[#This Row],[real]]/Tabela1[[#This Row],[AV2]]</f>
        <v>0.93178638955930926</v>
      </c>
      <c r="U765" s="168">
        <v>43636</v>
      </c>
      <c r="V765" s="191" t="s">
        <v>4600</v>
      </c>
      <c r="W765" s="191"/>
      <c r="X765" s="2"/>
      <c r="Y765" s="41"/>
      <c r="Z765" s="40"/>
      <c r="AA765" s="41"/>
      <c r="AB765" s="40"/>
    </row>
    <row r="766" spans="1:28" x14ac:dyDescent="0.2">
      <c r="A766" s="75">
        <v>3978658</v>
      </c>
      <c r="B766" s="75" t="s">
        <v>3298</v>
      </c>
      <c r="C766" s="75" t="s">
        <v>3645</v>
      </c>
      <c r="D766" s="76">
        <v>4.5</v>
      </c>
      <c r="E766" s="77">
        <v>4.0037551197684778</v>
      </c>
      <c r="F766" s="116">
        <v>2012</v>
      </c>
      <c r="G7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5.7029775958186057</v>
      </c>
      <c r="H766" s="39">
        <v>5</v>
      </c>
      <c r="I766" s="77">
        <v>0.83</v>
      </c>
      <c r="J766" s="23">
        <f>(Tabela1[[#This Row],[real]]-1)^3/Tabela1[[#This Row],[Z]]*0.00002</f>
        <v>6.5304855891614084E-4</v>
      </c>
      <c r="K766" s="112">
        <v>2497.6489801313855</v>
      </c>
      <c r="L766" s="66">
        <v>3762.194422741838</v>
      </c>
      <c r="M766" s="79">
        <v>43059</v>
      </c>
      <c r="N766" s="22">
        <f>IF(Tabela1[[#This Row],[Entry]]=$B$1,Tabela1[[#This Row],[real]],Tabela1[[#This Row],[L2]]/Tabela1[[#This Row],[days2]])</f>
        <v>4.3242133192975034</v>
      </c>
      <c r="O766" s="64">
        <f>IF(Tabela1[[#This Row],[Entry]]=$B$1,Tabela1[[#This Row],[real]],Tabela1[[#This Row],[L]]/($B$1-Tabela1[[#This Row],[Entry]]))</f>
        <v>4.3899584862798573</v>
      </c>
      <c r="P766" s="117">
        <v>577.59615349807598</v>
      </c>
      <c r="Q766" s="78">
        <f>MIN(500,$B$1-Tabela1[[#This Row],[Entry]])</f>
        <v>500</v>
      </c>
      <c r="R766" s="77">
        <f>(0.25-Tabela1[[#This Row],[days]]/2000)*$L$2+(Tabela1[[#This Row],[days]]/2000+0.75)*(IF(Tabela1[[#This Row],[real]]&gt;Tabela1[[#This Row],[AV2]],0.4*Tabela1[[#This Row],[real]]+0.6*Tabela1[[#This Row],[AV2]],Tabela1[[#This Row],[AV2]]))</f>
        <v>4.3242133192975034</v>
      </c>
      <c r="S766" s="64">
        <f>Tabela1[[#This Row],[real]]-Tabela1[[#This Row],[AV2]]</f>
        <v>-0.32045819952902566</v>
      </c>
      <c r="T766" s="64">
        <f>Tabela1[[#This Row],[real]]/Tabela1[[#This Row],[AV2]]</f>
        <v>0.92589213901660938</v>
      </c>
      <c r="U766" s="172">
        <v>43636</v>
      </c>
      <c r="V766" s="191" t="s">
        <v>3951</v>
      </c>
      <c r="W766" s="191"/>
      <c r="X766" s="2"/>
      <c r="Y766" s="41"/>
      <c r="Z766" s="40"/>
      <c r="AA766" s="41"/>
      <c r="AB766" s="40"/>
    </row>
    <row r="767" spans="1:28" x14ac:dyDescent="0.2">
      <c r="A767" s="65">
        <v>17164</v>
      </c>
      <c r="B767" s="65" t="s">
        <v>1432</v>
      </c>
      <c r="C767" s="65" t="s">
        <v>1433</v>
      </c>
      <c r="D767" s="39">
        <v>4</v>
      </c>
      <c r="E767" s="41">
        <v>3.6578587388335575</v>
      </c>
      <c r="F767" s="116">
        <v>1979</v>
      </c>
      <c r="G7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4.4644409263879359</v>
      </c>
      <c r="H767" s="39"/>
      <c r="I767" s="41">
        <v>0.79999999999999993</v>
      </c>
      <c r="J767" s="23">
        <f>(Tabela1[[#This Row],[real]]-1)^3/Tabela1[[#This Row],[Z]]*0.00002</f>
        <v>4.6939201139873884E-4</v>
      </c>
      <c r="K767" s="66">
        <v>2980.1023088102193</v>
      </c>
      <c r="L767" s="66">
        <v>5047.4228328085255</v>
      </c>
      <c r="M767" s="67">
        <v>42409</v>
      </c>
      <c r="N767" s="22">
        <f>IF(Tabela1[[#This Row],[Entry]]=$B$1,Tabela1[[#This Row],[real]],Tabela1[[#This Row],[L2]]/Tabela1[[#This Row],[days2]])</f>
        <v>3.3878461660627388</v>
      </c>
      <c r="O767" s="42">
        <f>IF(Tabela1[[#This Row],[Entry]]=$B$1,Tabela1[[#This Row],[real]],Tabela1[[#This Row],[L]]/($B$1-Tabela1[[#This Row],[Entry]]))</f>
        <v>3.3493184026599372</v>
      </c>
      <c r="P767" s="115">
        <v>879.64510864246586</v>
      </c>
      <c r="Q767" s="43">
        <f>MIN(500,$B$1-Tabela1[[#This Row],[Entry]])</f>
        <v>500</v>
      </c>
      <c r="R767" s="41">
        <f>(0.25-Tabela1[[#This Row],[days]]/2000)*$L$2+(Tabela1[[#This Row],[days]]/2000+0.75)*(IF(Tabela1[[#This Row],[real]]&gt;Tabela1[[#This Row],[AV2]],0.4*Tabela1[[#This Row],[real]]+0.6*Tabela1[[#This Row],[AV2]],Tabela1[[#This Row],[AV2]]))</f>
        <v>3.495851195171066</v>
      </c>
      <c r="S767" s="42">
        <f>Tabela1[[#This Row],[real]]-Tabela1[[#This Row],[AV2]]</f>
        <v>0.27001257277081869</v>
      </c>
      <c r="T767" s="64">
        <f>Tabela1[[#This Row],[real]]/Tabela1[[#This Row],[AV2]]</f>
        <v>1.0797003640471137</v>
      </c>
      <c r="U767" s="168">
        <v>43636</v>
      </c>
      <c r="V767" s="191" t="s">
        <v>5106</v>
      </c>
      <c r="W767" s="191"/>
      <c r="X767" s="2"/>
      <c r="Y767" s="41"/>
      <c r="Z767" s="40"/>
      <c r="AA767" s="41"/>
      <c r="AB767" s="40"/>
    </row>
    <row r="768" spans="1:28" x14ac:dyDescent="0.2">
      <c r="A768" s="10">
        <v>5053</v>
      </c>
      <c r="B768" s="10" t="s">
        <v>614</v>
      </c>
      <c r="C768" s="10" t="s">
        <v>2910</v>
      </c>
      <c r="D768" s="2">
        <v>4</v>
      </c>
      <c r="E768" s="21">
        <v>3.7260698584868788</v>
      </c>
      <c r="F768" s="116">
        <v>1996</v>
      </c>
      <c r="G7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1.1594664734667439</v>
      </c>
      <c r="H768" s="39"/>
      <c r="I768" s="21">
        <v>0.62</v>
      </c>
      <c r="J768" s="23">
        <f>(Tabela1[[#This Row],[real]]-1)^3/Tabela1[[#This Row],[Z]]*0.00002</f>
        <v>6.5350550280923899E-4</v>
      </c>
      <c r="K768" s="24">
        <v>2863.1662931845099</v>
      </c>
      <c r="L768" s="66">
        <v>4756.7825260632153</v>
      </c>
      <c r="M768" s="1">
        <v>42585</v>
      </c>
      <c r="N768" s="22">
        <f>IF(Tabela1[[#This Row],[Entry]]=$B$1,Tabela1[[#This Row],[real]],Tabela1[[#This Row],[L2]]/Tabela1[[#This Row],[days2]])</f>
        <v>3.5885593017966539</v>
      </c>
      <c r="O768" s="22">
        <f>IF(Tabela1[[#This Row],[Entry]]=$B$1,Tabela1[[#This Row],[real]],Tabela1[[#This Row],[L]]/($B$1-Tabela1[[#This Row],[Entry]]))</f>
        <v>3.5738411165012889</v>
      </c>
      <c r="P768" s="35">
        <v>797.85954540336911</v>
      </c>
      <c r="Q768" s="3">
        <f>MIN(500,$B$1-Tabela1[[#This Row],[Entry]])</f>
        <v>500</v>
      </c>
      <c r="R768" s="21">
        <f>(0.25-Tabela1[[#This Row],[days]]/2000)*$L$2+(Tabela1[[#This Row],[days]]/2000+0.75)*(IF(Tabela1[[#This Row],[real]]&gt;Tabela1[[#This Row],[AV2]],0.4*Tabela1[[#This Row],[real]]+0.6*Tabela1[[#This Row],[AV2]],Tabela1[[#This Row],[AV2]]))</f>
        <v>3.6435635244727438</v>
      </c>
      <c r="S768" s="22">
        <f>Tabela1[[#This Row],[real]]-Tabela1[[#This Row],[AV2]]</f>
        <v>0.13751055669022483</v>
      </c>
      <c r="T768" s="47">
        <f>Tabela1[[#This Row],[real]]/Tabela1[[#This Row],[AV2]]</f>
        <v>1.0383191540464103</v>
      </c>
      <c r="U768" s="168">
        <v>43636</v>
      </c>
      <c r="V768" s="191" t="s">
        <v>6147</v>
      </c>
      <c r="W768" s="191"/>
      <c r="X768" s="2"/>
      <c r="Y768" s="41"/>
      <c r="Z768" s="40"/>
      <c r="AA768" s="41"/>
      <c r="AB768" s="40"/>
    </row>
    <row r="769" spans="1:28" x14ac:dyDescent="0.2">
      <c r="A769" s="65">
        <v>4564617</v>
      </c>
      <c r="B769" s="65" t="s">
        <v>308</v>
      </c>
      <c r="C769" s="65" t="s">
        <v>309</v>
      </c>
      <c r="D769" s="39">
        <v>4</v>
      </c>
      <c r="E769" s="41">
        <v>3.7270745564571772</v>
      </c>
      <c r="F769" s="116">
        <v>2013</v>
      </c>
      <c r="G7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1.1107867106712586</v>
      </c>
      <c r="H769" s="39"/>
      <c r="I769" s="41">
        <v>0.80999999999999994</v>
      </c>
      <c r="J769" s="23">
        <f>(Tabela1[[#This Row],[real]]-1)^3/Tabela1[[#This Row],[Z]]*0.00002</f>
        <v>5.0076735684552269E-4</v>
      </c>
      <c r="K769" s="66">
        <v>3368.92497183981</v>
      </c>
      <c r="L769" s="66">
        <v>5800.7172122971097</v>
      </c>
      <c r="M769" s="67">
        <v>42409</v>
      </c>
      <c r="N769" s="22">
        <f>IF(Tabela1[[#This Row],[Entry]]=$B$1,Tabela1[[#This Row],[real]],Tabela1[[#This Row],[L2]]/Tabela1[[#This Row],[days2]])</f>
        <v>3.8298683625251861</v>
      </c>
      <c r="O769" s="42">
        <f>IF(Tabela1[[#This Row],[Entry]]=$B$1,Tabela1[[#This Row],[real]],Tabela1[[#This Row],[L]]/($B$1-Tabela1[[#This Row],[Entry]]))</f>
        <v>3.8491819590558127</v>
      </c>
      <c r="P769" s="115">
        <v>879.64510864246586</v>
      </c>
      <c r="Q769" s="43">
        <f>MIN(500,$B$1-Tabela1[[#This Row],[Entry]])</f>
        <v>500</v>
      </c>
      <c r="R769" s="41">
        <f>(0.25-Tabela1[[#This Row],[days]]/2000)*$L$2+(Tabela1[[#This Row],[days]]/2000+0.75)*(IF(Tabela1[[#This Row],[real]]&gt;Tabela1[[#This Row],[AV2]],0.4*Tabela1[[#This Row],[real]]+0.6*Tabela1[[#This Row],[AV2]],Tabela1[[#This Row],[AV2]]))</f>
        <v>3.8298683625251861</v>
      </c>
      <c r="S769" s="42">
        <f>Tabela1[[#This Row],[real]]-Tabela1[[#This Row],[AV2]]</f>
        <v>-0.10279380606800892</v>
      </c>
      <c r="T769" s="64">
        <f>Tabela1[[#This Row],[real]]/Tabela1[[#This Row],[AV2]]</f>
        <v>0.97315996364944701</v>
      </c>
      <c r="U769" s="168">
        <v>43636</v>
      </c>
      <c r="V769" s="191" t="s">
        <v>4240</v>
      </c>
      <c r="W769" s="191"/>
      <c r="X769" s="2"/>
      <c r="Y769" s="41"/>
      <c r="Z769" s="40"/>
      <c r="AA769" s="41"/>
      <c r="AB769" s="40"/>
    </row>
    <row r="770" spans="1:28" x14ac:dyDescent="0.2">
      <c r="A770" s="44">
        <v>8507758</v>
      </c>
      <c r="B770" s="44" t="s">
        <v>48</v>
      </c>
      <c r="C770" s="44" t="s">
        <v>3697</v>
      </c>
      <c r="D770" s="45">
        <v>3</v>
      </c>
      <c r="E770" s="46">
        <v>3.1415329232660918</v>
      </c>
      <c r="F770" s="116">
        <v>2017</v>
      </c>
      <c r="G7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0" s="45"/>
      <c r="I770" s="46">
        <v>0.42</v>
      </c>
      <c r="J770" s="23">
        <f>(Tabela1[[#This Row],[real]]-1)^3/Tabela1[[#This Row],[Z]]*0.00002</f>
        <v>4.6768664837292082E-4</v>
      </c>
      <c r="K770" s="111">
        <v>1853.2440305162349</v>
      </c>
      <c r="L770" s="66">
        <v>2743.398501829141</v>
      </c>
      <c r="M770" s="49">
        <v>43091</v>
      </c>
      <c r="N770" s="22">
        <f>IF(Tabela1[[#This Row],[Entry]]=$B$1,Tabela1[[#This Row],[real]],Tabela1[[#This Row],[L2]]/Tabela1[[#This Row],[days2]])</f>
        <v>3.293332567282631</v>
      </c>
      <c r="O770" s="47">
        <f>IF(Tabela1[[#This Row],[Entry]]=$B$1,Tabela1[[#This Row],[real]],Tabela1[[#This Row],[L]]/($B$1-Tabela1[[#This Row],[Entry]]))</f>
        <v>3.3253315173686557</v>
      </c>
      <c r="P770" s="116">
        <v>562.7260510909681</v>
      </c>
      <c r="Q770" s="48">
        <f>MIN(500,$B$1-Tabela1[[#This Row],[Entry]])</f>
        <v>500</v>
      </c>
      <c r="R770" s="46">
        <f>(0.25-Tabela1[[#This Row],[days]]/2000)*$L$2+(Tabela1[[#This Row],[days]]/2000+0.75)*(IF(Tabela1[[#This Row],[real]]&gt;Tabela1[[#This Row],[AV2]],0.4*Tabela1[[#This Row],[real]]+0.6*Tabela1[[#This Row],[AV2]],Tabela1[[#This Row],[AV2]]))</f>
        <v>3.293332567282631</v>
      </c>
      <c r="S770" s="47">
        <f>Tabela1[[#This Row],[real]]-Tabela1[[#This Row],[AV2]]</f>
        <v>-0.15179964401653923</v>
      </c>
      <c r="T770" s="47">
        <f>Tabela1[[#This Row],[real]]/Tabela1[[#This Row],[AV2]]</f>
        <v>0.95390697996170148</v>
      </c>
      <c r="U770" s="172">
        <v>43636</v>
      </c>
      <c r="V770" s="191" t="s">
        <v>4125</v>
      </c>
      <c r="W770" s="191"/>
      <c r="X770" s="2"/>
      <c r="Y770" s="41"/>
      <c r="Z770" s="40"/>
      <c r="AA770" s="41"/>
      <c r="AB770" s="40"/>
    </row>
    <row r="771" spans="1:28" x14ac:dyDescent="0.2">
      <c r="A771" s="75">
        <v>5928158</v>
      </c>
      <c r="B771" s="75" t="s">
        <v>3512</v>
      </c>
      <c r="C771" s="75" t="s">
        <v>3512</v>
      </c>
      <c r="D771" s="76">
        <v>3.5</v>
      </c>
      <c r="E771" s="77">
        <v>3.2950249039763215</v>
      </c>
      <c r="F771" s="116">
        <v>2014</v>
      </c>
      <c r="G7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1" s="39"/>
      <c r="I771" s="77">
        <v>0.43</v>
      </c>
      <c r="J771" s="23">
        <f>(Tabela1[[#This Row],[real]]-1)^3/Tabela1[[#This Row],[Z]]*0.00002</f>
        <v>5.6224259948222353E-4</v>
      </c>
      <c r="K771" s="112">
        <v>2181.9764004256954</v>
      </c>
      <c r="L771" s="66">
        <v>3431.8961169335857</v>
      </c>
      <c r="M771" s="79">
        <v>42878</v>
      </c>
      <c r="N771" s="22">
        <f>IF(Tabela1[[#This Row],[Entry]]=$B$1,Tabela1[[#This Row],[real]],Tabela1[[#This Row],[L2]]/Tabela1[[#This Row],[days2]])</f>
        <v>3.2975054428544932</v>
      </c>
      <c r="O771" s="64">
        <f>IF(Tabela1[[#This Row],[Entry]]=$B$1,Tabela1[[#This Row],[real]],Tabela1[[#This Row],[L]]/($B$1-Tabela1[[#This Row],[Entry]]))</f>
        <v>3.3062583014774427</v>
      </c>
      <c r="P771" s="117">
        <v>661.70517023828245</v>
      </c>
      <c r="Q771" s="78">
        <f>MIN(500,$B$1-Tabela1[[#This Row],[Entry]])</f>
        <v>500</v>
      </c>
      <c r="R771" s="77">
        <f>(0.25-Tabela1[[#This Row],[days]]/2000)*$L$2+(Tabela1[[#This Row],[days]]/2000+0.75)*(IF(Tabela1[[#This Row],[real]]&gt;Tabela1[[#This Row],[AV2]],0.4*Tabela1[[#This Row],[real]]+0.6*Tabela1[[#This Row],[AV2]],Tabela1[[#This Row],[AV2]]))</f>
        <v>3.2975054428544932</v>
      </c>
      <c r="S771" s="64">
        <f>Tabela1[[#This Row],[real]]-Tabela1[[#This Row],[AV2]]</f>
        <v>-2.4805388781716786E-3</v>
      </c>
      <c r="T771" s="64">
        <f>Tabela1[[#This Row],[real]]/Tabela1[[#This Row],[AV2]]</f>
        <v>0.99924775290862766</v>
      </c>
      <c r="U771" s="168">
        <v>43636</v>
      </c>
      <c r="V771" s="191" t="s">
        <v>3980</v>
      </c>
      <c r="W771" s="191"/>
      <c r="X771" s="2"/>
      <c r="Y771" s="41"/>
      <c r="Z771" s="40"/>
      <c r="AA771" s="41"/>
      <c r="AB771" s="40"/>
    </row>
    <row r="772" spans="1:28" x14ac:dyDescent="0.2">
      <c r="A772" s="65">
        <v>17239</v>
      </c>
      <c r="B772" s="65" t="s">
        <v>78</v>
      </c>
      <c r="C772" s="65" t="s">
        <v>760</v>
      </c>
      <c r="D772" s="39">
        <v>3.5</v>
      </c>
      <c r="E772" s="41">
        <v>3.5571830216215958</v>
      </c>
      <c r="F772" s="116">
        <v>1980</v>
      </c>
      <c r="G7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2" s="39"/>
      <c r="I772" s="41">
        <v>0.71</v>
      </c>
      <c r="J772" s="23">
        <f>(Tabela1[[#This Row],[real]]-1)^3/Tabela1[[#This Row],[Z]]*0.00002</f>
        <v>4.7103923585250964E-4</v>
      </c>
      <c r="K772" s="66">
        <v>2787.0050281062727</v>
      </c>
      <c r="L772" s="66">
        <v>4714.8119348836763</v>
      </c>
      <c r="M772" s="67">
        <v>42409</v>
      </c>
      <c r="N772" s="22">
        <f>IF(Tabela1[[#This Row],[Entry]]=$B$1,Tabela1[[#This Row],[real]],Tabela1[[#This Row],[L2]]/Tabela1[[#This Row],[days2]])</f>
        <v>3.1683289098343166</v>
      </c>
      <c r="O772" s="42">
        <f>IF(Tabela1[[#This Row],[Entry]]=$B$1,Tabela1[[#This Row],[real]],Tabela1[[#This Row],[L]]/($B$1-Tabela1[[#This Row],[Entry]]))</f>
        <v>3.1286077869168389</v>
      </c>
      <c r="P772" s="115">
        <v>879.64510864246586</v>
      </c>
      <c r="Q772" s="43">
        <f>MIN(500,$B$1-Tabela1[[#This Row],[Entry]])</f>
        <v>500</v>
      </c>
      <c r="R772" s="41">
        <f>(0.25-Tabela1[[#This Row],[days]]/2000)*$L$2+(Tabela1[[#This Row],[days]]/2000+0.75)*(IF(Tabela1[[#This Row],[real]]&gt;Tabela1[[#This Row],[AV2]],0.4*Tabela1[[#This Row],[real]]+0.6*Tabela1[[#This Row],[AV2]],Tabela1[[#This Row],[AV2]]))</f>
        <v>3.3238705545492282</v>
      </c>
      <c r="S772" s="42">
        <f>Tabela1[[#This Row],[real]]-Tabela1[[#This Row],[AV2]]</f>
        <v>0.38885411178727924</v>
      </c>
      <c r="T772" s="64">
        <f>Tabela1[[#This Row],[real]]/Tabela1[[#This Row],[AV2]]</f>
        <v>1.1227316111595289</v>
      </c>
      <c r="U772" s="172">
        <v>43636</v>
      </c>
      <c r="V772" s="191" t="s">
        <v>4105</v>
      </c>
      <c r="W772" s="191"/>
      <c r="X772" s="2"/>
      <c r="Y772" s="41"/>
      <c r="Z772" s="40"/>
      <c r="AA772" s="41"/>
      <c r="AB772" s="40"/>
    </row>
    <row r="773" spans="1:28" x14ac:dyDescent="0.2">
      <c r="A773" s="65">
        <v>9487</v>
      </c>
      <c r="B773" s="65" t="s">
        <v>50</v>
      </c>
      <c r="C773" s="65" t="s">
        <v>1509</v>
      </c>
      <c r="D773" s="39">
        <v>3.5</v>
      </c>
      <c r="E773" s="41">
        <v>3.585696826332355</v>
      </c>
      <c r="F773" s="116">
        <v>1981</v>
      </c>
      <c r="G7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3" s="39"/>
      <c r="I773" s="41">
        <v>0.56999999999999995</v>
      </c>
      <c r="J773" s="23">
        <f>(Tabela1[[#This Row],[real]]-1)^3/Tabela1[[#This Row],[Z]]*0.00002</f>
        <v>6.0657980497986401E-4</v>
      </c>
      <c r="K773" s="66">
        <v>2809.574055821121</v>
      </c>
      <c r="L773" s="66">
        <v>4742.7069107575062</v>
      </c>
      <c r="M773" s="67">
        <v>42409</v>
      </c>
      <c r="N773" s="22">
        <f>IF(Tabela1[[#This Row],[Entry]]=$B$1,Tabela1[[#This Row],[real]],Tabela1[[#This Row],[L2]]/Tabela1[[#This Row],[days2]])</f>
        <v>3.1939858793247495</v>
      </c>
      <c r="O773" s="42">
        <f>IF(Tabela1[[#This Row],[Entry]]=$B$1,Tabela1[[#This Row],[real]],Tabela1[[#This Row],[L]]/($B$1-Tabela1[[#This Row],[Entry]]))</f>
        <v>3.1471180562425389</v>
      </c>
      <c r="P773" s="115">
        <v>879.64510864246586</v>
      </c>
      <c r="Q773" s="43">
        <f>MIN(500,$B$1-Tabela1[[#This Row],[Entry]])</f>
        <v>500</v>
      </c>
      <c r="R773" s="41">
        <f>(0.25-Tabela1[[#This Row],[days]]/2000)*$L$2+(Tabela1[[#This Row],[days]]/2000+0.75)*(IF(Tabela1[[#This Row],[real]]&gt;Tabela1[[#This Row],[AV2]],0.4*Tabela1[[#This Row],[real]]+0.6*Tabela1[[#This Row],[AV2]],Tabela1[[#This Row],[AV2]]))</f>
        <v>3.3506702581277916</v>
      </c>
      <c r="S773" s="42">
        <f>Tabela1[[#This Row],[real]]-Tabela1[[#This Row],[AV2]]</f>
        <v>0.39171094700760545</v>
      </c>
      <c r="T773" s="64">
        <f>Tabela1[[#This Row],[real]]/Tabela1[[#This Row],[AV2]]</f>
        <v>1.12264016242001</v>
      </c>
      <c r="U773" s="172">
        <v>43636</v>
      </c>
      <c r="V773" s="191" t="s">
        <v>3938</v>
      </c>
      <c r="W773" s="191"/>
      <c r="X773" s="2"/>
      <c r="Y773" s="41"/>
      <c r="Z773" s="40"/>
      <c r="AA773" s="41"/>
      <c r="AB773" s="40"/>
    </row>
    <row r="774" spans="1:28" x14ac:dyDescent="0.2">
      <c r="A774" s="65">
        <v>2596</v>
      </c>
      <c r="B774" s="65" t="s">
        <v>1590</v>
      </c>
      <c r="C774" s="65" t="s">
        <v>3231</v>
      </c>
      <c r="D774" s="39">
        <v>4</v>
      </c>
      <c r="E774" s="41">
        <v>3.7250885149140252</v>
      </c>
      <c r="F774" s="116">
        <v>1988</v>
      </c>
      <c r="G7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1.2070146658187177</v>
      </c>
      <c r="H774" s="39"/>
      <c r="I774" s="41">
        <v>0.66</v>
      </c>
      <c r="J774" s="23">
        <f>(Tabela1[[#This Row],[real]]-1)^3/Tabela1[[#This Row],[Z]]*0.00002</f>
        <v>6.1323636438564521E-4</v>
      </c>
      <c r="K774" s="66">
        <v>2794.6545342299423</v>
      </c>
      <c r="L774" s="66">
        <v>4569.540692207328</v>
      </c>
      <c r="M774" s="67">
        <v>42688</v>
      </c>
      <c r="N774" s="22">
        <f>IF(Tabela1[[#This Row],[Entry]]=$B$1,Tabela1[[#This Row],[real]],Tabela1[[#This Row],[L2]]/Tabela1[[#This Row],[days2]])</f>
        <v>3.7262239152162682</v>
      </c>
      <c r="O774" s="42">
        <f>IF(Tabela1[[#This Row],[Entry]]=$B$1,Tabela1[[#This Row],[real]],Tabela1[[#This Row],[L]]/($B$1-Tabela1[[#This Row],[Entry]]))</f>
        <v>3.7211243421883777</v>
      </c>
      <c r="P774" s="115">
        <v>749.99640328048883</v>
      </c>
      <c r="Q774" s="43">
        <f>MIN(500,$B$1-Tabela1[[#This Row],[Entry]])</f>
        <v>500</v>
      </c>
      <c r="R774" s="41">
        <f>(0.25-Tabela1[[#This Row],[days]]/2000)*$L$2+(Tabela1[[#This Row],[days]]/2000+0.75)*(IF(Tabela1[[#This Row],[real]]&gt;Tabela1[[#This Row],[AV2]],0.4*Tabela1[[#This Row],[real]]+0.6*Tabela1[[#This Row],[AV2]],Tabela1[[#This Row],[AV2]]))</f>
        <v>3.7262239152162682</v>
      </c>
      <c r="S774" s="42">
        <f>Tabela1[[#This Row],[real]]-Tabela1[[#This Row],[AV2]]</f>
        <v>-1.135400302243017E-3</v>
      </c>
      <c r="T774" s="64">
        <f>Tabela1[[#This Row],[real]]/Tabela1[[#This Row],[AV2]]</f>
        <v>0.99969529466610785</v>
      </c>
      <c r="U774" s="172">
        <v>43634</v>
      </c>
      <c r="V774" s="191" t="s">
        <v>4477</v>
      </c>
      <c r="W774" s="191"/>
      <c r="X774" s="2"/>
      <c r="Y774" s="41"/>
      <c r="Z774" s="40"/>
      <c r="AA774" s="41"/>
      <c r="AB774" s="40"/>
    </row>
    <row r="775" spans="1:28" x14ac:dyDescent="0.2">
      <c r="A775" s="585">
        <v>5635258</v>
      </c>
      <c r="B775" s="585" t="s">
        <v>6145</v>
      </c>
      <c r="C775" s="585" t="s">
        <v>6146</v>
      </c>
      <c r="D775" s="586">
        <v>3.5</v>
      </c>
      <c r="E775" s="587">
        <v>3.2925744451775505</v>
      </c>
      <c r="F775" s="588">
        <v>2014</v>
      </c>
      <c r="G775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5" s="586"/>
      <c r="I775" s="587">
        <v>0.33</v>
      </c>
      <c r="J775" s="589">
        <f>(Tabela1[[#This Row],[real]]-1)^3/Tabela1[[#This Row],[Z]]*0.00002</f>
        <v>7.3027493901185292E-4</v>
      </c>
      <c r="K775" s="590">
        <v>836.50602181708598</v>
      </c>
      <c r="L775" s="590">
        <v>961.23082997913195</v>
      </c>
      <c r="M775" s="591">
        <v>43634</v>
      </c>
      <c r="N775" s="592">
        <f>IF(Tabela1[[#This Row],[Entry]]=$B$1,Tabela1[[#This Row],[real]],Tabela1[[#This Row],[L2]]/Tabela1[[#This Row],[days2]])</f>
        <v>3.4027446902608292</v>
      </c>
      <c r="O775" s="592">
        <f>IF(Tabela1[[#This Row],[Entry]]=$B$1,Tabela1[[#This Row],[real]],Tabela1[[#This Row],[L]]/($B$1-Tabela1[[#This Row],[Entry]]))</f>
        <v>3.4086199644650068</v>
      </c>
      <c r="P775" s="588">
        <v>245.83273150386302</v>
      </c>
      <c r="Q775" s="593">
        <f>MIN(500,$B$1-Tabela1[[#This Row],[Entry]])</f>
        <v>282</v>
      </c>
      <c r="R775" s="587">
        <f>(0.25-Tabela1[[#This Row],[days]]/2000)*$L$2+(Tabela1[[#This Row],[days]]/2000+0.75)*(IF(Tabela1[[#This Row],[real]]&gt;Tabela1[[#This Row],[AV2]],0.4*Tabela1[[#This Row],[real]]+0.6*Tabela1[[#This Row],[AV2]],Tabela1[[#This Row],[AV2]]))</f>
        <v>3.395718919445482</v>
      </c>
      <c r="S775" s="592">
        <f>Tabela1[[#This Row],[real]]-Tabela1[[#This Row],[AV2]]</f>
        <v>-0.11017024508327866</v>
      </c>
      <c r="T775" s="592">
        <f>Tabela1[[#This Row],[real]]/Tabela1[[#This Row],[AV2]]</f>
        <v>0.96762312335727019</v>
      </c>
      <c r="U775" s="594">
        <v>43634</v>
      </c>
      <c r="V775" s="191" t="s">
        <v>4017</v>
      </c>
      <c r="W775" s="191"/>
      <c r="X775" s="2"/>
      <c r="Y775" s="41"/>
      <c r="Z775" s="40"/>
      <c r="AA775" s="41"/>
      <c r="AB775" s="40"/>
    </row>
    <row r="776" spans="1:28" x14ac:dyDescent="0.2">
      <c r="A776" s="65">
        <v>6760231</v>
      </c>
      <c r="B776" s="65" t="s">
        <v>3284</v>
      </c>
      <c r="C776" s="65" t="s">
        <v>3285</v>
      </c>
      <c r="D776" s="39">
        <v>4.5</v>
      </c>
      <c r="E776" s="41">
        <v>3.9920799535534144</v>
      </c>
      <c r="F776" s="116">
        <v>2015</v>
      </c>
      <c r="G7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5.9733718931106443</v>
      </c>
      <c r="H776" s="39"/>
      <c r="I776" s="41">
        <v>0.65</v>
      </c>
      <c r="J776" s="23">
        <f>(Tabela1[[#This Row],[real]]-1)^3/Tabela1[[#This Row],[Z]]*0.00002</f>
        <v>8.2420685518036333E-4</v>
      </c>
      <c r="K776" s="66">
        <v>2881.4735300607495</v>
      </c>
      <c r="L776" s="66">
        <v>4645.4872076148786</v>
      </c>
      <c r="M776" s="67">
        <v>42713</v>
      </c>
      <c r="N776" s="22">
        <f>IF(Tabela1[[#This Row],[Entry]]=$B$1,Tabela1[[#This Row],[real]],Tabela1[[#This Row],[L2]]/Tabela1[[#This Row],[days2]])</f>
        <v>3.9024308657321627</v>
      </c>
      <c r="O776" s="42">
        <f>IF(Tabela1[[#This Row],[Entry]]=$B$1,Tabela1[[#This Row],[real]],Tabela1[[#This Row],[L]]/($B$1-Tabela1[[#This Row],[Entry]]))</f>
        <v>3.8615853762384691</v>
      </c>
      <c r="P776" s="115">
        <v>738.379135774936</v>
      </c>
      <c r="Q776" s="43">
        <f>MIN(500,$B$1-Tabela1[[#This Row],[Entry]])</f>
        <v>500</v>
      </c>
      <c r="R776" s="41">
        <f>(0.25-Tabela1[[#This Row],[days]]/2000)*$L$2+(Tabela1[[#This Row],[days]]/2000+0.75)*(IF(Tabela1[[#This Row],[real]]&gt;Tabela1[[#This Row],[AV2]],0.4*Tabela1[[#This Row],[real]]+0.6*Tabela1[[#This Row],[AV2]],Tabela1[[#This Row],[AV2]]))</f>
        <v>3.9382905008606635</v>
      </c>
      <c r="S776" s="42">
        <f>Tabela1[[#This Row],[real]]-Tabela1[[#This Row],[AV2]]</f>
        <v>8.9649087821251694E-2</v>
      </c>
      <c r="T776" s="64">
        <f>Tabela1[[#This Row],[real]]/Tabela1[[#This Row],[AV2]]</f>
        <v>1.0229726267820589</v>
      </c>
      <c r="U776" s="172">
        <v>43633</v>
      </c>
      <c r="V776" s="191" t="s">
        <v>4001</v>
      </c>
      <c r="W776" s="191"/>
      <c r="X776" s="2"/>
      <c r="Y776" s="41"/>
      <c r="Z776" s="40"/>
      <c r="AA776" s="41"/>
      <c r="AB776" s="40"/>
    </row>
    <row r="777" spans="1:28" x14ac:dyDescent="0.2">
      <c r="A777" s="65">
        <v>788819</v>
      </c>
      <c r="B777" s="65" t="s">
        <v>843</v>
      </c>
      <c r="C777" s="65" t="s">
        <v>946</v>
      </c>
      <c r="D777" s="39">
        <v>4</v>
      </c>
      <c r="E777" s="41">
        <v>3.6930611071227455</v>
      </c>
      <c r="F777" s="116">
        <v>2007</v>
      </c>
      <c r="G7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2.7588109870262154</v>
      </c>
      <c r="H777" s="39"/>
      <c r="I777" s="41">
        <v>0.88</v>
      </c>
      <c r="J777" s="23">
        <f>(Tabela1[[#This Row],[real]]-1)^3/Tabela1[[#This Row],[Z]]*0.00002</f>
        <v>4.4390081998584859E-4</v>
      </c>
      <c r="K777" s="66">
        <v>3066.5808134170293</v>
      </c>
      <c r="L777" s="66">
        <v>5172.1629510874418</v>
      </c>
      <c r="M777" s="67">
        <v>42409</v>
      </c>
      <c r="N777" s="22">
        <f>IF(Tabela1[[#This Row],[Entry]]=$B$1,Tabela1[[#This Row],[real]],Tabela1[[#This Row],[L2]]/Tabela1[[#This Row],[days2]])</f>
        <v>3.4861568413079751</v>
      </c>
      <c r="O777" s="42">
        <f>IF(Tabela1[[#This Row],[Entry]]=$B$1,Tabela1[[#This Row],[real]],Tabela1[[#This Row],[L]]/($B$1-Tabela1[[#This Row],[Entry]]))</f>
        <v>3.4320922037740158</v>
      </c>
      <c r="P777" s="115">
        <v>879.64510864246586</v>
      </c>
      <c r="Q777" s="43">
        <f>MIN(500,$B$1-Tabela1[[#This Row],[Entry]])</f>
        <v>500</v>
      </c>
      <c r="R777" s="41">
        <f>(0.25-Tabela1[[#This Row],[days]]/2000)*$L$2+(Tabela1[[#This Row],[days]]/2000+0.75)*(IF(Tabela1[[#This Row],[real]]&gt;Tabela1[[#This Row],[AV2]],0.4*Tabela1[[#This Row],[real]]+0.6*Tabela1[[#This Row],[AV2]],Tabela1[[#This Row],[AV2]]))</f>
        <v>3.5689185476338832</v>
      </c>
      <c r="S777" s="42">
        <f>Tabela1[[#This Row],[real]]-Tabela1[[#This Row],[AV2]]</f>
        <v>0.20690426581477039</v>
      </c>
      <c r="T777" s="64">
        <f>Tabela1[[#This Row],[real]]/Tabela1[[#This Row],[AV2]]</f>
        <v>1.0593502459106636</v>
      </c>
      <c r="U777" s="168">
        <v>43633</v>
      </c>
      <c r="V777" s="191" t="s">
        <v>4108</v>
      </c>
      <c r="W777" s="191"/>
      <c r="X777" s="2"/>
      <c r="Y777" s="41"/>
      <c r="Z777" s="40"/>
      <c r="AA777" s="41"/>
      <c r="AB777" s="40"/>
    </row>
    <row r="778" spans="1:28" x14ac:dyDescent="0.2">
      <c r="A778" s="65">
        <v>7137066</v>
      </c>
      <c r="B778" s="68" t="s">
        <v>3367</v>
      </c>
      <c r="C778" s="68" t="s">
        <v>1969</v>
      </c>
      <c r="D778" s="69">
        <v>3.5</v>
      </c>
      <c r="E778" s="70">
        <v>3.2323317243245362</v>
      </c>
      <c r="F778" s="116">
        <v>2016</v>
      </c>
      <c r="G7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2.1168300234591531</v>
      </c>
      <c r="H778" s="39"/>
      <c r="I778" s="70">
        <v>0.44</v>
      </c>
      <c r="J778" s="23">
        <f>(Tabela1[[#This Row],[real]]-1)^3/Tabela1[[#This Row],[Z]]*0.00002</f>
        <v>5.0565407643069534E-4</v>
      </c>
      <c r="K778" s="114">
        <v>2290.4407908989556</v>
      </c>
      <c r="L778" s="66">
        <v>3707.5047231947715</v>
      </c>
      <c r="M778" s="73">
        <v>42743</v>
      </c>
      <c r="N778" s="22">
        <f>IF(Tabela1[[#This Row],[Entry]]=$B$1,Tabela1[[#This Row],[real]],Tabela1[[#This Row],[L2]]/Tabela1[[#This Row],[days2]])</f>
        <v>3.1616777136695648</v>
      </c>
      <c r="O778" s="71">
        <f>IF(Tabela1[[#This Row],[Entry]]=$B$1,Tabela1[[#This Row],[real]],Tabela1[[#This Row],[L]]/($B$1-Tabela1[[#This Row],[Entry]]))</f>
        <v>3.1607030888275971</v>
      </c>
      <c r="P778" s="119">
        <v>724.43841476827242</v>
      </c>
      <c r="Q778" s="72">
        <f>MIN(500,$B$1-Tabela1[[#This Row],[Entry]])</f>
        <v>500</v>
      </c>
      <c r="R778" s="70">
        <f>(0.25-Tabela1[[#This Row],[days]]/2000)*$L$2+(Tabela1[[#This Row],[days]]/2000+0.75)*(IF(Tabela1[[#This Row],[real]]&gt;Tabela1[[#This Row],[AV2]],0.4*Tabela1[[#This Row],[real]]+0.6*Tabela1[[#This Row],[AV2]],Tabela1[[#This Row],[AV2]]))</f>
        <v>3.1899393179315534</v>
      </c>
      <c r="S778" s="71">
        <f>Tabela1[[#This Row],[real]]-Tabela1[[#This Row],[AV2]]</f>
        <v>7.0654010654971344E-2</v>
      </c>
      <c r="T778" s="64">
        <f>Tabela1[[#This Row],[real]]/Tabela1[[#This Row],[AV2]]</f>
        <v>1.022346999616532</v>
      </c>
      <c r="U778" s="168">
        <v>43633</v>
      </c>
      <c r="V778" s="191" t="s">
        <v>4167</v>
      </c>
      <c r="W778" s="191"/>
      <c r="X778" s="2"/>
      <c r="Y778" s="41"/>
      <c r="Z778" s="40"/>
      <c r="AA778" s="41"/>
      <c r="AB778" s="40"/>
    </row>
    <row r="779" spans="1:28" x14ac:dyDescent="0.2">
      <c r="A779" s="75">
        <v>3031749</v>
      </c>
      <c r="B779" s="75" t="s">
        <v>2807</v>
      </c>
      <c r="C779" s="75" t="s">
        <v>3826</v>
      </c>
      <c r="D779" s="76">
        <v>3.5</v>
      </c>
      <c r="E779" s="77">
        <v>3.3818448157180607</v>
      </c>
      <c r="F779" s="116">
        <v>2010</v>
      </c>
      <c r="G7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79" s="39"/>
      <c r="I779" s="77">
        <v>0.55000000000000004</v>
      </c>
      <c r="J779" s="23">
        <f>(Tabela1[[#This Row],[real]]-1)^3/Tabela1[[#This Row],[Z]]*0.00002</f>
        <v>4.9136893194989947E-4</v>
      </c>
      <c r="K779" s="112">
        <v>1830.794054174577</v>
      </c>
      <c r="L779" s="66">
        <v>2621.722195933351</v>
      </c>
      <c r="M779" s="79">
        <v>43153</v>
      </c>
      <c r="N779" s="47">
        <f>IF(Tabela1[[#This Row],[Entry]]=$B$1,Tabela1[[#This Row],[real]],Tabela1[[#This Row],[L2]]/Tabela1[[#This Row],[days2]])</f>
        <v>3.4290155736663497</v>
      </c>
      <c r="O779" s="64">
        <f>IF(Tabela1[[#This Row],[Entry]]=$B$1,Tabela1[[#This Row],[real]],Tabela1[[#This Row],[L]]/($B$1-Tabela1[[#This Row],[Entry]]))</f>
        <v>3.4360710300568167</v>
      </c>
      <c r="P779" s="117">
        <v>533.91243487910651</v>
      </c>
      <c r="Q779" s="78">
        <f>MIN(500,$B$1-Tabela1[[#This Row],[Entry]])</f>
        <v>500</v>
      </c>
      <c r="R779" s="77">
        <f>(0.25-Tabela1[[#This Row],[days]]/2000)*$L$2+(Tabela1[[#This Row],[days]]/2000+0.75)*(IF(Tabela1[[#This Row],[real]]&gt;Tabela1[[#This Row],[AV2]],0.4*Tabela1[[#This Row],[real]]+0.6*Tabela1[[#This Row],[AV2]],Tabela1[[#This Row],[AV2]]))</f>
        <v>3.4290155736663497</v>
      </c>
      <c r="S779" s="64">
        <f>Tabela1[[#This Row],[real]]-Tabela1[[#This Row],[AV2]]</f>
        <v>-4.7170757948288955E-2</v>
      </c>
      <c r="T779" s="64">
        <f>Tabela1[[#This Row],[real]]/Tabela1[[#This Row],[AV2]]</f>
        <v>0.9862436442953062</v>
      </c>
      <c r="U779" s="172">
        <v>43633</v>
      </c>
      <c r="V779" s="191" t="s">
        <v>3938</v>
      </c>
      <c r="W779" s="191"/>
      <c r="X779" s="2"/>
      <c r="Y779" s="41"/>
      <c r="Z779" s="40"/>
      <c r="AA779" s="41"/>
      <c r="AB779" s="40"/>
    </row>
    <row r="780" spans="1:28" x14ac:dyDescent="0.2">
      <c r="A780" s="65">
        <v>1189</v>
      </c>
      <c r="B780" s="65" t="s">
        <v>1542</v>
      </c>
      <c r="C780" s="65" t="s">
        <v>1542</v>
      </c>
      <c r="D780" s="39">
        <v>3.5</v>
      </c>
      <c r="E780" s="41">
        <v>3.3988169408160496</v>
      </c>
      <c r="F780" s="116">
        <v>1967</v>
      </c>
      <c r="G7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0" s="39"/>
      <c r="I780" s="41">
        <v>0.88</v>
      </c>
      <c r="J780" s="23">
        <f>(Tabela1[[#This Row],[real]]-1)^3/Tabela1[[#This Row],[Z]]*0.00002</f>
        <v>3.1371742756760294E-4</v>
      </c>
      <c r="K780" s="66">
        <v>2865.1268073490824</v>
      </c>
      <c r="L780" s="66">
        <v>4879.8286352867608</v>
      </c>
      <c r="M780" s="67">
        <v>42409</v>
      </c>
      <c r="N780" s="22">
        <f>IF(Tabela1[[#This Row],[Entry]]=$B$1,Tabela1[[#This Row],[real]],Tabela1[[#This Row],[L2]]/Tabela1[[#This Row],[days2]])</f>
        <v>3.2571394749989122</v>
      </c>
      <c r="O780" s="42">
        <f>IF(Tabela1[[#This Row],[Entry]]=$B$1,Tabela1[[#This Row],[real]],Tabela1[[#This Row],[L]]/($B$1-Tabela1[[#This Row],[Entry]]))</f>
        <v>3.2381079198983151</v>
      </c>
      <c r="P780" s="115">
        <v>879.64510864246586</v>
      </c>
      <c r="Q780" s="43">
        <f>MIN(500,$B$1-Tabela1[[#This Row],[Entry]])</f>
        <v>500</v>
      </c>
      <c r="R780" s="41">
        <f>(0.25-Tabela1[[#This Row],[days]]/2000)*$L$2+(Tabela1[[#This Row],[days]]/2000+0.75)*(IF(Tabela1[[#This Row],[real]]&gt;Tabela1[[#This Row],[AV2]],0.4*Tabela1[[#This Row],[real]]+0.6*Tabela1[[#This Row],[AV2]],Tabela1[[#This Row],[AV2]]))</f>
        <v>3.3138104613257671</v>
      </c>
      <c r="S780" s="42">
        <f>Tabela1[[#This Row],[real]]-Tabela1[[#This Row],[AV2]]</f>
        <v>0.14167746581713736</v>
      </c>
      <c r="T780" s="64">
        <f>Tabela1[[#This Row],[real]]/Tabela1[[#This Row],[AV2]]</f>
        <v>1.0434975127422765</v>
      </c>
      <c r="U780" s="168">
        <v>43633</v>
      </c>
      <c r="V780" s="191" t="s">
        <v>4181</v>
      </c>
      <c r="W780" s="191"/>
      <c r="X780" s="2"/>
      <c r="Y780" s="41"/>
      <c r="Z780" s="40"/>
      <c r="AA780" s="41"/>
      <c r="AB780" s="40"/>
    </row>
    <row r="781" spans="1:28" x14ac:dyDescent="0.2">
      <c r="A781" s="10">
        <v>43568</v>
      </c>
      <c r="B781" s="10" t="s">
        <v>1765</v>
      </c>
      <c r="C781" s="10" t="s">
        <v>3107</v>
      </c>
      <c r="D781" s="2">
        <v>3.5</v>
      </c>
      <c r="E781" s="21">
        <v>3.5693993619581175</v>
      </c>
      <c r="F781" s="116">
        <v>2003</v>
      </c>
      <c r="G7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1" s="39"/>
      <c r="I781" s="21">
        <v>0.56000000000000005</v>
      </c>
      <c r="J781" s="23">
        <f>(Tabela1[[#This Row],[real]]-1)^3/Tabela1[[#This Row],[Z]]*0.00002</f>
        <v>6.0581051138146867E-4</v>
      </c>
      <c r="K781" s="24">
        <v>2752.7214695528546</v>
      </c>
      <c r="L781" s="66">
        <v>4537.9458838437886</v>
      </c>
      <c r="M781" s="1">
        <v>42648</v>
      </c>
      <c r="N781" s="22">
        <f>IF(Tabela1[[#This Row],[Entry]]=$B$1,Tabela1[[#This Row],[real]],Tabela1[[#This Row],[L2]]/Tabela1[[#This Row],[days2]])</f>
        <v>3.581549131244496</v>
      </c>
      <c r="O781" s="22">
        <f>IF(Tabela1[[#This Row],[Entry]]=$B$1,Tabela1[[#This Row],[real]],Tabela1[[#This Row],[L]]/($B$1-Tabela1[[#This Row],[Entry]]))</f>
        <v>3.5788216749556692</v>
      </c>
      <c r="P781" s="35">
        <v>768.58403128937528</v>
      </c>
      <c r="Q781" s="3">
        <f>MIN(500,$B$1-Tabela1[[#This Row],[Entry]])</f>
        <v>500</v>
      </c>
      <c r="R781" s="21">
        <f>(0.25-Tabela1[[#This Row],[days]]/2000)*$L$2+(Tabela1[[#This Row],[days]]/2000+0.75)*(IF(Tabela1[[#This Row],[real]]&gt;Tabela1[[#This Row],[AV2]],0.4*Tabela1[[#This Row],[real]]+0.6*Tabela1[[#This Row],[AV2]],Tabela1[[#This Row],[AV2]]))</f>
        <v>3.581549131244496</v>
      </c>
      <c r="S781" s="22">
        <f>Tabela1[[#This Row],[real]]-Tabela1[[#This Row],[AV2]]</f>
        <v>-1.2149769286378564E-2</v>
      </c>
      <c r="T781" s="47">
        <f>Tabela1[[#This Row],[real]]/Tabela1[[#This Row],[AV2]]</f>
        <v>0.9966076776162619</v>
      </c>
      <c r="U781" s="168">
        <v>43633</v>
      </c>
      <c r="V781" s="191" t="s">
        <v>4176</v>
      </c>
      <c r="W781" s="191"/>
      <c r="X781" s="2"/>
      <c r="Y781" s="41"/>
      <c r="Z781" s="40"/>
      <c r="AA781" s="41"/>
      <c r="AB781" s="40"/>
    </row>
    <row r="782" spans="1:28" x14ac:dyDescent="0.2">
      <c r="A782" s="585">
        <v>62897</v>
      </c>
      <c r="B782" s="585" t="s">
        <v>6143</v>
      </c>
      <c r="C782" s="585" t="s">
        <v>6144</v>
      </c>
      <c r="D782" s="586">
        <v>3.5</v>
      </c>
      <c r="E782" s="587">
        <v>3.5865259471185342</v>
      </c>
      <c r="F782" s="588">
        <v>1990</v>
      </c>
      <c r="G782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2" s="586"/>
      <c r="I782" s="587">
        <v>0.35</v>
      </c>
      <c r="J782" s="589">
        <f>(Tabela1[[#This Row],[real]]-1)^3/Tabela1[[#This Row],[Z]]*0.00002</f>
        <v>9.8880913440779566E-4</v>
      </c>
      <c r="K782" s="590">
        <v>922.83939084674557</v>
      </c>
      <c r="L782" s="590">
        <v>1061.5289940370635</v>
      </c>
      <c r="M782" s="591">
        <v>43633</v>
      </c>
      <c r="N782" s="592">
        <f>IF(Tabela1[[#This Row],[Entry]]=$B$1,Tabela1[[#This Row],[real]],Tabela1[[#This Row],[L2]]/Tabela1[[#This Row],[days2]])</f>
        <v>3.7424510200709418</v>
      </c>
      <c r="O782" s="592">
        <f>IF(Tabela1[[#This Row],[Entry]]=$B$1,Tabela1[[#This Row],[real]],Tabela1[[#This Row],[L]]/($B$1-Tabela1[[#This Row],[Entry]]))</f>
        <v>3.7509858446539348</v>
      </c>
      <c r="P782" s="588">
        <v>246.58689877235915</v>
      </c>
      <c r="Q782" s="593">
        <f>MIN(500,$B$1-Tabela1[[#This Row],[Entry]])</f>
        <v>283</v>
      </c>
      <c r="R782" s="587">
        <f>(0.25-Tabela1[[#This Row],[days]]/2000)*$L$2+(Tabela1[[#This Row],[days]]/2000+0.75)*(IF(Tabela1[[#This Row],[real]]&gt;Tabela1[[#This Row],[AV2]],0.4*Tabela1[[#This Row],[real]]+0.6*Tabela1[[#This Row],[AV2]],Tabela1[[#This Row],[AV2]]))</f>
        <v>3.6985993407776894</v>
      </c>
      <c r="S782" s="592">
        <f>Tabela1[[#This Row],[real]]-Tabela1[[#This Row],[AV2]]</f>
        <v>-0.15592507295240754</v>
      </c>
      <c r="T782" s="592">
        <f>Tabela1[[#This Row],[real]]/Tabela1[[#This Row],[AV2]]</f>
        <v>0.95833610857799501</v>
      </c>
      <c r="U782" s="594">
        <v>43633</v>
      </c>
      <c r="V782" s="191" t="s">
        <v>4017</v>
      </c>
      <c r="W782" s="191"/>
      <c r="X782" s="2"/>
      <c r="Y782" s="41"/>
      <c r="Z782" s="40"/>
      <c r="AA782" s="41"/>
      <c r="AB782" s="40"/>
    </row>
    <row r="783" spans="1:28" x14ac:dyDescent="0.2">
      <c r="A783" s="65">
        <v>3612968</v>
      </c>
      <c r="B783" s="65" t="s">
        <v>2476</v>
      </c>
      <c r="C783" s="65" t="s">
        <v>17</v>
      </c>
      <c r="D783" s="39">
        <v>4</v>
      </c>
      <c r="E783" s="41">
        <v>3.8784497227649539</v>
      </c>
      <c r="F783" s="116">
        <v>2011</v>
      </c>
      <c r="G7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3" s="39">
        <v>3</v>
      </c>
      <c r="I783" s="41">
        <v>0.91999999999999993</v>
      </c>
      <c r="J783" s="23">
        <f>(Tabela1[[#This Row],[real]]-1)^3/Tabela1[[#This Row],[Z]]*0.00002</f>
        <v>5.184634109305469E-4</v>
      </c>
      <c r="K783" s="66">
        <v>3647.2827606735427</v>
      </c>
      <c r="L783" s="66">
        <v>6334.9989022531181</v>
      </c>
      <c r="M783" s="67">
        <v>42409</v>
      </c>
      <c r="N783" s="22">
        <f>IF(Tabela1[[#This Row],[Entry]]=$B$1,Tabela1[[#This Row],[real]],Tabela1[[#This Row],[L2]]/Tabela1[[#This Row],[days2]])</f>
        <v>4.1463116486855736</v>
      </c>
      <c r="O783" s="42">
        <f>IF(Tabela1[[#This Row],[Entry]]=$B$1,Tabela1[[#This Row],[real]],Tabela1[[#This Row],[L]]/($B$1-Tabela1[[#This Row],[Entry]]))</f>
        <v>4.2037152636052539</v>
      </c>
      <c r="P783" s="115">
        <v>879.64510864246586</v>
      </c>
      <c r="Q783" s="43">
        <f>MIN(500,$B$1-Tabela1[[#This Row],[Entry]])</f>
        <v>500</v>
      </c>
      <c r="R783" s="41">
        <f>(0.25-Tabela1[[#This Row],[days]]/2000)*$L$2+(Tabela1[[#This Row],[days]]/2000+0.75)*(IF(Tabela1[[#This Row],[real]]&gt;Tabela1[[#This Row],[AV2]],0.4*Tabela1[[#This Row],[real]]+0.6*Tabela1[[#This Row],[AV2]],Tabela1[[#This Row],[AV2]]))</f>
        <v>4.1463116486855736</v>
      </c>
      <c r="S783" s="42">
        <f>Tabela1[[#This Row],[real]]-Tabela1[[#This Row],[AV2]]</f>
        <v>-0.26786192592061964</v>
      </c>
      <c r="T783" s="64">
        <f>Tabela1[[#This Row],[real]]/Tabela1[[#This Row],[AV2]]</f>
        <v>0.93539754157034127</v>
      </c>
      <c r="U783" s="168">
        <v>43633</v>
      </c>
      <c r="V783" s="191" t="s">
        <v>4077</v>
      </c>
      <c r="W783" s="191"/>
      <c r="X783" s="2"/>
      <c r="Y783" s="41"/>
      <c r="Z783" s="40"/>
      <c r="AA783" s="41"/>
      <c r="AB783" s="40"/>
    </row>
    <row r="784" spans="1:28" x14ac:dyDescent="0.2">
      <c r="A784" s="65">
        <v>604041</v>
      </c>
      <c r="B784" s="65" t="s">
        <v>806</v>
      </c>
      <c r="C784" s="65" t="s">
        <v>2876</v>
      </c>
      <c r="D784" s="39">
        <v>4</v>
      </c>
      <c r="E784" s="41">
        <v>3.7245645947547605</v>
      </c>
      <c r="F784" s="116">
        <v>1972</v>
      </c>
      <c r="G7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1.2323997166805187</v>
      </c>
      <c r="H784" s="39"/>
      <c r="I784" s="41">
        <v>0.62</v>
      </c>
      <c r="J784" s="23">
        <f>(Tabela1[[#This Row],[real]]-1)^3/Tabela1[[#This Row],[Z]]*0.00002</f>
        <v>6.5242355504815594E-4</v>
      </c>
      <c r="K784" s="66">
        <v>2994.3993387225037</v>
      </c>
      <c r="L784" s="66">
        <v>5016.3598699281047</v>
      </c>
      <c r="M784" s="67">
        <v>42553</v>
      </c>
      <c r="N784" s="22">
        <f>IF(Tabela1[[#This Row],[Entry]]=$B$1,Tabela1[[#This Row],[real]],Tabela1[[#This Row],[L2]]/Tabela1[[#This Row],[days2]])</f>
        <v>3.6843732067477983</v>
      </c>
      <c r="O784" s="42">
        <f>IF(Tabela1[[#This Row],[Entry]]=$B$1,Tabela1[[#This Row],[real]],Tabela1[[#This Row],[L]]/($B$1-Tabela1[[#This Row],[Entry]]))</f>
        <v>3.6803814159413828</v>
      </c>
      <c r="P784" s="115">
        <v>812.72964781047915</v>
      </c>
      <c r="Q784" s="43">
        <f>MIN(500,$B$1-Tabela1[[#This Row],[Entry]])</f>
        <v>500</v>
      </c>
      <c r="R784" s="41">
        <f>(0.25-Tabela1[[#This Row],[days]]/2000)*$L$2+(Tabela1[[#This Row],[days]]/2000+0.75)*(IF(Tabela1[[#This Row],[real]]&gt;Tabela1[[#This Row],[AV2]],0.4*Tabela1[[#This Row],[real]]+0.6*Tabela1[[#This Row],[AV2]],Tabela1[[#This Row],[AV2]]))</f>
        <v>3.7004497619505834</v>
      </c>
      <c r="S784" s="42">
        <f>Tabela1[[#This Row],[real]]-Tabela1[[#This Row],[AV2]]</f>
        <v>4.0191388006962203E-2</v>
      </c>
      <c r="T784" s="64">
        <f>Tabela1[[#This Row],[real]]/Tabela1[[#This Row],[AV2]]</f>
        <v>1.0109086093486277</v>
      </c>
      <c r="U784" s="168">
        <v>43632</v>
      </c>
      <c r="V784" s="191" t="s">
        <v>4409</v>
      </c>
      <c r="W784" s="307"/>
      <c r="X784" s="2"/>
      <c r="Y784" s="41"/>
      <c r="Z784" s="40"/>
      <c r="AA784" s="41"/>
      <c r="AB784" s="40"/>
    </row>
    <row r="785" spans="1:28" x14ac:dyDescent="0.2">
      <c r="A785" s="65">
        <v>50</v>
      </c>
      <c r="B785" s="65" t="s">
        <v>738</v>
      </c>
      <c r="C785" s="65" t="s">
        <v>1018</v>
      </c>
      <c r="D785" s="39">
        <v>3.5</v>
      </c>
      <c r="E785" s="41">
        <v>3.4422983025461305</v>
      </c>
      <c r="F785" s="116">
        <v>1975</v>
      </c>
      <c r="G7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5" s="39"/>
      <c r="I785" s="41">
        <v>0.63</v>
      </c>
      <c r="J785" s="23">
        <f>(Tabela1[[#This Row],[real]]-1)^3/Tabela1[[#This Row],[Z]]*0.00002</f>
        <v>4.624721333308074E-4</v>
      </c>
      <c r="K785" s="66">
        <v>2968.1263855637967</v>
      </c>
      <c r="L785" s="66">
        <v>5035.1478782087424</v>
      </c>
      <c r="M785" s="67">
        <v>42409</v>
      </c>
      <c r="N785" s="22">
        <f>IF(Tabela1[[#This Row],[Entry]]=$B$1,Tabela1[[#This Row],[real]],Tabela1[[#This Row],[L2]]/Tabela1[[#This Row],[days2]])</f>
        <v>3.3742316718436953</v>
      </c>
      <c r="O785" s="42">
        <f>IF(Tabela1[[#This Row],[Entry]]=$B$1,Tabela1[[#This Row],[real]],Tabela1[[#This Row],[L]]/($B$1-Tabela1[[#This Row],[Entry]]))</f>
        <v>3.3411731109547063</v>
      </c>
      <c r="P785" s="115">
        <v>879.64510864246586</v>
      </c>
      <c r="Q785" s="43">
        <f>MIN(500,$B$1-Tabela1[[#This Row],[Entry]])</f>
        <v>500</v>
      </c>
      <c r="R785" s="41">
        <f>(0.25-Tabela1[[#This Row],[days]]/2000)*$L$2+(Tabela1[[#This Row],[days]]/2000+0.75)*(IF(Tabela1[[#This Row],[real]]&gt;Tabela1[[#This Row],[AV2]],0.4*Tabela1[[#This Row],[real]]+0.6*Tabela1[[#This Row],[AV2]],Tabela1[[#This Row],[AV2]]))</f>
        <v>3.4014583241246692</v>
      </c>
      <c r="S785" s="42">
        <f>Tabela1[[#This Row],[real]]-Tabela1[[#This Row],[AV2]]</f>
        <v>6.8066630702435127E-2</v>
      </c>
      <c r="T785" s="64">
        <f>Tabela1[[#This Row],[real]]/Tabela1[[#This Row],[AV2]]</f>
        <v>1.0201724829004533</v>
      </c>
      <c r="U785" s="172">
        <v>43632</v>
      </c>
      <c r="V785" s="191" t="s">
        <v>4390</v>
      </c>
      <c r="W785" s="191"/>
      <c r="X785" s="2"/>
      <c r="Y785" s="41"/>
      <c r="Z785" s="40"/>
      <c r="AA785" s="41"/>
      <c r="AB785" s="40"/>
    </row>
    <row r="786" spans="1:28" x14ac:dyDescent="0.2">
      <c r="A786" s="65">
        <v>3424848</v>
      </c>
      <c r="B786" s="65" t="s">
        <v>2179</v>
      </c>
      <c r="C786" s="65" t="s">
        <v>2179</v>
      </c>
      <c r="D786" s="39">
        <v>3.5</v>
      </c>
      <c r="E786" s="41">
        <v>3.4903940917855705</v>
      </c>
      <c r="F786" s="116">
        <v>2011</v>
      </c>
      <c r="G7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6" s="39"/>
      <c r="I786" s="41">
        <v>0.65</v>
      </c>
      <c r="J786" s="23">
        <f>(Tabela1[[#This Row],[real]]-1)^3/Tabela1[[#This Row],[Z]]*0.00002</f>
        <v>4.7524862725088052E-4</v>
      </c>
      <c r="K786" s="66">
        <v>3104.9622051416959</v>
      </c>
      <c r="L786" s="66">
        <v>5336.1526281814931</v>
      </c>
      <c r="M786" s="67">
        <v>42409</v>
      </c>
      <c r="N786" s="22">
        <f>IF(Tabela1[[#This Row],[Entry]]=$B$1,Tabela1[[#This Row],[real]],Tabela1[[#This Row],[L2]]/Tabela1[[#This Row],[days2]])</f>
        <v>3.529789655664096</v>
      </c>
      <c r="O786" s="42">
        <f>IF(Tabela1[[#This Row],[Entry]]=$B$1,Tabela1[[#This Row],[real]],Tabela1[[#This Row],[L]]/($B$1-Tabela1[[#This Row],[Entry]]))</f>
        <v>3.5409108348915019</v>
      </c>
      <c r="P786" s="115">
        <v>879.64510864246586</v>
      </c>
      <c r="Q786" s="43">
        <f>MIN(500,$B$1-Tabela1[[#This Row],[Entry]])</f>
        <v>500</v>
      </c>
      <c r="R786" s="41">
        <f>(0.25-Tabela1[[#This Row],[days]]/2000)*$L$2+(Tabela1[[#This Row],[days]]/2000+0.75)*(IF(Tabela1[[#This Row],[real]]&gt;Tabela1[[#This Row],[AV2]],0.4*Tabela1[[#This Row],[real]]+0.6*Tabela1[[#This Row],[AV2]],Tabela1[[#This Row],[AV2]]))</f>
        <v>3.529789655664096</v>
      </c>
      <c r="S786" s="42">
        <f>Tabela1[[#This Row],[real]]-Tabela1[[#This Row],[AV2]]</f>
        <v>-3.9395563878525497E-2</v>
      </c>
      <c r="T786" s="64">
        <f>Tabela1[[#This Row],[real]]/Tabela1[[#This Row],[AV2]]</f>
        <v>0.98883911855333673</v>
      </c>
      <c r="U786" s="168">
        <v>43632</v>
      </c>
      <c r="V786" s="191" t="s">
        <v>4229</v>
      </c>
      <c r="W786" s="191"/>
      <c r="X786" s="2"/>
      <c r="Y786" s="41"/>
      <c r="Z786" s="40"/>
      <c r="AA786" s="41"/>
      <c r="AB786" s="40"/>
    </row>
    <row r="787" spans="1:28" x14ac:dyDescent="0.2">
      <c r="A787" s="65">
        <v>6758439</v>
      </c>
      <c r="B787" s="65" t="s">
        <v>3324</v>
      </c>
      <c r="C787" s="65" t="s">
        <v>3325</v>
      </c>
      <c r="D787" s="39">
        <v>3.5</v>
      </c>
      <c r="E787" s="41">
        <v>3.5983403965285055</v>
      </c>
      <c r="F787" s="116">
        <v>2015</v>
      </c>
      <c r="G7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7" s="39"/>
      <c r="I787" s="41">
        <v>0.48</v>
      </c>
      <c r="J787" s="23">
        <f>(Tabela1[[#This Row],[real]]-1)^3/Tabela1[[#This Row],[Z]]*0.00002</f>
        <v>7.3093186335165827E-4</v>
      </c>
      <c r="K787" s="66">
        <v>2460.6597688875395</v>
      </c>
      <c r="L787" s="66">
        <v>3962.037941806539</v>
      </c>
      <c r="M787" s="67">
        <v>42727</v>
      </c>
      <c r="N787" s="22">
        <f>IF(Tabela1[[#This Row],[Entry]]=$B$1,Tabela1[[#This Row],[real]],Tabela1[[#This Row],[L2]]/Tabela1[[#This Row],[days2]])</f>
        <v>3.3621382428725251</v>
      </c>
      <c r="O787" s="42">
        <f>IF(Tabela1[[#This Row],[Entry]]=$B$1,Tabela1[[#This Row],[real]],Tabela1[[#This Row],[L]]/($B$1-Tabela1[[#This Row],[Entry]]))</f>
        <v>3.3322438534958274</v>
      </c>
      <c r="P787" s="115">
        <v>731.87346597182591</v>
      </c>
      <c r="Q787" s="43">
        <f>MIN(500,$B$1-Tabela1[[#This Row],[Entry]])</f>
        <v>500</v>
      </c>
      <c r="R787" s="41">
        <f>(0.25-Tabela1[[#This Row],[days]]/2000)*$L$2+(Tabela1[[#This Row],[days]]/2000+0.75)*(IF(Tabela1[[#This Row],[real]]&gt;Tabela1[[#This Row],[AV2]],0.4*Tabela1[[#This Row],[real]]+0.6*Tabela1[[#This Row],[AV2]],Tabela1[[#This Row],[AV2]]))</f>
        <v>3.456619104334917</v>
      </c>
      <c r="S787" s="42">
        <f>Tabela1[[#This Row],[real]]-Tabela1[[#This Row],[AV2]]</f>
        <v>0.23620215365598041</v>
      </c>
      <c r="T787" s="64">
        <f>Tabela1[[#This Row],[real]]/Tabela1[[#This Row],[AV2]]</f>
        <v>1.0702535519343117</v>
      </c>
      <c r="U787" s="168">
        <v>43632</v>
      </c>
      <c r="V787" s="191" t="s">
        <v>4794</v>
      </c>
      <c r="W787" s="191"/>
      <c r="X787" s="2"/>
      <c r="Y787" s="41"/>
      <c r="Z787" s="40"/>
      <c r="AA787" s="41"/>
      <c r="AB787" s="40"/>
    </row>
    <row r="788" spans="1:28" x14ac:dyDescent="0.2">
      <c r="A788" s="65">
        <v>3957476</v>
      </c>
      <c r="B788" s="65" t="s">
        <v>3160</v>
      </c>
      <c r="C788" s="65" t="s">
        <v>3161</v>
      </c>
      <c r="D788" s="39">
        <v>4</v>
      </c>
      <c r="E788" s="41">
        <v>3.9790425420358746</v>
      </c>
      <c r="F788" s="116">
        <v>2012</v>
      </c>
      <c r="G7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8" s="39">
        <v>2</v>
      </c>
      <c r="I788" s="41">
        <v>0.80999999999999994</v>
      </c>
      <c r="J788" s="23">
        <f>(Tabela1[[#This Row],[real]]-1)^3/Tabela1[[#This Row],[Z]]*0.00002</f>
        <v>6.5279240408732482E-4</v>
      </c>
      <c r="K788" s="66">
        <v>3023.7440956639125</v>
      </c>
      <c r="L788" s="66">
        <v>4939.6260192182817</v>
      </c>
      <c r="M788" s="67">
        <v>42672</v>
      </c>
      <c r="N788" s="22">
        <f>IF(Tabela1[[#This Row],[Entry]]=$B$1,Tabela1[[#This Row],[real]],Tabela1[[#This Row],[L2]]/Tabela1[[#This Row],[days2]])</f>
        <v>3.9921026223074736</v>
      </c>
      <c r="O788" s="42">
        <f>IF(Tabela1[[#This Row],[Entry]]=$B$1,Tabela1[[#This Row],[real]],Tabela1[[#This Row],[L]]/($B$1-Tabela1[[#This Row],[Entry]]))</f>
        <v>3.9707604656095512</v>
      </c>
      <c r="P788" s="115">
        <v>757.43145448404312</v>
      </c>
      <c r="Q788" s="43">
        <f>MIN(500,$B$1-Tabela1[[#This Row],[Entry]])</f>
        <v>500</v>
      </c>
      <c r="R788" s="41">
        <f>(0.25-Tabela1[[#This Row],[days]]/2000)*$L$2+(Tabela1[[#This Row],[days]]/2000+0.75)*(IF(Tabela1[[#This Row],[real]]&gt;Tabela1[[#This Row],[AV2]],0.4*Tabela1[[#This Row],[real]]+0.6*Tabela1[[#This Row],[AV2]],Tabela1[[#This Row],[AV2]]))</f>
        <v>3.9921026223074736</v>
      </c>
      <c r="S788" s="42">
        <f>Tabela1[[#This Row],[real]]-Tabela1[[#This Row],[AV2]]</f>
        <v>-1.3060080271598995E-2</v>
      </c>
      <c r="T788" s="64">
        <f>Tabela1[[#This Row],[real]]/Tabela1[[#This Row],[AV2]]</f>
        <v>0.99672852090559483</v>
      </c>
      <c r="U788" s="168">
        <v>43632</v>
      </c>
      <c r="V788" s="191" t="s">
        <v>4016</v>
      </c>
      <c r="W788" s="191"/>
      <c r="X788" s="2"/>
      <c r="Y788" s="41"/>
      <c r="Z788" s="40"/>
      <c r="AA788" s="41"/>
      <c r="AB788" s="40"/>
    </row>
    <row r="789" spans="1:28" x14ac:dyDescent="0.2">
      <c r="A789" s="65">
        <v>1206880</v>
      </c>
      <c r="B789" s="65" t="s">
        <v>892</v>
      </c>
      <c r="C789" s="65" t="s">
        <v>2614</v>
      </c>
      <c r="D789" s="39">
        <v>4</v>
      </c>
      <c r="E789" s="41">
        <v>4.0089105159340024</v>
      </c>
      <c r="F789" s="116">
        <v>2008</v>
      </c>
      <c r="G7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89" s="39"/>
      <c r="I789" s="41">
        <v>0.87</v>
      </c>
      <c r="J789" s="23">
        <f>(Tabela1[[#This Row],[real]]-1)^3/Tabela1[[#This Row],[Z]]*0.00002</f>
        <v>6.2623676352498419E-4</v>
      </c>
      <c r="K789" s="66">
        <v>3227.9716856459509</v>
      </c>
      <c r="L789" s="66">
        <v>5472.2379103381854</v>
      </c>
      <c r="M789" s="67">
        <v>42409</v>
      </c>
      <c r="N789" s="22">
        <f>IF(Tabela1[[#This Row],[Entry]]=$B$1,Tabela1[[#This Row],[real]],Tabela1[[#This Row],[L2]]/Tabela1[[#This Row],[days2]])</f>
        <v>3.6696295516581663</v>
      </c>
      <c r="O789" s="42">
        <f>IF(Tabela1[[#This Row],[Entry]]=$B$1,Tabela1[[#This Row],[real]],Tabela1[[#This Row],[L]]/($B$1-Tabela1[[#This Row],[Entry]]))</f>
        <v>3.6312129464752392</v>
      </c>
      <c r="P789" s="115">
        <v>879.64510864246586</v>
      </c>
      <c r="Q789" s="43">
        <f>MIN(500,$B$1-Tabela1[[#This Row],[Entry]])</f>
        <v>500</v>
      </c>
      <c r="R789" s="41">
        <f>(0.25-Tabela1[[#This Row],[days]]/2000)*$L$2+(Tabela1[[#This Row],[days]]/2000+0.75)*(IF(Tabela1[[#This Row],[real]]&gt;Tabela1[[#This Row],[AV2]],0.4*Tabela1[[#This Row],[real]]+0.6*Tabela1[[#This Row],[AV2]],Tabela1[[#This Row],[AV2]]))</f>
        <v>3.8053419373685005</v>
      </c>
      <c r="S789" s="42">
        <f>Tabela1[[#This Row],[real]]-Tabela1[[#This Row],[AV2]]</f>
        <v>0.33928096427583609</v>
      </c>
      <c r="T789" s="64">
        <f>Tabela1[[#This Row],[real]]/Tabela1[[#This Row],[AV2]]</f>
        <v>1.0924564617489871</v>
      </c>
      <c r="U789" s="168">
        <v>43632</v>
      </c>
      <c r="V789" s="191" t="s">
        <v>4575</v>
      </c>
      <c r="W789" s="191"/>
      <c r="X789" s="2"/>
      <c r="Y789" s="41"/>
      <c r="Z789" s="40"/>
      <c r="AA789" s="41"/>
      <c r="AB789" s="40"/>
    </row>
    <row r="790" spans="1:28" x14ac:dyDescent="0.2">
      <c r="A790" s="10">
        <v>755720</v>
      </c>
      <c r="B790" s="10" t="s">
        <v>3653</v>
      </c>
      <c r="C790" s="10" t="s">
        <v>2855</v>
      </c>
      <c r="D790" s="2">
        <v>4</v>
      </c>
      <c r="E790" s="21">
        <v>3.6369336289980327</v>
      </c>
      <c r="F790" s="116">
        <v>1989</v>
      </c>
      <c r="G7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5.4783071960293839</v>
      </c>
      <c r="H790" s="39"/>
      <c r="I790" s="21">
        <v>0.52</v>
      </c>
      <c r="J790" s="23">
        <f>(Tabela1[[#This Row],[real]]-1)^3/Tabela1[[#This Row],[Z]]*0.00002</f>
        <v>7.052193962307923E-4</v>
      </c>
      <c r="K790" s="24">
        <v>2942.4007319315065</v>
      </c>
      <c r="L790" s="66">
        <v>4931.1039707251648</v>
      </c>
      <c r="M790" s="1">
        <v>42539</v>
      </c>
      <c r="N790" s="22">
        <f>IF(Tabela1[[#This Row],[Entry]]=$B$1,Tabela1[[#This Row],[real]],Tabela1[[#This Row],[L2]]/Tabela1[[#This Row],[days2]])</f>
        <v>3.5916429244074193</v>
      </c>
      <c r="O790" s="22">
        <f>IF(Tabela1[[#This Row],[Entry]]=$B$1,Tabela1[[#This Row],[real]],Tabela1[[#This Row],[L]]/($B$1-Tabela1[[#This Row],[Entry]]))</f>
        <v>3.581048635239771</v>
      </c>
      <c r="P790" s="35">
        <v>819.23531761358754</v>
      </c>
      <c r="Q790" s="3">
        <f>MIN(500,$B$1-Tabela1[[#This Row],[Entry]])</f>
        <v>500</v>
      </c>
      <c r="R790" s="21">
        <f>(0.25-Tabela1[[#This Row],[days]]/2000)*$L$2+(Tabela1[[#This Row],[days]]/2000+0.75)*(IF(Tabela1[[#This Row],[real]]&gt;Tabela1[[#This Row],[AV2]],0.4*Tabela1[[#This Row],[real]]+0.6*Tabela1[[#This Row],[AV2]],Tabela1[[#This Row],[AV2]]))</f>
        <v>3.6097592062436643</v>
      </c>
      <c r="S790" s="22">
        <f>Tabela1[[#This Row],[real]]-Tabela1[[#This Row],[AV2]]</f>
        <v>4.5290704590613462E-2</v>
      </c>
      <c r="T790" s="47">
        <f>Tabela1[[#This Row],[real]]/Tabela1[[#This Row],[AV2]]</f>
        <v>1.0126100243102774</v>
      </c>
      <c r="U790" s="172">
        <v>43631</v>
      </c>
      <c r="V790" s="191" t="s">
        <v>4485</v>
      </c>
      <c r="W790" s="191"/>
      <c r="X790" s="2"/>
      <c r="Y790" s="41"/>
      <c r="Z790" s="40"/>
      <c r="AA790" s="41"/>
      <c r="AB790" s="40"/>
    </row>
    <row r="791" spans="1:28" x14ac:dyDescent="0.2">
      <c r="A791" s="65">
        <v>40476</v>
      </c>
      <c r="B791" s="65" t="s">
        <v>490</v>
      </c>
      <c r="C791" s="65" t="s">
        <v>926</v>
      </c>
      <c r="D791" s="39">
        <v>4</v>
      </c>
      <c r="E791" s="41">
        <v>3.6967480310367864</v>
      </c>
      <c r="F791" s="116">
        <v>2000</v>
      </c>
      <c r="G7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2.5801716477557295</v>
      </c>
      <c r="H791" s="39"/>
      <c r="I791" s="41">
        <v>0.86</v>
      </c>
      <c r="J791" s="23">
        <f>(Tabela1[[#This Row],[real]]-1)^3/Tabela1[[#This Row],[Z]]*0.00002</f>
        <v>4.5609221079840186E-4</v>
      </c>
      <c r="K791" s="66">
        <v>3100.032757989738</v>
      </c>
      <c r="L791" s="66">
        <v>5282.3147503912414</v>
      </c>
      <c r="M791" s="67">
        <v>42409</v>
      </c>
      <c r="N791" s="22">
        <f>IF(Tabela1[[#This Row],[Entry]]=$B$1,Tabela1[[#This Row],[real]],Tabela1[[#This Row],[L2]]/Tabela1[[#This Row],[days2]])</f>
        <v>3.5241857511990724</v>
      </c>
      <c r="O791" s="42">
        <f>IF(Tabela1[[#This Row],[Entry]]=$B$1,Tabela1[[#This Row],[real]],Tabela1[[#This Row],[L]]/($B$1-Tabela1[[#This Row],[Entry]]))</f>
        <v>3.5051856339689724</v>
      </c>
      <c r="P791" s="115">
        <v>879.64510864246586</v>
      </c>
      <c r="Q791" s="43">
        <f>MIN(500,$B$1-Tabela1[[#This Row],[Entry]])</f>
        <v>500</v>
      </c>
      <c r="R791" s="41">
        <f>(0.25-Tabela1[[#This Row],[days]]/2000)*$L$2+(Tabela1[[#This Row],[days]]/2000+0.75)*(IF(Tabela1[[#This Row],[real]]&gt;Tabela1[[#This Row],[AV2]],0.4*Tabela1[[#This Row],[real]]+0.6*Tabela1[[#This Row],[AV2]],Tabela1[[#This Row],[AV2]]))</f>
        <v>3.5932106631341583</v>
      </c>
      <c r="S791" s="42">
        <f>Tabela1[[#This Row],[real]]-Tabela1[[#This Row],[AV2]]</f>
        <v>0.17256227983771399</v>
      </c>
      <c r="T791" s="64">
        <f>Tabela1[[#This Row],[real]]/Tabela1[[#This Row],[AV2]]</f>
        <v>1.0489651488372884</v>
      </c>
      <c r="U791" s="168">
        <v>43631</v>
      </c>
      <c r="V791" s="191" t="s">
        <v>4733</v>
      </c>
      <c r="W791" s="216"/>
      <c r="X791" s="2"/>
      <c r="Y791" s="41"/>
      <c r="Z791" s="40"/>
      <c r="AA791" s="41"/>
      <c r="AB791" s="40"/>
    </row>
    <row r="792" spans="1:28" x14ac:dyDescent="0.2">
      <c r="A792" s="65">
        <v>10944</v>
      </c>
      <c r="B792" s="65" t="s">
        <v>793</v>
      </c>
      <c r="C792" s="65" t="s">
        <v>794</v>
      </c>
      <c r="D792" s="39">
        <v>4</v>
      </c>
      <c r="E792" s="41">
        <v>3.6972973957715203</v>
      </c>
      <c r="F792" s="116">
        <v>1978</v>
      </c>
      <c r="G7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2.5535537528603052</v>
      </c>
      <c r="H792" s="39"/>
      <c r="I792" s="41">
        <v>0.91</v>
      </c>
      <c r="J792" s="23">
        <f>(Tabela1[[#This Row],[real]]-1)^3/Tabela1[[#This Row],[Z]]*0.00002</f>
        <v>4.3129567447795666E-4</v>
      </c>
      <c r="K792" s="66">
        <v>3149.9504063412815</v>
      </c>
      <c r="L792" s="66">
        <v>5348.3367632549489</v>
      </c>
      <c r="M792" s="67">
        <v>42409</v>
      </c>
      <c r="N792" s="22">
        <f>IF(Tabela1[[#This Row],[Entry]]=$B$1,Tabela1[[#This Row],[real]],Tabela1[[#This Row],[L2]]/Tabela1[[#This Row],[days2]])</f>
        <v>3.5809332370443356</v>
      </c>
      <c r="O792" s="42">
        <f>IF(Tabela1[[#This Row],[Entry]]=$B$1,Tabela1[[#This Row],[real]],Tabela1[[#This Row],[L]]/($B$1-Tabela1[[#This Row],[Entry]]))</f>
        <v>3.548995861483045</v>
      </c>
      <c r="P792" s="115">
        <v>879.64510864246586</v>
      </c>
      <c r="Q792" s="43">
        <f>MIN(500,$B$1-Tabela1[[#This Row],[Entry]])</f>
        <v>500</v>
      </c>
      <c r="R792" s="41">
        <f>(0.25-Tabela1[[#This Row],[days]]/2000)*$L$2+(Tabela1[[#This Row],[days]]/2000+0.75)*(IF(Tabela1[[#This Row],[real]]&gt;Tabela1[[#This Row],[AV2]],0.4*Tabela1[[#This Row],[real]]+0.6*Tabela1[[#This Row],[AV2]],Tabela1[[#This Row],[AV2]]))</f>
        <v>3.6274789005352095</v>
      </c>
      <c r="S792" s="42">
        <f>Tabela1[[#This Row],[real]]-Tabela1[[#This Row],[AV2]]</f>
        <v>0.11636415872718464</v>
      </c>
      <c r="T792" s="64">
        <f>Tabela1[[#This Row],[real]]/Tabela1[[#This Row],[AV2]]</f>
        <v>1.0324954840049547</v>
      </c>
      <c r="U792" s="172">
        <v>43631</v>
      </c>
      <c r="V792" s="191" t="s">
        <v>3956</v>
      </c>
      <c r="W792" s="191"/>
      <c r="X792" s="2"/>
      <c r="Y792" s="41"/>
      <c r="Z792" s="40"/>
      <c r="AA792" s="41"/>
      <c r="AB792" s="40"/>
    </row>
    <row r="793" spans="1:28" x14ac:dyDescent="0.2">
      <c r="A793" s="612">
        <v>3813509</v>
      </c>
      <c r="B793" s="612" t="s">
        <v>48</v>
      </c>
      <c r="C793" s="612" t="s">
        <v>6142</v>
      </c>
      <c r="D793" s="613">
        <v>3.5</v>
      </c>
      <c r="E793" s="614">
        <v>3.4193643335298312</v>
      </c>
      <c r="F793" s="588">
        <v>2012</v>
      </c>
      <c r="G793" s="587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3" s="613"/>
      <c r="I793" s="614">
        <v>0.35</v>
      </c>
      <c r="J793" s="589">
        <f>(Tabela1[[#This Row],[real]]-1)^3/Tabela1[[#This Row],[Z]]*0.00002</f>
        <v>8.0921844468326688E-4</v>
      </c>
      <c r="K793" s="615">
        <v>879.71277436772903</v>
      </c>
      <c r="L793" s="590">
        <v>1012.5547797120316</v>
      </c>
      <c r="M793" s="594">
        <v>43631</v>
      </c>
      <c r="N793" s="592">
        <f>IF(Tabela1[[#This Row],[Entry]]=$B$1,Tabela1[[#This Row],[real]],Tabela1[[#This Row],[L2]]/Tabela1[[#This Row],[days2]])</f>
        <v>3.5458996231535735</v>
      </c>
      <c r="O793" s="616">
        <f>IF(Tabela1[[#This Row],[Entry]]=$B$1,Tabela1[[#This Row],[real]],Tabela1[[#This Row],[L]]/($B$1-Tabela1[[#This Row],[Entry]]))</f>
        <v>3.552823788463269</v>
      </c>
      <c r="P793" s="617">
        <v>248.0929715617132</v>
      </c>
      <c r="Q793" s="618">
        <f>MIN(500,$B$1-Tabela1[[#This Row],[Entry]])</f>
        <v>285</v>
      </c>
      <c r="R793" s="614">
        <f>(0.25-Tabela1[[#This Row],[days]]/2000)*$L$2+(Tabela1[[#This Row],[days]]/2000+0.75)*(IF(Tabela1[[#This Row],[real]]&gt;Tabela1[[#This Row],[AV2]],0.4*Tabela1[[#This Row],[real]]+0.6*Tabela1[[#This Row],[AV2]],Tabela1[[#This Row],[AV2]]))</f>
        <v>3.5235813819717334</v>
      </c>
      <c r="S793" s="616">
        <f>Tabela1[[#This Row],[real]]-Tabela1[[#This Row],[AV2]]</f>
        <v>-0.12653528962374239</v>
      </c>
      <c r="T793" s="616">
        <f>Tabela1[[#This Row],[real]]/Tabela1[[#This Row],[AV2]]</f>
        <v>0.96431503903903315</v>
      </c>
      <c r="U793" s="594">
        <v>43631</v>
      </c>
      <c r="V793" s="191" t="s">
        <v>4125</v>
      </c>
      <c r="W793" s="191"/>
      <c r="X793" s="2"/>
      <c r="Y793" s="41"/>
      <c r="Z793" s="40"/>
      <c r="AA793" s="41"/>
      <c r="AB793" s="40"/>
    </row>
    <row r="794" spans="1:28" x14ac:dyDescent="0.2">
      <c r="A794" s="10">
        <v>30995</v>
      </c>
      <c r="B794" s="10" t="s">
        <v>3468</v>
      </c>
      <c r="C794" s="10" t="s">
        <v>2923</v>
      </c>
      <c r="D794" s="2">
        <v>3.5</v>
      </c>
      <c r="E794" s="21">
        <v>3.4275820958059877</v>
      </c>
      <c r="F794" s="116">
        <v>1982</v>
      </c>
      <c r="G7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4" s="39"/>
      <c r="I794" s="21">
        <v>0.52</v>
      </c>
      <c r="J794" s="23">
        <f>(Tabela1[[#This Row],[real]]-1)^3/Tabela1[[#This Row],[Z]]*0.00002</f>
        <v>5.5023527529534896E-4</v>
      </c>
      <c r="K794" s="24">
        <v>2353.3262124989224</v>
      </c>
      <c r="L794" s="66">
        <v>3748.6195061671224</v>
      </c>
      <c r="M794" s="1">
        <v>42828</v>
      </c>
      <c r="N794" s="22">
        <f>IF(Tabela1[[#This Row],[Entry]]=$B$1,Tabela1[[#This Row],[real]],Tabela1[[#This Row],[L2]]/Tabela1[[#This Row],[days2]])</f>
        <v>3.4358151446952037</v>
      </c>
      <c r="O794" s="22">
        <f>IF(Tabela1[[#This Row],[Entry]]=$B$1,Tabela1[[#This Row],[real]],Tabela1[[#This Row],[L]]/($B$1-Tabela1[[#This Row],[Entry]]))</f>
        <v>3.4454223402271347</v>
      </c>
      <c r="P794" s="35">
        <v>684.93970524938982</v>
      </c>
      <c r="Q794" s="3">
        <f>MIN(500,$B$1-Tabela1[[#This Row],[Entry]])</f>
        <v>500</v>
      </c>
      <c r="R794" s="21">
        <f>(0.25-Tabela1[[#This Row],[days]]/2000)*$L$2+(Tabela1[[#This Row],[days]]/2000+0.75)*(IF(Tabela1[[#This Row],[real]]&gt;Tabela1[[#This Row],[AV2]],0.4*Tabela1[[#This Row],[real]]+0.6*Tabela1[[#This Row],[AV2]],Tabela1[[#This Row],[AV2]]))</f>
        <v>3.4358151446952037</v>
      </c>
      <c r="S794" s="22">
        <f>Tabela1[[#This Row],[real]]-Tabela1[[#This Row],[AV2]]</f>
        <v>-8.2330488892159437E-3</v>
      </c>
      <c r="T794" s="47">
        <f>Tabela1[[#This Row],[real]]/Tabela1[[#This Row],[AV2]]</f>
        <v>0.99760375673821466</v>
      </c>
      <c r="U794" s="168">
        <v>43631</v>
      </c>
      <c r="V794" s="191" t="s">
        <v>4017</v>
      </c>
      <c r="W794" s="191"/>
      <c r="X794" s="2"/>
      <c r="Y794" s="41"/>
      <c r="Z794" s="40"/>
      <c r="AA794" s="41"/>
      <c r="AB794" s="40"/>
    </row>
    <row r="795" spans="1:28" x14ac:dyDescent="0.2">
      <c r="A795" s="75">
        <v>7740874</v>
      </c>
      <c r="B795" s="75" t="s">
        <v>2428</v>
      </c>
      <c r="C795" s="80" t="s">
        <v>923</v>
      </c>
      <c r="D795" s="76">
        <v>3.5</v>
      </c>
      <c r="E795" s="77">
        <v>3.4482558950648308</v>
      </c>
      <c r="F795" s="116">
        <v>2016</v>
      </c>
      <c r="G7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5" s="39"/>
      <c r="I795" s="77">
        <v>0.48</v>
      </c>
      <c r="J795" s="23">
        <f>(Tabela1[[#This Row],[real]]-1)^3/Tabela1[[#This Row],[Z]]*0.00002</f>
        <v>6.1144751596060127E-4</v>
      </c>
      <c r="K795" s="112">
        <v>2187.2657881426212</v>
      </c>
      <c r="L795" s="66">
        <v>3385.760966699454</v>
      </c>
      <c r="M795" s="79">
        <v>42930</v>
      </c>
      <c r="N795" s="22">
        <f>IF(Tabela1[[#This Row],[Entry]]=$B$1,Tabela1[[#This Row],[real]],Tabela1[[#This Row],[L2]]/Tabela1[[#This Row],[days2]])</f>
        <v>3.4307831454261675</v>
      </c>
      <c r="O795" s="64">
        <f>IF(Tabela1[[#This Row],[Entry]]=$B$1,Tabela1[[#This Row],[real]],Tabela1[[#This Row],[L]]/($B$1-Tabela1[[#This Row],[Entry]]))</f>
        <v>3.4338346518250042</v>
      </c>
      <c r="P795" s="117">
        <v>637.54125382673283</v>
      </c>
      <c r="Q795" s="78">
        <f>MIN(500,$B$1-Tabela1[[#This Row],[Entry]])</f>
        <v>500</v>
      </c>
      <c r="R795" s="77">
        <f>(0.25-Tabela1[[#This Row],[days]]/2000)*$L$2+(Tabela1[[#This Row],[days]]/2000+0.75)*(IF(Tabela1[[#This Row],[real]]&gt;Tabela1[[#This Row],[AV2]],0.4*Tabela1[[#This Row],[real]]+0.6*Tabela1[[#This Row],[AV2]],Tabela1[[#This Row],[AV2]]))</f>
        <v>3.4377722452816331</v>
      </c>
      <c r="S795" s="64">
        <f>Tabela1[[#This Row],[real]]-Tabela1[[#This Row],[AV2]]</f>
        <v>1.7472749638663299E-2</v>
      </c>
      <c r="T795" s="64">
        <f>Tabela1[[#This Row],[real]]/Tabela1[[#This Row],[AV2]]</f>
        <v>1.005092933274421</v>
      </c>
      <c r="U795" s="168">
        <v>43631</v>
      </c>
      <c r="V795" s="191" t="s">
        <v>4759</v>
      </c>
      <c r="W795" s="191"/>
      <c r="X795" s="2"/>
      <c r="Y795" s="41"/>
      <c r="Z795" s="40"/>
      <c r="AA795" s="41"/>
      <c r="AB795" s="40"/>
    </row>
    <row r="796" spans="1:28" x14ac:dyDescent="0.2">
      <c r="A796" s="75">
        <v>8422403</v>
      </c>
      <c r="B796" s="75" t="s">
        <v>2353</v>
      </c>
      <c r="C796" s="75" t="s">
        <v>3615</v>
      </c>
      <c r="D796" s="76">
        <v>3.5</v>
      </c>
      <c r="E796" s="77">
        <v>3.481845741716096</v>
      </c>
      <c r="F796" s="116">
        <v>2017</v>
      </c>
      <c r="G7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6" s="39"/>
      <c r="I796" s="77">
        <v>0.54</v>
      </c>
      <c r="J796" s="23">
        <f>(Tabela1[[#This Row],[real]]-1)^3/Tabela1[[#This Row],[Z]]*0.00002</f>
        <v>5.6618790748714457E-4</v>
      </c>
      <c r="K796" s="112">
        <v>2033.8921213272042</v>
      </c>
      <c r="L796" s="66">
        <v>3039.6270114545537</v>
      </c>
      <c r="M796" s="79">
        <v>43036</v>
      </c>
      <c r="N796" s="22">
        <f>IF(Tabela1[[#This Row],[Entry]]=$B$1,Tabela1[[#This Row],[real]],Tabela1[[#This Row],[L2]]/Tabela1[[#This Row],[days2]])</f>
        <v>3.4573301065572446</v>
      </c>
      <c r="O796" s="64">
        <f>IF(Tabela1[[#This Row],[Entry]]=$B$1,Tabela1[[#This Row],[real]],Tabela1[[#This Row],[L]]/($B$1-Tabela1[[#This Row],[Entry]]))</f>
        <v>3.4541216039256293</v>
      </c>
      <c r="P796" s="117">
        <v>588.28403960318451</v>
      </c>
      <c r="Q796" s="78">
        <f>MIN(500,$B$1-Tabela1[[#This Row],[Entry]])</f>
        <v>500</v>
      </c>
      <c r="R796" s="77">
        <f>(0.25-Tabela1[[#This Row],[days]]/2000)*$L$2+(Tabela1[[#This Row],[days]]/2000+0.75)*(IF(Tabela1[[#This Row],[real]]&gt;Tabela1[[#This Row],[AV2]],0.4*Tabela1[[#This Row],[real]]+0.6*Tabela1[[#This Row],[AV2]],Tabela1[[#This Row],[AV2]]))</f>
        <v>3.4671363606207852</v>
      </c>
      <c r="S796" s="64">
        <f>Tabela1[[#This Row],[real]]-Tabela1[[#This Row],[AV2]]</f>
        <v>2.4515635158851357E-2</v>
      </c>
      <c r="T796" s="64">
        <f>Tabela1[[#This Row],[real]]/Tabela1[[#This Row],[AV2]]</f>
        <v>1.0070909153604843</v>
      </c>
      <c r="U796" s="172">
        <v>43631</v>
      </c>
      <c r="V796" s="191" t="s">
        <v>4009</v>
      </c>
      <c r="W796" s="191"/>
      <c r="X796" s="2"/>
      <c r="Y796" s="41"/>
      <c r="Z796" s="40"/>
      <c r="AA796" s="41"/>
      <c r="AB796" s="40"/>
    </row>
    <row r="797" spans="1:28" x14ac:dyDescent="0.2">
      <c r="A797" s="65">
        <v>80010</v>
      </c>
      <c r="B797" s="65" t="s">
        <v>37</v>
      </c>
      <c r="C797" s="65" t="s">
        <v>38</v>
      </c>
      <c r="D797" s="39">
        <v>4</v>
      </c>
      <c r="E797" s="41">
        <v>3.9574223500218371</v>
      </c>
      <c r="F797" s="116">
        <v>2003</v>
      </c>
      <c r="G7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797" s="597"/>
      <c r="I797" s="41">
        <v>0.95</v>
      </c>
      <c r="J797" s="23">
        <f>(Tabela1[[#This Row],[real]]-1)^3/Tabela1[[#This Row],[Z]]*0.00002</f>
        <v>5.4456088357744258E-4</v>
      </c>
      <c r="K797" s="66">
        <v>3646.4063207472313</v>
      </c>
      <c r="L797" s="66">
        <v>6255.5507187877147</v>
      </c>
      <c r="M797" s="67">
        <v>42409</v>
      </c>
      <c r="N797" s="22">
        <f>IF(Tabela1[[#This Row],[Entry]]=$B$1,Tabela1[[#This Row],[real]],Tabela1[[#This Row],[L2]]/Tabela1[[#This Row],[days2]])</f>
        <v>4.145315292407683</v>
      </c>
      <c r="O797" s="42">
        <f>IF(Tabela1[[#This Row],[Entry]]=$B$1,Tabela1[[#This Row],[real]],Tabela1[[#This Row],[L]]/($B$1-Tabela1[[#This Row],[Entry]]))</f>
        <v>4.1509958319759219</v>
      </c>
      <c r="P797" s="115">
        <v>879.64510864246586</v>
      </c>
      <c r="Q797" s="43">
        <f>MIN(500,$B$1-Tabela1[[#This Row],[Entry]])</f>
        <v>500</v>
      </c>
      <c r="R797" s="41">
        <f>(0.25-Tabela1[[#This Row],[days]]/2000)*$L$2+(Tabela1[[#This Row],[days]]/2000+0.75)*(IF(Tabela1[[#This Row],[real]]&gt;Tabela1[[#This Row],[AV2]],0.4*Tabela1[[#This Row],[real]]+0.6*Tabela1[[#This Row],[AV2]],Tabela1[[#This Row],[AV2]]))</f>
        <v>4.145315292407683</v>
      </c>
      <c r="S797" s="42">
        <f>Tabela1[[#This Row],[real]]-Tabela1[[#This Row],[AV2]]</f>
        <v>-0.18789294238584597</v>
      </c>
      <c r="T797" s="64">
        <f>Tabela1[[#This Row],[real]]/Tabela1[[#This Row],[AV2]]</f>
        <v>0.95467342551000167</v>
      </c>
      <c r="U797" s="172">
        <v>43631</v>
      </c>
      <c r="V797" s="191" t="s">
        <v>4095</v>
      </c>
      <c r="W797" s="191"/>
      <c r="X797" s="2"/>
      <c r="Y797" s="41"/>
      <c r="Z797" s="40"/>
      <c r="AA797" s="41"/>
      <c r="AB797" s="40"/>
    </row>
    <row r="798" spans="1:28" x14ac:dyDescent="0.2">
      <c r="A798" s="10">
        <v>3597082</v>
      </c>
      <c r="B798" s="10" t="s">
        <v>60</v>
      </c>
      <c r="C798" s="10" t="s">
        <v>275</v>
      </c>
      <c r="D798" s="2">
        <v>4</v>
      </c>
      <c r="E798" s="21">
        <v>3.6595403474370851</v>
      </c>
      <c r="F798" s="116">
        <v>2012</v>
      </c>
      <c r="G7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4.3829633974642386</v>
      </c>
      <c r="H798" s="39"/>
      <c r="I798" s="21">
        <v>0.89</v>
      </c>
      <c r="J798" s="23">
        <f>(Tabela1[[#This Row],[real]]-1)^3/Tabela1[[#This Row],[Z]]*0.00002</f>
        <v>4.2272675804266564E-4</v>
      </c>
      <c r="K798" s="24">
        <v>3455.8473671024244</v>
      </c>
      <c r="L798" s="66">
        <v>5979.7170356747347</v>
      </c>
      <c r="M798" s="1">
        <v>42409</v>
      </c>
      <c r="N798" s="22">
        <f>IF(Tabela1[[#This Row],[Entry]]=$B$1,Tabela1[[#This Row],[real]],Tabela1[[#This Row],[L2]]/Tabela1[[#This Row],[days2]])</f>
        <v>3.928683662478095</v>
      </c>
      <c r="O798" s="22">
        <f>IF(Tabela1[[#This Row],[Entry]]=$B$1,Tabela1[[#This Row],[real]],Tabela1[[#This Row],[L]]/($B$1-Tabela1[[#This Row],[Entry]]))</f>
        <v>3.9679608730422924</v>
      </c>
      <c r="P798" s="35">
        <v>879.64510864246586</v>
      </c>
      <c r="Q798" s="3">
        <f>MIN(500,$B$1-Tabela1[[#This Row],[Entry]])</f>
        <v>500</v>
      </c>
      <c r="R798" s="21">
        <f>(0.25-Tabela1[[#This Row],[days]]/2000)*$L$2+(Tabela1[[#This Row],[days]]/2000+0.75)*(IF(Tabela1[[#This Row],[real]]&gt;Tabela1[[#This Row],[AV2]],0.4*Tabela1[[#This Row],[real]]+0.6*Tabela1[[#This Row],[AV2]],Tabela1[[#This Row],[AV2]]))</f>
        <v>3.928683662478095</v>
      </c>
      <c r="S798" s="22">
        <f>Tabela1[[#This Row],[real]]-Tabela1[[#This Row],[AV2]]</f>
        <v>-0.26914331504100986</v>
      </c>
      <c r="T798" s="47">
        <f>Tabela1[[#This Row],[real]]/Tabela1[[#This Row],[AV2]]</f>
        <v>0.93149274969335594</v>
      </c>
      <c r="U798" s="172">
        <v>43630</v>
      </c>
      <c r="V798" s="191" t="s">
        <v>4113</v>
      </c>
      <c r="W798" s="191"/>
      <c r="X798" s="2"/>
      <c r="Y798" s="41"/>
      <c r="Z798" s="40"/>
      <c r="AA798" s="41"/>
      <c r="AB798" s="40"/>
    </row>
    <row r="799" spans="1:28" x14ac:dyDescent="0.2">
      <c r="A799" s="75">
        <v>7561851</v>
      </c>
      <c r="B799" s="75" t="s">
        <v>52</v>
      </c>
      <c r="C799" s="75" t="s">
        <v>3539</v>
      </c>
      <c r="D799" s="76">
        <v>4</v>
      </c>
      <c r="E799" s="77">
        <v>3.745756774001936</v>
      </c>
      <c r="F799" s="116">
        <v>2017</v>
      </c>
      <c r="G7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0.20559336355784094</v>
      </c>
      <c r="H799" s="39"/>
      <c r="I799" s="77">
        <v>0.7</v>
      </c>
      <c r="J799" s="23">
        <f>(Tabela1[[#This Row],[real]]-1)^3/Tabela1[[#This Row],[Z]]*0.00002</f>
        <v>5.9145015070704188E-4</v>
      </c>
      <c r="K799" s="112">
        <v>2358.4295878922194</v>
      </c>
      <c r="L799" s="66">
        <v>3640.8889984407997</v>
      </c>
      <c r="M799" s="79">
        <v>42926</v>
      </c>
      <c r="N799" s="22">
        <f>IF(Tabela1[[#This Row],[Entry]]=$B$1,Tabela1[[#This Row],[real]],Tabela1[[#This Row],[L2]]/Tabela1[[#This Row],[days2]])</f>
        <v>3.6885041078529466</v>
      </c>
      <c r="O799" s="64">
        <f>IF(Tabela1[[#This Row],[Entry]]=$B$1,Tabela1[[#This Row],[real]],Tabela1[[#This Row],[L]]/($B$1-Tabela1[[#This Row],[Entry]]))</f>
        <v>3.6776656549907067</v>
      </c>
      <c r="P799" s="117">
        <v>639.40001662762018</v>
      </c>
      <c r="Q799" s="78">
        <f>MIN(500,$B$1-Tabela1[[#This Row],[Entry]])</f>
        <v>500</v>
      </c>
      <c r="R799" s="77">
        <f>(0.25-Tabela1[[#This Row],[days]]/2000)*$L$2+(Tabela1[[#This Row],[days]]/2000+0.75)*(IF(Tabela1[[#This Row],[real]]&gt;Tabela1[[#This Row],[AV2]],0.4*Tabela1[[#This Row],[real]]+0.6*Tabela1[[#This Row],[AV2]],Tabela1[[#This Row],[AV2]]))</f>
        <v>3.7114051743125422</v>
      </c>
      <c r="S799" s="64">
        <f>Tabela1[[#This Row],[real]]-Tabela1[[#This Row],[AV2]]</f>
        <v>5.7252666148989384E-2</v>
      </c>
      <c r="T799" s="64">
        <f>Tabela1[[#This Row],[real]]/Tabela1[[#This Row],[AV2]]</f>
        <v>1.0155219201266705</v>
      </c>
      <c r="U799" s="168">
        <v>43630</v>
      </c>
      <c r="V799" s="191" t="s">
        <v>4124</v>
      </c>
      <c r="W799" s="191"/>
      <c r="X799" s="2"/>
      <c r="Y799" s="41"/>
      <c r="Z799" s="40"/>
      <c r="AA799" s="41"/>
      <c r="AB799" s="40"/>
    </row>
    <row r="800" spans="1:28" x14ac:dyDescent="0.2">
      <c r="A800" s="75">
        <v>2723505</v>
      </c>
      <c r="B800" s="75" t="s">
        <v>3723</v>
      </c>
      <c r="C800" s="75" t="s">
        <v>1234</v>
      </c>
      <c r="D800" s="76">
        <v>3.5</v>
      </c>
      <c r="E800" s="77">
        <v>3.379512974946123</v>
      </c>
      <c r="F800" s="116">
        <v>2009</v>
      </c>
      <c r="G8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0" s="39"/>
      <c r="I800" s="77">
        <v>0.54</v>
      </c>
      <c r="J800" s="23">
        <f>(Tabela1[[#This Row],[real]]-1)^3/Tabela1[[#This Row],[Z]]*0.00002</f>
        <v>4.9899991034443847E-4</v>
      </c>
      <c r="K800" s="112">
        <v>1946.199526698103</v>
      </c>
      <c r="L800" s="66">
        <v>2853.5199767435042</v>
      </c>
      <c r="M800" s="79">
        <v>43109</v>
      </c>
      <c r="N800" s="22">
        <f>IF(Tabela1[[#This Row],[Entry]]=$B$1,Tabela1[[#This Row],[real]],Tabela1[[#This Row],[L2]]/Tabela1[[#This Row],[days2]])</f>
        <v>3.5107039553169406</v>
      </c>
      <c r="O800" s="64">
        <f>IF(Tabela1[[#This Row],[Entry]]=$B$1,Tabela1[[#This Row],[real]],Tabela1[[#This Row],[L]]/($B$1-Tabela1[[#This Row],[Entry]]))</f>
        <v>3.5359603181456061</v>
      </c>
      <c r="P800" s="117">
        <v>554.36161848696906</v>
      </c>
      <c r="Q800" s="78">
        <f>MIN(500,$B$1-Tabela1[[#This Row],[Entry]])</f>
        <v>500</v>
      </c>
      <c r="R800" s="77">
        <f>(0.25-Tabela1[[#This Row],[days]]/2000)*$L$2+(Tabela1[[#This Row],[days]]/2000+0.75)*(IF(Tabela1[[#This Row],[real]]&gt;Tabela1[[#This Row],[AV2]],0.4*Tabela1[[#This Row],[real]]+0.6*Tabela1[[#This Row],[AV2]],Tabela1[[#This Row],[AV2]]))</f>
        <v>3.5107039553169406</v>
      </c>
      <c r="S800" s="64">
        <f>Tabela1[[#This Row],[real]]-Tabela1[[#This Row],[AV2]]</f>
        <v>-0.13119098037081756</v>
      </c>
      <c r="T800" s="64">
        <f>Tabela1[[#This Row],[real]]/Tabela1[[#This Row],[AV2]]</f>
        <v>0.96263114690370588</v>
      </c>
      <c r="U800" s="168">
        <v>43630</v>
      </c>
      <c r="V800" s="191" t="s">
        <v>4188</v>
      </c>
      <c r="W800" s="191"/>
      <c r="X800" s="2"/>
      <c r="Y800" s="41"/>
      <c r="Z800" s="40"/>
      <c r="AA800" s="41"/>
      <c r="AB800" s="40"/>
    </row>
    <row r="801" spans="1:28" x14ac:dyDescent="0.2">
      <c r="A801" s="379">
        <v>6203384</v>
      </c>
      <c r="B801" s="379" t="s">
        <v>5487</v>
      </c>
      <c r="C801" s="379" t="s">
        <v>5572</v>
      </c>
      <c r="D801" s="380">
        <v>3.5</v>
      </c>
      <c r="E801" s="381">
        <v>3.4425370291591335</v>
      </c>
      <c r="F801" s="116">
        <v>2015</v>
      </c>
      <c r="G8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1" s="39"/>
      <c r="I801" s="381">
        <v>0.49</v>
      </c>
      <c r="J801" s="373">
        <f>(Tabela1[[#This Row],[real]]-1)^3/Tabela1[[#This Row],[Z]]*0.00002</f>
        <v>5.9478140824649754E-4</v>
      </c>
      <c r="K801" s="383">
        <v>1477.6212211764755</v>
      </c>
      <c r="L801" s="66">
        <v>1914.2325977975624</v>
      </c>
      <c r="M801" s="378">
        <v>43379</v>
      </c>
      <c r="N801" s="376">
        <f>IF(Tabela1[[#This Row],[Entry]]=$B$1,Tabela1[[#This Row],[real]],Tabela1[[#This Row],[L2]]/Tabela1[[#This Row],[days2]])</f>
        <v>3.5548974840907159</v>
      </c>
      <c r="O801" s="384">
        <f>IF(Tabela1[[#This Row],[Entry]]=$B$1,Tabela1[[#This Row],[real]],Tabela1[[#This Row],[L]]/($B$1-Tabela1[[#This Row],[Entry]]))</f>
        <v>3.5646789530680865</v>
      </c>
      <c r="P801" s="382">
        <v>415.65789950042023</v>
      </c>
      <c r="Q801" s="385">
        <f>MIN(500,$B$1-Tabela1[[#This Row],[Entry]])</f>
        <v>500</v>
      </c>
      <c r="R801" s="381">
        <f>(0.25-Tabela1[[#This Row],[days]]/2000)*$L$2+(Tabela1[[#This Row],[days]]/2000+0.75)*(IF(Tabela1[[#This Row],[real]]&gt;Tabela1[[#This Row],[AV2]],0.4*Tabela1[[#This Row],[real]]+0.6*Tabela1[[#This Row],[AV2]],Tabela1[[#This Row],[AV2]]))</f>
        <v>3.5548974840907159</v>
      </c>
      <c r="S801" s="384">
        <f>Tabela1[[#This Row],[real]]-Tabela1[[#This Row],[AV2]]</f>
        <v>-0.11236045493158242</v>
      </c>
      <c r="T801" s="384">
        <f>Tabela1[[#This Row],[real]]/Tabela1[[#This Row],[AV2]]</f>
        <v>0.96839277210259067</v>
      </c>
      <c r="U801" s="378">
        <v>43630</v>
      </c>
      <c r="V801" s="191" t="s">
        <v>5169</v>
      </c>
      <c r="W801" s="191"/>
      <c r="X801" s="2"/>
      <c r="Y801" s="41"/>
      <c r="Z801" s="40"/>
      <c r="AA801" s="41"/>
      <c r="AB801" s="40"/>
    </row>
    <row r="802" spans="1:28" x14ac:dyDescent="0.2">
      <c r="A802" s="570">
        <v>6344462</v>
      </c>
      <c r="B802" s="570" t="s">
        <v>6140</v>
      </c>
      <c r="C802" s="570" t="s">
        <v>6141</v>
      </c>
      <c r="D802" s="571">
        <v>3.5</v>
      </c>
      <c r="E802" s="572">
        <v>3.5081123371451532</v>
      </c>
      <c r="F802" s="560">
        <v>2014</v>
      </c>
      <c r="G8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2" s="571"/>
      <c r="I802" s="572">
        <v>0.35</v>
      </c>
      <c r="J802" s="561">
        <f>(Tabela1[[#This Row],[real]]-1)^3/Tabela1[[#This Row],[Z]]*0.00002</f>
        <v>9.0157716745424684E-4</v>
      </c>
      <c r="K802" s="573">
        <v>908.51803109697175</v>
      </c>
      <c r="L802" s="562">
        <v>1046.4248544273887</v>
      </c>
      <c r="M802" s="566">
        <v>43630</v>
      </c>
      <c r="N802" s="564">
        <f>IF(Tabela1[[#This Row],[Entry]]=$B$1,Tabela1[[#This Row],[real]],Tabela1[[#This Row],[L2]]/Tabela1[[#This Row],[days2]])</f>
        <v>3.6509412459852331</v>
      </c>
      <c r="O802" s="574">
        <f>IF(Tabela1[[#This Row],[Entry]]=$B$1,Tabela1[[#This Row],[real]],Tabela1[[#This Row],[L]]/($B$1-Tabela1[[#This Row],[Entry]]))</f>
        <v>3.6588281623335268</v>
      </c>
      <c r="P802" s="575">
        <v>248.8448785901515</v>
      </c>
      <c r="Q802" s="576">
        <f>MIN(500,$B$1-Tabela1[[#This Row],[Entry]])</f>
        <v>286</v>
      </c>
      <c r="R802" s="572">
        <f>(0.25-Tabela1[[#This Row],[days]]/2000)*$L$2+(Tabela1[[#This Row],[days]]/2000+0.75)*(IF(Tabela1[[#This Row],[real]]&gt;Tabela1[[#This Row],[AV2]],0.4*Tabela1[[#This Row],[real]]+0.6*Tabela1[[#This Row],[AV2]],Tabela1[[#This Row],[AV2]]))</f>
        <v>3.6174873569333443</v>
      </c>
      <c r="S802" s="574">
        <f>Tabela1[[#This Row],[real]]-Tabela1[[#This Row],[AV2]]</f>
        <v>-0.14282890884007982</v>
      </c>
      <c r="T802" s="574">
        <f>Tabela1[[#This Row],[real]]/Tabela1[[#This Row],[AV2]]</f>
        <v>0.96087888048126169</v>
      </c>
      <c r="U802" s="566">
        <v>43630</v>
      </c>
      <c r="V802" s="191" t="s">
        <v>4017</v>
      </c>
      <c r="W802" s="191"/>
      <c r="X802" s="2"/>
      <c r="Y802" s="41"/>
      <c r="Z802" s="40"/>
      <c r="AA802" s="41"/>
      <c r="AB802" s="40"/>
    </row>
    <row r="803" spans="1:28" x14ac:dyDescent="0.2">
      <c r="A803" s="65">
        <v>4485643</v>
      </c>
      <c r="B803" s="65" t="s">
        <v>2550</v>
      </c>
      <c r="C803" s="65" t="s">
        <v>2223</v>
      </c>
      <c r="D803" s="39">
        <v>4.5</v>
      </c>
      <c r="E803" s="41">
        <v>4.3178765462203348</v>
      </c>
      <c r="F803" s="116">
        <v>2013</v>
      </c>
      <c r="G8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3" s="39"/>
      <c r="I803" s="41">
        <v>0.9</v>
      </c>
      <c r="J803" s="23">
        <f>(Tabela1[[#This Row],[real]]-1)^3/Tabela1[[#This Row],[Z]]*0.00002</f>
        <v>8.1164880510665755E-4</v>
      </c>
      <c r="K803" s="66">
        <v>3887.417202252765</v>
      </c>
      <c r="L803" s="66">
        <v>6682.9473185220913</v>
      </c>
      <c r="M803" s="67">
        <v>42409</v>
      </c>
      <c r="N803" s="22">
        <f>IF(Tabela1[[#This Row],[Entry]]=$B$1,Tabela1[[#This Row],[real]],Tabela1[[#This Row],[L2]]/Tabela1[[#This Row],[days2]])</f>
        <v>4.4193017889363562</v>
      </c>
      <c r="O803" s="42">
        <f>IF(Tabela1[[#This Row],[Entry]]=$B$1,Tabela1[[#This Row],[real]],Tabela1[[#This Row],[L]]/($B$1-Tabela1[[#This Row],[Entry]]))</f>
        <v>4.4346033964977378</v>
      </c>
      <c r="P803" s="115">
        <v>879.64510864246586</v>
      </c>
      <c r="Q803" s="43">
        <f>MIN(500,$B$1-Tabela1[[#This Row],[Entry]])</f>
        <v>500</v>
      </c>
      <c r="R803" s="41">
        <f>(0.25-Tabela1[[#This Row],[days]]/2000)*$L$2+(Tabela1[[#This Row],[days]]/2000+0.75)*(IF(Tabela1[[#This Row],[real]]&gt;Tabela1[[#This Row],[AV2]],0.4*Tabela1[[#This Row],[real]]+0.6*Tabela1[[#This Row],[AV2]],Tabela1[[#This Row],[AV2]]))</f>
        <v>4.4193017889363562</v>
      </c>
      <c r="S803" s="42">
        <f>Tabela1[[#This Row],[real]]-Tabela1[[#This Row],[AV2]]</f>
        <v>-0.10142524271602138</v>
      </c>
      <c r="T803" s="64">
        <f>Tabela1[[#This Row],[real]]/Tabela1[[#This Row],[AV2]]</f>
        <v>0.97704948709998996</v>
      </c>
      <c r="U803" s="172">
        <v>43630</v>
      </c>
      <c r="V803" s="191" t="s">
        <v>4074</v>
      </c>
      <c r="W803" s="191"/>
      <c r="X803" s="2"/>
      <c r="Y803" s="41"/>
      <c r="Z803" s="40"/>
      <c r="AA803" s="41"/>
      <c r="AB803" s="40"/>
    </row>
    <row r="804" spans="1:28" x14ac:dyDescent="0.2">
      <c r="A804" s="75">
        <v>6315662</v>
      </c>
      <c r="B804" s="75" t="s">
        <v>3374</v>
      </c>
      <c r="C804" s="75" t="s">
        <v>3545</v>
      </c>
      <c r="D804" s="76">
        <v>4.5</v>
      </c>
      <c r="E804" s="77">
        <v>4.0592888086665413</v>
      </c>
      <c r="F804" s="116">
        <v>2015</v>
      </c>
      <c r="G8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4.4168295008773226</v>
      </c>
      <c r="H804" s="39"/>
      <c r="I804" s="77">
        <v>0.69</v>
      </c>
      <c r="J804" s="23">
        <f>(Tabela1[[#This Row],[real]]-1)^3/Tabela1[[#This Row],[Z]]*0.00002</f>
        <v>8.2993167273365633E-4</v>
      </c>
      <c r="K804" s="112">
        <v>2417.4128979935758</v>
      </c>
      <c r="L804" s="66">
        <v>3680.2946502375557</v>
      </c>
      <c r="M804" s="79">
        <v>42940</v>
      </c>
      <c r="N804" s="22">
        <f>IF(Tabela1[[#This Row],[Entry]]=$B$1,Tabela1[[#This Row],[real]],Tabela1[[#This Row],[L2]]/Tabela1[[#This Row],[days2]])</f>
        <v>3.8196152487737054</v>
      </c>
      <c r="O804" s="64">
        <f>IF(Tabela1[[#This Row],[Entry]]=$B$1,Tabela1[[#This Row],[real]],Tabela1[[#This Row],[L]]/($B$1-Tabela1[[#This Row],[Entry]]))</f>
        <v>3.7707936990138893</v>
      </c>
      <c r="P804" s="117">
        <v>632.89434682451088</v>
      </c>
      <c r="Q804" s="78">
        <f>MIN(500,$B$1-Tabela1[[#This Row],[Entry]])</f>
        <v>500</v>
      </c>
      <c r="R804" s="77">
        <f>(0.25-Tabela1[[#This Row],[days]]/2000)*$L$2+(Tabela1[[#This Row],[days]]/2000+0.75)*(IF(Tabela1[[#This Row],[real]]&gt;Tabela1[[#This Row],[AV2]],0.4*Tabela1[[#This Row],[real]]+0.6*Tabela1[[#This Row],[AV2]],Tabela1[[#This Row],[AV2]]))</f>
        <v>3.9154846727308397</v>
      </c>
      <c r="S804" s="64">
        <f>Tabela1[[#This Row],[real]]-Tabela1[[#This Row],[AV2]]</f>
        <v>0.2396735598928359</v>
      </c>
      <c r="T804" s="64">
        <f>Tabela1[[#This Row],[real]]/Tabela1[[#This Row],[AV2]]</f>
        <v>1.0627480896066124</v>
      </c>
      <c r="U804" s="168">
        <v>43629</v>
      </c>
      <c r="V804" s="191" t="s">
        <v>3956</v>
      </c>
      <c r="W804" s="191"/>
      <c r="X804" s="2"/>
      <c r="Y804" s="41"/>
      <c r="Z804" s="40"/>
      <c r="AA804" s="41"/>
      <c r="AB804" s="40"/>
    </row>
    <row r="805" spans="1:28" x14ac:dyDescent="0.2">
      <c r="A805" s="65">
        <v>11217</v>
      </c>
      <c r="B805" s="65" t="s">
        <v>2322</v>
      </c>
      <c r="C805" s="65" t="s">
        <v>964</v>
      </c>
      <c r="D805" s="39">
        <v>4</v>
      </c>
      <c r="E805" s="41">
        <v>3.7038556640673752</v>
      </c>
      <c r="F805" s="116">
        <v>1961</v>
      </c>
      <c r="G8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2.235791644814507</v>
      </c>
      <c r="H805" s="39"/>
      <c r="I805" s="41">
        <v>0.76</v>
      </c>
      <c r="J805" s="23">
        <f>(Tabela1[[#This Row],[real]]-1)^3/Tabela1[[#This Row],[Z]]*0.00002</f>
        <v>5.2019589069079216E-4</v>
      </c>
      <c r="K805" s="66">
        <v>3190.8381269281081</v>
      </c>
      <c r="L805" s="66">
        <v>5461.4999489789552</v>
      </c>
      <c r="M805" s="67">
        <v>42409</v>
      </c>
      <c r="N805" s="22">
        <f>IF(Tabela1[[#This Row],[Entry]]=$B$1,Tabela1[[#This Row],[real]],Tabela1[[#This Row],[L2]]/Tabela1[[#This Row],[days2]])</f>
        <v>3.627415301441792</v>
      </c>
      <c r="O805" s="42">
        <f>IF(Tabela1[[#This Row],[Entry]]=$B$1,Tabela1[[#This Row],[real]],Tabela1[[#This Row],[L]]/($B$1-Tabela1[[#This Row],[Entry]]))</f>
        <v>3.6240875573848408</v>
      </c>
      <c r="P805" s="115">
        <v>879.64510864246586</v>
      </c>
      <c r="Q805" s="43">
        <f>MIN(500,$B$1-Tabela1[[#This Row],[Entry]])</f>
        <v>500</v>
      </c>
      <c r="R805" s="41">
        <f>(0.25-Tabela1[[#This Row],[days]]/2000)*$L$2+(Tabela1[[#This Row],[days]]/2000+0.75)*(IF(Tabela1[[#This Row],[real]]&gt;Tabela1[[#This Row],[AV2]],0.4*Tabela1[[#This Row],[real]]+0.6*Tabela1[[#This Row],[AV2]],Tabela1[[#This Row],[AV2]]))</f>
        <v>3.6579914464920256</v>
      </c>
      <c r="S805" s="42">
        <f>Tabela1[[#This Row],[real]]-Tabela1[[#This Row],[AV2]]</f>
        <v>7.644036262558318E-2</v>
      </c>
      <c r="T805" s="64">
        <f>Tabela1[[#This Row],[real]]/Tabela1[[#This Row],[AV2]]</f>
        <v>1.0210729558854759</v>
      </c>
      <c r="U805" s="168">
        <v>43629</v>
      </c>
      <c r="V805" s="191" t="s">
        <v>964</v>
      </c>
      <c r="W805" s="191"/>
      <c r="X805" s="2"/>
      <c r="Y805" s="41"/>
      <c r="Z805" s="40"/>
      <c r="AA805" s="41"/>
      <c r="AB805" s="40"/>
    </row>
    <row r="806" spans="1:28" x14ac:dyDescent="0.2">
      <c r="A806" s="65">
        <v>4040583</v>
      </c>
      <c r="B806" s="65" t="s">
        <v>1277</v>
      </c>
      <c r="C806" s="65" t="s">
        <v>2595</v>
      </c>
      <c r="D806" s="39">
        <v>3.5</v>
      </c>
      <c r="E806" s="41">
        <v>3.5277629877867009</v>
      </c>
      <c r="F806" s="116">
        <v>2012</v>
      </c>
      <c r="G8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6" s="39"/>
      <c r="I806" s="41">
        <v>0.72</v>
      </c>
      <c r="J806" s="23">
        <f>(Tabela1[[#This Row],[real]]-1)^3/Tabela1[[#This Row],[Z]]*0.00002</f>
        <v>4.4864884156762836E-4</v>
      </c>
      <c r="K806" s="66">
        <v>2944.1232027274568</v>
      </c>
      <c r="L806" s="66">
        <v>4947.6075224087635</v>
      </c>
      <c r="M806" s="67">
        <v>42409</v>
      </c>
      <c r="N806" s="22">
        <f>IF(Tabela1[[#This Row],[Entry]]=$B$1,Tabela1[[#This Row],[real]],Tabela1[[#This Row],[L2]]/Tabela1[[#This Row],[days2]])</f>
        <v>3.3469443231157712</v>
      </c>
      <c r="O806" s="42">
        <f>IF(Tabela1[[#This Row],[Entry]]=$B$1,Tabela1[[#This Row],[real]],Tabela1[[#This Row],[L]]/($B$1-Tabela1[[#This Row],[Entry]]))</f>
        <v>3.2830839564756227</v>
      </c>
      <c r="P806" s="115">
        <v>879.64510864246586</v>
      </c>
      <c r="Q806" s="43">
        <f>MIN(500,$B$1-Tabela1[[#This Row],[Entry]])</f>
        <v>500</v>
      </c>
      <c r="R806" s="41">
        <f>(0.25-Tabela1[[#This Row],[days]]/2000)*$L$2+(Tabela1[[#This Row],[days]]/2000+0.75)*(IF(Tabela1[[#This Row],[real]]&gt;Tabela1[[#This Row],[AV2]],0.4*Tabela1[[#This Row],[real]]+0.6*Tabela1[[#This Row],[AV2]],Tabela1[[#This Row],[AV2]]))</f>
        <v>3.4192717889841431</v>
      </c>
      <c r="S806" s="42">
        <f>Tabela1[[#This Row],[real]]-Tabela1[[#This Row],[AV2]]</f>
        <v>0.18081866467092977</v>
      </c>
      <c r="T806" s="64">
        <f>Tabela1[[#This Row],[real]]/Tabela1[[#This Row],[AV2]]</f>
        <v>1.0540249992872903</v>
      </c>
      <c r="U806" s="168">
        <v>43629</v>
      </c>
      <c r="V806" s="191" t="s">
        <v>4262</v>
      </c>
      <c r="W806" s="191"/>
      <c r="X806" s="2"/>
      <c r="Y806" s="41"/>
      <c r="Z806" s="40"/>
      <c r="AA806" s="41"/>
      <c r="AB806" s="40"/>
    </row>
    <row r="807" spans="1:28" x14ac:dyDescent="0.2">
      <c r="A807" s="65">
        <v>81646</v>
      </c>
      <c r="B807" s="65" t="s">
        <v>106</v>
      </c>
      <c r="C807" s="65" t="s">
        <v>2230</v>
      </c>
      <c r="D807" s="39">
        <v>4</v>
      </c>
      <c r="E807" s="41">
        <v>4.0038631047858271</v>
      </c>
      <c r="F807" s="116">
        <v>1981</v>
      </c>
      <c r="G8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7" s="597"/>
      <c r="I807" s="41">
        <v>0.94</v>
      </c>
      <c r="J807" s="23">
        <f>(Tabela1[[#This Row],[real]]-1)^3/Tabela1[[#This Row],[Z]]*0.00002</f>
        <v>5.766901744484246E-4</v>
      </c>
      <c r="K807" s="66">
        <v>3663.5566868917022</v>
      </c>
      <c r="L807" s="66">
        <v>6308.538792662991</v>
      </c>
      <c r="M807" s="67">
        <v>42409</v>
      </c>
      <c r="N807" s="22">
        <f>IF(Tabela1[[#This Row],[Entry]]=$B$1,Tabela1[[#This Row],[real]],Tabela1[[#This Row],[L2]]/Tabela1[[#This Row],[days2]])</f>
        <v>4.1648122076704057</v>
      </c>
      <c r="O807" s="42">
        <f>IF(Tabela1[[#This Row],[Entry]]=$B$1,Tabela1[[#This Row],[real]],Tabela1[[#This Row],[L]]/($B$1-Tabela1[[#This Row],[Entry]]))</f>
        <v>4.1861571285089525</v>
      </c>
      <c r="P807" s="115">
        <v>879.64510864246586</v>
      </c>
      <c r="Q807" s="43">
        <f>MIN(500,$B$1-Tabela1[[#This Row],[Entry]])</f>
        <v>500</v>
      </c>
      <c r="R807" s="41">
        <f>(0.25-Tabela1[[#This Row],[days]]/2000)*$L$2+(Tabela1[[#This Row],[days]]/2000+0.75)*(IF(Tabela1[[#This Row],[real]]&gt;Tabela1[[#This Row],[AV2]],0.4*Tabela1[[#This Row],[real]]+0.6*Tabela1[[#This Row],[AV2]],Tabela1[[#This Row],[AV2]]))</f>
        <v>4.1648122076704057</v>
      </c>
      <c r="S807" s="42">
        <f>Tabela1[[#This Row],[real]]-Tabela1[[#This Row],[AV2]]</f>
        <v>-0.16094910288457864</v>
      </c>
      <c r="T807" s="64">
        <f>Tabela1[[#This Row],[real]]/Tabela1[[#This Row],[AV2]]</f>
        <v>0.96135501557833603</v>
      </c>
      <c r="U807" s="168">
        <v>43629</v>
      </c>
      <c r="V807" s="191" t="s">
        <v>4059</v>
      </c>
      <c r="W807" s="191"/>
      <c r="X807" s="2"/>
      <c r="Y807" s="41"/>
      <c r="Z807" s="40"/>
      <c r="AA807" s="41"/>
      <c r="AB807" s="40"/>
    </row>
    <row r="808" spans="1:28" x14ac:dyDescent="0.2">
      <c r="A808" s="65">
        <v>7370302</v>
      </c>
      <c r="B808" s="65" t="s">
        <v>3261</v>
      </c>
      <c r="C808" s="65" t="s">
        <v>3261</v>
      </c>
      <c r="D808" s="39">
        <v>4</v>
      </c>
      <c r="E808" s="41">
        <v>3.6516799285237194</v>
      </c>
      <c r="F808" s="116">
        <v>2016</v>
      </c>
      <c r="G8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4.7638174844513221</v>
      </c>
      <c r="H808" s="39"/>
      <c r="I808" s="41">
        <v>0.72</v>
      </c>
      <c r="J808" s="23">
        <f>(Tabela1[[#This Row],[real]]-1)^3/Tabela1[[#This Row],[Z]]*0.00002</f>
        <v>5.1791775930792362E-4</v>
      </c>
      <c r="K808" s="66">
        <v>2815.1841648489076</v>
      </c>
      <c r="L808" s="66">
        <v>4614.7446242770611</v>
      </c>
      <c r="M808" s="67">
        <v>42700</v>
      </c>
      <c r="N808" s="22">
        <f>IF(Tabela1[[#This Row],[Entry]]=$B$1,Tabela1[[#This Row],[real]],Tabela1[[#This Row],[L2]]/Tabela1[[#This Row],[days2]])</f>
        <v>3.7817142613226444</v>
      </c>
      <c r="O808" s="42">
        <f>IF(Tabela1[[#This Row],[Entry]]=$B$1,Tabela1[[#This Row],[real]],Tabela1[[#This Row],[L]]/($B$1-Tabela1[[#This Row],[Entry]]))</f>
        <v>3.7950202502278465</v>
      </c>
      <c r="P808" s="115">
        <v>744.42011487782383</v>
      </c>
      <c r="Q808" s="43">
        <f>MIN(500,$B$1-Tabela1[[#This Row],[Entry]])</f>
        <v>500</v>
      </c>
      <c r="R808" s="41">
        <f>(0.25-Tabela1[[#This Row],[days]]/2000)*$L$2+(Tabela1[[#This Row],[days]]/2000+0.75)*(IF(Tabela1[[#This Row],[real]]&gt;Tabela1[[#This Row],[AV2]],0.4*Tabela1[[#This Row],[real]]+0.6*Tabela1[[#This Row],[AV2]],Tabela1[[#This Row],[AV2]]))</f>
        <v>3.7817142613226444</v>
      </c>
      <c r="S808" s="42">
        <f>Tabela1[[#This Row],[real]]-Tabela1[[#This Row],[AV2]]</f>
        <v>-0.13003433279892507</v>
      </c>
      <c r="T808" s="64">
        <f>Tabela1[[#This Row],[real]]/Tabela1[[#This Row],[AV2]]</f>
        <v>0.96561497675039942</v>
      </c>
      <c r="U808" s="172">
        <v>43628</v>
      </c>
      <c r="V808" s="191" t="s">
        <v>3951</v>
      </c>
      <c r="W808" s="191"/>
      <c r="X808" s="2"/>
      <c r="Y808" s="41"/>
      <c r="Z808" s="40"/>
      <c r="AA808" s="41"/>
      <c r="AB808" s="40"/>
    </row>
    <row r="809" spans="1:28" x14ac:dyDescent="0.2">
      <c r="A809" s="570">
        <v>9243199</v>
      </c>
      <c r="B809" s="570" t="s">
        <v>6137</v>
      </c>
      <c r="C809" s="570" t="s">
        <v>6138</v>
      </c>
      <c r="D809" s="571">
        <v>3.5</v>
      </c>
      <c r="E809" s="572">
        <v>3.4574720679341375</v>
      </c>
      <c r="F809" s="560">
        <v>2018</v>
      </c>
      <c r="G8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09" s="571"/>
      <c r="I809" s="572">
        <v>0.35</v>
      </c>
      <c r="J809" s="561">
        <f>(Tabela1[[#This Row],[real]]-1)^3/Tabela1[[#This Row],[Z]]*0.00002</f>
        <v>8.4806223109869672E-4</v>
      </c>
      <c r="K809" s="573">
        <v>899.31084099654674</v>
      </c>
      <c r="L809" s="562">
        <v>1036.7288647804057</v>
      </c>
      <c r="M809" s="566">
        <v>43628</v>
      </c>
      <c r="N809" s="564">
        <f>IF(Tabela1[[#This Row],[Entry]]=$B$1,Tabela1[[#This Row],[real]],Tabela1[[#This Row],[L2]]/Tabela1[[#This Row],[days2]])</f>
        <v>3.5922653796807595</v>
      </c>
      <c r="O809" s="574">
        <f>IF(Tabela1[[#This Row],[Entry]]=$B$1,Tabela1[[#This Row],[real]],Tabela1[[#This Row],[L]]/($B$1-Tabela1[[#This Row],[Entry]]))</f>
        <v>3.599753002709742</v>
      </c>
      <c r="P809" s="575">
        <v>250.34643767784979</v>
      </c>
      <c r="Q809" s="576">
        <f>MIN(500,$B$1-Tabela1[[#This Row],[Entry]])</f>
        <v>288</v>
      </c>
      <c r="R809" s="572">
        <f>(0.25-Tabela1[[#This Row],[days]]/2000)*$L$2+(Tabela1[[#This Row],[days]]/2000+0.75)*(IF(Tabela1[[#This Row],[real]]&gt;Tabela1[[#This Row],[AV2]],0.4*Tabela1[[#This Row],[real]]+0.6*Tabela1[[#This Row],[AV2]],Tabela1[[#This Row],[AV2]]))</f>
        <v>3.5653437856258541</v>
      </c>
      <c r="S809" s="574">
        <f>Tabela1[[#This Row],[real]]-Tabela1[[#This Row],[AV2]]</f>
        <v>-0.13479331174662201</v>
      </c>
      <c r="T809" s="574">
        <f>Tabela1[[#This Row],[real]]/Tabela1[[#This Row],[AV2]]</f>
        <v>0.9624767945850925</v>
      </c>
      <c r="U809" s="566">
        <v>43628</v>
      </c>
      <c r="V809" s="191" t="s">
        <v>6139</v>
      </c>
      <c r="W809" s="191"/>
      <c r="X809" s="2"/>
      <c r="Y809" s="41"/>
      <c r="Z809" s="40"/>
      <c r="AA809" s="41"/>
      <c r="AB809" s="40"/>
    </row>
    <row r="810" spans="1:28" x14ac:dyDescent="0.2">
      <c r="A810" s="10">
        <v>17243</v>
      </c>
      <c r="B810" s="10" t="s">
        <v>827</v>
      </c>
      <c r="C810" s="10" t="s">
        <v>828</v>
      </c>
      <c r="D810" s="2">
        <v>3.5</v>
      </c>
      <c r="E810" s="21">
        <v>3.5263968796387082</v>
      </c>
      <c r="F810" s="116">
        <v>1979</v>
      </c>
      <c r="G8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0" s="39"/>
      <c r="I810" s="21">
        <v>0.87</v>
      </c>
      <c r="J810" s="23">
        <f>(Tabela1[[#This Row],[real]]-1)^3/Tabela1[[#This Row],[Z]]*0.00002</f>
        <v>3.7069392760588973E-4</v>
      </c>
      <c r="K810" s="24">
        <v>3203.3679571607813</v>
      </c>
      <c r="L810" s="66">
        <v>5511.0653233099474</v>
      </c>
      <c r="M810" s="1">
        <v>42409</v>
      </c>
      <c r="N810" s="22">
        <f>IF(Tabela1[[#This Row],[Entry]]=$B$1,Tabela1[[#This Row],[real]],Tabela1[[#This Row],[L2]]/Tabela1[[#This Row],[days2]])</f>
        <v>3.6416594893643626</v>
      </c>
      <c r="O810" s="22">
        <f>IF(Tabela1[[#This Row],[Entry]]=$B$1,Tabela1[[#This Row],[real]],Tabela1[[#This Row],[L]]/($B$1-Tabela1[[#This Row],[Entry]]))</f>
        <v>3.6569776531585583</v>
      </c>
      <c r="P810" s="35">
        <v>879.64510864246586</v>
      </c>
      <c r="Q810" s="3">
        <f>MIN(500,$B$1-Tabela1[[#This Row],[Entry]])</f>
        <v>500</v>
      </c>
      <c r="R810" s="21">
        <f>(0.25-Tabela1[[#This Row],[days]]/2000)*$L$2+(Tabela1[[#This Row],[days]]/2000+0.75)*(IF(Tabela1[[#This Row],[real]]&gt;Tabela1[[#This Row],[AV2]],0.4*Tabela1[[#This Row],[real]]+0.6*Tabela1[[#This Row],[AV2]],Tabela1[[#This Row],[AV2]]))</f>
        <v>3.6416594893643626</v>
      </c>
      <c r="S810" s="22">
        <f>Tabela1[[#This Row],[real]]-Tabela1[[#This Row],[AV2]]</f>
        <v>-0.11526260972565439</v>
      </c>
      <c r="T810" s="47">
        <f>Tabela1[[#This Row],[real]]/Tabela1[[#This Row],[AV2]]</f>
        <v>0.96834887774041356</v>
      </c>
      <c r="U810" s="172">
        <v>43628</v>
      </c>
      <c r="V810" s="191" t="s">
        <v>3998</v>
      </c>
      <c r="W810" s="191"/>
      <c r="X810" s="2"/>
      <c r="Y810" s="41"/>
      <c r="Z810" s="40"/>
      <c r="AA810" s="41"/>
      <c r="AB810" s="40"/>
    </row>
    <row r="811" spans="1:28" x14ac:dyDescent="0.2">
      <c r="A811" s="65">
        <v>741</v>
      </c>
      <c r="B811" s="65" t="s">
        <v>271</v>
      </c>
      <c r="C811" s="65" t="s">
        <v>272</v>
      </c>
      <c r="D811" s="39">
        <v>4</v>
      </c>
      <c r="E811" s="41">
        <v>3.8377224469141193</v>
      </c>
      <c r="F811" s="116">
        <v>1991</v>
      </c>
      <c r="G8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1" s="39">
        <v>1</v>
      </c>
      <c r="I811" s="41">
        <v>0.9</v>
      </c>
      <c r="J811" s="23">
        <f>(Tabela1[[#This Row],[real]]-1)^3/Tabela1[[#This Row],[Z]]*0.00002</f>
        <v>5.0780530415623986E-4</v>
      </c>
      <c r="K811" s="66">
        <v>3441.0159806232919</v>
      </c>
      <c r="L811" s="66">
        <v>5901.1083321354117</v>
      </c>
      <c r="M811" s="67">
        <v>42409</v>
      </c>
      <c r="N811" s="22">
        <f>IF(Tabela1[[#This Row],[Entry]]=$B$1,Tabela1[[#This Row],[real]],Tabela1[[#This Row],[L2]]/Tabela1[[#This Row],[days2]])</f>
        <v>3.9118230145492712</v>
      </c>
      <c r="O811" s="42">
        <f>IF(Tabela1[[#This Row],[Entry]]=$B$1,Tabela1[[#This Row],[real]],Tabela1[[#This Row],[L]]/($B$1-Tabela1[[#This Row],[Entry]]))</f>
        <v>3.91579849511308</v>
      </c>
      <c r="P811" s="115">
        <v>879.64510864246586</v>
      </c>
      <c r="Q811" s="43">
        <f>MIN(500,$B$1-Tabela1[[#This Row],[Entry]])</f>
        <v>500</v>
      </c>
      <c r="R811" s="41">
        <f>(0.25-Tabela1[[#This Row],[days]]/2000)*$L$2+(Tabela1[[#This Row],[days]]/2000+0.75)*(IF(Tabela1[[#This Row],[real]]&gt;Tabela1[[#This Row],[AV2]],0.4*Tabela1[[#This Row],[real]]+0.6*Tabela1[[#This Row],[AV2]],Tabela1[[#This Row],[AV2]]))</f>
        <v>3.9118230145492712</v>
      </c>
      <c r="S811" s="42">
        <f>Tabela1[[#This Row],[real]]-Tabela1[[#This Row],[AV2]]</f>
        <v>-7.4100567635151826E-2</v>
      </c>
      <c r="T811" s="64">
        <f>Tabela1[[#This Row],[real]]/Tabela1[[#This Row],[AV2]]</f>
        <v>0.98105728010711402</v>
      </c>
      <c r="U811" s="172">
        <v>43628</v>
      </c>
      <c r="V811" s="191" t="s">
        <v>3971</v>
      </c>
      <c r="W811" s="191"/>
      <c r="X811" s="2"/>
      <c r="Y811" s="41"/>
      <c r="Z811" s="40"/>
      <c r="AA811" s="41"/>
      <c r="AB811" s="40"/>
    </row>
    <row r="812" spans="1:28" x14ac:dyDescent="0.2">
      <c r="A812" s="65">
        <v>158651</v>
      </c>
      <c r="B812" s="65" t="s">
        <v>3471</v>
      </c>
      <c r="C812" s="65" t="s">
        <v>3472</v>
      </c>
      <c r="D812" s="39">
        <v>4</v>
      </c>
      <c r="E812" s="41">
        <v>3.6137616311486016</v>
      </c>
      <c r="F812" s="116">
        <v>1999</v>
      </c>
      <c r="G8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6.6010399895202729</v>
      </c>
      <c r="H812" s="39"/>
      <c r="I812" s="41">
        <v>0.53</v>
      </c>
      <c r="J812" s="23">
        <f>(Tabela1[[#This Row],[real]]-1)^3/Tabela1[[#This Row],[Z]]*0.00002</f>
        <v>6.738326667676312E-4</v>
      </c>
      <c r="K812" s="66">
        <v>2404.1123524329769</v>
      </c>
      <c r="L812" s="66">
        <v>3805.0424142252327</v>
      </c>
      <c r="M812" s="67">
        <v>42831</v>
      </c>
      <c r="N812" s="22">
        <f>IF(Tabela1[[#This Row],[Entry]]=$B$1,Tabela1[[#This Row],[real]],Tabela1[[#This Row],[L2]]/Tabela1[[#This Row],[days2]])</f>
        <v>3.5171204903446411</v>
      </c>
      <c r="O812" s="42">
        <f>IF(Tabela1[[#This Row],[Entry]]=$B$1,Tabela1[[#This Row],[real]],Tabela1[[#This Row],[L]]/($B$1-Tabela1[[#This Row],[Entry]]))</f>
        <v>3.5069515338481407</v>
      </c>
      <c r="P812" s="115">
        <v>683.5456331487236</v>
      </c>
      <c r="Q812" s="43">
        <f>MIN(500,$B$1-Tabela1[[#This Row],[Entry]])</f>
        <v>500</v>
      </c>
      <c r="R812" s="41">
        <f>(0.25-Tabela1[[#This Row],[days]]/2000)*$L$2+(Tabela1[[#This Row],[days]]/2000+0.75)*(IF(Tabela1[[#This Row],[real]]&gt;Tabela1[[#This Row],[AV2]],0.4*Tabela1[[#This Row],[real]]+0.6*Tabela1[[#This Row],[AV2]],Tabela1[[#This Row],[AV2]]))</f>
        <v>3.5557769466662252</v>
      </c>
      <c r="S812" s="42">
        <f>Tabela1[[#This Row],[real]]-Tabela1[[#This Row],[AV2]]</f>
        <v>9.6641140803960468E-2</v>
      </c>
      <c r="T812" s="64">
        <f>Tabela1[[#This Row],[real]]/Tabela1[[#This Row],[AV2]]</f>
        <v>1.0274773471847962</v>
      </c>
      <c r="U812" s="168">
        <v>43627</v>
      </c>
      <c r="V812" s="191" t="s">
        <v>3996</v>
      </c>
      <c r="W812" s="191"/>
      <c r="X812" s="2"/>
      <c r="Y812" s="41"/>
      <c r="Z812" s="40"/>
      <c r="AA812" s="41"/>
      <c r="AB812" s="40"/>
    </row>
    <row r="813" spans="1:28" x14ac:dyDescent="0.2">
      <c r="A813" s="557">
        <v>7380</v>
      </c>
      <c r="B813" s="557" t="s">
        <v>1619</v>
      </c>
      <c r="C813" s="557" t="s">
        <v>6135</v>
      </c>
      <c r="D813" s="558">
        <v>4</v>
      </c>
      <c r="E813" s="559">
        <v>3.6364588692657889</v>
      </c>
      <c r="F813" s="560">
        <v>1996</v>
      </c>
      <c r="G8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5.5013103191904804</v>
      </c>
      <c r="H813" s="558"/>
      <c r="I813" s="559">
        <v>0.35</v>
      </c>
      <c r="J813" s="561">
        <f>(Tabela1[[#This Row],[real]]-1)^3/Tabela1[[#This Row],[Z]]*0.00002</f>
        <v>1.0471887128563773E-3</v>
      </c>
      <c r="K813" s="562">
        <v>955.87504676662002</v>
      </c>
      <c r="L813" s="562">
        <v>1102.9426520899747</v>
      </c>
      <c r="M813" s="563">
        <v>43627</v>
      </c>
      <c r="N813" s="564">
        <f>IF(Tabela1[[#This Row],[Entry]]=$B$1,Tabela1[[#This Row],[real]],Tabela1[[#This Row],[L2]]/Tabela1[[#This Row],[days2]])</f>
        <v>3.8068097438136985</v>
      </c>
      <c r="O813" s="564">
        <f>IF(Tabela1[[#This Row],[Entry]]=$B$1,Tabela1[[#This Row],[real]],Tabela1[[#This Row],[L]]/($B$1-Tabela1[[#This Row],[Entry]]))</f>
        <v>3.8164105608649641</v>
      </c>
      <c r="P813" s="560">
        <v>251.09609124017194</v>
      </c>
      <c r="Q813" s="565">
        <f>MIN(500,$B$1-Tabela1[[#This Row],[Entry]])</f>
        <v>289</v>
      </c>
      <c r="R813" s="559">
        <f>(0.25-Tabela1[[#This Row],[days]]/2000)*$L$2+(Tabela1[[#This Row],[days]]/2000+0.75)*(IF(Tabela1[[#This Row],[real]]&gt;Tabela1[[#This Row],[AV2]],0.4*Tabela1[[#This Row],[real]]+0.6*Tabela1[[#This Row],[AV2]],Tabela1[[#This Row],[AV2]]))</f>
        <v>3.7573807079939705</v>
      </c>
      <c r="S813" s="564">
        <f>Tabela1[[#This Row],[real]]-Tabela1[[#This Row],[AV2]]</f>
        <v>-0.17035087454790965</v>
      </c>
      <c r="T813" s="564">
        <f>Tabela1[[#This Row],[real]]/Tabela1[[#This Row],[AV2]]</f>
        <v>0.95525101436321047</v>
      </c>
      <c r="U813" s="566">
        <v>43627</v>
      </c>
      <c r="V813" s="191" t="s">
        <v>6136</v>
      </c>
      <c r="W813" s="191"/>
      <c r="X813" s="2"/>
      <c r="Y813" s="41"/>
      <c r="Z813" s="40"/>
      <c r="AA813" s="41"/>
      <c r="AB813" s="40"/>
    </row>
    <row r="814" spans="1:28" x14ac:dyDescent="0.2">
      <c r="A814" s="358">
        <v>6227691</v>
      </c>
      <c r="B814" s="358" t="s">
        <v>3308</v>
      </c>
      <c r="C814" s="358" t="s">
        <v>5434</v>
      </c>
      <c r="D814" s="359">
        <v>4</v>
      </c>
      <c r="E814" s="360">
        <v>3.6589096726021126</v>
      </c>
      <c r="F814" s="116">
        <v>2010</v>
      </c>
      <c r="G8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4.4135209404026625</v>
      </c>
      <c r="H814" s="39"/>
      <c r="I814" s="360">
        <v>0.47</v>
      </c>
      <c r="J814" s="362">
        <f>(Tabela1[[#This Row],[real]]-1)^3/Tabela1[[#This Row],[Z]]*0.00002</f>
        <v>7.9991324782249915E-4</v>
      </c>
      <c r="K814" s="363">
        <v>1645.3972184683771</v>
      </c>
      <c r="L814" s="66">
        <v>2170.0234024188667</v>
      </c>
      <c r="M814" s="364">
        <v>43333</v>
      </c>
      <c r="N814" s="365">
        <f>IF(Tabela1[[#This Row],[Entry]]=$B$1,Tabela1[[#This Row],[real]],Tabela1[[#This Row],[L2]]/Tabela1[[#This Row],[days2]])</f>
        <v>3.7231099135926859</v>
      </c>
      <c r="O814" s="365">
        <f>IF(Tabela1[[#This Row],[Entry]]=$B$1,Tabela1[[#This Row],[real]],Tabela1[[#This Row],[L]]/($B$1-Tabela1[[#This Row],[Entry]]))</f>
        <v>3.7221670710443684</v>
      </c>
      <c r="P814" s="361">
        <v>441.94161780215069</v>
      </c>
      <c r="Q814" s="366">
        <f>MIN(500,$B$1-Tabela1[[#This Row],[Entry]])</f>
        <v>500</v>
      </c>
      <c r="R814" s="360">
        <f>(0.25-Tabela1[[#This Row],[days]]/2000)*$L$2+(Tabela1[[#This Row],[days]]/2000+0.75)*(IF(Tabela1[[#This Row],[real]]&gt;Tabela1[[#This Row],[AV2]],0.4*Tabela1[[#This Row],[real]]+0.6*Tabela1[[#This Row],[AV2]],Tabela1[[#This Row],[AV2]]))</f>
        <v>3.7231099135926859</v>
      </c>
      <c r="S814" s="365">
        <f>Tabela1[[#This Row],[real]]-Tabela1[[#This Row],[AV2]]</f>
        <v>-6.420024099057331E-2</v>
      </c>
      <c r="T814" s="365">
        <f>Tabela1[[#This Row],[real]]/Tabela1[[#This Row],[AV2]]</f>
        <v>0.9827562864163143</v>
      </c>
      <c r="U814" s="367">
        <v>43627</v>
      </c>
      <c r="V814" s="191" t="s">
        <v>5435</v>
      </c>
      <c r="W814" s="191"/>
      <c r="X814" s="2"/>
      <c r="Y814" s="41"/>
      <c r="Z814" s="40"/>
      <c r="AA814" s="41"/>
      <c r="AB814" s="40"/>
    </row>
    <row r="815" spans="1:28" x14ac:dyDescent="0.2">
      <c r="A815" s="65">
        <v>156</v>
      </c>
      <c r="B815" s="65" t="s">
        <v>284</v>
      </c>
      <c r="C815" s="65" t="s">
        <v>285</v>
      </c>
      <c r="D815" s="39">
        <v>3.5</v>
      </c>
      <c r="E815" s="41">
        <v>3.5419411172665871</v>
      </c>
      <c r="F815" s="116">
        <v>1996</v>
      </c>
      <c r="G8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5" s="39"/>
      <c r="I815" s="41">
        <v>0.92999999999999994</v>
      </c>
      <c r="J815" s="23">
        <f>(Tabela1[[#This Row],[real]]-1)^3/Tabela1[[#This Row],[Z]]*0.00002</f>
        <v>3.5321855173031219E-4</v>
      </c>
      <c r="K815" s="66">
        <v>3111.786216719694</v>
      </c>
      <c r="L815" s="66">
        <v>5340.8983999553993</v>
      </c>
      <c r="M815" s="67">
        <v>42409</v>
      </c>
      <c r="N815" s="22">
        <f>IF(Tabela1[[#This Row],[Entry]]=$B$1,Tabela1[[#This Row],[real]],Tabela1[[#This Row],[L2]]/Tabela1[[#This Row],[days2]])</f>
        <v>3.537547342839245</v>
      </c>
      <c r="O815" s="42">
        <f>IF(Tabela1[[#This Row],[Entry]]=$B$1,Tabela1[[#This Row],[real]],Tabela1[[#This Row],[L]]/($B$1-Tabela1[[#This Row],[Entry]]))</f>
        <v>3.5440599866990041</v>
      </c>
      <c r="P815" s="115">
        <v>879.64510864246586</v>
      </c>
      <c r="Q815" s="43">
        <f>MIN(500,$B$1-Tabela1[[#This Row],[Entry]])</f>
        <v>500</v>
      </c>
      <c r="R815" s="41">
        <f>(0.25-Tabela1[[#This Row],[days]]/2000)*$L$2+(Tabela1[[#This Row],[days]]/2000+0.75)*(IF(Tabela1[[#This Row],[real]]&gt;Tabela1[[#This Row],[AV2]],0.4*Tabela1[[#This Row],[real]]+0.6*Tabela1[[#This Row],[AV2]],Tabela1[[#This Row],[AV2]]))</f>
        <v>3.5393048526101816</v>
      </c>
      <c r="S815" s="42">
        <f>Tabela1[[#This Row],[real]]-Tabela1[[#This Row],[AV2]]</f>
        <v>4.3937744273421231E-3</v>
      </c>
      <c r="T815" s="64">
        <f>Tabela1[[#This Row],[real]]/Tabela1[[#This Row],[AV2]]</f>
        <v>1.001242039752835</v>
      </c>
      <c r="U815" s="172">
        <v>43627</v>
      </c>
      <c r="V815" s="191" t="s">
        <v>4625</v>
      </c>
      <c r="W815" s="191"/>
      <c r="X815" s="2"/>
      <c r="Y815" s="41"/>
      <c r="Z815" s="40"/>
      <c r="AA815" s="41"/>
      <c r="AB815" s="40"/>
    </row>
    <row r="816" spans="1:28" x14ac:dyDescent="0.2">
      <c r="A816" s="65">
        <v>629</v>
      </c>
      <c r="B816" s="65" t="s">
        <v>41</v>
      </c>
      <c r="C816" s="65" t="s">
        <v>326</v>
      </c>
      <c r="D816" s="39">
        <v>4</v>
      </c>
      <c r="E816" s="41">
        <v>3.6341696110802082</v>
      </c>
      <c r="F816" s="116">
        <v>1977</v>
      </c>
      <c r="G8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5.6122297683644318</v>
      </c>
      <c r="H816" s="39"/>
      <c r="I816" s="41">
        <v>0.91</v>
      </c>
      <c r="J816" s="23">
        <f>(Tabela1[[#This Row],[real]]-1)^3/Tabela1[[#This Row],[Z]]*0.00002</f>
        <v>4.0171662843876401E-4</v>
      </c>
      <c r="K816" s="66">
        <v>3044.0973880983474</v>
      </c>
      <c r="L816" s="66">
        <v>5144.8071329179411</v>
      </c>
      <c r="M816" s="67">
        <v>42409</v>
      </c>
      <c r="N816" s="22">
        <f>IF(Tabela1[[#This Row],[Entry]]=$B$1,Tabela1[[#This Row],[real]],Tabela1[[#This Row],[L2]]/Tabela1[[#This Row],[days2]])</f>
        <v>3.46059718651335</v>
      </c>
      <c r="O816" s="42">
        <f>IF(Tabela1[[#This Row],[Entry]]=$B$1,Tabela1[[#This Row],[real]],Tabela1[[#This Row],[L]]/($B$1-Tabela1[[#This Row],[Entry]]))</f>
        <v>3.4139397033297554</v>
      </c>
      <c r="P816" s="115">
        <v>879.64510864246586</v>
      </c>
      <c r="Q816" s="43">
        <f>MIN(500,$B$1-Tabela1[[#This Row],[Entry]])</f>
        <v>500</v>
      </c>
      <c r="R816" s="41">
        <f>(0.25-Tabela1[[#This Row],[days]]/2000)*$L$2+(Tabela1[[#This Row],[days]]/2000+0.75)*(IF(Tabela1[[#This Row],[real]]&gt;Tabela1[[#This Row],[AV2]],0.4*Tabela1[[#This Row],[real]]+0.6*Tabela1[[#This Row],[AV2]],Tabela1[[#This Row],[AV2]]))</f>
        <v>3.5300261563400932</v>
      </c>
      <c r="S816" s="42">
        <f>Tabela1[[#This Row],[real]]-Tabela1[[#This Row],[AV2]]</f>
        <v>0.17357242456685817</v>
      </c>
      <c r="T816" s="64">
        <f>Tabela1[[#This Row],[real]]/Tabela1[[#This Row],[AV2]]</f>
        <v>1.0501567837029127</v>
      </c>
      <c r="U816" s="172">
        <v>43626</v>
      </c>
      <c r="V816" s="191" t="s">
        <v>4096</v>
      </c>
      <c r="W816" s="191"/>
      <c r="X816" s="2"/>
      <c r="Y816" s="41"/>
      <c r="Z816" s="40"/>
      <c r="AA816" s="41"/>
      <c r="AB816" s="40"/>
    </row>
    <row r="817" spans="1:28" x14ac:dyDescent="0.2">
      <c r="A817" s="65">
        <v>5218550</v>
      </c>
      <c r="B817" s="65" t="s">
        <v>2789</v>
      </c>
      <c r="C817" s="65" t="s">
        <v>2790</v>
      </c>
      <c r="D817" s="39">
        <v>4</v>
      </c>
      <c r="E817" s="41">
        <v>3.6682544733924547</v>
      </c>
      <c r="F817" s="116">
        <v>2014</v>
      </c>
      <c r="G8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3.9607453806891444</v>
      </c>
      <c r="H817" s="39"/>
      <c r="I817" s="41">
        <v>0.72</v>
      </c>
      <c r="J817" s="23">
        <f>(Tabela1[[#This Row],[real]]-1)^3/Tabela1[[#This Row],[Z]]*0.00002</f>
        <v>5.2769045405993791E-4</v>
      </c>
      <c r="K817" s="66">
        <v>3025.331634391202</v>
      </c>
      <c r="L817" s="66">
        <v>5120.2823866408617</v>
      </c>
      <c r="M817" s="67">
        <v>42474</v>
      </c>
      <c r="N817" s="22">
        <f>IF(Tabela1[[#This Row],[Entry]]=$B$1,Tabela1[[#This Row],[real]],Tabela1[[#This Row],[L2]]/Tabela1[[#This Row],[days2]])</f>
        <v>3.5615592335222148</v>
      </c>
      <c r="O817" s="42">
        <f>IF(Tabela1[[#This Row],[Entry]]=$B$1,Tabela1[[#This Row],[real]],Tabela1[[#This Row],[L]]/($B$1-Tabela1[[#This Row],[Entry]]))</f>
        <v>3.5508199629964365</v>
      </c>
      <c r="P817" s="115">
        <v>849.44021312802681</v>
      </c>
      <c r="Q817" s="43">
        <f>MIN(500,$B$1-Tabela1[[#This Row],[Entry]])</f>
        <v>500</v>
      </c>
      <c r="R817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3.6042373294703109</v>
      </c>
      <c r="S817" s="42">
        <f>Tabela1[[#This Row],[real]]-Tabela1[[#This Row],[AV2]]</f>
        <v>0.10669523987023988</v>
      </c>
      <c r="T817" s="64">
        <f>Tabela1[[#This Row],[real]]/Tabela1[[#This Row],[AV2]]</f>
        <v>1.029957452024383</v>
      </c>
      <c r="U817" s="168">
        <v>43626</v>
      </c>
      <c r="V817" s="191" t="s">
        <v>4207</v>
      </c>
      <c r="W817" s="191"/>
      <c r="X817" s="2"/>
      <c r="Y817" s="41"/>
      <c r="Z817" s="40"/>
      <c r="AA817" s="41"/>
      <c r="AB817" s="40"/>
    </row>
    <row r="818" spans="1:28" x14ac:dyDescent="0.2">
      <c r="A818" s="570">
        <v>9921410</v>
      </c>
      <c r="B818" s="570" t="s">
        <v>2490</v>
      </c>
      <c r="C818" s="570" t="s">
        <v>6134</v>
      </c>
      <c r="D818" s="571">
        <v>3.5</v>
      </c>
      <c r="E818" s="572">
        <v>3.2838167011771535</v>
      </c>
      <c r="F818" s="560">
        <v>2019</v>
      </c>
      <c r="G8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8" s="571"/>
      <c r="I818" s="572">
        <v>0.32</v>
      </c>
      <c r="J818" s="561">
        <f>(Tabela1[[#This Row],[real]]-1)^3/Tabela1[[#This Row],[Z]]*0.00002</f>
        <v>7.4449836959365593E-4</v>
      </c>
      <c r="K818" s="573">
        <v>855.4225942359036</v>
      </c>
      <c r="L818" s="562">
        <v>986.82132836960307</v>
      </c>
      <c r="M818" s="566">
        <v>43626</v>
      </c>
      <c r="N818" s="564">
        <f>IF(Tabela1[[#This Row],[Entry]]=$B$1,Tabela1[[#This Row],[real]],Tabela1[[#This Row],[L2]]/Tabela1[[#This Row],[days2]])</f>
        <v>3.3966233624378299</v>
      </c>
      <c r="O818" s="574">
        <f>IF(Tabela1[[#This Row],[Entry]]=$B$1,Tabela1[[#This Row],[real]],Tabela1[[#This Row],[L]]/($B$1-Tabela1[[#This Row],[Entry]]))</f>
        <v>3.4028321667917347</v>
      </c>
      <c r="P818" s="575">
        <v>251.84499514893176</v>
      </c>
      <c r="Q818" s="576">
        <f>MIN(500,$B$1-Tabela1[[#This Row],[Entry]])</f>
        <v>290</v>
      </c>
      <c r="R818" s="572">
        <f>(0.25-Tabela1[[#This Row],[days]]/2000)*$L$2+(Tabela1[[#This Row],[days]]/2000+0.75)*(IF(Tabela1[[#This Row],[real]]&gt;Tabela1[[#This Row],[AV2]],0.4*Tabela1[[#This Row],[real]]+0.6*Tabela1[[#This Row],[AV2]],Tabela1[[#This Row],[AV2]]))</f>
        <v>3.3904981574958368</v>
      </c>
      <c r="S818" s="574">
        <f>Tabela1[[#This Row],[real]]-Tabela1[[#This Row],[AV2]]</f>
        <v>-0.1128066612606764</v>
      </c>
      <c r="T818" s="574">
        <f>Tabela1[[#This Row],[real]]/Tabela1[[#This Row],[AV2]]</f>
        <v>0.96678858701021453</v>
      </c>
      <c r="U818" s="566">
        <v>43626</v>
      </c>
      <c r="V818" s="191" t="s">
        <v>3995</v>
      </c>
      <c r="W818" s="191"/>
      <c r="X818" s="2"/>
      <c r="Y818" s="41"/>
      <c r="Z818" s="40"/>
      <c r="AA818" s="41"/>
      <c r="AB818" s="40"/>
    </row>
    <row r="819" spans="1:28" x14ac:dyDescent="0.2">
      <c r="A819" s="65">
        <v>7012698</v>
      </c>
      <c r="B819" s="65" t="s">
        <v>2919</v>
      </c>
      <c r="C819" s="65" t="s">
        <v>2976</v>
      </c>
      <c r="D819" s="39">
        <v>4.5</v>
      </c>
      <c r="E819" s="41">
        <v>4.2986101358517264</v>
      </c>
      <c r="F819" s="116">
        <v>2015</v>
      </c>
      <c r="G8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19" s="39"/>
      <c r="I819" s="41">
        <v>0.85</v>
      </c>
      <c r="J819" s="23">
        <f>(Tabela1[[#This Row],[real]]-1)^3/Tabela1[[#This Row],[Z]]*0.00002</f>
        <v>8.4450852375629051E-4</v>
      </c>
      <c r="K819" s="66">
        <v>3171.0027570142029</v>
      </c>
      <c r="L819" s="66">
        <v>5213.0269266700916</v>
      </c>
      <c r="M819" s="67">
        <v>42608</v>
      </c>
      <c r="N819" s="22">
        <f>IF(Tabela1[[#This Row],[Entry]]=$B$1,Tabela1[[#This Row],[real]],Tabela1[[#This Row],[L2]]/Tabela1[[#This Row],[days2]])</f>
        <v>4.0283497500926977</v>
      </c>
      <c r="O819" s="42">
        <f>IF(Tabela1[[#This Row],[Entry]]=$B$1,Tabela1[[#This Row],[real]],Tabela1[[#This Row],[L]]/($B$1-Tabela1[[#This Row],[Entry]]))</f>
        <v>3.9854945922554217</v>
      </c>
      <c r="P819" s="115">
        <v>787.17165929826081</v>
      </c>
      <c r="Q819" s="43">
        <f>MIN(500,$B$1-Tabela1[[#This Row],[Entry]])</f>
        <v>500</v>
      </c>
      <c r="R819" s="41">
        <f>(0.25-Tabela1[[#This Row],[days]]/2000)*$L$2+(Tabela1[[#This Row],[days]]/2000+0.75)*(IF(Tabela1[[#This Row],[real]]&gt;Tabela1[[#This Row],[AV2]],0.4*Tabela1[[#This Row],[real]]+0.6*Tabela1[[#This Row],[AV2]],Tabela1[[#This Row],[AV2]]))</f>
        <v>4.1364539043963093</v>
      </c>
      <c r="S819" s="42">
        <f>Tabela1[[#This Row],[real]]-Tabela1[[#This Row],[AV2]]</f>
        <v>0.27026038575902867</v>
      </c>
      <c r="T819" s="64">
        <f>Tabela1[[#This Row],[real]]/Tabela1[[#This Row],[AV2]]</f>
        <v>1.0670896030695471</v>
      </c>
      <c r="U819" s="172">
        <v>43626</v>
      </c>
      <c r="V819" s="191" t="s">
        <v>3983</v>
      </c>
      <c r="W819" s="191"/>
      <c r="X819" s="2"/>
      <c r="Y819" s="41"/>
      <c r="Z819" s="40"/>
      <c r="AA819" s="41"/>
      <c r="AB819" s="40"/>
    </row>
    <row r="820" spans="1:28" x14ac:dyDescent="0.2">
      <c r="A820" s="403">
        <v>1628221</v>
      </c>
      <c r="B820" s="403" t="s">
        <v>5313</v>
      </c>
      <c r="C820" s="403" t="s">
        <v>5454</v>
      </c>
      <c r="D820" s="404">
        <v>4</v>
      </c>
      <c r="E820" s="405">
        <v>3.6060241216328071</v>
      </c>
      <c r="F820" s="116">
        <v>2008</v>
      </c>
      <c r="G8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6.9759388536483655</v>
      </c>
      <c r="H820" s="39"/>
      <c r="I820" s="405">
        <v>0.48</v>
      </c>
      <c r="J820" s="362">
        <f>(Tabela1[[#This Row],[real]]-1)^3/Tabela1[[#This Row],[Z]]*0.00002</f>
        <v>7.3743551948550988E-4</v>
      </c>
      <c r="K820" s="407">
        <v>1610.5153251977026</v>
      </c>
      <c r="L820" s="66">
        <v>2118.3967338430848</v>
      </c>
      <c r="M820" s="367">
        <v>43340</v>
      </c>
      <c r="N820" s="365">
        <f>IF(Tabela1[[#This Row],[Entry]]=$B$1,Tabela1[[#This Row],[real]],Tabela1[[#This Row],[L2]]/Tabela1[[#This Row],[days2]])</f>
        <v>3.6768116282551349</v>
      </c>
      <c r="O820" s="408">
        <f>IF(Tabela1[[#This Row],[Entry]]=$B$1,Tabela1[[#This Row],[real]],Tabela1[[#This Row],[L]]/($B$1-Tabela1[[#This Row],[Entry]]))</f>
        <v>3.6777721073664669</v>
      </c>
      <c r="P820" s="406">
        <v>438.01953649770945</v>
      </c>
      <c r="Q820" s="409">
        <f>MIN(500,$B$1-Tabela1[[#This Row],[Entry]])</f>
        <v>500</v>
      </c>
      <c r="R820" s="405">
        <f>(0.25-Tabela1[[#This Row],[days]]/2000)*$L$2+(Tabela1[[#This Row],[days]]/2000+0.75)*(IF(Tabela1[[#This Row],[real]]&gt;Tabela1[[#This Row],[AV2]],0.4*Tabela1[[#This Row],[real]]+0.6*Tabela1[[#This Row],[AV2]],Tabela1[[#This Row],[AV2]]))</f>
        <v>3.6768116282551349</v>
      </c>
      <c r="S820" s="408">
        <f>Tabela1[[#This Row],[real]]-Tabela1[[#This Row],[AV2]]</f>
        <v>-7.07875066223278E-2</v>
      </c>
      <c r="T820" s="408">
        <f>Tabela1[[#This Row],[real]]/Tabela1[[#This Row],[AV2]]</f>
        <v>0.98074758410837581</v>
      </c>
      <c r="U820" s="367">
        <v>43625</v>
      </c>
      <c r="V820" s="191" t="s">
        <v>4061</v>
      </c>
      <c r="W820" s="191"/>
      <c r="X820" s="2"/>
      <c r="Y820" s="41"/>
      <c r="Z820" s="40"/>
      <c r="AA820" s="41"/>
      <c r="AB820" s="40"/>
    </row>
    <row r="821" spans="1:28" x14ac:dyDescent="0.2">
      <c r="A821" s="75">
        <v>3857865</v>
      </c>
      <c r="B821" s="75" t="s">
        <v>18</v>
      </c>
      <c r="C821" s="80" t="s">
        <v>3897</v>
      </c>
      <c r="D821" s="76">
        <v>4.5</v>
      </c>
      <c r="E821" s="77">
        <v>4.0153746521360052</v>
      </c>
      <c r="F821" s="116">
        <v>2012</v>
      </c>
      <c r="G8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5.4338717662736666</v>
      </c>
      <c r="H821" s="39"/>
      <c r="I821" s="77">
        <v>0.7</v>
      </c>
      <c r="J821" s="23">
        <f>(Tabela1[[#This Row],[real]]-1)^3/Tabela1[[#This Row],[Z]]*0.00002</f>
        <v>7.8334990460817268E-4</v>
      </c>
      <c r="K821" s="112">
        <v>2432.8747784288144</v>
      </c>
      <c r="L821" s="66">
        <v>3710.2695916941148</v>
      </c>
      <c r="M821" s="79">
        <v>42937</v>
      </c>
      <c r="N821" s="22">
        <f>IF(Tabela1[[#This Row],[Entry]]=$B$1,Tabela1[[#This Row],[real]],Tabela1[[#This Row],[L2]]/Tabela1[[#This Row],[days2]])</f>
        <v>3.8355970341558541</v>
      </c>
      <c r="O821" s="64">
        <f>IF(Tabela1[[#This Row],[Entry]]=$B$1,Tabela1[[#This Row],[real]],Tabela1[[#This Row],[L]]/($B$1-Tabela1[[#This Row],[Entry]]))</f>
        <v>3.7898565798714143</v>
      </c>
      <c r="P821" s="117">
        <v>634.28841892517687</v>
      </c>
      <c r="Q821" s="78">
        <f>MIN(500,$B$1-Tabela1[[#This Row],[Entry]])</f>
        <v>500</v>
      </c>
      <c r="R821" s="77">
        <f>(0.25-Tabela1[[#This Row],[days]]/2000)*$L$2+(Tabela1[[#This Row],[days]]/2000+0.75)*(IF(Tabela1[[#This Row],[real]]&gt;Tabela1[[#This Row],[AV2]],0.4*Tabela1[[#This Row],[real]]+0.6*Tabela1[[#This Row],[AV2]],Tabela1[[#This Row],[AV2]]))</f>
        <v>3.9075080813479146</v>
      </c>
      <c r="S821" s="64">
        <f>Tabela1[[#This Row],[real]]-Tabela1[[#This Row],[AV2]]</f>
        <v>0.17977761798015113</v>
      </c>
      <c r="T821" s="64">
        <f>Tabela1[[#This Row],[real]]/Tabela1[[#This Row],[AV2]]</f>
        <v>1.0468708303764025</v>
      </c>
      <c r="U821" s="168">
        <v>43625</v>
      </c>
      <c r="V821" s="191" t="s">
        <v>3983</v>
      </c>
      <c r="W821" s="191"/>
      <c r="X821" s="2"/>
      <c r="Y821" s="41"/>
      <c r="Z821" s="40"/>
      <c r="AA821" s="41"/>
      <c r="AB821" s="40"/>
    </row>
    <row r="822" spans="1:28" x14ac:dyDescent="0.2">
      <c r="A822" s="65">
        <v>1430</v>
      </c>
      <c r="B822" s="65" t="s">
        <v>1555</v>
      </c>
      <c r="C822" s="65" t="s">
        <v>1557</v>
      </c>
      <c r="D822" s="39">
        <v>4.5</v>
      </c>
      <c r="E822" s="41">
        <v>4.2413783028116256</v>
      </c>
      <c r="F822" s="116">
        <v>1977</v>
      </c>
      <c r="G8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0.19967662213728724</v>
      </c>
      <c r="H822" s="39">
        <v>3</v>
      </c>
      <c r="I822" s="41">
        <v>0.88</v>
      </c>
      <c r="J822" s="23">
        <f>(Tabela1[[#This Row],[real]]-1)^3/Tabela1[[#This Row],[Z]]*0.00002</f>
        <v>7.7399202460612588E-4</v>
      </c>
      <c r="K822" s="66">
        <v>3379.1869944502637</v>
      </c>
      <c r="L822" s="66">
        <v>5672.936606113245</v>
      </c>
      <c r="M822" s="67">
        <v>42409</v>
      </c>
      <c r="N822" s="22">
        <f>IF(Tabela1[[#This Row],[Entry]]=$B$1,Tabela1[[#This Row],[real]],Tabela1[[#This Row],[L2]]/Tabela1[[#This Row],[days2]])</f>
        <v>3.8415344566233967</v>
      </c>
      <c r="O822" s="42">
        <f>IF(Tabela1[[#This Row],[Entry]]=$B$1,Tabela1[[#This Row],[real]],Tabela1[[#This Row],[L]]/($B$1-Tabela1[[#This Row],[Entry]]))</f>
        <v>3.7643905813624716</v>
      </c>
      <c r="P822" s="115">
        <v>879.64510864246586</v>
      </c>
      <c r="Q822" s="43">
        <f>MIN(500,$B$1-Tabela1[[#This Row],[Entry]])</f>
        <v>500</v>
      </c>
      <c r="R822" s="41">
        <f>(0.25-Tabela1[[#This Row],[days]]/2000)*$L$2+(Tabela1[[#This Row],[days]]/2000+0.75)*(IF(Tabela1[[#This Row],[real]]&gt;Tabela1[[#This Row],[AV2]],0.4*Tabela1[[#This Row],[real]]+0.6*Tabela1[[#This Row],[AV2]],Tabela1[[#This Row],[AV2]]))</f>
        <v>4.0014719950986883</v>
      </c>
      <c r="S822" s="42">
        <f>Tabela1[[#This Row],[real]]-Tabela1[[#This Row],[AV2]]</f>
        <v>0.39984384618822899</v>
      </c>
      <c r="T822" s="64">
        <f>Tabela1[[#This Row],[real]]/Tabela1[[#This Row],[AV2]]</f>
        <v>1.1040844096813545</v>
      </c>
      <c r="U822" s="172">
        <v>43625</v>
      </c>
      <c r="V822" s="191" t="s">
        <v>4384</v>
      </c>
      <c r="W822" s="191"/>
      <c r="X822" s="2"/>
      <c r="Y822" s="41"/>
      <c r="Z822" s="40"/>
      <c r="AA822" s="41"/>
      <c r="AB822" s="40"/>
    </row>
    <row r="823" spans="1:28" x14ac:dyDescent="0.2">
      <c r="A823" s="570">
        <v>9963663</v>
      </c>
      <c r="B823" s="570" t="s">
        <v>6130</v>
      </c>
      <c r="C823" s="570" t="s">
        <v>6131</v>
      </c>
      <c r="D823" s="571">
        <v>3</v>
      </c>
      <c r="E823" s="572">
        <v>3.0464106743231021</v>
      </c>
      <c r="F823" s="560">
        <v>2019</v>
      </c>
      <c r="G8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3" s="571"/>
      <c r="I823" s="572">
        <v>0.25</v>
      </c>
      <c r="J823" s="561">
        <f>(Tabela1[[#This Row],[real]]-1)^3/Tabela1[[#This Row],[Z]]*0.00002</f>
        <v>6.8559614098624071E-4</v>
      </c>
      <c r="K823" s="573">
        <v>797.273877882943</v>
      </c>
      <c r="L823" s="562">
        <v>920.29650750426697</v>
      </c>
      <c r="M823" s="566">
        <v>43625</v>
      </c>
      <c r="N823" s="564">
        <f>IF(Tabela1[[#This Row],[Entry]]=$B$1,Tabela1[[#This Row],[real]],Tabela1[[#This Row],[L2]]/Tabela1[[#This Row],[days2]])</f>
        <v>3.1563558924600672</v>
      </c>
      <c r="O823" s="574">
        <f>IF(Tabela1[[#This Row],[Entry]]=$B$1,Tabela1[[#This Row],[real]],Tabela1[[#This Row],[L]]/($B$1-Tabela1[[#This Row],[Entry]]))</f>
        <v>3.1625309536229107</v>
      </c>
      <c r="P823" s="575">
        <v>252.59315015378283</v>
      </c>
      <c r="Q823" s="576">
        <f>MIN(500,$B$1-Tabela1[[#This Row],[Entry]])</f>
        <v>291</v>
      </c>
      <c r="R823" s="572">
        <f>(0.25-Tabela1[[#This Row],[days]]/2000)*$L$2+(Tabela1[[#This Row],[days]]/2000+0.75)*(IF(Tabela1[[#This Row],[real]]&gt;Tabela1[[#This Row],[AV2]],0.4*Tabela1[[#This Row],[real]]+0.6*Tabela1[[#This Row],[AV2]],Tabela1[[#This Row],[AV2]]))</f>
        <v>3.1753678057733312</v>
      </c>
      <c r="S823" s="574">
        <f>Tabela1[[#This Row],[real]]-Tabela1[[#This Row],[AV2]]</f>
        <v>-0.10994521813696512</v>
      </c>
      <c r="T823" s="574">
        <f>Tabela1[[#This Row],[real]]/Tabela1[[#This Row],[AV2]]</f>
        <v>0.9651670401301693</v>
      </c>
      <c r="U823" s="566">
        <v>43625</v>
      </c>
      <c r="V823" s="191" t="s">
        <v>5034</v>
      </c>
      <c r="W823" s="191"/>
      <c r="X823" s="2"/>
      <c r="Y823" s="41"/>
      <c r="Z823" s="40"/>
      <c r="AA823" s="41"/>
      <c r="AB823" s="40"/>
    </row>
    <row r="824" spans="1:28" x14ac:dyDescent="0.2">
      <c r="A824" s="65">
        <v>58788</v>
      </c>
      <c r="B824" s="65" t="s">
        <v>919</v>
      </c>
      <c r="C824" s="65" t="s">
        <v>2619</v>
      </c>
      <c r="D824" s="39">
        <v>3.5</v>
      </c>
      <c r="E824" s="41">
        <v>3.3842608581779232</v>
      </c>
      <c r="F824" s="116">
        <v>2003</v>
      </c>
      <c r="G8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4" s="39"/>
      <c r="I824" s="41">
        <v>0.79</v>
      </c>
      <c r="J824" s="23">
        <f>(Tabela1[[#This Row],[real]]-1)^3/Tabela1[[#This Row],[Z]]*0.00002</f>
        <v>3.4313436249668906E-4</v>
      </c>
      <c r="K824" s="66">
        <v>3046.4479921566117</v>
      </c>
      <c r="L824" s="66">
        <v>5247.5394719128572</v>
      </c>
      <c r="M824" s="67">
        <v>42409</v>
      </c>
      <c r="N824" s="22">
        <f>IF(Tabela1[[#This Row],[Entry]]=$B$1,Tabela1[[#This Row],[real]],Tabela1[[#This Row],[L2]]/Tabela1[[#This Row],[days2]])</f>
        <v>3.4632694051560384</v>
      </c>
      <c r="O824" s="42">
        <f>IF(Tabela1[[#This Row],[Entry]]=$B$1,Tabela1[[#This Row],[real]],Tabela1[[#This Row],[L]]/($B$1-Tabela1[[#This Row],[Entry]]))</f>
        <v>3.4821098021983126</v>
      </c>
      <c r="P824" s="115">
        <v>879.64510864246586</v>
      </c>
      <c r="Q824" s="43">
        <f>MIN(500,$B$1-Tabela1[[#This Row],[Entry]])</f>
        <v>500</v>
      </c>
      <c r="R824" s="41">
        <f>(0.25-Tabela1[[#This Row],[days]]/2000)*$L$2+(Tabela1[[#This Row],[days]]/2000+0.75)*(IF(Tabela1[[#This Row],[real]]&gt;Tabela1[[#This Row],[AV2]],0.4*Tabela1[[#This Row],[real]]+0.6*Tabela1[[#This Row],[AV2]],Tabela1[[#This Row],[AV2]]))</f>
        <v>3.4632694051560384</v>
      </c>
      <c r="S824" s="42">
        <f>Tabela1[[#This Row],[real]]-Tabela1[[#This Row],[AV2]]</f>
        <v>-7.9008546978115213E-2</v>
      </c>
      <c r="T824" s="64">
        <f>Tabela1[[#This Row],[real]]/Tabela1[[#This Row],[AV2]]</f>
        <v>0.97718671644184274</v>
      </c>
      <c r="U824" s="168">
        <v>43625</v>
      </c>
      <c r="V824" s="191" t="s">
        <v>4662</v>
      </c>
      <c r="W824" s="191"/>
      <c r="X824" s="2"/>
      <c r="Y824" s="41"/>
      <c r="Z824" s="40"/>
      <c r="AA824" s="41"/>
      <c r="AB824" s="40"/>
    </row>
    <row r="825" spans="1:28" x14ac:dyDescent="0.2">
      <c r="A825" s="65">
        <v>94</v>
      </c>
      <c r="B825" s="65" t="s">
        <v>738</v>
      </c>
      <c r="C825" s="65" t="s">
        <v>739</v>
      </c>
      <c r="D825" s="39">
        <v>3.5</v>
      </c>
      <c r="E825" s="41">
        <v>3.5186447908844714</v>
      </c>
      <c r="F825" s="116">
        <v>1966</v>
      </c>
      <c r="G8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5" s="39"/>
      <c r="I825" s="41">
        <v>0.62</v>
      </c>
      <c r="J825" s="23">
        <f>(Tabela1[[#This Row],[real]]-1)^3/Tabela1[[#This Row],[Z]]*0.00002</f>
        <v>5.1539366200783489E-4</v>
      </c>
      <c r="K825" s="66">
        <v>2966.1952809028558</v>
      </c>
      <c r="L825" s="66">
        <v>5051.2869211773759</v>
      </c>
      <c r="M825" s="67">
        <v>42409</v>
      </c>
      <c r="N825" s="22">
        <f>IF(Tabela1[[#This Row],[Entry]]=$B$1,Tabela1[[#This Row],[real]],Tabela1[[#This Row],[L2]]/Tabela1[[#This Row],[days2]])</f>
        <v>3.372036349386982</v>
      </c>
      <c r="O825" s="42">
        <f>IF(Tabela1[[#This Row],[Entry]]=$B$1,Tabela1[[#This Row],[real]],Tabela1[[#This Row],[L]]/($B$1-Tabela1[[#This Row],[Entry]]))</f>
        <v>3.3518824958044964</v>
      </c>
      <c r="P825" s="115">
        <v>879.64510864246586</v>
      </c>
      <c r="Q825" s="43">
        <f>MIN(500,$B$1-Tabela1[[#This Row],[Entry]])</f>
        <v>500</v>
      </c>
      <c r="R825" s="41">
        <f>(0.25-Tabela1[[#This Row],[days]]/2000)*$L$2+(Tabela1[[#This Row],[days]]/2000+0.75)*(IF(Tabela1[[#This Row],[real]]&gt;Tabela1[[#This Row],[AV2]],0.4*Tabela1[[#This Row],[real]]+0.6*Tabela1[[#This Row],[AV2]],Tabela1[[#This Row],[AV2]]))</f>
        <v>3.4306797259859776</v>
      </c>
      <c r="S825" s="42">
        <f>Tabela1[[#This Row],[real]]-Tabela1[[#This Row],[AV2]]</f>
        <v>0.14660844149748931</v>
      </c>
      <c r="T825" s="64">
        <f>Tabela1[[#This Row],[real]]/Tabela1[[#This Row],[AV2]]</f>
        <v>1.0434777168176559</v>
      </c>
      <c r="U825" s="172">
        <v>43625</v>
      </c>
      <c r="V825" s="191" t="s">
        <v>4335</v>
      </c>
      <c r="W825" s="191"/>
      <c r="X825" s="2"/>
      <c r="Y825" s="41"/>
      <c r="Z825" s="40"/>
      <c r="AA825" s="41"/>
      <c r="AB825" s="40"/>
    </row>
    <row r="826" spans="1:28" x14ac:dyDescent="0.2">
      <c r="A826" s="570">
        <v>8419465</v>
      </c>
      <c r="B826" s="570" t="s">
        <v>6128</v>
      </c>
      <c r="C826" s="570" t="s">
        <v>6129</v>
      </c>
      <c r="D826" s="571">
        <v>3.5</v>
      </c>
      <c r="E826" s="572">
        <v>3.4491230916402733</v>
      </c>
      <c r="F826" s="560">
        <v>2017</v>
      </c>
      <c r="G8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6" s="571"/>
      <c r="I826" s="572">
        <v>0.32</v>
      </c>
      <c r="J826" s="561">
        <f>(Tabela1[[#This Row],[real]]-1)^3/Tabela1[[#This Row],[Z]]*0.00002</f>
        <v>9.1814623274716887E-4</v>
      </c>
      <c r="K826" s="573">
        <v>910.62013204375694</v>
      </c>
      <c r="L826" s="562">
        <v>1051.9807495378805</v>
      </c>
      <c r="M826" s="566">
        <v>43624</v>
      </c>
      <c r="N826" s="564">
        <f>IF(Tabela1[[#This Row],[Entry]]=$B$1,Tabela1[[#This Row],[real]],Tabela1[[#This Row],[L2]]/Tabela1[[#This Row],[days2]])</f>
        <v>3.5944506588840905</v>
      </c>
      <c r="O826" s="574">
        <f>IF(Tabela1[[#This Row],[Entry]]=$B$1,Tabela1[[#This Row],[real]],Tabela1[[#This Row],[L]]/($B$1-Tabela1[[#This Row],[Entry]]))</f>
        <v>3.602673799787262</v>
      </c>
      <c r="P826" s="575">
        <v>253.34055700362904</v>
      </c>
      <c r="Q826" s="576">
        <f>MIN(500,$B$1-Tabela1[[#This Row],[Entry]])</f>
        <v>292</v>
      </c>
      <c r="R826" s="572">
        <f>(0.25-Tabela1[[#This Row],[days]]/2000)*$L$2+(Tabela1[[#This Row],[days]]/2000+0.75)*(IF(Tabela1[[#This Row],[real]]&gt;Tabela1[[#This Row],[AV2]],0.4*Tabela1[[#This Row],[real]]+0.6*Tabela1[[#This Row],[AV2]],Tabela1[[#This Row],[AV2]]))</f>
        <v>3.5678097503968482</v>
      </c>
      <c r="S826" s="574">
        <f>Tabela1[[#This Row],[real]]-Tabela1[[#This Row],[AV2]]</f>
        <v>-0.14532756724381724</v>
      </c>
      <c r="T826" s="574">
        <f>Tabela1[[#This Row],[real]]/Tabela1[[#This Row],[AV2]]</f>
        <v>0.95956890745332013</v>
      </c>
      <c r="U826" s="566">
        <v>43624</v>
      </c>
      <c r="V826" s="191" t="s">
        <v>4488</v>
      </c>
      <c r="W826" s="191"/>
      <c r="X826" s="2"/>
      <c r="Y826" s="41"/>
      <c r="Z826" s="40"/>
      <c r="AA826" s="41"/>
      <c r="AB826" s="40"/>
    </row>
    <row r="827" spans="1:28" x14ac:dyDescent="0.2">
      <c r="A827" s="403">
        <v>542992</v>
      </c>
      <c r="B827" s="403" t="s">
        <v>5405</v>
      </c>
      <c r="C827" s="403" t="s">
        <v>5406</v>
      </c>
      <c r="D827" s="404">
        <v>3.5</v>
      </c>
      <c r="E827" s="405">
        <v>3.5657048905441338</v>
      </c>
      <c r="F827" s="116">
        <v>1989</v>
      </c>
      <c r="G8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7" s="39"/>
      <c r="I827" s="405">
        <v>0.45999999999999996</v>
      </c>
      <c r="J827" s="362">
        <f>(Tabela1[[#This Row],[real]]-1)^3/Tabela1[[#This Row],[Z]]*0.00002</f>
        <v>7.3433168909742622E-4</v>
      </c>
      <c r="K827" s="407">
        <v>1671.954402997739</v>
      </c>
      <c r="L827" s="66">
        <v>2228.4999689343722</v>
      </c>
      <c r="M827" s="367">
        <v>43321</v>
      </c>
      <c r="N827" s="365">
        <f>IF(Tabela1[[#This Row],[Entry]]=$B$1,Tabela1[[#This Row],[real]],Tabela1[[#This Row],[L2]]/Tabela1[[#This Row],[days2]])</f>
        <v>3.727036125894017</v>
      </c>
      <c r="O827" s="408">
        <f>IF(Tabela1[[#This Row],[Entry]]=$B$1,Tabela1[[#This Row],[real]],Tabela1[[#This Row],[L]]/($B$1-Tabela1[[#This Row],[Entry]]))</f>
        <v>3.7453780990493648</v>
      </c>
      <c r="P827" s="406">
        <v>448.60160903234646</v>
      </c>
      <c r="Q827" s="409">
        <f>MIN(500,$B$1-Tabela1[[#This Row],[Entry]])</f>
        <v>500</v>
      </c>
      <c r="R827" s="405">
        <f>(0.25-Tabela1[[#This Row],[days]]/2000)*$L$2+(Tabela1[[#This Row],[days]]/2000+0.75)*(IF(Tabela1[[#This Row],[real]]&gt;Tabela1[[#This Row],[AV2]],0.4*Tabela1[[#This Row],[real]]+0.6*Tabela1[[#This Row],[AV2]],Tabela1[[#This Row],[AV2]]))</f>
        <v>3.727036125894017</v>
      </c>
      <c r="S827" s="408">
        <f>Tabela1[[#This Row],[real]]-Tabela1[[#This Row],[AV2]]</f>
        <v>-0.16133123534988325</v>
      </c>
      <c r="T827" s="408">
        <f>Tabela1[[#This Row],[real]]/Tabela1[[#This Row],[AV2]]</f>
        <v>0.95671326225441822</v>
      </c>
      <c r="U827" s="367">
        <v>43624</v>
      </c>
      <c r="V827" s="191" t="s">
        <v>5038</v>
      </c>
      <c r="W827" s="191"/>
      <c r="X827" s="2"/>
      <c r="Y827" s="41"/>
      <c r="Z827" s="40"/>
      <c r="AA827" s="41"/>
      <c r="AB827" s="40"/>
    </row>
    <row r="828" spans="1:28" x14ac:dyDescent="0.2">
      <c r="A828" s="10">
        <v>75323</v>
      </c>
      <c r="B828" s="10" t="s">
        <v>757</v>
      </c>
      <c r="C828" s="10" t="s">
        <v>758</v>
      </c>
      <c r="D828" s="2">
        <v>4</v>
      </c>
      <c r="E828" s="21">
        <v>3.8619814137478268</v>
      </c>
      <c r="F828" s="116">
        <v>1996</v>
      </c>
      <c r="G8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28" s="39"/>
      <c r="I828" s="21">
        <v>0.92</v>
      </c>
      <c r="J828" s="23">
        <f>(Tabela1[[#This Row],[real]]-1)^3/Tabela1[[#This Row],[Z]]*0.00002</f>
        <v>5.0961546105517347E-4</v>
      </c>
      <c r="K828" s="24">
        <v>3169.1753427788362</v>
      </c>
      <c r="L828" s="66">
        <v>5358.4227562958094</v>
      </c>
      <c r="M828" s="1">
        <v>42409</v>
      </c>
      <c r="N828" s="22">
        <f>IF(Tabela1[[#This Row],[Entry]]=$B$1,Tabela1[[#This Row],[real]],Tabela1[[#This Row],[L2]]/Tabela1[[#This Row],[days2]])</f>
        <v>3.6027885696650377</v>
      </c>
      <c r="O828" s="22">
        <f>IF(Tabela1[[#This Row],[Entry]]=$B$1,Tabela1[[#This Row],[real]],Tabela1[[#This Row],[L]]/($B$1-Tabela1[[#This Row],[Entry]]))</f>
        <v>3.5556886239520966</v>
      </c>
      <c r="P828" s="35">
        <v>879.64510864246586</v>
      </c>
      <c r="Q828" s="3">
        <f>MIN(500,$B$1-Tabela1[[#This Row],[Entry]])</f>
        <v>500</v>
      </c>
      <c r="R828" s="21">
        <f>(0.25-Tabela1[[#This Row],[days]]/2000)*$L$2+(Tabela1[[#This Row],[days]]/2000+0.75)*(IF(Tabela1[[#This Row],[real]]&gt;Tabela1[[#This Row],[AV2]],0.4*Tabela1[[#This Row],[real]]+0.6*Tabela1[[#This Row],[AV2]],Tabela1[[#This Row],[AV2]]))</f>
        <v>3.7064657072981535</v>
      </c>
      <c r="S828" s="22">
        <f>Tabela1[[#This Row],[real]]-Tabela1[[#This Row],[AV2]]</f>
        <v>0.25919284408278909</v>
      </c>
      <c r="T828" s="47">
        <f>Tabela1[[#This Row],[real]]/Tabela1[[#This Row],[AV2]]</f>
        <v>1.0719422855576803</v>
      </c>
      <c r="U828" s="168">
        <v>43624</v>
      </c>
      <c r="V828" s="191" t="s">
        <v>4891</v>
      </c>
      <c r="W828" s="191"/>
      <c r="X828" s="2"/>
      <c r="Y828" s="41"/>
      <c r="Z828" s="40"/>
      <c r="AA828" s="41"/>
      <c r="AB828" s="40"/>
    </row>
    <row r="829" spans="1:28" x14ac:dyDescent="0.2">
      <c r="A829" s="10">
        <v>99952</v>
      </c>
      <c r="B829" s="10" t="s">
        <v>700</v>
      </c>
      <c r="C829" s="10" t="s">
        <v>3348</v>
      </c>
      <c r="D829" s="2">
        <v>4</v>
      </c>
      <c r="E829" s="21">
        <v>3.651760183155166</v>
      </c>
      <c r="F829" s="116">
        <v>1996</v>
      </c>
      <c r="G8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4.7599289761258765</v>
      </c>
      <c r="H829" s="39"/>
      <c r="I829" s="21">
        <v>0.73</v>
      </c>
      <c r="J829" s="23">
        <f>(Tabela1[[#This Row],[real]]-1)^3/Tabela1[[#This Row],[Z]]*0.00002</f>
        <v>5.1086937794851011E-4</v>
      </c>
      <c r="K829" s="24">
        <v>3142.1094568664821</v>
      </c>
      <c r="L829" s="66">
        <v>5375.4186027972419</v>
      </c>
      <c r="M829" s="1">
        <v>42409</v>
      </c>
      <c r="N829" s="22">
        <f>IF(Tabela1[[#This Row],[Entry]]=$B$1,Tabela1[[#This Row],[real]],Tabela1[[#This Row],[L2]]/Tabela1[[#This Row],[days2]])</f>
        <v>3.5720194723933845</v>
      </c>
      <c r="O829" s="22">
        <f>IF(Tabela1[[#This Row],[Entry]]=$B$1,Tabela1[[#This Row],[real]],Tabela1[[#This Row],[L]]/($B$1-Tabela1[[#This Row],[Entry]]))</f>
        <v>3.5669665579278313</v>
      </c>
      <c r="P829" s="35">
        <v>879.64510864246586</v>
      </c>
      <c r="Q829" s="3">
        <f>MIN(500,$B$1-Tabela1[[#This Row],[Entry]])</f>
        <v>500</v>
      </c>
      <c r="R829" s="21">
        <f>(0.25-Tabela1[[#This Row],[days]]/2000)*$L$2+(Tabela1[[#This Row],[days]]/2000+0.75)*(IF(Tabela1[[#This Row],[real]]&gt;Tabela1[[#This Row],[AV2]],0.4*Tabela1[[#This Row],[real]]+0.6*Tabela1[[#This Row],[AV2]],Tabela1[[#This Row],[AV2]]))</f>
        <v>3.6039157566980968</v>
      </c>
      <c r="S829" s="22">
        <f>Tabela1[[#This Row],[real]]-Tabela1[[#This Row],[AV2]]</f>
        <v>7.9740710761781575E-2</v>
      </c>
      <c r="T829" s="47">
        <f>Tabela1[[#This Row],[real]]/Tabela1[[#This Row],[AV2]]</f>
        <v>1.0223237055055447</v>
      </c>
      <c r="U829" s="172">
        <v>43623</v>
      </c>
      <c r="V829" s="191" t="s">
        <v>4875</v>
      </c>
      <c r="W829" s="191"/>
      <c r="X829" s="2"/>
      <c r="Y829" s="41"/>
      <c r="Z829" s="40"/>
      <c r="AA829" s="41"/>
      <c r="AB829" s="40"/>
    </row>
    <row r="830" spans="1:28" x14ac:dyDescent="0.2">
      <c r="A830" s="65">
        <v>9433</v>
      </c>
      <c r="B830" s="65" t="s">
        <v>276</v>
      </c>
      <c r="C830" s="65" t="s">
        <v>277</v>
      </c>
      <c r="D830" s="39">
        <v>4</v>
      </c>
      <c r="E830" s="41">
        <v>3.6865283357433478</v>
      </c>
      <c r="F830" s="116">
        <v>1986</v>
      </c>
      <c r="G8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3.0753377150057171</v>
      </c>
      <c r="H830" s="39"/>
      <c r="I830" s="41">
        <v>0.83</v>
      </c>
      <c r="J830" s="23">
        <f>(Tabela1[[#This Row],[real]]-1)^3/Tabela1[[#This Row],[Z]]*0.00002</f>
        <v>4.6722511547635248E-4</v>
      </c>
      <c r="K830" s="66">
        <v>3237.9719434943622</v>
      </c>
      <c r="L830" s="66">
        <v>5552.9580369633477</v>
      </c>
      <c r="M830" s="67">
        <v>42409</v>
      </c>
      <c r="N830" s="22">
        <f>IF(Tabela1[[#This Row],[Entry]]=$B$1,Tabela1[[#This Row],[real]],Tabela1[[#This Row],[L2]]/Tabela1[[#This Row],[days2]])</f>
        <v>3.6809980657897849</v>
      </c>
      <c r="O830" s="42">
        <f>IF(Tabela1[[#This Row],[Entry]]=$B$1,Tabela1[[#This Row],[real]],Tabela1[[#This Row],[L]]/($B$1-Tabela1[[#This Row],[Entry]]))</f>
        <v>3.6847764014355326</v>
      </c>
      <c r="P830" s="115">
        <v>879.64510864246586</v>
      </c>
      <c r="Q830" s="43">
        <f>MIN(500,$B$1-Tabela1[[#This Row],[Entry]])</f>
        <v>500</v>
      </c>
      <c r="R830" s="41">
        <f>(0.25-Tabela1[[#This Row],[days]]/2000)*$L$2+(Tabela1[[#This Row],[days]]/2000+0.75)*(IF(Tabela1[[#This Row],[real]]&gt;Tabela1[[#This Row],[AV2]],0.4*Tabela1[[#This Row],[real]]+0.6*Tabela1[[#This Row],[AV2]],Tabela1[[#This Row],[AV2]]))</f>
        <v>3.6832101737712097</v>
      </c>
      <c r="S830" s="42">
        <f>Tabela1[[#This Row],[real]]-Tabela1[[#This Row],[AV2]]</f>
        <v>5.5302699535628719E-3</v>
      </c>
      <c r="T830" s="64">
        <f>Tabela1[[#This Row],[real]]/Tabela1[[#This Row],[AV2]]</f>
        <v>1.0015023832815779</v>
      </c>
      <c r="U830" s="172">
        <v>43623</v>
      </c>
      <c r="V830" s="191" t="s">
        <v>3943</v>
      </c>
      <c r="W830" s="191"/>
      <c r="X830" s="2"/>
      <c r="Y830" s="41"/>
      <c r="Z830" s="40"/>
      <c r="AA830" s="41"/>
      <c r="AB830" s="40"/>
    </row>
    <row r="831" spans="1:28" x14ac:dyDescent="0.2">
      <c r="A831" s="65">
        <v>7110932</v>
      </c>
      <c r="B831" s="65" t="s">
        <v>114</v>
      </c>
      <c r="C831" s="65" t="s">
        <v>3318</v>
      </c>
      <c r="D831" s="39">
        <v>3.5</v>
      </c>
      <c r="E831" s="41">
        <v>3.3614427238963982</v>
      </c>
      <c r="F831" s="116">
        <v>2016</v>
      </c>
      <c r="G8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1" s="39"/>
      <c r="I831" s="41">
        <v>0.5</v>
      </c>
      <c r="J831" s="23">
        <f>(Tabela1[[#This Row],[real]]-1)^3/Tabela1[[#This Row],[Z]]*0.00002</f>
        <v>5.2673507698899869E-4</v>
      </c>
      <c r="K831" s="66">
        <v>2420.5542831988628</v>
      </c>
      <c r="L831" s="66">
        <v>3934.0876359298809</v>
      </c>
      <c r="M831" s="67">
        <v>42724</v>
      </c>
      <c r="N831" s="22">
        <f>IF(Tabela1[[#This Row],[Entry]]=$B$1,Tabela1[[#This Row],[real]],Tabela1[[#This Row],[L2]]/Tabela1[[#This Row],[days2]])</f>
        <v>3.3010520137870354</v>
      </c>
      <c r="O831" s="42">
        <f>IF(Tabela1[[#This Row],[Entry]]=$B$1,Tabela1[[#This Row],[real]],Tabela1[[#This Row],[L]]/($B$1-Tabela1[[#This Row],[Entry]]))</f>
        <v>3.3004090905452022</v>
      </c>
      <c r="P831" s="115">
        <v>733.26753807249247</v>
      </c>
      <c r="Q831" s="43">
        <f>MIN(500,$B$1-Tabela1[[#This Row],[Entry]])</f>
        <v>500</v>
      </c>
      <c r="R831" s="41">
        <f>(0.25-Tabela1[[#This Row],[days]]/2000)*$L$2+(Tabela1[[#This Row],[days]]/2000+0.75)*(IF(Tabela1[[#This Row],[real]]&gt;Tabela1[[#This Row],[AV2]],0.4*Tabela1[[#This Row],[real]]+0.6*Tabela1[[#This Row],[AV2]],Tabela1[[#This Row],[AV2]]))</f>
        <v>3.3252082978307804</v>
      </c>
      <c r="S831" s="42">
        <f>Tabela1[[#This Row],[real]]-Tabela1[[#This Row],[AV2]]</f>
        <v>6.0390710109362811E-2</v>
      </c>
      <c r="T831" s="64">
        <f>Tabela1[[#This Row],[real]]/Tabela1[[#This Row],[AV2]]</f>
        <v>1.0182943830806475</v>
      </c>
      <c r="U831" s="172">
        <v>43623</v>
      </c>
      <c r="V831" s="191" t="s">
        <v>4162</v>
      </c>
      <c r="W831" s="191"/>
      <c r="X831" s="2"/>
      <c r="Y831" s="41"/>
      <c r="Z831" s="40"/>
      <c r="AA831" s="41"/>
      <c r="AB831" s="40"/>
    </row>
    <row r="832" spans="1:28" x14ac:dyDescent="0.2">
      <c r="A832" s="557">
        <v>13721</v>
      </c>
      <c r="B832" s="557" t="s">
        <v>924</v>
      </c>
      <c r="C832" s="557" t="s">
        <v>6126</v>
      </c>
      <c r="D832" s="558">
        <v>3.5</v>
      </c>
      <c r="E832" s="559">
        <v>3.5521138445823461</v>
      </c>
      <c r="F832" s="560">
        <v>1976</v>
      </c>
      <c r="G8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2" s="558"/>
      <c r="I832" s="559">
        <v>0.35</v>
      </c>
      <c r="J832" s="561">
        <f>(Tabela1[[#This Row],[real]]-1)^3/Tabela1[[#This Row],[Z]]*0.00002</f>
        <v>9.4986542945304099E-4</v>
      </c>
      <c r="K832" s="562">
        <v>942.1108715833451</v>
      </c>
      <c r="L832" s="562">
        <v>1088.996161962953</v>
      </c>
      <c r="M832" s="563">
        <v>43623</v>
      </c>
      <c r="N832" s="564">
        <f>IF(Tabela1[[#This Row],[Entry]]=$B$1,Tabela1[[#This Row],[real]],Tabela1[[#This Row],[L2]]/Tabela1[[#This Row],[days2]])</f>
        <v>3.7078247570209766</v>
      </c>
      <c r="O832" s="564">
        <f>IF(Tabela1[[#This Row],[Entry]]=$B$1,Tabela1[[#This Row],[real]],Tabela1[[#This Row],[L]]/($B$1-Tabela1[[#This Row],[Entry]]))</f>
        <v>3.7167104503855053</v>
      </c>
      <c r="P832" s="560">
        <v>254.0872164466254</v>
      </c>
      <c r="Q832" s="565">
        <f>MIN(500,$B$1-Tabela1[[#This Row],[Entry]])</f>
        <v>293</v>
      </c>
      <c r="R832" s="559">
        <f>(0.25-Tabela1[[#This Row],[days]]/2000)*$L$2+(Tabela1[[#This Row],[days]]/2000+0.75)*(IF(Tabela1[[#This Row],[real]]&gt;Tabela1[[#This Row],[AV2]],0.4*Tabela1[[#This Row],[real]]+0.6*Tabela1[[#This Row],[AV2]],Tabela1[[#This Row],[AV2]]))</f>
        <v>3.6695777106673706</v>
      </c>
      <c r="S832" s="564">
        <f>Tabela1[[#This Row],[real]]-Tabela1[[#This Row],[AV2]]</f>
        <v>-0.15571091243863044</v>
      </c>
      <c r="T832" s="564">
        <f>Tabela1[[#This Row],[real]]/Tabela1[[#This Row],[AV2]]</f>
        <v>0.95800478106636966</v>
      </c>
      <c r="U832" s="566">
        <v>43623</v>
      </c>
      <c r="V832" s="191" t="s">
        <v>6127</v>
      </c>
      <c r="W832" s="191"/>
      <c r="X832" s="2"/>
      <c r="Y832" s="41"/>
      <c r="Z832" s="40"/>
      <c r="AA832" s="41"/>
      <c r="AB832" s="40"/>
    </row>
    <row r="833" spans="1:28" x14ac:dyDescent="0.2">
      <c r="A833" s="557">
        <v>7524315</v>
      </c>
      <c r="B833" s="557" t="s">
        <v>1204</v>
      </c>
      <c r="C833" s="557" t="s">
        <v>6124</v>
      </c>
      <c r="D833" s="558">
        <v>3</v>
      </c>
      <c r="E833" s="559">
        <v>2.8303702868163501</v>
      </c>
      <c r="F833" s="560">
        <v>2016</v>
      </c>
      <c r="G8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3" s="558"/>
      <c r="I833" s="559">
        <v>0.3</v>
      </c>
      <c r="J833" s="561">
        <f>(Tabela1[[#This Row],[real]]-1)^3/Tabela1[[#This Row],[Z]]*0.00002</f>
        <v>4.088138608903512E-4</v>
      </c>
      <c r="K833" s="562">
        <v>737.53163893340297</v>
      </c>
      <c r="L833" s="562">
        <v>851.93235271141293</v>
      </c>
      <c r="M833" s="563">
        <v>43622</v>
      </c>
      <c r="N833" s="564">
        <f>IF(Tabela1[[#This Row],[Entry]]=$B$1,Tabela1[[#This Row],[real]],Tabela1[[#This Row],[L2]]/Tabela1[[#This Row],[days2]])</f>
        <v>2.8941748710671971</v>
      </c>
      <c r="O833" s="564">
        <f>IF(Tabela1[[#This Row],[Entry]]=$B$1,Tabela1[[#This Row],[real]],Tabela1[[#This Row],[L]]/($B$1-Tabela1[[#This Row],[Entry]]))</f>
        <v>2.8977290908551461</v>
      </c>
      <c r="P833" s="560">
        <v>254.83312923017877</v>
      </c>
      <c r="Q833" s="565">
        <f>MIN(500,$B$1-Tabela1[[#This Row],[Entry]])</f>
        <v>294</v>
      </c>
      <c r="R833" s="559">
        <f>(0.25-Tabela1[[#This Row],[days]]/2000)*$L$2+(Tabela1[[#This Row],[days]]/2000+0.75)*(IF(Tabela1[[#This Row],[real]]&gt;Tabela1[[#This Row],[AV2]],0.4*Tabela1[[#This Row],[real]]+0.6*Tabela1[[#This Row],[AV2]],Tabela1[[#This Row],[AV2]]))</f>
        <v>2.9399185313067031</v>
      </c>
      <c r="S833" s="564">
        <f>Tabela1[[#This Row],[real]]-Tabela1[[#This Row],[AV2]]</f>
        <v>-6.3804584250847007E-2</v>
      </c>
      <c r="T833" s="564">
        <f>Tabela1[[#This Row],[real]]/Tabela1[[#This Row],[AV2]]</f>
        <v>0.97795413646608031</v>
      </c>
      <c r="U833" s="566">
        <v>43622</v>
      </c>
      <c r="V833" s="191" t="s">
        <v>6125</v>
      </c>
      <c r="W833" s="191"/>
      <c r="X833" s="2"/>
      <c r="Y833" s="41"/>
      <c r="Z833" s="40"/>
      <c r="AA833" s="41"/>
      <c r="AB833" s="40"/>
    </row>
    <row r="834" spans="1:28" x14ac:dyDescent="0.2">
      <c r="A834" s="75">
        <v>5819195</v>
      </c>
      <c r="B834" s="75" t="s">
        <v>3524</v>
      </c>
      <c r="C834" s="75" t="s">
        <v>3525</v>
      </c>
      <c r="D834" s="76">
        <v>4</v>
      </c>
      <c r="E834" s="77">
        <v>3.8850992523116217</v>
      </c>
      <c r="F834" s="116">
        <v>2014</v>
      </c>
      <c r="G8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4" s="39"/>
      <c r="I834" s="77">
        <v>0.77</v>
      </c>
      <c r="J834" s="23">
        <f>(Tabela1[[#This Row],[real]]-1)^3/Tabela1[[#This Row],[Z]]*0.00002</f>
        <v>6.2376577943443537E-4</v>
      </c>
      <c r="K834" s="112">
        <v>2663.9748832434821</v>
      </c>
      <c r="L834" s="66">
        <v>4184.4920753844553</v>
      </c>
      <c r="M834" s="79">
        <v>42884</v>
      </c>
      <c r="N834" s="22">
        <f>IF(Tabela1[[#This Row],[Entry]]=$B$1,Tabela1[[#This Row],[real]],Tabela1[[#This Row],[L2]]/Tabela1[[#This Row],[days2]])</f>
        <v>4.0429595502576863</v>
      </c>
      <c r="O834" s="64">
        <f>IF(Tabela1[[#This Row],[Entry]]=$B$1,Tabela1[[#This Row],[real]],Tabela1[[#This Row],[L]]/($B$1-Tabela1[[#This Row],[Entry]]))</f>
        <v>4.0547403831244724</v>
      </c>
      <c r="P834" s="117">
        <v>658.91702603695057</v>
      </c>
      <c r="Q834" s="78">
        <f>MIN(500,$B$1-Tabela1[[#This Row],[Entry]])</f>
        <v>500</v>
      </c>
      <c r="R834" s="77">
        <f>(0.25-Tabela1[[#This Row],[days]]/2000)*$L$2+(Tabela1[[#This Row],[days]]/2000+0.75)*(IF(Tabela1[[#This Row],[real]]&gt;Tabela1[[#This Row],[AV2]],0.4*Tabela1[[#This Row],[real]]+0.6*Tabela1[[#This Row],[AV2]],Tabela1[[#This Row],[AV2]]))</f>
        <v>4.0429595502576863</v>
      </c>
      <c r="S834" s="64">
        <f>Tabela1[[#This Row],[real]]-Tabela1[[#This Row],[AV2]]</f>
        <v>-0.1578602979460646</v>
      </c>
      <c r="T834" s="64">
        <f>Tabela1[[#This Row],[real]]/Tabela1[[#This Row],[AV2]]</f>
        <v>0.96095427223950258</v>
      </c>
      <c r="U834" s="168">
        <v>43622</v>
      </c>
      <c r="V834" s="191" t="s">
        <v>4043</v>
      </c>
      <c r="W834" s="238"/>
      <c r="X834" s="2"/>
      <c r="Y834" s="41"/>
      <c r="Z834" s="40"/>
      <c r="AA834" s="41"/>
      <c r="AB834" s="40"/>
    </row>
    <row r="835" spans="1:28" x14ac:dyDescent="0.2">
      <c r="A835" s="403">
        <v>6688876</v>
      </c>
      <c r="B835" s="403" t="s">
        <v>5250</v>
      </c>
      <c r="C835" s="403" t="s">
        <v>5399</v>
      </c>
      <c r="D835" s="404">
        <v>4</v>
      </c>
      <c r="E835" s="405">
        <v>3.6587607273042067</v>
      </c>
      <c r="F835" s="116">
        <v>2015</v>
      </c>
      <c r="G8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4.4207376582481386</v>
      </c>
      <c r="H835" s="39"/>
      <c r="I835" s="405">
        <v>0.57999999999999996</v>
      </c>
      <c r="J835" s="362">
        <f>(Tabela1[[#This Row],[real]]-1)^3/Tabela1[[#This Row],[Z]]*0.00002</f>
        <v>6.4809663655504297E-4</v>
      </c>
      <c r="K835" s="407">
        <v>1659.6275085933542</v>
      </c>
      <c r="L835" s="66">
        <v>2200.97771908801</v>
      </c>
      <c r="M835" s="367">
        <v>43319</v>
      </c>
      <c r="N835" s="365">
        <f>IF(Tabela1[[#This Row],[Entry]]=$B$1,Tabela1[[#This Row],[real]],Tabela1[[#This Row],[L2]]/Tabela1[[#This Row],[days2]])</f>
        <v>3.6904898463656779</v>
      </c>
      <c r="O835" s="408">
        <f>IF(Tabela1[[#This Row],[Entry]]=$B$1,Tabela1[[#This Row],[real]],Tabela1[[#This Row],[L]]/($B$1-Tabela1[[#This Row],[Entry]]))</f>
        <v>3.6867298477186097</v>
      </c>
      <c r="P835" s="406">
        <v>449.70385441589082</v>
      </c>
      <c r="Q835" s="409">
        <f>MIN(500,$B$1-Tabela1[[#This Row],[Entry]])</f>
        <v>500</v>
      </c>
      <c r="R835" s="405">
        <f>(0.25-Tabela1[[#This Row],[days]]/2000)*$L$2+(Tabela1[[#This Row],[days]]/2000+0.75)*(IF(Tabela1[[#This Row],[real]]&gt;Tabela1[[#This Row],[AV2]],0.4*Tabela1[[#This Row],[real]]+0.6*Tabela1[[#This Row],[AV2]],Tabela1[[#This Row],[AV2]]))</f>
        <v>3.6904898463656779</v>
      </c>
      <c r="S835" s="408">
        <f>Tabela1[[#This Row],[real]]-Tabela1[[#This Row],[AV2]]</f>
        <v>-3.1729119061471245E-2</v>
      </c>
      <c r="T835" s="408">
        <f>Tabela1[[#This Row],[real]]/Tabela1[[#This Row],[AV2]]</f>
        <v>0.99140246406782084</v>
      </c>
      <c r="U835" s="367">
        <v>43621</v>
      </c>
      <c r="V835" s="191" t="s">
        <v>4321</v>
      </c>
      <c r="W835" s="191"/>
      <c r="X835" s="2"/>
      <c r="Y835" s="41"/>
      <c r="Z835" s="40"/>
      <c r="AA835" s="41"/>
      <c r="AB835" s="40"/>
    </row>
    <row r="836" spans="1:28" x14ac:dyDescent="0.2">
      <c r="A836" s="570">
        <v>9987925</v>
      </c>
      <c r="B836" s="570" t="s">
        <v>6122</v>
      </c>
      <c r="C836" s="570" t="s">
        <v>6123</v>
      </c>
      <c r="D836" s="571">
        <v>3.5</v>
      </c>
      <c r="E836" s="572">
        <v>3.5157795793735325</v>
      </c>
      <c r="F836" s="560">
        <v>2019</v>
      </c>
      <c r="G8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6" s="630"/>
      <c r="I836" s="572">
        <v>0.33999999999999997</v>
      </c>
      <c r="J836" s="561">
        <f>(Tabela1[[#This Row],[real]]-1)^3/Tabela1[[#This Row],[Z]]*0.00002</f>
        <v>9.366316768077129E-4</v>
      </c>
      <c r="K836" s="573">
        <v>936.9601387476298</v>
      </c>
      <c r="L836" s="562">
        <v>1084.0219913431806</v>
      </c>
      <c r="M836" s="566">
        <v>43621</v>
      </c>
      <c r="N836" s="564">
        <f>IF(Tabela1[[#This Row],[Entry]]=$B$1,Tabela1[[#This Row],[real]],Tabela1[[#This Row],[L2]]/Tabela1[[#This Row],[days2]])</f>
        <v>3.6660395387312086</v>
      </c>
      <c r="O836" s="574">
        <f>IF(Tabela1[[#This Row],[Entry]]=$B$1,Tabela1[[#This Row],[real]],Tabela1[[#This Row],[L]]/($B$1-Tabela1[[#This Row],[Entry]]))</f>
        <v>3.6746508181124766</v>
      </c>
      <c r="P836" s="575">
        <v>255.57829610094859</v>
      </c>
      <c r="Q836" s="576">
        <f>MIN(500,$B$1-Tabela1[[#This Row],[Entry]])</f>
        <v>295</v>
      </c>
      <c r="R836" s="572">
        <f>(0.25-Tabela1[[#This Row],[days]]/2000)*$L$2+(Tabela1[[#This Row],[days]]/2000+0.75)*(IF(Tabela1[[#This Row],[real]]&gt;Tabela1[[#This Row],[AV2]],0.4*Tabela1[[#This Row],[real]]+0.6*Tabela1[[#This Row],[AV2]],Tabela1[[#This Row],[AV2]]))</f>
        <v>3.632445013932049</v>
      </c>
      <c r="S836" s="574">
        <f>Tabela1[[#This Row],[real]]-Tabela1[[#This Row],[AV2]]</f>
        <v>-0.15025995935767611</v>
      </c>
      <c r="T836" s="574">
        <f>Tabela1[[#This Row],[real]]/Tabela1[[#This Row],[AV2]]</f>
        <v>0.95901300087732277</v>
      </c>
      <c r="U836" s="566">
        <v>43621</v>
      </c>
      <c r="V836" s="191" t="s">
        <v>3938</v>
      </c>
      <c r="W836" s="191"/>
      <c r="X836" s="2"/>
      <c r="Y836" s="41"/>
      <c r="Z836" s="40"/>
      <c r="AA836" s="41"/>
      <c r="AB836" s="40"/>
    </row>
    <row r="837" spans="1:28" x14ac:dyDescent="0.2">
      <c r="A837" s="65">
        <v>213979</v>
      </c>
      <c r="B837" s="65" t="s">
        <v>3016</v>
      </c>
      <c r="C837" s="65" t="s">
        <v>3017</v>
      </c>
      <c r="D837" s="39">
        <v>3.5</v>
      </c>
      <c r="E837" s="41">
        <v>3.5809239057235396</v>
      </c>
      <c r="F837" s="116">
        <v>2002</v>
      </c>
      <c r="G8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7" s="39"/>
      <c r="I837" s="41">
        <v>0.56999999999999995</v>
      </c>
      <c r="J837" s="23">
        <f>(Tabela1[[#This Row],[real]]-1)^3/Tabela1[[#This Row],[Z]]*0.00002</f>
        <v>6.0322695669617476E-4</v>
      </c>
      <c r="K837" s="66">
        <v>2808.6515283673975</v>
      </c>
      <c r="L837" s="66">
        <v>4653.015948816982</v>
      </c>
      <c r="M837" s="67">
        <v>42620</v>
      </c>
      <c r="N837" s="22">
        <f>IF(Tabela1[[#This Row],[Entry]]=$B$1,Tabela1[[#This Row],[real]],Tabela1[[#This Row],[L2]]/Tabela1[[#This Row],[days2]])</f>
        <v>3.5934853671780194</v>
      </c>
      <c r="O837" s="42">
        <f>IF(Tabela1[[#This Row],[Entry]]=$B$1,Tabela1[[#This Row],[real]],Tabela1[[#This Row],[L]]/($B$1-Tabela1[[#This Row],[Entry]]))</f>
        <v>3.5902900839637208</v>
      </c>
      <c r="P837" s="115">
        <v>781.59537089559501</v>
      </c>
      <c r="Q837" s="43">
        <f>MIN(500,$B$1-Tabela1[[#This Row],[Entry]])</f>
        <v>500</v>
      </c>
      <c r="R837" s="41">
        <f>(0.25-Tabela1[[#This Row],[days]]/2000)*$L$2+(Tabela1[[#This Row],[days]]/2000+0.75)*(IF(Tabela1[[#This Row],[real]]&gt;Tabela1[[#This Row],[AV2]],0.4*Tabela1[[#This Row],[real]]+0.6*Tabela1[[#This Row],[AV2]],Tabela1[[#This Row],[AV2]]))</f>
        <v>3.5934853671780194</v>
      </c>
      <c r="S837" s="42">
        <f>Tabela1[[#This Row],[real]]-Tabela1[[#This Row],[AV2]]</f>
        <v>-1.2561461454479783E-2</v>
      </c>
      <c r="T837" s="64">
        <f>Tabela1[[#This Row],[real]]/Tabela1[[#This Row],[AV2]]</f>
        <v>0.99650437940579562</v>
      </c>
      <c r="U837" s="168">
        <v>43621</v>
      </c>
      <c r="V837" s="191" t="s">
        <v>4779</v>
      </c>
      <c r="W837" s="191"/>
      <c r="X837" s="2"/>
      <c r="Y837" s="41"/>
      <c r="Z837" s="40"/>
      <c r="AA837" s="41"/>
      <c r="AB837" s="40"/>
    </row>
    <row r="838" spans="1:28" x14ac:dyDescent="0.2">
      <c r="A838" s="44">
        <v>1731</v>
      </c>
      <c r="B838" s="44" t="s">
        <v>3822</v>
      </c>
      <c r="C838" s="44" t="s">
        <v>3823</v>
      </c>
      <c r="D838" s="45">
        <v>4</v>
      </c>
      <c r="E838" s="46">
        <v>3.6147101450808052</v>
      </c>
      <c r="F838" s="116">
        <v>1977</v>
      </c>
      <c r="G8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6.5550824633851592</v>
      </c>
      <c r="H838" s="39"/>
      <c r="I838" s="46">
        <v>0.55999999999999994</v>
      </c>
      <c r="J838" s="23">
        <f>(Tabela1[[#This Row],[real]]-1)^3/Tabela1[[#This Row],[Z]]*0.00002</f>
        <v>6.3842902695056269E-4</v>
      </c>
      <c r="K838" s="111">
        <v>1865.9031116529586</v>
      </c>
      <c r="L838" s="66">
        <v>2645.1734153422085</v>
      </c>
      <c r="M838" s="49">
        <v>43152</v>
      </c>
      <c r="N838" s="47">
        <f>IF(Tabela1[[#This Row],[Entry]]=$B$1,Tabela1[[#This Row],[real]],Tabela1[[#This Row],[L2]]/Tabela1[[#This Row],[days2]])</f>
        <v>3.4917254965981557</v>
      </c>
      <c r="O838" s="47">
        <f>IF(Tabela1[[#This Row],[Entry]]=$B$1,Tabela1[[#This Row],[real]],Tabela1[[#This Row],[L]]/($B$1-Tabela1[[#This Row],[Entry]]))</f>
        <v>3.4622688682489642</v>
      </c>
      <c r="P838" s="116">
        <v>534.37852244422743</v>
      </c>
      <c r="Q838" s="48">
        <f>MIN(500,$B$1-Tabela1[[#This Row],[Entry]])</f>
        <v>500</v>
      </c>
      <c r="R838" s="46">
        <f>(0.25-Tabela1[[#This Row],[days]]/2000)*$L$2+(Tabela1[[#This Row],[days]]/2000+0.75)*(IF(Tabela1[[#This Row],[real]]&gt;Tabela1[[#This Row],[AV2]],0.4*Tabela1[[#This Row],[real]]+0.6*Tabela1[[#This Row],[AV2]],Tabela1[[#This Row],[AV2]]))</f>
        <v>3.5409193559912158</v>
      </c>
      <c r="S838" s="47">
        <f>Tabela1[[#This Row],[real]]-Tabela1[[#This Row],[AV2]]</f>
        <v>0.12298464848264956</v>
      </c>
      <c r="T838" s="47">
        <f>Tabela1[[#This Row],[real]]/Tabela1[[#This Row],[AV2]]</f>
        <v>1.0352217402549164</v>
      </c>
      <c r="U838" s="168">
        <v>43620</v>
      </c>
      <c r="V838" s="191" t="s">
        <v>4449</v>
      </c>
      <c r="W838" s="191"/>
      <c r="X838" s="2"/>
      <c r="Y838" s="41"/>
      <c r="Z838" s="40"/>
      <c r="AA838" s="41"/>
      <c r="AB838" s="40"/>
    </row>
    <row r="839" spans="1:28" x14ac:dyDescent="0.2">
      <c r="A839" s="184">
        <v>7765706</v>
      </c>
      <c r="B839" s="184" t="s">
        <v>3932</v>
      </c>
      <c r="C839" s="184" t="s">
        <v>3933</v>
      </c>
      <c r="D839" s="185">
        <v>3</v>
      </c>
      <c r="E839" s="186">
        <v>3.0584637033452813</v>
      </c>
      <c r="F839" s="116">
        <v>2016</v>
      </c>
      <c r="G8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39" s="39"/>
      <c r="I839" s="186">
        <v>0.43</v>
      </c>
      <c r="J839" s="178">
        <f>(Tabela1[[#This Row],[real]]-1)^3/Tabela1[[#This Row],[Z]]*0.00002</f>
        <v>4.0568708358157819E-4</v>
      </c>
      <c r="K839" s="188">
        <v>1564.8092424455695</v>
      </c>
      <c r="L839" s="66">
        <v>2192.3336472583719</v>
      </c>
      <c r="M839" s="183">
        <v>43193</v>
      </c>
      <c r="N839" s="181">
        <f>IF(Tabela1[[#This Row],[Entry]]=$B$1,Tabela1[[#This Row],[real]],Tabela1[[#This Row],[L2]]/Tabela1[[#This Row],[days2]])</f>
        <v>3.0391648442749357</v>
      </c>
      <c r="O839" s="189">
        <f>IF(Tabela1[[#This Row],[Entry]]=$B$1,Tabela1[[#This Row],[real]],Tabela1[[#This Row],[L]]/($B$1-Tabela1[[#This Row],[Entry]]))</f>
        <v>3.0322733710350924</v>
      </c>
      <c r="P839" s="187">
        <v>514.88133175576115</v>
      </c>
      <c r="Q839" s="190">
        <f>MIN(500,$B$1-Tabela1[[#This Row],[Entry]])</f>
        <v>500</v>
      </c>
      <c r="R839" s="186">
        <f>(0.25-Tabela1[[#This Row],[days]]/2000)*$L$2+(Tabela1[[#This Row],[days]]/2000+0.75)*(IF(Tabela1[[#This Row],[real]]&gt;Tabela1[[#This Row],[AV2]],0.4*Tabela1[[#This Row],[real]]+0.6*Tabela1[[#This Row],[AV2]],Tabela1[[#This Row],[AV2]]))</f>
        <v>3.046884387903074</v>
      </c>
      <c r="S839" s="189">
        <f>Tabela1[[#This Row],[real]]-Tabela1[[#This Row],[AV2]]</f>
        <v>1.9298859070345564E-2</v>
      </c>
      <c r="T839" s="189">
        <f>Tabela1[[#This Row],[real]]/Tabela1[[#This Row],[AV2]]</f>
        <v>1.0063500534058558</v>
      </c>
      <c r="U839" s="183">
        <v>43620</v>
      </c>
      <c r="V839" s="191" t="s">
        <v>3938</v>
      </c>
      <c r="W839" s="238"/>
      <c r="X839" s="2"/>
      <c r="Y839" s="41"/>
      <c r="Z839" s="40"/>
      <c r="AA839" s="41"/>
      <c r="AB839" s="40"/>
    </row>
    <row r="840" spans="1:28" x14ac:dyDescent="0.2">
      <c r="A840" s="174">
        <v>892911</v>
      </c>
      <c r="B840" s="174" t="s">
        <v>3777</v>
      </c>
      <c r="C840" s="174" t="s">
        <v>3926</v>
      </c>
      <c r="D840" s="175">
        <v>3.5</v>
      </c>
      <c r="E840" s="176">
        <v>3.4464977882227972</v>
      </c>
      <c r="F840" s="116">
        <v>2007</v>
      </c>
      <c r="G8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0" s="39"/>
      <c r="I840" s="176">
        <v>0.43</v>
      </c>
      <c r="J840" s="178">
        <f>(Tabela1[[#This Row],[real]]-1)^3/Tabela1[[#This Row],[Z]]*0.00002</f>
        <v>6.8107669906035265E-4</v>
      </c>
      <c r="K840" s="179">
        <v>1788.6695149116181</v>
      </c>
      <c r="L840" s="66">
        <v>2512.0544568732489</v>
      </c>
      <c r="M840" s="180">
        <v>43192</v>
      </c>
      <c r="N840" s="181">
        <f>IF(Tabela1[[#This Row],[Entry]]=$B$1,Tabela1[[#This Row],[real]],Tabela1[[#This Row],[L2]]/Tabela1[[#This Row],[days2]])</f>
        <v>3.4706751156192515</v>
      </c>
      <c r="O840" s="181">
        <f>IF(Tabela1[[#This Row],[Entry]]=$B$1,Tabela1[[#This Row],[real]],Tabela1[[#This Row],[L]]/($B$1-Tabela1[[#This Row],[Entry]]))</f>
        <v>3.4696884763442664</v>
      </c>
      <c r="P840" s="177">
        <v>515.36645042400539</v>
      </c>
      <c r="Q840" s="182">
        <f>MIN(500,$B$1-Tabela1[[#This Row],[Entry]])</f>
        <v>500</v>
      </c>
      <c r="R840" s="176">
        <f>(0.25-Tabela1[[#This Row],[days]]/2000)*$L$2+(Tabela1[[#This Row],[days]]/2000+0.75)*(IF(Tabela1[[#This Row],[real]]&gt;Tabela1[[#This Row],[AV2]],0.4*Tabela1[[#This Row],[real]]+0.6*Tabela1[[#This Row],[AV2]],Tabela1[[#This Row],[AV2]]))</f>
        <v>3.4706751156192515</v>
      </c>
      <c r="S840" s="181">
        <f>Tabela1[[#This Row],[real]]-Tabela1[[#This Row],[AV2]]</f>
        <v>-2.4177327396454285E-2</v>
      </c>
      <c r="T840" s="181">
        <f>Tabela1[[#This Row],[real]]/Tabela1[[#This Row],[AV2]]</f>
        <v>0.99303382581456623</v>
      </c>
      <c r="U840" s="183">
        <v>43620</v>
      </c>
      <c r="V840" s="191" t="s">
        <v>2282</v>
      </c>
      <c r="W840" s="238"/>
      <c r="X840" s="2"/>
      <c r="Y840" s="41"/>
      <c r="Z840" s="40"/>
      <c r="AA840" s="41"/>
      <c r="AB840" s="40"/>
    </row>
    <row r="841" spans="1:28" x14ac:dyDescent="0.2">
      <c r="A841" s="65">
        <v>1418931</v>
      </c>
      <c r="B841" s="65" t="s">
        <v>316</v>
      </c>
      <c r="C841" s="65" t="s">
        <v>317</v>
      </c>
      <c r="D841" s="39">
        <v>4</v>
      </c>
      <c r="E841" s="41">
        <v>3.6781663730667327</v>
      </c>
      <c r="F841" s="116">
        <v>2008</v>
      </c>
      <c r="G8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3.4804926686694624</v>
      </c>
      <c r="H841" s="39">
        <v>2</v>
      </c>
      <c r="I841" s="41">
        <v>0.8</v>
      </c>
      <c r="J841" s="23">
        <f>(Tabela1[[#This Row],[real]]-1)^3/Tabela1[[#This Row],[Z]]*0.00002</f>
        <v>4.8023373748919644E-4</v>
      </c>
      <c r="K841" s="66">
        <v>3227.6141999346382</v>
      </c>
      <c r="L841" s="66">
        <v>5505.2314227674533</v>
      </c>
      <c r="M841" s="67">
        <v>42409</v>
      </c>
      <c r="N841" s="22">
        <f>IF(Tabela1[[#This Row],[Entry]]=$B$1,Tabela1[[#This Row],[real]],Tabela1[[#This Row],[L2]]/Tabela1[[#This Row],[days2]])</f>
        <v>3.6692231540009743</v>
      </c>
      <c r="O841" s="42">
        <f>IF(Tabela1[[#This Row],[Entry]]=$B$1,Tabela1[[#This Row],[real]],Tabela1[[#This Row],[L]]/($B$1-Tabela1[[#This Row],[Entry]]))</f>
        <v>3.6531064517368637</v>
      </c>
      <c r="P841" s="115">
        <v>879.64510864246586</v>
      </c>
      <c r="Q841" s="43">
        <f>MIN(500,$B$1-Tabela1[[#This Row],[Entry]])</f>
        <v>500</v>
      </c>
      <c r="R841" s="41">
        <f>(0.25-Tabela1[[#This Row],[days]]/2000)*$L$2+(Tabela1[[#This Row],[days]]/2000+0.75)*(IF(Tabela1[[#This Row],[real]]&gt;Tabela1[[#This Row],[AV2]],0.4*Tabela1[[#This Row],[real]]+0.6*Tabela1[[#This Row],[AV2]],Tabela1[[#This Row],[AV2]]))</f>
        <v>3.6728004416272775</v>
      </c>
      <c r="S841" s="42">
        <f>Tabela1[[#This Row],[real]]-Tabela1[[#This Row],[AV2]]</f>
        <v>8.9432190657583455E-3</v>
      </c>
      <c r="T841" s="64">
        <f>Tabela1[[#This Row],[real]]/Tabela1[[#This Row],[AV2]]</f>
        <v>1.00243736035951</v>
      </c>
      <c r="U841" s="168">
        <v>43619</v>
      </c>
      <c r="V841" s="191" t="s">
        <v>4986</v>
      </c>
      <c r="W841" s="191"/>
      <c r="X841" s="2"/>
      <c r="Y841" s="41"/>
      <c r="Z841" s="40"/>
      <c r="AA841" s="41"/>
      <c r="AB841" s="40"/>
    </row>
    <row r="842" spans="1:28" x14ac:dyDescent="0.2">
      <c r="A842" s="65">
        <v>7424184</v>
      </c>
      <c r="B842" s="65" t="s">
        <v>3215</v>
      </c>
      <c r="C842" s="65" t="s">
        <v>3357</v>
      </c>
      <c r="D842" s="39">
        <v>3.5</v>
      </c>
      <c r="E842" s="41">
        <v>3.3582211925751624</v>
      </c>
      <c r="F842" s="116">
        <v>2016</v>
      </c>
      <c r="G8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2" s="39"/>
      <c r="I842" s="41">
        <v>0.49</v>
      </c>
      <c r="J842" s="23">
        <f>(Tabela1[[#This Row],[real]]-1)^3/Tabela1[[#This Row],[Z]]*0.00002</f>
        <v>5.3528802690183262E-4</v>
      </c>
      <c r="K842" s="66">
        <v>2401.2771681507056</v>
      </c>
      <c r="L842" s="66">
        <v>3891.56871697832</v>
      </c>
      <c r="M842" s="67">
        <v>42738</v>
      </c>
      <c r="N842" s="22">
        <f>IF(Tabela1[[#This Row],[Entry]]=$B$1,Tabela1[[#This Row],[real]],Tabela1[[#This Row],[L2]]/Tabela1[[#This Row],[days2]])</f>
        <v>3.3040769927415092</v>
      </c>
      <c r="O842" s="42">
        <f>IF(Tabela1[[#This Row],[Entry]]=$B$1,Tabela1[[#This Row],[real]],Tabela1[[#This Row],[L]]/($B$1-Tabela1[[#This Row],[Entry]]))</f>
        <v>3.3035388089798983</v>
      </c>
      <c r="P842" s="115">
        <v>726.76186826938351</v>
      </c>
      <c r="Q842" s="43">
        <f>MIN(500,$B$1-Tabela1[[#This Row],[Entry]])</f>
        <v>500</v>
      </c>
      <c r="R842" s="41">
        <f>(0.25-Tabela1[[#This Row],[days]]/2000)*$L$2+(Tabela1[[#This Row],[days]]/2000+0.75)*(IF(Tabela1[[#This Row],[real]]&gt;Tabela1[[#This Row],[AV2]],0.4*Tabela1[[#This Row],[real]]+0.6*Tabela1[[#This Row],[AV2]],Tabela1[[#This Row],[AV2]]))</f>
        <v>3.3257346726749706</v>
      </c>
      <c r="S842" s="42">
        <f>Tabela1[[#This Row],[real]]-Tabela1[[#This Row],[AV2]]</f>
        <v>5.414419983365315E-2</v>
      </c>
      <c r="T842" s="64">
        <f>Tabela1[[#This Row],[real]]/Tabela1[[#This Row],[AV2]]</f>
        <v>1.0163870878168393</v>
      </c>
      <c r="U842" s="172">
        <v>43619</v>
      </c>
      <c r="V842" s="191" t="s">
        <v>4164</v>
      </c>
      <c r="W842" s="191"/>
      <c r="X842" s="2"/>
      <c r="Y842" s="41"/>
      <c r="Z842" s="40"/>
      <c r="AA842" s="41"/>
      <c r="AB842" s="40"/>
    </row>
    <row r="843" spans="1:28" x14ac:dyDescent="0.2">
      <c r="A843" s="557">
        <v>2139</v>
      </c>
      <c r="B843" s="557" t="s">
        <v>147</v>
      </c>
      <c r="C843" s="557" t="s">
        <v>6113</v>
      </c>
      <c r="D843" s="558">
        <v>3.5</v>
      </c>
      <c r="E843" s="559">
        <v>3.5001224402100171</v>
      </c>
      <c r="F843" s="560">
        <v>1984</v>
      </c>
      <c r="G8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3" s="429"/>
      <c r="I843" s="559">
        <v>0.35</v>
      </c>
      <c r="J843" s="561">
        <f>(Tabela1[[#This Row],[real]]-1)^3/Tabela1[[#This Row],[Z]]*0.00002</f>
        <v>8.9298833522152539E-4</v>
      </c>
      <c r="K843" s="562">
        <v>937.81540721463762</v>
      </c>
      <c r="L843" s="562">
        <v>1086.0436517715561</v>
      </c>
      <c r="M843" s="563">
        <v>43619</v>
      </c>
      <c r="N843" s="564">
        <f>IF(Tabela1[[#This Row],[Entry]]=$B$1,Tabela1[[#This Row],[real]],Tabela1[[#This Row],[L2]]/Tabela1[[#This Row],[days2]])</f>
        <v>3.6481447016716935</v>
      </c>
      <c r="O843" s="564">
        <f>IF(Tabela1[[#This Row],[Entry]]=$B$1,Tabela1[[#This Row],[real]],Tabela1[[#This Row],[L]]/($B$1-Tabela1[[#This Row],[Entry]]))</f>
        <v>3.6567126322274617</v>
      </c>
      <c r="P843" s="560">
        <v>257.06639508704285</v>
      </c>
      <c r="Q843" s="565">
        <f>MIN(500,$B$1-Tabela1[[#This Row],[Entry]])</f>
        <v>297</v>
      </c>
      <c r="R843" s="559">
        <f>(0.25-Tabela1[[#This Row],[days]]/2000)*$L$2+(Tabela1[[#This Row],[days]]/2000+0.75)*(IF(Tabela1[[#This Row],[real]]&gt;Tabela1[[#This Row],[AV2]],0.4*Tabela1[[#This Row],[real]]+0.6*Tabela1[[#This Row],[AV2]],Tabela1[[#This Row],[AV2]]))</f>
        <v>3.6166942542955298</v>
      </c>
      <c r="S843" s="564">
        <f>Tabela1[[#This Row],[real]]-Tabela1[[#This Row],[AV2]]</f>
        <v>-0.14802226146167641</v>
      </c>
      <c r="T843" s="564">
        <f>Tabela1[[#This Row],[real]]/Tabela1[[#This Row],[AV2]]</f>
        <v>0.9594253316229896</v>
      </c>
      <c r="U843" s="566">
        <v>43619</v>
      </c>
      <c r="V843" s="191" t="s">
        <v>6114</v>
      </c>
      <c r="W843" s="191"/>
      <c r="X843" s="2"/>
      <c r="Y843" s="41"/>
      <c r="Z843" s="40"/>
      <c r="AA843" s="41"/>
      <c r="AB843" s="40"/>
    </row>
    <row r="844" spans="1:28" x14ac:dyDescent="0.2">
      <c r="A844" s="557">
        <v>4198317</v>
      </c>
      <c r="B844" s="557" t="s">
        <v>6116</v>
      </c>
      <c r="C844" s="557" t="s">
        <v>6117</v>
      </c>
      <c r="D844" s="558">
        <v>3.5</v>
      </c>
      <c r="E844" s="559">
        <v>3.5267056393391947</v>
      </c>
      <c r="F844" s="560">
        <v>2012</v>
      </c>
      <c r="G8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4" s="558"/>
      <c r="I844" s="559">
        <v>0.35</v>
      </c>
      <c r="J844" s="561">
        <f>(Tabela1[[#This Row],[real]]-1)^3/Tabela1[[#This Row],[Z]]*0.00002</f>
        <v>9.2177706957885714E-4</v>
      </c>
      <c r="K844" s="562">
        <v>945.98911929255803</v>
      </c>
      <c r="L844" s="562">
        <v>1095.5807714537309</v>
      </c>
      <c r="M844" s="563">
        <v>43619</v>
      </c>
      <c r="N844" s="564">
        <f>IF(Tabela1[[#This Row],[Entry]]=$B$1,Tabela1[[#This Row],[real]],Tabela1[[#This Row],[L2]]/Tabela1[[#This Row],[days2]])</f>
        <v>3.6799408144041754</v>
      </c>
      <c r="O844" s="564">
        <f>IF(Tabela1[[#This Row],[Entry]]=$B$1,Tabela1[[#This Row],[real]],Tabela1[[#This Row],[L]]/($B$1-Tabela1[[#This Row],[Entry]]))</f>
        <v>3.6888241463088582</v>
      </c>
      <c r="P844" s="560">
        <v>257.06639508704285</v>
      </c>
      <c r="Q844" s="565">
        <f>MIN(500,$B$1-Tabela1[[#This Row],[Entry]])</f>
        <v>297</v>
      </c>
      <c r="R844" s="559">
        <f>(0.25-Tabela1[[#This Row],[days]]/2000)*$L$2+(Tabela1[[#This Row],[days]]/2000+0.75)*(IF(Tabela1[[#This Row],[real]]&gt;Tabela1[[#This Row],[AV2]],0.4*Tabela1[[#This Row],[real]]+0.6*Tabela1[[#This Row],[AV2]],Tabela1[[#This Row],[AV2]]))</f>
        <v>3.6452630615856645</v>
      </c>
      <c r="S844" s="564">
        <f>Tabela1[[#This Row],[real]]-Tabela1[[#This Row],[AV2]]</f>
        <v>-0.15323517506498074</v>
      </c>
      <c r="T844" s="564">
        <f>Tabela1[[#This Row],[real]]/Tabela1[[#This Row],[AV2]]</f>
        <v>0.95835933706727527</v>
      </c>
      <c r="U844" s="566">
        <v>43619</v>
      </c>
      <c r="V844" s="191" t="s">
        <v>5488</v>
      </c>
      <c r="W844" s="191"/>
      <c r="X844" s="2"/>
      <c r="Y844" s="41"/>
      <c r="Z844" s="40"/>
      <c r="AA844" s="41"/>
      <c r="AB844" s="40"/>
    </row>
    <row r="845" spans="1:28" x14ac:dyDescent="0.2">
      <c r="A845" s="65">
        <v>5999455</v>
      </c>
      <c r="B845" s="65" t="s">
        <v>7</v>
      </c>
      <c r="C845" s="65" t="s">
        <v>8</v>
      </c>
      <c r="D845" s="39">
        <v>4</v>
      </c>
      <c r="E845" s="41">
        <v>3.8025343351594181</v>
      </c>
      <c r="F845" s="116">
        <v>2015</v>
      </c>
      <c r="G8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5" s="39"/>
      <c r="I845" s="41">
        <v>0.88</v>
      </c>
      <c r="J845" s="23">
        <f>(Tabela1[[#This Row],[real]]-1)^3/Tabela1[[#This Row],[Z]]*0.00002</f>
        <v>5.0026503480015143E-4</v>
      </c>
      <c r="K845" s="66">
        <v>3593.4815462440583</v>
      </c>
      <c r="L845" s="66">
        <v>6206.7715779903538</v>
      </c>
      <c r="M845" s="67">
        <v>42409</v>
      </c>
      <c r="N845" s="22">
        <f>IF(Tabela1[[#This Row],[Entry]]=$B$1,Tabela1[[#This Row],[real]],Tabela1[[#This Row],[L2]]/Tabela1[[#This Row],[days2]])</f>
        <v>4.0851492390946023</v>
      </c>
      <c r="O845" s="42">
        <f>IF(Tabela1[[#This Row],[Entry]]=$B$1,Tabela1[[#This Row],[real]],Tabela1[[#This Row],[L]]/($B$1-Tabela1[[#This Row],[Entry]]))</f>
        <v>4.1186274571933339</v>
      </c>
      <c r="P845" s="115">
        <v>879.64510864246586</v>
      </c>
      <c r="Q845" s="43">
        <f>MIN(500,$B$1-Tabela1[[#This Row],[Entry]])</f>
        <v>500</v>
      </c>
      <c r="R845" s="41">
        <f>(0.25-Tabela1[[#This Row],[days]]/2000)*$L$2+(Tabela1[[#This Row],[days]]/2000+0.75)*(IF(Tabela1[[#This Row],[real]]&gt;Tabela1[[#This Row],[AV2]],0.4*Tabela1[[#This Row],[real]]+0.6*Tabela1[[#This Row],[AV2]],Tabela1[[#This Row],[AV2]]))</f>
        <v>4.0851492390946023</v>
      </c>
      <c r="S845" s="42">
        <f>Tabela1[[#This Row],[real]]-Tabela1[[#This Row],[AV2]]</f>
        <v>-0.28261490393518418</v>
      </c>
      <c r="T845" s="64">
        <f>Tabela1[[#This Row],[real]]/Tabela1[[#This Row],[AV2]]</f>
        <v>0.93081895240678636</v>
      </c>
      <c r="U845" s="172">
        <v>43619</v>
      </c>
      <c r="V845" s="191" t="s">
        <v>4092</v>
      </c>
      <c r="W845" s="191"/>
      <c r="X845" s="2"/>
      <c r="Y845" s="41"/>
      <c r="Z845" s="40"/>
      <c r="AA845" s="41"/>
      <c r="AB845" s="40"/>
    </row>
    <row r="846" spans="1:28" x14ac:dyDescent="0.2">
      <c r="A846" s="466">
        <v>8937546</v>
      </c>
      <c r="B846" s="466" t="s">
        <v>5668</v>
      </c>
      <c r="C846" s="466" t="s">
        <v>5669</v>
      </c>
      <c r="D846" s="467">
        <v>4</v>
      </c>
      <c r="E846" s="468">
        <v>3.9401114178717309</v>
      </c>
      <c r="F846" s="116">
        <v>2018</v>
      </c>
      <c r="G8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6" s="39"/>
      <c r="I846" s="468">
        <v>0.47</v>
      </c>
      <c r="J846" s="442">
        <f>(Tabela1[[#This Row],[real]]-1)^3/Tabela1[[#This Row],[Z]]*0.00002</f>
        <v>1.0814924793208782E-3</v>
      </c>
      <c r="K846" s="470">
        <v>1560.6071157374679</v>
      </c>
      <c r="L846" s="66">
        <v>1972.3117532422284</v>
      </c>
      <c r="M846" s="447">
        <v>43420</v>
      </c>
      <c r="N846" s="445">
        <f>IF(Tabela1[[#This Row],[Entry]]=$B$1,Tabela1[[#This Row],[real]],Tabela1[[#This Row],[L2]]/Tabela1[[#This Row],[days2]])</f>
        <v>3.9893894433899817</v>
      </c>
      <c r="O846" s="471">
        <f>IF(Tabela1[[#This Row],[Entry]]=$B$1,Tabela1[[#This Row],[real]],Tabela1[[#This Row],[L]]/($B$1-Tabela1[[#This Row],[Entry]]))</f>
        <v>3.9764349863754607</v>
      </c>
      <c r="P846" s="469">
        <v>391.18946342108501</v>
      </c>
      <c r="Q846" s="472">
        <f>MIN(500,$B$1-Tabela1[[#This Row],[Entry]])</f>
        <v>496</v>
      </c>
      <c r="R846" s="468">
        <f>(0.25-Tabela1[[#This Row],[days]]/2000)*$L$2+(Tabela1[[#This Row],[days]]/2000+0.75)*(IF(Tabela1[[#This Row],[real]]&gt;Tabela1[[#This Row],[AV2]],0.4*Tabela1[[#This Row],[real]]+0.6*Tabela1[[#This Row],[AV2]],Tabela1[[#This Row],[AV2]]))</f>
        <v>3.9880872406577539</v>
      </c>
      <c r="S846" s="471">
        <f>Tabela1[[#This Row],[real]]-Tabela1[[#This Row],[AV2]]</f>
        <v>-4.9278025518250779E-2</v>
      </c>
      <c r="T846" s="471">
        <f>Tabela1[[#This Row],[real]]/Tabela1[[#This Row],[AV2]]</f>
        <v>0.98764772749877816</v>
      </c>
      <c r="U846" s="447">
        <v>43619</v>
      </c>
      <c r="V846" s="191" t="s">
        <v>4279</v>
      </c>
      <c r="W846" s="191"/>
      <c r="X846" s="2"/>
      <c r="Y846" s="41"/>
      <c r="Z846" s="40"/>
      <c r="AA846" s="41"/>
      <c r="AB846" s="40"/>
    </row>
    <row r="847" spans="1:28" x14ac:dyDescent="0.2">
      <c r="A847" s="557">
        <v>4133153</v>
      </c>
      <c r="B847" s="557" t="s">
        <v>3387</v>
      </c>
      <c r="C847" s="557" t="s">
        <v>6110</v>
      </c>
      <c r="D847" s="558">
        <v>3.5</v>
      </c>
      <c r="E847" s="559">
        <v>3.2316285671690888</v>
      </c>
      <c r="F847" s="560">
        <v>2012</v>
      </c>
      <c r="G8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2.2010750400754788</v>
      </c>
      <c r="H847" s="558"/>
      <c r="I847" s="559">
        <v>0.32999999999999996</v>
      </c>
      <c r="J847" s="561">
        <f>(Tabela1[[#This Row],[real]]-1)^3/Tabela1[[#This Row],[Z]]*0.00002</f>
        <v>6.7356853653153788E-4</v>
      </c>
      <c r="K847" s="562">
        <v>860.13094248837217</v>
      </c>
      <c r="L847" s="562">
        <v>995.98873158378103</v>
      </c>
      <c r="M847" s="563">
        <v>43618</v>
      </c>
      <c r="N847" s="564">
        <f>IF(Tabela1[[#This Row],[Entry]]=$B$1,Tabela1[[#This Row],[real]],Tabela1[[#This Row],[L2]]/Tabela1[[#This Row],[days2]])</f>
        <v>3.3363065132375489</v>
      </c>
      <c r="O847" s="564">
        <f>IF(Tabela1[[#This Row],[Entry]]=$B$1,Tabela1[[#This Row],[real]],Tabela1[[#This Row],[L]]/($B$1-Tabela1[[#This Row],[Entry]]))</f>
        <v>3.3422440657173862</v>
      </c>
      <c r="P847" s="560">
        <v>257.80932869195578</v>
      </c>
      <c r="Q847" s="565">
        <f>MIN(500,$B$1-Tabela1[[#This Row],[Entry]])</f>
        <v>298</v>
      </c>
      <c r="R847" s="559">
        <f>(0.25-Tabela1[[#This Row],[days]]/2000)*$L$2+(Tabela1[[#This Row],[days]]/2000+0.75)*(IF(Tabela1[[#This Row],[real]]&gt;Tabela1[[#This Row],[AV2]],0.4*Tabela1[[#This Row],[real]]+0.6*Tabela1[[#This Row],[AV2]],Tabela1[[#This Row],[AV2]]))</f>
        <v>3.3365066512054318</v>
      </c>
      <c r="S847" s="564">
        <f>Tabela1[[#This Row],[real]]-Tabela1[[#This Row],[AV2]]</f>
        <v>-0.10467794606846015</v>
      </c>
      <c r="T847" s="564">
        <f>Tabela1[[#This Row],[real]]/Tabela1[[#This Row],[AV2]]</f>
        <v>0.96862460159067321</v>
      </c>
      <c r="U847" s="566">
        <v>43618</v>
      </c>
      <c r="V847" s="191" t="s">
        <v>6111</v>
      </c>
      <c r="W847" s="191"/>
      <c r="X847" s="2"/>
      <c r="Y847" s="41"/>
      <c r="Z847" s="40"/>
      <c r="AA847" s="41"/>
      <c r="AB847" s="40"/>
    </row>
    <row r="848" spans="1:28" x14ac:dyDescent="0.2">
      <c r="A848" s="65">
        <v>1854173</v>
      </c>
      <c r="B848" s="65" t="s">
        <v>2018</v>
      </c>
      <c r="C848" s="65" t="s">
        <v>2019</v>
      </c>
      <c r="D848" s="39">
        <v>3.5</v>
      </c>
      <c r="E848" s="41">
        <v>3.2659933004462576</v>
      </c>
      <c r="F848" s="116">
        <v>1989</v>
      </c>
      <c r="G8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8" s="39"/>
      <c r="I848" s="41">
        <v>0.61</v>
      </c>
      <c r="J848" s="23">
        <f>(Tabela1[[#This Row],[real]]-1)^3/Tabela1[[#This Row],[Z]]*0.00002</f>
        <v>3.8148373424864898E-4</v>
      </c>
      <c r="K848" s="66">
        <v>2604.7958670209537</v>
      </c>
      <c r="L848" s="66">
        <v>4394.9082217741452</v>
      </c>
      <c r="M848" s="67">
        <v>42409</v>
      </c>
      <c r="N848" s="22">
        <f>IF(Tabela1[[#This Row],[Entry]]=$B$1,Tabela1[[#This Row],[real]],Tabela1[[#This Row],[L2]]/Tabela1[[#This Row],[days2]])</f>
        <v>2.9611895086199813</v>
      </c>
      <c r="O848" s="42">
        <f>IF(Tabela1[[#This Row],[Entry]]=$B$1,Tabela1[[#This Row],[real]],Tabela1[[#This Row],[L]]/($B$1-Tabela1[[#This Row],[Entry]]))</f>
        <v>2.9163292778859624</v>
      </c>
      <c r="P848" s="115">
        <v>879.64510864246586</v>
      </c>
      <c r="Q848" s="43">
        <f>MIN(500,$B$1-Tabela1[[#This Row],[Entry]])</f>
        <v>500</v>
      </c>
      <c r="R848" s="41">
        <f>(0.25-Tabela1[[#This Row],[days]]/2000)*$L$2+(Tabela1[[#This Row],[days]]/2000+0.75)*(IF(Tabela1[[#This Row],[real]]&gt;Tabela1[[#This Row],[AV2]],0.4*Tabela1[[#This Row],[real]]+0.6*Tabela1[[#This Row],[AV2]],Tabela1[[#This Row],[AV2]]))</f>
        <v>3.0831110253504921</v>
      </c>
      <c r="S848" s="42">
        <f>Tabela1[[#This Row],[real]]-Tabela1[[#This Row],[AV2]]</f>
        <v>0.30480379182627626</v>
      </c>
      <c r="T848" s="64">
        <f>Tabela1[[#This Row],[real]]/Tabela1[[#This Row],[AV2]]</f>
        <v>1.102932889279459</v>
      </c>
      <c r="U848" s="172">
        <v>43618</v>
      </c>
      <c r="V848" s="191" t="s">
        <v>5174</v>
      </c>
      <c r="W848" s="191"/>
      <c r="X848" s="2"/>
      <c r="Y848" s="41"/>
      <c r="Z848" s="40"/>
      <c r="AA848" s="41"/>
      <c r="AB848" s="40"/>
    </row>
    <row r="849" spans="1:28" x14ac:dyDescent="0.2">
      <c r="A849" s="557">
        <v>9957680</v>
      </c>
      <c r="B849" s="557" t="s">
        <v>6107</v>
      </c>
      <c r="C849" s="557" t="s">
        <v>6108</v>
      </c>
      <c r="D849" s="558">
        <v>3.5</v>
      </c>
      <c r="E849" s="559">
        <v>3.3178452894407573</v>
      </c>
      <c r="F849" s="560">
        <v>2019</v>
      </c>
      <c r="G8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49" s="429"/>
      <c r="I849" s="559">
        <v>0.32999999999999996</v>
      </c>
      <c r="J849" s="561">
        <f>(Tabela1[[#This Row],[real]]-1)^3/Tabela1[[#This Row],[Z]]*0.00002</f>
        <v>7.5469137947794022E-4</v>
      </c>
      <c r="K849" s="562">
        <v>885.85938640785378</v>
      </c>
      <c r="L849" s="562">
        <v>1025.966518857475</v>
      </c>
      <c r="M849" s="563">
        <v>43618</v>
      </c>
      <c r="N849" s="564">
        <f>IF(Tabela1[[#This Row],[Entry]]=$B$1,Tabela1[[#This Row],[real]],Tabela1[[#This Row],[L2]]/Tabela1[[#This Row],[days2]])</f>
        <v>3.4361029172312278</v>
      </c>
      <c r="O849" s="564">
        <f>IF(Tabela1[[#This Row],[Entry]]=$B$1,Tabela1[[#This Row],[real]],Tabela1[[#This Row],[L]]/($B$1-Tabela1[[#This Row],[Entry]]))</f>
        <v>3.4428406673069629</v>
      </c>
      <c r="P849" s="560">
        <v>257.80932869195578</v>
      </c>
      <c r="Q849" s="565">
        <f>MIN(500,$B$1-Tabela1[[#This Row],[Entry]])</f>
        <v>298</v>
      </c>
      <c r="R849" s="559">
        <f>(0.25-Tabela1[[#This Row],[days]]/2000)*$L$2+(Tabela1[[#This Row],[days]]/2000+0.75)*(IF(Tabela1[[#This Row],[real]]&gt;Tabela1[[#This Row],[AV2]],0.4*Tabela1[[#This Row],[real]]+0.6*Tabela1[[#This Row],[AV2]],Tabela1[[#This Row],[AV2]]))</f>
        <v>3.4262236183957491</v>
      </c>
      <c r="S849" s="564">
        <f>Tabela1[[#This Row],[real]]-Tabela1[[#This Row],[AV2]]</f>
        <v>-0.11825762779047055</v>
      </c>
      <c r="T849" s="564">
        <f>Tabela1[[#This Row],[real]]/Tabela1[[#This Row],[AV2]]</f>
        <v>0.96558379343137912</v>
      </c>
      <c r="U849" s="566">
        <v>43618</v>
      </c>
      <c r="V849" s="191" t="s">
        <v>6109</v>
      </c>
      <c r="W849" s="191"/>
      <c r="X849" s="2"/>
      <c r="Y849" s="41"/>
      <c r="Z849" s="40"/>
      <c r="AA849" s="41"/>
      <c r="AB849" s="40"/>
    </row>
    <row r="850" spans="1:28" x14ac:dyDescent="0.2">
      <c r="A850" s="65">
        <v>264044</v>
      </c>
      <c r="B850" s="65" t="s">
        <v>3424</v>
      </c>
      <c r="C850" s="65" t="s">
        <v>3425</v>
      </c>
      <c r="D850" s="39">
        <v>3.5</v>
      </c>
      <c r="E850" s="41">
        <v>3.4813677998300911</v>
      </c>
      <c r="F850" s="116">
        <v>1969</v>
      </c>
      <c r="G8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0" s="39"/>
      <c r="I850" s="41">
        <v>0.54</v>
      </c>
      <c r="J850" s="23">
        <f>(Tabela1[[#This Row],[real]]-1)^3/Tabela1[[#This Row],[Z]]*0.00002</f>
        <v>5.6586086926311825E-4</v>
      </c>
      <c r="K850" s="66">
        <v>2442.0483512084643</v>
      </c>
      <c r="L850" s="66">
        <v>3921.5131616554313</v>
      </c>
      <c r="M850" s="67">
        <v>42787</v>
      </c>
      <c r="N850" s="22">
        <f>IF(Tabela1[[#This Row],[Entry]]=$B$1,Tabela1[[#This Row],[real]],Tabela1[[#This Row],[L2]]/Tabela1[[#This Row],[days2]])</f>
        <v>3.4688579814825165</v>
      </c>
      <c r="O850" s="42">
        <f>IF(Tabela1[[#This Row],[Entry]]=$B$1,Tabela1[[#This Row],[real]],Tabela1[[#This Row],[L]]/($B$1-Tabela1[[#This Row],[Entry]]))</f>
        <v>3.4734394700225257</v>
      </c>
      <c r="P850" s="115">
        <v>703.99202395849727</v>
      </c>
      <c r="Q850" s="43">
        <f>MIN(500,$B$1-Tabela1[[#This Row],[Entry]])</f>
        <v>500</v>
      </c>
      <c r="R850" s="41">
        <f>(0.25-Tabela1[[#This Row],[days]]/2000)*$L$2+(Tabela1[[#This Row],[days]]/2000+0.75)*(IF(Tabela1[[#This Row],[real]]&gt;Tabela1[[#This Row],[AV2]],0.4*Tabela1[[#This Row],[real]]+0.6*Tabela1[[#This Row],[AV2]],Tabela1[[#This Row],[AV2]]))</f>
        <v>3.4738619088215463</v>
      </c>
      <c r="S850" s="42">
        <f>Tabela1[[#This Row],[real]]-Tabela1[[#This Row],[AV2]]</f>
        <v>1.2509818347574697E-2</v>
      </c>
      <c r="T850" s="64">
        <f>Tabela1[[#This Row],[real]]/Tabela1[[#This Row],[AV2]]</f>
        <v>1.0036063218541533</v>
      </c>
      <c r="U850" s="168">
        <v>43618</v>
      </c>
      <c r="V850" s="191" t="s">
        <v>4762</v>
      </c>
      <c r="W850" s="191"/>
      <c r="X850" s="2"/>
      <c r="Y850" s="41"/>
      <c r="Z850" s="40"/>
      <c r="AA850" s="41"/>
      <c r="AB850" s="40"/>
    </row>
    <row r="851" spans="1:28" x14ac:dyDescent="0.2">
      <c r="A851" s="557">
        <v>4660</v>
      </c>
      <c r="B851" s="557" t="s">
        <v>6049</v>
      </c>
      <c r="C851" s="557" t="s">
        <v>6106</v>
      </c>
      <c r="D851" s="558">
        <v>3.5</v>
      </c>
      <c r="E851" s="559">
        <v>3.5054542044333385</v>
      </c>
      <c r="F851" s="560">
        <v>1976</v>
      </c>
      <c r="G8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1" s="558"/>
      <c r="I851" s="559">
        <v>0.35</v>
      </c>
      <c r="J851" s="561">
        <f>(Tabela1[[#This Row],[real]]-1)^3/Tabela1[[#This Row],[Z]]*0.00002</f>
        <v>8.9871369188420952E-4</v>
      </c>
      <c r="K851" s="562">
        <v>942.3270304851477</v>
      </c>
      <c r="L851" s="562">
        <v>1091.8228889956033</v>
      </c>
      <c r="M851" s="563">
        <v>43618</v>
      </c>
      <c r="N851" s="564">
        <f>IF(Tabela1[[#This Row],[Entry]]=$B$1,Tabela1[[#This Row],[real]],Tabela1[[#This Row],[L2]]/Tabela1[[#This Row],[days2]])</f>
        <v>3.6551316248571046</v>
      </c>
      <c r="O851" s="564">
        <f>IF(Tabela1[[#This Row],[Entry]]=$B$1,Tabela1[[#This Row],[real]],Tabela1[[#This Row],[L]]/($B$1-Tabela1[[#This Row],[Entry]]))</f>
        <v>3.6638351979718231</v>
      </c>
      <c r="P851" s="560">
        <v>257.80932869195578</v>
      </c>
      <c r="Q851" s="565">
        <f>MIN(500,$B$1-Tabela1[[#This Row],[Entry]])</f>
        <v>298</v>
      </c>
      <c r="R851" s="559">
        <f>(0.25-Tabela1[[#This Row],[days]]/2000)*$L$2+(Tabela1[[#This Row],[days]]/2000+0.75)*(IF(Tabela1[[#This Row],[real]]&gt;Tabela1[[#This Row],[AV2]],0.4*Tabela1[[#This Row],[real]]+0.6*Tabela1[[#This Row],[AV2]],Tabela1[[#This Row],[AV2]]))</f>
        <v>3.6231304265514122</v>
      </c>
      <c r="S851" s="564">
        <f>Tabela1[[#This Row],[real]]-Tabela1[[#This Row],[AV2]]</f>
        <v>-0.14967742042376608</v>
      </c>
      <c r="T851" s="564">
        <f>Tabela1[[#This Row],[real]]/Tabela1[[#This Row],[AV2]]</f>
        <v>0.95905006008378213</v>
      </c>
      <c r="U851" s="566">
        <v>43618</v>
      </c>
      <c r="V851" s="191" t="s">
        <v>5194</v>
      </c>
      <c r="W851" s="191"/>
      <c r="X851" s="2"/>
      <c r="Y851" s="41"/>
      <c r="Z851" s="40"/>
      <c r="AA851" s="41"/>
      <c r="AB851" s="40"/>
    </row>
    <row r="852" spans="1:28" x14ac:dyDescent="0.2">
      <c r="A852" s="65">
        <v>495364</v>
      </c>
      <c r="B852" s="65" t="s">
        <v>171</v>
      </c>
      <c r="C852" s="65" t="s">
        <v>1693</v>
      </c>
      <c r="D852" s="39">
        <v>4</v>
      </c>
      <c r="E852" s="41">
        <v>3.8438258321427536</v>
      </c>
      <c r="F852" s="116">
        <v>2006</v>
      </c>
      <c r="G8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2" s="39"/>
      <c r="I852" s="41">
        <v>0.71</v>
      </c>
      <c r="J852" s="23">
        <f>(Tabela1[[#This Row],[real]]-1)^3/Tabela1[[#This Row],[Z]]*0.00002</f>
        <v>6.4785920164390869E-4</v>
      </c>
      <c r="K852" s="66">
        <v>3332.3223186624546</v>
      </c>
      <c r="L852" s="66">
        <v>5640.9587294453149</v>
      </c>
      <c r="M852" s="67">
        <v>42409</v>
      </c>
      <c r="N852" s="22">
        <f>IF(Tabela1[[#This Row],[Entry]]=$B$1,Tabela1[[#This Row],[real]],Tabela1[[#This Row],[L2]]/Tabela1[[#This Row],[days2]])</f>
        <v>3.7882576574604543</v>
      </c>
      <c r="O852" s="42">
        <f>IF(Tabela1[[#This Row],[Entry]]=$B$1,Tabela1[[#This Row],[real]],Tabela1[[#This Row],[L]]/($B$1-Tabela1[[#This Row],[Entry]]))</f>
        <v>3.7431710215297378</v>
      </c>
      <c r="P852" s="115">
        <v>879.64510864246586</v>
      </c>
      <c r="Q852" s="43">
        <f>MIN(500,$B$1-Tabela1[[#This Row],[Entry]])</f>
        <v>500</v>
      </c>
      <c r="R852" s="41">
        <f>(0.25-Tabela1[[#This Row],[days]]/2000)*$L$2+(Tabela1[[#This Row],[days]]/2000+0.75)*(IF(Tabela1[[#This Row],[real]]&gt;Tabela1[[#This Row],[AV2]],0.4*Tabela1[[#This Row],[real]]+0.6*Tabela1[[#This Row],[AV2]],Tabela1[[#This Row],[AV2]]))</f>
        <v>3.8104849273333743</v>
      </c>
      <c r="S852" s="42">
        <f>Tabela1[[#This Row],[real]]-Tabela1[[#This Row],[AV2]]</f>
        <v>5.5568174682299354E-2</v>
      </c>
      <c r="T852" s="64">
        <f>Tabela1[[#This Row],[real]]/Tabela1[[#This Row],[AV2]]</f>
        <v>1.0146685309466386</v>
      </c>
      <c r="U852" s="172">
        <v>43618</v>
      </c>
      <c r="V852" s="191" t="s">
        <v>4293</v>
      </c>
      <c r="W852" s="191"/>
      <c r="X852" s="2"/>
      <c r="Y852" s="41"/>
      <c r="Z852" s="40"/>
      <c r="AA852" s="41"/>
      <c r="AB852" s="40"/>
    </row>
    <row r="853" spans="1:28" x14ac:dyDescent="0.2">
      <c r="A853" s="65">
        <v>4747876</v>
      </c>
      <c r="B853" s="65" t="s">
        <v>2366</v>
      </c>
      <c r="C853" s="65" t="s">
        <v>1875</v>
      </c>
      <c r="D853" s="39">
        <v>4</v>
      </c>
      <c r="E853" s="41">
        <v>3.6419181506244707</v>
      </c>
      <c r="F853" s="116">
        <v>2013</v>
      </c>
      <c r="G8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5.236796475795833</v>
      </c>
      <c r="H853" s="39"/>
      <c r="I853" s="41">
        <v>0.83</v>
      </c>
      <c r="J853" s="23">
        <f>(Tabela1[[#This Row],[real]]-1)^3/Tabela1[[#This Row],[Z]]*0.00002</f>
        <v>4.4433444276879012E-4</v>
      </c>
      <c r="K853" s="66">
        <v>3050.7109049712831</v>
      </c>
      <c r="L853" s="66">
        <v>5165.7767352484016</v>
      </c>
      <c r="M853" s="67">
        <v>42409</v>
      </c>
      <c r="N853" s="22">
        <f>IF(Tabela1[[#This Row],[Entry]]=$B$1,Tabela1[[#This Row],[real]],Tabela1[[#This Row],[L2]]/Tabela1[[#This Row],[days2]])</f>
        <v>3.46811557865577</v>
      </c>
      <c r="O853" s="42">
        <f>IF(Tabela1[[#This Row],[Entry]]=$B$1,Tabela1[[#This Row],[real]],Tabela1[[#This Row],[L]]/($B$1-Tabela1[[#This Row],[Entry]]))</f>
        <v>3.4278545024873268</v>
      </c>
      <c r="P853" s="115">
        <v>879.64510864246586</v>
      </c>
      <c r="Q853" s="43">
        <f>MIN(500,$B$1-Tabela1[[#This Row],[Entry]])</f>
        <v>500</v>
      </c>
      <c r="R853" s="41">
        <f>(0.25-Tabela1[[#This Row],[days]]/2000)*$L$2+(Tabela1[[#This Row],[days]]/2000+0.75)*(IF(Tabela1[[#This Row],[real]]&gt;Tabela1[[#This Row],[AV2]],0.4*Tabela1[[#This Row],[real]]+0.6*Tabela1[[#This Row],[AV2]],Tabela1[[#This Row],[AV2]]))</f>
        <v>3.5376366074432504</v>
      </c>
      <c r="S853" s="42">
        <f>Tabela1[[#This Row],[real]]-Tabela1[[#This Row],[AV2]]</f>
        <v>0.17380257196870064</v>
      </c>
      <c r="T853" s="64">
        <f>Tabela1[[#This Row],[real]]/Tabela1[[#This Row],[AV2]]</f>
        <v>1.0501144117105998</v>
      </c>
      <c r="U853" s="168">
        <v>43617</v>
      </c>
      <c r="V853" s="191" t="s">
        <v>3993</v>
      </c>
      <c r="W853" s="191"/>
      <c r="X853" s="2"/>
      <c r="Y853" s="41"/>
      <c r="Z853" s="40"/>
      <c r="AA853" s="41"/>
      <c r="AB853" s="40"/>
    </row>
    <row r="854" spans="1:28" x14ac:dyDescent="0.2">
      <c r="A854" s="10">
        <v>3716361</v>
      </c>
      <c r="B854" s="10" t="s">
        <v>2303</v>
      </c>
      <c r="C854" s="10" t="s">
        <v>2610</v>
      </c>
      <c r="D854" s="2">
        <v>4</v>
      </c>
      <c r="E854" s="21">
        <v>3.6865237676269844</v>
      </c>
      <c r="F854" s="116">
        <v>2012</v>
      </c>
      <c r="G8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3.0755590500014738</v>
      </c>
      <c r="H854" s="2">
        <v>1</v>
      </c>
      <c r="I854" s="21">
        <v>0.79999999999999993</v>
      </c>
      <c r="J854" s="23">
        <f>(Tabela1[[#This Row],[real]]-1)^3/Tabela1[[#This Row],[Z]]*0.00002</f>
        <v>4.8474358455487265E-4</v>
      </c>
      <c r="K854" s="24">
        <v>3246.4158843301243</v>
      </c>
      <c r="L854" s="66">
        <v>5571.1440741533233</v>
      </c>
      <c r="M854" s="1">
        <v>42409</v>
      </c>
      <c r="N854" s="22">
        <f>IF(Tabela1[[#This Row],[Entry]]=$B$1,Tabela1[[#This Row],[real]],Tabela1[[#This Row],[L2]]/Tabela1[[#This Row],[days2]])</f>
        <v>3.6905973243462196</v>
      </c>
      <c r="O854" s="22">
        <f>IF(Tabela1[[#This Row],[Entry]]=$B$1,Tabela1[[#This Row],[real]],Tabela1[[#This Row],[L]]/($B$1-Tabela1[[#This Row],[Entry]]))</f>
        <v>3.6968441102543617</v>
      </c>
      <c r="P854" s="35">
        <v>879.64510864246586</v>
      </c>
      <c r="Q854" s="3">
        <f>MIN(500,$B$1-Tabela1[[#This Row],[Entry]])</f>
        <v>500</v>
      </c>
      <c r="R854" s="21">
        <f>(0.25-Tabela1[[#This Row],[days]]/2000)*$L$2+(Tabela1[[#This Row],[days]]/2000+0.75)*(IF(Tabela1[[#This Row],[real]]&gt;Tabela1[[#This Row],[AV2]],0.4*Tabela1[[#This Row],[real]]+0.6*Tabela1[[#This Row],[AV2]],Tabela1[[#This Row],[AV2]]))</f>
        <v>3.6905973243462196</v>
      </c>
      <c r="S854" s="22">
        <f>Tabela1[[#This Row],[real]]-Tabela1[[#This Row],[AV2]]</f>
        <v>-4.0735567192351496E-3</v>
      </c>
      <c r="T854" s="47">
        <f>Tabela1[[#This Row],[real]]/Tabela1[[#This Row],[AV2]]</f>
        <v>0.9988962337634717</v>
      </c>
      <c r="U854" s="168">
        <v>43617</v>
      </c>
      <c r="V854" s="191" t="s">
        <v>4261</v>
      </c>
      <c r="W854" s="307"/>
      <c r="X854" s="2"/>
      <c r="Y854" s="41"/>
      <c r="Z854" s="40"/>
      <c r="AA854" s="41"/>
      <c r="AB854" s="40"/>
    </row>
    <row r="855" spans="1:28" x14ac:dyDescent="0.2">
      <c r="A855" s="10">
        <v>134179</v>
      </c>
      <c r="B855" s="10" t="s">
        <v>2698</v>
      </c>
      <c r="C855" s="10" t="s">
        <v>2699</v>
      </c>
      <c r="D855" s="2">
        <v>4</v>
      </c>
      <c r="E855" s="21">
        <v>3.7205973790449378</v>
      </c>
      <c r="F855" s="116">
        <v>1981</v>
      </c>
      <c r="G8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1.4246197921877135</v>
      </c>
      <c r="H855" s="39"/>
      <c r="I855" s="21">
        <v>0.65</v>
      </c>
      <c r="J855" s="23">
        <f>(Tabela1[[#This Row],[real]]-1)^3/Tabela1[[#This Row],[Z]]*0.00002</f>
        <v>6.1959722644870912E-4</v>
      </c>
      <c r="K855" s="24">
        <v>3197.8716457284218</v>
      </c>
      <c r="L855" s="66">
        <v>5463.6579096810246</v>
      </c>
      <c r="M855" s="1">
        <v>42409</v>
      </c>
      <c r="N855" s="22">
        <f>IF(Tabela1[[#This Row],[Entry]]=$B$1,Tabela1[[#This Row],[real]],Tabela1[[#This Row],[L2]]/Tabela1[[#This Row],[days2]])</f>
        <v>3.6354111610574593</v>
      </c>
      <c r="O855" s="22">
        <f>IF(Tabela1[[#This Row],[Entry]]=$B$1,Tabela1[[#This Row],[real]],Tabela1[[#This Row],[L]]/($B$1-Tabela1[[#This Row],[Entry]]))</f>
        <v>3.6255195153822326</v>
      </c>
      <c r="P855" s="35">
        <v>879.64510864246586</v>
      </c>
      <c r="Q855" s="3">
        <f>MIN(500,$B$1-Tabela1[[#This Row],[Entry]])</f>
        <v>500</v>
      </c>
      <c r="R855" s="21">
        <f>(0.25-Tabela1[[#This Row],[days]]/2000)*$L$2+(Tabela1[[#This Row],[days]]/2000+0.75)*(IF(Tabela1[[#This Row],[real]]&gt;Tabela1[[#This Row],[AV2]],0.4*Tabela1[[#This Row],[real]]+0.6*Tabela1[[#This Row],[AV2]],Tabela1[[#This Row],[AV2]]))</f>
        <v>3.6694856482524507</v>
      </c>
      <c r="S855" s="22">
        <f>Tabela1[[#This Row],[real]]-Tabela1[[#This Row],[AV2]]</f>
        <v>8.5186217987478496E-2</v>
      </c>
      <c r="T855" s="47">
        <f>Tabela1[[#This Row],[real]]/Tabela1[[#This Row],[AV2]]</f>
        <v>1.0234323475979812</v>
      </c>
      <c r="U855" s="168">
        <v>43617</v>
      </c>
      <c r="V855" s="191" t="s">
        <v>3959</v>
      </c>
      <c r="W855" s="191"/>
      <c r="X855" s="2"/>
      <c r="Y855" s="41"/>
      <c r="Z855" s="40"/>
      <c r="AA855" s="41"/>
      <c r="AB855" s="40"/>
    </row>
    <row r="856" spans="1:28" x14ac:dyDescent="0.2">
      <c r="A856" s="379">
        <v>9137147</v>
      </c>
      <c r="B856" s="379" t="s">
        <v>5525</v>
      </c>
      <c r="C856" s="379" t="s">
        <v>5526</v>
      </c>
      <c r="D856" s="380">
        <v>3.5</v>
      </c>
      <c r="E856" s="381">
        <v>3.3896790871931199</v>
      </c>
      <c r="F856" s="116">
        <v>2018</v>
      </c>
      <c r="G8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6" s="380"/>
      <c r="I856" s="381">
        <v>0.49</v>
      </c>
      <c r="J856" s="373">
        <f>(Tabela1[[#This Row],[real]]-1)^3/Tabela1[[#This Row],[Z]]*0.00002</f>
        <v>5.5699675429539083E-4</v>
      </c>
      <c r="K856" s="383">
        <v>1449.8695490870407</v>
      </c>
      <c r="L856" s="66">
        <v>1883.7394347907343</v>
      </c>
      <c r="M856" s="378">
        <v>43362</v>
      </c>
      <c r="N856" s="376">
        <f>IF(Tabela1[[#This Row],[Entry]]=$B$1,Tabela1[[#This Row],[real]],Tabela1[[#This Row],[L2]]/Tabela1[[#This Row],[days2]])</f>
        <v>3.4073477743846365</v>
      </c>
      <c r="O856" s="384">
        <f>IF(Tabela1[[#This Row],[Entry]]=$B$1,Tabela1[[#This Row],[real]],Tabela1[[#This Row],[L]]/($B$1-Tabela1[[#This Row],[Entry]]))</f>
        <v>3.4002516873478958</v>
      </c>
      <c r="P856" s="382">
        <v>425.51264064874789</v>
      </c>
      <c r="Q856" s="385">
        <f>MIN(500,$B$1-Tabela1[[#This Row],[Entry]])</f>
        <v>500</v>
      </c>
      <c r="R856" s="381">
        <f>(0.25-Tabela1[[#This Row],[days]]/2000)*$L$2+(Tabela1[[#This Row],[days]]/2000+0.75)*(IF(Tabela1[[#This Row],[real]]&gt;Tabela1[[#This Row],[AV2]],0.4*Tabela1[[#This Row],[real]]+0.6*Tabela1[[#This Row],[AV2]],Tabela1[[#This Row],[AV2]]))</f>
        <v>3.4073477743846365</v>
      </c>
      <c r="S856" s="384">
        <f>Tabela1[[#This Row],[real]]-Tabela1[[#This Row],[AV2]]</f>
        <v>-1.7668687191516597E-2</v>
      </c>
      <c r="T856" s="384">
        <f>Tabela1[[#This Row],[real]]/Tabela1[[#This Row],[AV2]]</f>
        <v>0.99481453366036066</v>
      </c>
      <c r="U856" s="378">
        <v>43617</v>
      </c>
      <c r="V856" s="191" t="s">
        <v>5527</v>
      </c>
      <c r="W856" s="191"/>
      <c r="X856" s="2"/>
      <c r="Y856" s="41"/>
      <c r="Z856" s="40"/>
      <c r="AA856" s="41"/>
      <c r="AB856" s="40"/>
    </row>
    <row r="857" spans="1:28" x14ac:dyDescent="0.2">
      <c r="A857" s="570">
        <v>6713362</v>
      </c>
      <c r="B857" s="570" t="s">
        <v>6103</v>
      </c>
      <c r="C857" s="570" t="s">
        <v>6104</v>
      </c>
      <c r="D857" s="571">
        <v>3.5</v>
      </c>
      <c r="E857" s="572">
        <v>3.468728551457128</v>
      </c>
      <c r="F857" s="560">
        <v>2015</v>
      </c>
      <c r="G8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7" s="571"/>
      <c r="I857" s="572">
        <v>0.33999999999999997</v>
      </c>
      <c r="J857" s="561">
        <f>(Tabela1[[#This Row],[real]]-1)^3/Tabela1[[#This Row],[Z]]*0.00002</f>
        <v>8.8505670797453713E-4</v>
      </c>
      <c r="K857" s="573">
        <v>934.40602000539764</v>
      </c>
      <c r="L857" s="562">
        <v>1083.0991814483348</v>
      </c>
      <c r="M857" s="566">
        <v>43617</v>
      </c>
      <c r="N857" s="564">
        <f>IF(Tabela1[[#This Row],[Entry]]=$B$1,Tabela1[[#This Row],[real]],Tabela1[[#This Row],[L2]]/Tabela1[[#This Row],[days2]])</f>
        <v>3.6140032064269598</v>
      </c>
      <c r="O857" s="574">
        <f>IF(Tabela1[[#This Row],[Entry]]=$B$1,Tabela1[[#This Row],[real]],Tabela1[[#This Row],[L]]/($B$1-Tabela1[[#This Row],[Entry]]))</f>
        <v>3.6224052891248655</v>
      </c>
      <c r="P857" s="575">
        <v>258.55151936326382</v>
      </c>
      <c r="Q857" s="576">
        <f>MIN(500,$B$1-Tabela1[[#This Row],[Entry]])</f>
        <v>299</v>
      </c>
      <c r="R857" s="572">
        <f>(0.25-Tabela1[[#This Row],[days]]/2000)*$L$2+(Tabela1[[#This Row],[days]]/2000+0.75)*(IF(Tabela1[[#This Row],[real]]&gt;Tabela1[[#This Row],[AV2]],0.4*Tabela1[[#This Row],[real]]+0.6*Tabela1[[#This Row],[AV2]],Tabela1[[#This Row],[AV2]]))</f>
        <v>3.5862938359472873</v>
      </c>
      <c r="S857" s="574">
        <f>Tabela1[[#This Row],[real]]-Tabela1[[#This Row],[AV2]]</f>
        <v>-0.14527465496983183</v>
      </c>
      <c r="T857" s="574">
        <f>Tabela1[[#This Row],[real]]/Tabela1[[#This Row],[AV2]]</f>
        <v>0.9598022894081879</v>
      </c>
      <c r="U857" s="566">
        <v>43617</v>
      </c>
      <c r="V857" s="191" t="s">
        <v>6105</v>
      </c>
      <c r="W857" s="191"/>
      <c r="X857" s="2"/>
      <c r="Y857" s="41"/>
      <c r="Z857" s="40"/>
      <c r="AA857" s="41"/>
      <c r="AB857" s="40"/>
    </row>
    <row r="858" spans="1:28" x14ac:dyDescent="0.2">
      <c r="A858" s="65">
        <v>121667</v>
      </c>
      <c r="B858" s="65" t="s">
        <v>2512</v>
      </c>
      <c r="C858" s="65" t="s">
        <v>1796</v>
      </c>
      <c r="D858" s="39">
        <v>4</v>
      </c>
      <c r="E858" s="41">
        <v>3.6199870903474891</v>
      </c>
      <c r="F858" s="116">
        <v>1996</v>
      </c>
      <c r="G8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6.2994031931357899</v>
      </c>
      <c r="H858" s="39"/>
      <c r="I858" s="41">
        <v>0.76</v>
      </c>
      <c r="J858" s="23">
        <f>(Tabela1[[#This Row],[real]]-1)^3/Tabela1[[#This Row],[Z]]*0.00002</f>
        <v>4.7327531974352246E-4</v>
      </c>
      <c r="K858" s="66">
        <v>3130.4463720194549</v>
      </c>
      <c r="L858" s="66">
        <v>5297.0984147354256</v>
      </c>
      <c r="M858" s="67">
        <v>42409</v>
      </c>
      <c r="N858" s="22">
        <f>IF(Tabela1[[#This Row],[Entry]]=$B$1,Tabela1[[#This Row],[real]],Tabela1[[#This Row],[L2]]/Tabela1[[#This Row],[days2]])</f>
        <v>3.5587606197806227</v>
      </c>
      <c r="O858" s="42">
        <f>IF(Tabela1[[#This Row],[Entry]]=$B$1,Tabela1[[#This Row],[real]],Tabela1[[#This Row],[L]]/($B$1-Tabela1[[#This Row],[Entry]]))</f>
        <v>3.5149956302159429</v>
      </c>
      <c r="P858" s="115">
        <v>879.64510864246586</v>
      </c>
      <c r="Q858" s="43">
        <f>MIN(500,$B$1-Tabela1[[#This Row],[Entry]])</f>
        <v>500</v>
      </c>
      <c r="R858" s="41">
        <f>(0.25-Tabela1[[#This Row],[days]]/2000)*$L$2+(Tabela1[[#This Row],[days]]/2000+0.75)*(IF(Tabela1[[#This Row],[real]]&gt;Tabela1[[#This Row],[AV2]],0.4*Tabela1[[#This Row],[real]]+0.6*Tabela1[[#This Row],[AV2]],Tabela1[[#This Row],[AV2]]))</f>
        <v>3.5832512080073693</v>
      </c>
      <c r="S858" s="42">
        <f>Tabela1[[#This Row],[real]]-Tabela1[[#This Row],[AV2]]</f>
        <v>6.1226470566866364E-2</v>
      </c>
      <c r="T858" s="64">
        <f>Tabela1[[#This Row],[real]]/Tabela1[[#This Row],[AV2]]</f>
        <v>1.0172044363497088</v>
      </c>
      <c r="U858" s="168">
        <v>43616</v>
      </c>
      <c r="V858" s="191" t="s">
        <v>5042</v>
      </c>
      <c r="W858" s="191"/>
      <c r="X858" s="2"/>
      <c r="Y858" s="41"/>
      <c r="Z858" s="40"/>
      <c r="AA858" s="41"/>
      <c r="AB858" s="40"/>
    </row>
    <row r="859" spans="1:28" x14ac:dyDescent="0.2">
      <c r="A859" s="65">
        <v>107384</v>
      </c>
      <c r="B859" s="65" t="s">
        <v>372</v>
      </c>
      <c r="C859" s="65" t="s">
        <v>965</v>
      </c>
      <c r="D859" s="39">
        <v>3.5</v>
      </c>
      <c r="E859" s="41">
        <v>3.5016943691247171</v>
      </c>
      <c r="F859" s="116">
        <v>1998</v>
      </c>
      <c r="G8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59" s="39"/>
      <c r="I859" s="41">
        <v>0.76</v>
      </c>
      <c r="J859" s="23">
        <f>(Tabela1[[#This Row],[real]]-1)^3/Tabela1[[#This Row],[Z]]*0.00002</f>
        <v>4.1202081467377026E-4</v>
      </c>
      <c r="K859" s="66">
        <v>3092.6417686996247</v>
      </c>
      <c r="L859" s="66">
        <v>5313.0712825663404</v>
      </c>
      <c r="M859" s="67">
        <v>42409</v>
      </c>
      <c r="N859" s="22">
        <f>IF(Tabela1[[#This Row],[Entry]]=$B$1,Tabela1[[#This Row],[real]],Tabela1[[#This Row],[L2]]/Tabela1[[#This Row],[days2]])</f>
        <v>3.515783511230365</v>
      </c>
      <c r="O859" s="42">
        <f>IF(Tabela1[[#This Row],[Entry]]=$B$1,Tabela1[[#This Row],[real]],Tabela1[[#This Row],[L]]/($B$1-Tabela1[[#This Row],[Entry]]))</f>
        <v>3.525594746228494</v>
      </c>
      <c r="P859" s="115">
        <v>879.64510864246586</v>
      </c>
      <c r="Q859" s="43">
        <f>MIN(500,$B$1-Tabela1[[#This Row],[Entry]])</f>
        <v>500</v>
      </c>
      <c r="R859" s="41">
        <f>(0.25-Tabela1[[#This Row],[days]]/2000)*$L$2+(Tabela1[[#This Row],[days]]/2000+0.75)*(IF(Tabela1[[#This Row],[real]]&gt;Tabela1[[#This Row],[AV2]],0.4*Tabela1[[#This Row],[real]]+0.6*Tabela1[[#This Row],[AV2]],Tabela1[[#This Row],[AV2]]))</f>
        <v>3.515783511230365</v>
      </c>
      <c r="S859" s="42">
        <f>Tabela1[[#This Row],[real]]-Tabela1[[#This Row],[AV2]]</f>
        <v>-1.4089142105647934E-2</v>
      </c>
      <c r="T859" s="64">
        <f>Tabela1[[#This Row],[real]]/Tabela1[[#This Row],[AV2]]</f>
        <v>0.99599260248515209</v>
      </c>
      <c r="U859" s="168">
        <v>43616</v>
      </c>
      <c r="V859" s="191" t="s">
        <v>4859</v>
      </c>
      <c r="W859" s="191"/>
      <c r="X859" s="2"/>
      <c r="Y859" s="41"/>
      <c r="Z859" s="40"/>
      <c r="AA859" s="41"/>
      <c r="AB859" s="40"/>
    </row>
    <row r="860" spans="1:28" x14ac:dyDescent="0.2">
      <c r="A860" s="557">
        <v>13532</v>
      </c>
      <c r="B860" s="557" t="s">
        <v>718</v>
      </c>
      <c r="C860" s="557" t="s">
        <v>6101</v>
      </c>
      <c r="D860" s="558">
        <v>3.5</v>
      </c>
      <c r="E860" s="559">
        <v>3.5487910883558134</v>
      </c>
      <c r="F860" s="560">
        <v>1974</v>
      </c>
      <c r="G8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0" s="597">
        <v>1</v>
      </c>
      <c r="I860" s="559">
        <v>0.35</v>
      </c>
      <c r="J860" s="561">
        <f>(Tabela1[[#This Row],[real]]-1)^3/Tabela1[[#This Row],[Z]]*0.00002</f>
        <v>9.4616019054626142E-4</v>
      </c>
      <c r="K860" s="562">
        <v>961.57430010633584</v>
      </c>
      <c r="L860" s="562">
        <v>1115.3504333227313</v>
      </c>
      <c r="M860" s="563">
        <v>43616</v>
      </c>
      <c r="N860" s="564">
        <f>IF(Tabela1[[#This Row],[Entry]]=$B$1,Tabela1[[#This Row],[real]],Tabela1[[#This Row],[L2]]/Tabela1[[#This Row],[days2]])</f>
        <v>3.708447275304521</v>
      </c>
      <c r="O860" s="564">
        <f>IF(Tabela1[[#This Row],[Entry]]=$B$1,Tabela1[[#This Row],[real]],Tabela1[[#This Row],[L]]/($B$1-Tabela1[[#This Row],[Entry]]))</f>
        <v>3.7178347777424379</v>
      </c>
      <c r="P860" s="560">
        <v>259.29296784390056</v>
      </c>
      <c r="Q860" s="565">
        <f>MIN(500,$B$1-Tabela1[[#This Row],[Entry]])</f>
        <v>300</v>
      </c>
      <c r="R860" s="559">
        <f>(0.25-Tabela1[[#This Row],[days]]/2000)*$L$2+(Tabela1[[#This Row],[days]]/2000+0.75)*(IF(Tabela1[[#This Row],[real]]&gt;Tabela1[[#This Row],[AV2]],0.4*Tabela1[[#This Row],[real]]+0.6*Tabela1[[#This Row],[AV2]],Tabela1[[#This Row],[AV2]]))</f>
        <v>3.6714313555016682</v>
      </c>
      <c r="S860" s="564">
        <f>Tabela1[[#This Row],[real]]-Tabela1[[#This Row],[AV2]]</f>
        <v>-0.15965618694870765</v>
      </c>
      <c r="T860" s="564">
        <f>Tabela1[[#This Row],[real]]/Tabela1[[#This Row],[AV2]]</f>
        <v>0.9569479690295456</v>
      </c>
      <c r="U860" s="566">
        <v>43616</v>
      </c>
      <c r="V860" s="191" t="s">
        <v>6102</v>
      </c>
      <c r="W860" s="191"/>
      <c r="X860" s="2"/>
      <c r="Y860" s="41"/>
      <c r="Z860" s="40"/>
      <c r="AA860" s="41"/>
      <c r="AB860" s="40"/>
    </row>
    <row r="861" spans="1:28" x14ac:dyDescent="0.2">
      <c r="A861" s="511">
        <v>8810614</v>
      </c>
      <c r="B861" s="511" t="s">
        <v>5687</v>
      </c>
      <c r="C861" s="511" t="s">
        <v>5688</v>
      </c>
      <c r="D861" s="512">
        <v>4.5</v>
      </c>
      <c r="E861" s="513">
        <v>4.444555878920311</v>
      </c>
      <c r="F861" s="116">
        <v>2018</v>
      </c>
      <c r="G8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1" s="39">
        <v>1</v>
      </c>
      <c r="I861" s="513">
        <v>0.6</v>
      </c>
      <c r="J861" s="460">
        <f>(Tabela1[[#This Row],[real]]-1)^3/Tabela1[[#This Row],[Z]]*0.00002</f>
        <v>1.3623178547731332E-3</v>
      </c>
      <c r="K861" s="514">
        <v>1712.3545702223773</v>
      </c>
      <c r="L861" s="66">
        <v>2148.4445883974681</v>
      </c>
      <c r="M861" s="465">
        <v>43427</v>
      </c>
      <c r="N861" s="463">
        <f>IF(Tabela1[[#This Row],[Entry]]=$B$1,Tabela1[[#This Row],[real]],Tabela1[[#This Row],[L2]]/Tabela1[[#This Row],[days2]])</f>
        <v>4.4257101365970071</v>
      </c>
      <c r="O861" s="515">
        <f>IF(Tabela1[[#This Row],[Entry]]=$B$1,Tabela1[[#This Row],[real]],Tabela1[[#This Row],[L]]/($B$1-Tabela1[[#This Row],[Entry]]))</f>
        <v>4.3935472155367448</v>
      </c>
      <c r="P861" s="516">
        <v>386.91069170179128</v>
      </c>
      <c r="Q861" s="517">
        <f>MIN(500,$B$1-Tabela1[[#This Row],[Entry]])</f>
        <v>489</v>
      </c>
      <c r="R861" s="513">
        <f>(0.25-Tabela1[[#This Row],[days]]/2000)*$L$2+(Tabela1[[#This Row],[days]]/2000+0.75)*(IF(Tabela1[[#This Row],[real]]&gt;Tabela1[[#This Row],[AV2]],0.4*Tabela1[[#This Row],[real]]+0.6*Tabela1[[#This Row],[AV2]],Tabela1[[#This Row],[AV2]]))</f>
        <v>4.4272261515669511</v>
      </c>
      <c r="S861" s="515">
        <f>Tabela1[[#This Row],[real]]-Tabela1[[#This Row],[AV2]]</f>
        <v>1.8845742323303938E-2</v>
      </c>
      <c r="T861" s="515">
        <f>Tabela1[[#This Row],[real]]/Tabela1[[#This Row],[AV2]]</f>
        <v>1.0042582414441166</v>
      </c>
      <c r="U861" s="465">
        <v>43615</v>
      </c>
      <c r="V861" s="191" t="s">
        <v>3938</v>
      </c>
      <c r="W861" s="191"/>
      <c r="X861" s="2"/>
      <c r="Y861" s="41"/>
      <c r="Z861" s="40"/>
      <c r="AA861" s="41"/>
      <c r="AB861" s="40"/>
    </row>
    <row r="862" spans="1:28" x14ac:dyDescent="0.2">
      <c r="A862" s="65">
        <v>4201733</v>
      </c>
      <c r="B862" s="65" t="s">
        <v>395</v>
      </c>
      <c r="C862" s="65" t="s">
        <v>395</v>
      </c>
      <c r="D862" s="39">
        <v>4</v>
      </c>
      <c r="E862" s="41">
        <v>3.6786540534441423</v>
      </c>
      <c r="F862" s="116">
        <v>2012</v>
      </c>
      <c r="G8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3.4568635126503033</v>
      </c>
      <c r="H862" s="39"/>
      <c r="I862" s="41">
        <v>0.86</v>
      </c>
      <c r="J862" s="23">
        <f>(Tabela1[[#This Row],[real]]-1)^3/Tabela1[[#This Row],[Z]]*0.00002</f>
        <v>4.4697314379007634E-4</v>
      </c>
      <c r="K862" s="66">
        <v>3059.5555207604425</v>
      </c>
      <c r="L862" s="66">
        <v>5168.8625517011715</v>
      </c>
      <c r="M862" s="67">
        <v>42409</v>
      </c>
      <c r="N862" s="22">
        <f>IF(Tabela1[[#This Row],[Entry]]=$B$1,Tabela1[[#This Row],[real]],Tabela1[[#This Row],[L2]]/Tabela1[[#This Row],[days2]])</f>
        <v>3.4781703333542975</v>
      </c>
      <c r="O862" s="42">
        <f>IF(Tabela1[[#This Row],[Entry]]=$B$1,Tabela1[[#This Row],[real]],Tabela1[[#This Row],[L]]/($B$1-Tabela1[[#This Row],[Entry]]))</f>
        <v>3.4299021577313678</v>
      </c>
      <c r="P862" s="115">
        <v>879.64510864246586</v>
      </c>
      <c r="Q862" s="43">
        <f>MIN(500,$B$1-Tabela1[[#This Row],[Entry]])</f>
        <v>500</v>
      </c>
      <c r="R862" s="41">
        <f>(0.25-Tabela1[[#This Row],[days]]/2000)*$L$2+(Tabela1[[#This Row],[days]]/2000+0.75)*(IF(Tabela1[[#This Row],[real]]&gt;Tabela1[[#This Row],[AV2]],0.4*Tabela1[[#This Row],[real]]+0.6*Tabela1[[#This Row],[AV2]],Tabela1[[#This Row],[AV2]]))</f>
        <v>3.5583638213902353</v>
      </c>
      <c r="S862" s="42">
        <f>Tabela1[[#This Row],[real]]-Tabela1[[#This Row],[AV2]]</f>
        <v>0.20048372008984483</v>
      </c>
      <c r="T862" s="64">
        <f>Tabela1[[#This Row],[real]]/Tabela1[[#This Row],[AV2]]</f>
        <v>1.0576405698614826</v>
      </c>
      <c r="U862" s="168">
        <v>43614</v>
      </c>
      <c r="V862" s="191" t="s">
        <v>4304</v>
      </c>
      <c r="W862" s="191"/>
      <c r="X862" s="2"/>
      <c r="Y862" s="41"/>
      <c r="Z862" s="40"/>
      <c r="AA862" s="41"/>
      <c r="AB862" s="40"/>
    </row>
    <row r="863" spans="1:28" x14ac:dyDescent="0.2">
      <c r="A863" s="10">
        <v>7096680</v>
      </c>
      <c r="B863" s="10" t="s">
        <v>3320</v>
      </c>
      <c r="C863" s="10" t="s">
        <v>3321</v>
      </c>
      <c r="D863" s="2">
        <v>3.5</v>
      </c>
      <c r="E863" s="21">
        <v>3.3139439464713401</v>
      </c>
      <c r="F863" s="116">
        <v>2016</v>
      </c>
      <c r="G8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3" s="39"/>
      <c r="I863" s="21">
        <v>0.61</v>
      </c>
      <c r="J863" s="23">
        <f>(Tabela1[[#This Row],[real]]-1)^3/Tabela1[[#This Row],[Z]]*0.00002</f>
        <v>4.0621753225608291E-4</v>
      </c>
      <c r="K863" s="24">
        <v>2487.2100815711542</v>
      </c>
      <c r="L863" s="66">
        <v>4061.9537524550301</v>
      </c>
      <c r="M863" s="1">
        <v>42726</v>
      </c>
      <c r="N863" s="22">
        <f>IF(Tabela1[[#This Row],[Entry]]=$B$1,Tabela1[[#This Row],[real]],Tabela1[[#This Row],[L2]]/Tabela1[[#This Row],[days2]])</f>
        <v>3.396259035407553</v>
      </c>
      <c r="O863" s="22">
        <f>IF(Tabela1[[#This Row],[Entry]]=$B$1,Tabela1[[#This Row],[real]],Tabela1[[#This Row],[L]]/($B$1-Tabela1[[#This Row],[Entry]]))</f>
        <v>3.4134065146680923</v>
      </c>
      <c r="P863" s="35">
        <v>732.33815667204772</v>
      </c>
      <c r="Q863" s="3">
        <f>MIN(500,$B$1-Tabela1[[#This Row],[Entry]])</f>
        <v>500</v>
      </c>
      <c r="R863" s="21">
        <f>(0.25-Tabela1[[#This Row],[days]]/2000)*$L$2+(Tabela1[[#This Row],[days]]/2000+0.75)*(IF(Tabela1[[#This Row],[real]]&gt;Tabela1[[#This Row],[AV2]],0.4*Tabela1[[#This Row],[real]]+0.6*Tabela1[[#This Row],[AV2]],Tabela1[[#This Row],[AV2]]))</f>
        <v>3.396259035407553</v>
      </c>
      <c r="S863" s="22">
        <f>Tabela1[[#This Row],[real]]-Tabela1[[#This Row],[AV2]]</f>
        <v>-8.2315088936212977E-2</v>
      </c>
      <c r="T863" s="47">
        <f>Tabela1[[#This Row],[real]]/Tabela1[[#This Row],[AV2]]</f>
        <v>0.9757630121618992</v>
      </c>
      <c r="U863" s="168">
        <v>43614</v>
      </c>
      <c r="V863" s="191" t="s">
        <v>5008</v>
      </c>
      <c r="W863" s="191"/>
      <c r="X863" s="2"/>
      <c r="Y863" s="41"/>
      <c r="Z863" s="40"/>
      <c r="AA863" s="41"/>
      <c r="AB863" s="40"/>
    </row>
    <row r="864" spans="1:28" x14ac:dyDescent="0.2">
      <c r="A864" s="570">
        <v>6347926</v>
      </c>
      <c r="B864" s="570" t="s">
        <v>3668</v>
      </c>
      <c r="C864" s="570" t="s">
        <v>6099</v>
      </c>
      <c r="D864" s="571">
        <v>3.5</v>
      </c>
      <c r="E864" s="572">
        <v>3.4909769402122812</v>
      </c>
      <c r="F864" s="560">
        <v>2015</v>
      </c>
      <c r="G8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4" s="571"/>
      <c r="I864" s="572">
        <v>0.31</v>
      </c>
      <c r="J864" s="561">
        <f>(Tabela1[[#This Row],[real]]-1)^3/Tabela1[[#This Row],[Z]]*0.00002</f>
        <v>9.9718887170463684E-4</v>
      </c>
      <c r="K864" s="573">
        <v>953.63299023451304</v>
      </c>
      <c r="L864" s="562">
        <v>1107.3706486991014</v>
      </c>
      <c r="M864" s="566">
        <v>43614</v>
      </c>
      <c r="N864" s="564">
        <f>IF(Tabela1[[#This Row],[Entry]]=$B$1,Tabela1[[#This Row],[real]],Tabela1[[#This Row],[L2]]/Tabela1[[#This Row],[days2]])</f>
        <v>3.6569378171883877</v>
      </c>
      <c r="O864" s="574">
        <f>IF(Tabela1[[#This Row],[Entry]]=$B$1,Tabela1[[#This Row],[real]],Tabela1[[#This Row],[L]]/($B$1-Tabela1[[#This Row],[Entry]]))</f>
        <v>3.666790227480468</v>
      </c>
      <c r="P864" s="575">
        <v>260.77364120118057</v>
      </c>
      <c r="Q864" s="576">
        <f>MIN(500,$B$1-Tabela1[[#This Row],[Entry]])</f>
        <v>302</v>
      </c>
      <c r="R864" s="572">
        <f>(0.25-Tabela1[[#This Row],[days]]/2000)*$L$2+(Tabela1[[#This Row],[days]]/2000+0.75)*(IF(Tabela1[[#This Row],[real]]&gt;Tabela1[[#This Row],[AV2]],0.4*Tabela1[[#This Row],[real]]+0.6*Tabela1[[#This Row],[AV2]],Tabela1[[#This Row],[AV2]]))</f>
        <v>3.625391492937061</v>
      </c>
      <c r="S864" s="574">
        <f>Tabela1[[#This Row],[real]]-Tabela1[[#This Row],[AV2]]</f>
        <v>-0.16596087697610651</v>
      </c>
      <c r="T864" s="574">
        <f>Tabela1[[#This Row],[real]]/Tabela1[[#This Row],[AV2]]</f>
        <v>0.95461752830577129</v>
      </c>
      <c r="U864" s="566">
        <v>43614</v>
      </c>
      <c r="V864" s="191" t="s">
        <v>6100</v>
      </c>
      <c r="W864" s="191"/>
      <c r="X864" s="2"/>
      <c r="Y864" s="41"/>
      <c r="Z864" s="40"/>
      <c r="AA864" s="41"/>
      <c r="AB864" s="40"/>
    </row>
    <row r="865" spans="1:28" x14ac:dyDescent="0.2">
      <c r="A865" s="44">
        <v>8353640</v>
      </c>
      <c r="B865" s="44" t="s">
        <v>3553</v>
      </c>
      <c r="C865" s="44" t="s">
        <v>3839</v>
      </c>
      <c r="D865" s="45">
        <v>4</v>
      </c>
      <c r="E865" s="46">
        <v>3.8272949083445376</v>
      </c>
      <c r="F865" s="116">
        <v>2017</v>
      </c>
      <c r="G8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5" s="39"/>
      <c r="I865" s="46">
        <v>0.52</v>
      </c>
      <c r="J865" s="23">
        <f>(Tabela1[[#This Row],[real]]-1)^3/Tabela1[[#This Row],[Z]]*0.00002</f>
        <v>8.6924056462612609E-4</v>
      </c>
      <c r="K865" s="111">
        <v>1979.3717009042014</v>
      </c>
      <c r="L865" s="66">
        <v>2797.0894886447704</v>
      </c>
      <c r="M865" s="49">
        <v>43161</v>
      </c>
      <c r="N865" s="47">
        <f>IF(Tabela1[[#This Row],[Entry]]=$B$1,Tabela1[[#This Row],[real]],Tabela1[[#This Row],[L2]]/Tabela1[[#This Row],[days2]])</f>
        <v>3.7334878963313876</v>
      </c>
      <c r="O865" s="47">
        <f>IF(Tabela1[[#This Row],[Entry]]=$B$1,Tabela1[[#This Row],[real]],Tabela1[[#This Row],[L]]/($B$1-Tabela1[[#This Row],[Entry]]))</f>
        <v>3.7047542895957224</v>
      </c>
      <c r="P865" s="116">
        <v>530.16689912110826</v>
      </c>
      <c r="Q865" s="48">
        <f>MIN(500,$B$1-Tabela1[[#This Row],[Entry]])</f>
        <v>500</v>
      </c>
      <c r="R865" s="46">
        <f>(0.25-Tabela1[[#This Row],[days]]/2000)*$L$2+(Tabela1[[#This Row],[days]]/2000+0.75)*(IF(Tabela1[[#This Row],[real]]&gt;Tabela1[[#This Row],[AV2]],0.4*Tabela1[[#This Row],[real]]+0.6*Tabela1[[#This Row],[AV2]],Tabela1[[#This Row],[AV2]]))</f>
        <v>3.7710107011366478</v>
      </c>
      <c r="S865" s="47">
        <f>Tabela1[[#This Row],[real]]-Tabela1[[#This Row],[AV2]]</f>
        <v>9.3807012013150004E-2</v>
      </c>
      <c r="T865" s="47">
        <f>Tabela1[[#This Row],[real]]/Tabela1[[#This Row],[AV2]]</f>
        <v>1.025125837987938</v>
      </c>
      <c r="U865" s="172">
        <v>43614</v>
      </c>
      <c r="V865" s="191" t="s">
        <v>4047</v>
      </c>
      <c r="W865" s="191"/>
      <c r="X865" s="2"/>
      <c r="Y865" s="41"/>
      <c r="Z865" s="40"/>
      <c r="AA865" s="41"/>
      <c r="AB865" s="40"/>
    </row>
    <row r="866" spans="1:28" x14ac:dyDescent="0.2">
      <c r="A866" s="75">
        <v>2558113</v>
      </c>
      <c r="B866" s="75" t="s">
        <v>1054</v>
      </c>
      <c r="C866" s="75" t="s">
        <v>3780</v>
      </c>
      <c r="D866" s="76">
        <v>3.5</v>
      </c>
      <c r="E866" s="77">
        <v>3.4357931151656209</v>
      </c>
      <c r="F866" s="116">
        <v>2017</v>
      </c>
      <c r="G8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6" s="39"/>
      <c r="I866" s="77">
        <v>0.47</v>
      </c>
      <c r="J866" s="23">
        <f>(Tabela1[[#This Row],[real]]-1)^3/Tabela1[[#This Row],[Z]]*0.00002</f>
        <v>6.149691551225044E-4</v>
      </c>
      <c r="K866" s="112">
        <v>1817.0608236979581</v>
      </c>
      <c r="L866" s="66">
        <v>2598.201739569442</v>
      </c>
      <c r="M866" s="79">
        <v>43137</v>
      </c>
      <c r="N866" s="22">
        <f>IF(Tabela1[[#This Row],[Entry]]=$B$1,Tabela1[[#This Row],[real]],Tabela1[[#This Row],[L2]]/Tabela1[[#This Row],[days2]])</f>
        <v>3.3565343818696483</v>
      </c>
      <c r="O866" s="64">
        <f>IF(Tabela1[[#This Row],[Entry]]=$B$1,Tabela1[[#This Row],[real]],Tabela1[[#This Row],[L]]/($B$1-Tabela1[[#This Row],[Entry]]))</f>
        <v>3.3353039018863182</v>
      </c>
      <c r="P866" s="117">
        <v>541.35027888074944</v>
      </c>
      <c r="Q866" s="78">
        <f>MIN(500,$B$1-Tabela1[[#This Row],[Entry]])</f>
        <v>500</v>
      </c>
      <c r="R866" s="77">
        <f>(0.25-Tabela1[[#This Row],[days]]/2000)*$L$2+(Tabela1[[#This Row],[days]]/2000+0.75)*(IF(Tabela1[[#This Row],[real]]&gt;Tabela1[[#This Row],[AV2]],0.4*Tabela1[[#This Row],[real]]+0.6*Tabela1[[#This Row],[AV2]],Tabela1[[#This Row],[AV2]]))</f>
        <v>3.3882378751880378</v>
      </c>
      <c r="S866" s="64">
        <f>Tabela1[[#This Row],[real]]-Tabela1[[#This Row],[AV2]]</f>
        <v>7.9258733295972661E-2</v>
      </c>
      <c r="T866" s="64">
        <f>Tabela1[[#This Row],[real]]/Tabela1[[#This Row],[AV2]]</f>
        <v>1.0236132642418589</v>
      </c>
      <c r="U866" s="168">
        <v>43613</v>
      </c>
      <c r="V866" s="191" t="s">
        <v>4138</v>
      </c>
      <c r="W866" s="238"/>
      <c r="X866" s="2"/>
      <c r="Y866" s="41"/>
      <c r="Z866" s="40"/>
      <c r="AA866" s="41"/>
      <c r="AB866" s="40"/>
    </row>
    <row r="867" spans="1:28" x14ac:dyDescent="0.2">
      <c r="A867" s="65">
        <v>74808</v>
      </c>
      <c r="B867" s="65" t="s">
        <v>2762</v>
      </c>
      <c r="C867" s="65" t="s">
        <v>2763</v>
      </c>
      <c r="D867" s="39">
        <v>3.5</v>
      </c>
      <c r="E867" s="41">
        <v>3.6018941571328069</v>
      </c>
      <c r="F867" s="116">
        <v>1987</v>
      </c>
      <c r="G8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7" s="39">
        <v>1</v>
      </c>
      <c r="I867" s="41">
        <v>0.6</v>
      </c>
      <c r="J867" s="23">
        <f>(Tabela1[[#This Row],[real]]-1)^3/Tabela1[[#This Row],[Z]]*0.00002</f>
        <v>5.8714804995109806E-4</v>
      </c>
      <c r="K867" s="66">
        <v>3108.6998588065176</v>
      </c>
      <c r="L867" s="66">
        <v>5302.2713743564364</v>
      </c>
      <c r="M867" s="67">
        <v>42446</v>
      </c>
      <c r="N867" s="22">
        <f>IF(Tabela1[[#This Row],[Entry]]=$B$1,Tabela1[[#This Row],[real]],Tabela1[[#This Row],[L2]]/Tabela1[[#This Row],[days2]])</f>
        <v>3.6044921583721918</v>
      </c>
      <c r="O867" s="42">
        <f>IF(Tabela1[[#This Row],[Entry]]=$B$1,Tabela1[[#This Row],[real]],Tabela1[[#This Row],[L]]/($B$1-Tabela1[[#This Row],[Entry]]))</f>
        <v>3.6069873294941743</v>
      </c>
      <c r="P867" s="115">
        <v>862.45155273424791</v>
      </c>
      <c r="Q867" s="43">
        <f>MIN(500,$B$1-Tabela1[[#This Row],[Entry]])</f>
        <v>500</v>
      </c>
      <c r="R867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3.6044921583721918</v>
      </c>
      <c r="S867" s="42">
        <f>Tabela1[[#This Row],[real]]-Tabela1[[#This Row],[AV2]]</f>
        <v>-2.5980012393849172E-3</v>
      </c>
      <c r="T867" s="64">
        <f>Tabela1[[#This Row],[real]]/Tabela1[[#This Row],[AV2]]</f>
        <v>0.99927923237858884</v>
      </c>
      <c r="U867" s="172">
        <v>43613</v>
      </c>
      <c r="V867" s="191" t="s">
        <v>4016</v>
      </c>
      <c r="W867" s="191"/>
      <c r="X867" s="2"/>
      <c r="Y867" s="41"/>
      <c r="Z867" s="40"/>
      <c r="AA867" s="41"/>
      <c r="AB867" s="40"/>
    </row>
    <row r="868" spans="1:28" x14ac:dyDescent="0.2">
      <c r="A868" s="65">
        <v>2092638</v>
      </c>
      <c r="B868" s="65" t="s">
        <v>70</v>
      </c>
      <c r="C868" s="65" t="s">
        <v>1815</v>
      </c>
      <c r="D868" s="39">
        <v>4</v>
      </c>
      <c r="E868" s="41">
        <v>3.755596607729442</v>
      </c>
      <c r="F868" s="116">
        <v>2009</v>
      </c>
      <c r="G8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8" s="39"/>
      <c r="I868" s="41">
        <v>0.8</v>
      </c>
      <c r="J868" s="23">
        <f>(Tabela1[[#This Row],[real]]-1)^3/Tabela1[[#This Row],[Z]]*0.00002</f>
        <v>5.2310266549519769E-4</v>
      </c>
      <c r="K868" s="66">
        <v>2981.1146760357683</v>
      </c>
      <c r="L868" s="66">
        <v>4909.6184435289897</v>
      </c>
      <c r="M868" s="67">
        <v>42409</v>
      </c>
      <c r="N868" s="22">
        <f>IF(Tabela1[[#This Row],[Entry]]=$B$1,Tabela1[[#This Row],[real]],Tabela1[[#This Row],[L2]]/Tabela1[[#This Row],[days2]])</f>
        <v>3.3889970474984481</v>
      </c>
      <c r="O868" s="42">
        <f>IF(Tabela1[[#This Row],[Entry]]=$B$1,Tabela1[[#This Row],[real]],Tabela1[[#This Row],[L]]/($B$1-Tabela1[[#This Row],[Entry]]))</f>
        <v>3.2578755431512869</v>
      </c>
      <c r="P868" s="115">
        <v>879.64510864246586</v>
      </c>
      <c r="Q868" s="43">
        <f>MIN(500,$B$1-Tabela1[[#This Row],[Entry]])</f>
        <v>500</v>
      </c>
      <c r="R868" s="41">
        <f>(0.25-Tabela1[[#This Row],[days]]/2000)*$L$2+(Tabela1[[#This Row],[days]]/2000+0.75)*(IF(Tabela1[[#This Row],[real]]&gt;Tabela1[[#This Row],[AV2]],0.4*Tabela1[[#This Row],[real]]+0.6*Tabela1[[#This Row],[AV2]],Tabela1[[#This Row],[AV2]]))</f>
        <v>3.5356368715908455</v>
      </c>
      <c r="S868" s="42">
        <f>Tabela1[[#This Row],[real]]-Tabela1[[#This Row],[AV2]]</f>
        <v>0.36659956023099394</v>
      </c>
      <c r="T868" s="64">
        <f>Tabela1[[#This Row],[real]]/Tabela1[[#This Row],[AV2]]</f>
        <v>1.1081734669853418</v>
      </c>
      <c r="U868" s="168">
        <v>43613</v>
      </c>
      <c r="V868" s="191" t="s">
        <v>4107</v>
      </c>
      <c r="W868" s="191"/>
      <c r="X868" s="2"/>
      <c r="Y868" s="41"/>
      <c r="Z868" s="40"/>
      <c r="AA868" s="41"/>
      <c r="AB868" s="40"/>
    </row>
    <row r="869" spans="1:28" x14ac:dyDescent="0.2">
      <c r="A869" s="570">
        <v>8477324</v>
      </c>
      <c r="B869" s="570" t="s">
        <v>2890</v>
      </c>
      <c r="C869" s="570" t="s">
        <v>6097</v>
      </c>
      <c r="D869" s="571">
        <v>3.5</v>
      </c>
      <c r="E869" s="572">
        <v>3.3967656125924459</v>
      </c>
      <c r="F869" s="560">
        <v>2017</v>
      </c>
      <c r="G8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69" s="571"/>
      <c r="I869" s="572">
        <v>0.35</v>
      </c>
      <c r="J869" s="561">
        <f>(Tabela1[[#This Row],[real]]-1)^3/Tabela1[[#This Row],[Z]]*0.00002</f>
        <v>7.8675343273413635E-4</v>
      </c>
      <c r="K869" s="573">
        <v>925.6198273682902</v>
      </c>
      <c r="L869" s="562">
        <v>1075.3644211830324</v>
      </c>
      <c r="M869" s="566">
        <v>43612</v>
      </c>
      <c r="N869" s="564">
        <f>IF(Tabela1[[#This Row],[Entry]]=$B$1,Tabela1[[#This Row],[real]],Tabela1[[#This Row],[L2]]/Tabela1[[#This Row],[days2]])</f>
        <v>3.5295139979501737</v>
      </c>
      <c r="O869" s="574">
        <f>IF(Tabela1[[#This Row],[Entry]]=$B$1,Tabela1[[#This Row],[real]],Tabela1[[#This Row],[L]]/($B$1-Tabela1[[#This Row],[Entry]]))</f>
        <v>3.5373829644178696</v>
      </c>
      <c r="P869" s="575">
        <v>262.2513546924194</v>
      </c>
      <c r="Q869" s="576">
        <f>MIN(500,$B$1-Tabela1[[#This Row],[Entry]])</f>
        <v>304</v>
      </c>
      <c r="R869" s="572">
        <f>(0.25-Tabela1[[#This Row],[days]]/2000)*$L$2+(Tabela1[[#This Row],[days]]/2000+0.75)*(IF(Tabela1[[#This Row],[real]]&gt;Tabela1[[#This Row],[AV2]],0.4*Tabela1[[#This Row],[real]]+0.6*Tabela1[[#This Row],[AV2]],Tabela1[[#This Row],[AV2]]))</f>
        <v>3.5107738577241041</v>
      </c>
      <c r="S869" s="574">
        <f>Tabela1[[#This Row],[real]]-Tabela1[[#This Row],[AV2]]</f>
        <v>-0.13274838535772782</v>
      </c>
      <c r="T869" s="574">
        <f>Tabela1[[#This Row],[real]]/Tabela1[[#This Row],[AV2]]</f>
        <v>0.96238904692407401</v>
      </c>
      <c r="U869" s="566">
        <v>43612</v>
      </c>
      <c r="V869" s="191" t="s">
        <v>6098</v>
      </c>
      <c r="W869" s="191"/>
      <c r="X869" s="2"/>
      <c r="Y869" s="41"/>
      <c r="Z869" s="40"/>
      <c r="AA869" s="41"/>
      <c r="AB869" s="40"/>
    </row>
    <row r="870" spans="1:28" x14ac:dyDescent="0.2">
      <c r="A870" s="75">
        <v>8510780</v>
      </c>
      <c r="B870" s="75" t="s">
        <v>2550</v>
      </c>
      <c r="C870" s="75" t="s">
        <v>3673</v>
      </c>
      <c r="D870" s="76">
        <v>3.5</v>
      </c>
      <c r="E870" s="77">
        <v>3.5483851817857928</v>
      </c>
      <c r="F870" s="116">
        <v>2017</v>
      </c>
      <c r="G8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870" s="77">
        <v>0.45999999999999996</v>
      </c>
      <c r="J870" s="23">
        <f>(Tabela1[[#This Row],[real]]-1)^3/Tabela1[[#This Row],[Z]]*0.00002</f>
        <v>7.1956060338718099E-4</v>
      </c>
      <c r="K870" s="112">
        <v>2015.8736827321677</v>
      </c>
      <c r="L870" s="66">
        <v>2963.7472906650046</v>
      </c>
      <c r="M870" s="79">
        <v>43082</v>
      </c>
      <c r="N870" s="22">
        <f>IF(Tabela1[[#This Row],[Entry]]=$B$1,Tabela1[[#This Row],[real]],Tabela1[[#This Row],[L2]]/Tabela1[[#This Row],[days2]])</f>
        <v>3.5559080695762972</v>
      </c>
      <c r="O870" s="64">
        <f>IF(Tabela1[[#This Row],[Entry]]=$B$1,Tabela1[[#This Row],[real]],Tabela1[[#This Row],[L]]/($B$1-Tabela1[[#This Row],[Entry]]))</f>
        <v>3.5536538257374155</v>
      </c>
      <c r="P870" s="117">
        <v>566.90826739296676</v>
      </c>
      <c r="Q870" s="78">
        <f>MIN(500,$B$1-Tabela1[[#This Row],[Entry]])</f>
        <v>500</v>
      </c>
      <c r="R870" s="77">
        <f>(0.25-Tabela1[[#This Row],[days]]/2000)*$L$2+(Tabela1[[#This Row],[days]]/2000+0.75)*(IF(Tabela1[[#This Row],[real]]&gt;Tabela1[[#This Row],[AV2]],0.4*Tabela1[[#This Row],[real]]+0.6*Tabela1[[#This Row],[AV2]],Tabela1[[#This Row],[AV2]]))</f>
        <v>3.5559080695762972</v>
      </c>
      <c r="S870" s="64">
        <f>Tabela1[[#This Row],[real]]-Tabela1[[#This Row],[AV2]]</f>
        <v>-7.5228877905044733E-3</v>
      </c>
      <c r="T870" s="64">
        <f>Tabela1[[#This Row],[real]]/Tabela1[[#This Row],[AV2]]</f>
        <v>0.99788439755941138</v>
      </c>
      <c r="U870" s="172">
        <v>43612</v>
      </c>
      <c r="V870" s="191" t="s">
        <v>4043</v>
      </c>
      <c r="W870" s="191"/>
      <c r="X870" s="2"/>
      <c r="Y870" s="41"/>
      <c r="Z870" s="40"/>
      <c r="AA870" s="41"/>
      <c r="AB870" s="40"/>
    </row>
    <row r="871" spans="1:28" x14ac:dyDescent="0.2">
      <c r="A871" s="420">
        <v>3681462</v>
      </c>
      <c r="B871" s="420" t="s">
        <v>3046</v>
      </c>
      <c r="C871" s="420" t="s">
        <v>5608</v>
      </c>
      <c r="D871" s="421">
        <v>4</v>
      </c>
      <c r="E871" s="422">
        <v>3.9087412782453392</v>
      </c>
      <c r="F871" s="116">
        <v>2011</v>
      </c>
      <c r="G8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1" s="39"/>
      <c r="I871" s="422">
        <v>0.53</v>
      </c>
      <c r="J871" s="414">
        <f>(Tabela1[[#This Row],[real]]-1)^3/Tabela1[[#This Row],[Z]]*0.00002</f>
        <v>9.2868708998396807E-4</v>
      </c>
      <c r="K871" s="424">
        <v>1587.1390761993803</v>
      </c>
      <c r="L871" s="66">
        <v>2023.9587493093347</v>
      </c>
      <c r="M871" s="419">
        <v>43399</v>
      </c>
      <c r="N871" s="417">
        <f>IF(Tabela1[[#This Row],[Entry]]=$B$1,Tabela1[[#This Row],[real]],Tabela1[[#This Row],[L2]]/Tabela1[[#This Row],[days2]])</f>
        <v>3.9300461431326199</v>
      </c>
      <c r="O871" s="425">
        <f>IF(Tabela1[[#This Row],[Entry]]=$B$1,Tabela1[[#This Row],[real]],Tabela1[[#This Row],[L]]/($B$1-Tabela1[[#This Row],[Entry]]))</f>
        <v>3.9148138284513245</v>
      </c>
      <c r="P871" s="423">
        <v>403.84744056319903</v>
      </c>
      <c r="Q871" s="426">
        <f>MIN(500,$B$1-Tabela1[[#This Row],[Entry]])</f>
        <v>500</v>
      </c>
      <c r="R871" s="422">
        <f>(0.25-Tabela1[[#This Row],[days]]/2000)*$L$2+(Tabela1[[#This Row],[days]]/2000+0.75)*(IF(Tabela1[[#This Row],[real]]&gt;Tabela1[[#This Row],[AV2]],0.4*Tabela1[[#This Row],[real]]+0.6*Tabela1[[#This Row],[AV2]],Tabela1[[#This Row],[AV2]]))</f>
        <v>3.9300461431326199</v>
      </c>
      <c r="S871" s="425">
        <f>Tabela1[[#This Row],[real]]-Tabela1[[#This Row],[AV2]]</f>
        <v>-2.1304864887280672E-2</v>
      </c>
      <c r="T871" s="425">
        <f>Tabela1[[#This Row],[real]]/Tabela1[[#This Row],[AV2]]</f>
        <v>0.99457897843654863</v>
      </c>
      <c r="U871" s="419">
        <v>43612</v>
      </c>
      <c r="V871" s="191" t="s">
        <v>4201</v>
      </c>
      <c r="W871" s="191"/>
      <c r="X871" s="2"/>
      <c r="Y871" s="41"/>
      <c r="Z871" s="40"/>
      <c r="AA871" s="41"/>
      <c r="AB871" s="40"/>
    </row>
    <row r="872" spans="1:28" x14ac:dyDescent="0.2">
      <c r="A872" s="65">
        <v>151051</v>
      </c>
      <c r="B872" s="65" t="s">
        <v>744</v>
      </c>
      <c r="C872" s="65" t="s">
        <v>973</v>
      </c>
      <c r="D872" s="39">
        <v>3.5</v>
      </c>
      <c r="E872" s="41">
        <v>3.5682451902740011</v>
      </c>
      <c r="F872" s="116">
        <v>2004</v>
      </c>
      <c r="G8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872" s="41">
        <v>0.92999999999999994</v>
      </c>
      <c r="J872" s="23">
        <f>(Tabela1[[#This Row],[real]]-1)^3/Tabela1[[#This Row],[Z]]*0.00002</f>
        <v>3.6429775716478245E-4</v>
      </c>
      <c r="K872" s="66">
        <v>3109.4937499837438</v>
      </c>
      <c r="L872" s="66">
        <v>5300.881631462983</v>
      </c>
      <c r="M872" s="67">
        <v>42409</v>
      </c>
      <c r="N872" s="22">
        <f>IF(Tabela1[[#This Row],[Entry]]=$B$1,Tabela1[[#This Row],[real]],Tabela1[[#This Row],[L2]]/Tabela1[[#This Row],[days2]])</f>
        <v>3.53494121598942</v>
      </c>
      <c r="O872" s="42">
        <f>IF(Tabela1[[#This Row],[Entry]]=$B$1,Tabela1[[#This Row],[real]],Tabela1[[#This Row],[L]]/($B$1-Tabela1[[#This Row],[Entry]]))</f>
        <v>3.5175060593649521</v>
      </c>
      <c r="P872" s="115">
        <v>879.64510864246586</v>
      </c>
      <c r="Q872" s="43">
        <f>MIN(500,$B$1-Tabela1[[#This Row],[Entry]])</f>
        <v>500</v>
      </c>
      <c r="R872" s="41">
        <f>(0.25-Tabela1[[#This Row],[days]]/2000)*$L$2+(Tabela1[[#This Row],[days]]/2000+0.75)*(IF(Tabela1[[#This Row],[real]]&gt;Tabela1[[#This Row],[AV2]],0.4*Tabela1[[#This Row],[real]]+0.6*Tabela1[[#This Row],[AV2]],Tabela1[[#This Row],[AV2]]))</f>
        <v>3.5482628057032528</v>
      </c>
      <c r="S872" s="42">
        <f>Tabela1[[#This Row],[real]]-Tabela1[[#This Row],[AV2]]</f>
        <v>3.3303974284581095E-2</v>
      </c>
      <c r="T872" s="64">
        <f>Tabela1[[#This Row],[real]]/Tabela1[[#This Row],[AV2]]</f>
        <v>1.0094213658020503</v>
      </c>
      <c r="U872" s="172">
        <v>43611</v>
      </c>
      <c r="V872" s="191" t="s">
        <v>4681</v>
      </c>
      <c r="W872" s="191"/>
      <c r="X872" s="2"/>
      <c r="Y872" s="41"/>
      <c r="Z872" s="40"/>
      <c r="AA872" s="41"/>
      <c r="AB872" s="40"/>
    </row>
    <row r="873" spans="1:28" x14ac:dyDescent="0.2">
      <c r="A873" s="410">
        <v>9576223</v>
      </c>
      <c r="B873" s="410" t="s">
        <v>241</v>
      </c>
      <c r="C873" s="410" t="s">
        <v>5606</v>
      </c>
      <c r="D873" s="411">
        <v>4.5</v>
      </c>
      <c r="E873" s="412">
        <v>4.1583125715308631</v>
      </c>
      <c r="F873" s="116">
        <v>2018</v>
      </c>
      <c r="G8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2.1234608000218338</v>
      </c>
      <c r="H873" s="411"/>
      <c r="I873" s="412">
        <v>0.64</v>
      </c>
      <c r="J873" s="414">
        <f>(Tabela1[[#This Row],[real]]-1)^3/Tabela1[[#This Row],[Z]]*0.00002</f>
        <v>9.8449915723511318E-4</v>
      </c>
      <c r="K873" s="415">
        <v>1750.28344459562</v>
      </c>
      <c r="L873" s="66">
        <v>2246.8395613060452</v>
      </c>
      <c r="M873" s="416">
        <v>43398</v>
      </c>
      <c r="N873" s="417">
        <f>IF(Tabela1[[#This Row],[Entry]]=$B$1,Tabela1[[#This Row],[real]],Tabela1[[#This Row],[L2]]/Tabela1[[#This Row],[days2]])</f>
        <v>4.3276330107790759</v>
      </c>
      <c r="O873" s="417">
        <f>IF(Tabela1[[#This Row],[Entry]]=$B$1,Tabela1[[#This Row],[real]],Tabela1[[#This Row],[L]]/($B$1-Tabela1[[#This Row],[Entry]]))</f>
        <v>4.3375281106294308</v>
      </c>
      <c r="P873" s="413">
        <v>404.44359312263583</v>
      </c>
      <c r="Q873" s="418">
        <f>MIN(500,$B$1-Tabela1[[#This Row],[Entry]])</f>
        <v>500</v>
      </c>
      <c r="R873" s="412">
        <f>(0.25-Tabela1[[#This Row],[days]]/2000)*$L$2+(Tabela1[[#This Row],[days]]/2000+0.75)*(IF(Tabela1[[#This Row],[real]]&gt;Tabela1[[#This Row],[AV2]],0.4*Tabela1[[#This Row],[real]]+0.6*Tabela1[[#This Row],[AV2]],Tabela1[[#This Row],[AV2]]))</f>
        <v>4.3276330107790759</v>
      </c>
      <c r="S873" s="417">
        <f>Tabela1[[#This Row],[real]]-Tabela1[[#This Row],[AV2]]</f>
        <v>-0.16932043924821283</v>
      </c>
      <c r="T873" s="417">
        <f>Tabela1[[#This Row],[real]]/Tabela1[[#This Row],[AV2]]</f>
        <v>0.96087458459936947</v>
      </c>
      <c r="U873" s="419">
        <v>43610</v>
      </c>
      <c r="V873" s="191" t="s">
        <v>5607</v>
      </c>
      <c r="W873" s="191"/>
      <c r="X873" s="2"/>
      <c r="Y873" s="41"/>
      <c r="Z873" s="40"/>
      <c r="AA873" s="41"/>
      <c r="AB873" s="40"/>
    </row>
    <row r="874" spans="1:28" x14ac:dyDescent="0.2">
      <c r="A874" s="75">
        <v>8174457</v>
      </c>
      <c r="B874" s="75" t="s">
        <v>1811</v>
      </c>
      <c r="C874" s="75" t="s">
        <v>3590</v>
      </c>
      <c r="D874" s="76">
        <v>3.5</v>
      </c>
      <c r="E874" s="77">
        <v>3.3507712740908278</v>
      </c>
      <c r="F874" s="116">
        <v>2017</v>
      </c>
      <c r="G8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4" s="39"/>
      <c r="I874" s="77">
        <v>0.5</v>
      </c>
      <c r="J874" s="23">
        <f>(Tabela1[[#This Row],[real]]-1)^3/Tabela1[[#This Row],[Z]]*0.00002</f>
        <v>5.1962629110991366E-4</v>
      </c>
      <c r="K874" s="112">
        <v>2088.9586191501521</v>
      </c>
      <c r="L874" s="66">
        <v>3178.8205281237751</v>
      </c>
      <c r="M874" s="79">
        <v>43006</v>
      </c>
      <c r="N874" s="22">
        <f>IF(Tabela1[[#This Row],[Entry]]=$B$1,Tabela1[[#This Row],[real]],Tabela1[[#This Row],[L2]]/Tabela1[[#This Row],[days2]])</f>
        <v>3.4687358537612232</v>
      </c>
      <c r="O874" s="64">
        <f>IF(Tabela1[[#This Row],[Entry]]=$B$1,Tabela1[[#This Row],[real]],Tabela1[[#This Row],[L]]/($B$1-Tabela1[[#This Row],[Entry]]))</f>
        <v>3.4932093715645882</v>
      </c>
      <c r="P874" s="117">
        <v>602.22476060984877</v>
      </c>
      <c r="Q874" s="78">
        <f>MIN(500,$B$1-Tabela1[[#This Row],[Entry]])</f>
        <v>500</v>
      </c>
      <c r="R874" s="77">
        <f>(0.25-Tabela1[[#This Row],[days]]/2000)*$L$2+(Tabela1[[#This Row],[days]]/2000+0.75)*(IF(Tabela1[[#This Row],[real]]&gt;Tabela1[[#This Row],[AV2]],0.4*Tabela1[[#This Row],[real]]+0.6*Tabela1[[#This Row],[AV2]],Tabela1[[#This Row],[AV2]]))</f>
        <v>3.4687358537612232</v>
      </c>
      <c r="S874" s="64">
        <f>Tabela1[[#This Row],[real]]-Tabela1[[#This Row],[AV2]]</f>
        <v>-0.11796457967039542</v>
      </c>
      <c r="T874" s="64">
        <f>Tabela1[[#This Row],[real]]/Tabela1[[#This Row],[AV2]]</f>
        <v>0.96599205455714254</v>
      </c>
      <c r="U874" s="168">
        <v>43609</v>
      </c>
      <c r="V874" s="191" t="s">
        <v>4137</v>
      </c>
      <c r="W874" s="227"/>
      <c r="X874" s="2"/>
      <c r="Y874" s="41"/>
      <c r="Z874" s="40"/>
      <c r="AA874" s="41"/>
      <c r="AB874" s="40"/>
    </row>
    <row r="875" spans="1:28" x14ac:dyDescent="0.2">
      <c r="A875" s="570">
        <v>13932</v>
      </c>
      <c r="B875" s="570" t="s">
        <v>6093</v>
      </c>
      <c r="C875" s="570" t="s">
        <v>6093</v>
      </c>
      <c r="D875" s="571">
        <v>3.5</v>
      </c>
      <c r="E875" s="572">
        <v>3.268863354781911</v>
      </c>
      <c r="F875" s="560">
        <v>1981</v>
      </c>
      <c r="G8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5" s="571"/>
      <c r="I875" s="572">
        <v>0.22999999999999998</v>
      </c>
      <c r="J875" s="561">
        <f>(Tabela1[[#This Row],[real]]-1)^3/Tabela1[[#This Row],[Z]]*0.00002</f>
        <v>1.0156104990749776E-3</v>
      </c>
      <c r="K875" s="573">
        <v>911.91243092768718</v>
      </c>
      <c r="L875" s="562">
        <v>1062.2578546403092</v>
      </c>
      <c r="M875" s="566">
        <v>43608</v>
      </c>
      <c r="N875" s="564">
        <f>IF(Tabela1[[#This Row],[Entry]]=$B$1,Tabela1[[#This Row],[real]],Tabela1[[#This Row],[L2]]/Tabela1[[#This Row],[days2]])</f>
        <v>3.4386107222011808</v>
      </c>
      <c r="O875" s="574">
        <f>IF(Tabela1[[#This Row],[Entry]]=$B$1,Tabela1[[#This Row],[real]],Tabela1[[#This Row],[L]]/($B$1-Tabela1[[#This Row],[Entry]]))</f>
        <v>3.4488891384425626</v>
      </c>
      <c r="P875" s="575">
        <v>265.19792573203478</v>
      </c>
      <c r="Q875" s="576">
        <f>MIN(500,$B$1-Tabela1[[#This Row],[Entry]])</f>
        <v>308</v>
      </c>
      <c r="R875" s="572">
        <f>(0.25-Tabela1[[#This Row],[days]]/2000)*$L$2+(Tabela1[[#This Row],[days]]/2000+0.75)*(IF(Tabela1[[#This Row],[real]]&gt;Tabela1[[#This Row],[AV2]],0.4*Tabela1[[#This Row],[real]]+0.6*Tabela1[[#This Row],[AV2]],Tabela1[[#This Row],[AV2]]))</f>
        <v>3.4289797482883628</v>
      </c>
      <c r="S875" s="574">
        <f>Tabela1[[#This Row],[real]]-Tabela1[[#This Row],[AV2]]</f>
        <v>-0.16974736741926977</v>
      </c>
      <c r="T875" s="574">
        <f>Tabela1[[#This Row],[real]]/Tabela1[[#This Row],[AV2]]</f>
        <v>0.95063489847126159</v>
      </c>
      <c r="U875" s="566">
        <v>43608</v>
      </c>
      <c r="V875" s="191" t="s">
        <v>3942</v>
      </c>
      <c r="W875" s="191"/>
      <c r="X875" s="2"/>
      <c r="Y875" s="41"/>
      <c r="Z875" s="40"/>
      <c r="AA875" s="41"/>
      <c r="AB875" s="40"/>
    </row>
    <row r="876" spans="1:28" x14ac:dyDescent="0.2">
      <c r="A876" s="10">
        <v>7784596</v>
      </c>
      <c r="B876" s="10" t="s">
        <v>3262</v>
      </c>
      <c r="C876" s="10" t="s">
        <v>3263</v>
      </c>
      <c r="D876" s="2">
        <v>3.5</v>
      </c>
      <c r="E876" s="21">
        <v>3.4470034286696989</v>
      </c>
      <c r="F876" s="116">
        <v>2016</v>
      </c>
      <c r="G8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6" s="39"/>
      <c r="I876" s="21">
        <v>0.64</v>
      </c>
      <c r="J876" s="23">
        <f>(Tabela1[[#This Row],[real]]-1)^3/Tabela1[[#This Row],[Z]]*0.00002</f>
        <v>4.5788219417950446E-4</v>
      </c>
      <c r="K876" s="24">
        <v>2609.3978045158651</v>
      </c>
      <c r="L876" s="66">
        <v>4270.2739597259288</v>
      </c>
      <c r="M876" s="1">
        <v>42700</v>
      </c>
      <c r="N876" s="22">
        <f>IF(Tabela1[[#This Row],[Entry]]=$B$1,Tabela1[[#This Row],[real]],Tabela1[[#This Row],[L2]]/Tabela1[[#This Row],[days2]])</f>
        <v>3.5052757876432801</v>
      </c>
      <c r="O876" s="22">
        <f>IF(Tabela1[[#This Row],[Entry]]=$B$1,Tabela1[[#This Row],[real]],Tabela1[[#This Row],[L]]/($B$1-Tabela1[[#This Row],[Entry]]))</f>
        <v>3.5117384537219807</v>
      </c>
      <c r="P876" s="35">
        <v>744.42011487782383</v>
      </c>
      <c r="Q876" s="3">
        <f>MIN(500,$B$1-Tabela1[[#This Row],[Entry]])</f>
        <v>500</v>
      </c>
      <c r="R876" s="21">
        <f>(0.25-Tabela1[[#This Row],[days]]/2000)*$L$2+(Tabela1[[#This Row],[days]]/2000+0.75)*(IF(Tabela1[[#This Row],[real]]&gt;Tabela1[[#This Row],[AV2]],0.4*Tabela1[[#This Row],[real]]+0.6*Tabela1[[#This Row],[AV2]],Tabela1[[#This Row],[AV2]]))</f>
        <v>3.5052757876432801</v>
      </c>
      <c r="S876" s="22">
        <f>Tabela1[[#This Row],[real]]-Tabela1[[#This Row],[AV2]]</f>
        <v>-5.8272358973581184E-2</v>
      </c>
      <c r="T876" s="47">
        <f>Tabela1[[#This Row],[real]]/Tabela1[[#This Row],[AV2]]</f>
        <v>0.98337581334427338</v>
      </c>
      <c r="U876" s="168">
        <v>43608</v>
      </c>
      <c r="V876" s="191" t="s">
        <v>5006</v>
      </c>
      <c r="W876" s="307"/>
      <c r="X876" s="2"/>
      <c r="Y876" s="41"/>
      <c r="Z876" s="40"/>
      <c r="AA876" s="41"/>
      <c r="AB876" s="40"/>
    </row>
    <row r="877" spans="1:28" x14ac:dyDescent="0.2">
      <c r="A877" s="570">
        <v>3988511</v>
      </c>
      <c r="B877" s="570" t="s">
        <v>6094</v>
      </c>
      <c r="C877" s="570" t="s">
        <v>6095</v>
      </c>
      <c r="D877" s="571">
        <v>3.5</v>
      </c>
      <c r="E877" s="572">
        <v>3.4658975199185815</v>
      </c>
      <c r="F877" s="560">
        <v>2012</v>
      </c>
      <c r="G8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77" s="571"/>
      <c r="I877" s="572">
        <v>0.35</v>
      </c>
      <c r="J877" s="561">
        <f>(Tabela1[[#This Row],[real]]-1)^3/Tabela1[[#This Row],[Z]]*0.00002</f>
        <v>8.5681492466331219E-4</v>
      </c>
      <c r="K877" s="573">
        <v>958.40712774202927</v>
      </c>
      <c r="L877" s="562">
        <v>1115.8502125000477</v>
      </c>
      <c r="M877" s="566">
        <v>43608</v>
      </c>
      <c r="N877" s="564">
        <f>IF(Tabela1[[#This Row],[Entry]]=$B$1,Tabela1[[#This Row],[real]],Tabela1[[#This Row],[L2]]/Tabela1[[#This Row],[days2]])</f>
        <v>3.6139314630629396</v>
      </c>
      <c r="O877" s="574">
        <f>IF(Tabela1[[#This Row],[Entry]]=$B$1,Tabela1[[#This Row],[real]],Tabela1[[#This Row],[L]]/($B$1-Tabela1[[#This Row],[Entry]]))</f>
        <v>3.6228903003248303</v>
      </c>
      <c r="P877" s="575">
        <v>265.19792573203478</v>
      </c>
      <c r="Q877" s="576">
        <f>MIN(500,$B$1-Tabela1[[#This Row],[Entry]])</f>
        <v>308</v>
      </c>
      <c r="R877" s="572">
        <f>(0.25-Tabela1[[#This Row],[days]]/2000)*$L$2+(Tabela1[[#This Row],[days]]/2000+0.75)*(IF(Tabela1[[#This Row],[real]]&gt;Tabela1[[#This Row],[AV2]],0.4*Tabela1[[#This Row],[real]]+0.6*Tabela1[[#This Row],[AV2]],Tabela1[[#This Row],[AV2]]))</f>
        <v>3.5874696980273924</v>
      </c>
      <c r="S877" s="574">
        <f>Tabela1[[#This Row],[real]]-Tabela1[[#This Row],[AV2]]</f>
        <v>-0.14803394314435803</v>
      </c>
      <c r="T877" s="574">
        <f>Tabela1[[#This Row],[real]]/Tabela1[[#This Row],[AV2]]</f>
        <v>0.95903797715662986</v>
      </c>
      <c r="U877" s="566">
        <v>43608</v>
      </c>
      <c r="V877" s="191" t="s">
        <v>6096</v>
      </c>
      <c r="W877" s="191"/>
      <c r="X877" s="2"/>
      <c r="Y877" s="41"/>
      <c r="Z877" s="40"/>
      <c r="AA877" s="41"/>
      <c r="AB877" s="40"/>
    </row>
    <row r="878" spans="1:28" x14ac:dyDescent="0.2">
      <c r="A878" s="65">
        <v>4398657</v>
      </c>
      <c r="B878" s="65" t="s">
        <v>2387</v>
      </c>
      <c r="C878" s="65" t="s">
        <v>3186</v>
      </c>
      <c r="D878" s="39">
        <v>3.5</v>
      </c>
      <c r="E878" s="41">
        <v>3.2068224953565174</v>
      </c>
      <c r="F878" s="116">
        <v>2013</v>
      </c>
      <c r="G8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5.1730819603578322</v>
      </c>
      <c r="H878" s="39"/>
      <c r="I878" s="41">
        <v>0.5</v>
      </c>
      <c r="J878" s="23">
        <f>(Tabela1[[#This Row],[real]]-1)^3/Tabela1[[#This Row],[Z]]*0.00002</f>
        <v>4.2989480626650387E-4</v>
      </c>
      <c r="K878" s="66">
        <v>2413.7251973828352</v>
      </c>
      <c r="L878" s="66">
        <v>3968.2813325932316</v>
      </c>
      <c r="M878" s="67">
        <v>42679</v>
      </c>
      <c r="N878" s="22">
        <f>IF(Tabela1[[#This Row],[Entry]]=$B$1,Tabela1[[#This Row],[real]],Tabela1[[#This Row],[L2]]/Tabela1[[#This Row],[days2]])</f>
        <v>3.2004688739639264</v>
      </c>
      <c r="O878" s="42">
        <f>IF(Tabela1[[#This Row],[Entry]]=$B$1,Tabela1[[#This Row],[real]],Tabela1[[#This Row],[L]]/($B$1-Tabela1[[#This Row],[Entry]]))</f>
        <v>3.207988142759282</v>
      </c>
      <c r="P878" s="115">
        <v>754.17861958248841</v>
      </c>
      <c r="Q878" s="43">
        <f>MIN(500,$B$1-Tabela1[[#This Row],[Entry]])</f>
        <v>500</v>
      </c>
      <c r="R878" s="41">
        <f>(0.25-Tabela1[[#This Row],[days]]/2000)*$L$2+(Tabela1[[#This Row],[days]]/2000+0.75)*(IF(Tabela1[[#This Row],[real]]&gt;Tabela1[[#This Row],[AV2]],0.4*Tabela1[[#This Row],[real]]+0.6*Tabela1[[#This Row],[AV2]],Tabela1[[#This Row],[AV2]]))</f>
        <v>3.2030103225209627</v>
      </c>
      <c r="S878" s="42">
        <f>Tabela1[[#This Row],[real]]-Tabela1[[#This Row],[AV2]]</f>
        <v>6.3536213925909912E-3</v>
      </c>
      <c r="T878" s="64">
        <f>Tabela1[[#This Row],[real]]/Tabela1[[#This Row],[AV2]]</f>
        <v>1.0019852158051834</v>
      </c>
      <c r="U878" s="168">
        <v>43607</v>
      </c>
      <c r="V878" s="191" t="s">
        <v>4236</v>
      </c>
      <c r="W878" s="191"/>
      <c r="X878" s="2"/>
      <c r="Y878" s="41"/>
      <c r="Z878" s="40"/>
      <c r="AA878" s="41"/>
      <c r="AB878" s="40"/>
    </row>
    <row r="879" spans="1:28" x14ac:dyDescent="0.2">
      <c r="A879" s="10">
        <v>4452557</v>
      </c>
      <c r="B879" s="10" t="s">
        <v>870</v>
      </c>
      <c r="C879" s="10" t="s">
        <v>871</v>
      </c>
      <c r="D879" s="2">
        <v>3.5</v>
      </c>
      <c r="E879" s="21">
        <v>3.2356964280316789</v>
      </c>
      <c r="F879" s="116">
        <v>2013</v>
      </c>
      <c r="G8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1.7137060311606225</v>
      </c>
      <c r="H879" s="39"/>
      <c r="I879" s="21">
        <v>0.79</v>
      </c>
      <c r="J879" s="23">
        <f>(Tabela1[[#This Row],[real]]-1)^3/Tabela1[[#This Row],[Z]]*0.00002</f>
        <v>2.8290550813890857E-4</v>
      </c>
      <c r="K879" s="24">
        <v>2943.3205642553498</v>
      </c>
      <c r="L879" s="66">
        <v>5074.5252231765626</v>
      </c>
      <c r="M879" s="1">
        <v>42409</v>
      </c>
      <c r="N879" s="22">
        <f>IF(Tabela1[[#This Row],[Entry]]=$B$1,Tabela1[[#This Row],[real]],Tabela1[[#This Row],[L2]]/Tabela1[[#This Row],[days2]])</f>
        <v>3.3460318659620611</v>
      </c>
      <c r="O879" s="22">
        <f>IF(Tabela1[[#This Row],[Entry]]=$B$1,Tabela1[[#This Row],[real]],Tabela1[[#This Row],[L]]/($B$1-Tabela1[[#This Row],[Entry]]))</f>
        <v>3.367302736016299</v>
      </c>
      <c r="P879" s="35">
        <v>879.64510864246586</v>
      </c>
      <c r="Q879" s="3">
        <f>MIN(500,$B$1-Tabela1[[#This Row],[Entry]])</f>
        <v>500</v>
      </c>
      <c r="R879" s="21">
        <f>(0.25-Tabela1[[#This Row],[days]]/2000)*$L$2+(Tabela1[[#This Row],[days]]/2000+0.75)*(IF(Tabela1[[#This Row],[real]]&gt;Tabela1[[#This Row],[AV2]],0.4*Tabela1[[#This Row],[real]]+0.6*Tabela1[[#This Row],[AV2]],Tabela1[[#This Row],[AV2]]))</f>
        <v>3.3460318659620611</v>
      </c>
      <c r="S879" s="22">
        <f>Tabela1[[#This Row],[real]]-Tabela1[[#This Row],[AV2]]</f>
        <v>-0.11033543793038225</v>
      </c>
      <c r="T879" s="47">
        <f>Tabela1[[#This Row],[real]]/Tabela1[[#This Row],[AV2]]</f>
        <v>0.96702498889721178</v>
      </c>
      <c r="U879" s="168">
        <v>43607</v>
      </c>
      <c r="V879" s="191" t="s">
        <v>4234</v>
      </c>
      <c r="W879" s="191"/>
      <c r="X879" s="2"/>
      <c r="Y879" s="41"/>
      <c r="Z879" s="40"/>
      <c r="AA879" s="41"/>
      <c r="AB879" s="40"/>
    </row>
    <row r="880" spans="1:28" x14ac:dyDescent="0.2">
      <c r="A880" s="65">
        <v>962161</v>
      </c>
      <c r="B880" s="65" t="s">
        <v>878</v>
      </c>
      <c r="C880" s="65" t="s">
        <v>879</v>
      </c>
      <c r="D880" s="39">
        <v>3.5</v>
      </c>
      <c r="E880" s="41">
        <v>3.4590217231360092</v>
      </c>
      <c r="F880" s="116">
        <v>1982</v>
      </c>
      <c r="G8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0" s="39"/>
      <c r="I880" s="41">
        <v>0.78</v>
      </c>
      <c r="J880" s="23">
        <f>(Tabela1[[#This Row],[real]]-1)^3/Tabela1[[#This Row],[Z]]*0.00002</f>
        <v>3.8126109336160207E-4</v>
      </c>
      <c r="K880" s="66">
        <v>3095.2322442482855</v>
      </c>
      <c r="L880" s="66">
        <v>5324.5765536643057</v>
      </c>
      <c r="M880" s="67">
        <v>42409</v>
      </c>
      <c r="N880" s="22">
        <f>IF(Tabela1[[#This Row],[Entry]]=$B$1,Tabela1[[#This Row],[real]],Tabela1[[#This Row],[L2]]/Tabela1[[#This Row],[days2]])</f>
        <v>3.5187284210845888</v>
      </c>
      <c r="O880" s="42">
        <f>IF(Tabela1[[#This Row],[Entry]]=$B$1,Tabela1[[#This Row],[real]],Tabela1[[#This Row],[L]]/($B$1-Tabela1[[#This Row],[Entry]]))</f>
        <v>3.5332292990473162</v>
      </c>
      <c r="P880" s="115">
        <v>879.64510864246586</v>
      </c>
      <c r="Q880" s="43">
        <f>MIN(500,$B$1-Tabela1[[#This Row],[Entry]])</f>
        <v>500</v>
      </c>
      <c r="R880" s="41">
        <f>(0.25-Tabela1[[#This Row],[days]]/2000)*$L$2+(Tabela1[[#This Row],[days]]/2000+0.75)*(IF(Tabela1[[#This Row],[real]]&gt;Tabela1[[#This Row],[AV2]],0.4*Tabela1[[#This Row],[real]]+0.6*Tabela1[[#This Row],[AV2]],Tabela1[[#This Row],[AV2]]))</f>
        <v>3.5187284210845888</v>
      </c>
      <c r="S880" s="42">
        <f>Tabela1[[#This Row],[real]]-Tabela1[[#This Row],[AV2]]</f>
        <v>-5.9706697948579635E-2</v>
      </c>
      <c r="T880" s="64">
        <f>Tabela1[[#This Row],[real]]/Tabela1[[#This Row],[AV2]]</f>
        <v>0.9830317402187646</v>
      </c>
      <c r="U880" s="168">
        <v>43607</v>
      </c>
      <c r="V880" s="191" t="s">
        <v>4209</v>
      </c>
      <c r="W880" s="193"/>
      <c r="X880" s="2"/>
      <c r="Y880" s="41"/>
      <c r="Z880" s="40"/>
      <c r="AA880" s="41"/>
      <c r="AB880" s="40"/>
    </row>
    <row r="881" spans="1:28" x14ac:dyDescent="0.2">
      <c r="A881" s="65">
        <v>1050773</v>
      </c>
      <c r="B881" s="65" t="s">
        <v>1722</v>
      </c>
      <c r="C881" s="65" t="s">
        <v>1723</v>
      </c>
      <c r="D881" s="39">
        <v>4</v>
      </c>
      <c r="E881" s="41">
        <v>3.6169203858825743</v>
      </c>
      <c r="F881" s="116">
        <v>2008</v>
      </c>
      <c r="G8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6.4479915752458536</v>
      </c>
      <c r="H881" s="76"/>
      <c r="I881" s="41">
        <v>0.92999999999999994</v>
      </c>
      <c r="J881" s="23">
        <f>(Tabela1[[#This Row],[real]]-1)^3/Tabela1[[#This Row],[Z]]*0.00002</f>
        <v>3.8540609474777552E-4</v>
      </c>
      <c r="K881" s="66">
        <v>3054.6905624530682</v>
      </c>
      <c r="L881" s="66">
        <v>5162.9601922674938</v>
      </c>
      <c r="M881" s="67">
        <v>42409</v>
      </c>
      <c r="N881" s="22">
        <f>IF(Tabela1[[#This Row],[Entry]]=$B$1,Tabela1[[#This Row],[real]],Tabela1[[#This Row],[L2]]/Tabela1[[#This Row],[days2]])</f>
        <v>3.4726397412330243</v>
      </c>
      <c r="O881" s="42">
        <f>IF(Tabela1[[#This Row],[Entry]]=$B$1,Tabela1[[#This Row],[real]],Tabela1[[#This Row],[L]]/($B$1-Tabela1[[#This Row],[Entry]]))</f>
        <v>3.4259855290427961</v>
      </c>
      <c r="P881" s="115">
        <v>879.64510864246586</v>
      </c>
      <c r="Q881" s="43">
        <f>MIN(500,$B$1-Tabela1[[#This Row],[Entry]])</f>
        <v>500</v>
      </c>
      <c r="R881" s="41">
        <f>(0.25-Tabela1[[#This Row],[days]]/2000)*$L$2+(Tabela1[[#This Row],[days]]/2000+0.75)*(IF(Tabela1[[#This Row],[real]]&gt;Tabela1[[#This Row],[AV2]],0.4*Tabela1[[#This Row],[real]]+0.6*Tabela1[[#This Row],[AV2]],Tabela1[[#This Row],[AV2]]))</f>
        <v>3.5303519990928445</v>
      </c>
      <c r="S881" s="42">
        <f>Tabela1[[#This Row],[real]]-Tabela1[[#This Row],[AV2]]</f>
        <v>0.14428064464954993</v>
      </c>
      <c r="T881" s="64">
        <f>Tabela1[[#This Row],[real]]/Tabela1[[#This Row],[AV2]]</f>
        <v>1.0415478297205458</v>
      </c>
      <c r="U881" s="168">
        <v>43606</v>
      </c>
      <c r="V881" s="191" t="s">
        <v>4589</v>
      </c>
      <c r="W881" s="191"/>
      <c r="X881" s="2"/>
      <c r="Y881" s="41"/>
      <c r="Z881" s="40"/>
      <c r="AA881" s="41"/>
      <c r="AB881" s="40"/>
    </row>
    <row r="882" spans="1:28" x14ac:dyDescent="0.2">
      <c r="A882" s="10">
        <v>180</v>
      </c>
      <c r="B882" s="10" t="s">
        <v>772</v>
      </c>
      <c r="C882" s="10" t="s">
        <v>773</v>
      </c>
      <c r="D882" s="2">
        <v>4</v>
      </c>
      <c r="E882" s="21">
        <v>3.624750066952287</v>
      </c>
      <c r="F882" s="116">
        <v>1996</v>
      </c>
      <c r="G8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6.0686268024428438</v>
      </c>
      <c r="I882" s="21">
        <v>0.82</v>
      </c>
      <c r="J882" s="23">
        <f>(Tabela1[[#This Row],[real]]-1)^3/Tabela1[[#This Row],[Z]]*0.00002</f>
        <v>4.4104206176067334E-4</v>
      </c>
      <c r="K882" s="24">
        <v>3032.6138699406388</v>
      </c>
      <c r="L882" s="66">
        <v>5163.2350223879112</v>
      </c>
      <c r="M882" s="1">
        <v>42409</v>
      </c>
      <c r="N882" s="22">
        <f>IF(Tabela1[[#This Row],[Entry]]=$B$1,Tabela1[[#This Row],[real]],Tabela1[[#This Row],[L2]]/Tabela1[[#This Row],[days2]])</f>
        <v>3.4475424692814984</v>
      </c>
      <c r="O882" s="22">
        <f>IF(Tabela1[[#This Row],[Entry]]=$B$1,Tabela1[[#This Row],[real]],Tabela1[[#This Row],[L]]/($B$1-Tabela1[[#This Row],[Entry]]))</f>
        <v>3.4261678980676251</v>
      </c>
      <c r="P882" s="35">
        <v>879.64510864246586</v>
      </c>
      <c r="Q882" s="3">
        <f>MIN(500,$B$1-Tabela1[[#This Row],[Entry]])</f>
        <v>500</v>
      </c>
      <c r="R882" s="21">
        <f>(0.25-Tabela1[[#This Row],[days]]/2000)*$L$2+(Tabela1[[#This Row],[days]]/2000+0.75)*(IF(Tabela1[[#This Row],[real]]&gt;Tabela1[[#This Row],[AV2]],0.4*Tabela1[[#This Row],[real]]+0.6*Tabela1[[#This Row],[AV2]],Tabela1[[#This Row],[AV2]]))</f>
        <v>3.5184255083498139</v>
      </c>
      <c r="S882" s="22">
        <f>Tabela1[[#This Row],[real]]-Tabela1[[#This Row],[AV2]]</f>
        <v>0.17720759767078853</v>
      </c>
      <c r="T882" s="47">
        <f>Tabela1[[#This Row],[real]]/Tabela1[[#This Row],[AV2]]</f>
        <v>1.0514011355189252</v>
      </c>
      <c r="U882" s="168">
        <v>43606</v>
      </c>
      <c r="V882" s="191" t="s">
        <v>4467</v>
      </c>
      <c r="W882" s="191"/>
      <c r="X882" s="2"/>
      <c r="Y882" s="41"/>
      <c r="Z882" s="40"/>
      <c r="AA882" s="41"/>
      <c r="AB882" s="40"/>
    </row>
    <row r="883" spans="1:28" x14ac:dyDescent="0.2">
      <c r="A883" s="10">
        <v>4444975</v>
      </c>
      <c r="B883" s="10" t="s">
        <v>2818</v>
      </c>
      <c r="C883" s="10" t="s">
        <v>2819</v>
      </c>
      <c r="D883" s="2">
        <v>4.5</v>
      </c>
      <c r="E883" s="21">
        <v>4.0392653252528996</v>
      </c>
      <c r="F883" s="116">
        <v>2013</v>
      </c>
      <c r="G8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4.8805689995051846</v>
      </c>
      <c r="H883" s="39"/>
      <c r="I883" s="21">
        <v>0.71</v>
      </c>
      <c r="J883" s="23">
        <f>(Tabela1[[#This Row],[real]]-1)^3/Tabela1[[#This Row],[Z]]*0.00002</f>
        <v>7.908197242723255E-4</v>
      </c>
      <c r="K883" s="24">
        <v>3101.2264704868958</v>
      </c>
      <c r="L883" s="66">
        <v>5155.5155727451265</v>
      </c>
      <c r="M883" s="1">
        <v>42489</v>
      </c>
      <c r="N883" s="22">
        <f>IF(Tabela1[[#This Row],[Entry]]=$B$1,Tabela1[[#This Row],[real]],Tabela1[[#This Row],[L2]]/Tabela1[[#This Row],[days2]])</f>
        <v>3.6811126959915494</v>
      </c>
      <c r="O883" s="22">
        <f>IF(Tabela1[[#This Row],[Entry]]=$B$1,Tabela1[[#This Row],[real]],Tabela1[[#This Row],[L]]/($B$1-Tabela1[[#This Row],[Entry]]))</f>
        <v>3.6128350194429757</v>
      </c>
      <c r="P883" s="35">
        <v>842.46985262469536</v>
      </c>
      <c r="Q883" s="3">
        <f>MIN(500,$B$1-Tabela1[[#This Row],[Entry]])</f>
        <v>500</v>
      </c>
      <c r="R883" s="21">
        <f>(0.25-Tabela1[[#This Row],[days]]/2000)*$L$2+(Tabela1[[#This Row],[days]]/2000+0.75)*(IF(Tabela1[[#This Row],[real]]&gt;Tabela1[[#This Row],[AV2]],0.4*Tabela1[[#This Row],[real]]+0.6*Tabela1[[#This Row],[AV2]],Tabela1[[#This Row],[AV2]]))</f>
        <v>3.8243737476960895</v>
      </c>
      <c r="S883" s="22">
        <f>Tabela1[[#This Row],[real]]-Tabela1[[#This Row],[AV2]]</f>
        <v>0.35815262926135016</v>
      </c>
      <c r="T883" s="47">
        <f>Tabela1[[#This Row],[real]]/Tabela1[[#This Row],[AV2]]</f>
        <v>1.0972946657273903</v>
      </c>
      <c r="U883" s="172">
        <v>43606</v>
      </c>
      <c r="V883" s="191" t="s">
        <v>4699</v>
      </c>
      <c r="W883" s="191"/>
      <c r="X883" s="2"/>
      <c r="Y883" s="41"/>
      <c r="Z883" s="40"/>
      <c r="AA883" s="41"/>
      <c r="AB883" s="40"/>
    </row>
    <row r="884" spans="1:28" x14ac:dyDescent="0.2">
      <c r="A884" s="570">
        <v>10049230</v>
      </c>
      <c r="B884" s="570" t="s">
        <v>3609</v>
      </c>
      <c r="C884" s="570" t="s">
        <v>6091</v>
      </c>
      <c r="D884" s="571">
        <v>3.5</v>
      </c>
      <c r="E884" s="572">
        <v>3.3608137010442327</v>
      </c>
      <c r="F884" s="560">
        <v>2019</v>
      </c>
      <c r="G8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4" s="39">
        <v>1</v>
      </c>
      <c r="I884" s="572">
        <v>0.33999999999999997</v>
      </c>
      <c r="J884" s="561">
        <f>(Tabela1[[#This Row],[real]]-1)^3/Tabela1[[#This Row],[Z]]*0.00002</f>
        <v>7.7399156801653596E-4</v>
      </c>
      <c r="K884" s="573">
        <v>931.21944170757354</v>
      </c>
      <c r="L884" s="562">
        <v>1084.9915513427047</v>
      </c>
      <c r="M884" s="566">
        <v>43606</v>
      </c>
      <c r="N884" s="564">
        <f>IF(Tabela1[[#This Row],[Entry]]=$B$1,Tabela1[[#This Row],[real]],Tabela1[[#This Row],[L2]]/Tabela1[[#This Row],[days2]])</f>
        <v>3.492071224816192</v>
      </c>
      <c r="O884" s="574">
        <f>IF(Tabela1[[#This Row],[Entry]]=$B$1,Tabela1[[#This Row],[real]],Tabela1[[#This Row],[L]]/($B$1-Tabela1[[#This Row],[Entry]]))</f>
        <v>3.4999727462667893</v>
      </c>
      <c r="P884" s="575">
        <v>266.66679507849642</v>
      </c>
      <c r="Q884" s="576">
        <f>MIN(500,$B$1-Tabela1[[#This Row],[Entry]])</f>
        <v>310</v>
      </c>
      <c r="R884" s="572">
        <f>(0.25-Tabela1[[#This Row],[days]]/2000)*$L$2+(Tabela1[[#This Row],[days]]/2000+0.75)*(IF(Tabela1[[#This Row],[real]]&gt;Tabela1[[#This Row],[AV2]],0.4*Tabela1[[#This Row],[real]]+0.6*Tabela1[[#This Row],[AV2]],Tabela1[[#This Row],[AV2]]))</f>
        <v>3.4774618257998733</v>
      </c>
      <c r="S884" s="574">
        <f>Tabela1[[#This Row],[real]]-Tabela1[[#This Row],[AV2]]</f>
        <v>-0.13125752377195932</v>
      </c>
      <c r="T884" s="574">
        <f>Tabela1[[#This Row],[real]]/Tabela1[[#This Row],[AV2]]</f>
        <v>0.96241270142510682</v>
      </c>
      <c r="U884" s="566">
        <v>43606</v>
      </c>
      <c r="V884" s="191" t="s">
        <v>6092</v>
      </c>
      <c r="W884" s="191"/>
      <c r="X884" s="2"/>
      <c r="Y884" s="41"/>
      <c r="Z884" s="40"/>
      <c r="AA884" s="41"/>
      <c r="AB884" s="40"/>
    </row>
    <row r="885" spans="1:28" x14ac:dyDescent="0.2">
      <c r="A885" s="570">
        <v>4571265</v>
      </c>
      <c r="B885" s="570" t="s">
        <v>6089</v>
      </c>
      <c r="C885" s="570" t="s">
        <v>6090</v>
      </c>
      <c r="D885" s="571">
        <v>3.5</v>
      </c>
      <c r="E885" s="572">
        <v>3.42984575045155</v>
      </c>
      <c r="F885" s="560">
        <v>2013</v>
      </c>
      <c r="G8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5" s="571"/>
      <c r="I885" s="572">
        <v>0.33999999999999997</v>
      </c>
      <c r="J885" s="561">
        <f>(Tabela1[[#This Row],[real]]-1)^3/Tabela1[[#This Row],[Z]]*0.00002</f>
        <v>8.4389262876298921E-4</v>
      </c>
      <c r="K885" s="573">
        <v>952.65557454253667</v>
      </c>
      <c r="L885" s="562">
        <v>1110.1478488114806</v>
      </c>
      <c r="M885" s="566">
        <v>43606</v>
      </c>
      <c r="N885" s="564">
        <f>IF(Tabela1[[#This Row],[Entry]]=$B$1,Tabela1[[#This Row],[real]],Tabela1[[#This Row],[L2]]/Tabela1[[#This Row],[days2]])</f>
        <v>3.5724566842381393</v>
      </c>
      <c r="O885" s="574">
        <f>IF(Tabela1[[#This Row],[Entry]]=$B$1,Tabela1[[#This Row],[real]],Tabela1[[#This Row],[L]]/($B$1-Tabela1[[#This Row],[Entry]]))</f>
        <v>3.5811220929402601</v>
      </c>
      <c r="P885" s="575">
        <v>266.66679507849642</v>
      </c>
      <c r="Q885" s="576">
        <f>MIN(500,$B$1-Tabela1[[#This Row],[Entry]])</f>
        <v>310</v>
      </c>
      <c r="R885" s="572">
        <f>(0.25-Tabela1[[#This Row],[days]]/2000)*$L$2+(Tabela1[[#This Row],[days]]/2000+0.75)*(IF(Tabela1[[#This Row],[real]]&gt;Tabela1[[#This Row],[AV2]],0.4*Tabela1[[#This Row],[real]]+0.6*Tabela1[[#This Row],[AV2]],Tabela1[[#This Row],[AV2]]))</f>
        <v>3.5502106665767355</v>
      </c>
      <c r="S885" s="574">
        <f>Tabela1[[#This Row],[real]]-Tabela1[[#This Row],[AV2]]</f>
        <v>-0.14261093378658929</v>
      </c>
      <c r="T885" s="574">
        <f>Tabela1[[#This Row],[real]]/Tabela1[[#This Row],[AV2]]</f>
        <v>0.96008043024963863</v>
      </c>
      <c r="U885" s="566">
        <v>43606</v>
      </c>
      <c r="V885" s="191" t="s">
        <v>5068</v>
      </c>
      <c r="W885" s="191"/>
      <c r="X885" s="2"/>
      <c r="Y885" s="41"/>
      <c r="Z885" s="40"/>
      <c r="AA885" s="41"/>
      <c r="AB885" s="40"/>
    </row>
    <row r="886" spans="1:28" x14ac:dyDescent="0.2">
      <c r="A886" s="65">
        <v>4605659</v>
      </c>
      <c r="B886" s="65" t="s">
        <v>2513</v>
      </c>
      <c r="C886" s="65" t="s">
        <v>2773</v>
      </c>
      <c r="D886" s="39">
        <v>3.5</v>
      </c>
      <c r="E886" s="41">
        <v>3.4480600351065958</v>
      </c>
      <c r="F886" s="116">
        <v>2013</v>
      </c>
      <c r="G8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6" s="39"/>
      <c r="I886" s="41">
        <v>0.65</v>
      </c>
      <c r="J886" s="23">
        <f>(Tabela1[[#This Row],[real]]-1)^3/Tabela1[[#This Row],[Z]]*0.00002</f>
        <v>4.5142211496430391E-4</v>
      </c>
      <c r="K886" s="66">
        <v>2750.8258910444802</v>
      </c>
      <c r="L886" s="66">
        <v>4644.0286063388739</v>
      </c>
      <c r="M886" s="67">
        <v>42409</v>
      </c>
      <c r="N886" s="22">
        <f>IF(Tabela1[[#This Row],[Entry]]=$B$1,Tabela1[[#This Row],[real]],Tabela1[[#This Row],[L2]]/Tabela1[[#This Row],[days2]])</f>
        <v>3.1271996672496258</v>
      </c>
      <c r="O886" s="42">
        <f>IF(Tabela1[[#This Row],[Entry]]=$B$1,Tabela1[[#This Row],[real]],Tabela1[[#This Row],[L]]/($B$1-Tabela1[[#This Row],[Entry]]))</f>
        <v>3.0816380931246674</v>
      </c>
      <c r="P886" s="115">
        <v>879.64510864246586</v>
      </c>
      <c r="Q886" s="43">
        <f>MIN(500,$B$1-Tabela1[[#This Row],[Entry]])</f>
        <v>500</v>
      </c>
      <c r="R886" s="41">
        <f>(0.25-Tabela1[[#This Row],[days]]/2000)*$L$2+(Tabela1[[#This Row],[days]]/2000+0.75)*(IF(Tabela1[[#This Row],[real]]&gt;Tabela1[[#This Row],[AV2]],0.4*Tabela1[[#This Row],[real]]+0.6*Tabela1[[#This Row],[AV2]],Tabela1[[#This Row],[AV2]]))</f>
        <v>3.2555438143924138</v>
      </c>
      <c r="S886" s="42">
        <f>Tabela1[[#This Row],[real]]-Tabela1[[#This Row],[AV2]]</f>
        <v>0.32086036785696992</v>
      </c>
      <c r="T886" s="64">
        <f>Tabela1[[#This Row],[real]]/Tabela1[[#This Row],[AV2]]</f>
        <v>1.1026030960597943</v>
      </c>
      <c r="U886" s="168">
        <v>43606</v>
      </c>
      <c r="V886" s="191" t="s">
        <v>4173</v>
      </c>
      <c r="W886" s="191"/>
      <c r="X886" s="2"/>
      <c r="Y886" s="41"/>
      <c r="Z886" s="40"/>
      <c r="AA886" s="41"/>
      <c r="AB886" s="40"/>
    </row>
    <row r="887" spans="1:28" x14ac:dyDescent="0.2">
      <c r="A887" s="65">
        <v>3915235</v>
      </c>
      <c r="B887" s="65" t="s">
        <v>468</v>
      </c>
      <c r="C887" s="65" t="s">
        <v>469</v>
      </c>
      <c r="D887" s="39">
        <v>4</v>
      </c>
      <c r="E887" s="41">
        <v>3.6527421030642038</v>
      </c>
      <c r="F887" s="116">
        <v>2012</v>
      </c>
      <c r="G8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4.7123528590546711</v>
      </c>
      <c r="H887" s="39"/>
      <c r="I887" s="41">
        <v>0.85</v>
      </c>
      <c r="J887" s="23">
        <f>(Tabela1[[#This Row],[real]]-1)^3/Tabela1[[#This Row],[Z]]*0.00002</f>
        <v>4.3923421303530819E-4</v>
      </c>
      <c r="K887" s="66">
        <v>3382.2392984405506</v>
      </c>
      <c r="L887" s="66">
        <v>5837.5787581778286</v>
      </c>
      <c r="M887" s="67">
        <v>42409</v>
      </c>
      <c r="N887" s="22">
        <f>IF(Tabela1[[#This Row],[Entry]]=$B$1,Tabela1[[#This Row],[real]],Tabela1[[#This Row],[L2]]/Tabela1[[#This Row],[days2]])</f>
        <v>3.8450043832566467</v>
      </c>
      <c r="O887" s="42">
        <f>IF(Tabela1[[#This Row],[Entry]]=$B$1,Tabela1[[#This Row],[real]],Tabela1[[#This Row],[L]]/($B$1-Tabela1[[#This Row],[Entry]]))</f>
        <v>3.8736421753004833</v>
      </c>
      <c r="P887" s="115">
        <v>879.64510864246586</v>
      </c>
      <c r="Q887" s="43">
        <f>MIN(500,$B$1-Tabela1[[#This Row],[Entry]])</f>
        <v>500</v>
      </c>
      <c r="R887" s="41">
        <f>(0.25-Tabela1[[#This Row],[days]]/2000)*$L$2+(Tabela1[[#This Row],[days]]/2000+0.75)*(IF(Tabela1[[#This Row],[real]]&gt;Tabela1[[#This Row],[AV2]],0.4*Tabela1[[#This Row],[real]]+0.6*Tabela1[[#This Row],[AV2]],Tabela1[[#This Row],[AV2]]))</f>
        <v>3.8450043832566467</v>
      </c>
      <c r="S887" s="42">
        <f>Tabela1[[#This Row],[real]]-Tabela1[[#This Row],[AV2]]</f>
        <v>-0.19226228019244296</v>
      </c>
      <c r="T887" s="64">
        <f>Tabela1[[#This Row],[real]]/Tabela1[[#This Row],[AV2]]</f>
        <v>0.94999686319483456</v>
      </c>
      <c r="U887" s="168">
        <v>43605</v>
      </c>
      <c r="V887" s="191" t="s">
        <v>4229</v>
      </c>
      <c r="W887" s="191"/>
      <c r="X887" s="2"/>
      <c r="Y887" s="41"/>
      <c r="Z887" s="40"/>
      <c r="AA887" s="41"/>
      <c r="AB887" s="40"/>
    </row>
    <row r="888" spans="1:28" x14ac:dyDescent="0.2">
      <c r="A888" s="570">
        <v>6605336</v>
      </c>
      <c r="B888" s="570" t="s">
        <v>3732</v>
      </c>
      <c r="C888" s="80" t="s">
        <v>6552</v>
      </c>
      <c r="D888" s="571">
        <v>3</v>
      </c>
      <c r="E888" s="572">
        <v>2.9347018941198812</v>
      </c>
      <c r="F888" s="560">
        <v>2015</v>
      </c>
      <c r="G8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8" s="571"/>
      <c r="I888" s="572">
        <v>0.32999999999999996</v>
      </c>
      <c r="J888" s="561">
        <f>(Tabela1[[#This Row],[real]]-1)^3/Tabela1[[#This Row],[Z]]*0.00002</f>
        <v>4.3889256753819106E-4</v>
      </c>
      <c r="K888" s="573">
        <v>803.42333014772521</v>
      </c>
      <c r="L888" s="562">
        <v>935.70476983748574</v>
      </c>
      <c r="M888" s="566">
        <v>43605</v>
      </c>
      <c r="N888" s="564">
        <f>IF(Tabela1[[#This Row],[Entry]]=$B$1,Tabela1[[#This Row],[real]],Tabela1[[#This Row],[L2]]/Tabela1[[#This Row],[days2]])</f>
        <v>3.0045734656348975</v>
      </c>
      <c r="O888" s="574">
        <f>IF(Tabela1[[#This Row],[Entry]]=$B$1,Tabela1[[#This Row],[real]],Tabela1[[#This Row],[L]]/($B$1-Tabela1[[#This Row],[Entry]]))</f>
        <v>3.0086970091237482</v>
      </c>
      <c r="P888" s="575">
        <v>267.40012828341793</v>
      </c>
      <c r="Q888" s="576">
        <f>MIN(500,$B$1-Tabela1[[#This Row],[Entry]])</f>
        <v>311</v>
      </c>
      <c r="R888" s="572">
        <f>(0.25-Tabela1[[#This Row],[days]]/2000)*$L$2+(Tabela1[[#This Row],[days]]/2000+0.75)*(IF(Tabela1[[#This Row],[real]]&gt;Tabela1[[#This Row],[AV2]],0.4*Tabela1[[#This Row],[real]]+0.6*Tabela1[[#This Row],[AV2]],Tabela1[[#This Row],[AV2]]))</f>
        <v>3.0361094964349808</v>
      </c>
      <c r="S888" s="574">
        <f>Tabela1[[#This Row],[real]]-Tabela1[[#This Row],[AV2]]</f>
        <v>-6.9871571515016218E-2</v>
      </c>
      <c r="T888" s="574">
        <f>Tabela1[[#This Row],[real]]/Tabela1[[#This Row],[AV2]]</f>
        <v>0.9767449282521532</v>
      </c>
      <c r="U888" s="566">
        <v>43605</v>
      </c>
      <c r="V888" s="191" t="s">
        <v>4482</v>
      </c>
      <c r="W888" s="191"/>
      <c r="X888" s="2"/>
      <c r="Y888" s="41"/>
      <c r="Z888" s="40"/>
      <c r="AA888" s="41"/>
      <c r="AB888" s="40"/>
    </row>
    <row r="889" spans="1:28" x14ac:dyDescent="0.2">
      <c r="A889" s="557">
        <v>8754895</v>
      </c>
      <c r="B889" s="557" t="s">
        <v>5980</v>
      </c>
      <c r="C889" s="557" t="s">
        <v>6087</v>
      </c>
      <c r="D889" s="558">
        <v>3.5</v>
      </c>
      <c r="E889" s="559">
        <v>3.2641273913771163</v>
      </c>
      <c r="F889" s="560">
        <v>2016</v>
      </c>
      <c r="G8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89" s="558"/>
      <c r="I889" s="559">
        <v>0.28999999999999998</v>
      </c>
      <c r="J889" s="561">
        <f>(Tabela1[[#This Row],[real]]-1)^3/Tabela1[[#This Row],[Z]]*0.00002</f>
        <v>8.0045067328571209E-4</v>
      </c>
      <c r="K889" s="562">
        <v>909.51601811167086</v>
      </c>
      <c r="L889" s="562">
        <v>1060.4025410105905</v>
      </c>
      <c r="M889" s="563">
        <v>43605</v>
      </c>
      <c r="N889" s="564">
        <f>IF(Tabela1[[#This Row],[Entry]]=$B$1,Tabela1[[#This Row],[real]],Tabela1[[#This Row],[L2]]/Tabela1[[#This Row],[days2]])</f>
        <v>3.4013297747848235</v>
      </c>
      <c r="O889" s="564">
        <f>IF(Tabela1[[#This Row],[Entry]]=$B$1,Tabela1[[#This Row],[real]],Tabela1[[#This Row],[L]]/($B$1-Tabela1[[#This Row],[Entry]]))</f>
        <v>3.4096544727028633</v>
      </c>
      <c r="P889" s="560">
        <v>267.40012828341793</v>
      </c>
      <c r="Q889" s="565">
        <f>MIN(500,$B$1-Tabela1[[#This Row],[Entry]])</f>
        <v>311</v>
      </c>
      <c r="R889" s="559">
        <f>(0.25-Tabela1[[#This Row],[days]]/2000)*$L$2+(Tabela1[[#This Row],[days]]/2000+0.75)*(IF(Tabela1[[#This Row],[real]]&gt;Tabela1[[#This Row],[AV2]],0.4*Tabela1[[#This Row],[real]]+0.6*Tabela1[[#This Row],[AV2]],Tabela1[[#This Row],[AV2]]))</f>
        <v>3.3953723343702391</v>
      </c>
      <c r="S889" s="564">
        <f>Tabela1[[#This Row],[real]]-Tabela1[[#This Row],[AV2]]</f>
        <v>-0.13720238340770718</v>
      </c>
      <c r="T889" s="564">
        <f>Tabela1[[#This Row],[real]]/Tabela1[[#This Row],[AV2]]</f>
        <v>0.95966213437319914</v>
      </c>
      <c r="U889" s="566">
        <v>43605</v>
      </c>
      <c r="V889" s="191" t="s">
        <v>4017</v>
      </c>
      <c r="W889" s="191"/>
      <c r="X889" s="2"/>
      <c r="Y889" s="41"/>
      <c r="Z889" s="40"/>
      <c r="AA889" s="41"/>
      <c r="AB889" s="40"/>
    </row>
    <row r="890" spans="1:28" x14ac:dyDescent="0.2">
      <c r="A890" s="10">
        <v>11082</v>
      </c>
      <c r="B890" s="10" t="s">
        <v>611</v>
      </c>
      <c r="C890" s="10" t="s">
        <v>612</v>
      </c>
      <c r="D890" s="2">
        <v>3.5</v>
      </c>
      <c r="E890" s="21">
        <v>3.4287282242857731</v>
      </c>
      <c r="F890" s="116">
        <v>1994</v>
      </c>
      <c r="G8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890" s="21">
        <v>0.64</v>
      </c>
      <c r="J890" s="23">
        <f>(Tabela1[[#This Row],[real]]-1)^3/Tabela1[[#This Row],[Z]]*0.00002</f>
        <v>4.4769967698882424E-4</v>
      </c>
      <c r="K890" s="24">
        <v>3068.2223112703309</v>
      </c>
      <c r="L890" s="66">
        <v>5269.4316495267849</v>
      </c>
      <c r="M890" s="1">
        <v>42409</v>
      </c>
      <c r="N890" s="22">
        <f>IF(Tabela1[[#This Row],[Entry]]=$B$1,Tabela1[[#This Row],[real]],Tabela1[[#This Row],[L2]]/Tabela1[[#This Row],[days2]])</f>
        <v>3.4880229323453422</v>
      </c>
      <c r="O890" s="22">
        <f>IF(Tabela1[[#This Row],[Entry]]=$B$1,Tabela1[[#This Row],[real]],Tabela1[[#This Row],[L]]/($B$1-Tabela1[[#This Row],[Entry]]))</f>
        <v>3.4966367946428565</v>
      </c>
      <c r="P890" s="35">
        <v>879.64510864246586</v>
      </c>
      <c r="Q890" s="3">
        <f>MIN(500,$B$1-Tabela1[[#This Row],[Entry]])</f>
        <v>500</v>
      </c>
      <c r="R890" s="21">
        <f>(0.25-Tabela1[[#This Row],[days]]/2000)*$L$2+(Tabela1[[#This Row],[days]]/2000+0.75)*(IF(Tabela1[[#This Row],[real]]&gt;Tabela1[[#This Row],[AV2]],0.4*Tabela1[[#This Row],[real]]+0.6*Tabela1[[#This Row],[AV2]],Tabela1[[#This Row],[AV2]]))</f>
        <v>3.4880229323453422</v>
      </c>
      <c r="S890" s="22">
        <f>Tabela1[[#This Row],[real]]-Tabela1[[#This Row],[AV2]]</f>
        <v>-5.9294708059569157E-2</v>
      </c>
      <c r="T890" s="47">
        <f>Tabela1[[#This Row],[real]]/Tabela1[[#This Row],[AV2]]</f>
        <v>0.98300048216148062</v>
      </c>
      <c r="U890" s="168">
        <v>43605</v>
      </c>
      <c r="V890" s="191" t="s">
        <v>4819</v>
      </c>
      <c r="W890" s="191"/>
      <c r="X890" s="2"/>
      <c r="Y890" s="41"/>
      <c r="Z890" s="40"/>
      <c r="AA890" s="41"/>
      <c r="AB890" s="40"/>
    </row>
    <row r="891" spans="1:28" x14ac:dyDescent="0.2">
      <c r="A891" s="75">
        <v>331772</v>
      </c>
      <c r="B891" s="75" t="s">
        <v>3824</v>
      </c>
      <c r="C891" s="75" t="s">
        <v>3825</v>
      </c>
      <c r="D891" s="76">
        <v>3.5</v>
      </c>
      <c r="E891" s="77">
        <v>3.5254865504744677</v>
      </c>
      <c r="F891" s="116">
        <v>1998</v>
      </c>
      <c r="G8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1" s="76"/>
      <c r="I891" s="77">
        <v>0.48</v>
      </c>
      <c r="J891" s="23">
        <f>(Tabela1[[#This Row],[real]]-1)^3/Tabela1[[#This Row],[Z]]*0.00002</f>
        <v>6.711567128525667E-4</v>
      </c>
      <c r="K891" s="112">
        <v>1889.387167843242</v>
      </c>
      <c r="L891" s="66">
        <v>2696.350405571869</v>
      </c>
      <c r="M891" s="79">
        <v>43153</v>
      </c>
      <c r="N891" s="47">
        <f>IF(Tabela1[[#This Row],[Entry]]=$B$1,Tabela1[[#This Row],[real]],Tabela1[[#This Row],[L2]]/Tabela1[[#This Row],[days2]])</f>
        <v>3.538758501234486</v>
      </c>
      <c r="O891" s="64">
        <f>IF(Tabela1[[#This Row],[Entry]]=$B$1,Tabela1[[#This Row],[real]],Tabela1[[#This Row],[L]]/($B$1-Tabela1[[#This Row],[Entry]]))</f>
        <v>3.5338799548779409</v>
      </c>
      <c r="P891" s="117">
        <v>533.91243487910651</v>
      </c>
      <c r="Q891" s="78">
        <f>MIN(500,$B$1-Tabela1[[#This Row],[Entry]])</f>
        <v>500</v>
      </c>
      <c r="R891" s="77">
        <f>(0.25-Tabela1[[#This Row],[days]]/2000)*$L$2+(Tabela1[[#This Row],[days]]/2000+0.75)*(IF(Tabela1[[#This Row],[real]]&gt;Tabela1[[#This Row],[AV2]],0.4*Tabela1[[#This Row],[real]]+0.6*Tabela1[[#This Row],[AV2]],Tabela1[[#This Row],[AV2]]))</f>
        <v>3.538758501234486</v>
      </c>
      <c r="S891" s="64">
        <f>Tabela1[[#This Row],[real]]-Tabela1[[#This Row],[AV2]]</f>
        <v>-1.3271950760018303E-2</v>
      </c>
      <c r="T891" s="64">
        <f>Tabela1[[#This Row],[real]]/Tabela1[[#This Row],[AV2]]</f>
        <v>0.99624954606103</v>
      </c>
      <c r="U891" s="172">
        <v>43605</v>
      </c>
      <c r="V891" s="191" t="s">
        <v>5004</v>
      </c>
      <c r="W891" s="191"/>
      <c r="X891" s="2"/>
      <c r="Y891" s="41"/>
      <c r="Z891" s="40"/>
      <c r="AA891" s="41"/>
      <c r="AB891" s="40"/>
    </row>
    <row r="892" spans="1:28" x14ac:dyDescent="0.2">
      <c r="A892" s="65">
        <v>9671</v>
      </c>
      <c r="B892" s="65" t="s">
        <v>816</v>
      </c>
      <c r="C892" s="65" t="s">
        <v>817</v>
      </c>
      <c r="D892" s="39">
        <v>3.5</v>
      </c>
      <c r="E892" s="41">
        <v>3.5370071357765411</v>
      </c>
      <c r="F892" s="116">
        <v>1970</v>
      </c>
      <c r="G8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2" s="76"/>
      <c r="I892" s="41">
        <v>0.92</v>
      </c>
      <c r="J892" s="23">
        <f>(Tabela1[[#This Row],[real]]-1)^3/Tabela1[[#This Row],[Z]]*0.00002</f>
        <v>3.5498273780131109E-4</v>
      </c>
      <c r="K892" s="66">
        <v>3046.3792799239118</v>
      </c>
      <c r="L892" s="66">
        <v>5182.1363390780689</v>
      </c>
      <c r="M892" s="67">
        <v>42409</v>
      </c>
      <c r="N892" s="22">
        <f>IF(Tabela1[[#This Row],[Entry]]=$B$1,Tabela1[[#This Row],[real]],Tabela1[[#This Row],[L2]]/Tabela1[[#This Row],[days2]])</f>
        <v>3.4631912915713388</v>
      </c>
      <c r="O892" s="42">
        <f>IF(Tabela1[[#This Row],[Entry]]=$B$1,Tabela1[[#This Row],[real]],Tabela1[[#This Row],[L]]/($B$1-Tabela1[[#This Row],[Entry]]))</f>
        <v>3.4387102449091365</v>
      </c>
      <c r="P892" s="115">
        <v>879.64510864246586</v>
      </c>
      <c r="Q892" s="43">
        <f>MIN(500,$B$1-Tabela1[[#This Row],[Entry]])</f>
        <v>500</v>
      </c>
      <c r="R892" s="41">
        <f>(0.25-Tabela1[[#This Row],[days]]/2000)*$L$2+(Tabela1[[#This Row],[days]]/2000+0.75)*(IF(Tabela1[[#This Row],[real]]&gt;Tabela1[[#This Row],[AV2]],0.4*Tabela1[[#This Row],[real]]+0.6*Tabela1[[#This Row],[AV2]],Tabela1[[#This Row],[AV2]]))</f>
        <v>3.4927176292534199</v>
      </c>
      <c r="S892" s="42">
        <f>Tabela1[[#This Row],[real]]-Tabela1[[#This Row],[AV2]]</f>
        <v>7.3815844205202374E-2</v>
      </c>
      <c r="T892" s="64">
        <f>Tabela1[[#This Row],[real]]/Tabela1[[#This Row],[AV2]]</f>
        <v>1.0213143999249634</v>
      </c>
      <c r="U892" s="172">
        <v>43605</v>
      </c>
      <c r="V892" s="191" t="s">
        <v>4426</v>
      </c>
      <c r="W892" s="191"/>
      <c r="X892" s="2"/>
      <c r="Y892" s="41"/>
      <c r="Z892" s="40"/>
      <c r="AA892" s="41"/>
      <c r="AB892" s="40"/>
    </row>
    <row r="893" spans="1:28" x14ac:dyDescent="0.2">
      <c r="A893" s="65">
        <v>240914</v>
      </c>
      <c r="B893" s="65" t="s">
        <v>33</v>
      </c>
      <c r="C893" s="65" t="s">
        <v>5932</v>
      </c>
      <c r="D893" s="39">
        <v>4</v>
      </c>
      <c r="E893" s="41">
        <v>3.7865021294043615</v>
      </c>
      <c r="F893" s="116">
        <v>2002</v>
      </c>
      <c r="G8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3" s="39"/>
      <c r="I893" s="41">
        <v>0.94</v>
      </c>
      <c r="J893" s="23">
        <f>(Tabela1[[#This Row],[real]]-1)^3/Tabela1[[#This Row],[Z]]*0.00002</f>
        <v>4.6034166045678363E-4</v>
      </c>
      <c r="K893" s="66">
        <v>3506.2121841086823</v>
      </c>
      <c r="L893" s="66">
        <v>6050.517717255686</v>
      </c>
      <c r="M893" s="67">
        <v>42409</v>
      </c>
      <c r="N893" s="22">
        <f>IF(Tabela1[[#This Row],[Entry]]=$B$1,Tabela1[[#This Row],[real]],Tabela1[[#This Row],[L2]]/Tabela1[[#This Row],[days2]])</f>
        <v>3.9859394995326367</v>
      </c>
      <c r="O893" s="42">
        <f>IF(Tabela1[[#This Row],[Entry]]=$B$1,Tabela1[[#This Row],[real]],Tabela1[[#This Row],[L]]/($B$1-Tabela1[[#This Row],[Entry]]))</f>
        <v>4.0149420817887762</v>
      </c>
      <c r="P893" s="115">
        <v>879.64510864246586</v>
      </c>
      <c r="Q893" s="43">
        <f>MIN(500,$B$1-Tabela1[[#This Row],[Entry]])</f>
        <v>500</v>
      </c>
      <c r="R893" s="41">
        <f>(0.25-Tabela1[[#This Row],[days]]/2000)*$L$2+(Tabela1[[#This Row],[days]]/2000+0.75)*(IF(Tabela1[[#This Row],[real]]&gt;Tabela1[[#This Row],[AV2]],0.4*Tabela1[[#This Row],[real]]+0.6*Tabela1[[#This Row],[AV2]],Tabela1[[#This Row],[AV2]]))</f>
        <v>3.9859394995326367</v>
      </c>
      <c r="S893" s="42">
        <f>Tabela1[[#This Row],[real]]-Tabela1[[#This Row],[AV2]]</f>
        <v>-0.19943737012827523</v>
      </c>
      <c r="T893" s="64">
        <f>Tabela1[[#This Row],[real]]/Tabela1[[#This Row],[AV2]]</f>
        <v>0.9499647774002441</v>
      </c>
      <c r="U893" s="168">
        <v>43605</v>
      </c>
      <c r="V893" s="191" t="s">
        <v>4110</v>
      </c>
      <c r="W893" s="191"/>
      <c r="X893" s="2"/>
      <c r="Y893" s="41"/>
      <c r="Z893" s="40"/>
      <c r="AA893" s="41"/>
      <c r="AB893" s="40"/>
    </row>
    <row r="894" spans="1:28" x14ac:dyDescent="0.2">
      <c r="A894" s="44">
        <v>3824963</v>
      </c>
      <c r="B894" s="44" t="s">
        <v>3699</v>
      </c>
      <c r="C894" s="44" t="s">
        <v>3700</v>
      </c>
      <c r="D894" s="45">
        <v>4</v>
      </c>
      <c r="E894" s="46">
        <v>3.6443391684936239</v>
      </c>
      <c r="F894" s="116">
        <v>2012</v>
      </c>
      <c r="G8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5.1194929885010358</v>
      </c>
      <c r="I894" s="46">
        <v>0.54</v>
      </c>
      <c r="J894" s="23">
        <f>(Tabela1[[#This Row],[real]]-1)^3/Tabela1[[#This Row],[Z]]*0.00002</f>
        <v>6.8483777809978089E-4</v>
      </c>
      <c r="K894" s="111">
        <v>2060.9900565140624</v>
      </c>
      <c r="L894" s="66">
        <v>3019.0424989475569</v>
      </c>
      <c r="M894" s="49">
        <v>43092</v>
      </c>
      <c r="N894" s="22">
        <f>IF(Tabela1[[#This Row],[Entry]]=$B$1,Tabela1[[#This Row],[real]],Tabela1[[#This Row],[L2]]/Tabela1[[#This Row],[days2]])</f>
        <v>3.6655374203231235</v>
      </c>
      <c r="O894" s="47">
        <f>IF(Tabela1[[#This Row],[Entry]]=$B$1,Tabela1[[#This Row],[real]],Tabela1[[#This Row],[L]]/($B$1-Tabela1[[#This Row],[Entry]]))</f>
        <v>3.6638865278489767</v>
      </c>
      <c r="P894" s="116">
        <v>562.26136039074527</v>
      </c>
      <c r="Q894" s="48">
        <f>MIN(500,$B$1-Tabela1[[#This Row],[Entry]])</f>
        <v>500</v>
      </c>
      <c r="R894" s="46">
        <f>(0.25-Tabela1[[#This Row],[days]]/2000)*$L$2+(Tabela1[[#This Row],[days]]/2000+0.75)*(IF(Tabela1[[#This Row],[real]]&gt;Tabela1[[#This Row],[AV2]],0.4*Tabela1[[#This Row],[real]]+0.6*Tabela1[[#This Row],[AV2]],Tabela1[[#This Row],[AV2]]))</f>
        <v>3.6655374203231235</v>
      </c>
      <c r="S894" s="47">
        <f>Tabela1[[#This Row],[real]]-Tabela1[[#This Row],[AV2]]</f>
        <v>-2.1198251829499526E-2</v>
      </c>
      <c r="T894" s="47">
        <f>Tabela1[[#This Row],[real]]/Tabela1[[#This Row],[AV2]]</f>
        <v>0.99421687752743471</v>
      </c>
      <c r="U894" s="168">
        <v>43604</v>
      </c>
      <c r="V894" s="191" t="s">
        <v>3951</v>
      </c>
      <c r="W894" s="191"/>
      <c r="X894" s="2"/>
      <c r="Y894" s="41"/>
      <c r="Z894" s="40"/>
      <c r="AA894" s="41"/>
      <c r="AB894" s="40"/>
    </row>
    <row r="895" spans="1:28" x14ac:dyDescent="0.2">
      <c r="A895" s="65">
        <v>5154157</v>
      </c>
      <c r="B895" s="65" t="s">
        <v>145</v>
      </c>
      <c r="C895" s="65" t="s">
        <v>993</v>
      </c>
      <c r="D895" s="39">
        <v>4</v>
      </c>
      <c r="E895" s="41">
        <v>3.6468026298873495</v>
      </c>
      <c r="F895" s="116">
        <v>2014</v>
      </c>
      <c r="G8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5.0001330217771329</v>
      </c>
      <c r="H895" s="39"/>
      <c r="I895" s="41">
        <v>0.91</v>
      </c>
      <c r="J895" s="23">
        <f>(Tabela1[[#This Row],[real]]-1)^3/Tabela1[[#This Row],[Z]]*0.00002</f>
        <v>4.0752408014748954E-4</v>
      </c>
      <c r="K895" s="66">
        <v>3162.5825360575163</v>
      </c>
      <c r="L895" s="66">
        <v>5399.7143738684272</v>
      </c>
      <c r="M895" s="67">
        <v>42409</v>
      </c>
      <c r="N895" s="22">
        <f>IF(Tabela1[[#This Row],[Entry]]=$B$1,Tabela1[[#This Row],[real]],Tabela1[[#This Row],[L2]]/Tabela1[[#This Row],[days2]])</f>
        <v>3.5952937212806768</v>
      </c>
      <c r="O895" s="42">
        <f>IF(Tabela1[[#This Row],[Entry]]=$B$1,Tabela1[[#This Row],[real]],Tabela1[[#This Row],[L]]/($B$1-Tabela1[[#This Row],[Entry]]))</f>
        <v>3.5830885028987574</v>
      </c>
      <c r="P895" s="115">
        <v>879.64510864246586</v>
      </c>
      <c r="Q895" s="43">
        <f>MIN(500,$B$1-Tabela1[[#This Row],[Entry]])</f>
        <v>500</v>
      </c>
      <c r="R895" s="41">
        <f>(0.25-Tabela1[[#This Row],[days]]/2000)*$L$2+(Tabela1[[#This Row],[days]]/2000+0.75)*(IF(Tabela1[[#This Row],[real]]&gt;Tabela1[[#This Row],[AV2]],0.4*Tabela1[[#This Row],[real]]+0.6*Tabela1[[#This Row],[AV2]],Tabela1[[#This Row],[AV2]]))</f>
        <v>3.6158972847233457</v>
      </c>
      <c r="S895" s="42">
        <f>Tabela1[[#This Row],[real]]-Tabela1[[#This Row],[AV2]]</f>
        <v>5.1508908606672676E-2</v>
      </c>
      <c r="T895" s="64">
        <f>Tabela1[[#This Row],[real]]/Tabela1[[#This Row],[AV2]]</f>
        <v>1.0143267595361651</v>
      </c>
      <c r="U895" s="168">
        <v>43604</v>
      </c>
      <c r="V895" s="191" t="s">
        <v>4217</v>
      </c>
      <c r="W895" s="191"/>
      <c r="X895" s="2"/>
      <c r="Y895" s="41"/>
      <c r="Z895" s="40"/>
      <c r="AA895" s="41"/>
      <c r="AB895" s="40"/>
    </row>
    <row r="896" spans="1:28" x14ac:dyDescent="0.2">
      <c r="A896" s="65">
        <v>1666548</v>
      </c>
      <c r="B896" s="65" t="s">
        <v>1962</v>
      </c>
      <c r="C896" s="65" t="s">
        <v>1963</v>
      </c>
      <c r="D896" s="39">
        <v>2.5</v>
      </c>
      <c r="E896" s="41">
        <v>2.4974181903049919</v>
      </c>
      <c r="F896" s="116">
        <v>2009</v>
      </c>
      <c r="G8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6" s="39"/>
      <c r="I896" s="41">
        <v>0.74</v>
      </c>
      <c r="J896" s="23">
        <f>(Tabela1[[#This Row],[real]]-1)^3/Tabela1[[#This Row],[Z]]*0.00002</f>
        <v>9.0746020626618254E-5</v>
      </c>
      <c r="K896" s="66">
        <v>2132.0800951508058</v>
      </c>
      <c r="L896" s="66">
        <v>3643.869772366797</v>
      </c>
      <c r="M896" s="67">
        <v>42409</v>
      </c>
      <c r="N896" s="22">
        <f>IF(Tabela1[[#This Row],[Entry]]=$B$1,Tabela1[[#This Row],[real]],Tabela1[[#This Row],[L2]]/Tabela1[[#This Row],[days2]])</f>
        <v>2.4237957719576153</v>
      </c>
      <c r="O896" s="42">
        <f>IF(Tabela1[[#This Row],[Entry]]=$B$1,Tabela1[[#This Row],[real]],Tabela1[[#This Row],[L]]/($B$1-Tabela1[[#This Row],[Entry]]))</f>
        <v>2.4179626890290624</v>
      </c>
      <c r="P896" s="115">
        <v>879.64510864246586</v>
      </c>
      <c r="Q896" s="43">
        <f>MIN(500,$B$1-Tabela1[[#This Row],[Entry]])</f>
        <v>500</v>
      </c>
      <c r="R896" s="559">
        <f>(0.25-Tabela1[[#This Row],[days]]/2000)*$L$2+(Tabela1[[#This Row],[days]]/2000+0.75)*(IF(Tabela1[[#This Row],[real]]&gt;Tabela1[[#This Row],[AV2]],0.4*Tabela1[[#This Row],[real]]+0.6*Tabela1[[#This Row],[AV2]],Tabela1[[#This Row],[AV2]]))</f>
        <v>2.4532447392965659</v>
      </c>
      <c r="S896" s="42">
        <f>Tabela1[[#This Row],[real]]-Tabela1[[#This Row],[AV2]]</f>
        <v>7.3622418347376595E-2</v>
      </c>
      <c r="T896" s="64">
        <f>Tabela1[[#This Row],[real]]/Tabela1[[#This Row],[AV2]]</f>
        <v>1.030374843953092</v>
      </c>
      <c r="U896" s="168">
        <v>43604</v>
      </c>
      <c r="V896" s="191" t="s">
        <v>3941</v>
      </c>
      <c r="W896" s="191"/>
      <c r="X896" s="2"/>
      <c r="Y896" s="41"/>
      <c r="Z896" s="40"/>
      <c r="AA896" s="41"/>
      <c r="AB896" s="40"/>
    </row>
    <row r="897" spans="1:28" x14ac:dyDescent="0.2">
      <c r="A897" s="557">
        <v>8322001</v>
      </c>
      <c r="B897" s="557" t="s">
        <v>6082</v>
      </c>
      <c r="C897" s="557" t="s">
        <v>6083</v>
      </c>
      <c r="D897" s="558">
        <v>3</v>
      </c>
      <c r="E897" s="559">
        <v>2.7677635453823135</v>
      </c>
      <c r="F897" s="560">
        <v>2017</v>
      </c>
      <c r="G8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7" s="558"/>
      <c r="I897" s="559">
        <v>0.32</v>
      </c>
      <c r="J897" s="561">
        <f>(Tabela1[[#This Row],[real]]-1)^3/Tabela1[[#This Row],[Z]]*0.00002</f>
        <v>3.4526498637381029E-4</v>
      </c>
      <c r="K897" s="562">
        <v>757.17527750581417</v>
      </c>
      <c r="L897" s="562">
        <v>882.08567223218097</v>
      </c>
      <c r="M897" s="563">
        <v>43604</v>
      </c>
      <c r="N897" s="564">
        <f>IF(Tabela1[[#This Row],[Entry]]=$B$1,Tabela1[[#This Row],[real]],Tabela1[[#This Row],[L2]]/Tabela1[[#This Row],[days2]])</f>
        <v>2.8238823463122062</v>
      </c>
      <c r="O897" s="564">
        <f>IF(Tabela1[[#This Row],[Entry]]=$B$1,Tabela1[[#This Row],[real]],Tabela1[[#This Row],[L]]/($B$1-Tabela1[[#This Row],[Entry]]))</f>
        <v>2.8271976674108363</v>
      </c>
      <c r="P897" s="560">
        <v>268.13272815513449</v>
      </c>
      <c r="Q897" s="565">
        <f>MIN(500,$B$1-Tabela1[[#This Row],[Entry]])</f>
        <v>312</v>
      </c>
      <c r="R897" s="559">
        <f>(0.25-Tabela1[[#This Row],[days]]/2000)*$L$2+(Tabela1[[#This Row],[days]]/2000+0.75)*(IF(Tabela1[[#This Row],[real]]&gt;Tabela1[[#This Row],[AV2]],0.4*Tabela1[[#This Row],[real]]+0.6*Tabela1[[#This Row],[AV2]],Tabela1[[#This Row],[AV2]]))</f>
        <v>2.8722364850228024</v>
      </c>
      <c r="S897" s="564">
        <f>Tabela1[[#This Row],[real]]-Tabela1[[#This Row],[AV2]]</f>
        <v>-5.6118800929892743E-2</v>
      </c>
      <c r="T897" s="564">
        <f>Tabela1[[#This Row],[real]]/Tabela1[[#This Row],[AV2]]</f>
        <v>0.98012707540624699</v>
      </c>
      <c r="U897" s="566">
        <v>43604</v>
      </c>
      <c r="V897" s="191" t="s">
        <v>5034</v>
      </c>
      <c r="W897" s="227"/>
      <c r="X897" s="2"/>
      <c r="Y897" s="41"/>
      <c r="Z897" s="40"/>
      <c r="AA897" s="41"/>
      <c r="AB897" s="40"/>
    </row>
    <row r="898" spans="1:28" x14ac:dyDescent="0.2">
      <c r="A898" s="239">
        <v>5649142</v>
      </c>
      <c r="B898" s="239" t="s">
        <v>3393</v>
      </c>
      <c r="C898" s="239" t="s">
        <v>4568</v>
      </c>
      <c r="D898" s="240">
        <v>3.5</v>
      </c>
      <c r="E898" s="241">
        <v>3.4029516308382446</v>
      </c>
      <c r="F898" s="116">
        <v>2011</v>
      </c>
      <c r="G8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8" s="39"/>
      <c r="I898" s="241">
        <v>0.45</v>
      </c>
      <c r="J898" s="199">
        <f>(Tabela1[[#This Row],[real]]-1)^3/Tabela1[[#This Row],[Z]]*0.00002</f>
        <v>6.1666964150653336E-4</v>
      </c>
      <c r="K898" s="243">
        <v>1705.1792444149762</v>
      </c>
      <c r="L898" s="66">
        <v>2361.4845566546046</v>
      </c>
      <c r="M898" s="204">
        <v>43215</v>
      </c>
      <c r="N898" s="202">
        <f>IF(Tabela1[[#This Row],[Entry]]=$B$1,Tabela1[[#This Row],[real]],Tabela1[[#This Row],[L2]]/Tabela1[[#This Row],[days2]])</f>
        <v>3.3827216664653545</v>
      </c>
      <c r="O898" s="244">
        <f>IF(Tabela1[[#This Row],[Entry]]=$B$1,Tabela1[[#This Row],[real]],Tabela1[[#This Row],[L]]/($B$1-Tabela1[[#This Row],[Entry]]))</f>
        <v>3.3687368853846</v>
      </c>
      <c r="P898" s="242">
        <v>504.08499798233117</v>
      </c>
      <c r="Q898" s="245">
        <f>MIN(500,$B$1-Tabela1[[#This Row],[Entry]])</f>
        <v>500</v>
      </c>
      <c r="R898" s="241">
        <f>(0.25-Tabela1[[#This Row],[days]]/2000)*$L$2+(Tabela1[[#This Row],[days]]/2000+0.75)*(IF(Tabela1[[#This Row],[real]]&gt;Tabela1[[#This Row],[AV2]],0.4*Tabela1[[#This Row],[real]]+0.6*Tabela1[[#This Row],[AV2]],Tabela1[[#This Row],[AV2]]))</f>
        <v>3.3908136522145105</v>
      </c>
      <c r="S898" s="244">
        <f>Tabela1[[#This Row],[real]]-Tabela1[[#This Row],[AV2]]</f>
        <v>2.0229964372890041E-2</v>
      </c>
      <c r="T898" s="244">
        <f>Tabela1[[#This Row],[real]]/Tabela1[[#This Row],[AV2]]</f>
        <v>1.0059803809971835</v>
      </c>
      <c r="U898" s="204">
        <v>43604</v>
      </c>
      <c r="V898" s="191" t="s">
        <v>4930</v>
      </c>
      <c r="W898" s="191"/>
      <c r="X898" s="2"/>
      <c r="Y898" s="41"/>
      <c r="Z898" s="40"/>
      <c r="AA898" s="41"/>
      <c r="AB898" s="40"/>
    </row>
    <row r="899" spans="1:28" x14ac:dyDescent="0.2">
      <c r="A899" s="577">
        <v>8619973</v>
      </c>
      <c r="B899" s="577" t="s">
        <v>3875</v>
      </c>
      <c r="C899" s="577" t="s">
        <v>3876</v>
      </c>
      <c r="D899" s="578">
        <v>3.5</v>
      </c>
      <c r="E899" s="579">
        <v>3.4439342340607264</v>
      </c>
      <c r="F899" s="116">
        <v>2017</v>
      </c>
      <c r="G8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899" s="578"/>
      <c r="I899" s="579">
        <v>0.54</v>
      </c>
      <c r="J899" s="23">
        <f>(Tabela1[[#This Row],[real]]-1)^3/Tabela1[[#This Row],[Z]]*0.00002</f>
        <v>5.4063577514864571E-4</v>
      </c>
      <c r="K899" s="580">
        <v>1875.0507669229596</v>
      </c>
      <c r="L899" s="66">
        <v>2673.536819332322</v>
      </c>
      <c r="M899" s="581">
        <v>43170</v>
      </c>
      <c r="N899" s="150">
        <f>IF(Tabela1[[#This Row],[Entry]]=$B$1,Tabela1[[#This Row],[real]],Tabela1[[#This Row],[L2]]/Tabela1[[#This Row],[days2]])</f>
        <v>3.5652966565413751</v>
      </c>
      <c r="O899" s="582">
        <f>IF(Tabela1[[#This Row],[Entry]]=$B$1,Tabela1[[#This Row],[real]],Tabela1[[#This Row],[L]]/($B$1-Tabela1[[#This Row],[Entry]]))</f>
        <v>3.5838295165312628</v>
      </c>
      <c r="P899" s="583">
        <v>525.91718096802356</v>
      </c>
      <c r="Q899" s="584">
        <f>MIN(500,$B$1-Tabela1[[#This Row],[Entry]])</f>
        <v>500</v>
      </c>
      <c r="R899" s="579">
        <f>(0.25-Tabela1[[#This Row],[days]]/2000)*$L$2+(Tabela1[[#This Row],[days]]/2000+0.75)*(IF(Tabela1[[#This Row],[real]]&gt;Tabela1[[#This Row],[AV2]],0.4*Tabela1[[#This Row],[real]]+0.6*Tabela1[[#This Row],[AV2]],Tabela1[[#This Row],[AV2]]))</f>
        <v>3.5652966565413751</v>
      </c>
      <c r="S899" s="582">
        <f>Tabela1[[#This Row],[real]]-Tabela1[[#This Row],[AV2]]</f>
        <v>-0.12136242248064866</v>
      </c>
      <c r="T899" s="582">
        <f>Tabela1[[#This Row],[real]]/Tabela1[[#This Row],[AV2]]</f>
        <v>0.96596007733101796</v>
      </c>
      <c r="U899" s="168">
        <v>43604</v>
      </c>
      <c r="V899" s="191" t="s">
        <v>4018</v>
      </c>
      <c r="W899" s="191"/>
      <c r="X899" s="2"/>
      <c r="Y899" s="41"/>
      <c r="Z899" s="40"/>
      <c r="AA899" s="41"/>
      <c r="AB899" s="40"/>
    </row>
    <row r="900" spans="1:28" x14ac:dyDescent="0.2">
      <c r="A900" s="75">
        <v>16710</v>
      </c>
      <c r="B900" s="75" t="s">
        <v>3536</v>
      </c>
      <c r="C900" s="75" t="s">
        <v>3537</v>
      </c>
      <c r="D900" s="76">
        <v>3.5</v>
      </c>
      <c r="E900" s="77">
        <v>3.5135065200225575</v>
      </c>
      <c r="F900" s="116">
        <v>1982</v>
      </c>
      <c r="G9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00" s="39"/>
      <c r="I900" s="77">
        <v>0.48</v>
      </c>
      <c r="J900" s="23">
        <f>(Tabela1[[#This Row],[real]]-1)^3/Tabela1[[#This Row],[Z]]*0.00002</f>
        <v>6.6165074624949575E-4</v>
      </c>
      <c r="K900" s="112">
        <v>2237.8830334961963</v>
      </c>
      <c r="L900" s="66">
        <v>3462.8907306612327</v>
      </c>
      <c r="M900" s="79">
        <v>42925</v>
      </c>
      <c r="N900" s="22">
        <f>IF(Tabela1[[#This Row],[Entry]]=$B$1,Tabela1[[#This Row],[real]],Tabela1[[#This Row],[L2]]/Tabela1[[#This Row],[days2]])</f>
        <v>3.497431578687761</v>
      </c>
      <c r="O900" s="64">
        <f>IF(Tabela1[[#This Row],[Entry]]=$B$1,Tabela1[[#This Row],[real]],Tabela1[[#This Row],[L]]/($B$1-Tabela1[[#This Row],[Entry]]))</f>
        <v>3.4943397887600733</v>
      </c>
      <c r="P900" s="117">
        <v>639.86470732784187</v>
      </c>
      <c r="Q900" s="78">
        <f>MIN(500,$B$1-Tabela1[[#This Row],[Entry]])</f>
        <v>500</v>
      </c>
      <c r="R900" s="77">
        <f>(0.25-Tabela1[[#This Row],[days]]/2000)*$L$2+(Tabela1[[#This Row],[days]]/2000+0.75)*(IF(Tabela1[[#This Row],[real]]&gt;Tabela1[[#This Row],[AV2]],0.4*Tabela1[[#This Row],[real]]+0.6*Tabela1[[#This Row],[AV2]],Tabela1[[#This Row],[AV2]]))</f>
        <v>3.5038615552216799</v>
      </c>
      <c r="S900" s="64">
        <f>Tabela1[[#This Row],[real]]-Tabela1[[#This Row],[AV2]]</f>
        <v>1.6074941334796478E-2</v>
      </c>
      <c r="T900" s="64">
        <f>Tabela1[[#This Row],[real]]/Tabela1[[#This Row],[AV2]]</f>
        <v>1.004596213241955</v>
      </c>
      <c r="U900" s="168">
        <v>43604</v>
      </c>
      <c r="V900" s="191" t="s">
        <v>4720</v>
      </c>
      <c r="W900" s="191"/>
      <c r="X900" s="2"/>
      <c r="Y900" s="41"/>
      <c r="Z900" s="40"/>
      <c r="AA900" s="41"/>
      <c r="AB900" s="40"/>
    </row>
    <row r="901" spans="1:28" x14ac:dyDescent="0.2">
      <c r="A901" s="386">
        <v>2505317</v>
      </c>
      <c r="B901" s="386" t="s">
        <v>1396</v>
      </c>
      <c r="C901" s="386" t="s">
        <v>5092</v>
      </c>
      <c r="D901" s="387">
        <v>4</v>
      </c>
      <c r="E901" s="388">
        <v>3.6161750558641965</v>
      </c>
      <c r="F901" s="116">
        <v>2009</v>
      </c>
      <c r="G9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6.4841044067351072</v>
      </c>
      <c r="H901" s="39"/>
      <c r="I901" s="388">
        <v>0.47</v>
      </c>
      <c r="J901" s="335">
        <f>(Tabela1[[#This Row],[real]]-1)^3/Tabela1[[#This Row],[Z]]*0.00002</f>
        <v>7.6196064246027032E-4</v>
      </c>
      <c r="K901" s="390">
        <v>1697.1956068194531</v>
      </c>
      <c r="L901" s="66">
        <v>2272.3001298946465</v>
      </c>
      <c r="M901" s="340">
        <v>43299</v>
      </c>
      <c r="N901" s="338">
        <f>IF(Tabela1[[#This Row],[Entry]]=$B$1,Tabela1[[#This Row],[real]],Tabela1[[#This Row],[L2]]/Tabela1[[#This Row],[days2]])</f>
        <v>3.684702707351335</v>
      </c>
      <c r="O901" s="391">
        <f>IF(Tabela1[[#This Row],[Entry]]=$B$1,Tabela1[[#This Row],[real]],Tabela1[[#This Row],[L]]/($B$1-Tabela1[[#This Row],[Entry]]))</f>
        <v>3.6828203077709021</v>
      </c>
      <c r="P901" s="389">
        <v>460.60584573984363</v>
      </c>
      <c r="Q901" s="392">
        <f>MIN(500,$B$1-Tabela1[[#This Row],[Entry]])</f>
        <v>500</v>
      </c>
      <c r="R901" s="388">
        <f>(0.25-Tabela1[[#This Row],[days]]/2000)*$L$2+(Tabela1[[#This Row],[days]]/2000+0.75)*(IF(Tabela1[[#This Row],[real]]&gt;Tabela1[[#This Row],[AV2]],0.4*Tabela1[[#This Row],[real]]+0.6*Tabela1[[#This Row],[AV2]],Tabela1[[#This Row],[AV2]]))</f>
        <v>3.684702707351335</v>
      </c>
      <c r="S901" s="391">
        <f>Tabela1[[#This Row],[real]]-Tabela1[[#This Row],[AV2]]</f>
        <v>-6.8527651487138463E-2</v>
      </c>
      <c r="T901" s="391">
        <f>Tabela1[[#This Row],[real]]/Tabela1[[#This Row],[AV2]]</f>
        <v>0.98140212198112509</v>
      </c>
      <c r="U901" s="340">
        <v>43603</v>
      </c>
      <c r="V901" s="191" t="s">
        <v>3947</v>
      </c>
      <c r="W901" s="191"/>
      <c r="X901" s="2"/>
      <c r="Y901" s="41"/>
      <c r="Z901" s="40"/>
      <c r="AA901" s="41"/>
      <c r="AB901" s="40"/>
    </row>
    <row r="902" spans="1:28" x14ac:dyDescent="0.2">
      <c r="A902" s="65">
        <v>126092</v>
      </c>
      <c r="B902" s="65" t="s">
        <v>2680</v>
      </c>
      <c r="C902" s="65" t="s">
        <v>2680</v>
      </c>
      <c r="D902" s="39">
        <v>4.5</v>
      </c>
      <c r="E902" s="41">
        <v>3.9963011464864024</v>
      </c>
      <c r="F902" s="116">
        <v>1965</v>
      </c>
      <c r="G9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5.8756099875562038</v>
      </c>
      <c r="H902" s="39">
        <v>1</v>
      </c>
      <c r="I902" s="41">
        <v>0.65</v>
      </c>
      <c r="J902" s="23">
        <f>(Tabela1[[#This Row],[real]]-1)^3/Tabela1[[#This Row],[Z]]*0.00002</f>
        <v>8.277001242517776E-4</v>
      </c>
      <c r="K902" s="66">
        <v>3377.8829837943822</v>
      </c>
      <c r="L902" s="66">
        <v>5727.514736190391</v>
      </c>
      <c r="M902" s="67">
        <v>42409</v>
      </c>
      <c r="N902" s="22">
        <f>IF(Tabela1[[#This Row],[Entry]]=$B$1,Tabela1[[#This Row],[real]],Tabela1[[#This Row],[L2]]/Tabela1[[#This Row],[days2]])</f>
        <v>3.8400520284906534</v>
      </c>
      <c r="O902" s="42">
        <f>IF(Tabela1[[#This Row],[Entry]]=$B$1,Tabela1[[#This Row],[real]],Tabela1[[#This Row],[L]]/($B$1-Tabela1[[#This Row],[Entry]]))</f>
        <v>3.8006069914999276</v>
      </c>
      <c r="P902" s="115">
        <v>879.64510864246586</v>
      </c>
      <c r="Q902" s="43">
        <f>MIN(500,$B$1-Tabela1[[#This Row],[Entry]])</f>
        <v>500</v>
      </c>
      <c r="R902" s="41">
        <f>(0.25-Tabela1[[#This Row],[days]]/2000)*$L$2+(Tabela1[[#This Row],[days]]/2000+0.75)*(IF(Tabela1[[#This Row],[real]]&gt;Tabela1[[#This Row],[AV2]],0.4*Tabela1[[#This Row],[real]]+0.6*Tabela1[[#This Row],[AV2]],Tabela1[[#This Row],[AV2]]))</f>
        <v>3.9025516756889531</v>
      </c>
      <c r="S902" s="42">
        <f>Tabela1[[#This Row],[real]]-Tabela1[[#This Row],[AV2]]</f>
        <v>0.15624911799574903</v>
      </c>
      <c r="T902" s="64">
        <f>Tabela1[[#This Row],[real]]/Tabela1[[#This Row],[AV2]]</f>
        <v>1.0406893231749164</v>
      </c>
      <c r="U902" s="172">
        <v>43603</v>
      </c>
      <c r="V902" s="191" t="s">
        <v>4200</v>
      </c>
      <c r="W902" s="191"/>
      <c r="X902" s="2"/>
      <c r="Y902" s="41"/>
      <c r="Z902" s="40"/>
      <c r="AA902" s="41"/>
      <c r="AB902" s="40"/>
    </row>
    <row r="903" spans="1:28" x14ac:dyDescent="0.2">
      <c r="A903" s="65">
        <v>133</v>
      </c>
      <c r="B903" s="65" t="s">
        <v>2335</v>
      </c>
      <c r="C903" s="65" t="s">
        <v>5443</v>
      </c>
      <c r="D903" s="39">
        <v>4.5</v>
      </c>
      <c r="E903" s="41">
        <v>4.0262850879043652</v>
      </c>
      <c r="F903" s="116">
        <v>1994</v>
      </c>
      <c r="G9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5.1811884589534358</v>
      </c>
      <c r="I903" s="41">
        <v>0.91999999999999993</v>
      </c>
      <c r="J903" s="23">
        <f>(Tabela1[[#This Row],[real]]-1)^3/Tabela1[[#This Row],[Z]]*0.00002</f>
        <v>6.0252029753378315E-4</v>
      </c>
      <c r="K903" s="66">
        <v>3793.4255276234776</v>
      </c>
      <c r="L903" s="66">
        <v>6578.3457575813209</v>
      </c>
      <c r="M903" s="67">
        <v>42409</v>
      </c>
      <c r="N903" s="22">
        <f>IF(Tabela1[[#This Row],[Entry]]=$B$1,Tabela1[[#This Row],[real]],Tabela1[[#This Row],[L2]]/Tabela1[[#This Row],[days2]])</f>
        <v>4.3124499759656203</v>
      </c>
      <c r="O903" s="42">
        <f>IF(Tabela1[[#This Row],[Entry]]=$B$1,Tabela1[[#This Row],[real]],Tabela1[[#This Row],[L]]/($B$1-Tabela1[[#This Row],[Entry]]))</f>
        <v>4.3651929380101668</v>
      </c>
      <c r="P903" s="115">
        <v>879.64510864246586</v>
      </c>
      <c r="Q903" s="43">
        <f>MIN(500,$B$1-Tabela1[[#This Row],[Entry]])</f>
        <v>500</v>
      </c>
      <c r="R903" s="41">
        <f>(0.25-Tabela1[[#This Row],[days]]/2000)*$L$2+(Tabela1[[#This Row],[days]]/2000+0.75)*(IF(Tabela1[[#This Row],[real]]&gt;Tabela1[[#This Row],[AV2]],0.4*Tabela1[[#This Row],[real]]+0.6*Tabela1[[#This Row],[AV2]],Tabela1[[#This Row],[AV2]]))</f>
        <v>4.3124499759656203</v>
      </c>
      <c r="S903" s="42">
        <f>Tabela1[[#This Row],[real]]-Tabela1[[#This Row],[AV2]]</f>
        <v>-0.28616488806125506</v>
      </c>
      <c r="T903" s="64">
        <f>Tabela1[[#This Row],[real]]/Tabela1[[#This Row],[AV2]]</f>
        <v>0.93364215477138868</v>
      </c>
      <c r="U903" s="168">
        <v>43603</v>
      </c>
      <c r="V903" s="191" t="s">
        <v>3941</v>
      </c>
      <c r="W903" s="191"/>
      <c r="X903" s="2"/>
      <c r="Y903" s="41"/>
      <c r="Z903" s="40"/>
      <c r="AA903" s="41"/>
      <c r="AB903" s="40"/>
    </row>
    <row r="904" spans="1:28" x14ac:dyDescent="0.2">
      <c r="A904" s="65">
        <v>207342</v>
      </c>
      <c r="B904" s="65" t="s">
        <v>472</v>
      </c>
      <c r="C904" s="65" t="s">
        <v>4732</v>
      </c>
      <c r="D904" s="39">
        <v>4.5</v>
      </c>
      <c r="E904" s="41">
        <v>4.1270410133664308</v>
      </c>
      <c r="F904" s="116">
        <v>1983</v>
      </c>
      <c r="G9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2.8477032509934741</v>
      </c>
      <c r="H904" s="76">
        <v>1</v>
      </c>
      <c r="I904" s="41">
        <v>0.89</v>
      </c>
      <c r="J904" s="23">
        <f>(Tabela1[[#This Row],[real]]-1)^3/Tabela1[[#This Row],[Z]]*0.00002</f>
        <v>6.8713286518523305E-4</v>
      </c>
      <c r="K904" s="66">
        <v>3255.1291456801637</v>
      </c>
      <c r="L904" s="66">
        <v>5468.6217979779931</v>
      </c>
      <c r="M904" s="67">
        <v>42409</v>
      </c>
      <c r="N904" s="22">
        <f>IF(Tabela1[[#This Row],[Entry]]=$B$1,Tabela1[[#This Row],[real]],Tabela1[[#This Row],[L2]]/Tabela1[[#This Row],[days2]])</f>
        <v>3.700502752415372</v>
      </c>
      <c r="O904" s="42">
        <f>IF(Tabela1[[#This Row],[Entry]]=$B$1,Tabela1[[#This Row],[real]],Tabela1[[#This Row],[L]]/($B$1-Tabela1[[#This Row],[Entry]]))</f>
        <v>3.6288134027723911</v>
      </c>
      <c r="P904" s="115">
        <v>879.64510864246586</v>
      </c>
      <c r="Q904" s="43">
        <f>MIN(500,$B$1-Tabela1[[#This Row],[Entry]])</f>
        <v>500</v>
      </c>
      <c r="R904" s="41">
        <f>(0.25-Tabela1[[#This Row],[days]]/2000)*$L$2+(Tabela1[[#This Row],[days]]/2000+0.75)*(IF(Tabela1[[#This Row],[real]]&gt;Tabela1[[#This Row],[AV2]],0.4*Tabela1[[#This Row],[real]]+0.6*Tabela1[[#This Row],[AV2]],Tabela1[[#This Row],[AV2]]))</f>
        <v>3.8711180567957957</v>
      </c>
      <c r="S904" s="42">
        <f>Tabela1[[#This Row],[real]]-Tabela1[[#This Row],[AV2]]</f>
        <v>0.42653826095105885</v>
      </c>
      <c r="T904" s="64">
        <f>Tabela1[[#This Row],[real]]/Tabela1[[#This Row],[AV2]]</f>
        <v>1.1152649489782573</v>
      </c>
      <c r="U904" s="168">
        <v>43603</v>
      </c>
      <c r="V904" s="191" t="s">
        <v>4427</v>
      </c>
      <c r="W904" s="257"/>
      <c r="X904" s="2"/>
      <c r="Y904" s="41"/>
      <c r="Z904" s="40"/>
      <c r="AA904" s="41"/>
      <c r="AB904" s="40"/>
    </row>
    <row r="905" spans="1:28" x14ac:dyDescent="0.2">
      <c r="A905" s="557">
        <v>9922994</v>
      </c>
      <c r="B905" s="557" t="s">
        <v>1426</v>
      </c>
      <c r="C905" s="557" t="s">
        <v>6081</v>
      </c>
      <c r="D905" s="558">
        <v>3</v>
      </c>
      <c r="E905" s="559">
        <v>2.9258461472316823</v>
      </c>
      <c r="F905" s="560">
        <v>2019</v>
      </c>
      <c r="G9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05" s="586"/>
      <c r="I905" s="559">
        <v>0.33999999999999997</v>
      </c>
      <c r="J905" s="561">
        <f>(Tabela1[[#This Row],[real]]-1)^3/Tabela1[[#This Row],[Z]]*0.00002</f>
        <v>4.2016110431239363E-4</v>
      </c>
      <c r="K905" s="562">
        <v>805.2589718535711</v>
      </c>
      <c r="L905" s="562">
        <v>938.73699708890922</v>
      </c>
      <c r="M905" s="563">
        <v>43603</v>
      </c>
      <c r="N905" s="564">
        <f>IF(Tabela1[[#This Row],[Entry]]=$B$1,Tabela1[[#This Row],[real]],Tabela1[[#This Row],[L2]]/Tabela1[[#This Row],[days2]])</f>
        <v>2.9950353655703639</v>
      </c>
      <c r="O905" s="564">
        <f>IF(Tabela1[[#This Row],[Entry]]=$B$1,Tabela1[[#This Row],[real]],Tabela1[[#This Row],[L]]/($B$1-Tabela1[[#This Row],[Entry]]))</f>
        <v>2.9991597351083361</v>
      </c>
      <c r="P905" s="560">
        <v>268.86459542697935</v>
      </c>
      <c r="Q905" s="565">
        <f>MIN(500,$B$1-Tabela1[[#This Row],[Entry]])</f>
        <v>313</v>
      </c>
      <c r="R905" s="559">
        <f>(0.25-Tabela1[[#This Row],[days]]/2000)*$L$2+(Tabela1[[#This Row],[days]]/2000+0.75)*(IF(Tabela1[[#This Row],[real]]&gt;Tabela1[[#This Row],[AV2]],0.4*Tabela1[[#This Row],[real]]+0.6*Tabela1[[#This Row],[AV2]],Tabela1[[#This Row],[AV2]]))</f>
        <v>3.0271294941148401</v>
      </c>
      <c r="S905" s="564">
        <f>Tabela1[[#This Row],[real]]-Tabela1[[#This Row],[AV2]]</f>
        <v>-6.9189218338681524E-2</v>
      </c>
      <c r="T905" s="564">
        <f>Tabela1[[#This Row],[real]]/Tabela1[[#This Row],[AV2]]</f>
        <v>0.9768986973796534</v>
      </c>
      <c r="U905" s="566">
        <v>43603</v>
      </c>
      <c r="V905" s="191" t="s">
        <v>4023</v>
      </c>
      <c r="W905" s="191"/>
      <c r="X905" s="2"/>
      <c r="Y905" s="41"/>
      <c r="Z905" s="40"/>
      <c r="AA905" s="41"/>
      <c r="AB905" s="40"/>
    </row>
    <row r="906" spans="1:28" x14ac:dyDescent="0.2">
      <c r="A906" s="65">
        <v>4176850</v>
      </c>
      <c r="B906" s="65" t="s">
        <v>684</v>
      </c>
      <c r="C906" s="65" t="s">
        <v>2507</v>
      </c>
      <c r="D906" s="39">
        <v>3</v>
      </c>
      <c r="E906" s="41">
        <v>3.1618210937638653</v>
      </c>
      <c r="F906" s="116">
        <v>2012</v>
      </c>
      <c r="G9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06" s="39"/>
      <c r="I906" s="41">
        <v>0.54999999999999993</v>
      </c>
      <c r="J906" s="23">
        <f>(Tabela1[[#This Row],[real]]-1)^3/Tabela1[[#This Row],[Z]]*0.00002</f>
        <v>3.6738934477789431E-4</v>
      </c>
      <c r="K906" s="66">
        <v>2721.767981949085</v>
      </c>
      <c r="L906" s="66">
        <v>4660.5660974096045</v>
      </c>
      <c r="M906" s="67">
        <v>42409</v>
      </c>
      <c r="N906" s="22">
        <f>IF(Tabela1[[#This Row],[Entry]]=$B$1,Tabela1[[#This Row],[real]],Tabela1[[#This Row],[L2]]/Tabela1[[#This Row],[days2]])</f>
        <v>3.0941659939990127</v>
      </c>
      <c r="O906" s="42">
        <f>IF(Tabela1[[#This Row],[Entry]]=$B$1,Tabela1[[#This Row],[real]],Tabela1[[#This Row],[L]]/($B$1-Tabela1[[#This Row],[Entry]]))</f>
        <v>3.0926118761842099</v>
      </c>
      <c r="P906" s="115">
        <v>879.64510864246586</v>
      </c>
      <c r="Q906" s="43">
        <f>MIN(500,$B$1-Tabela1[[#This Row],[Entry]])</f>
        <v>500</v>
      </c>
      <c r="R906" s="41">
        <f>(0.25-Tabela1[[#This Row],[days]]/2000)*$L$2+(Tabela1[[#This Row],[days]]/2000+0.75)*(IF(Tabela1[[#This Row],[real]]&gt;Tabela1[[#This Row],[AV2]],0.4*Tabela1[[#This Row],[real]]+0.6*Tabela1[[#This Row],[AV2]],Tabela1[[#This Row],[AV2]]))</f>
        <v>3.1212280339049538</v>
      </c>
      <c r="S906" s="42">
        <f>Tabela1[[#This Row],[real]]-Tabela1[[#This Row],[AV2]]</f>
        <v>6.7655099764852622E-2</v>
      </c>
      <c r="T906" s="64">
        <f>Tabela1[[#This Row],[real]]/Tabela1[[#This Row],[AV2]]</f>
        <v>1.0218653749980016</v>
      </c>
      <c r="U906" s="172">
        <v>43603</v>
      </c>
      <c r="V906" s="191" t="s">
        <v>3964</v>
      </c>
      <c r="W906" s="191"/>
      <c r="X906" s="2"/>
      <c r="Y906" s="41"/>
      <c r="Z906" s="40"/>
      <c r="AA906" s="41"/>
      <c r="AB906" s="40"/>
    </row>
    <row r="907" spans="1:28" x14ac:dyDescent="0.2">
      <c r="A907" s="65">
        <v>1113</v>
      </c>
      <c r="B907" s="65" t="s">
        <v>87</v>
      </c>
      <c r="C907" s="65" t="s">
        <v>172</v>
      </c>
      <c r="D907" s="39">
        <v>3.5</v>
      </c>
      <c r="E907" s="41">
        <v>3.4735588185677284</v>
      </c>
      <c r="F907" s="116">
        <v>1985</v>
      </c>
      <c r="G9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07" s="39"/>
      <c r="I907" s="41">
        <v>0.64</v>
      </c>
      <c r="J907" s="23">
        <f>(Tabela1[[#This Row],[real]]-1)^3/Tabela1[[#This Row],[Z]]*0.00002</f>
        <v>4.7295165258523741E-4</v>
      </c>
      <c r="K907" s="66">
        <v>2961.5399632961903</v>
      </c>
      <c r="L907" s="66">
        <v>5059.7105541237534</v>
      </c>
      <c r="M907" s="67">
        <v>42409</v>
      </c>
      <c r="N907" s="22">
        <f>IF(Tabela1[[#This Row],[Entry]]=$B$1,Tabela1[[#This Row],[real]],Tabela1[[#This Row],[L2]]/Tabela1[[#This Row],[days2]])</f>
        <v>3.3667440814474152</v>
      </c>
      <c r="O907" s="42">
        <f>IF(Tabela1[[#This Row],[Entry]]=$B$1,Tabela1[[#This Row],[real]],Tabela1[[#This Row],[L]]/($B$1-Tabela1[[#This Row],[Entry]]))</f>
        <v>3.3574721659746207</v>
      </c>
      <c r="P907" s="115">
        <v>879.64510864246586</v>
      </c>
      <c r="Q907" s="43">
        <f>MIN(500,$B$1-Tabela1[[#This Row],[Entry]])</f>
        <v>500</v>
      </c>
      <c r="R907" s="41">
        <f>(0.25-Tabela1[[#This Row],[days]]/2000)*$L$2+(Tabela1[[#This Row],[days]]/2000+0.75)*(IF(Tabela1[[#This Row],[real]]&gt;Tabela1[[#This Row],[AV2]],0.4*Tabela1[[#This Row],[real]]+0.6*Tabela1[[#This Row],[AV2]],Tabela1[[#This Row],[AV2]]))</f>
        <v>3.4094699762955401</v>
      </c>
      <c r="S907" s="42">
        <f>Tabela1[[#This Row],[real]]-Tabela1[[#This Row],[AV2]]</f>
        <v>0.1068147371203132</v>
      </c>
      <c r="T907" s="64">
        <f>Tabela1[[#This Row],[real]]/Tabela1[[#This Row],[AV2]]</f>
        <v>1.0317264201068683</v>
      </c>
      <c r="U907" s="172">
        <v>43603</v>
      </c>
      <c r="V907" s="191" t="s">
        <v>4491</v>
      </c>
      <c r="W907" s="191"/>
      <c r="X907" s="2"/>
      <c r="Y907" s="41"/>
      <c r="Z907" s="40"/>
      <c r="AA907" s="41"/>
      <c r="AB907" s="40"/>
    </row>
    <row r="908" spans="1:28" x14ac:dyDescent="0.2">
      <c r="A908" s="10">
        <v>164386</v>
      </c>
      <c r="B908" s="10" t="s">
        <v>233</v>
      </c>
      <c r="C908" s="10" t="s">
        <v>767</v>
      </c>
      <c r="D908" s="2">
        <v>3.5</v>
      </c>
      <c r="E908" s="21">
        <v>3.5479935347267948</v>
      </c>
      <c r="F908" s="116">
        <v>1980</v>
      </c>
      <c r="G9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908" s="21">
        <v>0.75</v>
      </c>
      <c r="J908" s="23">
        <f>(Tabela1[[#This Row],[real]]-1)^3/Tabela1[[#This Row],[Z]]*0.00002</f>
        <v>4.4112705783365988E-4</v>
      </c>
      <c r="K908" s="24">
        <v>3065.7157089248349</v>
      </c>
      <c r="L908" s="66">
        <v>5237.3769457967992</v>
      </c>
      <c r="M908" s="1">
        <v>42409</v>
      </c>
      <c r="N908" s="22">
        <f>IF(Tabela1[[#This Row],[Entry]]=$B$1,Tabela1[[#This Row],[real]],Tabela1[[#This Row],[L2]]/Tabela1[[#This Row],[days2]])</f>
        <v>3.4851733714021065</v>
      </c>
      <c r="O908" s="22">
        <f>IF(Tabela1[[#This Row],[Entry]]=$B$1,Tabela1[[#This Row],[real]],Tabela1[[#This Row],[L]]/($B$1-Tabela1[[#This Row],[Entry]]))</f>
        <v>3.4753662546760444</v>
      </c>
      <c r="P908" s="35">
        <v>879.64510864246586</v>
      </c>
      <c r="Q908" s="3">
        <f>MIN(500,$B$1-Tabela1[[#This Row],[Entry]])</f>
        <v>500</v>
      </c>
      <c r="R908" s="21">
        <f>(0.25-Tabela1[[#This Row],[days]]/2000)*$L$2+(Tabela1[[#This Row],[days]]/2000+0.75)*(IF(Tabela1[[#This Row],[real]]&gt;Tabela1[[#This Row],[AV2]],0.4*Tabela1[[#This Row],[real]]+0.6*Tabela1[[#This Row],[AV2]],Tabela1[[#This Row],[AV2]]))</f>
        <v>3.5103014367319814</v>
      </c>
      <c r="S908" s="22">
        <f>Tabela1[[#This Row],[real]]-Tabela1[[#This Row],[AV2]]</f>
        <v>6.2820163324688316E-2</v>
      </c>
      <c r="T908" s="47">
        <f>Tabela1[[#This Row],[real]]/Tabela1[[#This Row],[AV2]]</f>
        <v>1.0180249751246708</v>
      </c>
      <c r="U908" s="172">
        <v>43603</v>
      </c>
      <c r="V908" s="191" t="s">
        <v>4635</v>
      </c>
      <c r="W908" s="191"/>
      <c r="X908" s="2"/>
      <c r="Y908" s="41"/>
      <c r="Z908" s="40"/>
      <c r="AA908" s="41"/>
      <c r="AB908" s="40"/>
    </row>
    <row r="909" spans="1:28" x14ac:dyDescent="0.2">
      <c r="A909" s="195">
        <v>6539386</v>
      </c>
      <c r="B909" s="195" t="s">
        <v>3881</v>
      </c>
      <c r="C909" s="195" t="s">
        <v>4717</v>
      </c>
      <c r="D909" s="196">
        <v>4</v>
      </c>
      <c r="E909" s="197">
        <v>3.6442390848948198</v>
      </c>
      <c r="F909" s="116">
        <v>2015</v>
      </c>
      <c r="G9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5.124342252651588</v>
      </c>
      <c r="H909" s="39">
        <v>2</v>
      </c>
      <c r="I909" s="197">
        <v>0.52</v>
      </c>
      <c r="J909" s="199">
        <f>(Tabela1[[#This Row],[real]]-1)^3/Tabela1[[#This Row],[Z]]*0.00002</f>
        <v>7.1109694521396898E-4</v>
      </c>
      <c r="K909" s="200">
        <v>1837.959983223165</v>
      </c>
      <c r="L909" s="66">
        <v>2545.4578091696794</v>
      </c>
      <c r="M909" s="201">
        <v>43219</v>
      </c>
      <c r="N909" s="202">
        <f>IF(Tabela1[[#This Row],[Entry]]=$B$1,Tabela1[[#This Row],[real]],Tabela1[[#This Row],[L2]]/Tabela1[[#This Row],[days2]])</f>
        <v>3.6605721473184278</v>
      </c>
      <c r="O909" s="202">
        <f>IF(Tabela1[[#This Row],[Entry]]=$B$1,Tabela1[[#This Row],[real]],Tabela1[[#This Row],[L]]/($B$1-Tabela1[[#This Row],[Entry]]))</f>
        <v>3.6520198122950926</v>
      </c>
      <c r="P909" s="198">
        <v>502.09636888855545</v>
      </c>
      <c r="Q909" s="203">
        <f>MIN(500,$B$1-Tabela1[[#This Row],[Entry]])</f>
        <v>500</v>
      </c>
      <c r="R909" s="197">
        <f>(0.25-Tabela1[[#This Row],[days]]/2000)*$L$2+(Tabela1[[#This Row],[days]]/2000+0.75)*(IF(Tabela1[[#This Row],[real]]&gt;Tabela1[[#This Row],[AV2]],0.4*Tabela1[[#This Row],[real]]+0.6*Tabela1[[#This Row],[AV2]],Tabela1[[#This Row],[AV2]]))</f>
        <v>3.6605721473184278</v>
      </c>
      <c r="S909" s="202">
        <f>Tabela1[[#This Row],[real]]-Tabela1[[#This Row],[AV2]]</f>
        <v>-1.6333062423607991E-2</v>
      </c>
      <c r="T909" s="202">
        <f>Tabela1[[#This Row],[real]]/Tabela1[[#This Row],[AV2]]</f>
        <v>0.99553811214031862</v>
      </c>
      <c r="U909" s="204">
        <v>43602</v>
      </c>
      <c r="V909" s="191" t="s">
        <v>4295</v>
      </c>
      <c r="W909" s="191"/>
      <c r="X909" s="2"/>
      <c r="Y909" s="41"/>
      <c r="Z909" s="40"/>
      <c r="AA909" s="41"/>
      <c r="AB909" s="40"/>
    </row>
    <row r="910" spans="1:28" x14ac:dyDescent="0.2">
      <c r="A910" s="65">
        <v>18233</v>
      </c>
      <c r="B910" s="65" t="s">
        <v>849</v>
      </c>
      <c r="C910" s="65" t="s">
        <v>850</v>
      </c>
      <c r="D910" s="39">
        <v>4</v>
      </c>
      <c r="E910" s="41">
        <v>3.6792893940548819</v>
      </c>
      <c r="F910" s="116">
        <v>1982</v>
      </c>
      <c r="G9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3.4260799029094051</v>
      </c>
      <c r="I910" s="41">
        <v>0.91</v>
      </c>
      <c r="J910" s="23">
        <f>(Tabela1[[#This Row],[real]]-1)^3/Tabela1[[#This Row],[Z]]*0.00002</f>
        <v>4.2271482398033907E-4</v>
      </c>
      <c r="K910" s="66">
        <v>3147.9267095337514</v>
      </c>
      <c r="L910" s="66">
        <v>5340.1595652613187</v>
      </c>
      <c r="M910" s="67">
        <v>42409</v>
      </c>
      <c r="N910" s="22">
        <f>IF(Tabela1[[#This Row],[Entry]]=$B$1,Tabela1[[#This Row],[real]],Tabela1[[#This Row],[L2]]/Tabela1[[#This Row],[days2]])</f>
        <v>3.5786326537890574</v>
      </c>
      <c r="O910" s="42">
        <f>IF(Tabela1[[#This Row],[Entry]]=$B$1,Tabela1[[#This Row],[real]],Tabela1[[#This Row],[L]]/($B$1-Tabela1[[#This Row],[Entry]]))</f>
        <v>3.5435697181561503</v>
      </c>
      <c r="P910" s="115">
        <v>879.64510864246586</v>
      </c>
      <c r="Q910" s="43">
        <f>MIN(500,$B$1-Tabela1[[#This Row],[Entry]])</f>
        <v>500</v>
      </c>
      <c r="R910" s="41">
        <f>(0.25-Tabela1[[#This Row],[days]]/2000)*$L$2+(Tabela1[[#This Row],[days]]/2000+0.75)*(IF(Tabela1[[#This Row],[real]]&gt;Tabela1[[#This Row],[AV2]],0.4*Tabela1[[#This Row],[real]]+0.6*Tabela1[[#This Row],[AV2]],Tabela1[[#This Row],[AV2]]))</f>
        <v>3.6188953498953871</v>
      </c>
      <c r="S910" s="42">
        <f>Tabela1[[#This Row],[real]]-Tabela1[[#This Row],[AV2]]</f>
        <v>0.1006567402658245</v>
      </c>
      <c r="T910" s="64">
        <f>Tabela1[[#This Row],[real]]/Tabela1[[#This Row],[AV2]]</f>
        <v>1.0281271507873961</v>
      </c>
      <c r="U910" s="168">
        <v>43602</v>
      </c>
      <c r="V910" s="191" t="s">
        <v>4415</v>
      </c>
      <c r="W910" s="238"/>
      <c r="X910" s="2"/>
      <c r="Y910" s="41"/>
      <c r="Z910" s="40"/>
      <c r="AA910" s="41"/>
      <c r="AB910" s="40"/>
    </row>
    <row r="911" spans="1:28" x14ac:dyDescent="0.2">
      <c r="A911" s="65">
        <v>3369245</v>
      </c>
      <c r="B911" s="65" t="s">
        <v>3276</v>
      </c>
      <c r="C911" s="65" t="s">
        <v>3277</v>
      </c>
      <c r="D911" s="39">
        <v>4</v>
      </c>
      <c r="E911" s="41">
        <v>3.7205345347452714</v>
      </c>
      <c r="F911" s="116">
        <v>2011</v>
      </c>
      <c r="G9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1.4276647327482088</v>
      </c>
      <c r="I911" s="41">
        <v>0.66</v>
      </c>
      <c r="J911" s="23">
        <f>(Tabela1[[#This Row],[real]]-1)^3/Tabela1[[#This Row],[Z]]*0.00002</f>
        <v>6.1016710415959133E-4</v>
      </c>
      <c r="K911" s="66">
        <v>2706.4396281526037</v>
      </c>
      <c r="L911" s="66">
        <v>4403.2192988908855</v>
      </c>
      <c r="M911" s="67">
        <v>42709</v>
      </c>
      <c r="N911" s="22">
        <f>IF(Tabela1[[#This Row],[Entry]]=$B$1,Tabela1[[#This Row],[real]],Tabela1[[#This Row],[L2]]/Tabela1[[#This Row],[days2]])</f>
        <v>3.6561754448936457</v>
      </c>
      <c r="O911" s="42">
        <f>IF(Tabela1[[#This Row],[Entry]]=$B$1,Tabela1[[#This Row],[real]],Tabela1[[#This Row],[L]]/($B$1-Tabela1[[#This Row],[Entry]]))</f>
        <v>3.6480690131656051</v>
      </c>
      <c r="P911" s="115">
        <v>740.23789857582483</v>
      </c>
      <c r="Q911" s="43">
        <f>MIN(500,$B$1-Tabela1[[#This Row],[Entry]])</f>
        <v>500</v>
      </c>
      <c r="R911" s="41">
        <f>(0.25-Tabela1[[#This Row],[days]]/2000)*$L$2+(Tabela1[[#This Row],[days]]/2000+0.75)*(IF(Tabela1[[#This Row],[real]]&gt;Tabela1[[#This Row],[AV2]],0.4*Tabela1[[#This Row],[real]]+0.6*Tabela1[[#This Row],[AV2]],Tabela1[[#This Row],[AV2]]))</f>
        <v>3.6819190808342963</v>
      </c>
      <c r="S911" s="42">
        <f>Tabela1[[#This Row],[real]]-Tabela1[[#This Row],[AV2]]</f>
        <v>6.435908985162575E-2</v>
      </c>
      <c r="T911" s="64">
        <f>Tabela1[[#This Row],[real]]/Tabela1[[#This Row],[AV2]]</f>
        <v>1.0176028450553467</v>
      </c>
      <c r="U911" s="168">
        <v>43602</v>
      </c>
      <c r="V911" s="191" t="s">
        <v>3977</v>
      </c>
      <c r="W911" s="191"/>
      <c r="X911" s="2"/>
      <c r="Y911" s="41"/>
      <c r="Z911" s="40"/>
      <c r="AA911" s="41"/>
      <c r="AB911" s="40"/>
    </row>
    <row r="912" spans="1:28" x14ac:dyDescent="0.2">
      <c r="A912" s="557">
        <v>4818592</v>
      </c>
      <c r="B912" s="557" t="s">
        <v>1171</v>
      </c>
      <c r="C912" s="557" t="s">
        <v>6078</v>
      </c>
      <c r="D912" s="558">
        <v>2.5</v>
      </c>
      <c r="E912" s="559">
        <v>2.5585815650453223</v>
      </c>
      <c r="F912" s="560">
        <v>2014</v>
      </c>
      <c r="G9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2" s="558"/>
      <c r="I912" s="559">
        <v>0.24</v>
      </c>
      <c r="J912" s="561">
        <f>(Tabela1[[#This Row],[real]]-1)^3/Tabela1[[#This Row],[Z]]*0.00002</f>
        <v>3.1550580859926594E-4</v>
      </c>
      <c r="K912" s="562">
        <v>703.66069662043867</v>
      </c>
      <c r="L912" s="562">
        <v>820.51930765758823</v>
      </c>
      <c r="M912" s="563">
        <v>43602</v>
      </c>
      <c r="N912" s="564">
        <f>IF(Tabela1[[#This Row],[Entry]]=$B$1,Tabela1[[#This Row],[real]],Tabela1[[#This Row],[L2]]/Tabela1[[#This Row],[days2]])</f>
        <v>2.6100587514870437</v>
      </c>
      <c r="O912" s="564">
        <f>IF(Tabela1[[#This Row],[Entry]]=$B$1,Tabela1[[#This Row],[real]],Tabela1[[#This Row],[L]]/($B$1-Tabela1[[#This Row],[Entry]]))</f>
        <v>2.6131188141961408</v>
      </c>
      <c r="P912" s="560">
        <v>269.59573083155237</v>
      </c>
      <c r="Q912" s="565">
        <f>MIN(500,$B$1-Tabela1[[#This Row],[Entry]])</f>
        <v>314</v>
      </c>
      <c r="R912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2.6777840787854159</v>
      </c>
      <c r="S912" s="564">
        <f>Tabela1[[#This Row],[real]]-Tabela1[[#This Row],[AV2]]</f>
        <v>-5.147718644172139E-2</v>
      </c>
      <c r="T912" s="564">
        <f>Tabela1[[#This Row],[real]]/Tabela1[[#This Row],[AV2]]</f>
        <v>0.98027738401965359</v>
      </c>
      <c r="U912" s="566">
        <v>43602</v>
      </c>
      <c r="V912" s="191" t="s">
        <v>4200</v>
      </c>
      <c r="W912" s="191"/>
      <c r="X912" s="2"/>
      <c r="Y912" s="41"/>
      <c r="Z912" s="40"/>
      <c r="AA912" s="41"/>
      <c r="AB912" s="40"/>
    </row>
    <row r="913" spans="1:28" x14ac:dyDescent="0.2">
      <c r="A913" s="65">
        <v>515</v>
      </c>
      <c r="B913" s="65" t="s">
        <v>2056</v>
      </c>
      <c r="C913" s="65" t="s">
        <v>2057</v>
      </c>
      <c r="D913" s="39">
        <v>3.5</v>
      </c>
      <c r="E913" s="41">
        <v>3.2817559118725441</v>
      </c>
      <c r="F913" s="116">
        <v>1989</v>
      </c>
      <c r="G9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3" s="39"/>
      <c r="I913" s="41">
        <v>0.76</v>
      </c>
      <c r="J913" s="23">
        <f>(Tabela1[[#This Row],[real]]-1)^3/Tabela1[[#This Row],[Z]]*0.00002</f>
        <v>3.1262518135573319E-4</v>
      </c>
      <c r="K913" s="66">
        <v>2769.5096230148529</v>
      </c>
      <c r="L913" s="66">
        <v>4731.2750661686869</v>
      </c>
      <c r="M913" s="67">
        <v>42409</v>
      </c>
      <c r="N913" s="22">
        <f>IF(Tabela1[[#This Row],[Entry]]=$B$1,Tabela1[[#This Row],[real]],Tabela1[[#This Row],[L2]]/Tabela1[[#This Row],[days2]])</f>
        <v>3.1484397466712086</v>
      </c>
      <c r="O913" s="42">
        <f>IF(Tabela1[[#This Row],[Entry]]=$B$1,Tabela1[[#This Row],[real]],Tabela1[[#This Row],[L]]/($B$1-Tabela1[[#This Row],[Entry]]))</f>
        <v>3.1395322270528778</v>
      </c>
      <c r="P913" s="115">
        <v>879.64510864246586</v>
      </c>
      <c r="Q913" s="43">
        <f>MIN(500,$B$1-Tabela1[[#This Row],[Entry]])</f>
        <v>500</v>
      </c>
      <c r="R913" s="41">
        <f>(0.25-Tabela1[[#This Row],[days]]/2000)*$L$2+(Tabela1[[#This Row],[days]]/2000+0.75)*(IF(Tabela1[[#This Row],[real]]&gt;Tabela1[[#This Row],[AV2]],0.4*Tabela1[[#This Row],[real]]+0.6*Tabela1[[#This Row],[AV2]],Tabela1[[#This Row],[AV2]]))</f>
        <v>3.2017662127517426</v>
      </c>
      <c r="S913" s="42">
        <f>Tabela1[[#This Row],[real]]-Tabela1[[#This Row],[AV2]]</f>
        <v>0.13331616520133549</v>
      </c>
      <c r="T913" s="64">
        <f>Tabela1[[#This Row],[real]]/Tabela1[[#This Row],[AV2]]</f>
        <v>1.0423435656795683</v>
      </c>
      <c r="U913" s="172">
        <v>43602</v>
      </c>
      <c r="V913" s="191" t="s">
        <v>4463</v>
      </c>
      <c r="W913" s="191"/>
      <c r="X913" s="2"/>
      <c r="Y913" s="41"/>
      <c r="Z913" s="40"/>
      <c r="AA913" s="41"/>
      <c r="AB913" s="40"/>
    </row>
    <row r="914" spans="1:28" x14ac:dyDescent="0.2">
      <c r="A914" s="557">
        <v>1539</v>
      </c>
      <c r="B914" s="557" t="s">
        <v>6074</v>
      </c>
      <c r="C914" s="557" t="s">
        <v>6075</v>
      </c>
      <c r="D914" s="558">
        <v>2.5</v>
      </c>
      <c r="E914" s="559">
        <v>2.6339227055120404</v>
      </c>
      <c r="F914" s="560">
        <v>1991</v>
      </c>
      <c r="G9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4" s="558"/>
      <c r="I914" s="559">
        <v>0.49</v>
      </c>
      <c r="J914" s="561">
        <f>(Tabela1[[#This Row],[real]]-1)^3/Tabela1[[#This Row],[Z]]*0.00002</f>
        <v>1.7804444957716524E-4</v>
      </c>
      <c r="K914" s="562">
        <v>719.68485498340817</v>
      </c>
      <c r="L914" s="562">
        <v>839.14858238476984</v>
      </c>
      <c r="M914" s="563">
        <v>43601</v>
      </c>
      <c r="N914" s="564">
        <f>IF(Tabela1[[#This Row],[Entry]]=$B$1,Tabela1[[#This Row],[real]],Tabela1[[#This Row],[L2]]/Tabela1[[#This Row],[days2]])</f>
        <v>2.6622836697430707</v>
      </c>
      <c r="O914" s="564">
        <f>IF(Tabela1[[#This Row],[Entry]]=$B$1,Tabela1[[#This Row],[real]],Tabela1[[#This Row],[L]]/($B$1-Tabela1[[#This Row],[Entry]]))</f>
        <v>2.6639637536024439</v>
      </c>
      <c r="P914" s="560">
        <v>270.32613510072082</v>
      </c>
      <c r="Q914" s="565">
        <f>MIN(500,$B$1-Tabela1[[#This Row],[Entry]])</f>
        <v>315</v>
      </c>
      <c r="R914" s="559">
        <f>(0.25-Tabela1[[#This Row],[days]]/2000)*$L$2+(Tabela1[[#This Row],[days]]/2000+0.75)*(IF(Tabela1[[#This Row],[real]]&gt;Tabela1[[#This Row],[AV2]],0.4*Tabela1[[#This Row],[real]]+0.6*Tabela1[[#This Row],[AV2]],Tabela1[[#This Row],[AV2]]))</f>
        <v>2.7248140774398659</v>
      </c>
      <c r="S914" s="564">
        <f>Tabela1[[#This Row],[real]]-Tabela1[[#This Row],[AV2]]</f>
        <v>-2.8360964231030295E-2</v>
      </c>
      <c r="T914" s="564">
        <f>Tabela1[[#This Row],[real]]/Tabela1[[#This Row],[AV2]]</f>
        <v>0.98934712910072153</v>
      </c>
      <c r="U914" s="566">
        <v>43601</v>
      </c>
      <c r="V914" s="191" t="s">
        <v>6076</v>
      </c>
      <c r="W914" s="191"/>
      <c r="X914" s="2"/>
      <c r="Y914" s="41"/>
      <c r="Z914" s="40"/>
      <c r="AA914" s="41"/>
      <c r="AB914" s="40"/>
    </row>
    <row r="915" spans="1:28" x14ac:dyDescent="0.2">
      <c r="A915" s="570">
        <v>1728</v>
      </c>
      <c r="B915" s="570" t="s">
        <v>3822</v>
      </c>
      <c r="C915" s="570" t="s">
        <v>6077</v>
      </c>
      <c r="D915" s="571">
        <v>3</v>
      </c>
      <c r="E915" s="572">
        <v>2.8482805432897349</v>
      </c>
      <c r="F915" s="560">
        <v>1974</v>
      </c>
      <c r="G9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5" s="571"/>
      <c r="I915" s="572">
        <v>0.25</v>
      </c>
      <c r="J915" s="561">
        <f>(Tabela1[[#This Row],[real]]-1)^3/Tabela1[[#This Row],[Z]]*0.00002</f>
        <v>5.0511895055143014E-4</v>
      </c>
      <c r="K915" s="573">
        <v>793.52497261400322</v>
      </c>
      <c r="L915" s="562">
        <v>926.34570698588834</v>
      </c>
      <c r="M915" s="566">
        <v>43601</v>
      </c>
      <c r="N915" s="564">
        <f>IF(Tabela1[[#This Row],[Entry]]=$B$1,Tabela1[[#This Row],[real]],Tabela1[[#This Row],[L2]]/Tabela1[[#This Row],[days2]])</f>
        <v>2.935435644497872</v>
      </c>
      <c r="O915" s="574">
        <f>IF(Tabela1[[#This Row],[Entry]]=$B$1,Tabela1[[#This Row],[real]],Tabela1[[#This Row],[L]]/($B$1-Tabela1[[#This Row],[Entry]]))</f>
        <v>2.9407800221774232</v>
      </c>
      <c r="P915" s="575">
        <v>270.32613510072082</v>
      </c>
      <c r="Q915" s="576">
        <f>MIN(500,$B$1-Tabela1[[#This Row],[Entry]])</f>
        <v>315</v>
      </c>
      <c r="R915" s="572">
        <f>(0.25-Tabela1[[#This Row],[days]]/2000)*$L$2+(Tabela1[[#This Row],[days]]/2000+0.75)*(IF(Tabela1[[#This Row],[real]]&gt;Tabela1[[#This Row],[AV2]],0.4*Tabela1[[#This Row],[real]]+0.6*Tabela1[[#This Row],[AV2]],Tabela1[[#This Row],[AV2]]))</f>
        <v>2.9726994945298482</v>
      </c>
      <c r="S915" s="574">
        <f>Tabela1[[#This Row],[real]]-Tabela1[[#This Row],[AV2]]</f>
        <v>-8.7155101208137076E-2</v>
      </c>
      <c r="T915" s="574">
        <f>Tabela1[[#This Row],[real]]/Tabela1[[#This Row],[AV2]]</f>
        <v>0.97030931290505418</v>
      </c>
      <c r="U915" s="566">
        <v>43601</v>
      </c>
      <c r="V915" s="191" t="s">
        <v>4337</v>
      </c>
      <c r="W915" s="191"/>
      <c r="X915" s="2"/>
      <c r="Y915" s="41"/>
      <c r="Z915" s="40"/>
      <c r="AA915" s="41"/>
      <c r="AB915" s="40"/>
    </row>
    <row r="916" spans="1:28" x14ac:dyDescent="0.2">
      <c r="A916" s="65">
        <v>3120</v>
      </c>
      <c r="B916" s="65" t="s">
        <v>927</v>
      </c>
      <c r="C916" s="65" t="s">
        <v>928</v>
      </c>
      <c r="D916" s="39">
        <v>3.5</v>
      </c>
      <c r="E916" s="41">
        <v>3.4388617939093589</v>
      </c>
      <c r="F916" s="116">
        <v>1967</v>
      </c>
      <c r="G9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6" s="39"/>
      <c r="I916" s="41">
        <v>0.78</v>
      </c>
      <c r="J916" s="23">
        <f>(Tabela1[[#This Row],[real]]-1)^3/Tabela1[[#This Row],[Z]]*0.00002</f>
        <v>3.7196062077788836E-4</v>
      </c>
      <c r="K916" s="66">
        <v>2955.4237019978214</v>
      </c>
      <c r="L916" s="66">
        <v>5014.8144352425006</v>
      </c>
      <c r="M916" s="67">
        <v>42409</v>
      </c>
      <c r="N916" s="22">
        <f>IF(Tabela1[[#This Row],[Entry]]=$B$1,Tabela1[[#This Row],[real]],Tabela1[[#This Row],[L2]]/Tabela1[[#This Row],[days2]])</f>
        <v>3.3597909804317019</v>
      </c>
      <c r="O916" s="42">
        <f>IF(Tabela1[[#This Row],[Entry]]=$B$1,Tabela1[[#This Row],[real]],Tabela1[[#This Row],[L]]/($B$1-Tabela1[[#This Row],[Entry]]))</f>
        <v>3.3276804480706708</v>
      </c>
      <c r="P916" s="115">
        <v>879.64510864246586</v>
      </c>
      <c r="Q916" s="43">
        <f>MIN(500,$B$1-Tabela1[[#This Row],[Entry]])</f>
        <v>500</v>
      </c>
      <c r="R916" s="41">
        <f>(0.25-Tabela1[[#This Row],[days]]/2000)*$L$2+(Tabela1[[#This Row],[days]]/2000+0.75)*(IF(Tabela1[[#This Row],[real]]&gt;Tabela1[[#This Row],[AV2]],0.4*Tabela1[[#This Row],[real]]+0.6*Tabela1[[#This Row],[AV2]],Tabela1[[#This Row],[AV2]]))</f>
        <v>3.3914193058227649</v>
      </c>
      <c r="S916" s="42">
        <f>Tabela1[[#This Row],[real]]-Tabela1[[#This Row],[AV2]]</f>
        <v>7.9070813477656987E-2</v>
      </c>
      <c r="T916" s="64">
        <f>Tabela1[[#This Row],[real]]/Tabela1[[#This Row],[AV2]]</f>
        <v>1.0235344442372118</v>
      </c>
      <c r="U916" s="172">
        <v>43601</v>
      </c>
      <c r="V916" s="191" t="s">
        <v>4200</v>
      </c>
      <c r="W916" s="191"/>
      <c r="X916" s="2"/>
      <c r="Y916" s="41"/>
      <c r="Z916" s="40"/>
      <c r="AA916" s="41"/>
      <c r="AB916" s="40"/>
    </row>
    <row r="917" spans="1:28" x14ac:dyDescent="0.2">
      <c r="A917" s="65">
        <v>333</v>
      </c>
      <c r="B917" s="65" t="s">
        <v>2060</v>
      </c>
      <c r="C917" s="95" t="s">
        <v>2061</v>
      </c>
      <c r="D917" s="39">
        <v>3.5</v>
      </c>
      <c r="E917" s="41">
        <v>3.584773747535841</v>
      </c>
      <c r="F917" s="116">
        <v>1999</v>
      </c>
      <c r="G9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7" s="39"/>
      <c r="I917" s="41">
        <v>0.72</v>
      </c>
      <c r="J917" s="23">
        <f>(Tabela1[[#This Row],[real]]-1)^3/Tabela1[[#This Row],[Z]]*0.00002</f>
        <v>4.7969490034309171E-4</v>
      </c>
      <c r="K917" s="66">
        <v>2858.7250634420984</v>
      </c>
      <c r="L917" s="66">
        <v>4835.3448458350731</v>
      </c>
      <c r="M917" s="67">
        <v>42409</v>
      </c>
      <c r="N917" s="22">
        <f>IF(Tabela1[[#This Row],[Entry]]=$B$1,Tabela1[[#This Row],[real]],Tabela1[[#This Row],[L2]]/Tabela1[[#This Row],[days2]])</f>
        <v>3.2498618310444503</v>
      </c>
      <c r="O917" s="42">
        <f>IF(Tabela1[[#This Row],[Entry]]=$B$1,Tabela1[[#This Row],[real]],Tabela1[[#This Row],[L]]/($B$1-Tabela1[[#This Row],[Entry]]))</f>
        <v>3.2085898114366778</v>
      </c>
      <c r="P917" s="115">
        <v>879.64510864246586</v>
      </c>
      <c r="Q917" s="43">
        <f>MIN(500,$B$1-Tabela1[[#This Row],[Entry]])</f>
        <v>500</v>
      </c>
      <c r="R917" s="41">
        <f>(0.25-Tabela1[[#This Row],[days]]/2000)*$L$2+(Tabela1[[#This Row],[days]]/2000+0.75)*(IF(Tabela1[[#This Row],[real]]&gt;Tabela1[[#This Row],[AV2]],0.4*Tabela1[[#This Row],[real]]+0.6*Tabela1[[#This Row],[AV2]],Tabela1[[#This Row],[AV2]]))</f>
        <v>3.3838265976410065</v>
      </c>
      <c r="S917" s="42">
        <f>Tabela1[[#This Row],[real]]-Tabela1[[#This Row],[AV2]]</f>
        <v>0.33491191649139074</v>
      </c>
      <c r="T917" s="64">
        <f>Tabela1[[#This Row],[real]]/Tabela1[[#This Row],[AV2]]</f>
        <v>1.1030542016562457</v>
      </c>
      <c r="U917" s="172">
        <v>43601</v>
      </c>
      <c r="V917" s="191" t="s">
        <v>4822</v>
      </c>
      <c r="W917" s="216"/>
      <c r="X917" s="2"/>
      <c r="Y917" s="41"/>
      <c r="Z917" s="40"/>
      <c r="AA917" s="41"/>
      <c r="AB917" s="40"/>
    </row>
    <row r="918" spans="1:28" x14ac:dyDescent="0.2">
      <c r="A918" s="65">
        <v>8328</v>
      </c>
      <c r="B918" s="65" t="s">
        <v>2305</v>
      </c>
      <c r="C918" s="65" t="s">
        <v>2017</v>
      </c>
      <c r="D918" s="39">
        <v>4</v>
      </c>
      <c r="E918" s="41">
        <v>3.8076203453496067</v>
      </c>
      <c r="F918" s="116">
        <v>1970</v>
      </c>
      <c r="G9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18" s="39"/>
      <c r="I918" s="41">
        <v>0.66999999999999993</v>
      </c>
      <c r="J918" s="23">
        <f>(Tabela1[[#This Row],[real]]-1)^3/Tabela1[[#This Row],[Z]]*0.00002</f>
        <v>6.606483209046245E-4</v>
      </c>
      <c r="K918" s="66">
        <v>3374.9859099122618</v>
      </c>
      <c r="L918" s="66">
        <v>5783.0382473137533</v>
      </c>
      <c r="M918" s="67">
        <v>42409</v>
      </c>
      <c r="N918" s="22">
        <f>IF(Tabela1[[#This Row],[Entry]]=$B$1,Tabela1[[#This Row],[real]],Tabela1[[#This Row],[L2]]/Tabela1[[#This Row],[days2]])</f>
        <v>3.8367585708750118</v>
      </c>
      <c r="O918" s="42">
        <f>IF(Tabela1[[#This Row],[Entry]]=$B$1,Tabela1[[#This Row],[real]],Tabela1[[#This Row],[L]]/($B$1-Tabela1[[#This Row],[Entry]]))</f>
        <v>3.8374507281444945</v>
      </c>
      <c r="P918" s="115">
        <v>879.64510864246586</v>
      </c>
      <c r="Q918" s="43">
        <f>MIN(500,$B$1-Tabela1[[#This Row],[Entry]])</f>
        <v>500</v>
      </c>
      <c r="R918" s="41">
        <f>(0.25-Tabela1[[#This Row],[days]]/2000)*$L$2+(Tabela1[[#This Row],[days]]/2000+0.75)*(IF(Tabela1[[#This Row],[real]]&gt;Tabela1[[#This Row],[AV2]],0.4*Tabela1[[#This Row],[real]]+0.6*Tabela1[[#This Row],[AV2]],Tabela1[[#This Row],[AV2]]))</f>
        <v>3.8367585708750118</v>
      </c>
      <c r="S918" s="42">
        <f>Tabela1[[#This Row],[real]]-Tabela1[[#This Row],[AV2]]</f>
        <v>-2.9138225525405126E-2</v>
      </c>
      <c r="T918" s="64">
        <f>Tabela1[[#This Row],[real]]/Tabela1[[#This Row],[AV2]]</f>
        <v>0.99240550975852515</v>
      </c>
      <c r="U918" s="168">
        <v>43601</v>
      </c>
      <c r="V918" s="191" t="s">
        <v>4360</v>
      </c>
      <c r="W918" s="191"/>
      <c r="X918" s="2"/>
      <c r="Y918" s="41"/>
      <c r="Z918" s="40"/>
      <c r="AA918" s="41"/>
      <c r="AB918" s="40"/>
    </row>
    <row r="919" spans="1:28" x14ac:dyDescent="0.2">
      <c r="A919" s="65">
        <v>37596</v>
      </c>
      <c r="B919" s="65" t="s">
        <v>3013</v>
      </c>
      <c r="C919" s="65" t="s">
        <v>3014</v>
      </c>
      <c r="D919" s="39">
        <v>4</v>
      </c>
      <c r="E919" s="41">
        <v>3.6161554640669218</v>
      </c>
      <c r="F919" s="116">
        <v>1982</v>
      </c>
      <c r="G9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6.4850536711630902</v>
      </c>
      <c r="H919" s="2">
        <v>1</v>
      </c>
      <c r="I919" s="41">
        <v>0.57999999999999996</v>
      </c>
      <c r="J919" s="23">
        <f>(Tabela1[[#This Row],[real]]-1)^3/Tabela1[[#This Row],[Z]]*0.00002</f>
        <v>6.1743699379956376E-4</v>
      </c>
      <c r="K919" s="66">
        <v>2866.8859318032219</v>
      </c>
      <c r="L919" s="66">
        <v>4745.9070153516004</v>
      </c>
      <c r="M919" s="67">
        <v>42618</v>
      </c>
      <c r="N919" s="22">
        <f>IF(Tabela1[[#This Row],[Entry]]=$B$1,Tabela1[[#This Row],[real]],Tabela1[[#This Row],[L2]]/Tabela1[[#This Row],[days2]])</f>
        <v>3.6636361001889948</v>
      </c>
      <c r="O919" s="42">
        <f>IF(Tabela1[[#This Row],[Entry]]=$B$1,Tabela1[[#This Row],[real]],Tabela1[[#This Row],[L]]/($B$1-Tabela1[[#This Row],[Entry]]))</f>
        <v>3.6563228161414485</v>
      </c>
      <c r="P919" s="115">
        <v>782.52475229603965</v>
      </c>
      <c r="Q919" s="43">
        <f>MIN(500,$B$1-Tabela1[[#This Row],[Entry]])</f>
        <v>500</v>
      </c>
      <c r="R919" s="41">
        <f>(0.25-Tabela1[[#This Row],[days]]/2000)*$L$2+(Tabela1[[#This Row],[days]]/2000+0.75)*(IF(Tabela1[[#This Row],[real]]&gt;Tabela1[[#This Row],[AV2]],0.4*Tabela1[[#This Row],[real]]+0.6*Tabela1[[#This Row],[AV2]],Tabela1[[#This Row],[AV2]]))</f>
        <v>3.6636361001889948</v>
      </c>
      <c r="S919" s="42">
        <f>Tabela1[[#This Row],[real]]-Tabela1[[#This Row],[AV2]]</f>
        <v>-4.7480636122072983E-2</v>
      </c>
      <c r="T919" s="64">
        <f>Tabela1[[#This Row],[real]]/Tabela1[[#This Row],[AV2]]</f>
        <v>0.98704002394789603</v>
      </c>
      <c r="U919" s="172">
        <v>43600</v>
      </c>
      <c r="V919" s="191" t="s">
        <v>4512</v>
      </c>
      <c r="W919" s="191"/>
      <c r="X919" s="2"/>
      <c r="Y919" s="41"/>
      <c r="Z919" s="40"/>
      <c r="AA919" s="41"/>
      <c r="AB919" s="40"/>
    </row>
    <row r="920" spans="1:28" x14ac:dyDescent="0.2">
      <c r="A920" s="65">
        <v>699713</v>
      </c>
      <c r="B920" s="65" t="s">
        <v>853</v>
      </c>
      <c r="C920" s="65" t="s">
        <v>1523</v>
      </c>
      <c r="D920" s="39">
        <v>4</v>
      </c>
      <c r="E920" s="41">
        <v>3.6595699031089914</v>
      </c>
      <c r="F920" s="116">
        <v>1985</v>
      </c>
      <c r="G9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4.3815313620265295</v>
      </c>
      <c r="H920" s="76"/>
      <c r="I920" s="41">
        <v>0.85</v>
      </c>
      <c r="J920" s="23">
        <f>(Tabela1[[#This Row],[real]]-1)^3/Tabela1[[#This Row],[Z]]*0.00002</f>
        <v>4.4263453871532709E-4</v>
      </c>
      <c r="K920" s="66">
        <v>3055.5559176853944</v>
      </c>
      <c r="L920" s="66">
        <v>5182.129927549754</v>
      </c>
      <c r="M920" s="67">
        <v>42409</v>
      </c>
      <c r="N920" s="22">
        <f>IF(Tabela1[[#This Row],[Entry]]=$B$1,Tabela1[[#This Row],[real]],Tabela1[[#This Row],[L2]]/Tabela1[[#This Row],[days2]])</f>
        <v>3.4736234961858163</v>
      </c>
      <c r="O920" s="42">
        <f>IF(Tabela1[[#This Row],[Entry]]=$B$1,Tabela1[[#This Row],[real]],Tabela1[[#This Row],[L]]/($B$1-Tabela1[[#This Row],[Entry]]))</f>
        <v>3.43870599041125</v>
      </c>
      <c r="P920" s="115">
        <v>879.64510864246586</v>
      </c>
      <c r="Q920" s="43">
        <f>MIN(500,$B$1-Tabela1[[#This Row],[Entry]])</f>
        <v>500</v>
      </c>
      <c r="R920" s="41">
        <f>(0.25-Tabela1[[#This Row],[days]]/2000)*$L$2+(Tabela1[[#This Row],[days]]/2000+0.75)*(IF(Tabela1[[#This Row],[real]]&gt;Tabela1[[#This Row],[AV2]],0.4*Tabela1[[#This Row],[real]]+0.6*Tabela1[[#This Row],[AV2]],Tabela1[[#This Row],[AV2]]))</f>
        <v>3.5480020589550865</v>
      </c>
      <c r="S920" s="42">
        <f>Tabela1[[#This Row],[real]]-Tabela1[[#This Row],[AV2]]</f>
        <v>0.1859464069231751</v>
      </c>
      <c r="T920" s="64">
        <f>Tabela1[[#This Row],[real]]/Tabela1[[#This Row],[AV2]]</f>
        <v>1.0535309618694577</v>
      </c>
      <c r="U920" s="168">
        <v>43600</v>
      </c>
      <c r="V920" s="191" t="s">
        <v>4321</v>
      </c>
      <c r="W920" s="191"/>
      <c r="X920" s="2"/>
      <c r="Y920" s="41"/>
      <c r="Z920" s="40"/>
      <c r="AA920" s="41"/>
      <c r="AB920" s="40"/>
    </row>
    <row r="921" spans="1:28" x14ac:dyDescent="0.2">
      <c r="A921" s="65">
        <v>773790</v>
      </c>
      <c r="B921" s="65" t="s">
        <v>278</v>
      </c>
      <c r="C921" s="65" t="s">
        <v>1804</v>
      </c>
      <c r="D921" s="39">
        <v>4.5</v>
      </c>
      <c r="E921" s="41">
        <v>4.220229622016439</v>
      </c>
      <c r="F921" s="116">
        <v>2007</v>
      </c>
      <c r="G9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0.68947544614804102</v>
      </c>
      <c r="H921" s="39"/>
      <c r="I921" s="41">
        <v>0.79999999999999993</v>
      </c>
      <c r="J921" s="23">
        <f>(Tabela1[[#This Row],[real]]-1)^3/Tabela1[[#This Row],[Z]]*0.00002</f>
        <v>8.348347737023406E-4</v>
      </c>
      <c r="K921" s="66">
        <v>3401.2327439434489</v>
      </c>
      <c r="L921" s="66">
        <v>5746.5591620318173</v>
      </c>
      <c r="M921" s="67">
        <v>42409</v>
      </c>
      <c r="N921" s="22">
        <f>IF(Tabela1[[#This Row],[Entry]]=$B$1,Tabela1[[#This Row],[real]],Tabela1[[#This Row],[L2]]/Tabela1[[#This Row],[days2]])</f>
        <v>3.8665965518667931</v>
      </c>
      <c r="O921" s="42">
        <f>IF(Tabela1[[#This Row],[Entry]]=$B$1,Tabela1[[#This Row],[real]],Tabela1[[#This Row],[L]]/($B$1-Tabela1[[#This Row],[Entry]]))</f>
        <v>3.813244301281896</v>
      </c>
      <c r="P921" s="115">
        <v>879.64510864246586</v>
      </c>
      <c r="Q921" s="43">
        <f>MIN(500,$B$1-Tabela1[[#This Row],[Entry]])</f>
        <v>500</v>
      </c>
      <c r="R921" s="41">
        <f>(0.25-Tabela1[[#This Row],[days]]/2000)*$L$2+(Tabela1[[#This Row],[days]]/2000+0.75)*(IF(Tabela1[[#This Row],[real]]&gt;Tabela1[[#This Row],[AV2]],0.4*Tabela1[[#This Row],[real]]+0.6*Tabela1[[#This Row],[AV2]],Tabela1[[#This Row],[AV2]]))</f>
        <v>4.008049779926651</v>
      </c>
      <c r="S921" s="42">
        <f>Tabela1[[#This Row],[real]]-Tabela1[[#This Row],[AV2]]</f>
        <v>0.35363307014964596</v>
      </c>
      <c r="T921" s="64">
        <f>Tabela1[[#This Row],[real]]/Tabela1[[#This Row],[AV2]]</f>
        <v>1.0914584869163326</v>
      </c>
      <c r="U921" s="168">
        <v>43600</v>
      </c>
      <c r="V921" s="191" t="s">
        <v>5227</v>
      </c>
      <c r="W921" s="191"/>
      <c r="X921" s="2"/>
      <c r="Y921" s="41"/>
      <c r="Z921" s="40"/>
      <c r="AA921" s="41"/>
      <c r="AB921" s="40"/>
    </row>
    <row r="922" spans="1:28" x14ac:dyDescent="0.2">
      <c r="A922" s="65">
        <v>238051</v>
      </c>
      <c r="B922" s="65" t="s">
        <v>976</v>
      </c>
      <c r="C922" s="65" t="s">
        <v>977</v>
      </c>
      <c r="D922" s="39">
        <v>3.5</v>
      </c>
      <c r="E922" s="41">
        <v>3.5032665188024867</v>
      </c>
      <c r="F922" s="116">
        <v>1994</v>
      </c>
      <c r="G9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2" s="39"/>
      <c r="I922" s="41">
        <v>0.88</v>
      </c>
      <c r="J922" s="23">
        <f>(Tabela1[[#This Row],[real]]-1)^3/Tabela1[[#This Row],[Z]]*0.00002</f>
        <v>3.5650743837475023E-4</v>
      </c>
      <c r="K922" s="66">
        <v>3038.9087931618319</v>
      </c>
      <c r="L922" s="66">
        <v>5192.6134534305465</v>
      </c>
      <c r="M922" s="67">
        <v>42409</v>
      </c>
      <c r="N922" s="22">
        <f>IF(Tabela1[[#This Row],[Entry]]=$B$1,Tabela1[[#This Row],[real]],Tabela1[[#This Row],[L2]]/Tabela1[[#This Row],[days2]])</f>
        <v>3.4546986771195751</v>
      </c>
      <c r="O922" s="42">
        <f>IF(Tabela1[[#This Row],[Entry]]=$B$1,Tabela1[[#This Row],[real]],Tabela1[[#This Row],[L]]/($B$1-Tabela1[[#This Row],[Entry]]))</f>
        <v>3.4456625437495334</v>
      </c>
      <c r="P922" s="115">
        <v>879.64510864246586</v>
      </c>
      <c r="Q922" s="43">
        <f>MIN(500,$B$1-Tabela1[[#This Row],[Entry]])</f>
        <v>500</v>
      </c>
      <c r="R922" s="41">
        <f>(0.25-Tabela1[[#This Row],[days]]/2000)*$L$2+(Tabela1[[#This Row],[days]]/2000+0.75)*(IF(Tabela1[[#This Row],[real]]&gt;Tabela1[[#This Row],[AV2]],0.4*Tabela1[[#This Row],[real]]+0.6*Tabela1[[#This Row],[AV2]],Tabela1[[#This Row],[AV2]]))</f>
        <v>3.4741258137927398</v>
      </c>
      <c r="S922" s="42">
        <f>Tabela1[[#This Row],[real]]-Tabela1[[#This Row],[AV2]]</f>
        <v>4.8567841682911617E-2</v>
      </c>
      <c r="T922" s="64">
        <f>Tabela1[[#This Row],[real]]/Tabela1[[#This Row],[AV2]]</f>
        <v>1.0140584885172694</v>
      </c>
      <c r="U922" s="168">
        <v>43600</v>
      </c>
      <c r="V922" s="191" t="s">
        <v>3993</v>
      </c>
      <c r="W922" s="191"/>
      <c r="X922" s="2"/>
      <c r="Y922" s="41"/>
      <c r="Z922" s="40"/>
      <c r="AA922" s="41"/>
      <c r="AB922" s="40"/>
    </row>
    <row r="923" spans="1:28" x14ac:dyDescent="0.2">
      <c r="A923" s="65">
        <v>4546343</v>
      </c>
      <c r="B923" s="65" t="s">
        <v>2839</v>
      </c>
      <c r="C923" s="65" t="s">
        <v>2840</v>
      </c>
      <c r="D923" s="39">
        <v>3.5</v>
      </c>
      <c r="E923" s="41">
        <v>3.4477008202879529</v>
      </c>
      <c r="F923" s="116">
        <v>2008</v>
      </c>
      <c r="G9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3" s="39"/>
      <c r="I923" s="41">
        <v>0.75</v>
      </c>
      <c r="J923" s="23">
        <f>(Tabela1[[#This Row],[real]]-1)^3/Tabela1[[#This Row],[Z]]*0.00002</f>
        <v>3.9106030301206226E-4</v>
      </c>
      <c r="K923" s="66">
        <v>2961.7090773851619</v>
      </c>
      <c r="L923" s="66">
        <v>5029.7283181686453</v>
      </c>
      <c r="M923" s="67">
        <v>42518</v>
      </c>
      <c r="N923" s="22">
        <f>IF(Tabela1[[#This Row],[Entry]]=$B$1,Tabela1[[#This Row],[real]],Tabela1[[#This Row],[L2]]/Tabela1[[#This Row],[days2]])</f>
        <v>3.5726551846946797</v>
      </c>
      <c r="O923" s="42">
        <f>IF(Tabela1[[#This Row],[Entry]]=$B$1,Tabela1[[#This Row],[real]],Tabela1[[#This Row],[L]]/($B$1-Tabela1[[#This Row],[Entry]]))</f>
        <v>3.5978028026957407</v>
      </c>
      <c r="P923" s="115">
        <v>828.99382231825166</v>
      </c>
      <c r="Q923" s="43">
        <f>MIN(500,$B$1-Tabela1[[#This Row],[Entry]])</f>
        <v>500</v>
      </c>
      <c r="R923" s="41">
        <f>(0.25-Tabela1[[#This Row],[days]]/2000)*$L$2+(Tabela1[[#This Row],[days]]/2000+0.75)*(IF(Tabela1[[#This Row],[real]]&gt;Tabela1[[#This Row],[AV2]],0.4*Tabela1[[#This Row],[real]]+0.6*Tabela1[[#This Row],[AV2]],Tabela1[[#This Row],[AV2]]))</f>
        <v>3.5726551846946797</v>
      </c>
      <c r="S923" s="42">
        <f>Tabela1[[#This Row],[real]]-Tabela1[[#This Row],[AV2]]</f>
        <v>-0.1249543644067268</v>
      </c>
      <c r="T923" s="64">
        <f>Tabela1[[#This Row],[real]]/Tabela1[[#This Row],[AV2]]</f>
        <v>0.96502479026186638</v>
      </c>
      <c r="U923" s="168">
        <v>43599</v>
      </c>
      <c r="V923" s="191" t="s">
        <v>4987</v>
      </c>
      <c r="W923" s="191"/>
      <c r="X923" s="2"/>
      <c r="Y923" s="41"/>
      <c r="Z923" s="40"/>
      <c r="AA923" s="41"/>
      <c r="AB923" s="40"/>
    </row>
    <row r="924" spans="1:28" x14ac:dyDescent="0.2">
      <c r="A924" s="75">
        <v>6967036</v>
      </c>
      <c r="B924" s="75" t="s">
        <v>3554</v>
      </c>
      <c r="C924" s="75" t="s">
        <v>3555</v>
      </c>
      <c r="D924" s="76">
        <v>3.5</v>
      </c>
      <c r="E924" s="77">
        <v>3.4727156931433965</v>
      </c>
      <c r="F924" s="116">
        <v>2015</v>
      </c>
      <c r="G9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4" s="39"/>
      <c r="I924" s="77">
        <v>0.54999999999999993</v>
      </c>
      <c r="J924" s="23">
        <f>(Tabela1[[#This Row],[real]]-1)^3/Tabela1[[#This Row],[Z]]*0.00002</f>
        <v>5.4978117038524319E-4</v>
      </c>
      <c r="K924" s="112">
        <v>2236.6170971769375</v>
      </c>
      <c r="L924" s="66">
        <v>3459.4651502745401</v>
      </c>
      <c r="M924" s="79">
        <v>42943</v>
      </c>
      <c r="N924" s="22">
        <f>IF(Tabela1[[#This Row],[Entry]]=$B$1,Tabela1[[#This Row],[real]],Tabela1[[#This Row],[L2]]/Tabela1[[#This Row],[days2]])</f>
        <v>3.5417515822222105</v>
      </c>
      <c r="O924" s="64">
        <f>IF(Tabela1[[#This Row],[Entry]]=$B$1,Tabela1[[#This Row],[real]],Tabela1[[#This Row],[L]]/($B$1-Tabela1[[#This Row],[Entry]]))</f>
        <v>3.5554626415976776</v>
      </c>
      <c r="P924" s="117">
        <v>631.50027472384465</v>
      </c>
      <c r="Q924" s="78">
        <f>MIN(500,$B$1-Tabela1[[#This Row],[Entry]])</f>
        <v>500</v>
      </c>
      <c r="R924" s="77">
        <f>(0.25-Tabela1[[#This Row],[days]]/2000)*$L$2+(Tabela1[[#This Row],[days]]/2000+0.75)*(IF(Tabela1[[#This Row],[real]]&gt;Tabela1[[#This Row],[AV2]],0.4*Tabela1[[#This Row],[real]]+0.6*Tabela1[[#This Row],[AV2]],Tabela1[[#This Row],[AV2]]))</f>
        <v>3.5417515822222105</v>
      </c>
      <c r="S924" s="64">
        <f>Tabela1[[#This Row],[real]]-Tabela1[[#This Row],[AV2]]</f>
        <v>-6.9035889078814083E-2</v>
      </c>
      <c r="T924" s="64">
        <f>Tabela1[[#This Row],[real]]/Tabela1[[#This Row],[AV2]]</f>
        <v>0.98050798101556891</v>
      </c>
      <c r="U924" s="172">
        <v>43599</v>
      </c>
      <c r="V924" s="191" t="s">
        <v>2282</v>
      </c>
      <c r="W924" s="257"/>
      <c r="X924" s="2"/>
      <c r="Y924" s="41"/>
      <c r="Z924" s="40"/>
      <c r="AA924" s="41"/>
      <c r="AB924" s="40"/>
    </row>
    <row r="925" spans="1:28" x14ac:dyDescent="0.2">
      <c r="A925" s="65">
        <v>6158</v>
      </c>
      <c r="B925" s="65" t="s">
        <v>182</v>
      </c>
      <c r="C925" s="65" t="s">
        <v>775</v>
      </c>
      <c r="D925" s="39">
        <v>4</v>
      </c>
      <c r="E925" s="41">
        <v>3.6233080023612594</v>
      </c>
      <c r="F925" s="116">
        <v>1969</v>
      </c>
      <c r="G9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6.1384979122711414</v>
      </c>
      <c r="I925" s="41">
        <v>0.84</v>
      </c>
      <c r="J925" s="23">
        <f>(Tabela1[[#This Row],[real]]-1)^3/Tabela1[[#This Row],[Z]]*0.00002</f>
        <v>4.2983181908235211E-4</v>
      </c>
      <c r="K925" s="66">
        <v>3059.7877463923965</v>
      </c>
      <c r="L925" s="66">
        <v>5213.6749177054244</v>
      </c>
      <c r="M925" s="67">
        <v>42409</v>
      </c>
      <c r="N925" s="22">
        <f>IF(Tabela1[[#This Row],[Entry]]=$B$1,Tabela1[[#This Row],[real]],Tabela1[[#This Row],[L2]]/Tabela1[[#This Row],[days2]])</f>
        <v>3.4784343325849783</v>
      </c>
      <c r="O925" s="42">
        <f>IF(Tabela1[[#This Row],[Entry]]=$B$1,Tabela1[[#This Row],[real]],Tabela1[[#This Row],[L]]/($B$1-Tabela1[[#This Row],[Entry]]))</f>
        <v>3.4596382997381716</v>
      </c>
      <c r="P925" s="115">
        <v>879.64510864246586</v>
      </c>
      <c r="Q925" s="43">
        <f>MIN(500,$B$1-Tabela1[[#This Row],[Entry]])</f>
        <v>500</v>
      </c>
      <c r="R9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3.5363838004954906</v>
      </c>
      <c r="S925" s="42">
        <f>Tabela1[[#This Row],[real]]-Tabela1[[#This Row],[AV2]]</f>
        <v>0.14487366977628113</v>
      </c>
      <c r="T925" s="64">
        <f>Tabela1[[#This Row],[real]]/Tabela1[[#This Row],[AV2]]</f>
        <v>1.0416491029941679</v>
      </c>
      <c r="U925" s="172">
        <v>43598</v>
      </c>
      <c r="V925" s="191" t="s">
        <v>4356</v>
      </c>
      <c r="W925" s="191"/>
      <c r="X925" s="2"/>
      <c r="Y925" s="41"/>
      <c r="Z925" s="40"/>
      <c r="AA925" s="41"/>
      <c r="AB925" s="40"/>
    </row>
    <row r="926" spans="1:28" x14ac:dyDescent="0.2">
      <c r="A926" s="10">
        <v>102996</v>
      </c>
      <c r="B926" s="10" t="s">
        <v>318</v>
      </c>
      <c r="C926" s="10" t="s">
        <v>319</v>
      </c>
      <c r="D926" s="2">
        <v>4</v>
      </c>
      <c r="E926" s="21">
        <v>3.6751617304356485</v>
      </c>
      <c r="F926" s="116">
        <v>2004</v>
      </c>
      <c r="G9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3.6260740223601942</v>
      </c>
      <c r="H926" s="39"/>
      <c r="I926" s="21">
        <v>0.65</v>
      </c>
      <c r="J926" s="23">
        <f>(Tabela1[[#This Row],[real]]-1)^3/Tabela1[[#This Row],[Z]]*0.00002</f>
        <v>5.8906981329100866E-4</v>
      </c>
      <c r="K926" s="24">
        <v>3190.8480730048277</v>
      </c>
      <c r="L926" s="66">
        <v>5458.6582797332012</v>
      </c>
      <c r="M926" s="1">
        <v>42409</v>
      </c>
      <c r="N926" s="22">
        <f>IF(Tabela1[[#This Row],[Entry]]=$B$1,Tabela1[[#This Row],[real]],Tabela1[[#This Row],[L2]]/Tabela1[[#This Row],[days2]])</f>
        <v>3.6274266083616191</v>
      </c>
      <c r="O926" s="22">
        <f>IF(Tabela1[[#This Row],[Entry]]=$B$1,Tabela1[[#This Row],[real]],Tabela1[[#This Row],[L]]/($B$1-Tabela1[[#This Row],[Entry]]))</f>
        <v>3.6222019109045793</v>
      </c>
      <c r="P926" s="35">
        <v>879.64510864246586</v>
      </c>
      <c r="Q926" s="3">
        <f>MIN(500,$B$1-Tabela1[[#This Row],[Entry]])</f>
        <v>500</v>
      </c>
      <c r="R926" s="21">
        <f>(0.25-Tabela1[[#This Row],[days]]/2000)*$L$2+(Tabela1[[#This Row],[days]]/2000+0.75)*(IF(Tabela1[[#This Row],[real]]&gt;Tabela1[[#This Row],[AV2]],0.4*Tabela1[[#This Row],[real]]+0.6*Tabela1[[#This Row],[AV2]],Tabela1[[#This Row],[AV2]]))</f>
        <v>3.646520657191231</v>
      </c>
      <c r="S926" s="22">
        <f>Tabela1[[#This Row],[real]]-Tabela1[[#This Row],[AV2]]</f>
        <v>4.7735122074029412E-2</v>
      </c>
      <c r="T926" s="47">
        <f>Tabela1[[#This Row],[real]]/Tabela1[[#This Row],[AV2]]</f>
        <v>1.0131595004469545</v>
      </c>
      <c r="U926" s="168">
        <v>43598</v>
      </c>
      <c r="V926" s="191" t="s">
        <v>5026</v>
      </c>
      <c r="W926" s="307"/>
      <c r="X926" s="2"/>
      <c r="Y926" s="41"/>
      <c r="Z926" s="40"/>
      <c r="AA926" s="41"/>
      <c r="AB926" s="40"/>
    </row>
    <row r="927" spans="1:28" x14ac:dyDescent="0.2">
      <c r="A927" s="557">
        <v>5638873</v>
      </c>
      <c r="B927" s="557" t="s">
        <v>5966</v>
      </c>
      <c r="C927" s="33" t="s">
        <v>6072</v>
      </c>
      <c r="D927" s="558">
        <v>3.5</v>
      </c>
      <c r="E927" s="559">
        <v>3.3398123607715102</v>
      </c>
      <c r="F927" s="560">
        <v>2014</v>
      </c>
      <c r="G9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7" s="558"/>
      <c r="I927" s="559">
        <v>0.33999999999999997</v>
      </c>
      <c r="J927" s="561">
        <f>(Tabela1[[#This Row],[real]]-1)^3/Tabela1[[#This Row],[Z]]*0.00002</f>
        <v>7.5351893735755118E-4</v>
      </c>
      <c r="K927" s="562">
        <v>945.60985909432236</v>
      </c>
      <c r="L927" s="562">
        <v>1106.0331170271984</v>
      </c>
      <c r="M927" s="563">
        <v>43598</v>
      </c>
      <c r="N927" s="564">
        <f>IF(Tabela1[[#This Row],[Entry]]=$B$1,Tabela1[[#This Row],[real]],Tabela1[[#This Row],[L2]]/Tabela1[[#This Row],[days2]])</f>
        <v>3.4699627861166595</v>
      </c>
      <c r="O927" s="564">
        <f>IF(Tabela1[[#This Row],[Entry]]=$B$1,Tabela1[[#This Row],[real]],Tabela1[[#This Row],[L]]/($B$1-Tabela1[[#This Row],[Entry]]))</f>
        <v>3.4780915629786113</v>
      </c>
      <c r="P927" s="560">
        <v>272.51296840349778</v>
      </c>
      <c r="Q927" s="565">
        <f>MIN(500,$B$1-Tabela1[[#This Row],[Entry]])</f>
        <v>318</v>
      </c>
      <c r="R927" s="559">
        <f>(0.25-Tabela1[[#This Row],[days]]/2000)*$L$2+(Tabela1[[#This Row],[days]]/2000+0.75)*(IF(Tabela1[[#This Row],[real]]&gt;Tabela1[[#This Row],[AV2]],0.4*Tabela1[[#This Row],[real]]+0.6*Tabela1[[#This Row],[AV2]],Tabela1[[#This Row],[AV2]]))</f>
        <v>3.4579803876121593</v>
      </c>
      <c r="S927" s="564">
        <f>Tabela1[[#This Row],[real]]-Tabela1[[#This Row],[AV2]]</f>
        <v>-0.13015042534514931</v>
      </c>
      <c r="T927" s="564">
        <f>Tabela1[[#This Row],[real]]/Tabela1[[#This Row],[AV2]]</f>
        <v>0.96249227056097497</v>
      </c>
      <c r="U927" s="566">
        <v>43598</v>
      </c>
      <c r="V927" s="191" t="s">
        <v>4457</v>
      </c>
      <c r="W927" s="307"/>
      <c r="X927" s="2"/>
      <c r="Y927" s="41"/>
      <c r="Z927" s="40"/>
      <c r="AA927" s="41"/>
      <c r="AB927" s="40"/>
    </row>
    <row r="928" spans="1:28" x14ac:dyDescent="0.2">
      <c r="A928" s="65">
        <v>28514</v>
      </c>
      <c r="B928" s="65" t="s">
        <v>1057</v>
      </c>
      <c r="C928" s="65" t="s">
        <v>1058</v>
      </c>
      <c r="D928" s="39">
        <v>3.5</v>
      </c>
      <c r="E928" s="41">
        <v>3.3644320361771967</v>
      </c>
      <c r="F928" s="116">
        <v>1968</v>
      </c>
      <c r="G9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8" s="39"/>
      <c r="I928" s="41">
        <v>0.63</v>
      </c>
      <c r="J928" s="23">
        <f>(Tabela1[[#This Row],[real]]-1)^3/Tabela1[[#This Row],[Z]]*0.00002</f>
        <v>4.1963330683124101E-4</v>
      </c>
      <c r="K928" s="66">
        <v>2928.1184794417272</v>
      </c>
      <c r="L928" s="66">
        <v>5018.7436935717378</v>
      </c>
      <c r="M928" s="67">
        <v>42409</v>
      </c>
      <c r="N928" s="22">
        <f>IF(Tabela1[[#This Row],[Entry]]=$B$1,Tabela1[[#This Row],[real]],Tabela1[[#This Row],[L2]]/Tabela1[[#This Row],[days2]])</f>
        <v>3.328749799974013</v>
      </c>
      <c r="O928" s="42">
        <f>IF(Tabela1[[#This Row],[Entry]]=$B$1,Tabela1[[#This Row],[real]],Tabela1[[#This Row],[L]]/($B$1-Tabela1[[#This Row],[Entry]]))</f>
        <v>3.3302877860462758</v>
      </c>
      <c r="P928" s="115">
        <v>879.64510864246586</v>
      </c>
      <c r="Q928" s="43">
        <f>MIN(500,$B$1-Tabela1[[#This Row],[Entry]])</f>
        <v>500</v>
      </c>
      <c r="R928" s="41">
        <f>(0.25-Tabela1[[#This Row],[days]]/2000)*$L$2+(Tabela1[[#This Row],[days]]/2000+0.75)*(IF(Tabela1[[#This Row],[real]]&gt;Tabela1[[#This Row],[AV2]],0.4*Tabela1[[#This Row],[real]]+0.6*Tabela1[[#This Row],[AV2]],Tabela1[[#This Row],[AV2]]))</f>
        <v>3.3430226944552865</v>
      </c>
      <c r="S928" s="42">
        <f>Tabela1[[#This Row],[real]]-Tabela1[[#This Row],[AV2]]</f>
        <v>3.568223620318367E-2</v>
      </c>
      <c r="T928" s="64">
        <f>Tabela1[[#This Row],[real]]/Tabela1[[#This Row],[AV2]]</f>
        <v>1.0107194106939075</v>
      </c>
      <c r="U928" s="168">
        <v>43598</v>
      </c>
      <c r="V928" s="191" t="s">
        <v>4382</v>
      </c>
      <c r="W928" s="191"/>
      <c r="X928" s="2"/>
      <c r="Y928" s="41"/>
      <c r="Z928" s="40"/>
      <c r="AA928" s="41"/>
      <c r="AB928" s="40"/>
    </row>
    <row r="929" spans="1:28" x14ac:dyDescent="0.2">
      <c r="A929" s="570">
        <v>6795537</v>
      </c>
      <c r="B929" s="570" t="s">
        <v>5925</v>
      </c>
      <c r="C929" s="570" t="s">
        <v>6073</v>
      </c>
      <c r="D929" s="571">
        <v>3.5</v>
      </c>
      <c r="E929" s="572">
        <v>3.367205656570206</v>
      </c>
      <c r="F929" s="560">
        <v>2015</v>
      </c>
      <c r="G9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29" s="571"/>
      <c r="I929" s="572">
        <v>0.35</v>
      </c>
      <c r="J929" s="561">
        <f>(Tabela1[[#This Row],[real]]-1)^3/Tabela1[[#This Row],[Z]]*0.00002</f>
        <v>7.5800124872879104E-4</v>
      </c>
      <c r="K929" s="573">
        <v>954.34630800806519</v>
      </c>
      <c r="L929" s="562">
        <v>1116.3304827838288</v>
      </c>
      <c r="M929" s="566">
        <v>43598</v>
      </c>
      <c r="N929" s="564">
        <f>IF(Tabela1[[#This Row],[Entry]]=$B$1,Tabela1[[#This Row],[real]],Tabela1[[#This Row],[L2]]/Tabela1[[#This Row],[days2]])</f>
        <v>3.5020216234076877</v>
      </c>
      <c r="O929" s="574">
        <f>IF(Tabela1[[#This Row],[Entry]]=$B$1,Tabela1[[#This Row],[real]],Tabela1[[#This Row],[L]]/($B$1-Tabela1[[#This Row],[Entry]]))</f>
        <v>3.5104732163013481</v>
      </c>
      <c r="P929" s="575">
        <v>272.51296840349778</v>
      </c>
      <c r="Q929" s="576">
        <f>MIN(500,$B$1-Tabela1[[#This Row],[Entry]])</f>
        <v>318</v>
      </c>
      <c r="R929" s="572">
        <f>(0.25-Tabela1[[#This Row],[days]]/2000)*$L$2+(Tabela1[[#This Row],[days]]/2000+0.75)*(IF(Tabela1[[#This Row],[real]]&gt;Tabela1[[#This Row],[AV2]],0.4*Tabela1[[#This Row],[real]]+0.6*Tabela1[[#This Row],[AV2]],Tabela1[[#This Row],[AV2]]))</f>
        <v>3.4871218707097036</v>
      </c>
      <c r="S929" s="574">
        <f>Tabela1[[#This Row],[real]]-Tabela1[[#This Row],[AV2]]</f>
        <v>-0.13481596683748176</v>
      </c>
      <c r="T929" s="574">
        <f>Tabela1[[#This Row],[real]]/Tabela1[[#This Row],[AV2]]</f>
        <v>0.96150338823256687</v>
      </c>
      <c r="U929" s="566">
        <v>43598</v>
      </c>
      <c r="V929" s="191" t="s">
        <v>4790</v>
      </c>
      <c r="W929" s="191"/>
      <c r="X929" s="2"/>
      <c r="Y929" s="41"/>
      <c r="Z929" s="40"/>
      <c r="AA929" s="41"/>
      <c r="AB929" s="40"/>
    </row>
    <row r="930" spans="1:28" x14ac:dyDescent="0.2">
      <c r="A930" s="65">
        <v>11113</v>
      </c>
      <c r="B930" s="65" t="s">
        <v>1197</v>
      </c>
      <c r="C930" s="65" t="s">
        <v>1198</v>
      </c>
      <c r="D930" s="39">
        <v>3.5</v>
      </c>
      <c r="E930" s="41">
        <v>3.5385632438199348</v>
      </c>
      <c r="F930" s="116">
        <v>1981</v>
      </c>
      <c r="G9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30" s="39"/>
      <c r="I930" s="41">
        <v>0.67999999999999994</v>
      </c>
      <c r="J930" s="23">
        <f>(Tabela1[[#This Row],[real]]-1)^3/Tabela1[[#This Row],[Z]]*0.00002</f>
        <v>4.811550470072009E-4</v>
      </c>
      <c r="K930" s="66">
        <v>2809.2845082453887</v>
      </c>
      <c r="L930" s="66">
        <v>4744.7283028573484</v>
      </c>
      <c r="M930" s="67">
        <v>42409</v>
      </c>
      <c r="N930" s="22">
        <f>IF(Tabela1[[#This Row],[Entry]]=$B$1,Tabela1[[#This Row],[real]],Tabela1[[#This Row],[L2]]/Tabela1[[#This Row],[days2]])</f>
        <v>3.193656715241544</v>
      </c>
      <c r="O930" s="42">
        <f>IF(Tabela1[[#This Row],[Entry]]=$B$1,Tabela1[[#This Row],[real]],Tabela1[[#This Row],[L]]/($B$1-Tabela1[[#This Row],[Entry]]))</f>
        <v>3.1484593914116448</v>
      </c>
      <c r="P930" s="115">
        <v>879.64510864246586</v>
      </c>
      <c r="Q930" s="43">
        <f>MIN(500,$B$1-Tabela1[[#This Row],[Entry]])</f>
        <v>500</v>
      </c>
      <c r="R93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3.3316193266729002</v>
      </c>
      <c r="S930" s="42">
        <f>Tabela1[[#This Row],[real]]-Tabela1[[#This Row],[AV2]]</f>
        <v>0.34490652857839077</v>
      </c>
      <c r="T930" s="64">
        <f>Tabela1[[#This Row],[real]]/Tabela1[[#This Row],[AV2]]</f>
        <v>1.1079973708296023</v>
      </c>
      <c r="U930" s="172">
        <v>43598</v>
      </c>
      <c r="V930" s="191" t="s">
        <v>3938</v>
      </c>
      <c r="W930" s="275"/>
      <c r="X930" s="2"/>
      <c r="Y930" s="41"/>
      <c r="Z930" s="40"/>
      <c r="AA930" s="41"/>
      <c r="AB930" s="40"/>
    </row>
    <row r="931" spans="1:28" x14ac:dyDescent="0.2">
      <c r="A931" s="65">
        <v>1421</v>
      </c>
      <c r="B931" s="65" t="s">
        <v>143</v>
      </c>
      <c r="C931" s="65" t="s">
        <v>144</v>
      </c>
      <c r="D931" s="39">
        <v>4</v>
      </c>
      <c r="E931" s="41">
        <v>3.6125966626948975</v>
      </c>
      <c r="F931" s="116">
        <v>1980</v>
      </c>
      <c r="G9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6.6574851995904103</v>
      </c>
      <c r="I931" s="41">
        <v>0.83</v>
      </c>
      <c r="J931" s="23">
        <f>(Tabela1[[#This Row],[real]]-1)^3/Tabela1[[#This Row],[Z]]*0.00002</f>
        <v>4.2970361422519607E-4</v>
      </c>
      <c r="K931" s="66">
        <v>3281.4263364246699</v>
      </c>
      <c r="L931" s="66">
        <v>5643.850843129444</v>
      </c>
      <c r="M931" s="67">
        <v>42409</v>
      </c>
      <c r="N931" s="22">
        <f>IF(Tabela1[[#This Row],[Entry]]=$B$1,Tabela1[[#This Row],[real]],Tabela1[[#This Row],[L2]]/Tabela1[[#This Row],[days2]])</f>
        <v>3.7303979800317566</v>
      </c>
      <c r="O931" s="42">
        <f>IF(Tabela1[[#This Row],[Entry]]=$B$1,Tabela1[[#This Row],[real]],Tabela1[[#This Row],[L]]/($B$1-Tabela1[[#This Row],[Entry]]))</f>
        <v>3.7450901414263065</v>
      </c>
      <c r="P931" s="115">
        <v>879.64510864246586</v>
      </c>
      <c r="Q931" s="43">
        <f>MIN(500,$B$1-Tabela1[[#This Row],[Entry]])</f>
        <v>500</v>
      </c>
      <c r="R931" s="41">
        <f>(0.25-Tabela1[[#This Row],[days]]/2000)*$L$2+(Tabela1[[#This Row],[days]]/2000+0.75)*(IF(Tabela1[[#This Row],[real]]&gt;Tabela1[[#This Row],[AV2]],0.4*Tabela1[[#This Row],[real]]+0.6*Tabela1[[#This Row],[AV2]],Tabela1[[#This Row],[AV2]]))</f>
        <v>3.7303979800317566</v>
      </c>
      <c r="S931" s="42">
        <f>Tabela1[[#This Row],[real]]-Tabela1[[#This Row],[AV2]]</f>
        <v>-0.11780131733685906</v>
      </c>
      <c r="T931" s="64">
        <f>Tabela1[[#This Row],[real]]/Tabela1[[#This Row],[AV2]]</f>
        <v>0.96842124674969499</v>
      </c>
      <c r="U931" s="168">
        <v>43597</v>
      </c>
      <c r="V931" s="191" t="s">
        <v>3952</v>
      </c>
      <c r="W931" s="191"/>
      <c r="X931" s="2"/>
      <c r="Y931" s="41"/>
      <c r="Z931" s="40"/>
      <c r="AA931" s="41"/>
      <c r="AB931" s="40"/>
    </row>
    <row r="932" spans="1:28" x14ac:dyDescent="0.2">
      <c r="A932" s="557">
        <v>807800</v>
      </c>
      <c r="B932" s="557" t="s">
        <v>6064</v>
      </c>
      <c r="C932" s="557" t="s">
        <v>6065</v>
      </c>
      <c r="D932" s="558">
        <v>4</v>
      </c>
      <c r="E932" s="559">
        <v>3.7192205397707614</v>
      </c>
      <c r="F932" s="560">
        <v>1993</v>
      </c>
      <c r="G9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1.4913305960868262</v>
      </c>
      <c r="H932" s="558"/>
      <c r="I932" s="559">
        <v>0.33999999999999997</v>
      </c>
      <c r="J932" s="561">
        <f>(Tabela1[[#This Row],[real]]-1)^3/Tabela1[[#This Row],[Z]]*0.00002</f>
        <v>1.1827266283248089E-3</v>
      </c>
      <c r="K932" s="562">
        <v>1075.5886319483679</v>
      </c>
      <c r="L932" s="562">
        <v>1260.1496537463772</v>
      </c>
      <c r="M932" s="563">
        <v>43597</v>
      </c>
      <c r="N932" s="564">
        <f>IF(Tabela1[[#This Row],[Entry]]=$B$1,Tabela1[[#This Row],[real]],Tabela1[[#This Row],[L2]]/Tabela1[[#This Row],[days2]])</f>
        <v>3.936417944537733</v>
      </c>
      <c r="O932" s="564">
        <f>IF(Tabela1[[#This Row],[Entry]]=$B$1,Tabela1[[#This Row],[real]],Tabela1[[#This Row],[L]]/($B$1-Tabela1[[#This Row],[Entry]]))</f>
        <v>3.9503123941892704</v>
      </c>
      <c r="P932" s="560">
        <v>273.2404554350943</v>
      </c>
      <c r="Q932" s="565">
        <f>MIN(500,$B$1-Tabela1[[#This Row],[Entry]])</f>
        <v>319</v>
      </c>
      <c r="R932" s="559">
        <f>(0.25-Tabela1[[#This Row],[days]]/2000)*$L$2+(Tabela1[[#This Row],[days]]/2000+0.75)*(IF(Tabela1[[#This Row],[real]]&gt;Tabela1[[#This Row],[AV2]],0.4*Tabela1[[#This Row],[real]]+0.6*Tabela1[[#This Row],[AV2]],Tabela1[[#This Row],[AV2]]))</f>
        <v>3.8822871915505455</v>
      </c>
      <c r="S932" s="564">
        <f>Tabela1[[#This Row],[real]]-Tabela1[[#This Row],[AV2]]</f>
        <v>-0.21719740476697158</v>
      </c>
      <c r="T932" s="564">
        <f>Tabela1[[#This Row],[real]]/Tabela1[[#This Row],[AV2]]</f>
        <v>0.94482359144095462</v>
      </c>
      <c r="U932" s="566">
        <v>43597</v>
      </c>
      <c r="V932" s="191" t="s">
        <v>6066</v>
      </c>
      <c r="W932" s="275"/>
      <c r="X932" s="2"/>
      <c r="Y932" s="41"/>
      <c r="Z932" s="40"/>
      <c r="AA932" s="41"/>
      <c r="AB932" s="40"/>
    </row>
    <row r="933" spans="1:28" x14ac:dyDescent="0.2">
      <c r="A933" s="10">
        <v>130630</v>
      </c>
      <c r="B933" s="10" t="s">
        <v>924</v>
      </c>
      <c r="C933" s="10" t="s">
        <v>925</v>
      </c>
      <c r="D933" s="2">
        <v>4.5</v>
      </c>
      <c r="E933" s="21">
        <v>4.1977380858917908</v>
      </c>
      <c r="F933" s="116">
        <v>1971</v>
      </c>
      <c r="G9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1.2103745060343387</v>
      </c>
      <c r="H933" s="39"/>
      <c r="I933" s="21">
        <v>0.88</v>
      </c>
      <c r="J933" s="23">
        <f>(Tabela1[[#This Row],[real]]-1)^3/Tabela1[[#This Row],[Z]]*0.00002</f>
        <v>7.4314916143353269E-4</v>
      </c>
      <c r="K933" s="24">
        <v>3522.4754649554934</v>
      </c>
      <c r="L933" s="66">
        <v>5973.2658893549487</v>
      </c>
      <c r="M933" s="1">
        <v>42409</v>
      </c>
      <c r="N933" s="22">
        <f>IF(Tabela1[[#This Row],[Entry]]=$B$1,Tabela1[[#This Row],[real]],Tabela1[[#This Row],[L2]]/Tabela1[[#This Row],[days2]])</f>
        <v>4.0044279566240535</v>
      </c>
      <c r="O933" s="22">
        <f>IF(Tabela1[[#This Row],[Entry]]=$B$1,Tabela1[[#This Row],[real]],Tabela1[[#This Row],[L]]/($B$1-Tabela1[[#This Row],[Entry]]))</f>
        <v>3.9636800858360641</v>
      </c>
      <c r="P933" s="35">
        <v>879.64510864246586</v>
      </c>
      <c r="Q933" s="3">
        <f>MIN(500,$B$1-Tabela1[[#This Row],[Entry]])</f>
        <v>500</v>
      </c>
      <c r="R933" s="21">
        <f>(0.25-Tabela1[[#This Row],[days]]/2000)*$L$2+(Tabela1[[#This Row],[days]]/2000+0.75)*(IF(Tabela1[[#This Row],[real]]&gt;Tabela1[[#This Row],[AV2]],0.4*Tabela1[[#This Row],[real]]+0.6*Tabela1[[#This Row],[AV2]],Tabela1[[#This Row],[AV2]]))</f>
        <v>4.0817520083311489</v>
      </c>
      <c r="S933" s="22">
        <f>Tabela1[[#This Row],[real]]-Tabela1[[#This Row],[AV2]]</f>
        <v>0.19331012926773727</v>
      </c>
      <c r="T933" s="47">
        <f>Tabela1[[#This Row],[real]]/Tabela1[[#This Row],[AV2]]</f>
        <v>1.0482740934190031</v>
      </c>
      <c r="U933" s="168">
        <v>43597</v>
      </c>
      <c r="V933" s="191" t="s">
        <v>4200</v>
      </c>
      <c r="W933" s="191"/>
      <c r="X933" s="2"/>
      <c r="Y933" s="41"/>
      <c r="Z933" s="40"/>
      <c r="AA933" s="41"/>
      <c r="AB933" s="40"/>
    </row>
    <row r="934" spans="1:28" x14ac:dyDescent="0.2">
      <c r="A934" s="557">
        <v>76378</v>
      </c>
      <c r="B934" s="557" t="s">
        <v>5979</v>
      </c>
      <c r="C934" s="557" t="s">
        <v>6070</v>
      </c>
      <c r="D934" s="558">
        <v>4</v>
      </c>
      <c r="E934" s="559">
        <v>3.7328803644168569</v>
      </c>
      <c r="F934" s="560">
        <v>1996</v>
      </c>
      <c r="G9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0.82948291324307022</v>
      </c>
      <c r="H934" s="558">
        <v>2</v>
      </c>
      <c r="I934" s="559">
        <v>0.33999999999999997</v>
      </c>
      <c r="J934" s="561">
        <f>(Tabela1[[#This Row],[real]]-1)^3/Tabela1[[#This Row],[Z]]*0.00002</f>
        <v>1.2006403633007267E-3</v>
      </c>
      <c r="K934" s="562">
        <v>1079.6710677151996</v>
      </c>
      <c r="L934" s="562">
        <v>1264.9688263530072</v>
      </c>
      <c r="M934" s="563">
        <v>43597</v>
      </c>
      <c r="N934" s="564">
        <f>IF(Tabela1[[#This Row],[Entry]]=$B$1,Tabela1[[#This Row],[real]],Tabela1[[#This Row],[L2]]/Tabela1[[#This Row],[days2]])</f>
        <v>3.9513587619958614</v>
      </c>
      <c r="O934" s="564">
        <f>IF(Tabela1[[#This Row],[Entry]]=$B$1,Tabela1[[#This Row],[real]],Tabela1[[#This Row],[L]]/($B$1-Tabela1[[#This Row],[Entry]]))</f>
        <v>3.9654195183479848</v>
      </c>
      <c r="P934" s="560">
        <v>273.2404554350943</v>
      </c>
      <c r="Q934" s="565">
        <f>MIN(500,$B$1-Tabela1[[#This Row],[Entry]])</f>
        <v>319</v>
      </c>
      <c r="R934" s="559">
        <f>(0.25-Tabela1[[#This Row],[days]]/2000)*$L$2+(Tabela1[[#This Row],[days]]/2000+0.75)*(IF(Tabela1[[#This Row],[real]]&gt;Tabela1[[#This Row],[AV2]],0.4*Tabela1[[#This Row],[real]]+0.6*Tabela1[[#This Row],[AV2]],Tabela1[[#This Row],[AV2]]))</f>
        <v>3.8958758650287133</v>
      </c>
      <c r="S934" s="564">
        <f>Tabela1[[#This Row],[real]]-Tabela1[[#This Row],[AV2]]</f>
        <v>-0.21847839757900456</v>
      </c>
      <c r="T934" s="564">
        <f>Tabela1[[#This Row],[real]]/Tabela1[[#This Row],[AV2]]</f>
        <v>0.94470803317574503</v>
      </c>
      <c r="U934" s="566">
        <v>43597</v>
      </c>
      <c r="V934" s="191" t="s">
        <v>6071</v>
      </c>
      <c r="W934" s="191"/>
      <c r="X934" s="2"/>
      <c r="Y934" s="41"/>
      <c r="Z934" s="40"/>
      <c r="AA934" s="41"/>
      <c r="AB934" s="40"/>
    </row>
    <row r="935" spans="1:28" x14ac:dyDescent="0.2">
      <c r="A935" s="65">
        <v>7724362</v>
      </c>
      <c r="B935" s="65" t="s">
        <v>3303</v>
      </c>
      <c r="C935" s="65" t="s">
        <v>3303</v>
      </c>
      <c r="D935" s="39">
        <v>3</v>
      </c>
      <c r="E935" s="41">
        <v>3.0132885817078985</v>
      </c>
      <c r="F935" s="116">
        <v>2016</v>
      </c>
      <c r="G9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35" s="76"/>
      <c r="I935" s="41">
        <v>0.45999999999999996</v>
      </c>
      <c r="J935" s="23">
        <f>(Tabela1[[#This Row],[real]]-1)^3/Tabela1[[#This Row],[Z]]*0.00002</f>
        <v>3.5480542806523845E-4</v>
      </c>
      <c r="K935" s="66">
        <v>2338.4652635553143</v>
      </c>
      <c r="L935" s="66">
        <v>3849.4804411522709</v>
      </c>
      <c r="M935" s="67">
        <v>42720</v>
      </c>
      <c r="N935" s="22">
        <f>IF(Tabela1[[#This Row],[Entry]]=$B$1,Tabela1[[#This Row],[real]],Tabela1[[#This Row],[L2]]/Tabela1[[#This Row],[days2]])</f>
        <v>3.1810387694972331</v>
      </c>
      <c r="O935" s="42">
        <f>IF(Tabela1[[#This Row],[Entry]]=$B$1,Tabela1[[#This Row],[real]],Tabela1[[#This Row],[L]]/($B$1-Tabela1[[#This Row],[Entry]]))</f>
        <v>3.2186291313982198</v>
      </c>
      <c r="P935" s="115">
        <v>735.12630087338152</v>
      </c>
      <c r="Q935" s="43">
        <f>MIN(500,$B$1-Tabela1[[#This Row],[Entry]])</f>
        <v>500</v>
      </c>
      <c r="R935" s="41">
        <f>(0.25-Tabela1[[#This Row],[days]]/2000)*$L$2+(Tabela1[[#This Row],[days]]/2000+0.75)*(IF(Tabela1[[#This Row],[real]]&gt;Tabela1[[#This Row],[AV2]],0.4*Tabela1[[#This Row],[real]]+0.6*Tabela1[[#This Row],[AV2]],Tabela1[[#This Row],[AV2]]))</f>
        <v>3.1810387694972331</v>
      </c>
      <c r="S935" s="42">
        <f>Tabela1[[#This Row],[real]]-Tabela1[[#This Row],[AV2]]</f>
        <v>-0.16775018778933459</v>
      </c>
      <c r="T935" s="64">
        <f>Tabela1[[#This Row],[real]]/Tabela1[[#This Row],[AV2]]</f>
        <v>0.94726559468627669</v>
      </c>
      <c r="U935" s="172">
        <v>43597</v>
      </c>
      <c r="V935" s="191" t="s">
        <v>4178</v>
      </c>
      <c r="W935" s="191"/>
      <c r="X935" s="2"/>
      <c r="Y935" s="41"/>
      <c r="Z935" s="40"/>
      <c r="AA935" s="41"/>
      <c r="AB935" s="40"/>
    </row>
    <row r="936" spans="1:28" x14ac:dyDescent="0.2">
      <c r="A936" s="570">
        <v>3669009</v>
      </c>
      <c r="B936" s="570" t="s">
        <v>6061</v>
      </c>
      <c r="C936" s="570" t="s">
        <v>6062</v>
      </c>
      <c r="D936" s="571">
        <v>3.5</v>
      </c>
      <c r="E936" s="572">
        <v>3.3561962751772159</v>
      </c>
      <c r="F936" s="560">
        <v>2011</v>
      </c>
      <c r="G9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36" s="571"/>
      <c r="I936" s="572">
        <v>0.33</v>
      </c>
      <c r="J936" s="561">
        <f>(Tabela1[[#This Row],[real]]-1)^3/Tabela1[[#This Row],[Z]]*0.00002</f>
        <v>7.9277592141642679E-4</v>
      </c>
      <c r="K936" s="573">
        <v>955.9861269534299</v>
      </c>
      <c r="L936" s="562">
        <v>1118.9565606955111</v>
      </c>
      <c r="M936" s="566">
        <v>43597</v>
      </c>
      <c r="N936" s="564">
        <f>IF(Tabela1[[#This Row],[Entry]]=$B$1,Tabela1[[#This Row],[real]],Tabela1[[#This Row],[L2]]/Tabela1[[#This Row],[days2]])</f>
        <v>3.4986990686688979</v>
      </c>
      <c r="O936" s="574">
        <f>IF(Tabela1[[#This Row],[Entry]]=$B$1,Tabela1[[#This Row],[real]],Tabela1[[#This Row],[L]]/($B$1-Tabela1[[#This Row],[Entry]]))</f>
        <v>3.5077008172273079</v>
      </c>
      <c r="P936" s="575">
        <v>273.2404554350943</v>
      </c>
      <c r="Q936" s="576">
        <f>MIN(500,$B$1-Tabela1[[#This Row],[Entry]])</f>
        <v>319</v>
      </c>
      <c r="R936" s="572">
        <f>(0.25-Tabela1[[#This Row],[days]]/2000)*$L$2+(Tabela1[[#This Row],[days]]/2000+0.75)*(IF(Tabela1[[#This Row],[real]]&gt;Tabela1[[#This Row],[AV2]],0.4*Tabela1[[#This Row],[real]]+0.6*Tabela1[[#This Row],[AV2]],Tabela1[[#This Row],[AV2]]))</f>
        <v>3.4841818739478398</v>
      </c>
      <c r="S936" s="574">
        <f>Tabela1[[#This Row],[real]]-Tabela1[[#This Row],[AV2]]</f>
        <v>-0.14250279349168204</v>
      </c>
      <c r="T936" s="574">
        <f>Tabela1[[#This Row],[real]]/Tabela1[[#This Row],[AV2]]</f>
        <v>0.95926977693857562</v>
      </c>
      <c r="U936" s="566">
        <v>43597</v>
      </c>
      <c r="V936" s="191" t="s">
        <v>6063</v>
      </c>
      <c r="W936" s="191"/>
      <c r="X936" s="2"/>
      <c r="Y936" s="41"/>
      <c r="Z936" s="40"/>
      <c r="AA936" s="41"/>
      <c r="AB936" s="40"/>
    </row>
    <row r="937" spans="1:28" x14ac:dyDescent="0.2">
      <c r="A937" s="10">
        <v>7406</v>
      </c>
      <c r="B937" s="10" t="s">
        <v>944</v>
      </c>
      <c r="C937" s="10" t="s">
        <v>945</v>
      </c>
      <c r="D937" s="2">
        <v>3.5</v>
      </c>
      <c r="E937" s="21">
        <v>3.4630107918204445</v>
      </c>
      <c r="F937" s="116">
        <v>1991</v>
      </c>
      <c r="G9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937" s="21">
        <v>0.84</v>
      </c>
      <c r="J937" s="23">
        <f>(Tabela1[[#This Row],[real]]-1)^3/Tabela1[[#This Row],[Z]]*0.00002</f>
        <v>3.5575388688941775E-4</v>
      </c>
      <c r="K937" s="24">
        <v>3083.5224405589183</v>
      </c>
      <c r="L937" s="66">
        <v>5293.7976053456396</v>
      </c>
      <c r="M937" s="1">
        <v>42409</v>
      </c>
      <c r="N937" s="22">
        <f>IF(Tabela1[[#This Row],[Entry]]=$B$1,Tabela1[[#This Row],[real]],Tabela1[[#This Row],[L2]]/Tabela1[[#This Row],[days2]])</f>
        <v>3.5054164574593507</v>
      </c>
      <c r="O937" s="22">
        <f>IF(Tabela1[[#This Row],[Entry]]=$B$1,Tabela1[[#This Row],[real]],Tabela1[[#This Row],[L]]/($B$1-Tabela1[[#This Row],[Entry]]))</f>
        <v>3.5128053121072593</v>
      </c>
      <c r="P937" s="35">
        <v>879.64510864246586</v>
      </c>
      <c r="Q937" s="3">
        <f>MIN(500,$B$1-Tabela1[[#This Row],[Entry]])</f>
        <v>500</v>
      </c>
      <c r="R937" s="21">
        <f>(0.25-Tabela1[[#This Row],[days]]/2000)*$L$2+(Tabela1[[#This Row],[days]]/2000+0.75)*(IF(Tabela1[[#This Row],[real]]&gt;Tabela1[[#This Row],[AV2]],0.4*Tabela1[[#This Row],[real]]+0.6*Tabela1[[#This Row],[AV2]],Tabela1[[#This Row],[AV2]]))</f>
        <v>3.5054164574593507</v>
      </c>
      <c r="S937" s="22">
        <f>Tabela1[[#This Row],[real]]-Tabela1[[#This Row],[AV2]]</f>
        <v>-4.2405665638906243E-2</v>
      </c>
      <c r="T937" s="47">
        <f>Tabela1[[#This Row],[real]]/Tabela1[[#This Row],[AV2]]</f>
        <v>0.98790281664004032</v>
      </c>
      <c r="U937" s="168">
        <v>43597</v>
      </c>
      <c r="V937" s="191" t="s">
        <v>4820</v>
      </c>
      <c r="W937" s="191"/>
      <c r="X937" s="2"/>
      <c r="Y937" s="41"/>
      <c r="Z937" s="40"/>
      <c r="AA937" s="41"/>
      <c r="AB937" s="40"/>
    </row>
    <row r="938" spans="1:28" x14ac:dyDescent="0.2">
      <c r="A938" s="65">
        <v>30982</v>
      </c>
      <c r="B938" s="65" t="s">
        <v>2</v>
      </c>
      <c r="C938" s="65" t="s">
        <v>3</v>
      </c>
      <c r="D938" s="39">
        <v>4</v>
      </c>
      <c r="E938" s="41">
        <v>3.9389924113666819</v>
      </c>
      <c r="F938" s="116">
        <v>2002</v>
      </c>
      <c r="G9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38" s="39"/>
      <c r="I938" s="41">
        <v>0.95</v>
      </c>
      <c r="J938" s="23">
        <f>(Tabela1[[#This Row],[real]]-1)^3/Tabela1[[#This Row],[Z]]*0.00002</f>
        <v>5.3444348155822386E-4</v>
      </c>
      <c r="K938" s="66">
        <v>3600.1342866344439</v>
      </c>
      <c r="L938" s="66">
        <v>6225.910968322708</v>
      </c>
      <c r="M938" s="67">
        <v>42409</v>
      </c>
      <c r="N938" s="22">
        <f>IF(Tabela1[[#This Row],[Entry]]=$B$1,Tabela1[[#This Row],[real]],Tabela1[[#This Row],[L2]]/Tabela1[[#This Row],[days2]])</f>
        <v>4.0927122213985143</v>
      </c>
      <c r="O938" s="42">
        <f>IF(Tabela1[[#This Row],[Entry]]=$B$1,Tabela1[[#This Row],[real]],Tabela1[[#This Row],[L]]/($B$1-Tabela1[[#This Row],[Entry]]))</f>
        <v>4.1313277825631776</v>
      </c>
      <c r="P938" s="115">
        <v>879.64510864246586</v>
      </c>
      <c r="Q938" s="43">
        <f>MIN(500,$B$1-Tabela1[[#This Row],[Entry]])</f>
        <v>500</v>
      </c>
      <c r="R938" s="41">
        <f>(0.25-Tabela1[[#This Row],[days]]/2000)*$L$2+(Tabela1[[#This Row],[days]]/2000+0.75)*(IF(Tabela1[[#This Row],[real]]&gt;Tabela1[[#This Row],[AV2]],0.4*Tabela1[[#This Row],[real]]+0.6*Tabela1[[#This Row],[AV2]],Tabela1[[#This Row],[AV2]]))</f>
        <v>4.0927122213985143</v>
      </c>
      <c r="S938" s="42">
        <f>Tabela1[[#This Row],[real]]-Tabela1[[#This Row],[AV2]]</f>
        <v>-0.15371981003183244</v>
      </c>
      <c r="T938" s="64">
        <f>Tabela1[[#This Row],[real]]/Tabela1[[#This Row],[AV2]]</f>
        <v>0.96244060131369191</v>
      </c>
      <c r="U938" s="168">
        <v>43597</v>
      </c>
      <c r="V938" s="191" t="s">
        <v>4085</v>
      </c>
      <c r="W938" s="191"/>
      <c r="X938" s="2"/>
      <c r="Y938" s="41"/>
      <c r="Z938" s="40"/>
      <c r="AA938" s="41"/>
      <c r="AB938" s="40"/>
    </row>
    <row r="939" spans="1:28" x14ac:dyDescent="0.2">
      <c r="A939" s="65">
        <v>2275493</v>
      </c>
      <c r="B939" s="65" t="s">
        <v>1007</v>
      </c>
      <c r="C939" s="65" t="s">
        <v>2079</v>
      </c>
      <c r="D939" s="39">
        <v>4</v>
      </c>
      <c r="E939" s="41">
        <v>3.6137157350557279</v>
      </c>
      <c r="F939" s="116">
        <v>2009</v>
      </c>
      <c r="G9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6.6032637532586129</v>
      </c>
      <c r="I939" s="41">
        <v>0.73</v>
      </c>
      <c r="J939" s="23">
        <f>(Tabela1[[#This Row],[real]]-1)^3/Tabela1[[#This Row],[Z]]*0.00002</f>
        <v>4.8919520641042759E-4</v>
      </c>
      <c r="K939" s="66">
        <v>2874.6229131755449</v>
      </c>
      <c r="L939" s="66">
        <v>4857.7110941889814</v>
      </c>
      <c r="M939" s="67">
        <v>42409</v>
      </c>
      <c r="N939" s="22">
        <f>IF(Tabela1[[#This Row],[Entry]]=$B$1,Tabela1[[#This Row],[real]],Tabela1[[#This Row],[L2]]/Tabela1[[#This Row],[days2]])</f>
        <v>3.267934857970026</v>
      </c>
      <c r="O939" s="42">
        <f>IF(Tabela1[[#This Row],[Entry]]=$B$1,Tabela1[[#This Row],[real]],Tabela1[[#This Row],[L]]/($B$1-Tabela1[[#This Row],[Entry]]))</f>
        <v>3.2234313830052961</v>
      </c>
      <c r="P939" s="115">
        <v>879.64510864246586</v>
      </c>
      <c r="Q939" s="43">
        <f>MIN(500,$B$1-Tabela1[[#This Row],[Entry]])</f>
        <v>500</v>
      </c>
      <c r="R939" s="41">
        <f>(0.25-Tabela1[[#This Row],[days]]/2000)*$L$2+(Tabela1[[#This Row],[days]]/2000+0.75)*(IF(Tabela1[[#This Row],[real]]&gt;Tabela1[[#This Row],[AV2]],0.4*Tabela1[[#This Row],[real]]+0.6*Tabela1[[#This Row],[AV2]],Tabela1[[#This Row],[AV2]]))</f>
        <v>3.4062472088043068</v>
      </c>
      <c r="S939" s="42">
        <f>Tabela1[[#This Row],[real]]-Tabela1[[#This Row],[AV2]]</f>
        <v>0.34578087708570182</v>
      </c>
      <c r="T939" s="64">
        <f>Tabela1[[#This Row],[real]]/Tabela1[[#This Row],[AV2]]</f>
        <v>1.1058102110702701</v>
      </c>
      <c r="U939" s="172">
        <v>43596</v>
      </c>
      <c r="V939" s="191" t="s">
        <v>4543</v>
      </c>
      <c r="W939" s="307"/>
      <c r="X939" s="2"/>
      <c r="Y939" s="41"/>
      <c r="Z939" s="40"/>
      <c r="AA939" s="41"/>
      <c r="AB939" s="40"/>
    </row>
    <row r="940" spans="1:28" x14ac:dyDescent="0.2">
      <c r="A940" s="65">
        <v>361</v>
      </c>
      <c r="B940" s="65" t="s">
        <v>617</v>
      </c>
      <c r="C940" s="65" t="s">
        <v>780</v>
      </c>
      <c r="D940" s="39">
        <v>4.5</v>
      </c>
      <c r="E940" s="41">
        <v>4.0972660721913661</v>
      </c>
      <c r="F940" s="116">
        <v>1969</v>
      </c>
      <c r="G9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3.5372843796592064</v>
      </c>
      <c r="H940" s="39"/>
      <c r="I940" s="41">
        <v>0.92</v>
      </c>
      <c r="J940" s="23">
        <f>(Tabela1[[#This Row],[real]]-1)^3/Tabela1[[#This Row],[Z]]*0.00002</f>
        <v>6.459184859217927E-4</v>
      </c>
      <c r="K940" s="66">
        <v>3223.0081470289551</v>
      </c>
      <c r="L940" s="66">
        <v>5398.7767131389764</v>
      </c>
      <c r="M940" s="67">
        <v>42409</v>
      </c>
      <c r="N940" s="22">
        <f>IF(Tabela1[[#This Row],[Entry]]=$B$1,Tabela1[[#This Row],[real]],Tabela1[[#This Row],[L2]]/Tabela1[[#This Row],[days2]])</f>
        <v>3.6639868912622529</v>
      </c>
      <c r="O940" s="42">
        <f>IF(Tabela1[[#This Row],[Entry]]=$B$1,Tabela1[[#This Row],[real]],Tabela1[[#This Row],[L]]/($B$1-Tabela1[[#This Row],[Entry]]))</f>
        <v>3.5824662993622938</v>
      </c>
      <c r="P940" s="115">
        <v>879.64510864246586</v>
      </c>
      <c r="Q940" s="43">
        <f>MIN(500,$B$1-Tabela1[[#This Row],[Entry]])</f>
        <v>500</v>
      </c>
      <c r="R940" s="41">
        <f>(0.25-Tabela1[[#This Row],[days]]/2000)*$L$2+(Tabela1[[#This Row],[days]]/2000+0.75)*(IF(Tabela1[[#This Row],[real]]&gt;Tabela1[[#This Row],[AV2]],0.4*Tabela1[[#This Row],[real]]+0.6*Tabela1[[#This Row],[AV2]],Tabela1[[#This Row],[AV2]]))</f>
        <v>3.8372985636338983</v>
      </c>
      <c r="S940" s="42">
        <f>Tabela1[[#This Row],[real]]-Tabela1[[#This Row],[AV2]]</f>
        <v>0.43327918092911322</v>
      </c>
      <c r="T940" s="64">
        <f>Tabela1[[#This Row],[real]]/Tabela1[[#This Row],[AV2]]</f>
        <v>1.1182534746405295</v>
      </c>
      <c r="U940" s="168">
        <v>43596</v>
      </c>
      <c r="V940" s="191" t="s">
        <v>4344</v>
      </c>
      <c r="W940" s="191"/>
      <c r="X940" s="2"/>
      <c r="Y940" s="41"/>
      <c r="Z940" s="40"/>
      <c r="AA940" s="41"/>
      <c r="AB940" s="40"/>
    </row>
    <row r="941" spans="1:28" x14ac:dyDescent="0.2">
      <c r="A941" s="184">
        <v>8292472</v>
      </c>
      <c r="B941" s="184" t="s">
        <v>3901</v>
      </c>
      <c r="C941" s="184" t="s">
        <v>3902</v>
      </c>
      <c r="D941" s="185">
        <v>3.5</v>
      </c>
      <c r="E941" s="186">
        <v>3.2629709412640273</v>
      </c>
      <c r="F941" s="116">
        <v>2017</v>
      </c>
      <c r="G9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941" s="186">
        <v>0.5</v>
      </c>
      <c r="J941" s="178">
        <f>(Tabela1[[#This Row],[real]]-1)^3/Tabela1[[#This Row],[Z]]*0.00002</f>
        <v>4.6355036034556596E-4</v>
      </c>
      <c r="K941" s="188">
        <v>1754.8129168383382</v>
      </c>
      <c r="L941" s="66">
        <v>2487.8222521008565</v>
      </c>
      <c r="M941" s="183">
        <v>43182</v>
      </c>
      <c r="N941" s="181">
        <f>IF(Tabela1[[#This Row],[Entry]]=$B$1,Tabela1[[#This Row],[real]],Tabela1[[#This Row],[L2]]/Tabela1[[#This Row],[days2]])</f>
        <v>3.3734009185139047</v>
      </c>
      <c r="O941" s="189">
        <f>IF(Tabela1[[#This Row],[Entry]]=$B$1,Tabela1[[#This Row],[real]],Tabela1[[#This Row],[L]]/($B$1-Tabela1[[#This Row],[Entry]]))</f>
        <v>3.3894036132164258</v>
      </c>
      <c r="P941" s="187">
        <v>520.19103546440954</v>
      </c>
      <c r="Q941" s="190">
        <f>MIN(500,$B$1-Tabela1[[#This Row],[Entry]])</f>
        <v>500</v>
      </c>
      <c r="R941" s="186">
        <f>(0.25-Tabela1[[#This Row],[days]]/2000)*$L$2+(Tabela1[[#This Row],[days]]/2000+0.75)*(IF(Tabela1[[#This Row],[real]]&gt;Tabela1[[#This Row],[AV2]],0.4*Tabela1[[#This Row],[real]]+0.6*Tabela1[[#This Row],[AV2]],Tabela1[[#This Row],[AV2]]))</f>
        <v>3.3734009185139047</v>
      </c>
      <c r="S941" s="189">
        <f>Tabela1[[#This Row],[real]]-Tabela1[[#This Row],[AV2]]</f>
        <v>-0.11042997724987735</v>
      </c>
      <c r="T941" s="189">
        <f>Tabela1[[#This Row],[real]]/Tabela1[[#This Row],[AV2]]</f>
        <v>0.96726449659635316</v>
      </c>
      <c r="U941" s="183">
        <v>43596</v>
      </c>
      <c r="V941" s="191" t="s">
        <v>3981</v>
      </c>
      <c r="W941" s="191"/>
      <c r="X941" s="2"/>
      <c r="Y941" s="41"/>
      <c r="Z941" s="40"/>
      <c r="AA941" s="41"/>
      <c r="AB941" s="40"/>
    </row>
    <row r="942" spans="1:28" x14ac:dyDescent="0.2">
      <c r="A942" s="557">
        <v>9084956</v>
      </c>
      <c r="B942" s="557" t="s">
        <v>6056</v>
      </c>
      <c r="C942" s="557" t="s">
        <v>6057</v>
      </c>
      <c r="D942" s="558">
        <v>3.5</v>
      </c>
      <c r="E942" s="559">
        <v>3.5396828497846173</v>
      </c>
      <c r="F942" s="560">
        <v>2018</v>
      </c>
      <c r="G9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2" s="558"/>
      <c r="I942" s="559">
        <v>0.37</v>
      </c>
      <c r="J942" s="561">
        <f>(Tabela1[[#This Row],[real]]-1)^3/Tabela1[[#This Row],[Z]]*0.00002</f>
        <v>8.85455480401701E-4</v>
      </c>
      <c r="K942" s="562">
        <v>1012.9651463717057</v>
      </c>
      <c r="L942" s="562">
        <v>1186.348184421895</v>
      </c>
      <c r="M942" s="563">
        <v>43596</v>
      </c>
      <c r="N942" s="564">
        <f>IF(Tabela1[[#This Row],[Entry]]=$B$1,Tabela1[[#This Row],[real]],Tabela1[[#This Row],[L2]]/Tabela1[[#This Row],[days2]])</f>
        <v>3.6973954947379877</v>
      </c>
      <c r="O942" s="564">
        <f>IF(Tabela1[[#This Row],[Entry]]=$B$1,Tabela1[[#This Row],[real]],Tabela1[[#This Row],[L]]/($B$1-Tabela1[[#This Row],[Entry]]))</f>
        <v>3.7073380763184218</v>
      </c>
      <c r="P942" s="560">
        <v>273.96721497965922</v>
      </c>
      <c r="Q942" s="565">
        <f>MIN(500,$B$1-Tabela1[[#This Row],[Entry]])</f>
        <v>320</v>
      </c>
      <c r="R942" s="559">
        <f>(0.25-Tabela1[[#This Row],[days]]/2000)*$L$2+(Tabela1[[#This Row],[days]]/2000+0.75)*(IF(Tabela1[[#This Row],[real]]&gt;Tabela1[[#This Row],[AV2]],0.4*Tabela1[[#This Row],[real]]+0.6*Tabela1[[#This Row],[AV2]],Tabela1[[#This Row],[AV2]]))</f>
        <v>3.6650758271664081</v>
      </c>
      <c r="S942" s="564">
        <f>Tabela1[[#This Row],[real]]-Tabela1[[#This Row],[AV2]]</f>
        <v>-0.15771264495337034</v>
      </c>
      <c r="T942" s="564">
        <f>Tabela1[[#This Row],[real]]/Tabela1[[#This Row],[AV2]]</f>
        <v>0.95734493505554874</v>
      </c>
      <c r="U942" s="566">
        <v>43596</v>
      </c>
      <c r="V942" s="191" t="s">
        <v>4028</v>
      </c>
      <c r="W942" s="191"/>
      <c r="X942" s="2"/>
      <c r="Y942" s="41"/>
      <c r="Z942" s="40"/>
      <c r="AA942" s="41"/>
      <c r="AB942" s="40"/>
    </row>
    <row r="943" spans="1:28" x14ac:dyDescent="0.2">
      <c r="A943" s="44">
        <v>20072</v>
      </c>
      <c r="B943" s="44" t="s">
        <v>5</v>
      </c>
      <c r="C943" s="44" t="s">
        <v>3616</v>
      </c>
      <c r="D943" s="45">
        <v>3.5</v>
      </c>
      <c r="E943" s="46">
        <v>3.5437819025441035</v>
      </c>
      <c r="F943" s="116">
        <v>1990</v>
      </c>
      <c r="G9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3" s="39"/>
      <c r="I943" s="46">
        <v>0.53</v>
      </c>
      <c r="J943" s="23">
        <f>(Tabela1[[#This Row],[real]]-1)^3/Tabela1[[#This Row],[Z]]*0.00002</f>
        <v>6.2114607579955407E-4</v>
      </c>
      <c r="K943" s="111">
        <v>2163.3142914092359</v>
      </c>
      <c r="L943" s="66">
        <v>3255.5812742895027</v>
      </c>
      <c r="M943" s="49">
        <v>43039</v>
      </c>
      <c r="N943" s="22">
        <f>IF(Tabela1[[#This Row],[Entry]]=$B$1,Tabela1[[#This Row],[real]],Tabela1[[#This Row],[L2]]/Tabela1[[#This Row],[days2]])</f>
        <v>3.6860645286119165</v>
      </c>
      <c r="O943" s="47">
        <f>IF(Tabela1[[#This Row],[Entry]]=$B$1,Tabela1[[#This Row],[real]],Tabela1[[#This Row],[L]]/($B$1-Tabela1[[#This Row],[Entry]]))</f>
        <v>3.7121793321431045</v>
      </c>
      <c r="P943" s="116">
        <v>586.88996750251908</v>
      </c>
      <c r="Q943" s="48">
        <f>MIN(500,$B$1-Tabela1[[#This Row],[Entry]])</f>
        <v>500</v>
      </c>
      <c r="R943" s="46">
        <f>(0.25-Tabela1[[#This Row],[days]]/2000)*$L$2+(Tabela1[[#This Row],[days]]/2000+0.75)*(IF(Tabela1[[#This Row],[real]]&gt;Tabela1[[#This Row],[AV2]],0.4*Tabela1[[#This Row],[real]]+0.6*Tabela1[[#This Row],[AV2]],Tabela1[[#This Row],[AV2]]))</f>
        <v>3.6860645286119165</v>
      </c>
      <c r="S943" s="47">
        <f>Tabela1[[#This Row],[real]]-Tabela1[[#This Row],[AV2]]</f>
        <v>-0.14228262606781295</v>
      </c>
      <c r="T943" s="47">
        <f>Tabela1[[#This Row],[real]]/Tabela1[[#This Row],[AV2]]</f>
        <v>0.96139985478729717</v>
      </c>
      <c r="U943" s="168">
        <v>43596</v>
      </c>
      <c r="V943" s="191" t="s">
        <v>5002</v>
      </c>
      <c r="W943" s="307"/>
      <c r="X943" s="2"/>
      <c r="Y943" s="41"/>
      <c r="Z943" s="40"/>
      <c r="AA943" s="41"/>
      <c r="AB943" s="40"/>
    </row>
    <row r="944" spans="1:28" x14ac:dyDescent="0.2">
      <c r="A944" s="75">
        <v>6930020</v>
      </c>
      <c r="B944" s="75" t="s">
        <v>3559</v>
      </c>
      <c r="C944" s="75" t="s">
        <v>3560</v>
      </c>
      <c r="D944" s="76">
        <v>4</v>
      </c>
      <c r="E944" s="77">
        <v>3.7533081248800015</v>
      </c>
      <c r="F944" s="116">
        <v>2016</v>
      </c>
      <c r="G9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4" s="39"/>
      <c r="I944" s="77">
        <v>0.54</v>
      </c>
      <c r="J944" s="23">
        <f>(Tabela1[[#This Row],[real]]-1)^3/Tabela1[[#This Row],[Z]]*0.00002</f>
        <v>7.7303771869860949E-4</v>
      </c>
      <c r="K944" s="112">
        <v>2243.9468303020526</v>
      </c>
      <c r="L944" s="66">
        <v>3403.0528748082193</v>
      </c>
      <c r="M944" s="79">
        <v>42962</v>
      </c>
      <c r="N944" s="22">
        <f>IF(Tabela1[[#This Row],[Entry]]=$B$1,Tabela1[[#This Row],[real]],Tabela1[[#This Row],[L2]]/Tabela1[[#This Row],[days2]])</f>
        <v>3.6037430434766264</v>
      </c>
      <c r="O944" s="64">
        <f>IF(Tabela1[[#This Row],[Entry]]=$B$1,Tabela1[[#This Row],[real]],Tabela1[[#This Row],[L]]/($B$1-Tabela1[[#This Row],[Entry]]))</f>
        <v>3.5671413782056804</v>
      </c>
      <c r="P944" s="117">
        <v>622.67115141962438</v>
      </c>
      <c r="Q944" s="78">
        <f>MIN(500,$B$1-Tabela1[[#This Row],[Entry]])</f>
        <v>500</v>
      </c>
      <c r="R944" s="77">
        <f>(0.25-Tabela1[[#This Row],[days]]/2000)*$L$2+(Tabela1[[#This Row],[days]]/2000+0.75)*(IF(Tabela1[[#This Row],[real]]&gt;Tabela1[[#This Row],[AV2]],0.4*Tabela1[[#This Row],[real]]+0.6*Tabela1[[#This Row],[AV2]],Tabela1[[#This Row],[AV2]]))</f>
        <v>3.6635690760379762</v>
      </c>
      <c r="S944" s="64">
        <f>Tabela1[[#This Row],[real]]-Tabela1[[#This Row],[AV2]]</f>
        <v>0.1495650814033751</v>
      </c>
      <c r="T944" s="64">
        <f>Tabela1[[#This Row],[real]]/Tabela1[[#This Row],[AV2]]</f>
        <v>1.0415027041603626</v>
      </c>
      <c r="U944" s="168">
        <v>43596</v>
      </c>
      <c r="V944" s="191" t="s">
        <v>3984</v>
      </c>
      <c r="W944" s="191"/>
      <c r="X944" s="2"/>
      <c r="Y944" s="41"/>
      <c r="Z944" s="40"/>
      <c r="AA944" s="41"/>
      <c r="AB944" s="40"/>
    </row>
    <row r="945" spans="1:28" x14ac:dyDescent="0.2">
      <c r="A945" s="65">
        <v>30529</v>
      </c>
      <c r="B945" s="65" t="s">
        <v>2731</v>
      </c>
      <c r="C945" s="65" t="s">
        <v>2732</v>
      </c>
      <c r="D945" s="39">
        <v>4</v>
      </c>
      <c r="E945" s="41">
        <v>3.8057059804795768</v>
      </c>
      <c r="F945" s="116">
        <v>1996</v>
      </c>
      <c r="G9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5" s="370"/>
      <c r="I945" s="41">
        <v>0.82</v>
      </c>
      <c r="J945" s="23">
        <f>(Tabela1[[#This Row],[real]]-1)^3/Tabela1[[#This Row],[Z]]*0.00002</f>
        <v>5.3869459355237407E-4</v>
      </c>
      <c r="K945" s="66">
        <v>3393.4812489043425</v>
      </c>
      <c r="L945" s="66">
        <v>5821.8310941879754</v>
      </c>
      <c r="M945" s="67">
        <v>42415</v>
      </c>
      <c r="N945" s="22">
        <f>IF(Tabela1[[#This Row],[Entry]]=$B$1,Tabela1[[#This Row],[real]],Tabela1[[#This Row],[L2]]/Tabela1[[#This Row],[days2]])</f>
        <v>3.8700510875992014</v>
      </c>
      <c r="O945" s="42">
        <f>IF(Tabela1[[#This Row],[Entry]]=$B$1,Tabela1[[#This Row],[real]],Tabela1[[#This Row],[L]]/($B$1-Tabela1[[#This Row],[Entry]]))</f>
        <v>3.8786349728101102</v>
      </c>
      <c r="P945" s="115">
        <v>876.85696444113341</v>
      </c>
      <c r="Q945" s="43">
        <f>MIN(500,$B$1-Tabela1[[#This Row],[Entry]])</f>
        <v>500</v>
      </c>
      <c r="R945" s="41">
        <f>(0.25-Tabela1[[#This Row],[days]]/2000)*$L$2+(Tabela1[[#This Row],[days]]/2000+0.75)*(IF(Tabela1[[#This Row],[real]]&gt;Tabela1[[#This Row],[AV2]],0.4*Tabela1[[#This Row],[real]]+0.6*Tabela1[[#This Row],[AV2]],Tabela1[[#This Row],[AV2]]))</f>
        <v>3.8700510875992014</v>
      </c>
      <c r="S945" s="42">
        <f>Tabela1[[#This Row],[real]]-Tabela1[[#This Row],[AV2]]</f>
        <v>-6.4345107119624601E-2</v>
      </c>
      <c r="T945" s="64">
        <f>Tabela1[[#This Row],[real]]/Tabela1[[#This Row],[AV2]]</f>
        <v>0.98337357681767934</v>
      </c>
      <c r="U945" s="168">
        <v>43596</v>
      </c>
      <c r="V945" s="191" t="s">
        <v>3941</v>
      </c>
      <c r="W945" s="307"/>
      <c r="X945" s="2"/>
      <c r="Y945" s="41"/>
      <c r="Z945" s="40"/>
      <c r="AA945" s="41"/>
      <c r="AB945" s="40"/>
    </row>
    <row r="946" spans="1:28" x14ac:dyDescent="0.2">
      <c r="A946" s="65">
        <v>47496</v>
      </c>
      <c r="B946" s="65" t="s">
        <v>749</v>
      </c>
      <c r="C946" s="65" t="s">
        <v>750</v>
      </c>
      <c r="D946" s="39">
        <v>4</v>
      </c>
      <c r="E946" s="41">
        <v>3.6199658041866654</v>
      </c>
      <c r="F946" s="116">
        <v>1992</v>
      </c>
      <c r="G9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6.3004345530970518</v>
      </c>
      <c r="H946" s="76"/>
      <c r="I946" s="41">
        <v>0.88</v>
      </c>
      <c r="J946" s="23">
        <f>(Tabela1[[#This Row],[real]]-1)^3/Tabela1[[#This Row],[Z]]*0.00002</f>
        <v>4.0872781381745267E-4</v>
      </c>
      <c r="K946" s="66">
        <v>3087.793066253651</v>
      </c>
      <c r="L946" s="66">
        <v>5267.7373131336744</v>
      </c>
      <c r="M946" s="67">
        <v>42409</v>
      </c>
      <c r="N946" s="22">
        <f>IF(Tabela1[[#This Row],[Entry]]=$B$1,Tabela1[[#This Row],[real]],Tabela1[[#This Row],[L2]]/Tabela1[[#This Row],[days2]])</f>
        <v>3.5102713991315935</v>
      </c>
      <c r="O946" s="42">
        <f>IF(Tabela1[[#This Row],[Entry]]=$B$1,Tabela1[[#This Row],[real]],Tabela1[[#This Row],[L]]/($B$1-Tabela1[[#This Row],[Entry]]))</f>
        <v>3.495512483831237</v>
      </c>
      <c r="P946" s="115">
        <v>879.64510864246586</v>
      </c>
      <c r="Q946" s="43">
        <f>MIN(500,$B$1-Tabela1[[#This Row],[Entry]])</f>
        <v>500</v>
      </c>
      <c r="R946" s="41">
        <f>(0.25-Tabela1[[#This Row],[days]]/2000)*$L$2+(Tabela1[[#This Row],[days]]/2000+0.75)*(IF(Tabela1[[#This Row],[real]]&gt;Tabela1[[#This Row],[AV2]],0.4*Tabela1[[#This Row],[real]]+0.6*Tabela1[[#This Row],[AV2]],Tabela1[[#This Row],[AV2]]))</f>
        <v>3.5541491611536222</v>
      </c>
      <c r="S946" s="42">
        <f>Tabela1[[#This Row],[real]]-Tabela1[[#This Row],[AV2]]</f>
        <v>0.10969440505507189</v>
      </c>
      <c r="T946" s="64">
        <f>Tabela1[[#This Row],[real]]/Tabela1[[#This Row],[AV2]]</f>
        <v>1.0312495509840662</v>
      </c>
      <c r="U946" s="168">
        <v>43595</v>
      </c>
      <c r="V946" s="191" t="s">
        <v>3971</v>
      </c>
      <c r="W946" s="275"/>
      <c r="X946" s="2"/>
      <c r="Y946" s="41"/>
      <c r="Z946" s="40"/>
      <c r="AA946" s="41"/>
      <c r="AB946" s="40"/>
    </row>
    <row r="947" spans="1:28" x14ac:dyDescent="0.2">
      <c r="A947" s="65">
        <v>93</v>
      </c>
      <c r="B947" s="65" t="s">
        <v>738</v>
      </c>
      <c r="C947" s="65" t="s">
        <v>2287</v>
      </c>
      <c r="D947" s="39">
        <v>3.5</v>
      </c>
      <c r="E947" s="41">
        <v>3.4084048204052801</v>
      </c>
      <c r="F947" s="116">
        <v>1965</v>
      </c>
      <c r="G9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7" s="76"/>
      <c r="I947" s="41">
        <v>0.57999999999999996</v>
      </c>
      <c r="J947" s="23">
        <f>(Tabela1[[#This Row],[real]]-1)^3/Tabela1[[#This Row],[Z]]*0.00002</f>
        <v>4.8171532777833574E-4</v>
      </c>
      <c r="K947" s="66">
        <v>2751.6668452408876</v>
      </c>
      <c r="L947" s="66">
        <v>4651.0589177350957</v>
      </c>
      <c r="M947" s="67">
        <v>42409</v>
      </c>
      <c r="N947" s="22">
        <f>IF(Tabela1[[#This Row],[Entry]]=$B$1,Tabela1[[#This Row],[real]],Tabela1[[#This Row],[L2]]/Tabela1[[#This Row],[days2]])</f>
        <v>3.128155682565513</v>
      </c>
      <c r="O947" s="42">
        <f>IF(Tabela1[[#This Row],[Entry]]=$B$1,Tabela1[[#This Row],[real]],Tabela1[[#This Row],[L]]/($B$1-Tabela1[[#This Row],[Entry]]))</f>
        <v>3.0863031969045096</v>
      </c>
      <c r="P947" s="115">
        <v>879.64510864246586</v>
      </c>
      <c r="Q947" s="43">
        <f>MIN(500,$B$1-Tabela1[[#This Row],[Entry]])</f>
        <v>500</v>
      </c>
      <c r="R947" s="41">
        <f>(0.25-Tabela1[[#This Row],[days]]/2000)*$L$2+(Tabela1[[#This Row],[days]]/2000+0.75)*(IF(Tabela1[[#This Row],[real]]&gt;Tabela1[[#This Row],[AV2]],0.4*Tabela1[[#This Row],[real]]+0.6*Tabela1[[#This Row],[AV2]],Tabela1[[#This Row],[AV2]]))</f>
        <v>3.24025533770142</v>
      </c>
      <c r="S947" s="42">
        <f>Tabela1[[#This Row],[real]]-Tabela1[[#This Row],[AV2]]</f>
        <v>0.28024913783976713</v>
      </c>
      <c r="T947" s="64">
        <f>Tabela1[[#This Row],[real]]/Tabela1[[#This Row],[AV2]]</f>
        <v>1.0895892552284754</v>
      </c>
      <c r="U947" s="172">
        <v>43595</v>
      </c>
      <c r="V947" s="191" t="s">
        <v>4341</v>
      </c>
      <c r="W947" s="191"/>
      <c r="X947" s="2"/>
      <c r="Y947" s="41"/>
      <c r="Z947" s="40"/>
      <c r="AA947" s="41"/>
      <c r="AB947" s="40"/>
    </row>
    <row r="948" spans="1:28" x14ac:dyDescent="0.2">
      <c r="A948" s="184">
        <v>6332132</v>
      </c>
      <c r="B948" s="184" t="s">
        <v>3917</v>
      </c>
      <c r="C948" s="184" t="s">
        <v>3918</v>
      </c>
      <c r="D948" s="185">
        <v>3.5</v>
      </c>
      <c r="E948" s="186">
        <v>3.5895165970904839</v>
      </c>
      <c r="F948" s="116">
        <v>2015</v>
      </c>
      <c r="G9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48" s="39"/>
      <c r="I948" s="186">
        <v>0.51</v>
      </c>
      <c r="J948" s="178">
        <f>(Tabela1[[#This Row],[real]]-1)^3/Tabela1[[#This Row],[Z]]*0.00002</f>
        <v>6.8095108511356957E-4</v>
      </c>
      <c r="K948" s="188">
        <v>1909.7225696072881</v>
      </c>
      <c r="L948" s="66">
        <v>2696.7179019273149</v>
      </c>
      <c r="M948" s="183">
        <v>43186</v>
      </c>
      <c r="N948" s="181">
        <f>IF(Tabela1[[#This Row],[Entry]]=$B$1,Tabela1[[#This Row],[real]],Tabela1[[#This Row],[L2]]/Tabela1[[#This Row],[days2]])</f>
        <v>3.6848238445454058</v>
      </c>
      <c r="O948" s="189">
        <f>IF(Tabela1[[#This Row],[Entry]]=$B$1,Tabela1[[#This Row],[real]],Tabela1[[#This Row],[L]]/($B$1-Tabela1[[#This Row],[Entry]]))</f>
        <v>3.6941341122291984</v>
      </c>
      <c r="P948" s="187">
        <v>518.26699190362228</v>
      </c>
      <c r="Q948" s="190">
        <f>MIN(500,$B$1-Tabela1[[#This Row],[Entry]])</f>
        <v>500</v>
      </c>
      <c r="R948" s="186">
        <f>(0.25-Tabela1[[#This Row],[days]]/2000)*$L$2+(Tabela1[[#This Row],[days]]/2000+0.75)*(IF(Tabela1[[#This Row],[real]]&gt;Tabela1[[#This Row],[AV2]],0.4*Tabela1[[#This Row],[real]]+0.6*Tabela1[[#This Row],[AV2]],Tabela1[[#This Row],[AV2]]))</f>
        <v>3.6848238445454058</v>
      </c>
      <c r="S948" s="189">
        <f>Tabela1[[#This Row],[real]]-Tabela1[[#This Row],[AV2]]</f>
        <v>-9.5307247454921917E-2</v>
      </c>
      <c r="T948" s="189">
        <f>Tabela1[[#This Row],[real]]/Tabela1[[#This Row],[AV2]]</f>
        <v>0.9741351957445662</v>
      </c>
      <c r="U948" s="183">
        <v>43595</v>
      </c>
      <c r="V948" s="191" t="s">
        <v>3959</v>
      </c>
      <c r="W948" s="191"/>
      <c r="X948" s="2"/>
      <c r="Y948" s="41"/>
      <c r="Z948" s="40"/>
      <c r="AA948" s="41"/>
      <c r="AB948" s="40"/>
    </row>
    <row r="949" spans="1:28" x14ac:dyDescent="0.2">
      <c r="A949" s="570">
        <v>254</v>
      </c>
      <c r="B949" s="570" t="s">
        <v>6053</v>
      </c>
      <c r="C949" s="570" t="s">
        <v>6054</v>
      </c>
      <c r="D949" s="571">
        <v>3.5</v>
      </c>
      <c r="E949" s="572">
        <v>3.1980587070348223</v>
      </c>
      <c r="F949" s="560">
        <v>1985</v>
      </c>
      <c r="G9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6.2230684208004652</v>
      </c>
      <c r="H949" s="571"/>
      <c r="I949" s="572">
        <v>0.27</v>
      </c>
      <c r="J949" s="561">
        <f>(Tabela1[[#This Row],[real]]-1)^3/Tabela1[[#This Row],[Z]]*0.00002</f>
        <v>7.866546142008084E-4</v>
      </c>
      <c r="K949" s="573">
        <v>920.57005280236115</v>
      </c>
      <c r="L949" s="562">
        <v>1079.2527046161933</v>
      </c>
      <c r="M949" s="566">
        <v>43594</v>
      </c>
      <c r="N949" s="564">
        <f>IF(Tabela1[[#This Row],[Entry]]=$B$1,Tabela1[[#This Row],[real]],Tabela1[[#This Row],[L2]]/Tabela1[[#This Row],[days2]])</f>
        <v>3.3424402158273043</v>
      </c>
      <c r="O949" s="574">
        <f>IF(Tabela1[[#This Row],[Entry]]=$B$1,Tabela1[[#This Row],[real]],Tabela1[[#This Row],[L]]/($B$1-Tabela1[[#This Row],[Entry]]))</f>
        <v>3.3517164739633332</v>
      </c>
      <c r="P949" s="575">
        <v>275.41855451691487</v>
      </c>
      <c r="Q949" s="576">
        <f>MIN(500,$B$1-Tabela1[[#This Row],[Entry]])</f>
        <v>322</v>
      </c>
      <c r="R949" s="572">
        <f>(0.25-Tabela1[[#This Row],[days]]/2000)*$L$2+(Tabela1[[#This Row],[days]]/2000+0.75)*(IF(Tabela1[[#This Row],[real]]&gt;Tabela1[[#This Row],[AV2]],0.4*Tabela1[[#This Row],[real]]+0.6*Tabela1[[#This Row],[AV2]],Tabela1[[#This Row],[AV2]]))</f>
        <v>3.3420706754962377</v>
      </c>
      <c r="S949" s="574">
        <f>Tabela1[[#This Row],[real]]-Tabela1[[#This Row],[AV2]]</f>
        <v>-0.14438150879248202</v>
      </c>
      <c r="T949" s="574">
        <f>Tabela1[[#This Row],[real]]/Tabela1[[#This Row],[AV2]]</f>
        <v>0.95680356282550727</v>
      </c>
      <c r="U949" s="566">
        <v>43594</v>
      </c>
      <c r="V949" s="191" t="s">
        <v>6055</v>
      </c>
      <c r="W949" s="191"/>
      <c r="X949" s="2"/>
      <c r="Y949" s="41"/>
      <c r="Z949" s="40"/>
      <c r="AA949" s="41"/>
      <c r="AB949" s="40"/>
    </row>
    <row r="950" spans="1:28" x14ac:dyDescent="0.2">
      <c r="A950" s="65">
        <v>81649</v>
      </c>
      <c r="B950" s="65" t="s">
        <v>106</v>
      </c>
      <c r="C950" s="65" t="s">
        <v>265</v>
      </c>
      <c r="D950" s="39">
        <v>4</v>
      </c>
      <c r="E950" s="41">
        <v>3.673873384281467</v>
      </c>
      <c r="F950" s="116">
        <v>1986</v>
      </c>
      <c r="G9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3.6884971455654707</v>
      </c>
      <c r="H950" s="370"/>
      <c r="I950" s="41">
        <v>0.65</v>
      </c>
      <c r="J950" s="23">
        <f>(Tabela1[[#This Row],[real]]-1)^3/Tabela1[[#This Row],[Z]]*0.00002</f>
        <v>5.8821914278777354E-4</v>
      </c>
      <c r="K950" s="66">
        <v>3283.6332812881255</v>
      </c>
      <c r="L950" s="66">
        <v>5637.6604591336218</v>
      </c>
      <c r="M950" s="67">
        <v>42409</v>
      </c>
      <c r="N950" s="22">
        <f>IF(Tabela1[[#This Row],[Entry]]=$B$1,Tabela1[[#This Row],[real]],Tabela1[[#This Row],[L2]]/Tabela1[[#This Row],[days2]])</f>
        <v>3.7329068837268635</v>
      </c>
      <c r="O950" s="42">
        <f>IF(Tabela1[[#This Row],[Entry]]=$B$1,Tabela1[[#This Row],[real]],Tabela1[[#This Row],[L]]/($B$1-Tabela1[[#This Row],[Entry]]))</f>
        <v>3.7409823882771214</v>
      </c>
      <c r="P950" s="115">
        <v>879.64510864246586</v>
      </c>
      <c r="Q950" s="43">
        <f>MIN(500,$B$1-Tabela1[[#This Row],[Entry]])</f>
        <v>500</v>
      </c>
      <c r="R950" s="41">
        <f>(0.25-Tabela1[[#This Row],[days]]/2000)*$L$2+(Tabela1[[#This Row],[days]]/2000+0.75)*(IF(Tabela1[[#This Row],[real]]&gt;Tabela1[[#This Row],[AV2]],0.4*Tabela1[[#This Row],[real]]+0.6*Tabela1[[#This Row],[AV2]],Tabela1[[#This Row],[AV2]]))</f>
        <v>3.7329068837268635</v>
      </c>
      <c r="S950" s="42">
        <f>Tabela1[[#This Row],[real]]-Tabela1[[#This Row],[AV2]]</f>
        <v>-5.9033499445396487E-2</v>
      </c>
      <c r="T950" s="64">
        <f>Tabela1[[#This Row],[real]]/Tabela1[[#This Row],[AV2]]</f>
        <v>0.98418564907076955</v>
      </c>
      <c r="U950" s="172">
        <v>43594</v>
      </c>
      <c r="V950" s="191" t="s">
        <v>4059</v>
      </c>
      <c r="W950" s="191"/>
      <c r="X950" s="2"/>
      <c r="Y950" s="41"/>
      <c r="Z950" s="40"/>
      <c r="AA950" s="41"/>
      <c r="AB950" s="40"/>
    </row>
    <row r="951" spans="1:28" x14ac:dyDescent="0.2">
      <c r="A951" s="557">
        <v>5734</v>
      </c>
      <c r="B951" s="557" t="s">
        <v>6049</v>
      </c>
      <c r="C951" s="557" t="s">
        <v>6050</v>
      </c>
      <c r="D951" s="558">
        <v>3.5</v>
      </c>
      <c r="E951" s="559">
        <v>3.2798187260705141</v>
      </c>
      <c r="F951" s="560">
        <v>1973</v>
      </c>
      <c r="G9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1" s="558"/>
      <c r="I951" s="559">
        <v>0.33999999999999997</v>
      </c>
      <c r="J951" s="561">
        <f>(Tabela1[[#This Row],[real]]-1)^3/Tabela1[[#This Row],[Z]]*0.00002</f>
        <v>6.9703089538664424E-4</v>
      </c>
      <c r="K951" s="562">
        <v>939.37672216486101</v>
      </c>
      <c r="L951" s="562">
        <v>1101.2745931123545</v>
      </c>
      <c r="M951" s="563">
        <v>43593</v>
      </c>
      <c r="N951" s="564">
        <f>IF(Tabela1[[#This Row],[Entry]]=$B$1,Tabela1[[#This Row],[real]],Tabela1[[#This Row],[L2]]/Tabela1[[#This Row],[days2]])</f>
        <v>3.4017746589680748</v>
      </c>
      <c r="O951" s="564">
        <f>IF(Tabela1[[#This Row],[Entry]]=$B$1,Tabela1[[#This Row],[real]],Tabela1[[#This Row],[L]]/($B$1-Tabela1[[#This Row],[Entry]]))</f>
        <v>3.4095188641249368</v>
      </c>
      <c r="P951" s="560">
        <v>276.14313596239793</v>
      </c>
      <c r="Q951" s="565">
        <f>MIN(500,$B$1-Tabela1[[#This Row],[Entry]])</f>
        <v>323</v>
      </c>
      <c r="R951" s="559">
        <f>(0.25-Tabela1[[#This Row],[days]]/2000)*$L$2+(Tabela1[[#This Row],[days]]/2000+0.75)*(IF(Tabela1[[#This Row],[real]]&gt;Tabela1[[#This Row],[AV2]],0.4*Tabela1[[#This Row],[real]]+0.6*Tabela1[[#This Row],[AV2]],Tabela1[[#This Row],[AV2]]))</f>
        <v>3.3961560964883253</v>
      </c>
      <c r="S951" s="564">
        <f>Tabela1[[#This Row],[real]]-Tabela1[[#This Row],[AV2]]</f>
        <v>-0.12195593289756079</v>
      </c>
      <c r="T951" s="564">
        <f>Tabela1[[#This Row],[real]]/Tabela1[[#This Row],[AV2]]</f>
        <v>0.9641493205388989</v>
      </c>
      <c r="U951" s="566">
        <v>43593</v>
      </c>
      <c r="V951" s="191" t="s">
        <v>5194</v>
      </c>
      <c r="W951" s="191"/>
      <c r="X951" s="2"/>
      <c r="Y951" s="41"/>
      <c r="Z951" s="40"/>
      <c r="AA951" s="41"/>
      <c r="AB951" s="40"/>
    </row>
    <row r="952" spans="1:28" x14ac:dyDescent="0.2">
      <c r="A952" s="557">
        <v>6440</v>
      </c>
      <c r="B952" s="557" t="s">
        <v>6051</v>
      </c>
      <c r="C952" s="557" t="s">
        <v>6052</v>
      </c>
      <c r="D952" s="558">
        <v>3.5</v>
      </c>
      <c r="E952" s="559">
        <v>3.2798187260705141</v>
      </c>
      <c r="F952" s="560">
        <v>1976</v>
      </c>
      <c r="G9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2" s="558"/>
      <c r="I952" s="559">
        <v>0.33999999999999997</v>
      </c>
      <c r="J952" s="561">
        <f>(Tabela1[[#This Row],[real]]-1)^3/Tabela1[[#This Row],[Z]]*0.00002</f>
        <v>6.9703089538664424E-4</v>
      </c>
      <c r="K952" s="562">
        <v>939.37672216486101</v>
      </c>
      <c r="L952" s="562">
        <v>1101.2745931123545</v>
      </c>
      <c r="M952" s="563">
        <v>43593</v>
      </c>
      <c r="N952" s="564">
        <f>IF(Tabela1[[#This Row],[Entry]]=$B$1,Tabela1[[#This Row],[real]],Tabela1[[#This Row],[L2]]/Tabela1[[#This Row],[days2]])</f>
        <v>3.4017746589680748</v>
      </c>
      <c r="O952" s="564">
        <f>IF(Tabela1[[#This Row],[Entry]]=$B$1,Tabela1[[#This Row],[real]],Tabela1[[#This Row],[L]]/($B$1-Tabela1[[#This Row],[Entry]]))</f>
        <v>3.4095188641249368</v>
      </c>
      <c r="P952" s="560">
        <v>276.14313596239793</v>
      </c>
      <c r="Q952" s="565">
        <f>MIN(500,$B$1-Tabela1[[#This Row],[Entry]])</f>
        <v>323</v>
      </c>
      <c r="R952" s="559">
        <f>(0.25-Tabela1[[#This Row],[days]]/2000)*$L$2+(Tabela1[[#This Row],[days]]/2000+0.75)*(IF(Tabela1[[#This Row],[real]]&gt;Tabela1[[#This Row],[AV2]],0.4*Tabela1[[#This Row],[real]]+0.6*Tabela1[[#This Row],[AV2]],Tabela1[[#This Row],[AV2]]))</f>
        <v>3.3961560964883253</v>
      </c>
      <c r="S952" s="564">
        <f>Tabela1[[#This Row],[real]]-Tabela1[[#This Row],[AV2]]</f>
        <v>-0.12195593289756079</v>
      </c>
      <c r="T952" s="564">
        <f>Tabela1[[#This Row],[real]]/Tabela1[[#This Row],[AV2]]</f>
        <v>0.9641493205388989</v>
      </c>
      <c r="U952" s="566">
        <v>43593</v>
      </c>
      <c r="V952" s="191" t="s">
        <v>4417</v>
      </c>
      <c r="W952" s="191"/>
      <c r="X952" s="2"/>
      <c r="Y952" s="41"/>
      <c r="Z952" s="40"/>
      <c r="AA952" s="41"/>
      <c r="AB952" s="40"/>
    </row>
    <row r="953" spans="1:28" x14ac:dyDescent="0.2">
      <c r="A953" s="75">
        <v>3954741</v>
      </c>
      <c r="B953" s="75" t="s">
        <v>3834</v>
      </c>
      <c r="C953" s="75" t="s">
        <v>3834</v>
      </c>
      <c r="D953" s="76">
        <v>3.5</v>
      </c>
      <c r="E953" s="77">
        <v>3.3453403696450299</v>
      </c>
      <c r="F953" s="116">
        <v>2012</v>
      </c>
      <c r="G9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3" s="39"/>
      <c r="I953" s="77">
        <v>0.55000000000000004</v>
      </c>
      <c r="J953" s="23">
        <f>(Tabela1[[#This Row],[real]]-1)^3/Tabela1[[#This Row],[Z]]*0.00002</f>
        <v>4.6912107431332667E-4</v>
      </c>
      <c r="K953" s="112">
        <v>1773.7220962877609</v>
      </c>
      <c r="L953" s="66">
        <v>2522.535904992113</v>
      </c>
      <c r="M953" s="79">
        <v>43158</v>
      </c>
      <c r="N953" s="47">
        <f>IF(Tabela1[[#This Row],[Entry]]=$B$1,Tabela1[[#This Row],[real]],Tabela1[[#This Row],[L2]]/Tabela1[[#This Row],[days2]])</f>
        <v>3.3367297778793175</v>
      </c>
      <c r="O953" s="64">
        <f>IF(Tabela1[[#This Row],[Entry]]=$B$1,Tabela1[[#This Row],[real]],Tabela1[[#This Row],[L]]/($B$1-Tabela1[[#This Row],[Entry]]))</f>
        <v>3.3278837796729723</v>
      </c>
      <c r="P953" s="117">
        <v>531.57498939427535</v>
      </c>
      <c r="Q953" s="78">
        <f>MIN(500,$B$1-Tabela1[[#This Row],[Entry]])</f>
        <v>500</v>
      </c>
      <c r="R953" s="77">
        <f>(0.25-Tabela1[[#This Row],[days]]/2000)*$L$2+(Tabela1[[#This Row],[days]]/2000+0.75)*(IF(Tabela1[[#This Row],[real]]&gt;Tabela1[[#This Row],[AV2]],0.4*Tabela1[[#This Row],[real]]+0.6*Tabela1[[#This Row],[AV2]],Tabela1[[#This Row],[AV2]]))</f>
        <v>3.3401740145856023</v>
      </c>
      <c r="S953" s="64">
        <f>Tabela1[[#This Row],[real]]-Tabela1[[#This Row],[AV2]]</f>
        <v>8.6105917657124387E-3</v>
      </c>
      <c r="T953" s="64">
        <f>Tabela1[[#This Row],[real]]/Tabela1[[#This Row],[AV2]]</f>
        <v>1.0025805481231342</v>
      </c>
      <c r="U953" s="168">
        <v>43593</v>
      </c>
      <c r="V953" s="191" t="s">
        <v>4057</v>
      </c>
      <c r="W953" s="191"/>
      <c r="X953" s="2"/>
      <c r="Y953" s="41"/>
      <c r="Z953" s="40"/>
      <c r="AA953" s="41"/>
      <c r="AB953" s="40"/>
    </row>
    <row r="954" spans="1:28" x14ac:dyDescent="0.2">
      <c r="A954" s="309">
        <v>7738404</v>
      </c>
      <c r="B954" s="309" t="s">
        <v>5316</v>
      </c>
      <c r="C954" s="309" t="s">
        <v>5317</v>
      </c>
      <c r="D954" s="311">
        <v>3.5</v>
      </c>
      <c r="E954" s="313">
        <v>3.4440218108393132</v>
      </c>
      <c r="F954" s="116">
        <v>2016</v>
      </c>
      <c r="G9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4" s="380"/>
      <c r="I954" s="313">
        <v>0.47</v>
      </c>
      <c r="J954" s="301">
        <f>(Tabela1[[#This Row],[real]]-1)^3/Tabela1[[#This Row],[Z]]*0.00002</f>
        <v>6.2122277552410278E-4</v>
      </c>
      <c r="K954" s="317">
        <v>1695.1358017117916</v>
      </c>
      <c r="L954" s="66">
        <v>2308.5421891425408</v>
      </c>
      <c r="M954" s="306">
        <v>43268</v>
      </c>
      <c r="N954" s="304">
        <f>IF(Tabela1[[#This Row],[Entry]]=$B$1,Tabela1[[#This Row],[real]],Tabela1[[#This Row],[L2]]/Tabela1[[#This Row],[days2]])</f>
        <v>3.5531579284173498</v>
      </c>
      <c r="O954" s="319">
        <f>IF(Tabela1[[#This Row],[Entry]]=$B$1,Tabela1[[#This Row],[real]],Tabela1[[#This Row],[L]]/($B$1-Tabela1[[#This Row],[Entry]]))</f>
        <v>3.5625651067014519</v>
      </c>
      <c r="P954" s="315">
        <v>477.07865393611712</v>
      </c>
      <c r="Q954" s="321">
        <f>MIN(500,$B$1-Tabela1[[#This Row],[Entry]])</f>
        <v>500</v>
      </c>
      <c r="R954" s="313">
        <f>(0.25-Tabela1[[#This Row],[days]]/2000)*$L$2+(Tabela1[[#This Row],[days]]/2000+0.75)*(IF(Tabela1[[#This Row],[real]]&gt;Tabela1[[#This Row],[AV2]],0.4*Tabela1[[#This Row],[real]]+0.6*Tabela1[[#This Row],[AV2]],Tabela1[[#This Row],[AV2]]))</f>
        <v>3.5531579284173498</v>
      </c>
      <c r="S954" s="319">
        <f>Tabela1[[#This Row],[real]]-Tabela1[[#This Row],[AV2]]</f>
        <v>-0.10913611757803654</v>
      </c>
      <c r="T954" s="319">
        <f>Tabela1[[#This Row],[real]]/Tabela1[[#This Row],[AV2]]</f>
        <v>0.96928475463891128</v>
      </c>
      <c r="U954" s="306">
        <v>43593</v>
      </c>
      <c r="V954" s="307" t="s">
        <v>5318</v>
      </c>
      <c r="W954" s="191"/>
      <c r="X954" s="2"/>
      <c r="Y954" s="41"/>
      <c r="Z954" s="40"/>
      <c r="AA954" s="41"/>
      <c r="AB954" s="40"/>
    </row>
    <row r="955" spans="1:28" x14ac:dyDescent="0.2">
      <c r="A955" s="75">
        <v>8256417</v>
      </c>
      <c r="B955" s="75" t="s">
        <v>3602</v>
      </c>
      <c r="C955" s="80" t="s">
        <v>6526</v>
      </c>
      <c r="D955" s="76">
        <v>4</v>
      </c>
      <c r="E955" s="77">
        <v>3.9583278765345282</v>
      </c>
      <c r="F955" s="116">
        <v>2017</v>
      </c>
      <c r="G9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5" s="76"/>
      <c r="I955" s="77">
        <v>0.87</v>
      </c>
      <c r="J955" s="23">
        <f>(Tabela1[[#This Row],[real]]-1)^3/Tabela1[[#This Row],[Z]]*0.00002</f>
        <v>5.9518182512441028E-4</v>
      </c>
      <c r="K955" s="112">
        <v>2401.0647325258024</v>
      </c>
      <c r="L955" s="66">
        <v>3599.6408949737579</v>
      </c>
      <c r="M955" s="79">
        <v>43049</v>
      </c>
      <c r="N955" s="22">
        <f>IF(Tabela1[[#This Row],[Entry]]=$B$1,Tabela1[[#This Row],[real]],Tabela1[[#This Row],[L2]]/Tabela1[[#This Row],[days2]])</f>
        <v>4.1238185483269936</v>
      </c>
      <c r="O955" s="64">
        <f>IF(Tabela1[[#This Row],[Entry]]=$B$1,Tabela1[[#This Row],[real]],Tabela1[[#This Row],[L]]/($B$1-Tabela1[[#This Row],[Entry]]))</f>
        <v>4.1518349422996055</v>
      </c>
      <c r="P955" s="117">
        <v>582.24306050029736</v>
      </c>
      <c r="Q955" s="78">
        <f>MIN(500,$B$1-Tabela1[[#This Row],[Entry]])</f>
        <v>500</v>
      </c>
      <c r="R955" s="77">
        <f>(0.25-Tabela1[[#This Row],[days]]/2000)*$L$2+(Tabela1[[#This Row],[days]]/2000+0.75)*(IF(Tabela1[[#This Row],[real]]&gt;Tabela1[[#This Row],[AV2]],0.4*Tabela1[[#This Row],[real]]+0.6*Tabela1[[#This Row],[AV2]],Tabela1[[#This Row],[AV2]]))</f>
        <v>4.1238185483269936</v>
      </c>
      <c r="S955" s="64">
        <f>Tabela1[[#This Row],[real]]-Tabela1[[#This Row],[AV2]]</f>
        <v>-0.16549067179246535</v>
      </c>
      <c r="T955" s="64">
        <f>Tabela1[[#This Row],[real]]/Tabela1[[#This Row],[AV2]]</f>
        <v>0.95986955540039365</v>
      </c>
      <c r="U955" s="172">
        <v>43593</v>
      </c>
      <c r="V955" s="191" t="s">
        <v>4129</v>
      </c>
      <c r="W955" s="191"/>
      <c r="X955" s="2"/>
      <c r="Y955" s="41"/>
      <c r="Z955" s="40"/>
      <c r="AA955" s="41"/>
      <c r="AB955" s="40"/>
    </row>
    <row r="956" spans="1:28" x14ac:dyDescent="0.2">
      <c r="A956" s="65">
        <v>7548871</v>
      </c>
      <c r="B956" s="65" t="s">
        <v>304</v>
      </c>
      <c r="C956" s="65" t="s">
        <v>6529</v>
      </c>
      <c r="D956" s="39">
        <v>4</v>
      </c>
      <c r="E956" s="41">
        <v>3.8287094917382736</v>
      </c>
      <c r="F956" s="116">
        <v>2016</v>
      </c>
      <c r="G9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6" s="39"/>
      <c r="I956" s="41">
        <v>0.69</v>
      </c>
      <c r="J956" s="23">
        <f>(Tabela1[[#This Row],[real]]-1)^3/Tabela1[[#This Row],[Z]]*0.00002</f>
        <v>6.5606360818385541E-4</v>
      </c>
      <c r="K956" s="66">
        <v>2954.8152480127214</v>
      </c>
      <c r="L956" s="66">
        <v>4866.3920220749633</v>
      </c>
      <c r="M956" s="67">
        <v>42652</v>
      </c>
      <c r="N956" s="22">
        <f>IF(Tabela1[[#This Row],[Entry]]=$B$1,Tabela1[[#This Row],[real]],Tabela1[[#This Row],[L2]]/Tabela1[[#This Row],[days2]])</f>
        <v>3.8538122707730915</v>
      </c>
      <c r="O956" s="42">
        <f>IF(Tabela1[[#This Row],[Entry]]=$B$1,Tabela1[[#This Row],[real]],Tabela1[[#This Row],[L]]/($B$1-Tabela1[[#This Row],[Entry]]))</f>
        <v>3.8499936883504455</v>
      </c>
      <c r="P956" s="115">
        <v>766.72526848848622</v>
      </c>
      <c r="Q956" s="43">
        <f>MIN(500,$B$1-Tabela1[[#This Row],[Entry]])</f>
        <v>500</v>
      </c>
      <c r="R956" s="41">
        <f>(0.25-Tabela1[[#This Row],[days]]/2000)*$L$2+(Tabela1[[#This Row],[days]]/2000+0.75)*(IF(Tabela1[[#This Row],[real]]&gt;Tabela1[[#This Row],[AV2]],0.4*Tabela1[[#This Row],[real]]+0.6*Tabela1[[#This Row],[AV2]],Tabela1[[#This Row],[AV2]]))</f>
        <v>3.8538122707730915</v>
      </c>
      <c r="S956" s="42">
        <f>Tabela1[[#This Row],[real]]-Tabela1[[#This Row],[AV2]]</f>
        <v>-2.5102779034817946E-2</v>
      </c>
      <c r="T956" s="64">
        <f>Tabela1[[#This Row],[real]]/Tabela1[[#This Row],[AV2]]</f>
        <v>0.99348624757225601</v>
      </c>
      <c r="U956" s="172">
        <v>43592</v>
      </c>
      <c r="V956" s="191" t="s">
        <v>4155</v>
      </c>
      <c r="W956" s="191"/>
      <c r="X956" s="2"/>
      <c r="Y956" s="41"/>
      <c r="Z956" s="40"/>
      <c r="AA956" s="41"/>
      <c r="AB956" s="40"/>
    </row>
    <row r="957" spans="1:28" x14ac:dyDescent="0.2">
      <c r="A957" s="75">
        <v>4356</v>
      </c>
      <c r="B957" s="75" t="s">
        <v>366</v>
      </c>
      <c r="C957" s="75" t="s">
        <v>3827</v>
      </c>
      <c r="D957" s="76">
        <v>4</v>
      </c>
      <c r="E957" s="77">
        <v>3.6228466347265034</v>
      </c>
      <c r="F957" s="116">
        <v>1990</v>
      </c>
      <c r="G9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6.1608521597021033</v>
      </c>
      <c r="H957" s="76"/>
      <c r="I957" s="77">
        <v>0.56999999999999995</v>
      </c>
      <c r="J957" s="23">
        <f>(Tabela1[[#This Row],[real]]-1)^3/Tabela1[[#This Row],[Z]]*0.00002</f>
        <v>6.3310221170123095E-4</v>
      </c>
      <c r="K957" s="112">
        <v>1935.3996432709887</v>
      </c>
      <c r="L957" s="66">
        <v>2758.6337571238619</v>
      </c>
      <c r="M957" s="79">
        <v>43153</v>
      </c>
      <c r="N957" s="47">
        <f>IF(Tabela1[[#This Row],[Entry]]=$B$1,Tabela1[[#This Row],[real]],Tabela1[[#This Row],[L2]]/Tabela1[[#This Row],[days2]])</f>
        <v>3.624938317290213</v>
      </c>
      <c r="O957" s="64">
        <f>IF(Tabela1[[#This Row],[Entry]]=$B$1,Tabela1[[#This Row],[real]],Tabela1[[#This Row],[L]]/($B$1-Tabela1[[#This Row],[Entry]]))</f>
        <v>3.6155095113025713</v>
      </c>
      <c r="P957" s="117">
        <v>533.91243487910651</v>
      </c>
      <c r="Q957" s="78">
        <f>MIN(500,$B$1-Tabela1[[#This Row],[Entry]])</f>
        <v>500</v>
      </c>
      <c r="R957" s="77">
        <f>(0.25-Tabela1[[#This Row],[days]]/2000)*$L$2+(Tabela1[[#This Row],[days]]/2000+0.75)*(IF(Tabela1[[#This Row],[real]]&gt;Tabela1[[#This Row],[AV2]],0.4*Tabela1[[#This Row],[real]]+0.6*Tabela1[[#This Row],[AV2]],Tabela1[[#This Row],[AV2]]))</f>
        <v>3.624938317290213</v>
      </c>
      <c r="S957" s="64">
        <f>Tabela1[[#This Row],[real]]-Tabela1[[#This Row],[AV2]]</f>
        <v>-2.0916825637096181E-3</v>
      </c>
      <c r="T957" s="64">
        <f>Tabela1[[#This Row],[real]]/Tabela1[[#This Row],[AV2]]</f>
        <v>0.99942297430173288</v>
      </c>
      <c r="U957" s="168">
        <v>43591</v>
      </c>
      <c r="V957" s="191" t="s">
        <v>4285</v>
      </c>
      <c r="W957" s="191"/>
      <c r="X957" s="2"/>
      <c r="Y957" s="41"/>
      <c r="Z957" s="40"/>
      <c r="AA957" s="41"/>
      <c r="AB957" s="40"/>
    </row>
    <row r="958" spans="1:28" x14ac:dyDescent="0.2">
      <c r="A958" s="557">
        <v>6649859</v>
      </c>
      <c r="B958" s="557" t="s">
        <v>715</v>
      </c>
      <c r="C958" s="557" t="s">
        <v>6046</v>
      </c>
      <c r="D958" s="558">
        <v>3</v>
      </c>
      <c r="E958" s="559">
        <v>3.0581313519003981</v>
      </c>
      <c r="F958" s="560">
        <v>2015</v>
      </c>
      <c r="G9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8" s="558"/>
      <c r="I958" s="559">
        <v>0.24</v>
      </c>
      <c r="J958" s="561">
        <f>(Tabela1[[#This Row],[real]]-1)^3/Tabela1[[#This Row],[Z]]*0.00002</f>
        <v>7.2650401565459242E-4</v>
      </c>
      <c r="K958" s="562">
        <v>884.70712595119767</v>
      </c>
      <c r="L958" s="562">
        <v>1038.5129694522841</v>
      </c>
      <c r="M958" s="563">
        <v>43591</v>
      </c>
      <c r="N958" s="564">
        <f>IF(Tabela1[[#This Row],[Entry]]=$B$1,Tabela1[[#This Row],[real]],Tabela1[[#This Row],[L2]]/Tabela1[[#This Row],[days2]])</f>
        <v>3.1870986883787862</v>
      </c>
      <c r="O958" s="564">
        <f>IF(Tabela1[[#This Row],[Entry]]=$B$1,Tabela1[[#This Row],[real]],Tabela1[[#This Row],[L]]/($B$1-Tabela1[[#This Row],[Entry]]))</f>
        <v>3.1954245213916432</v>
      </c>
      <c r="P958" s="560">
        <v>277.59012583360908</v>
      </c>
      <c r="Q958" s="565">
        <f>MIN(500,$B$1-Tabela1[[#This Row],[Entry]])</f>
        <v>325</v>
      </c>
      <c r="R958" s="559">
        <f>(0.25-Tabela1[[#This Row],[days]]/2000)*$L$2+(Tabela1[[#This Row],[days]]/2000+0.75)*(IF(Tabela1[[#This Row],[real]]&gt;Tabela1[[#This Row],[AV2]],0.4*Tabela1[[#This Row],[real]]+0.6*Tabela1[[#This Row],[AV2]],Tabela1[[#This Row],[AV2]]))</f>
        <v>3.2003277599072915</v>
      </c>
      <c r="S958" s="564">
        <f>Tabela1[[#This Row],[real]]-Tabela1[[#This Row],[AV2]]</f>
        <v>-0.12896733647838809</v>
      </c>
      <c r="T958" s="564">
        <f>Tabela1[[#This Row],[real]]/Tabela1[[#This Row],[AV2]]</f>
        <v>0.95953456447751506</v>
      </c>
      <c r="U958" s="566">
        <v>43591</v>
      </c>
      <c r="V958" s="191" t="s">
        <v>4482</v>
      </c>
      <c r="W958" s="191"/>
      <c r="X958" s="2"/>
      <c r="Y958" s="41"/>
      <c r="Z958" s="40"/>
      <c r="AA958" s="41"/>
      <c r="AB958" s="40"/>
    </row>
    <row r="959" spans="1:28" x14ac:dyDescent="0.2">
      <c r="A959" s="557">
        <v>7117143</v>
      </c>
      <c r="B959" s="557" t="s">
        <v>5956</v>
      </c>
      <c r="C959" s="557" t="s">
        <v>6047</v>
      </c>
      <c r="D959" s="558">
        <v>3</v>
      </c>
      <c r="E959" s="559">
        <v>3.1075948194777223</v>
      </c>
      <c r="F959" s="560">
        <v>2016</v>
      </c>
      <c r="G9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59" s="558"/>
      <c r="I959" s="559">
        <v>0.33999999999999997</v>
      </c>
      <c r="J959" s="561">
        <f>(Tabela1[[#This Row],[real]]-1)^3/Tabela1[[#This Row],[Z]]*0.00002</f>
        <v>5.5069666422655672E-4</v>
      </c>
      <c r="K959" s="562">
        <v>889.11940338230579</v>
      </c>
      <c r="L959" s="562">
        <v>1042.9386880751752</v>
      </c>
      <c r="M959" s="563">
        <v>43591</v>
      </c>
      <c r="N959" s="564">
        <f>IF(Tabela1[[#This Row],[Entry]]=$B$1,Tabela1[[#This Row],[real]],Tabela1[[#This Row],[L2]]/Tabela1[[#This Row],[days2]])</f>
        <v>3.2029936249074464</v>
      </c>
      <c r="O959" s="564">
        <f>IF(Tabela1[[#This Row],[Entry]]=$B$1,Tabela1[[#This Row],[real]],Tabela1[[#This Row],[L]]/($B$1-Tabela1[[#This Row],[Entry]]))</f>
        <v>3.209042117154385</v>
      </c>
      <c r="P959" s="560">
        <v>277.59012583360908</v>
      </c>
      <c r="Q959" s="565">
        <f>MIN(500,$B$1-Tabela1[[#This Row],[Entry]])</f>
        <v>325</v>
      </c>
      <c r="R959" s="559">
        <f>(0.25-Tabela1[[#This Row],[days]]/2000)*$L$2+(Tabela1[[#This Row],[days]]/2000+0.75)*(IF(Tabela1[[#This Row],[real]]&gt;Tabela1[[#This Row],[AV2]],0.4*Tabela1[[#This Row],[real]]+0.6*Tabela1[[#This Row],[AV2]],Tabela1[[#This Row],[AV2]]))</f>
        <v>3.2148318894896941</v>
      </c>
      <c r="S959" s="564">
        <f>Tabela1[[#This Row],[real]]-Tabela1[[#This Row],[AV2]]</f>
        <v>-9.5398805429724121E-2</v>
      </c>
      <c r="T959" s="564">
        <f>Tabela1[[#This Row],[real]]/Tabela1[[#This Row],[AV2]]</f>
        <v>0.97021573671334393</v>
      </c>
      <c r="U959" s="566">
        <v>43591</v>
      </c>
      <c r="V959" s="191" t="s">
        <v>6048</v>
      </c>
      <c r="W959" s="191"/>
      <c r="X959" s="2"/>
      <c r="Y959" s="41"/>
      <c r="Z959" s="40"/>
      <c r="AA959" s="41"/>
      <c r="AB959" s="40"/>
    </row>
    <row r="960" spans="1:28" x14ac:dyDescent="0.2">
      <c r="A960" s="184">
        <v>7849718</v>
      </c>
      <c r="B960" s="184" t="s">
        <v>3160</v>
      </c>
      <c r="C960" s="184" t="s">
        <v>3905</v>
      </c>
      <c r="D960" s="185">
        <v>3.5</v>
      </c>
      <c r="E960" s="186">
        <v>3.5454149163781286</v>
      </c>
      <c r="F960" s="116">
        <v>2016</v>
      </c>
      <c r="G9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0" s="185"/>
      <c r="I960" s="186">
        <v>0.51</v>
      </c>
      <c r="J960" s="178">
        <f>(Tabela1[[#This Row],[real]]-1)^3/Tabela1[[#This Row],[Z]]*0.00002</f>
        <v>6.4674871414672889E-4</v>
      </c>
      <c r="K960" s="188">
        <v>1791.392558085769</v>
      </c>
      <c r="L960" s="66">
        <v>2503.469813397795</v>
      </c>
      <c r="M960" s="183">
        <v>43182</v>
      </c>
      <c r="N960" s="181">
        <f>IF(Tabela1[[#This Row],[Entry]]=$B$1,Tabela1[[#This Row],[real]],Tabela1[[#This Row],[L2]]/Tabela1[[#This Row],[days2]])</f>
        <v>3.4437205487143245</v>
      </c>
      <c r="O960" s="189">
        <f>IF(Tabela1[[#This Row],[Entry]]=$B$1,Tabela1[[#This Row],[real]],Tabela1[[#This Row],[L]]/($B$1-Tabela1[[#This Row],[Entry]]))</f>
        <v>3.4107218166182491</v>
      </c>
      <c r="P960" s="187">
        <v>520.19103546440954</v>
      </c>
      <c r="Q960" s="190">
        <f>MIN(500,$B$1-Tabela1[[#This Row],[Entry]])</f>
        <v>500</v>
      </c>
      <c r="R960" s="186">
        <f>(0.25-Tabela1[[#This Row],[days]]/2000)*$L$2+(Tabela1[[#This Row],[days]]/2000+0.75)*(IF(Tabela1[[#This Row],[real]]&gt;Tabela1[[#This Row],[AV2]],0.4*Tabela1[[#This Row],[real]]+0.6*Tabela1[[#This Row],[AV2]],Tabela1[[#This Row],[AV2]]))</f>
        <v>3.4843982957798461</v>
      </c>
      <c r="S960" s="189">
        <f>Tabela1[[#This Row],[real]]-Tabela1[[#This Row],[AV2]]</f>
        <v>0.10169436766380402</v>
      </c>
      <c r="T960" s="189">
        <f>Tabela1[[#This Row],[real]]/Tabela1[[#This Row],[AV2]]</f>
        <v>1.0295303774581159</v>
      </c>
      <c r="U960" s="183">
        <v>43591</v>
      </c>
      <c r="V960" s="191" t="s">
        <v>3983</v>
      </c>
      <c r="W960" s="191"/>
      <c r="X960" s="2"/>
      <c r="Y960" s="41"/>
      <c r="Z960" s="40"/>
      <c r="AA960" s="41"/>
      <c r="AB960" s="40"/>
    </row>
    <row r="961" spans="1:28" x14ac:dyDescent="0.2">
      <c r="A961" s="65">
        <v>63</v>
      </c>
      <c r="B961" s="65" t="s">
        <v>711</v>
      </c>
      <c r="C961" s="65" t="s">
        <v>712</v>
      </c>
      <c r="D961" s="39">
        <v>4</v>
      </c>
      <c r="E961" s="41">
        <v>3.7044225959402404</v>
      </c>
      <c r="F961" s="116">
        <v>1966</v>
      </c>
      <c r="G9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2.2083225845514725</v>
      </c>
      <c r="H961" s="39"/>
      <c r="I961" s="41">
        <v>0.86</v>
      </c>
      <c r="J961" s="23">
        <f>(Tabela1[[#This Row],[real]]-1)^3/Tabela1[[#This Row],[Z]]*0.00002</f>
        <v>4.5999722536024362E-4</v>
      </c>
      <c r="K961" s="66">
        <v>3140.7539583053299</v>
      </c>
      <c r="L961" s="66">
        <v>5347.7303868101799</v>
      </c>
      <c r="M961" s="67">
        <v>42409</v>
      </c>
      <c r="N961" s="22">
        <f>IF(Tabela1[[#This Row],[Entry]]=$B$1,Tabela1[[#This Row],[real]],Tabela1[[#This Row],[L2]]/Tabela1[[#This Row],[days2]])</f>
        <v>3.570478511672027</v>
      </c>
      <c r="O961" s="42">
        <f>IF(Tabela1[[#This Row],[Entry]]=$B$1,Tabela1[[#This Row],[real]],Tabela1[[#This Row],[L]]/($B$1-Tabela1[[#This Row],[Entry]]))</f>
        <v>3.5485934882615657</v>
      </c>
      <c r="P961" s="115">
        <v>879.64510864246586</v>
      </c>
      <c r="Q961" s="43">
        <f>MIN(500,$B$1-Tabela1[[#This Row],[Entry]])</f>
        <v>500</v>
      </c>
      <c r="R961" s="41">
        <f>(0.25-Tabela1[[#This Row],[days]]/2000)*$L$2+(Tabela1[[#This Row],[days]]/2000+0.75)*(IF(Tabela1[[#This Row],[real]]&gt;Tabela1[[#This Row],[AV2]],0.4*Tabela1[[#This Row],[real]]+0.6*Tabela1[[#This Row],[AV2]],Tabela1[[#This Row],[AV2]]))</f>
        <v>3.6240561453793125</v>
      </c>
      <c r="S961" s="42">
        <f>Tabela1[[#This Row],[real]]-Tabela1[[#This Row],[AV2]]</f>
        <v>0.13394408426821336</v>
      </c>
      <c r="T961" s="64">
        <f>Tabela1[[#This Row],[real]]/Tabela1[[#This Row],[AV2]]</f>
        <v>1.0375143230327097</v>
      </c>
      <c r="U961" s="168">
        <v>43590</v>
      </c>
      <c r="V961" s="191" t="s">
        <v>4340</v>
      </c>
      <c r="W961" s="191"/>
      <c r="X961" s="2"/>
      <c r="Y961" s="41"/>
      <c r="Z961" s="40"/>
      <c r="AA961" s="41"/>
      <c r="AB961" s="40"/>
    </row>
    <row r="962" spans="1:28" x14ac:dyDescent="0.2">
      <c r="A962" s="570">
        <v>12852</v>
      </c>
      <c r="B962" s="570" t="s">
        <v>6040</v>
      </c>
      <c r="C962" s="570" t="s">
        <v>6041</v>
      </c>
      <c r="D962" s="571">
        <v>3.5</v>
      </c>
      <c r="E962" s="572">
        <v>3.3379734287193394</v>
      </c>
      <c r="F962" s="560">
        <v>1970</v>
      </c>
      <c r="G9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2" s="571"/>
      <c r="I962" s="572">
        <v>0.33999999999999997</v>
      </c>
      <c r="J962" s="561">
        <f>(Tabela1[[#This Row],[real]]-1)^3/Tabela1[[#This Row],[Z]]*0.00002</f>
        <v>7.51743690684803E-4</v>
      </c>
      <c r="K962" s="573">
        <v>966.2660817362256</v>
      </c>
      <c r="L962" s="562">
        <v>1134.6455934696876</v>
      </c>
      <c r="M962" s="566">
        <v>43590</v>
      </c>
      <c r="N962" s="564">
        <f>IF(Tabela1[[#This Row],[Entry]]=$B$1,Tabela1[[#This Row],[real]],Tabela1[[#This Row],[L2]]/Tabela1[[#This Row],[days2]])</f>
        <v>3.4718740903240968</v>
      </c>
      <c r="O962" s="574">
        <f>IF(Tabela1[[#This Row],[Entry]]=$B$1,Tabela1[[#This Row],[real]],Tabela1[[#This Row],[L]]/($B$1-Tabela1[[#This Row],[Entry]]))</f>
        <v>3.4805079554284895</v>
      </c>
      <c r="P962" s="575">
        <v>278.31253570777545</v>
      </c>
      <c r="Q962" s="576">
        <f>MIN(500,$B$1-Tabela1[[#This Row],[Entry]])</f>
        <v>326</v>
      </c>
      <c r="R962" s="572">
        <f>(0.25-Tabela1[[#This Row],[days]]/2000)*$L$2+(Tabela1[[#This Row],[days]]/2000+0.75)*(IF(Tabela1[[#This Row],[real]]&gt;Tabela1[[#This Row],[AV2]],0.4*Tabela1[[#This Row],[real]]+0.6*Tabela1[[#This Row],[AV2]],Tabela1[[#This Row],[AV2]]))</f>
        <v>3.4602521071889116</v>
      </c>
      <c r="S962" s="574">
        <f>Tabela1[[#This Row],[real]]-Tabela1[[#This Row],[AV2]]</f>
        <v>-0.13390066160475733</v>
      </c>
      <c r="T962" s="574">
        <f>Tabela1[[#This Row],[real]]/Tabela1[[#This Row],[AV2]]</f>
        <v>0.96143274262798573</v>
      </c>
      <c r="U962" s="566">
        <v>43590</v>
      </c>
      <c r="V962" s="191" t="s">
        <v>6042</v>
      </c>
      <c r="W962" s="191"/>
      <c r="X962" s="2"/>
      <c r="Y962" s="41"/>
      <c r="Z962" s="40"/>
      <c r="AA962" s="41"/>
      <c r="AB962" s="40"/>
    </row>
    <row r="963" spans="1:28" x14ac:dyDescent="0.2">
      <c r="A963" s="557">
        <v>9151198</v>
      </c>
      <c r="B963" s="557" t="s">
        <v>439</v>
      </c>
      <c r="C963" s="557" t="s">
        <v>6044</v>
      </c>
      <c r="D963" s="558">
        <v>3.5</v>
      </c>
      <c r="E963" s="559">
        <v>3.4175960221015571</v>
      </c>
      <c r="F963" s="560">
        <v>2019</v>
      </c>
      <c r="G9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3" s="586"/>
      <c r="I963" s="559">
        <v>0.35</v>
      </c>
      <c r="J963" s="561">
        <f>(Tabela1[[#This Row],[real]]-1)^3/Tabela1[[#This Row],[Z]]*0.00002</f>
        <v>8.0744536994002919E-4</v>
      </c>
      <c r="K963" s="562">
        <v>992.63434564880038</v>
      </c>
      <c r="L963" s="562">
        <v>1165.8716720432406</v>
      </c>
      <c r="M963" s="563">
        <v>43590</v>
      </c>
      <c r="N963" s="564">
        <f>IF(Tabela1[[#This Row],[Entry]]=$B$1,Tabela1[[#This Row],[real]],Tabela1[[#This Row],[L2]]/Tabela1[[#This Row],[days2]])</f>
        <v>3.5666174472681802</v>
      </c>
      <c r="O963" s="564">
        <f>IF(Tabela1[[#This Row],[Entry]]=$B$1,Tabela1[[#This Row],[real]],Tabela1[[#This Row],[L]]/($B$1-Tabela1[[#This Row],[Entry]]))</f>
        <v>3.5762934725252777</v>
      </c>
      <c r="P963" s="560">
        <v>278.31253570777545</v>
      </c>
      <c r="Q963" s="565">
        <f>MIN(500,$B$1-Tabela1[[#This Row],[Entry]])</f>
        <v>326</v>
      </c>
      <c r="R963" s="559">
        <f>(0.25-Tabela1[[#This Row],[days]]/2000)*$L$2+(Tabela1[[#This Row],[days]]/2000+0.75)*(IF(Tabela1[[#This Row],[real]]&gt;Tabela1[[#This Row],[AV2]],0.4*Tabela1[[#This Row],[real]]+0.6*Tabela1[[#This Row],[AV2]],Tabela1[[#This Row],[AV2]]))</f>
        <v>3.54675279207886</v>
      </c>
      <c r="S963" s="564">
        <f>Tabela1[[#This Row],[real]]-Tabela1[[#This Row],[AV2]]</f>
        <v>-0.14902142516662309</v>
      </c>
      <c r="T963" s="564">
        <f>Tabela1[[#This Row],[real]]/Tabela1[[#This Row],[AV2]]</f>
        <v>0.9582177154208773</v>
      </c>
      <c r="U963" s="566">
        <v>43590</v>
      </c>
      <c r="V963" s="191" t="s">
        <v>6045</v>
      </c>
      <c r="W963" s="191"/>
      <c r="X963" s="2"/>
      <c r="Y963" s="41"/>
      <c r="Z963" s="40"/>
      <c r="AA963" s="41"/>
      <c r="AB963" s="40"/>
    </row>
    <row r="964" spans="1:28" x14ac:dyDescent="0.2">
      <c r="A964" s="297">
        <v>8375204</v>
      </c>
      <c r="B964" s="297" t="s">
        <v>5351</v>
      </c>
      <c r="C964" s="297" t="s">
        <v>5352</v>
      </c>
      <c r="D964" s="298">
        <v>3.5</v>
      </c>
      <c r="E964" s="299">
        <v>3.5350674913703437</v>
      </c>
      <c r="F964" s="116">
        <v>2017</v>
      </c>
      <c r="G9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4" s="370"/>
      <c r="I964" s="299">
        <v>0.49</v>
      </c>
      <c r="J964" s="301">
        <f>(Tabela1[[#This Row],[real]]-1)^3/Tabela1[[#This Row],[Z]]*0.00002</f>
        <v>6.6497067566677109E-4</v>
      </c>
      <c r="K964" s="302">
        <v>1688.80464866751</v>
      </c>
      <c r="L964" s="66">
        <v>2280.4120384093721</v>
      </c>
      <c r="M964" s="303">
        <v>43277</v>
      </c>
      <c r="N964" s="304">
        <f>IF(Tabela1[[#This Row],[Entry]]=$B$1,Tabela1[[#This Row],[real]],Tabela1[[#This Row],[L2]]/Tabela1[[#This Row],[days2]])</f>
        <v>3.5753342647040478</v>
      </c>
      <c r="O964" s="304">
        <f>IF(Tabela1[[#This Row],[Entry]]=$B$1,Tabela1[[#This Row],[real]],Tabela1[[#This Row],[L]]/($B$1-Tabela1[[#This Row],[Entry]]))</f>
        <v>3.5687199349129455</v>
      </c>
      <c r="P964" s="300">
        <v>472.34874381942655</v>
      </c>
      <c r="Q964" s="305">
        <f>MIN(500,$B$1-Tabela1[[#This Row],[Entry]])</f>
        <v>500</v>
      </c>
      <c r="R964" s="299">
        <f>(0.25-Tabela1[[#This Row],[days]]/2000)*$L$2+(Tabela1[[#This Row],[days]]/2000+0.75)*(IF(Tabela1[[#This Row],[real]]&gt;Tabela1[[#This Row],[AV2]],0.4*Tabela1[[#This Row],[real]]+0.6*Tabela1[[#This Row],[AV2]],Tabela1[[#This Row],[AV2]]))</f>
        <v>3.5753342647040478</v>
      </c>
      <c r="S964" s="304">
        <f>Tabela1[[#This Row],[real]]-Tabela1[[#This Row],[AV2]]</f>
        <v>-4.0266773333704098E-2</v>
      </c>
      <c r="T964" s="304">
        <f>Tabela1[[#This Row],[real]]/Tabela1[[#This Row],[AV2]]</f>
        <v>0.98873761993914233</v>
      </c>
      <c r="U964" s="306">
        <v>43590</v>
      </c>
      <c r="V964" s="307" t="s">
        <v>4055</v>
      </c>
      <c r="W964" s="307"/>
      <c r="X964" s="2"/>
      <c r="Y964" s="41"/>
      <c r="Z964" s="40"/>
      <c r="AA964" s="41"/>
      <c r="AB964" s="40"/>
    </row>
    <row r="965" spans="1:28" x14ac:dyDescent="0.2">
      <c r="A965" s="65">
        <v>5264278</v>
      </c>
      <c r="B965" s="65" t="s">
        <v>242</v>
      </c>
      <c r="C965" s="65" t="s">
        <v>243</v>
      </c>
      <c r="D965" s="39">
        <v>4</v>
      </c>
      <c r="E965" s="41">
        <v>3.7038535426353909</v>
      </c>
      <c r="F965" s="116">
        <v>2014</v>
      </c>
      <c r="G9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2.2358944327257353</v>
      </c>
      <c r="H965" s="370"/>
      <c r="I965" s="41">
        <v>0.82</v>
      </c>
      <c r="J965" s="23">
        <f>(Tabela1[[#This Row],[real]]-1)^3/Tabela1[[#This Row],[Z]]*0.00002</f>
        <v>4.8213164190161298E-4</v>
      </c>
      <c r="K965" s="66">
        <v>3361.6173874550741</v>
      </c>
      <c r="L965" s="66">
        <v>5789.668267566758</v>
      </c>
      <c r="M965" s="67">
        <v>42409</v>
      </c>
      <c r="N965" s="22">
        <f>IF(Tabela1[[#This Row],[Entry]]=$B$1,Tabela1[[#This Row],[real]],Tabela1[[#This Row],[L2]]/Tabela1[[#This Row],[days2]])</f>
        <v>3.8215609390961927</v>
      </c>
      <c r="O965" s="42">
        <f>IF(Tabela1[[#This Row],[Entry]]=$B$1,Tabela1[[#This Row],[real]],Tabela1[[#This Row],[L]]/($B$1-Tabela1[[#This Row],[Entry]]))</f>
        <v>3.8418502107277757</v>
      </c>
      <c r="P965" s="115">
        <v>879.64510864246586</v>
      </c>
      <c r="Q965" s="43">
        <f>MIN(500,$B$1-Tabela1[[#This Row],[Entry]])</f>
        <v>500</v>
      </c>
      <c r="R965" s="41">
        <f>(0.25-Tabela1[[#This Row],[days]]/2000)*$L$2+(Tabela1[[#This Row],[days]]/2000+0.75)*(IF(Tabela1[[#This Row],[real]]&gt;Tabela1[[#This Row],[AV2]],0.4*Tabela1[[#This Row],[real]]+0.6*Tabela1[[#This Row],[AV2]],Tabela1[[#This Row],[AV2]]))</f>
        <v>3.8215609390961927</v>
      </c>
      <c r="S965" s="42">
        <f>Tabela1[[#This Row],[real]]-Tabela1[[#This Row],[AV2]]</f>
        <v>-0.11770739646080175</v>
      </c>
      <c r="T965" s="64">
        <f>Tabela1[[#This Row],[real]]/Tabela1[[#This Row],[AV2]]</f>
        <v>0.96919913136629454</v>
      </c>
      <c r="U965" s="168">
        <v>43589</v>
      </c>
      <c r="V965" s="191" t="s">
        <v>3956</v>
      </c>
      <c r="W965" s="238"/>
      <c r="X965" s="2"/>
      <c r="Y965" s="41"/>
      <c r="Z965" s="40"/>
      <c r="AA965" s="41"/>
      <c r="AB965" s="40"/>
    </row>
    <row r="966" spans="1:28" x14ac:dyDescent="0.2">
      <c r="A966" s="570">
        <v>1081036</v>
      </c>
      <c r="B966" s="570" t="s">
        <v>5934</v>
      </c>
      <c r="C966" s="570" t="s">
        <v>6039</v>
      </c>
      <c r="D966" s="571">
        <v>3.5</v>
      </c>
      <c r="E966" s="572">
        <v>3.4011431740630624</v>
      </c>
      <c r="F966" s="560">
        <v>2008</v>
      </c>
      <c r="G9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6" s="571"/>
      <c r="I966" s="572">
        <v>0.34</v>
      </c>
      <c r="J966" s="561">
        <f>(Tabela1[[#This Row],[real]]-1)^3/Tabela1[[#This Row],[Z]]*0.00002</f>
        <v>8.1433902697656657E-4</v>
      </c>
      <c r="K966" s="573">
        <v>991.22881450051807</v>
      </c>
      <c r="L966" s="562">
        <v>1164.8474720684185</v>
      </c>
      <c r="M966" s="566">
        <v>43589</v>
      </c>
      <c r="N966" s="564">
        <f>IF(Tabela1[[#This Row],[Entry]]=$B$1,Tabela1[[#This Row],[real]],Tabela1[[#This Row],[L2]]/Tabela1[[#This Row],[days2]])</f>
        <v>3.5523557047311449</v>
      </c>
      <c r="O966" s="574">
        <f>IF(Tabela1[[#This Row],[Entry]]=$B$1,Tabela1[[#This Row],[real]],Tabela1[[#This Row],[L]]/($B$1-Tabela1[[#This Row],[Entry]]))</f>
        <v>3.5622246852245212</v>
      </c>
      <c r="P966" s="575">
        <v>279.0342231720677</v>
      </c>
      <c r="Q966" s="576">
        <f>MIN(500,$B$1-Tabela1[[#This Row],[Entry]])</f>
        <v>327</v>
      </c>
      <c r="R966" s="572">
        <f>(0.25-Tabela1[[#This Row],[days]]/2000)*$L$2+(Tabela1[[#This Row],[days]]/2000+0.75)*(IF(Tabela1[[#This Row],[real]]&gt;Tabela1[[#This Row],[AV2]],0.4*Tabela1[[#This Row],[real]]+0.6*Tabela1[[#This Row],[AV2]],Tabela1[[#This Row],[AV2]]))</f>
        <v>3.533838854956274</v>
      </c>
      <c r="S966" s="574">
        <f>Tabela1[[#This Row],[real]]-Tabela1[[#This Row],[AV2]]</f>
        <v>-0.15121253066808249</v>
      </c>
      <c r="T966" s="574">
        <f>Tabela1[[#This Row],[real]]/Tabela1[[#This Row],[AV2]]</f>
        <v>0.95743316738616779</v>
      </c>
      <c r="U966" s="566">
        <v>43589</v>
      </c>
      <c r="V966" s="191" t="s">
        <v>3941</v>
      </c>
      <c r="W966" s="191"/>
      <c r="X966" s="2"/>
      <c r="Y966" s="41"/>
      <c r="Z966" s="40"/>
      <c r="AA966" s="41"/>
      <c r="AB966" s="40"/>
    </row>
    <row r="967" spans="1:28" x14ac:dyDescent="0.2">
      <c r="A967" s="65">
        <v>6125494</v>
      </c>
      <c r="B967" s="65" t="s">
        <v>336</v>
      </c>
      <c r="C967" s="65" t="s">
        <v>2211</v>
      </c>
      <c r="D967" s="39">
        <v>3.5</v>
      </c>
      <c r="E967" s="41">
        <v>3.4794640711509319</v>
      </c>
      <c r="F967" s="116">
        <v>2015</v>
      </c>
      <c r="G9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7" s="39"/>
      <c r="I967" s="41">
        <v>0.56999999999999995</v>
      </c>
      <c r="J967" s="23">
        <f>(Tabela1[[#This Row],[real]]-1)^3/Tabela1[[#This Row],[Z]]*0.00002</f>
        <v>5.3484581075020877E-4</v>
      </c>
      <c r="K967" s="66">
        <v>3113.1510559557141</v>
      </c>
      <c r="L967" s="66">
        <v>5347.5877430606752</v>
      </c>
      <c r="M967" s="67">
        <v>42409</v>
      </c>
      <c r="N967" s="22">
        <f>IF(Tabela1[[#This Row],[Entry]]=$B$1,Tabela1[[#This Row],[real]],Tabela1[[#This Row],[L2]]/Tabela1[[#This Row],[days2]])</f>
        <v>3.5390989222462248</v>
      </c>
      <c r="O967" s="42">
        <f>IF(Tabela1[[#This Row],[Entry]]=$B$1,Tabela1[[#This Row],[real]],Tabela1[[#This Row],[L]]/($B$1-Tabela1[[#This Row],[Entry]]))</f>
        <v>3.5484988341477606</v>
      </c>
      <c r="P967" s="115">
        <v>879.64510864246586</v>
      </c>
      <c r="Q967" s="43">
        <f>MIN(500,$B$1-Tabela1[[#This Row],[Entry]])</f>
        <v>500</v>
      </c>
      <c r="R967" s="41">
        <f>(0.25-Tabela1[[#This Row],[days]]/2000)*$L$2+(Tabela1[[#This Row],[days]]/2000+0.75)*(IF(Tabela1[[#This Row],[real]]&gt;Tabela1[[#This Row],[AV2]],0.4*Tabela1[[#This Row],[real]]+0.6*Tabela1[[#This Row],[AV2]],Tabela1[[#This Row],[AV2]]))</f>
        <v>3.5390989222462248</v>
      </c>
      <c r="S967" s="42">
        <f>Tabela1[[#This Row],[real]]-Tabela1[[#This Row],[AV2]]</f>
        <v>-5.9634851095292873E-2</v>
      </c>
      <c r="T967" s="64">
        <f>Tabela1[[#This Row],[real]]/Tabela1[[#This Row],[AV2]]</f>
        <v>0.98314970776305866</v>
      </c>
      <c r="U967" s="172">
        <v>43589</v>
      </c>
      <c r="V967" s="191" t="s">
        <v>4185</v>
      </c>
      <c r="W967" s="191"/>
      <c r="X967" s="2"/>
      <c r="Y967" s="41"/>
      <c r="Z967" s="40"/>
      <c r="AA967" s="41"/>
      <c r="AB967" s="40"/>
    </row>
    <row r="968" spans="1:28" x14ac:dyDescent="0.2">
      <c r="A968" s="65">
        <v>164</v>
      </c>
      <c r="B968" s="65" t="s">
        <v>225</v>
      </c>
      <c r="C968" s="65" t="s">
        <v>226</v>
      </c>
      <c r="D968" s="39">
        <v>4</v>
      </c>
      <c r="E968" s="41">
        <v>3.7471786418516415</v>
      </c>
      <c r="F968" s="116">
        <v>1986</v>
      </c>
      <c r="G9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0.13670082898883804</v>
      </c>
      <c r="H968" s="39">
        <v>4</v>
      </c>
      <c r="I968" s="41">
        <v>0.97</v>
      </c>
      <c r="J968" s="23">
        <f>(Tabela1[[#This Row],[real]]-1)^3/Tabela1[[#This Row],[Z]]*0.00002</f>
        <v>4.2748311515589262E-4</v>
      </c>
      <c r="K968" s="66">
        <v>3460.4057694057901</v>
      </c>
      <c r="L968" s="66">
        <v>5951.7931918798358</v>
      </c>
      <c r="M968" s="67">
        <v>42409</v>
      </c>
      <c r="N968" s="22">
        <f>IF(Tabela1[[#This Row],[Entry]]=$B$1,Tabela1[[#This Row],[real]],Tabela1[[#This Row],[L2]]/Tabela1[[#This Row],[days2]])</f>
        <v>3.933865754959005</v>
      </c>
      <c r="O968" s="42">
        <f>IF(Tabela1[[#This Row],[Entry]]=$B$1,Tabela1[[#This Row],[real]],Tabela1[[#This Row],[L]]/($B$1-Tabela1[[#This Row],[Entry]]))</f>
        <v>3.9494314478300172</v>
      </c>
      <c r="P968" s="115">
        <v>879.64510864246586</v>
      </c>
      <c r="Q968" s="43">
        <f>MIN(500,$B$1-Tabela1[[#This Row],[Entry]])</f>
        <v>500</v>
      </c>
      <c r="R968" s="41">
        <f>(0.25-Tabela1[[#This Row],[days]]/2000)*$L$2+(Tabela1[[#This Row],[days]]/2000+0.75)*(IF(Tabela1[[#This Row],[real]]&gt;Tabela1[[#This Row],[AV2]],0.4*Tabela1[[#This Row],[real]]+0.6*Tabela1[[#This Row],[AV2]],Tabela1[[#This Row],[AV2]]))</f>
        <v>3.933865754959005</v>
      </c>
      <c r="S968" s="42">
        <f>Tabela1[[#This Row],[real]]-Tabela1[[#This Row],[AV2]]</f>
        <v>-0.18668711310736352</v>
      </c>
      <c r="T968" s="64">
        <f>Tabela1[[#This Row],[real]]/Tabela1[[#This Row],[AV2]]</f>
        <v>0.95254359840011649</v>
      </c>
      <c r="U968" s="172">
        <v>43588</v>
      </c>
      <c r="V968" s="191" t="s">
        <v>3980</v>
      </c>
      <c r="W968" s="191"/>
      <c r="X968" s="2"/>
      <c r="Y968" s="41"/>
      <c r="Z968" s="40"/>
      <c r="AA968" s="41"/>
      <c r="AB968" s="40"/>
    </row>
    <row r="969" spans="1:28" x14ac:dyDescent="0.2">
      <c r="A969" s="557">
        <v>9950218</v>
      </c>
      <c r="B969" s="557" t="s">
        <v>6037</v>
      </c>
      <c r="C969" s="557" t="s">
        <v>6038</v>
      </c>
      <c r="D969" s="558">
        <v>3</v>
      </c>
      <c r="E969" s="559">
        <v>3.1635185606095177</v>
      </c>
      <c r="F969" s="560">
        <v>2019</v>
      </c>
      <c r="G9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69" s="558"/>
      <c r="I969" s="559">
        <v>0.31</v>
      </c>
      <c r="J969" s="561">
        <f>(Tabela1[[#This Row],[real]]-1)^3/Tabela1[[#This Row],[Z]]*0.00002</f>
        <v>6.5335644237687798E-4</v>
      </c>
      <c r="K969" s="562">
        <v>917.46402493839537</v>
      </c>
      <c r="L969" s="562">
        <v>1078.1453874212268</v>
      </c>
      <c r="M969" s="563">
        <v>43588</v>
      </c>
      <c r="N969" s="564">
        <f>IF(Tabela1[[#This Row],[Entry]]=$B$1,Tabela1[[#This Row],[real]],Tabela1[[#This Row],[L2]]/Tabela1[[#This Row],[days2]])</f>
        <v>3.2795246028698091</v>
      </c>
      <c r="O969" s="564">
        <f>IF(Tabela1[[#This Row],[Entry]]=$B$1,Tabela1[[#This Row],[real]],Tabela1[[#This Row],[L]]/($B$1-Tabela1[[#This Row],[Entry]]))</f>
        <v>3.2870286201866672</v>
      </c>
      <c r="P969" s="560">
        <v>279.75518894889564</v>
      </c>
      <c r="Q969" s="565">
        <f>MIN(500,$B$1-Tabela1[[#This Row],[Entry]])</f>
        <v>328</v>
      </c>
      <c r="R969" s="559">
        <f>(0.25-Tabela1[[#This Row],[days]]/2000)*$L$2+(Tabela1[[#This Row],[days]]/2000+0.75)*(IF(Tabela1[[#This Row],[real]]&gt;Tabela1[[#This Row],[AV2]],0.4*Tabela1[[#This Row],[real]]+0.6*Tabela1[[#This Row],[AV2]],Tabela1[[#This Row],[AV2]]))</f>
        <v>3.2845782616687411</v>
      </c>
      <c r="S969" s="564">
        <f>Tabela1[[#This Row],[real]]-Tabela1[[#This Row],[AV2]]</f>
        <v>-0.11600604226029132</v>
      </c>
      <c r="T969" s="564">
        <f>Tabela1[[#This Row],[real]]/Tabela1[[#This Row],[AV2]]</f>
        <v>0.96462717731747516</v>
      </c>
      <c r="U969" s="566">
        <v>43588</v>
      </c>
      <c r="V969" s="191" t="s">
        <v>3964</v>
      </c>
      <c r="W969" s="191"/>
      <c r="X969" s="2"/>
      <c r="Y969" s="41"/>
      <c r="Z969" s="40"/>
      <c r="AA969" s="41"/>
      <c r="AB969" s="40"/>
    </row>
    <row r="970" spans="1:28" x14ac:dyDescent="0.2">
      <c r="A970" s="65">
        <v>7174086</v>
      </c>
      <c r="B970" s="65" t="s">
        <v>1032</v>
      </c>
      <c r="C970" s="65" t="s">
        <v>3332</v>
      </c>
      <c r="D970" s="39">
        <v>3.5</v>
      </c>
      <c r="E970" s="41">
        <v>3.3015614527737012</v>
      </c>
      <c r="F970" s="116">
        <v>2016</v>
      </c>
      <c r="G9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0" s="39"/>
      <c r="I970" s="41">
        <v>0.42</v>
      </c>
      <c r="J970" s="23">
        <f>(Tabela1[[#This Row],[real]]-1)^3/Tabela1[[#This Row],[Z]]*0.00002</f>
        <v>5.8056176583121653E-4</v>
      </c>
      <c r="K970" s="66">
        <v>2306.7448344172985</v>
      </c>
      <c r="L970" s="66">
        <v>3716.2912196878001</v>
      </c>
      <c r="M970" s="67">
        <v>42731</v>
      </c>
      <c r="N970" s="22">
        <f>IF(Tabela1[[#This Row],[Entry]]=$B$1,Tabela1[[#This Row],[real]],Tabela1[[#This Row],[L2]]/Tabela1[[#This Row],[days2]])</f>
        <v>3.1598607869096025</v>
      </c>
      <c r="O970" s="42">
        <f>IF(Tabela1[[#This Row],[Entry]]=$B$1,Tabela1[[#This Row],[real]],Tabela1[[#This Row],[L]]/($B$1-Tabela1[[#This Row],[Entry]]))</f>
        <v>3.1361107339137555</v>
      </c>
      <c r="P970" s="115">
        <v>730.01470317093754</v>
      </c>
      <c r="Q970" s="43">
        <f>MIN(500,$B$1-Tabela1[[#This Row],[Entry]])</f>
        <v>500</v>
      </c>
      <c r="R970" s="41">
        <f>(0.25-Tabela1[[#This Row],[days]]/2000)*$L$2+(Tabela1[[#This Row],[days]]/2000+0.75)*(IF(Tabela1[[#This Row],[real]]&gt;Tabela1[[#This Row],[AV2]],0.4*Tabela1[[#This Row],[real]]+0.6*Tabela1[[#This Row],[AV2]],Tabela1[[#This Row],[AV2]]))</f>
        <v>3.2165410532552419</v>
      </c>
      <c r="S970" s="42">
        <f>Tabela1[[#This Row],[real]]-Tabela1[[#This Row],[AV2]]</f>
        <v>0.14170066586409868</v>
      </c>
      <c r="T970" s="64">
        <f>Tabela1[[#This Row],[real]]/Tabela1[[#This Row],[AV2]]</f>
        <v>1.0448439584589055</v>
      </c>
      <c r="U970" s="172">
        <v>43588</v>
      </c>
      <c r="V970" s="191" t="s">
        <v>5013</v>
      </c>
      <c r="W970" s="307"/>
      <c r="X970" s="2"/>
      <c r="Y970" s="41"/>
      <c r="Z970" s="40"/>
      <c r="AA970" s="41"/>
      <c r="AB970" s="40"/>
    </row>
    <row r="971" spans="1:28" x14ac:dyDescent="0.2">
      <c r="A971" s="75">
        <v>6488146</v>
      </c>
      <c r="B971" s="75" t="s">
        <v>3512</v>
      </c>
      <c r="C971" s="75" t="s">
        <v>3574</v>
      </c>
      <c r="D971" s="76">
        <v>3.5</v>
      </c>
      <c r="E971" s="77">
        <v>3.3527926452360104</v>
      </c>
      <c r="F971" s="116">
        <v>2015</v>
      </c>
      <c r="G9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1" s="39"/>
      <c r="I971" s="77">
        <v>0.55000000000000004</v>
      </c>
      <c r="J971" s="23">
        <f>(Tabela1[[#This Row],[real]]-1)^3/Tabela1[[#This Row],[Z]]*0.00002</f>
        <v>4.7360716922699431E-4</v>
      </c>
      <c r="K971" s="112">
        <v>2018.0713081894471</v>
      </c>
      <c r="L971" s="66">
        <v>3059.3600541664928</v>
      </c>
      <c r="M971" s="79">
        <v>42978</v>
      </c>
      <c r="N971" s="22">
        <f>IF(Tabela1[[#This Row],[Entry]]=$B$1,Tabela1[[#This Row],[real]],Tabela1[[#This Row],[L2]]/Tabela1[[#This Row],[days2]])</f>
        <v>3.2801574996667195</v>
      </c>
      <c r="O971" s="64">
        <f>IF(Tabela1[[#This Row],[Entry]]=$B$1,Tabela1[[#This Row],[real]],Tabela1[[#This Row],[L]]/($B$1-Tabela1[[#This Row],[Entry]]))</f>
        <v>3.2615778829067086</v>
      </c>
      <c r="P971" s="117">
        <v>615.23610021606987</v>
      </c>
      <c r="Q971" s="78">
        <f>MIN(500,$B$1-Tabela1[[#This Row],[Entry]])</f>
        <v>500</v>
      </c>
      <c r="R971" s="77">
        <f>(0.25-Tabela1[[#This Row],[days]]/2000)*$L$2+(Tabela1[[#This Row],[days]]/2000+0.75)*(IF(Tabela1[[#This Row],[real]]&gt;Tabela1[[#This Row],[AV2]],0.4*Tabela1[[#This Row],[real]]+0.6*Tabela1[[#This Row],[AV2]],Tabela1[[#This Row],[AV2]]))</f>
        <v>3.3092115578944359</v>
      </c>
      <c r="S971" s="64">
        <f>Tabela1[[#This Row],[real]]-Tabela1[[#This Row],[AV2]]</f>
        <v>7.2635145569290849E-2</v>
      </c>
      <c r="T971" s="64">
        <f>Tabela1[[#This Row],[real]]/Tabela1[[#This Row],[AV2]]</f>
        <v>1.0221437981489214</v>
      </c>
      <c r="U971" s="168">
        <v>43588</v>
      </c>
      <c r="V971" s="191" t="s">
        <v>4210</v>
      </c>
      <c r="W971" s="191"/>
      <c r="X971" s="2"/>
      <c r="Y971" s="41"/>
      <c r="Z971" s="40"/>
      <c r="AA971" s="41"/>
      <c r="AB971" s="40"/>
    </row>
    <row r="972" spans="1:28" x14ac:dyDescent="0.2">
      <c r="A972" s="65">
        <v>51</v>
      </c>
      <c r="B972" s="65" t="s">
        <v>738</v>
      </c>
      <c r="C972" s="65" t="s">
        <v>1379</v>
      </c>
      <c r="D972" s="39">
        <v>3.5</v>
      </c>
      <c r="E972" s="41">
        <v>3.4841335254372678</v>
      </c>
      <c r="F972" s="116">
        <v>1965</v>
      </c>
      <c r="G9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2" s="39"/>
      <c r="I972" s="41">
        <v>0.86</v>
      </c>
      <c r="J972" s="23">
        <f>(Tabela1[[#This Row],[real]]-1)^3/Tabela1[[#This Row],[Z]]*0.00002</f>
        <v>3.564973882617621E-4</v>
      </c>
      <c r="K972" s="66">
        <v>2964.2137855362753</v>
      </c>
      <c r="L972" s="66">
        <v>5041.6988941657528</v>
      </c>
      <c r="M972" s="67">
        <v>42409</v>
      </c>
      <c r="N972" s="22">
        <f>IF(Tabela1[[#This Row],[Entry]]=$B$1,Tabela1[[#This Row],[real]],Tabela1[[#This Row],[L2]]/Tabela1[[#This Row],[days2]])</f>
        <v>3.3697837416624434</v>
      </c>
      <c r="O972" s="42">
        <f>IF(Tabela1[[#This Row],[Entry]]=$B$1,Tabela1[[#This Row],[real]],Tabela1[[#This Row],[L]]/($B$1-Tabela1[[#This Row],[Entry]]))</f>
        <v>3.3455201686567704</v>
      </c>
      <c r="P972" s="115">
        <v>879.64510864246586</v>
      </c>
      <c r="Q972" s="43">
        <f>MIN(500,$B$1-Tabela1[[#This Row],[Entry]])</f>
        <v>500</v>
      </c>
      <c r="R972" s="41">
        <f>(0.25-Tabela1[[#This Row],[days]]/2000)*$L$2+(Tabela1[[#This Row],[days]]/2000+0.75)*(IF(Tabela1[[#This Row],[real]]&gt;Tabela1[[#This Row],[AV2]],0.4*Tabela1[[#This Row],[real]]+0.6*Tabela1[[#This Row],[AV2]],Tabela1[[#This Row],[AV2]]))</f>
        <v>3.4155236551723736</v>
      </c>
      <c r="S972" s="42">
        <f>Tabela1[[#This Row],[real]]-Tabela1[[#This Row],[AV2]]</f>
        <v>0.11434978377482441</v>
      </c>
      <c r="T972" s="64">
        <f>Tabela1[[#This Row],[real]]/Tabela1[[#This Row],[AV2]]</f>
        <v>1.0339338641708833</v>
      </c>
      <c r="U972" s="168">
        <v>43588</v>
      </c>
      <c r="V972" s="191" t="s">
        <v>4335</v>
      </c>
      <c r="W972" s="191"/>
      <c r="X972" s="2"/>
      <c r="Y972" s="41"/>
      <c r="Z972" s="40"/>
      <c r="AA972" s="41"/>
      <c r="AB972" s="40"/>
    </row>
    <row r="973" spans="1:28" x14ac:dyDescent="0.2">
      <c r="A973" s="403">
        <v>3026487</v>
      </c>
      <c r="B973" s="403" t="s">
        <v>5295</v>
      </c>
      <c r="C973" s="403" t="s">
        <v>5449</v>
      </c>
      <c r="D973" s="404">
        <v>3.5</v>
      </c>
      <c r="E973" s="405">
        <v>3.5405866112526541</v>
      </c>
      <c r="F973" s="116">
        <v>2010</v>
      </c>
      <c r="G9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3" s="370"/>
      <c r="I973" s="405">
        <v>0.5</v>
      </c>
      <c r="J973" s="362">
        <f>(Tabela1[[#This Row],[real]]-1)^3/Tabela1[[#This Row],[Z]]*0.00002</f>
        <v>6.5593681463255898E-4</v>
      </c>
      <c r="K973" s="407">
        <v>1571.0764810983364</v>
      </c>
      <c r="L973" s="66">
        <v>2062.8733493487375</v>
      </c>
      <c r="M973" s="367">
        <v>43338</v>
      </c>
      <c r="N973" s="365">
        <f>IF(Tabela1[[#This Row],[Entry]]=$B$1,Tabela1[[#This Row],[real]],Tabela1[[#This Row],[L2]]/Tabela1[[#This Row],[days2]])</f>
        <v>3.5775970744217647</v>
      </c>
      <c r="O973" s="408">
        <f>IF(Tabela1[[#This Row],[Entry]]=$B$1,Tabela1[[#This Row],[real]],Tabela1[[#This Row],[L]]/($B$1-Tabela1[[#This Row],[Entry]]))</f>
        <v>3.5689850334753244</v>
      </c>
      <c r="P973" s="406">
        <v>439.1429354442505</v>
      </c>
      <c r="Q973" s="409">
        <f>MIN(500,$B$1-Tabela1[[#This Row],[Entry]])</f>
        <v>500</v>
      </c>
      <c r="R973" s="405">
        <f>(0.25-Tabela1[[#This Row],[days]]/2000)*$L$2+(Tabela1[[#This Row],[days]]/2000+0.75)*(IF(Tabela1[[#This Row],[real]]&gt;Tabela1[[#This Row],[AV2]],0.4*Tabela1[[#This Row],[real]]+0.6*Tabela1[[#This Row],[AV2]],Tabela1[[#This Row],[AV2]]))</f>
        <v>3.5775970744217647</v>
      </c>
      <c r="S973" s="408">
        <f>Tabela1[[#This Row],[real]]-Tabela1[[#This Row],[AV2]]</f>
        <v>-3.7010463169110608E-2</v>
      </c>
      <c r="T973" s="408">
        <f>Tabela1[[#This Row],[real]]/Tabela1[[#This Row],[AV2]]</f>
        <v>0.98965493810532246</v>
      </c>
      <c r="U973" s="367">
        <v>43588</v>
      </c>
      <c r="V973" s="191" t="s">
        <v>5450</v>
      </c>
      <c r="W973" s="191"/>
      <c r="X973" s="2"/>
      <c r="Y973" s="41"/>
      <c r="Z973" s="40"/>
      <c r="AA973" s="41"/>
      <c r="AB973" s="40"/>
    </row>
    <row r="974" spans="1:28" x14ac:dyDescent="0.2">
      <c r="A974" s="10">
        <v>5915398</v>
      </c>
      <c r="B974" s="10" t="s">
        <v>18</v>
      </c>
      <c r="C974" s="10" t="s">
        <v>847</v>
      </c>
      <c r="D974" s="2">
        <v>4</v>
      </c>
      <c r="E974" s="21">
        <v>3.624796234587413</v>
      </c>
      <c r="F974" s="116">
        <v>2014</v>
      </c>
      <c r="G9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6.0663898819023414</v>
      </c>
      <c r="H974" s="39"/>
      <c r="I974" s="21">
        <v>0.84</v>
      </c>
      <c r="J974" s="23">
        <f>(Tabela1[[#This Row],[real]]-1)^3/Tabela1[[#This Row],[Z]]*0.00002</f>
        <v>4.305637794958553E-4</v>
      </c>
      <c r="K974" s="24">
        <v>3164.5304420985749</v>
      </c>
      <c r="L974" s="66">
        <v>5400.5340917922658</v>
      </c>
      <c r="M974" s="1">
        <v>42409</v>
      </c>
      <c r="N974" s="22">
        <f>IF(Tabela1[[#This Row],[Entry]]=$B$1,Tabela1[[#This Row],[real]],Tabela1[[#This Row],[L2]]/Tabela1[[#This Row],[days2]])</f>
        <v>3.5975081439176249</v>
      </c>
      <c r="O974" s="22">
        <f>IF(Tabela1[[#This Row],[Entry]]=$B$1,Tabela1[[#This Row],[real]],Tabela1[[#This Row],[L]]/($B$1-Tabela1[[#This Row],[Entry]]))</f>
        <v>3.5836324431269184</v>
      </c>
      <c r="P974" s="35">
        <v>879.64510864246586</v>
      </c>
      <c r="Q974" s="3">
        <f>MIN(500,$B$1-Tabela1[[#This Row],[Entry]])</f>
        <v>500</v>
      </c>
      <c r="R974" s="21">
        <f>(0.25-Tabela1[[#This Row],[days]]/2000)*$L$2+(Tabela1[[#This Row],[days]]/2000+0.75)*(IF(Tabela1[[#This Row],[real]]&gt;Tabela1[[#This Row],[AV2]],0.4*Tabela1[[#This Row],[real]]+0.6*Tabela1[[#This Row],[AV2]],Tabela1[[#This Row],[AV2]]))</f>
        <v>3.6084233801855401</v>
      </c>
      <c r="S974" s="22">
        <f>Tabela1[[#This Row],[real]]-Tabela1[[#This Row],[AV2]]</f>
        <v>2.7288090669788101E-2</v>
      </c>
      <c r="T974" s="47">
        <f>Tabela1[[#This Row],[real]]/Tabela1[[#This Row],[AV2]]</f>
        <v>1.0075852755791324</v>
      </c>
      <c r="U974" s="172">
        <v>43587</v>
      </c>
      <c r="V974" s="191" t="s">
        <v>3941</v>
      </c>
      <c r="W974" s="191"/>
      <c r="X974" s="2"/>
      <c r="Y974" s="41"/>
      <c r="Z974" s="40"/>
      <c r="AA974" s="41"/>
      <c r="AB974" s="40"/>
    </row>
    <row r="975" spans="1:28" x14ac:dyDescent="0.2">
      <c r="A975" s="65">
        <v>5048592</v>
      </c>
      <c r="B975" s="65" t="s">
        <v>2524</v>
      </c>
      <c r="C975" s="65" t="s">
        <v>348</v>
      </c>
      <c r="D975" s="39">
        <v>4</v>
      </c>
      <c r="E975" s="41">
        <v>3.6573690821258475</v>
      </c>
      <c r="F975" s="116">
        <v>2014</v>
      </c>
      <c r="G9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4.4881658398317823</v>
      </c>
      <c r="H975" s="39"/>
      <c r="I975" s="41">
        <v>0.77</v>
      </c>
      <c r="J975" s="23">
        <f>(Tabela1[[#This Row],[real]]-1)^3/Tabela1[[#This Row],[Z]]*0.00002</f>
        <v>4.8741052596505842E-4</v>
      </c>
      <c r="K975" s="66">
        <v>3067.4455707638631</v>
      </c>
      <c r="L975" s="66">
        <v>5218.0686577429424</v>
      </c>
      <c r="M975" s="67">
        <v>42409</v>
      </c>
      <c r="N975" s="22">
        <f>IF(Tabela1[[#This Row],[Entry]]=$B$1,Tabela1[[#This Row],[real]],Tabela1[[#This Row],[L2]]/Tabela1[[#This Row],[days2]])</f>
        <v>3.4871399165713255</v>
      </c>
      <c r="O975" s="42">
        <f>IF(Tabela1[[#This Row],[Entry]]=$B$1,Tabela1[[#This Row],[real]],Tabela1[[#This Row],[L]]/($B$1-Tabela1[[#This Row],[Entry]]))</f>
        <v>3.4625538538440228</v>
      </c>
      <c r="P975" s="115">
        <v>879.64510864246586</v>
      </c>
      <c r="Q975" s="43">
        <f>MIN(500,$B$1-Tabela1[[#This Row],[Entry]])</f>
        <v>500</v>
      </c>
      <c r="R975" s="41">
        <f>(0.25-Tabela1[[#This Row],[days]]/2000)*$L$2+(Tabela1[[#This Row],[days]]/2000+0.75)*(IF(Tabela1[[#This Row],[real]]&gt;Tabela1[[#This Row],[AV2]],0.4*Tabela1[[#This Row],[real]]+0.6*Tabela1[[#This Row],[AV2]],Tabela1[[#This Row],[AV2]]))</f>
        <v>3.5552315827931342</v>
      </c>
      <c r="S975" s="42">
        <f>Tabela1[[#This Row],[real]]-Tabela1[[#This Row],[AV2]]</f>
        <v>0.17022916555452206</v>
      </c>
      <c r="T975" s="64">
        <f>Tabela1[[#This Row],[real]]/Tabela1[[#This Row],[AV2]]</f>
        <v>1.048816270533216</v>
      </c>
      <c r="U975" s="168">
        <v>43587</v>
      </c>
      <c r="V975" s="191" t="s">
        <v>3941</v>
      </c>
      <c r="W975" s="191"/>
      <c r="X975" s="2"/>
      <c r="Y975" s="41"/>
      <c r="Z975" s="40"/>
      <c r="AA975" s="41"/>
      <c r="AB975" s="40"/>
    </row>
    <row r="976" spans="1:28" x14ac:dyDescent="0.2">
      <c r="A976" s="65">
        <v>7233131</v>
      </c>
      <c r="B976" s="68" t="s">
        <v>3363</v>
      </c>
      <c r="C976" s="68" t="s">
        <v>3364</v>
      </c>
      <c r="D976" s="69">
        <v>3</v>
      </c>
      <c r="E976" s="70">
        <v>3.1756730940264317</v>
      </c>
      <c r="F976" s="116">
        <v>2016</v>
      </c>
      <c r="G9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6" s="39"/>
      <c r="I976" s="70">
        <v>0.5</v>
      </c>
      <c r="J976" s="23">
        <f>(Tabela1[[#This Row],[real]]-1)^3/Tabela1[[#This Row],[Z]]*0.00002</f>
        <v>4.1194659191115594E-4</v>
      </c>
      <c r="K976" s="114">
        <v>2372.5071090841457</v>
      </c>
      <c r="L976" s="66">
        <v>3869.2131314862149</v>
      </c>
      <c r="M976" s="73">
        <v>42743</v>
      </c>
      <c r="N976" s="22">
        <f>IF(Tabela1[[#This Row],[Entry]]=$B$1,Tabela1[[#This Row],[real]],Tabela1[[#This Row],[L2]]/Tabela1[[#This Row],[days2]])</f>
        <v>3.2749603840970312</v>
      </c>
      <c r="O976" s="71">
        <f>IF(Tabela1[[#This Row],[Entry]]=$B$1,Tabela1[[#This Row],[real]],Tabela1[[#This Row],[L]]/($B$1-Tabela1[[#This Row],[Entry]]))</f>
        <v>3.298561919425588</v>
      </c>
      <c r="P976" s="119">
        <v>724.43841476827242</v>
      </c>
      <c r="Q976" s="72">
        <f>MIN(500,$B$1-Tabela1[[#This Row],[Entry]])</f>
        <v>500</v>
      </c>
      <c r="R976" s="70">
        <f>(0.25-Tabela1[[#This Row],[days]]/2000)*$L$2+(Tabela1[[#This Row],[days]]/2000+0.75)*(IF(Tabela1[[#This Row],[real]]&gt;Tabela1[[#This Row],[AV2]],0.4*Tabela1[[#This Row],[real]]+0.6*Tabela1[[#This Row],[AV2]],Tabela1[[#This Row],[AV2]]))</f>
        <v>3.2749603840970312</v>
      </c>
      <c r="S976" s="71">
        <f>Tabela1[[#This Row],[real]]-Tabela1[[#This Row],[AV2]]</f>
        <v>-9.9287290070599443E-2</v>
      </c>
      <c r="T976" s="64">
        <f>Tabela1[[#This Row],[real]]/Tabela1[[#This Row],[AV2]]</f>
        <v>0.96968290347793784</v>
      </c>
      <c r="U976" s="168">
        <v>43587</v>
      </c>
      <c r="V976" s="191" t="s">
        <v>4007</v>
      </c>
      <c r="W976" s="191"/>
      <c r="X976" s="2"/>
      <c r="Y976" s="41"/>
      <c r="Z976" s="40"/>
      <c r="AA976" s="41"/>
      <c r="AB976" s="40"/>
    </row>
    <row r="977" spans="1:28" x14ac:dyDescent="0.2">
      <c r="A977" s="557">
        <v>8343679</v>
      </c>
      <c r="B977" s="33" t="s">
        <v>6258</v>
      </c>
      <c r="C977" s="557" t="s">
        <v>6033</v>
      </c>
      <c r="D977" s="558">
        <v>3.5</v>
      </c>
      <c r="E977" s="559">
        <v>3.286249425584046</v>
      </c>
      <c r="F977" s="560">
        <v>2017</v>
      </c>
      <c r="G9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7" s="558"/>
      <c r="I977" s="559">
        <v>0.33999999999999997</v>
      </c>
      <c r="J977" s="561">
        <f>(Tabela1[[#This Row],[real]]-1)^3/Tabela1[[#This Row],[Z]]*0.00002</f>
        <v>7.0294590731360734E-4</v>
      </c>
      <c r="K977" s="562">
        <v>957.39782923412031</v>
      </c>
      <c r="L977" s="562">
        <v>1125.7439044275725</v>
      </c>
      <c r="M977" s="563">
        <v>43587</v>
      </c>
      <c r="N977" s="564">
        <f>IF(Tabela1[[#This Row],[Entry]]=$B$1,Tabela1[[#This Row],[real]],Tabela1[[#This Row],[L2]]/Tabela1[[#This Row],[days2]])</f>
        <v>3.4134819452798775</v>
      </c>
      <c r="O977" s="564">
        <f>IF(Tabela1[[#This Row],[Entry]]=$B$1,Tabela1[[#This Row],[real]],Tabela1[[#This Row],[L]]/($B$1-Tabela1[[#This Row],[Entry]]))</f>
        <v>3.4217139952205851</v>
      </c>
      <c r="P977" s="560">
        <v>280.47543375994672</v>
      </c>
      <c r="Q977" s="565">
        <f>MIN(500,$B$1-Tabela1[[#This Row],[Entry]])</f>
        <v>329</v>
      </c>
      <c r="R977" s="559">
        <f>(0.25-Tabela1[[#This Row],[days]]/2000)*$L$2+(Tabela1[[#This Row],[days]]/2000+0.75)*(IF(Tabela1[[#This Row],[real]]&gt;Tabela1[[#This Row],[AV2]],0.4*Tabela1[[#This Row],[real]]+0.6*Tabela1[[#This Row],[AV2]],Tabela1[[#This Row],[AV2]]))</f>
        <v>3.4070528695655451</v>
      </c>
      <c r="S977" s="564">
        <f>Tabela1[[#This Row],[real]]-Tabela1[[#This Row],[AV2]]</f>
        <v>-0.12723251969583149</v>
      </c>
      <c r="T977" s="564">
        <f>Tabela1[[#This Row],[real]]/Tabela1[[#This Row],[AV2]]</f>
        <v>0.96272647058474492</v>
      </c>
      <c r="U977" s="566">
        <v>43587</v>
      </c>
      <c r="V977" s="191" t="s">
        <v>6034</v>
      </c>
      <c r="W977" s="238"/>
      <c r="X977" s="2"/>
      <c r="Y977" s="41"/>
      <c r="Z977" s="40"/>
      <c r="AA977" s="41"/>
      <c r="AB977" s="40"/>
    </row>
    <row r="978" spans="1:28" x14ac:dyDescent="0.2">
      <c r="A978" s="557">
        <v>6941667</v>
      </c>
      <c r="B978" s="557" t="s">
        <v>5881</v>
      </c>
      <c r="C978" s="557" t="s">
        <v>6035</v>
      </c>
      <c r="D978" s="558">
        <v>3.5</v>
      </c>
      <c r="E978" s="559">
        <v>3.525689781177662</v>
      </c>
      <c r="F978" s="560">
        <v>2016</v>
      </c>
      <c r="G9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8" s="558">
        <v>1</v>
      </c>
      <c r="I978" s="559">
        <v>0.33999999999999997</v>
      </c>
      <c r="J978" s="561">
        <f>(Tabela1[[#This Row],[real]]-1)^3/Tabela1[[#This Row],[Z]]*0.00002</f>
        <v>9.4774412281535872E-4</v>
      </c>
      <c r="K978" s="562">
        <v>1038.3794935404205</v>
      </c>
      <c r="L978" s="562">
        <v>1221.843827035462</v>
      </c>
      <c r="M978" s="563">
        <v>43587</v>
      </c>
      <c r="N978" s="564">
        <f>IF(Tabela1[[#This Row],[Entry]]=$B$1,Tabela1[[#This Row],[real]],Tabela1[[#This Row],[L2]]/Tabela1[[#This Row],[days2]])</f>
        <v>3.7022119178863582</v>
      </c>
      <c r="O978" s="564">
        <f>IF(Tabela1[[#This Row],[Entry]]=$B$1,Tabela1[[#This Row],[real]],Tabela1[[#This Row],[L]]/($B$1-Tabela1[[#This Row],[Entry]]))</f>
        <v>3.7138110244238969</v>
      </c>
      <c r="P978" s="560">
        <v>280.47543375994672</v>
      </c>
      <c r="Q978" s="565">
        <f>MIN(500,$B$1-Tabela1[[#This Row],[Entry]])</f>
        <v>329</v>
      </c>
      <c r="R978" s="559">
        <f>(0.25-Tabela1[[#This Row],[days]]/2000)*$L$2+(Tabela1[[#This Row],[days]]/2000+0.75)*(IF(Tabela1[[#This Row],[real]]&gt;Tabela1[[#This Row],[AV2]],0.4*Tabela1[[#This Row],[real]]+0.6*Tabela1[[#This Row],[AV2]],Tabela1[[#This Row],[AV2]]))</f>
        <v>3.6710964295141717</v>
      </c>
      <c r="S978" s="564">
        <f>Tabela1[[#This Row],[real]]-Tabela1[[#This Row],[AV2]]</f>
        <v>-0.17652213670869621</v>
      </c>
      <c r="T978" s="564">
        <f>Tabela1[[#This Row],[real]]/Tabela1[[#This Row],[AV2]]</f>
        <v>0.95231981836159318</v>
      </c>
      <c r="U978" s="566">
        <v>43587</v>
      </c>
      <c r="V978" s="191" t="s">
        <v>4082</v>
      </c>
      <c r="W978" s="307"/>
      <c r="X978" s="2"/>
      <c r="Y978" s="41"/>
      <c r="Z978" s="40"/>
      <c r="AA978" s="41"/>
      <c r="AB978" s="40"/>
    </row>
    <row r="979" spans="1:28" x14ac:dyDescent="0.2">
      <c r="A979" s="570">
        <v>4203097</v>
      </c>
      <c r="B979" s="570" t="s">
        <v>3712</v>
      </c>
      <c r="C979" s="570" t="s">
        <v>6032</v>
      </c>
      <c r="D979" s="571">
        <v>3</v>
      </c>
      <c r="E979" s="572">
        <v>2.9993615532945226</v>
      </c>
      <c r="F979" s="560">
        <v>2012</v>
      </c>
      <c r="G9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79" s="571"/>
      <c r="I979" s="572">
        <v>0.33999999999999997</v>
      </c>
      <c r="J979" s="561">
        <f>(Tabela1[[#This Row],[real]]-1)^3/Tabela1[[#This Row],[Z]]*0.00002</f>
        <v>4.7013771087995335E-4</v>
      </c>
      <c r="K979" s="573">
        <v>866.73131106196331</v>
      </c>
      <c r="L979" s="562">
        <v>1018.9140372503351</v>
      </c>
      <c r="M979" s="566">
        <v>43586</v>
      </c>
      <c r="N979" s="564">
        <f>IF(Tabela1[[#This Row],[Entry]]=$B$1,Tabela1[[#This Row],[real]],Tabela1[[#This Row],[L2]]/Tabela1[[#This Row],[days2]])</f>
        <v>3.0823145486717904</v>
      </c>
      <c r="O979" s="574">
        <f>IF(Tabela1[[#This Row],[Entry]]=$B$1,Tabela1[[#This Row],[real]],Tabela1[[#This Row],[L]]/($B$1-Tabela1[[#This Row],[Entry]]))</f>
        <v>3.0876182946979851</v>
      </c>
      <c r="P979" s="575">
        <v>281.19495832618679</v>
      </c>
      <c r="Q979" s="576">
        <f>MIN(500,$B$1-Tabela1[[#This Row],[Entry]])</f>
        <v>330</v>
      </c>
      <c r="R979" s="572">
        <f>(0.25-Tabela1[[#This Row],[days]]/2000)*$L$2+(Tabela1[[#This Row],[days]]/2000+0.75)*(IF(Tabela1[[#This Row],[real]]&gt;Tabela1[[#This Row],[AV2]],0.4*Tabela1[[#This Row],[real]]+0.6*Tabela1[[#This Row],[AV2]],Tabela1[[#This Row],[AV2]]))</f>
        <v>3.1040722986031479</v>
      </c>
      <c r="S979" s="574">
        <f>Tabela1[[#This Row],[real]]-Tabela1[[#This Row],[AV2]]</f>
        <v>-8.2952995377267857E-2</v>
      </c>
      <c r="T979" s="574">
        <f>Tabela1[[#This Row],[real]]/Tabela1[[#This Row],[AV2]]</f>
        <v>0.97308743346359206</v>
      </c>
      <c r="U979" s="566">
        <v>43586</v>
      </c>
      <c r="V979" s="191" t="s">
        <v>4303</v>
      </c>
      <c r="W979" s="191"/>
      <c r="X979" s="2"/>
      <c r="Y979" s="41"/>
      <c r="Z979" s="40"/>
      <c r="AA979" s="41"/>
      <c r="AB979" s="40"/>
    </row>
    <row r="980" spans="1:28" x14ac:dyDescent="0.2">
      <c r="A980" s="65">
        <v>845</v>
      </c>
      <c r="B980" s="65" t="s">
        <v>622</v>
      </c>
      <c r="C980" s="65" t="s">
        <v>1052</v>
      </c>
      <c r="D980" s="39">
        <v>3.5</v>
      </c>
      <c r="E980" s="41">
        <v>3.2711211655901042</v>
      </c>
      <c r="F980" s="116">
        <v>1970</v>
      </c>
      <c r="G9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0" s="39"/>
      <c r="I980" s="41">
        <v>0.73</v>
      </c>
      <c r="J980" s="23">
        <f>(Tabela1[[#This Row],[real]]-1)^3/Tabela1[[#This Row],[Z]]*0.00002</f>
        <v>3.2094310477179982E-4</v>
      </c>
      <c r="K980" s="66">
        <v>2760.0598983067771</v>
      </c>
      <c r="L980" s="66">
        <v>4711.2876339740997</v>
      </c>
      <c r="M980" s="67">
        <v>42409</v>
      </c>
      <c r="N980" s="22">
        <f>IF(Tabela1[[#This Row],[Entry]]=$B$1,Tabela1[[#This Row],[real]],Tabela1[[#This Row],[L2]]/Tabela1[[#This Row],[days2]])</f>
        <v>3.1376970907805171</v>
      </c>
      <c r="O980" s="42">
        <f>IF(Tabela1[[#This Row],[Entry]]=$B$1,Tabela1[[#This Row],[real]],Tabela1[[#This Row],[L]]/($B$1-Tabela1[[#This Row],[Entry]]))</f>
        <v>3.1262691665388851</v>
      </c>
      <c r="P980" s="115">
        <v>879.64510864246586</v>
      </c>
      <c r="Q980" s="43">
        <f>MIN(500,$B$1-Tabela1[[#This Row],[Entry]])</f>
        <v>500</v>
      </c>
      <c r="R980" s="41">
        <f>(0.25-Tabela1[[#This Row],[days]]/2000)*$L$2+(Tabela1[[#This Row],[days]]/2000+0.75)*(IF(Tabela1[[#This Row],[real]]&gt;Tabela1[[#This Row],[AV2]],0.4*Tabela1[[#This Row],[real]]+0.6*Tabela1[[#This Row],[AV2]],Tabela1[[#This Row],[AV2]]))</f>
        <v>3.1910667207043519</v>
      </c>
      <c r="S980" s="42">
        <f>Tabela1[[#This Row],[real]]-Tabela1[[#This Row],[AV2]]</f>
        <v>0.13342407480958718</v>
      </c>
      <c r="T980" s="64">
        <f>Tabela1[[#This Row],[real]]/Tabela1[[#This Row],[AV2]]</f>
        <v>1.0425229303369106</v>
      </c>
      <c r="U980" s="168">
        <v>43586</v>
      </c>
      <c r="V980" s="191" t="s">
        <v>4386</v>
      </c>
      <c r="W980" s="191"/>
      <c r="X980" s="2"/>
      <c r="Y980" s="41"/>
      <c r="Z980" s="40"/>
      <c r="AA980" s="41"/>
      <c r="AB980" s="40"/>
    </row>
    <row r="981" spans="1:28" x14ac:dyDescent="0.2">
      <c r="A981" s="10">
        <v>1076</v>
      </c>
      <c r="B981" s="10" t="s">
        <v>527</v>
      </c>
      <c r="C981" s="10" t="s">
        <v>528</v>
      </c>
      <c r="D981" s="2">
        <v>3.5</v>
      </c>
      <c r="E981" s="21">
        <v>3.5456468643437766</v>
      </c>
      <c r="F981" s="116">
        <v>1994</v>
      </c>
      <c r="G9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1" s="39"/>
      <c r="I981" s="21">
        <v>0.6</v>
      </c>
      <c r="J981" s="23">
        <f>(Tabela1[[#This Row],[real]]-1)^3/Tabela1[[#This Row],[Z]]*0.00002</f>
        <v>5.4988670298630109E-4</v>
      </c>
      <c r="K981" s="24">
        <v>2937.4029404026396</v>
      </c>
      <c r="L981" s="66">
        <v>4970.7443608086314</v>
      </c>
      <c r="M981" s="1">
        <v>42409</v>
      </c>
      <c r="N981" s="22">
        <f>IF(Tabela1[[#This Row],[Entry]]=$B$1,Tabela1[[#This Row],[real]],Tabela1[[#This Row],[L2]]/Tabela1[[#This Row],[days2]])</f>
        <v>3.3393045803845367</v>
      </c>
      <c r="O981" s="22">
        <f>IF(Tabela1[[#This Row],[Entry]]=$B$1,Tabela1[[#This Row],[real]],Tabela1[[#This Row],[L]]/($B$1-Tabela1[[#This Row],[Entry]]))</f>
        <v>3.298436868486152</v>
      </c>
      <c r="P981" s="35">
        <v>879.64510864246586</v>
      </c>
      <c r="Q981" s="3">
        <f>MIN(500,$B$1-Tabela1[[#This Row],[Entry]])</f>
        <v>500</v>
      </c>
      <c r="R981" s="21">
        <f>(0.25-Tabela1[[#This Row],[days]]/2000)*$L$2+(Tabela1[[#This Row],[days]]/2000+0.75)*(IF(Tabela1[[#This Row],[real]]&gt;Tabela1[[#This Row],[AV2]],0.4*Tabela1[[#This Row],[real]]+0.6*Tabela1[[#This Row],[AV2]],Tabela1[[#This Row],[AV2]]))</f>
        <v>3.4218414939682327</v>
      </c>
      <c r="S981" s="22">
        <f>Tabela1[[#This Row],[real]]-Tabela1[[#This Row],[AV2]]</f>
        <v>0.20634228395923992</v>
      </c>
      <c r="T981" s="47">
        <f>Tabela1[[#This Row],[real]]/Tabela1[[#This Row],[AV2]]</f>
        <v>1.0617919926116708</v>
      </c>
      <c r="U981" s="172">
        <v>43586</v>
      </c>
      <c r="V981" s="191" t="s">
        <v>4877</v>
      </c>
      <c r="W981" s="191"/>
      <c r="X981" s="2"/>
      <c r="Y981" s="41"/>
      <c r="Z981" s="40"/>
      <c r="AA981" s="41"/>
      <c r="AB981" s="40"/>
    </row>
    <row r="982" spans="1:28" x14ac:dyDescent="0.2">
      <c r="A982" s="65">
        <v>6145975</v>
      </c>
      <c r="B982" s="65" t="s">
        <v>696</v>
      </c>
      <c r="C982" s="65" t="s">
        <v>696</v>
      </c>
      <c r="D982" s="39">
        <v>4</v>
      </c>
      <c r="E982" s="41">
        <v>3.8248382570064829</v>
      </c>
      <c r="F982" s="116">
        <v>2015</v>
      </c>
      <c r="G9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2" s="39"/>
      <c r="I982" s="41">
        <v>0.80999999999999994</v>
      </c>
      <c r="J982" s="23">
        <f>(Tabela1[[#This Row],[real]]-1)^3/Tabela1[[#This Row],[Z]]*0.00002</f>
        <v>5.5657761521421252E-4</v>
      </c>
      <c r="K982" s="66">
        <v>3356.4682133110773</v>
      </c>
      <c r="L982" s="66">
        <v>5719.397044286703</v>
      </c>
      <c r="M982" s="67">
        <v>42409</v>
      </c>
      <c r="N982" s="22">
        <f>IF(Tabela1[[#This Row],[Entry]]=$B$1,Tabela1[[#This Row],[real]],Tabela1[[#This Row],[L2]]/Tabela1[[#This Row],[days2]])</f>
        <v>3.8157072441305679</v>
      </c>
      <c r="O982" s="42">
        <f>IF(Tabela1[[#This Row],[Entry]]=$B$1,Tabela1[[#This Row],[real]],Tabela1[[#This Row],[L]]/($B$1-Tabela1[[#This Row],[Entry]]))</f>
        <v>3.7952203346295308</v>
      </c>
      <c r="P982" s="115">
        <v>879.64510864246586</v>
      </c>
      <c r="Q982" s="43">
        <f>MIN(500,$B$1-Tabela1[[#This Row],[Entry]])</f>
        <v>500</v>
      </c>
      <c r="R982" s="41">
        <f>(0.25-Tabela1[[#This Row],[days]]/2000)*$L$2+(Tabela1[[#This Row],[days]]/2000+0.75)*(IF(Tabela1[[#This Row],[real]]&gt;Tabela1[[#This Row],[AV2]],0.4*Tabela1[[#This Row],[real]]+0.6*Tabela1[[#This Row],[AV2]],Tabela1[[#This Row],[AV2]]))</f>
        <v>3.8193596492809339</v>
      </c>
      <c r="S982" s="42">
        <f>Tabela1[[#This Row],[real]]-Tabela1[[#This Row],[AV2]]</f>
        <v>9.1310128759150011E-3</v>
      </c>
      <c r="T982" s="64">
        <f>Tabela1[[#This Row],[real]]/Tabela1[[#This Row],[AV2]]</f>
        <v>1.0023930066673643</v>
      </c>
      <c r="U982" s="168">
        <v>43586</v>
      </c>
      <c r="V982" s="191" t="s">
        <v>4206</v>
      </c>
      <c r="W982" s="191"/>
      <c r="X982" s="2"/>
      <c r="Y982" s="41"/>
      <c r="Z982" s="40"/>
      <c r="AA982" s="41"/>
      <c r="AB982" s="40"/>
    </row>
    <row r="983" spans="1:28" x14ac:dyDescent="0.2">
      <c r="A983" s="570">
        <v>10920</v>
      </c>
      <c r="B983" s="570" t="s">
        <v>320</v>
      </c>
      <c r="C983" s="570" t="s">
        <v>6031</v>
      </c>
      <c r="D983" s="571">
        <v>3</v>
      </c>
      <c r="E983" s="572">
        <v>3.0948725820384237</v>
      </c>
      <c r="F983" s="560">
        <v>1988</v>
      </c>
      <c r="G9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3" s="571"/>
      <c r="I983" s="572">
        <v>0.33999999999999997</v>
      </c>
      <c r="J983" s="561">
        <f>(Tabela1[[#This Row],[real]]-1)^3/Tabela1[[#This Row],[Z]]*0.00002</f>
        <v>5.4078410324591788E-4</v>
      </c>
      <c r="K983" s="573">
        <v>901.84906708942128</v>
      </c>
      <c r="L983" s="562">
        <v>1061.4530345364842</v>
      </c>
      <c r="M983" s="566">
        <v>43584</v>
      </c>
      <c r="N983" s="564">
        <f>IF(Tabela1[[#This Row],[Entry]]=$B$1,Tabela1[[#This Row],[real]],Tabela1[[#This Row],[L2]]/Tabela1[[#This Row],[days2]])</f>
        <v>3.1908968092288399</v>
      </c>
      <c r="O983" s="574">
        <f>IF(Tabela1[[#This Row],[Entry]]=$B$1,Tabela1[[#This Row],[real]],Tabela1[[#This Row],[L]]/($B$1-Tabela1[[#This Row],[Entry]]))</f>
        <v>3.1971476943870005</v>
      </c>
      <c r="P983" s="575">
        <v>282.63184960449274</v>
      </c>
      <c r="Q983" s="576">
        <f>MIN(500,$B$1-Tabela1[[#This Row],[Entry]])</f>
        <v>332</v>
      </c>
      <c r="R983" s="572">
        <f>(0.25-Tabela1[[#This Row],[days]]/2000)*$L$2+(Tabela1[[#This Row],[days]]/2000+0.75)*(IF(Tabela1[[#This Row],[real]]&gt;Tabela1[[#This Row],[AV2]],0.4*Tabela1[[#This Row],[real]]+0.6*Tabela1[[#This Row],[AV2]],Tabela1[[#This Row],[AV2]]))</f>
        <v>3.2032776757448009</v>
      </c>
      <c r="S983" s="574">
        <f>Tabela1[[#This Row],[real]]-Tabela1[[#This Row],[AV2]]</f>
        <v>-9.6024227190416145E-2</v>
      </c>
      <c r="T983" s="574">
        <f>Tabela1[[#This Row],[real]]/Tabela1[[#This Row],[AV2]]</f>
        <v>0.96990682152030394</v>
      </c>
      <c r="U983" s="566">
        <v>43584</v>
      </c>
      <c r="V983" s="191" t="s">
        <v>4138</v>
      </c>
      <c r="W983" s="191"/>
      <c r="X983" s="2"/>
      <c r="Y983" s="41"/>
      <c r="Z983" s="40"/>
      <c r="AA983" s="41"/>
      <c r="AB983" s="40"/>
    </row>
    <row r="984" spans="1:28" x14ac:dyDescent="0.2">
      <c r="A984" s="75">
        <v>16130</v>
      </c>
      <c r="B984" s="75" t="s">
        <v>3546</v>
      </c>
      <c r="C984" s="75" t="s">
        <v>3547</v>
      </c>
      <c r="D984" s="76">
        <v>3.5</v>
      </c>
      <c r="E984" s="77">
        <v>3.4651460809835535</v>
      </c>
      <c r="F984" s="116">
        <v>1982</v>
      </c>
      <c r="G9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4" s="39"/>
      <c r="I984" s="77">
        <v>0.54</v>
      </c>
      <c r="J984" s="23">
        <f>(Tabela1[[#This Row],[real]]-1)^3/Tabela1[[#This Row],[Z]]*0.00002</f>
        <v>5.548354683549161E-4</v>
      </c>
      <c r="K984" s="112">
        <v>2251.4624078575807</v>
      </c>
      <c r="L984" s="66">
        <v>3488.259835243452</v>
      </c>
      <c r="M984" s="79">
        <v>42940</v>
      </c>
      <c r="N984" s="22">
        <f>IF(Tabela1[[#This Row],[Entry]]=$B$1,Tabela1[[#This Row],[real]],Tabela1[[#This Row],[L2]]/Tabela1[[#This Row],[days2]])</f>
        <v>3.5574064125459266</v>
      </c>
      <c r="O984" s="64">
        <f>IF(Tabela1[[#This Row],[Entry]]=$B$1,Tabela1[[#This Row],[real]],Tabela1[[#This Row],[L]]/($B$1-Tabela1[[#This Row],[Entry]]))</f>
        <v>3.5740367164379632</v>
      </c>
      <c r="P984" s="117">
        <v>632.89434682451088</v>
      </c>
      <c r="Q984" s="78">
        <f>MIN(500,$B$1-Tabela1[[#This Row],[Entry]])</f>
        <v>500</v>
      </c>
      <c r="R984" s="77">
        <f>(0.25-Tabela1[[#This Row],[days]]/2000)*$L$2+(Tabela1[[#This Row],[days]]/2000+0.75)*(IF(Tabela1[[#This Row],[real]]&gt;Tabela1[[#This Row],[AV2]],0.4*Tabela1[[#This Row],[real]]+0.6*Tabela1[[#This Row],[AV2]],Tabela1[[#This Row],[AV2]]))</f>
        <v>3.5574064125459266</v>
      </c>
      <c r="S984" s="64">
        <f>Tabela1[[#This Row],[real]]-Tabela1[[#This Row],[AV2]]</f>
        <v>-9.2260331562373121E-2</v>
      </c>
      <c r="T984" s="64">
        <f>Tabela1[[#This Row],[real]]/Tabela1[[#This Row],[AV2]]</f>
        <v>0.97406528215696753</v>
      </c>
      <c r="U984" s="172">
        <v>43584</v>
      </c>
      <c r="V984" s="191" t="s">
        <v>4488</v>
      </c>
      <c r="W984" s="191"/>
      <c r="X984" s="2"/>
      <c r="Y984" s="41"/>
      <c r="Z984" s="40"/>
      <c r="AA984" s="41"/>
      <c r="AB984" s="40"/>
    </row>
    <row r="985" spans="1:28" x14ac:dyDescent="0.2">
      <c r="A985" s="65">
        <v>448113</v>
      </c>
      <c r="B985" s="65" t="s">
        <v>949</v>
      </c>
      <c r="C985" s="65" t="s">
        <v>2700</v>
      </c>
      <c r="D985" s="39">
        <v>4</v>
      </c>
      <c r="E985" s="41">
        <v>3.8065792386617092</v>
      </c>
      <c r="F985" s="116">
        <v>2005</v>
      </c>
      <c r="G9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5" s="39"/>
      <c r="I985" s="41">
        <v>0.64</v>
      </c>
      <c r="J985" s="23">
        <f>(Tabela1[[#This Row],[real]]-1)^3/Tabela1[[#This Row],[Z]]*0.00002</f>
        <v>6.9084711199119775E-4</v>
      </c>
      <c r="K985" s="66">
        <v>3375.5720937179199</v>
      </c>
      <c r="L985" s="66">
        <v>5780.1358348345948</v>
      </c>
      <c r="M985" s="67">
        <v>42409</v>
      </c>
      <c r="N985" s="22">
        <f>IF(Tabela1[[#This Row],[Entry]]=$B$1,Tabela1[[#This Row],[real]],Tabela1[[#This Row],[L2]]/Tabela1[[#This Row],[days2]])</f>
        <v>3.8374249575801715</v>
      </c>
      <c r="O985" s="42">
        <f>IF(Tabela1[[#This Row],[Entry]]=$B$1,Tabela1[[#This Row],[real]],Tabela1[[#This Row],[L]]/($B$1-Tabela1[[#This Row],[Entry]]))</f>
        <v>3.8355247742764398</v>
      </c>
      <c r="P985" s="115">
        <v>879.64510864246586</v>
      </c>
      <c r="Q985" s="43">
        <f>MIN(500,$B$1-Tabela1[[#This Row],[Entry]])</f>
        <v>500</v>
      </c>
      <c r="R985" s="41">
        <f>(0.25-Tabela1[[#This Row],[days]]/2000)*$L$2+(Tabela1[[#This Row],[days]]/2000+0.75)*(IF(Tabela1[[#This Row],[real]]&gt;Tabela1[[#This Row],[AV2]],0.4*Tabela1[[#This Row],[real]]+0.6*Tabela1[[#This Row],[AV2]],Tabela1[[#This Row],[AV2]]))</f>
        <v>3.8374249575801715</v>
      </c>
      <c r="S985" s="42">
        <f>Tabela1[[#This Row],[real]]-Tabela1[[#This Row],[AV2]]</f>
        <v>-3.0845718918462328E-2</v>
      </c>
      <c r="T985" s="64">
        <f>Tabela1[[#This Row],[real]]/Tabela1[[#This Row],[AV2]]</f>
        <v>0.99196187045754947</v>
      </c>
      <c r="U985" s="168">
        <v>43584</v>
      </c>
      <c r="V985" s="191" t="s">
        <v>4656</v>
      </c>
      <c r="W985" s="307"/>
      <c r="X985" s="2"/>
      <c r="Y985" s="41"/>
      <c r="Z985" s="40"/>
      <c r="AA985" s="41"/>
      <c r="AB985" s="40"/>
    </row>
    <row r="986" spans="1:28" x14ac:dyDescent="0.2">
      <c r="A986" s="65">
        <v>19727</v>
      </c>
      <c r="B986" s="65" t="s">
        <v>186</v>
      </c>
      <c r="C986" s="65" t="s">
        <v>2651</v>
      </c>
      <c r="D986" s="39">
        <v>4.5</v>
      </c>
      <c r="E986" s="41">
        <v>3.9779604300931704</v>
      </c>
      <c r="F986" s="116">
        <v>2001</v>
      </c>
      <c r="G9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6.3003769698525378</v>
      </c>
      <c r="H986" s="39"/>
      <c r="I986" s="41">
        <v>0.64</v>
      </c>
      <c r="J986" s="23">
        <f>(Tabela1[[#This Row],[real]]-1)^3/Tabela1[[#This Row],[Z]]*0.00002</f>
        <v>8.2529039346036846E-4</v>
      </c>
      <c r="K986" s="66">
        <v>3275.5079811503283</v>
      </c>
      <c r="L986" s="66">
        <v>5543.19245453451</v>
      </c>
      <c r="M986" s="67">
        <v>42409</v>
      </c>
      <c r="N986" s="22">
        <f>IF(Tabela1[[#This Row],[Entry]]=$B$1,Tabela1[[#This Row],[real]],Tabela1[[#This Row],[L2]]/Tabela1[[#This Row],[days2]])</f>
        <v>3.7236698629579572</v>
      </c>
      <c r="O986" s="42">
        <f>IF(Tabela1[[#This Row],[Entry]]=$B$1,Tabela1[[#This Row],[real]],Tabela1[[#This Row],[L]]/($B$1-Tabela1[[#This Row],[Entry]]))</f>
        <v>3.6782962538384272</v>
      </c>
      <c r="P986" s="115">
        <v>879.64510864246586</v>
      </c>
      <c r="Q986" s="43">
        <f>MIN(500,$B$1-Tabela1[[#This Row],[Entry]])</f>
        <v>500</v>
      </c>
      <c r="R986" s="41">
        <f>(0.25-Tabela1[[#This Row],[days]]/2000)*$L$2+(Tabela1[[#This Row],[days]]/2000+0.75)*(IF(Tabela1[[#This Row],[real]]&gt;Tabela1[[#This Row],[AV2]],0.4*Tabela1[[#This Row],[real]]+0.6*Tabela1[[#This Row],[AV2]],Tabela1[[#This Row],[AV2]]))</f>
        <v>3.8253860898120422</v>
      </c>
      <c r="S986" s="42">
        <f>Tabela1[[#This Row],[real]]-Tabela1[[#This Row],[AV2]]</f>
        <v>0.25429056713521314</v>
      </c>
      <c r="T986" s="64">
        <f>Tabela1[[#This Row],[real]]/Tabela1[[#This Row],[AV2]]</f>
        <v>1.0682903094242659</v>
      </c>
      <c r="U986" s="168">
        <v>43583</v>
      </c>
      <c r="V986" s="191" t="s">
        <v>4482</v>
      </c>
      <c r="W986" s="191"/>
      <c r="X986" s="2"/>
      <c r="Y986" s="41"/>
      <c r="Z986" s="40"/>
      <c r="AA986" s="41"/>
      <c r="AB986" s="40"/>
    </row>
    <row r="987" spans="1:28" x14ac:dyDescent="0.2">
      <c r="A987" s="570">
        <v>29366</v>
      </c>
      <c r="B987" s="570" t="s">
        <v>5870</v>
      </c>
      <c r="C987" s="570" t="s">
        <v>6028</v>
      </c>
      <c r="D987" s="571">
        <v>3</v>
      </c>
      <c r="E987" s="572">
        <v>2.9454441973864998</v>
      </c>
      <c r="F987" s="560">
        <v>2001</v>
      </c>
      <c r="G9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7" s="571"/>
      <c r="I987" s="572">
        <v>0.25</v>
      </c>
      <c r="J987" s="561">
        <f>(Tabela1[[#This Row],[real]]-1)^3/Tabela1[[#This Row],[Z]]*0.00002</f>
        <v>5.8904208046827019E-4</v>
      </c>
      <c r="K987" s="573">
        <v>865.81005167643923</v>
      </c>
      <c r="L987" s="562">
        <v>1019.9554818438871</v>
      </c>
      <c r="M987" s="566">
        <v>43583</v>
      </c>
      <c r="N987" s="564">
        <f>IF(Tabela1[[#This Row],[Entry]]=$B$1,Tabela1[[#This Row],[real]],Tabela1[[#This Row],[L2]]/Tabela1[[#This Row],[days2]])</f>
        <v>3.0556288756915144</v>
      </c>
      <c r="O987" s="574">
        <f>IF(Tabela1[[#This Row],[Entry]]=$B$1,Tabela1[[#This Row],[real]],Tabela1[[#This Row],[L]]/($B$1-Tabela1[[#This Row],[Entry]]))</f>
        <v>3.062929374906568</v>
      </c>
      <c r="P987" s="575">
        <v>283.34921775488823</v>
      </c>
      <c r="Q987" s="576">
        <f>MIN(500,$B$1-Tabela1[[#This Row],[Entry]])</f>
        <v>333</v>
      </c>
      <c r="R987" s="572">
        <f>(0.25-Tabela1[[#This Row],[days]]/2000)*$L$2+(Tabela1[[#This Row],[days]]/2000+0.75)*(IF(Tabela1[[#This Row],[real]]&gt;Tabela1[[#This Row],[AV2]],0.4*Tabela1[[#This Row],[real]]+0.6*Tabela1[[#This Row],[AV2]],Tabela1[[#This Row],[AV2]]))</f>
        <v>3.0792309190238183</v>
      </c>
      <c r="S987" s="574">
        <f>Tabela1[[#This Row],[real]]-Tabela1[[#This Row],[AV2]]</f>
        <v>-0.11018467830501466</v>
      </c>
      <c r="T987" s="574">
        <f>Tabela1[[#This Row],[real]]/Tabela1[[#This Row],[AV2]]</f>
        <v>0.96394042510150091</v>
      </c>
      <c r="U987" s="566">
        <v>43583</v>
      </c>
      <c r="V987" s="191" t="s">
        <v>6029</v>
      </c>
      <c r="W987" s="191"/>
      <c r="X987" s="2"/>
      <c r="Y987" s="41"/>
      <c r="Z987" s="40"/>
      <c r="AA987" s="41"/>
      <c r="AB987" s="40"/>
    </row>
    <row r="988" spans="1:28" x14ac:dyDescent="0.2">
      <c r="A988" s="570">
        <v>2829672</v>
      </c>
      <c r="B988" s="570" t="s">
        <v>716</v>
      </c>
      <c r="C988" s="570" t="s">
        <v>6030</v>
      </c>
      <c r="D988" s="571">
        <v>3</v>
      </c>
      <c r="E988" s="572">
        <v>3.0112964471026769</v>
      </c>
      <c r="F988" s="560">
        <v>2010</v>
      </c>
      <c r="G9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8" s="571"/>
      <c r="I988" s="572">
        <v>0.24</v>
      </c>
      <c r="J988" s="561">
        <f>(Tabela1[[#This Row],[real]]-1)^3/Tabela1[[#This Row],[Z]]*0.00002</f>
        <v>6.7802703875595037E-4</v>
      </c>
      <c r="K988" s="573">
        <v>888.18791946504314</v>
      </c>
      <c r="L988" s="562">
        <v>1046.5496248262004</v>
      </c>
      <c r="M988" s="566">
        <v>43583</v>
      </c>
      <c r="N988" s="564">
        <f>IF(Tabela1[[#This Row],[Entry]]=$B$1,Tabela1[[#This Row],[real]],Tabela1[[#This Row],[L2]]/Tabela1[[#This Row],[days2]])</f>
        <v>3.1346051579128473</v>
      </c>
      <c r="O988" s="574">
        <f>IF(Tabela1[[#This Row],[Entry]]=$B$1,Tabela1[[#This Row],[real]],Tabela1[[#This Row],[L]]/($B$1-Tabela1[[#This Row],[Entry]]))</f>
        <v>3.1427916661447459</v>
      </c>
      <c r="P988" s="575">
        <v>283.34921775488823</v>
      </c>
      <c r="Q988" s="576">
        <f>MIN(500,$B$1-Tabela1[[#This Row],[Entry]])</f>
        <v>333</v>
      </c>
      <c r="R988" s="572">
        <f>(0.25-Tabela1[[#This Row],[days]]/2000)*$L$2+(Tabela1[[#This Row],[days]]/2000+0.75)*(IF(Tabela1[[#This Row],[real]]&gt;Tabela1[[#This Row],[AV2]],0.4*Tabela1[[#This Row],[real]]+0.6*Tabela1[[#This Row],[AV2]],Tabela1[[#This Row],[AV2]]))</f>
        <v>3.1516126816796697</v>
      </c>
      <c r="S988" s="574">
        <f>Tabela1[[#This Row],[real]]-Tabela1[[#This Row],[AV2]]</f>
        <v>-0.12330871081017047</v>
      </c>
      <c r="T988" s="574">
        <f>Tabela1[[#This Row],[real]]/Tabela1[[#This Row],[AV2]]</f>
        <v>0.96066212342600921</v>
      </c>
      <c r="U988" s="566">
        <v>43583</v>
      </c>
      <c r="V988" s="191" t="s">
        <v>4599</v>
      </c>
      <c r="W988" s="191"/>
      <c r="X988" s="2"/>
      <c r="Y988" s="41"/>
      <c r="Z988" s="40"/>
      <c r="AA988" s="41"/>
      <c r="AB988" s="40"/>
    </row>
    <row r="989" spans="1:28" x14ac:dyDescent="0.2">
      <c r="A989" s="65">
        <v>16311</v>
      </c>
      <c r="B989" s="65" t="s">
        <v>2333</v>
      </c>
      <c r="C989" s="65" t="s">
        <v>356</v>
      </c>
      <c r="D989" s="39">
        <v>3.5</v>
      </c>
      <c r="E989" s="41">
        <v>3.4376784204437096</v>
      </c>
      <c r="F989" s="116">
        <v>1968</v>
      </c>
      <c r="G9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89" s="39"/>
      <c r="I989" s="41">
        <v>0.78</v>
      </c>
      <c r="J989" s="23">
        <f>(Tabela1[[#This Row],[real]]-1)^3/Tabela1[[#This Row],[Z]]*0.00002</f>
        <v>3.7141944031240758E-4</v>
      </c>
      <c r="K989" s="66">
        <v>3006.8418994435633</v>
      </c>
      <c r="L989" s="66">
        <v>5124.3877686879714</v>
      </c>
      <c r="M989" s="67">
        <v>42409</v>
      </c>
      <c r="N989" s="22">
        <f>IF(Tabela1[[#This Row],[Entry]]=$B$1,Tabela1[[#This Row],[real]],Tabela1[[#This Row],[L2]]/Tabela1[[#This Row],[days2]])</f>
        <v>3.4182443236499624</v>
      </c>
      <c r="O989" s="42">
        <f>IF(Tabela1[[#This Row],[Entry]]=$B$1,Tabela1[[#This Row],[real]],Tabela1[[#This Row],[L]]/($B$1-Tabela1[[#This Row],[Entry]]))</f>
        <v>3.4003900256721775</v>
      </c>
      <c r="P989" s="115">
        <v>879.64510864246586</v>
      </c>
      <c r="Q989" s="43">
        <f>MIN(500,$B$1-Tabela1[[#This Row],[Entry]])</f>
        <v>500</v>
      </c>
      <c r="R989" s="41">
        <f>(0.25-Tabela1[[#This Row],[days]]/2000)*$L$2+(Tabela1[[#This Row],[days]]/2000+0.75)*(IF(Tabela1[[#This Row],[real]]&gt;Tabela1[[#This Row],[AV2]],0.4*Tabela1[[#This Row],[real]]+0.6*Tabela1[[#This Row],[AV2]],Tabela1[[#This Row],[AV2]]))</f>
        <v>3.4260179623674611</v>
      </c>
      <c r="S989" s="42">
        <f>Tabela1[[#This Row],[real]]-Tabela1[[#This Row],[AV2]]</f>
        <v>1.9434096793747191E-2</v>
      </c>
      <c r="T989" s="64">
        <f>Tabela1[[#This Row],[real]]/Tabela1[[#This Row],[AV2]]</f>
        <v>1.0056854030764528</v>
      </c>
      <c r="U989" s="168">
        <v>43583</v>
      </c>
      <c r="V989" s="191" t="s">
        <v>4172</v>
      </c>
      <c r="W989" s="191"/>
      <c r="X989" s="2"/>
      <c r="Y989" s="41"/>
      <c r="Z989" s="40"/>
      <c r="AA989" s="41"/>
      <c r="AB989" s="40"/>
    </row>
    <row r="990" spans="1:28" x14ac:dyDescent="0.2">
      <c r="A990" s="258">
        <v>6322</v>
      </c>
      <c r="B990" s="258" t="s">
        <v>467</v>
      </c>
      <c r="C990" s="258" t="s">
        <v>5243</v>
      </c>
      <c r="D990" s="259">
        <v>3.5</v>
      </c>
      <c r="E990" s="260">
        <v>3.5124130483876783</v>
      </c>
      <c r="F990" s="116">
        <v>1983</v>
      </c>
      <c r="G9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0" s="259"/>
      <c r="I990" s="260">
        <v>0.52</v>
      </c>
      <c r="J990" s="232">
        <f>(Tabela1[[#This Row],[real]]-1)^3/Tabela1[[#This Row],[Z]]*0.00002</f>
        <v>6.0995777685366641E-4</v>
      </c>
      <c r="K990" s="262">
        <v>1782.67704771067</v>
      </c>
      <c r="L990" s="66">
        <v>2458.429254506812</v>
      </c>
      <c r="M990" s="237">
        <v>43241</v>
      </c>
      <c r="N990" s="235">
        <f>IF(Tabela1[[#This Row],[Entry]]=$B$1,Tabela1[[#This Row],[real]],Tabela1[[#This Row],[L2]]/Tabela1[[#This Row],[days2]])</f>
        <v>3.6305921676180324</v>
      </c>
      <c r="O990" s="263">
        <f>IF(Tabela1[[#This Row],[Entry]]=$B$1,Tabela1[[#This Row],[real]],Tabela1[[#This Row],[L]]/($B$1-Tabela1[[#This Row],[Entry]]))</f>
        <v>3.6421174140841659</v>
      </c>
      <c r="P990" s="261">
        <v>491.01550529710227</v>
      </c>
      <c r="Q990" s="264">
        <f>MIN(500,$B$1-Tabela1[[#This Row],[Entry]])</f>
        <v>500</v>
      </c>
      <c r="R990" s="260">
        <f>(0.25-Tabela1[[#This Row],[days]]/2000)*$L$2+(Tabela1[[#This Row],[days]]/2000+0.75)*(IF(Tabela1[[#This Row],[real]]&gt;Tabela1[[#This Row],[AV2]],0.4*Tabela1[[#This Row],[real]]+0.6*Tabela1[[#This Row],[AV2]],Tabela1[[#This Row],[AV2]]))</f>
        <v>3.6305921676180324</v>
      </c>
      <c r="S990" s="263">
        <f>Tabela1[[#This Row],[real]]-Tabela1[[#This Row],[AV2]]</f>
        <v>-0.11817911923035407</v>
      </c>
      <c r="T990" s="263">
        <f>Tabela1[[#This Row],[real]]/Tabela1[[#This Row],[AV2]]</f>
        <v>0.96744907889010034</v>
      </c>
      <c r="U990" s="237">
        <v>43583</v>
      </c>
      <c r="V990" s="238" t="s">
        <v>4507</v>
      </c>
      <c r="W990" s="191"/>
      <c r="X990" s="2"/>
      <c r="Y990" s="41"/>
      <c r="Z990" s="40"/>
      <c r="AA990" s="41"/>
      <c r="AB990" s="40"/>
    </row>
    <row r="991" spans="1:28" x14ac:dyDescent="0.2">
      <c r="A991" s="65">
        <v>1036</v>
      </c>
      <c r="B991" s="65" t="s">
        <v>234</v>
      </c>
      <c r="C991" s="65" t="s">
        <v>292</v>
      </c>
      <c r="D991" s="39">
        <v>3.5</v>
      </c>
      <c r="E991" s="41">
        <v>3.5744881596812124</v>
      </c>
      <c r="F991" s="116">
        <v>1980</v>
      </c>
      <c r="G9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1" s="39"/>
      <c r="I991" s="41">
        <v>0.9</v>
      </c>
      <c r="J991" s="23">
        <f>(Tabela1[[#This Row],[real]]-1)^3/Tabela1[[#This Row],[Z]]*0.00002</f>
        <v>3.7919288744497957E-4</v>
      </c>
      <c r="K991" s="66">
        <v>3199.3018827168053</v>
      </c>
      <c r="L991" s="66">
        <v>5482.7911379474981</v>
      </c>
      <c r="M991" s="67">
        <v>42409</v>
      </c>
      <c r="N991" s="22">
        <f>IF(Tabela1[[#This Row],[Entry]]=$B$1,Tabela1[[#This Row],[real]],Tabela1[[#This Row],[L2]]/Tabela1[[#This Row],[days2]])</f>
        <v>3.6370370860746415</v>
      </c>
      <c r="O991" s="42">
        <f>IF(Tabela1[[#This Row],[Entry]]=$B$1,Tabela1[[#This Row],[real]],Tabela1[[#This Row],[L]]/($B$1-Tabela1[[#This Row],[Entry]]))</f>
        <v>3.6382157517899789</v>
      </c>
      <c r="P991" s="115">
        <v>879.64510864246586</v>
      </c>
      <c r="Q991" s="43">
        <f>MIN(500,$B$1-Tabela1[[#This Row],[Entry]])</f>
        <v>500</v>
      </c>
      <c r="R991" s="41">
        <f>(0.25-Tabela1[[#This Row],[days]]/2000)*$L$2+(Tabela1[[#This Row],[days]]/2000+0.75)*(IF(Tabela1[[#This Row],[real]]&gt;Tabela1[[#This Row],[AV2]],0.4*Tabela1[[#This Row],[real]]+0.6*Tabela1[[#This Row],[AV2]],Tabela1[[#This Row],[AV2]]))</f>
        <v>3.6370370860746415</v>
      </c>
      <c r="S991" s="42">
        <f>Tabela1[[#This Row],[real]]-Tabela1[[#This Row],[AV2]]</f>
        <v>-6.2548926393429127E-2</v>
      </c>
      <c r="T991" s="64">
        <f>Tabela1[[#This Row],[real]]/Tabela1[[#This Row],[AV2]]</f>
        <v>0.98280223024590152</v>
      </c>
      <c r="U991" s="168">
        <v>43583</v>
      </c>
      <c r="V991" s="191" t="s">
        <v>4394</v>
      </c>
      <c r="W991" s="191"/>
      <c r="X991" s="2"/>
      <c r="Y991" s="41"/>
      <c r="Z991" s="40"/>
      <c r="AA991" s="41"/>
      <c r="AB991" s="40"/>
    </row>
    <row r="992" spans="1:28" x14ac:dyDescent="0.2">
      <c r="A992" s="65">
        <v>6676856</v>
      </c>
      <c r="B992" s="68" t="s">
        <v>3393</v>
      </c>
      <c r="C992" s="68" t="s">
        <v>3394</v>
      </c>
      <c r="D992" s="69">
        <v>4</v>
      </c>
      <c r="E992" s="70">
        <v>3.6328797336325418</v>
      </c>
      <c r="F992" s="116">
        <v>2015</v>
      </c>
      <c r="G9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5.6747270860100461</v>
      </c>
      <c r="H992" s="39">
        <v>3</v>
      </c>
      <c r="I992" s="70">
        <v>0.71</v>
      </c>
      <c r="J992" s="23">
        <f>(Tabela1[[#This Row],[real]]-1)^3/Tabela1[[#This Row],[Z]]*0.00002</f>
        <v>5.1412025192341265E-4</v>
      </c>
      <c r="K992" s="114">
        <v>2635.2635356079577</v>
      </c>
      <c r="L992" s="66">
        <v>4236.2976758355198</v>
      </c>
      <c r="M992" s="73">
        <v>42756</v>
      </c>
      <c r="N992" s="22">
        <f>IF(Tabela1[[#This Row],[Entry]]=$B$1,Tabela1[[#This Row],[real]],Tabela1[[#This Row],[L2]]/Tabela1[[#This Row],[days2]])</f>
        <v>3.6682529819544247</v>
      </c>
      <c r="O992" s="71">
        <f>IF(Tabela1[[#This Row],[Entry]]=$B$1,Tabela1[[#This Row],[real]],Tabela1[[#This Row],[L]]/($B$1-Tabela1[[#This Row],[Entry]]))</f>
        <v>3.6519807550306207</v>
      </c>
      <c r="P992" s="119">
        <v>718.39743566538425</v>
      </c>
      <c r="Q992" s="72">
        <f>MIN(500,$B$1-Tabela1[[#This Row],[Entry]])</f>
        <v>500</v>
      </c>
      <c r="R992" s="70">
        <f>(0.25-Tabela1[[#This Row],[days]]/2000)*$L$2+(Tabela1[[#This Row],[days]]/2000+0.75)*(IF(Tabela1[[#This Row],[real]]&gt;Tabela1[[#This Row],[AV2]],0.4*Tabela1[[#This Row],[real]]+0.6*Tabela1[[#This Row],[AV2]],Tabela1[[#This Row],[AV2]]))</f>
        <v>3.6682529819544247</v>
      </c>
      <c r="S992" s="71">
        <f>Tabela1[[#This Row],[real]]-Tabela1[[#This Row],[AV2]]</f>
        <v>-3.5373248321882933E-2</v>
      </c>
      <c r="T992" s="64">
        <f>Tabela1[[#This Row],[real]]/Tabela1[[#This Row],[AV2]]</f>
        <v>0.99035692235625572</v>
      </c>
      <c r="U992" s="172">
        <v>43582</v>
      </c>
      <c r="V992" s="191" t="s">
        <v>4016</v>
      </c>
      <c r="W992" s="191"/>
      <c r="X992" s="2"/>
      <c r="Y992" s="41"/>
      <c r="Z992" s="40"/>
      <c r="AA992" s="41"/>
      <c r="AB992" s="40"/>
    </row>
    <row r="993" spans="1:28" x14ac:dyDescent="0.2">
      <c r="A993" s="10">
        <v>8803</v>
      </c>
      <c r="B993" s="10" t="s">
        <v>829</v>
      </c>
      <c r="C993" s="10" t="s">
        <v>2847</v>
      </c>
      <c r="D993" s="2">
        <v>4</v>
      </c>
      <c r="E993" s="21">
        <v>3.6599799923607188</v>
      </c>
      <c r="F993" s="116">
        <v>1999</v>
      </c>
      <c r="G9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4.3616616617890189</v>
      </c>
      <c r="H993" s="39"/>
      <c r="I993" s="21">
        <v>0.6</v>
      </c>
      <c r="J993" s="23">
        <f>(Tabela1[[#This Row],[real]]-1)^3/Tabela1[[#This Row],[Z]]*0.00002</f>
        <v>6.2735571016789792E-4</v>
      </c>
      <c r="K993" s="24">
        <v>2975.5512251902801</v>
      </c>
      <c r="L993" s="66">
        <v>4996.4489644978139</v>
      </c>
      <c r="M993" s="1">
        <v>42522</v>
      </c>
      <c r="N993" s="22">
        <f>IF(Tabela1[[#This Row],[Entry]]=$B$1,Tabela1[[#This Row],[real]],Tabela1[[#This Row],[L2]]/Tabela1[[#This Row],[days2]])</f>
        <v>3.5974188144394694</v>
      </c>
      <c r="O993" s="22">
        <f>IF(Tabela1[[#This Row],[Entry]]=$B$1,Tabela1[[#This Row],[real]],Tabela1[[#This Row],[L]]/($B$1-Tabela1[[#This Row],[Entry]]))</f>
        <v>3.5842532026526643</v>
      </c>
      <c r="P993" s="35">
        <v>827.13505951736522</v>
      </c>
      <c r="Q993" s="3">
        <f>MIN(500,$B$1-Tabela1[[#This Row],[Entry]])</f>
        <v>500</v>
      </c>
      <c r="R993" s="21">
        <f>(0.25-Tabela1[[#This Row],[days]]/2000)*$L$2+(Tabela1[[#This Row],[days]]/2000+0.75)*(IF(Tabela1[[#This Row],[real]]&gt;Tabela1[[#This Row],[AV2]],0.4*Tabela1[[#This Row],[real]]+0.6*Tabela1[[#This Row],[AV2]],Tabela1[[#This Row],[AV2]]))</f>
        <v>3.6224432856079694</v>
      </c>
      <c r="S993" s="22">
        <f>Tabela1[[#This Row],[real]]-Tabela1[[#This Row],[AV2]]</f>
        <v>6.2561177921249378E-2</v>
      </c>
      <c r="T993" s="47">
        <f>Tabela1[[#This Row],[real]]/Tabela1[[#This Row],[AV2]]</f>
        <v>1.0173905739498939</v>
      </c>
      <c r="U993" s="168">
        <v>43582</v>
      </c>
      <c r="V993" s="191" t="s">
        <v>4631</v>
      </c>
      <c r="W993" s="191"/>
      <c r="X993" s="2"/>
      <c r="Y993" s="41"/>
      <c r="Z993" s="40"/>
      <c r="AA993" s="41"/>
      <c r="AB993" s="40"/>
    </row>
    <row r="994" spans="1:28" x14ac:dyDescent="0.2">
      <c r="A994" s="358">
        <v>1303363</v>
      </c>
      <c r="B994" s="358" t="s">
        <v>5424</v>
      </c>
      <c r="C994" s="33" t="s">
        <v>5431</v>
      </c>
      <c r="D994" s="359">
        <v>4</v>
      </c>
      <c r="E994" s="360">
        <v>3.6740929601345829</v>
      </c>
      <c r="F994" s="116">
        <v>1989</v>
      </c>
      <c r="G9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3.6778582264462054</v>
      </c>
      <c r="H994" s="39"/>
      <c r="I994" s="360">
        <v>0.48</v>
      </c>
      <c r="J994" s="362">
        <f>(Tabela1[[#This Row],[real]]-1)^3/Tabela1[[#This Row],[Z]]*0.00002</f>
        <v>7.9674300688255858E-4</v>
      </c>
      <c r="K994" s="363">
        <v>1692.7348680673319</v>
      </c>
      <c r="L994" s="66">
        <v>2240.8904681651029</v>
      </c>
      <c r="M994" s="364">
        <v>43331</v>
      </c>
      <c r="N994" s="365">
        <f>IF(Tabela1[[#This Row],[Entry]]=$B$1,Tabela1[[#This Row],[real]],Tabela1[[#This Row],[L2]]/Tabela1[[#This Row],[days2]])</f>
        <v>3.8205788277896007</v>
      </c>
      <c r="O994" s="365">
        <f>IF(Tabela1[[#This Row],[Entry]]=$B$1,Tabela1[[#This Row],[real]],Tabela1[[#This Row],[L]]/($B$1-Tabela1[[#This Row],[Entry]]))</f>
        <v>3.8305819968634238</v>
      </c>
      <c r="P994" s="361">
        <v>443.05717650816416</v>
      </c>
      <c r="Q994" s="366">
        <f>MIN(500,$B$1-Tabela1[[#This Row],[Entry]])</f>
        <v>500</v>
      </c>
      <c r="R994" s="360">
        <f>(0.25-Tabela1[[#This Row],[days]]/2000)*$L$2+(Tabela1[[#This Row],[days]]/2000+0.75)*(IF(Tabela1[[#This Row],[real]]&gt;Tabela1[[#This Row],[AV2]],0.4*Tabela1[[#This Row],[real]]+0.6*Tabela1[[#This Row],[AV2]],Tabela1[[#This Row],[AV2]]))</f>
        <v>3.8205788277896007</v>
      </c>
      <c r="S994" s="365">
        <f>Tabela1[[#This Row],[real]]-Tabela1[[#This Row],[AV2]]</f>
        <v>-0.14648586765501781</v>
      </c>
      <c r="T994" s="365">
        <f>Tabela1[[#This Row],[real]]/Tabela1[[#This Row],[AV2]]</f>
        <v>0.96165872391127516</v>
      </c>
      <c r="U994" s="367">
        <v>43582</v>
      </c>
      <c r="V994" s="191" t="s">
        <v>3947</v>
      </c>
      <c r="W994" s="191"/>
      <c r="X994" s="2"/>
      <c r="Y994" s="41"/>
      <c r="Z994" s="40"/>
      <c r="AA994" s="41"/>
      <c r="AB994" s="40"/>
    </row>
    <row r="995" spans="1:28" x14ac:dyDescent="0.2">
      <c r="A995" s="65">
        <v>6412011</v>
      </c>
      <c r="B995" s="65" t="s">
        <v>2971</v>
      </c>
      <c r="C995" s="65" t="s">
        <v>2972</v>
      </c>
      <c r="D995" s="39">
        <v>4</v>
      </c>
      <c r="E995" s="41">
        <v>3.6911213161824707</v>
      </c>
      <c r="F995" s="116">
        <v>2015</v>
      </c>
      <c r="G9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2.8527980016683929</v>
      </c>
      <c r="H995" s="39"/>
      <c r="I995" s="41">
        <v>0.73</v>
      </c>
      <c r="J995" s="23">
        <f>(Tabela1[[#This Row],[real]]-1)^3/Tabela1[[#This Row],[Z]]*0.00002</f>
        <v>5.3395783606323736E-4</v>
      </c>
      <c r="K995" s="66">
        <v>2994.0860622677192</v>
      </c>
      <c r="L995" s="66">
        <v>4991.5962249833756</v>
      </c>
      <c r="M995" s="67">
        <v>42606</v>
      </c>
      <c r="N995" s="22">
        <f>IF(Tabela1[[#This Row],[Entry]]=$B$1,Tabela1[[#This Row],[real]],Tabela1[[#This Row],[L2]]/Tabela1[[#This Row],[days2]])</f>
        <v>3.7991144633095053</v>
      </c>
      <c r="O995" s="42">
        <f>IF(Tabela1[[#This Row],[Entry]]=$B$1,Tabela1[[#This Row],[real]],Tabela1[[#This Row],[L]]/($B$1-Tabela1[[#This Row],[Entry]]))</f>
        <v>3.8103787976972332</v>
      </c>
      <c r="P995" s="115">
        <v>788.10104069870397</v>
      </c>
      <c r="Q995" s="43">
        <f>MIN(500,$B$1-Tabela1[[#This Row],[Entry]])</f>
        <v>500</v>
      </c>
      <c r="R995" s="41">
        <f>(0.25-Tabela1[[#This Row],[days]]/2000)*$L$2+(Tabela1[[#This Row],[days]]/2000+0.75)*(IF(Tabela1[[#This Row],[real]]&gt;Tabela1[[#This Row],[AV2]],0.4*Tabela1[[#This Row],[real]]+0.6*Tabela1[[#This Row],[AV2]],Tabela1[[#This Row],[AV2]]))</f>
        <v>3.7991144633095053</v>
      </c>
      <c r="S995" s="42">
        <f>Tabela1[[#This Row],[real]]-Tabela1[[#This Row],[AV2]]</f>
        <v>-0.10799314712703456</v>
      </c>
      <c r="T995" s="64">
        <f>Tabela1[[#This Row],[real]]/Tabela1[[#This Row],[AV2]]</f>
        <v>0.97157412650500696</v>
      </c>
      <c r="U995" s="168">
        <v>43582</v>
      </c>
      <c r="V995" s="191" t="s">
        <v>5015</v>
      </c>
      <c r="W995" s="191"/>
      <c r="X995" s="2"/>
      <c r="Y995" s="41"/>
      <c r="Z995" s="40"/>
      <c r="AA995" s="41"/>
      <c r="AB995" s="40"/>
    </row>
    <row r="996" spans="1:28" x14ac:dyDescent="0.2">
      <c r="A996" s="65">
        <v>1314303</v>
      </c>
      <c r="B996" s="65" t="s">
        <v>1453</v>
      </c>
      <c r="C996" s="65" t="s">
        <v>1454</v>
      </c>
      <c r="D996" s="39">
        <v>3</v>
      </c>
      <c r="E996" s="41">
        <v>3.1644675659482777</v>
      </c>
      <c r="F996" s="116">
        <v>2008</v>
      </c>
      <c r="G9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6" s="39"/>
      <c r="I996" s="41">
        <v>0.63</v>
      </c>
      <c r="J996" s="23">
        <f>(Tabela1[[#This Row],[real]]-1)^3/Tabela1[[#This Row],[Z]]*0.00002</f>
        <v>3.2191609687290499E-4</v>
      </c>
      <c r="K996" s="66">
        <v>2652.6953717573024</v>
      </c>
      <c r="L996" s="66">
        <v>4514.2551506925702</v>
      </c>
      <c r="M996" s="67">
        <v>42409</v>
      </c>
      <c r="N996" s="22">
        <f>IF(Tabela1[[#This Row],[Entry]]=$B$1,Tabela1[[#This Row],[real]],Tabela1[[#This Row],[L2]]/Tabela1[[#This Row],[days2]])</f>
        <v>3.0156427242017414</v>
      </c>
      <c r="O996" s="42">
        <f>IF(Tabela1[[#This Row],[Entry]]=$B$1,Tabela1[[#This Row],[real]],Tabela1[[#This Row],[L]]/($B$1-Tabela1[[#This Row],[Entry]]))</f>
        <v>2.9955243203003121</v>
      </c>
      <c r="P996" s="115">
        <v>879.64510864246586</v>
      </c>
      <c r="Q996" s="43">
        <f>MIN(500,$B$1-Tabela1[[#This Row],[Entry]])</f>
        <v>500</v>
      </c>
      <c r="R99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3.075172660900356</v>
      </c>
      <c r="S996" s="42">
        <f>Tabela1[[#This Row],[real]]-Tabela1[[#This Row],[AV2]]</f>
        <v>0.14882484174653632</v>
      </c>
      <c r="T996" s="64">
        <f>Tabela1[[#This Row],[real]]/Tabela1[[#This Row],[AV2]]</f>
        <v>1.0493509528009262</v>
      </c>
      <c r="U996" s="168">
        <v>43582</v>
      </c>
      <c r="V996" s="191" t="s">
        <v>3985</v>
      </c>
      <c r="W996" s="191"/>
      <c r="X996" s="2"/>
      <c r="Y996" s="41"/>
      <c r="Z996" s="40"/>
      <c r="AA996" s="41"/>
      <c r="AB996" s="40"/>
    </row>
    <row r="997" spans="1:28" x14ac:dyDescent="0.2">
      <c r="A997" s="403">
        <v>9233235</v>
      </c>
      <c r="B997" s="403" t="s">
        <v>5412</v>
      </c>
      <c r="C997" s="80" t="s">
        <v>5417</v>
      </c>
      <c r="D997" s="404">
        <v>3.5</v>
      </c>
      <c r="E997" s="405">
        <v>3.5141796726425598</v>
      </c>
      <c r="F997" s="116">
        <v>2018</v>
      </c>
      <c r="G9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7" s="404"/>
      <c r="I997" s="405">
        <v>0.47</v>
      </c>
      <c r="J997" s="362">
        <f>(Tabela1[[#This Row],[real]]-1)^3/Tabela1[[#This Row],[Z]]*0.00002</f>
        <v>6.7627147601825735E-4</v>
      </c>
      <c r="K997" s="407">
        <v>1637.5342815038764</v>
      </c>
      <c r="L997" s="66">
        <v>2176.8483796048658</v>
      </c>
      <c r="M997" s="367">
        <v>43325</v>
      </c>
      <c r="N997" s="365">
        <f>IF(Tabela1[[#This Row],[Entry]]=$B$1,Tabela1[[#This Row],[real]],Tabela1[[#This Row],[L2]]/Tabela1[[#This Row],[days2]])</f>
        <v>3.6683897094219122</v>
      </c>
      <c r="O997" s="408">
        <f>IF(Tabela1[[#This Row],[Entry]]=$B$1,Tabela1[[#This Row],[real]],Tabela1[[#This Row],[L]]/($B$1-Tabela1[[#This Row],[Entry]]))</f>
        <v>3.6833305915479961</v>
      </c>
      <c r="P997" s="406">
        <v>446.39049043726851</v>
      </c>
      <c r="Q997" s="409">
        <f>MIN(500,$B$1-Tabela1[[#This Row],[Entry]])</f>
        <v>500</v>
      </c>
      <c r="R997" s="405">
        <f>(0.25-Tabela1[[#This Row],[days]]/2000)*$L$2+(Tabela1[[#This Row],[days]]/2000+0.75)*(IF(Tabela1[[#This Row],[real]]&gt;Tabela1[[#This Row],[AV2]],0.4*Tabela1[[#This Row],[real]]+0.6*Tabela1[[#This Row],[AV2]],Tabela1[[#This Row],[AV2]]))</f>
        <v>3.6683897094219122</v>
      </c>
      <c r="S997" s="408">
        <f>Tabela1[[#This Row],[real]]-Tabela1[[#This Row],[AV2]]</f>
        <v>-0.15421003677935241</v>
      </c>
      <c r="T997" s="408">
        <f>Tabela1[[#This Row],[real]]/Tabela1[[#This Row],[AV2]]</f>
        <v>0.95796247154895275</v>
      </c>
      <c r="U997" s="367">
        <v>43582</v>
      </c>
      <c r="V997" s="191" t="s">
        <v>4229</v>
      </c>
      <c r="W997" s="191"/>
      <c r="X997" s="2"/>
      <c r="Y997" s="41"/>
      <c r="Z997" s="40"/>
      <c r="AA997" s="41"/>
      <c r="AB997" s="40"/>
    </row>
    <row r="998" spans="1:28" x14ac:dyDescent="0.2">
      <c r="A998" s="557">
        <v>1727</v>
      </c>
      <c r="B998" s="557" t="s">
        <v>3822</v>
      </c>
      <c r="C998" s="557" t="s">
        <v>6026</v>
      </c>
      <c r="D998" s="558">
        <v>3.5</v>
      </c>
      <c r="E998" s="559">
        <v>3.5210822603454561</v>
      </c>
      <c r="F998" s="560">
        <v>1973</v>
      </c>
      <c r="G9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8" s="558"/>
      <c r="I998" s="559">
        <v>0.35</v>
      </c>
      <c r="J998" s="561">
        <f>(Tabela1[[#This Row],[real]]-1)^3/Tabela1[[#This Row],[Z]]*0.00002</f>
        <v>9.1563629797109468E-4</v>
      </c>
      <c r="K998" s="562">
        <v>1050.3767517365006</v>
      </c>
      <c r="L998" s="562">
        <v>1238.9948887428293</v>
      </c>
      <c r="M998" s="563">
        <v>43582</v>
      </c>
      <c r="N998" s="564">
        <f>IF(Tabela1[[#This Row],[Entry]]=$B$1,Tabela1[[#This Row],[real]],Tabela1[[#This Row],[L2]]/Tabela1[[#This Row],[days2]])</f>
        <v>3.6976520873333802</v>
      </c>
      <c r="O998" s="564">
        <f>IF(Tabela1[[#This Row],[Entry]]=$B$1,Tabela1[[#This Row],[real]],Tabela1[[#This Row],[L]]/($B$1-Tabela1[[#This Row],[Entry]]))</f>
        <v>3.7095655351581716</v>
      </c>
      <c r="P998" s="560">
        <v>284.06586853713333</v>
      </c>
      <c r="Q998" s="565">
        <f>MIN(500,$B$1-Tabela1[[#This Row],[Entry]])</f>
        <v>334</v>
      </c>
      <c r="R998" s="559">
        <f>(0.25-Tabela1[[#This Row],[days]]/2000)*$L$2+(Tabela1[[#This Row],[days]]/2000+0.75)*(IF(Tabela1[[#This Row],[real]]&gt;Tabela1[[#This Row],[AV2]],0.4*Tabela1[[#This Row],[real]]+0.6*Tabela1[[#This Row],[AV2]],Tabela1[[#This Row],[AV2]]))</f>
        <v>3.667824874498617</v>
      </c>
      <c r="S998" s="564">
        <f>Tabela1[[#This Row],[real]]-Tabela1[[#This Row],[AV2]]</f>
        <v>-0.17656982698792412</v>
      </c>
      <c r="T998" s="564">
        <f>Tabela1[[#This Row],[real]]/Tabela1[[#This Row],[AV2]]</f>
        <v>0.95224812318260577</v>
      </c>
      <c r="U998" s="566">
        <v>43582</v>
      </c>
      <c r="V998" s="191" t="s">
        <v>4337</v>
      </c>
      <c r="W998" s="191"/>
      <c r="X998" s="2"/>
      <c r="Y998" s="41"/>
      <c r="Z998" s="40"/>
      <c r="AA998" s="41"/>
      <c r="AB998" s="40"/>
    </row>
    <row r="999" spans="1:28" x14ac:dyDescent="0.2">
      <c r="A999" s="239">
        <v>3838565</v>
      </c>
      <c r="B999" s="239" t="s">
        <v>4572</v>
      </c>
      <c r="C999" s="239" t="s">
        <v>4573</v>
      </c>
      <c r="D999" s="240">
        <v>3.5</v>
      </c>
      <c r="E999" s="241">
        <v>3.555337067107724</v>
      </c>
      <c r="F999" s="116">
        <v>2012</v>
      </c>
      <c r="G9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999" s="240"/>
      <c r="I999" s="241">
        <v>0.51</v>
      </c>
      <c r="J999" s="199">
        <f>(Tabela1[[#This Row],[real]]-1)^3/Tabela1[[#This Row],[Z]]*0.00002</f>
        <v>6.5434140758467089E-4</v>
      </c>
      <c r="K999" s="243">
        <v>1912.0577736929713</v>
      </c>
      <c r="L999" s="66">
        <v>2685.0569742152738</v>
      </c>
      <c r="M999" s="204">
        <v>43216</v>
      </c>
      <c r="N999" s="202">
        <f>IF(Tabela1[[#This Row],[Entry]]=$B$1,Tabela1[[#This Row],[real]],Tabela1[[#This Row],[L2]]/Tabela1[[#This Row],[days2]])</f>
        <v>3.7968647913972666</v>
      </c>
      <c r="O999" s="244">
        <f>IF(Tabela1[[#This Row],[Entry]]=$B$1,Tabela1[[#This Row],[real]],Tabela1[[#This Row],[L]]/($B$1-Tabela1[[#This Row],[Entry]]))</f>
        <v>3.8357956774503914</v>
      </c>
      <c r="P999" s="242">
        <v>503.5885865689001</v>
      </c>
      <c r="Q999" s="245">
        <f>MIN(500,$B$1-Tabela1[[#This Row],[Entry]])</f>
        <v>500</v>
      </c>
      <c r="R999" s="241">
        <f>(0.25-Tabela1[[#This Row],[days]]/2000)*$L$2+(Tabela1[[#This Row],[days]]/2000+0.75)*(IF(Tabela1[[#This Row],[real]]&gt;Tabela1[[#This Row],[AV2]],0.4*Tabela1[[#This Row],[real]]+0.6*Tabela1[[#This Row],[AV2]],Tabela1[[#This Row],[AV2]]))</f>
        <v>3.7968647913972666</v>
      </c>
      <c r="S999" s="244">
        <f>Tabela1[[#This Row],[real]]-Tabela1[[#This Row],[AV2]]</f>
        <v>-0.24152772428954261</v>
      </c>
      <c r="T999" s="244">
        <f>Tabela1[[#This Row],[real]]/Tabela1[[#This Row],[AV2]]</f>
        <v>0.93638758882413109</v>
      </c>
      <c r="U999" s="204">
        <v>43582</v>
      </c>
      <c r="V999" s="191" t="s">
        <v>4929</v>
      </c>
      <c r="W999" s="191"/>
      <c r="X999" s="2"/>
      <c r="Y999" s="41"/>
      <c r="Z999" s="40"/>
      <c r="AA999" s="41"/>
      <c r="AB999" s="40"/>
    </row>
    <row r="1000" spans="1:28" x14ac:dyDescent="0.2">
      <c r="A1000" s="184">
        <v>6125911</v>
      </c>
      <c r="B1000" s="184" t="s">
        <v>4179</v>
      </c>
      <c r="C1000" s="184" t="s">
        <v>4180</v>
      </c>
      <c r="D1000" s="185">
        <v>3.5</v>
      </c>
      <c r="E1000" s="186">
        <v>3.5746668787825122</v>
      </c>
      <c r="F1000" s="116">
        <v>2015</v>
      </c>
      <c r="G10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0" s="39"/>
      <c r="I1000" s="186">
        <v>0.53</v>
      </c>
      <c r="J1000" s="178">
        <f>(Tabela1[[#This Row],[real]]-1)^3/Tabela1[[#This Row],[Z]]*0.00002</f>
        <v>6.4404655949381912E-4</v>
      </c>
      <c r="K1000" s="188">
        <v>1850.4397830484704</v>
      </c>
      <c r="L1000" s="66">
        <v>2590.5319878665532</v>
      </c>
      <c r="M1000" s="183">
        <v>43195</v>
      </c>
      <c r="N1000" s="181">
        <f>IF(Tabela1[[#This Row],[Entry]]=$B$1,Tabela1[[#This Row],[real]],Tabela1[[#This Row],[L2]]/Tabela1[[#This Row],[days2]])</f>
        <v>3.6007104155843486</v>
      </c>
      <c r="O1000" s="189">
        <f>IF(Tabela1[[#This Row],[Entry]]=$B$1,Tabela1[[#This Row],[real]],Tabela1[[#This Row],[L]]/($B$1-Tabela1[[#This Row],[Entry]]))</f>
        <v>3.5929708569577716</v>
      </c>
      <c r="P1000" s="187">
        <v>513.90963712036478</v>
      </c>
      <c r="Q1000" s="190">
        <f>MIN(500,$B$1-Tabela1[[#This Row],[Entry]])</f>
        <v>500</v>
      </c>
      <c r="R1000" s="186">
        <f>(0.25-Tabela1[[#This Row],[days]]/2000)*$L$2+(Tabela1[[#This Row],[days]]/2000+0.75)*(IF(Tabela1[[#This Row],[real]]&gt;Tabela1[[#This Row],[AV2]],0.4*Tabela1[[#This Row],[real]]+0.6*Tabela1[[#This Row],[AV2]],Tabela1[[#This Row],[AV2]]))</f>
        <v>3.6007104155843486</v>
      </c>
      <c r="S1000" s="189">
        <f>Tabela1[[#This Row],[real]]-Tabela1[[#This Row],[AV2]]</f>
        <v>-2.6043536801836353E-2</v>
      </c>
      <c r="T1000" s="189">
        <f>Tabela1[[#This Row],[real]]/Tabela1[[#This Row],[AV2]]</f>
        <v>0.992767111543012</v>
      </c>
      <c r="U1000" s="183">
        <v>43582</v>
      </c>
      <c r="V1000" s="193" t="s">
        <v>4181</v>
      </c>
      <c r="W1000" s="191"/>
      <c r="X1000" s="23"/>
      <c r="Y1000" s="41"/>
      <c r="Z1000" s="40"/>
      <c r="AA1000" s="41"/>
      <c r="AB1000" s="40"/>
    </row>
    <row r="1001" spans="1:28" x14ac:dyDescent="0.2">
      <c r="A1001" s="369">
        <v>4699802</v>
      </c>
      <c r="B1001" s="369" t="s">
        <v>3284</v>
      </c>
      <c r="C1001" s="369" t="s">
        <v>5491</v>
      </c>
      <c r="D1001" s="370">
        <v>4</v>
      </c>
      <c r="E1001" s="371">
        <v>3.7887325452491827</v>
      </c>
      <c r="F1001" s="116">
        <v>2014</v>
      </c>
      <c r="G10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1" s="39"/>
      <c r="I1001" s="371">
        <v>0.48</v>
      </c>
      <c r="J1001" s="373">
        <f>(Tabela1[[#This Row],[real]]-1)^3/Tabela1[[#This Row],[Z]]*0.00002</f>
        <v>9.0366893584592207E-4</v>
      </c>
      <c r="K1001" s="374">
        <v>1692.4238848632626</v>
      </c>
      <c r="L1001" s="66">
        <v>2215.130550610018</v>
      </c>
      <c r="M1001" s="375">
        <v>43353</v>
      </c>
      <c r="N1001" s="376">
        <f>IF(Tabela1[[#This Row],[Entry]]=$B$1,Tabela1[[#This Row],[real]],Tabela1[[#This Row],[L2]]/Tabela1[[#This Row],[days2]])</f>
        <v>3.9298158147037241</v>
      </c>
      <c r="O1001" s="376">
        <f>IF(Tabela1[[#This Row],[Entry]]=$B$1,Tabela1[[#This Row],[real]],Tabela1[[#This Row],[L]]/($B$1-Tabela1[[#This Row],[Entry]]))</f>
        <v>3.9345125232860001</v>
      </c>
      <c r="P1001" s="372">
        <v>430.6623935225976</v>
      </c>
      <c r="Q1001" s="377">
        <f>MIN(500,$B$1-Tabela1[[#This Row],[Entry]])</f>
        <v>500</v>
      </c>
      <c r="R1001" s="371">
        <f>(0.25-Tabela1[[#This Row],[days]]/2000)*$L$2+(Tabela1[[#This Row],[days]]/2000+0.75)*(IF(Tabela1[[#This Row],[real]]&gt;Tabela1[[#This Row],[AV2]],0.4*Tabela1[[#This Row],[real]]+0.6*Tabela1[[#This Row],[AV2]],Tabela1[[#This Row],[AV2]]))</f>
        <v>3.9298158147037241</v>
      </c>
      <c r="S1001" s="376">
        <f>Tabela1[[#This Row],[real]]-Tabela1[[#This Row],[AV2]]</f>
        <v>-0.14108326945454142</v>
      </c>
      <c r="T1001" s="376">
        <f>Tabela1[[#This Row],[real]]/Tabela1[[#This Row],[AV2]]</f>
        <v>0.96409926670693646</v>
      </c>
      <c r="U1001" s="378">
        <v>43582</v>
      </c>
      <c r="V1001" s="191" t="s">
        <v>4039</v>
      </c>
      <c r="W1001" s="238"/>
      <c r="X1001" s="2"/>
      <c r="Y1001" s="41"/>
      <c r="Z1001" s="40"/>
      <c r="AA1001" s="41"/>
      <c r="AB1001" s="40"/>
    </row>
    <row r="1002" spans="1:28" x14ac:dyDescent="0.2">
      <c r="A1002" s="65">
        <v>4065445</v>
      </c>
      <c r="B1002" s="65" t="s">
        <v>2448</v>
      </c>
      <c r="C1002" s="65" t="s">
        <v>2447</v>
      </c>
      <c r="D1002" s="39">
        <v>4</v>
      </c>
      <c r="E1002" s="41">
        <v>3.64939010141702</v>
      </c>
      <c r="F1002" s="116">
        <v>2012</v>
      </c>
      <c r="G10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4.8747644990687435</v>
      </c>
      <c r="H1002" s="39"/>
      <c r="I1002" s="41">
        <v>0.79</v>
      </c>
      <c r="J1002" s="23">
        <f>(Tabela1[[#This Row],[real]]-1)^3/Tabela1[[#This Row],[Z]]*0.00002</f>
        <v>4.7080452958449731E-4</v>
      </c>
      <c r="K1002" s="66">
        <v>2880.0464015399762</v>
      </c>
      <c r="L1002" s="66">
        <v>4855.2376492015474</v>
      </c>
      <c r="M1002" s="67">
        <v>42409</v>
      </c>
      <c r="N1002" s="22">
        <f>IF(Tabela1[[#This Row],[Entry]]=$B$1,Tabela1[[#This Row],[real]],Tabela1[[#This Row],[L2]]/Tabela1[[#This Row],[days2]])</f>
        <v>3.2741003994038906</v>
      </c>
      <c r="O1002" s="42">
        <f>IF(Tabela1[[#This Row],[Entry]]=$B$1,Tabela1[[#This Row],[real]],Tabela1[[#This Row],[L]]/($B$1-Tabela1[[#This Row],[Entry]]))</f>
        <v>3.2217900790985716</v>
      </c>
      <c r="P1002" s="115">
        <v>879.64510864246586</v>
      </c>
      <c r="Q1002" s="43">
        <f>MIN(500,$B$1-Tabela1[[#This Row],[Entry]])</f>
        <v>500</v>
      </c>
      <c r="R1002" s="41">
        <f>(0.25-Tabela1[[#This Row],[days]]/2000)*$L$2+(Tabela1[[#This Row],[days]]/2000+0.75)*(IF(Tabela1[[#This Row],[real]]&gt;Tabela1[[#This Row],[AV2]],0.4*Tabela1[[#This Row],[real]]+0.6*Tabela1[[#This Row],[AV2]],Tabela1[[#This Row],[AV2]]))</f>
        <v>3.4242162802091425</v>
      </c>
      <c r="S1002" s="42">
        <f>Tabela1[[#This Row],[real]]-Tabela1[[#This Row],[AV2]]</f>
        <v>0.37528970201312939</v>
      </c>
      <c r="T1002" s="64">
        <f>Tabela1[[#This Row],[real]]/Tabela1[[#This Row],[AV2]]</f>
        <v>1.1146237611044114</v>
      </c>
      <c r="U1002" s="172">
        <v>43581</v>
      </c>
      <c r="V1002" s="191" t="s">
        <v>4102</v>
      </c>
      <c r="W1002" s="191"/>
      <c r="X1002" s="2"/>
      <c r="Y1002" s="41"/>
      <c r="Z1002" s="40"/>
      <c r="AA1002" s="41"/>
      <c r="AB1002" s="40"/>
    </row>
    <row r="1003" spans="1:28" x14ac:dyDescent="0.2">
      <c r="A1003" s="341">
        <v>4418043</v>
      </c>
      <c r="B1003" s="341" t="s">
        <v>5261</v>
      </c>
      <c r="C1003" s="341" t="s">
        <v>5262</v>
      </c>
      <c r="D1003" s="342">
        <v>3.5</v>
      </c>
      <c r="E1003" s="343">
        <v>3.3329448553304348</v>
      </c>
      <c r="F1003" s="116">
        <v>2013</v>
      </c>
      <c r="G10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3" s="39"/>
      <c r="I1003" s="343">
        <v>0.5</v>
      </c>
      <c r="J1003" s="251">
        <f>(Tabela1[[#This Row],[real]]-1)^3/Tabela1[[#This Row],[Z]]*0.00002</f>
        <v>5.0789438477348711E-4</v>
      </c>
      <c r="K1003" s="345">
        <v>1661.967234373911</v>
      </c>
      <c r="L1003" s="66">
        <v>2281.3097599282228</v>
      </c>
      <c r="M1003" s="256">
        <v>43247</v>
      </c>
      <c r="N1003" s="254">
        <f>IF(Tabela1[[#This Row],[Entry]]=$B$1,Tabela1[[#This Row],[real]],Tabela1[[#This Row],[L2]]/Tabela1[[#This Row],[days2]])</f>
        <v>3.4060133894444884</v>
      </c>
      <c r="O1003" s="346">
        <f>IF(Tabela1[[#This Row],[Entry]]=$B$1,Tabela1[[#This Row],[real]],Tabela1[[#This Row],[L]]/($B$1-Tabela1[[#This Row],[Entry]]))</f>
        <v>3.4100295365145334</v>
      </c>
      <c r="P1003" s="344">
        <v>487.95088108710382</v>
      </c>
      <c r="Q1003" s="347">
        <f>MIN(500,$B$1-Tabela1[[#This Row],[Entry]])</f>
        <v>500</v>
      </c>
      <c r="R1003" s="343">
        <f>(0.25-Tabela1[[#This Row],[days]]/2000)*$L$2+(Tabela1[[#This Row],[days]]/2000+0.75)*(IF(Tabela1[[#This Row],[real]]&gt;Tabela1[[#This Row],[AV2]],0.4*Tabela1[[#This Row],[real]]+0.6*Tabela1[[#This Row],[AV2]],Tabela1[[#This Row],[AV2]]))</f>
        <v>3.4060133894444884</v>
      </c>
      <c r="S1003" s="346">
        <f>Tabela1[[#This Row],[real]]-Tabela1[[#This Row],[AV2]]</f>
        <v>-7.3068534114053563E-2</v>
      </c>
      <c r="T1003" s="346">
        <f>Tabela1[[#This Row],[real]]/Tabela1[[#This Row],[AV2]]</f>
        <v>0.97854719704258974</v>
      </c>
      <c r="U1003" s="256">
        <v>43580</v>
      </c>
      <c r="V1003" s="257" t="s">
        <v>5263</v>
      </c>
      <c r="W1003" s="191"/>
      <c r="X1003" s="2"/>
      <c r="Y1003" s="41"/>
      <c r="Z1003" s="40"/>
      <c r="AA1003" s="41"/>
      <c r="AB1003" s="40"/>
    </row>
    <row r="1004" spans="1:28" x14ac:dyDescent="0.2">
      <c r="A1004" s="309">
        <v>4716875</v>
      </c>
      <c r="B1004" s="309" t="s">
        <v>5314</v>
      </c>
      <c r="C1004" s="309" t="s">
        <v>5315</v>
      </c>
      <c r="D1004" s="311">
        <v>4</v>
      </c>
      <c r="E1004" s="313">
        <v>3.6132883185421005</v>
      </c>
      <c r="F1004" s="116">
        <v>2013</v>
      </c>
      <c r="G10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6.6239729963479279</v>
      </c>
      <c r="H1004" s="39"/>
      <c r="I1004" s="313">
        <v>0.51</v>
      </c>
      <c r="J1004" s="301">
        <f>(Tabela1[[#This Row],[real]]-1)^3/Tabela1[[#This Row],[Z]]*0.00002</f>
        <v>6.9987712807343999E-4</v>
      </c>
      <c r="K1004" s="317">
        <v>1804.0468781308598</v>
      </c>
      <c r="L1004" s="66">
        <v>2462.5394335881929</v>
      </c>
      <c r="M1004" s="306">
        <v>43268</v>
      </c>
      <c r="N1004" s="304">
        <f>IF(Tabela1[[#This Row],[Entry]]=$B$1,Tabela1[[#This Row],[real]],Tabela1[[#This Row],[L2]]/Tabela1[[#This Row],[days2]])</f>
        <v>3.7814453932211132</v>
      </c>
      <c r="O1004" s="319">
        <f>IF(Tabela1[[#This Row],[Entry]]=$B$1,Tabela1[[#This Row],[real]],Tabela1[[#This Row],[L]]/($B$1-Tabela1[[#This Row],[Entry]]))</f>
        <v>3.800215175290421</v>
      </c>
      <c r="P1004" s="315">
        <v>477.07865393611712</v>
      </c>
      <c r="Q1004" s="321">
        <f>MIN(500,$B$1-Tabela1[[#This Row],[Entry]])</f>
        <v>500</v>
      </c>
      <c r="R1004" s="313">
        <f>(0.25-Tabela1[[#This Row],[days]]/2000)*$L$2+(Tabela1[[#This Row],[days]]/2000+0.75)*(IF(Tabela1[[#This Row],[real]]&gt;Tabela1[[#This Row],[AV2]],0.4*Tabela1[[#This Row],[real]]+0.6*Tabela1[[#This Row],[AV2]],Tabela1[[#This Row],[AV2]]))</f>
        <v>3.7814453932211132</v>
      </c>
      <c r="S1004" s="319">
        <f>Tabela1[[#This Row],[real]]-Tabela1[[#This Row],[AV2]]</f>
        <v>-0.16815707467901264</v>
      </c>
      <c r="T1004" s="319">
        <f>Tabela1[[#This Row],[real]]/Tabela1[[#This Row],[AV2]]</f>
        <v>0.95553100542441705</v>
      </c>
      <c r="U1004" s="306">
        <v>43579</v>
      </c>
      <c r="V1004" s="307" t="s">
        <v>4557</v>
      </c>
      <c r="W1004" s="191"/>
      <c r="X1004" s="2"/>
      <c r="Y1004" s="41"/>
      <c r="Z1004" s="40"/>
      <c r="AA1004" s="41"/>
      <c r="AB1004" s="40"/>
    </row>
    <row r="1005" spans="1:28" x14ac:dyDescent="0.2">
      <c r="A1005" s="65">
        <v>10702</v>
      </c>
      <c r="B1005" s="65" t="s">
        <v>2299</v>
      </c>
      <c r="C1005" s="65" t="s">
        <v>2243</v>
      </c>
      <c r="D1005" s="39">
        <v>4</v>
      </c>
      <c r="E1005" s="41">
        <v>3.6800249851248443</v>
      </c>
      <c r="F1005" s="116">
        <v>1965</v>
      </c>
      <c r="G10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3.3904389442742318</v>
      </c>
      <c r="H1005" s="39"/>
      <c r="I1005" s="41">
        <v>0.79</v>
      </c>
      <c r="J1005" s="23">
        <f>(Tabela1[[#This Row],[real]]-1)^3/Tabela1[[#This Row],[Z]]*0.00002</f>
        <v>4.8732583201268562E-4</v>
      </c>
      <c r="K1005" s="66">
        <v>3181.521390657882</v>
      </c>
      <c r="L1005" s="66">
        <v>5416.1840637710839</v>
      </c>
      <c r="M1005" s="67">
        <v>42409</v>
      </c>
      <c r="N1005" s="22">
        <f>IF(Tabela1[[#This Row],[Entry]]=$B$1,Tabela1[[#This Row],[real]],Tabela1[[#This Row],[L2]]/Tabela1[[#This Row],[days2]])</f>
        <v>3.6168238297463438</v>
      </c>
      <c r="O1005" s="42">
        <f>IF(Tabela1[[#This Row],[Entry]]=$B$1,Tabela1[[#This Row],[real]],Tabela1[[#This Row],[L]]/($B$1-Tabela1[[#This Row],[Entry]]))</f>
        <v>3.5940172951367511</v>
      </c>
      <c r="P1005" s="115">
        <v>879.64510864246586</v>
      </c>
      <c r="Q1005" s="43">
        <f>MIN(500,$B$1-Tabela1[[#This Row],[Entry]])</f>
        <v>500</v>
      </c>
      <c r="R1005" s="41">
        <f>(0.25-Tabela1[[#This Row],[days]]/2000)*$L$2+(Tabela1[[#This Row],[days]]/2000+0.75)*(IF(Tabela1[[#This Row],[real]]&gt;Tabela1[[#This Row],[AV2]],0.4*Tabela1[[#This Row],[real]]+0.6*Tabela1[[#This Row],[AV2]],Tabela1[[#This Row],[AV2]]))</f>
        <v>3.642104291897744</v>
      </c>
      <c r="S1005" s="42">
        <f>Tabela1[[#This Row],[real]]-Tabela1[[#This Row],[AV2]]</f>
        <v>6.3201155378500573E-2</v>
      </c>
      <c r="T1005" s="64">
        <f>Tabela1[[#This Row],[real]]/Tabela1[[#This Row],[AV2]]</f>
        <v>1.017474214491374</v>
      </c>
      <c r="U1005" s="172">
        <v>43579</v>
      </c>
      <c r="V1005" s="191" t="s">
        <v>4336</v>
      </c>
      <c r="W1005" s="191"/>
      <c r="X1005" s="2"/>
      <c r="Y1005" s="41"/>
      <c r="Z1005" s="40"/>
      <c r="AA1005" s="41"/>
      <c r="AB1005" s="40"/>
    </row>
    <row r="1006" spans="1:28" x14ac:dyDescent="0.2">
      <c r="A1006" s="341">
        <v>2247629</v>
      </c>
      <c r="B1006" s="341" t="s">
        <v>282</v>
      </c>
      <c r="C1006" s="341" t="s">
        <v>5257</v>
      </c>
      <c r="D1006" s="342">
        <v>3.5</v>
      </c>
      <c r="E1006" s="343">
        <v>3.5070707680655397</v>
      </c>
      <c r="F1006" s="116">
        <v>2009</v>
      </c>
      <c r="G10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6" s="39"/>
      <c r="I1006" s="343">
        <v>0.5</v>
      </c>
      <c r="J1006" s="251">
        <f>(Tabela1[[#This Row],[real]]-1)^3/Tabela1[[#This Row],[Z]]*0.00002</f>
        <v>6.3031808891780318E-4</v>
      </c>
      <c r="K1006" s="345">
        <v>1757.3087166599237</v>
      </c>
      <c r="L1006" s="66">
        <v>2413.5542951911516</v>
      </c>
      <c r="M1006" s="256">
        <v>43246</v>
      </c>
      <c r="N1006" s="254">
        <f>IF(Tabela1[[#This Row],[Entry]]=$B$1,Tabela1[[#This Row],[real]],Tabela1[[#This Row],[L2]]/Tabela1[[#This Row],[days2]])</f>
        <v>3.5976296418619769</v>
      </c>
      <c r="O1006" s="346">
        <f>IF(Tabela1[[#This Row],[Entry]]=$B$1,Tabela1[[#This Row],[real]],Tabela1[[#This Row],[L]]/($B$1-Tabela1[[#This Row],[Entry]]))</f>
        <v>3.6023198435688828</v>
      </c>
      <c r="P1006" s="344">
        <v>488.46293020601672</v>
      </c>
      <c r="Q1006" s="347">
        <f>MIN(500,$B$1-Tabela1[[#This Row],[Entry]])</f>
        <v>500</v>
      </c>
      <c r="R1006" s="343">
        <f>(0.25-Tabela1[[#This Row],[days]]/2000)*$L$2+(Tabela1[[#This Row],[days]]/2000+0.75)*(IF(Tabela1[[#This Row],[real]]&gt;Tabela1[[#This Row],[AV2]],0.4*Tabela1[[#This Row],[real]]+0.6*Tabela1[[#This Row],[AV2]],Tabela1[[#This Row],[AV2]]))</f>
        <v>3.5976296418619769</v>
      </c>
      <c r="S1006" s="346">
        <f>Tabela1[[#This Row],[real]]-Tabela1[[#This Row],[AV2]]</f>
        <v>-9.0558873796437123E-2</v>
      </c>
      <c r="T1006" s="346">
        <f>Tabela1[[#This Row],[real]]/Tabela1[[#This Row],[AV2]]</f>
        <v>0.97482818332862975</v>
      </c>
      <c r="U1006" s="256">
        <v>43579</v>
      </c>
      <c r="V1006" s="257" t="s">
        <v>4197</v>
      </c>
      <c r="W1006" s="191"/>
      <c r="X1006" s="2"/>
      <c r="Y1006" s="41"/>
      <c r="Z1006" s="40"/>
      <c r="AA1006" s="41"/>
      <c r="AB1006" s="40"/>
    </row>
    <row r="1007" spans="1:28" x14ac:dyDescent="0.2">
      <c r="A1007" s="65">
        <v>9014</v>
      </c>
      <c r="B1007" s="65" t="s">
        <v>92</v>
      </c>
      <c r="C1007" s="65" t="s">
        <v>351</v>
      </c>
      <c r="D1007" s="39">
        <v>3.5</v>
      </c>
      <c r="E1007" s="41">
        <v>3.5883890426953955</v>
      </c>
      <c r="F1007" s="116">
        <v>1980</v>
      </c>
      <c r="G10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07" s="39"/>
      <c r="I1007" s="41">
        <v>0.67999999999999994</v>
      </c>
      <c r="J1007" s="23">
        <f>(Tabela1[[#This Row],[real]]-1)^3/Tabela1[[#This Row],[Z]]*0.00002</f>
        <v>5.1004646389145672E-4</v>
      </c>
      <c r="K1007" s="66">
        <v>2832.3361527748384</v>
      </c>
      <c r="L1007" s="66">
        <v>4770.7780182737979</v>
      </c>
      <c r="M1007" s="67">
        <v>42409</v>
      </c>
      <c r="N1007" s="22">
        <f>IF(Tabela1[[#This Row],[Entry]]=$B$1,Tabela1[[#This Row],[real]],Tabela1[[#This Row],[L2]]/Tabela1[[#This Row],[days2]])</f>
        <v>3.219862334192833</v>
      </c>
      <c r="O1007" s="42">
        <f>IF(Tabela1[[#This Row],[Entry]]=$B$1,Tabela1[[#This Row],[real]],Tabela1[[#This Row],[L]]/($B$1-Tabela1[[#This Row],[Entry]]))</f>
        <v>3.165745201243396</v>
      </c>
      <c r="P1007" s="115">
        <v>879.64510864246586</v>
      </c>
      <c r="Q1007" s="43">
        <f>MIN(500,$B$1-Tabela1[[#This Row],[Entry]])</f>
        <v>500</v>
      </c>
      <c r="R1007" s="41">
        <f>(0.25-Tabela1[[#This Row],[days]]/2000)*$L$2+(Tabela1[[#This Row],[days]]/2000+0.75)*(IF(Tabela1[[#This Row],[real]]&gt;Tabela1[[#This Row],[AV2]],0.4*Tabela1[[#This Row],[real]]+0.6*Tabela1[[#This Row],[AV2]],Tabela1[[#This Row],[AV2]]))</f>
        <v>3.3672730175938579</v>
      </c>
      <c r="S1007" s="42">
        <f>Tabela1[[#This Row],[real]]-Tabela1[[#This Row],[AV2]]</f>
        <v>0.36852670850256253</v>
      </c>
      <c r="T1007" s="64">
        <f>Tabela1[[#This Row],[real]]/Tabela1[[#This Row],[AV2]]</f>
        <v>1.1144541816552371</v>
      </c>
      <c r="U1007" s="172">
        <v>43579</v>
      </c>
      <c r="V1007" s="191" t="s">
        <v>5137</v>
      </c>
      <c r="W1007" s="307"/>
      <c r="X1007" s="2"/>
      <c r="Y1007" s="41"/>
      <c r="Z1007" s="40"/>
      <c r="AA1007" s="41"/>
      <c r="AB1007" s="40"/>
    </row>
    <row r="1008" spans="1:28" x14ac:dyDescent="0.2">
      <c r="A1008" s="65">
        <v>47225</v>
      </c>
      <c r="B1008" s="65" t="s">
        <v>212</v>
      </c>
      <c r="C1008" s="65" t="s">
        <v>270</v>
      </c>
      <c r="D1008" s="39">
        <v>4.5</v>
      </c>
      <c r="E1008" s="41">
        <v>4.018056385112474</v>
      </c>
      <c r="F1008" s="116">
        <v>2002</v>
      </c>
      <c r="G10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5.3717634167786841</v>
      </c>
      <c r="H1008" s="380"/>
      <c r="I1008" s="41">
        <v>0.91</v>
      </c>
      <c r="J1008" s="23">
        <f>(Tabela1[[#This Row],[real]]-1)^3/Tabela1[[#This Row],[Z]]*0.00002</f>
        <v>6.0418599082208695E-4</v>
      </c>
      <c r="K1008" s="66">
        <v>3536.0637208245521</v>
      </c>
      <c r="L1008" s="66">
        <v>6048.025664095082</v>
      </c>
      <c r="M1008" s="67">
        <v>42409</v>
      </c>
      <c r="N1008" s="22">
        <f>IF(Tabela1[[#This Row],[Entry]]=$B$1,Tabela1[[#This Row],[real]],Tabela1[[#This Row],[L2]]/Tabela1[[#This Row],[days2]])</f>
        <v>4.0198753862016812</v>
      </c>
      <c r="O1008" s="42">
        <f>IF(Tabela1[[#This Row],[Entry]]=$B$1,Tabela1[[#This Row],[real]],Tabela1[[#This Row],[L]]/($B$1-Tabela1[[#This Row],[Entry]]))</f>
        <v>4.0132884300564582</v>
      </c>
      <c r="P1008" s="115">
        <v>879.64510864246586</v>
      </c>
      <c r="Q1008" s="43">
        <f>MIN(500,$B$1-Tabela1[[#This Row],[Entry]])</f>
        <v>500</v>
      </c>
      <c r="R1008" s="41">
        <f>(0.25-Tabela1[[#This Row],[days]]/2000)*$L$2+(Tabela1[[#This Row],[days]]/2000+0.75)*(IF(Tabela1[[#This Row],[real]]&gt;Tabela1[[#This Row],[AV2]],0.4*Tabela1[[#This Row],[real]]+0.6*Tabela1[[#This Row],[AV2]],Tabela1[[#This Row],[AV2]]))</f>
        <v>4.0198753862016812</v>
      </c>
      <c r="S1008" s="42">
        <f>Tabela1[[#This Row],[real]]-Tabela1[[#This Row],[AV2]]</f>
        <v>-1.819001089207184E-3</v>
      </c>
      <c r="T1008" s="64">
        <f>Tabela1[[#This Row],[real]]/Tabela1[[#This Row],[AV2]]</f>
        <v>0.99954749814000432</v>
      </c>
      <c r="U1008" s="168">
        <v>43578</v>
      </c>
      <c r="V1008" s="191" t="s">
        <v>4770</v>
      </c>
      <c r="W1008" s="307"/>
      <c r="X1008" s="2"/>
      <c r="Y1008" s="41"/>
      <c r="Z1008" s="40"/>
      <c r="AA1008" s="41"/>
      <c r="AB1008" s="40"/>
    </row>
    <row r="1009" spans="1:28" x14ac:dyDescent="0.2">
      <c r="A1009" s="65">
        <v>343690</v>
      </c>
      <c r="B1009" s="65" t="s">
        <v>1991</v>
      </c>
      <c r="C1009" s="65" t="s">
        <v>1992</v>
      </c>
      <c r="D1009" s="39">
        <v>2</v>
      </c>
      <c r="E1009" s="41">
        <v>2.1711053004894829</v>
      </c>
      <c r="F1009" s="116">
        <v>2005</v>
      </c>
      <c r="G10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009" s="41">
        <v>0.67</v>
      </c>
      <c r="J1009" s="23">
        <f>(Tabela1[[#This Row],[real]]-1)^3/Tabela1[[#This Row],[Z]]*0.00002</f>
        <v>4.7944967970133938E-5</v>
      </c>
      <c r="K1009" s="66">
        <v>1799.9992915787645</v>
      </c>
      <c r="L1009" s="66">
        <v>3060.4975304460563</v>
      </c>
      <c r="M1009" s="67">
        <v>42409</v>
      </c>
      <c r="N1009" s="22">
        <f>IF(Tabela1[[#This Row],[Entry]]=$B$1,Tabela1[[#This Row],[real]],Tabela1[[#This Row],[L2]]/Tabela1[[#This Row],[days2]])</f>
        <v>2.0462789753434292</v>
      </c>
      <c r="O1009" s="42">
        <f>IF(Tabela1[[#This Row],[Entry]]=$B$1,Tabela1[[#This Row],[real]],Tabela1[[#This Row],[L]]/($B$1-Tabela1[[#This Row],[Entry]]))</f>
        <v>2.0308543665866332</v>
      </c>
      <c r="P1009" s="115">
        <v>879.64510864246586</v>
      </c>
      <c r="Q1009" s="43">
        <f>MIN(500,$B$1-Tabela1[[#This Row],[Entry]])</f>
        <v>500</v>
      </c>
      <c r="R1009" s="559">
        <f>(0.25-Tabela1[[#This Row],[days]]/2000)*$L$2+(Tabela1[[#This Row],[days]]/2000+0.75)*(IF(Tabela1[[#This Row],[real]]&gt;Tabela1[[#This Row],[AV2]],0.4*Tabela1[[#This Row],[real]]+0.6*Tabela1[[#This Row],[AV2]],Tabela1[[#This Row],[AV2]]))</f>
        <v>2.096209505401851</v>
      </c>
      <c r="S1009" s="42">
        <f>Tabela1[[#This Row],[real]]-Tabela1[[#This Row],[AV2]]</f>
        <v>0.12482632514605374</v>
      </c>
      <c r="T1009" s="64">
        <f>Tabela1[[#This Row],[real]]/Tabela1[[#This Row],[AV2]]</f>
        <v>1.0610016164218781</v>
      </c>
      <c r="U1009" s="168">
        <v>43578</v>
      </c>
      <c r="V1009" s="191" t="s">
        <v>4662</v>
      </c>
      <c r="W1009" s="191"/>
      <c r="X1009" s="2"/>
      <c r="Y1009" s="41"/>
      <c r="Z1009" s="40"/>
      <c r="AA1009" s="41"/>
      <c r="AB1009" s="40"/>
    </row>
    <row r="1010" spans="1:28" x14ac:dyDescent="0.2">
      <c r="A1010" s="570">
        <v>9798226</v>
      </c>
      <c r="B1010" s="570" t="s">
        <v>6021</v>
      </c>
      <c r="C1010" s="570" t="s">
        <v>6022</v>
      </c>
      <c r="D1010" s="571">
        <v>3.5</v>
      </c>
      <c r="E1010" s="572">
        <v>3.2904224570261125</v>
      </c>
      <c r="F1010" s="560">
        <v>2019</v>
      </c>
      <c r="G10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0" s="571"/>
      <c r="I1010" s="572">
        <v>0.32999999999999996</v>
      </c>
      <c r="J1010" s="561">
        <f>(Tabela1[[#This Row],[real]]-1)^3/Tabela1[[#This Row],[Z]]*0.00002</f>
        <v>7.2822039071732039E-4</v>
      </c>
      <c r="K1010" s="573">
        <v>982.18118855973023</v>
      </c>
      <c r="L1010" s="562">
        <v>1160.0154039051824</v>
      </c>
      <c r="M1010" s="566">
        <v>43578</v>
      </c>
      <c r="N1010" s="564">
        <f>IF(Tabela1[[#This Row],[Entry]]=$B$1,Tabela1[[#This Row],[real]],Tabela1[[#This Row],[L2]]/Tabela1[[#This Row],[days2]])</f>
        <v>3.423124926183458</v>
      </c>
      <c r="O1010" s="574">
        <f>IF(Tabela1[[#This Row],[Entry]]=$B$1,Tabela1[[#This Row],[real]],Tabela1[[#This Row],[L]]/($B$1-Tabela1[[#This Row],[Entry]]))</f>
        <v>3.4319982364058652</v>
      </c>
      <c r="P1010" s="575">
        <v>286.92531232121661</v>
      </c>
      <c r="Q1010" s="576">
        <f>MIN(500,$B$1-Tabela1[[#This Row],[Entry]])</f>
        <v>338</v>
      </c>
      <c r="R1010" s="572">
        <f>(0.25-Tabela1[[#This Row],[days]]/2000)*$L$2+(Tabela1[[#This Row],[days]]/2000+0.75)*(IF(Tabela1[[#This Row],[real]]&gt;Tabela1[[#This Row],[AV2]],0.4*Tabela1[[#This Row],[real]]+0.6*Tabela1[[#This Row],[AV2]],Tabela1[[#This Row],[AV2]]))</f>
        <v>3.4162531414219535</v>
      </c>
      <c r="S1010" s="574">
        <f>Tabela1[[#This Row],[real]]-Tabela1[[#This Row],[AV2]]</f>
        <v>-0.13270246915734552</v>
      </c>
      <c r="T1010" s="574">
        <f>Tabela1[[#This Row],[real]]/Tabela1[[#This Row],[AV2]]</f>
        <v>0.9612335301752194</v>
      </c>
      <c r="U1010" s="566">
        <v>43578</v>
      </c>
      <c r="V1010" s="191" t="s">
        <v>3941</v>
      </c>
      <c r="W1010" s="191"/>
      <c r="X1010" s="2"/>
      <c r="Y1010" s="41"/>
      <c r="Z1010" s="40"/>
      <c r="AA1010" s="41"/>
      <c r="AB1010" s="40"/>
    </row>
    <row r="1011" spans="1:28" x14ac:dyDescent="0.2">
      <c r="A1011" s="570">
        <v>298</v>
      </c>
      <c r="B1011" s="570" t="s">
        <v>2032</v>
      </c>
      <c r="C1011" s="570" t="s">
        <v>6023</v>
      </c>
      <c r="D1011" s="571">
        <v>3.5</v>
      </c>
      <c r="E1011" s="572">
        <v>3.3106890521090961</v>
      </c>
      <c r="F1011" s="560">
        <v>1992</v>
      </c>
      <c r="G10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1" s="571"/>
      <c r="I1011" s="572">
        <v>0.33999999999999997</v>
      </c>
      <c r="J1011" s="561">
        <f>(Tabela1[[#This Row],[real]]-1)^3/Tabela1[[#This Row],[Z]]*0.00002</f>
        <v>7.2573087314819823E-4</v>
      </c>
      <c r="K1011" s="573">
        <v>989.00491172060231</v>
      </c>
      <c r="L1011" s="562">
        <v>1168.1436046931383</v>
      </c>
      <c r="M1011" s="566">
        <v>43578</v>
      </c>
      <c r="N1011" s="564">
        <f>IF(Tabela1[[#This Row],[Entry]]=$B$1,Tabela1[[#This Row],[real]],Tabela1[[#This Row],[L2]]/Tabela1[[#This Row],[days2]])</f>
        <v>3.4469071540589575</v>
      </c>
      <c r="O1011" s="574">
        <f>IF(Tabela1[[#This Row],[Entry]]=$B$1,Tabela1[[#This Row],[real]],Tabela1[[#This Row],[L]]/($B$1-Tabela1[[#This Row],[Entry]]))</f>
        <v>3.4560461677311785</v>
      </c>
      <c r="P1011" s="575">
        <v>286.92531232121661</v>
      </c>
      <c r="Q1011" s="576">
        <f>MIN(500,$B$1-Tabela1[[#This Row],[Entry]])</f>
        <v>338</v>
      </c>
      <c r="R1011" s="572">
        <f>(0.25-Tabela1[[#This Row],[days]]/2000)*$L$2+(Tabela1[[#This Row],[days]]/2000+0.75)*(IF(Tabela1[[#This Row],[real]]&gt;Tabela1[[#This Row],[AV2]],0.4*Tabela1[[#This Row],[real]]+0.6*Tabela1[[#This Row],[AV2]],Tabela1[[#This Row],[AV2]]))</f>
        <v>3.4381090088395374</v>
      </c>
      <c r="S1011" s="574">
        <f>Tabela1[[#This Row],[real]]-Tabela1[[#This Row],[AV2]]</f>
        <v>-0.13621810194986139</v>
      </c>
      <c r="T1011" s="574">
        <f>Tabela1[[#This Row],[real]]/Tabela1[[#This Row],[AV2]]</f>
        <v>0.96048106436825376</v>
      </c>
      <c r="U1011" s="566">
        <v>43578</v>
      </c>
      <c r="V1011" s="191" t="s">
        <v>6024</v>
      </c>
      <c r="W1011" s="191"/>
      <c r="X1011" s="2"/>
      <c r="Y1011" s="41"/>
      <c r="Z1011" s="40"/>
      <c r="AA1011" s="41"/>
      <c r="AB1011" s="40"/>
    </row>
    <row r="1012" spans="1:28" x14ac:dyDescent="0.2">
      <c r="A1012" s="570">
        <v>9418983</v>
      </c>
      <c r="B1012" s="570" t="s">
        <v>6019</v>
      </c>
      <c r="C1012" s="570" t="s">
        <v>6020</v>
      </c>
      <c r="D1012" s="571">
        <v>3.5</v>
      </c>
      <c r="E1012" s="572">
        <v>3.3818048023668967</v>
      </c>
      <c r="F1012" s="560">
        <v>2018</v>
      </c>
      <c r="G10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2" s="571"/>
      <c r="I1012" s="572">
        <v>0.34</v>
      </c>
      <c r="J1012" s="561">
        <f>(Tabela1[[#This Row],[real]]-1)^3/Tabela1[[#This Row],[Z]]*0.00002</f>
        <v>7.9482144886262711E-4</v>
      </c>
      <c r="K1012" s="573">
        <v>1014.3932910380711</v>
      </c>
      <c r="L1012" s="562">
        <v>1198.4942870675065</v>
      </c>
      <c r="M1012" s="566">
        <v>43578</v>
      </c>
      <c r="N1012" s="564">
        <f>IF(Tabela1[[#This Row],[Entry]]=$B$1,Tabela1[[#This Row],[real]],Tabela1[[#This Row],[L2]]/Tabela1[[#This Row],[days2]])</f>
        <v>3.5353914328145599</v>
      </c>
      <c r="O1012" s="574">
        <f>IF(Tabela1[[#This Row],[Entry]]=$B$1,Tabela1[[#This Row],[real]],Tabela1[[#This Row],[L]]/($B$1-Tabela1[[#This Row],[Entry]]))</f>
        <v>3.5458410859985401</v>
      </c>
      <c r="P1012" s="575">
        <v>286.92531232121661</v>
      </c>
      <c r="Q1012" s="576">
        <f>MIN(500,$B$1-Tabela1[[#This Row],[Entry]])</f>
        <v>338</v>
      </c>
      <c r="R1012" s="572">
        <f>(0.25-Tabela1[[#This Row],[days]]/2000)*$L$2+(Tabela1[[#This Row],[days]]/2000+0.75)*(IF(Tabela1[[#This Row],[real]]&gt;Tabela1[[#This Row],[AV2]],0.4*Tabela1[[#This Row],[real]]+0.6*Tabela1[[#This Row],[AV2]],Tabela1[[#This Row],[AV2]]))</f>
        <v>3.519426061015936</v>
      </c>
      <c r="S1012" s="574">
        <f>Tabela1[[#This Row],[real]]-Tabela1[[#This Row],[AV2]]</f>
        <v>-0.15358663044766319</v>
      </c>
      <c r="T1012" s="574">
        <f>Tabela1[[#This Row],[real]]/Tabela1[[#This Row],[AV2]]</f>
        <v>0.9565573902165081</v>
      </c>
      <c r="U1012" s="566">
        <v>43578</v>
      </c>
      <c r="V1012" s="191" t="s">
        <v>4017</v>
      </c>
      <c r="W1012" s="191"/>
      <c r="X1012" s="2"/>
      <c r="Y1012" s="41"/>
      <c r="Z1012" s="40"/>
      <c r="AA1012" s="41"/>
      <c r="AB1012" s="40"/>
    </row>
    <row r="1013" spans="1:28" x14ac:dyDescent="0.2">
      <c r="A1013" s="184">
        <v>8887246</v>
      </c>
      <c r="B1013" s="184" t="s">
        <v>3931</v>
      </c>
      <c r="C1013" s="184" t="s">
        <v>923</v>
      </c>
      <c r="D1013" s="185">
        <v>3.5</v>
      </c>
      <c r="E1013" s="186">
        <v>3.4245238177665049</v>
      </c>
      <c r="F1013" s="116">
        <v>2018</v>
      </c>
      <c r="G10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3" s="380"/>
      <c r="I1013" s="186">
        <v>0.46</v>
      </c>
      <c r="J1013" s="178">
        <f>(Tabela1[[#This Row],[real]]-1)^3/Tabela1[[#This Row],[Z]]*0.00002</f>
        <v>6.1965724030670609E-4</v>
      </c>
      <c r="K1013" s="188">
        <v>1749.5719543528678</v>
      </c>
      <c r="L1013" s="66">
        <v>2442.9239486883494</v>
      </c>
      <c r="M1013" s="183">
        <v>43193</v>
      </c>
      <c r="N1013" s="181">
        <f>IF(Tabela1[[#This Row],[Entry]]=$B$1,Tabela1[[#This Row],[real]],Tabela1[[#This Row],[L2]]/Tabela1[[#This Row],[days2]])</f>
        <v>3.3980100781412559</v>
      </c>
      <c r="O1013" s="189">
        <f>IF(Tabela1[[#This Row],[Entry]]=$B$1,Tabela1[[#This Row],[real]],Tabela1[[#This Row],[L]]/($B$1-Tabela1[[#This Row],[Entry]]))</f>
        <v>3.3788712983241345</v>
      </c>
      <c r="P1013" s="187">
        <v>514.88133175576115</v>
      </c>
      <c r="Q1013" s="190">
        <f>MIN(500,$B$1-Tabela1[[#This Row],[Entry]])</f>
        <v>500</v>
      </c>
      <c r="R1013" s="186">
        <f>(0.25-Tabela1[[#This Row],[days]]/2000)*$L$2+(Tabela1[[#This Row],[days]]/2000+0.75)*(IF(Tabela1[[#This Row],[real]]&gt;Tabela1[[#This Row],[AV2]],0.4*Tabela1[[#This Row],[real]]+0.6*Tabela1[[#This Row],[AV2]],Tabela1[[#This Row],[AV2]]))</f>
        <v>3.4086155739913555</v>
      </c>
      <c r="S1013" s="189">
        <f>Tabela1[[#This Row],[real]]-Tabela1[[#This Row],[AV2]]</f>
        <v>2.6513739625249055E-2</v>
      </c>
      <c r="T1013" s="189">
        <f>Tabela1[[#This Row],[real]]/Tabela1[[#This Row],[AV2]]</f>
        <v>1.0078027254232724</v>
      </c>
      <c r="U1013" s="183">
        <v>43578</v>
      </c>
      <c r="V1013" s="191" t="s">
        <v>3937</v>
      </c>
      <c r="W1013" s="191"/>
      <c r="X1013" s="2"/>
      <c r="Y1013" s="41"/>
      <c r="Z1013" s="40"/>
      <c r="AA1013" s="41"/>
      <c r="AB1013" s="40"/>
    </row>
    <row r="1014" spans="1:28" x14ac:dyDescent="0.2">
      <c r="A1014" s="65">
        <v>1195004</v>
      </c>
      <c r="B1014" s="65" t="s">
        <v>308</v>
      </c>
      <c r="C1014" s="65" t="s">
        <v>457</v>
      </c>
      <c r="D1014" s="39">
        <v>3.5</v>
      </c>
      <c r="E1014" s="41">
        <v>3.505288923959327</v>
      </c>
      <c r="F1014" s="116">
        <v>2008</v>
      </c>
      <c r="G10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4" s="39"/>
      <c r="I1014" s="41">
        <v>0.80999999999999994</v>
      </c>
      <c r="J1014" s="23">
        <f>(Tabela1[[#This Row],[real]]-1)^3/Tabela1[[#This Row],[Z]]*0.00002</f>
        <v>3.8825622882858793E-4</v>
      </c>
      <c r="K1014" s="66">
        <v>2890.0402581865128</v>
      </c>
      <c r="L1014" s="66">
        <v>4895.3103083323249</v>
      </c>
      <c r="M1014" s="67">
        <v>42409</v>
      </c>
      <c r="N1014" s="22">
        <f>IF(Tabela1[[#This Row],[Entry]]=$B$1,Tabela1[[#This Row],[real]],Tabela1[[#This Row],[L2]]/Tabela1[[#This Row],[days2]])</f>
        <v>3.2854616365077494</v>
      </c>
      <c r="O1014" s="42">
        <f>IF(Tabela1[[#This Row],[Entry]]=$B$1,Tabela1[[#This Row],[real]],Tabela1[[#This Row],[L]]/($B$1-Tabela1[[#This Row],[Entry]]))</f>
        <v>3.2483810937838919</v>
      </c>
      <c r="P1014" s="115">
        <v>879.64510864246586</v>
      </c>
      <c r="Q1014" s="43">
        <f>MIN(500,$B$1-Tabela1[[#This Row],[Entry]])</f>
        <v>500</v>
      </c>
      <c r="R1014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3.3733925514883802</v>
      </c>
      <c r="S1014" s="42">
        <f>Tabela1[[#This Row],[real]]-Tabela1[[#This Row],[AV2]]</f>
        <v>0.21982728745157765</v>
      </c>
      <c r="T1014" s="64">
        <f>Tabela1[[#This Row],[real]]/Tabela1[[#This Row],[AV2]]</f>
        <v>1.0669091019078953</v>
      </c>
      <c r="U1014" s="168">
        <v>43578</v>
      </c>
      <c r="V1014" s="191" t="s">
        <v>4584</v>
      </c>
      <c r="W1014" s="191"/>
      <c r="X1014" s="2"/>
      <c r="Y1014" s="41"/>
      <c r="Z1014" s="40"/>
      <c r="AA1014" s="41"/>
      <c r="AB1014" s="40"/>
    </row>
    <row r="1015" spans="1:28" x14ac:dyDescent="0.2">
      <c r="A1015" s="258">
        <v>715</v>
      </c>
      <c r="B1015" s="258" t="s">
        <v>50</v>
      </c>
      <c r="C1015" s="258" t="s">
        <v>5242</v>
      </c>
      <c r="D1015" s="259">
        <v>3.5</v>
      </c>
      <c r="E1015" s="260">
        <v>3.5194552305267699</v>
      </c>
      <c r="F1015" s="116">
        <v>1986</v>
      </c>
      <c r="G10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5" s="39"/>
      <c r="I1015" s="260">
        <v>0.47</v>
      </c>
      <c r="J1015" s="232">
        <f>(Tabela1[[#This Row],[real]]-1)^3/Tabela1[[#This Row],[Z]]*0.00002</f>
        <v>6.8053752047913607E-4</v>
      </c>
      <c r="K1015" s="262">
        <v>1767.0958518181167</v>
      </c>
      <c r="L1015" s="66">
        <v>2430.0636563246303</v>
      </c>
      <c r="M1015" s="237">
        <v>43241</v>
      </c>
      <c r="N1015" s="235">
        <f>IF(Tabela1[[#This Row],[Entry]]=$B$1,Tabela1[[#This Row],[real]],Tabela1[[#This Row],[L2]]/Tabela1[[#This Row],[days2]])</f>
        <v>3.5988595731796438</v>
      </c>
      <c r="O1015" s="263">
        <f>IF(Tabela1[[#This Row],[Entry]]=$B$1,Tabela1[[#This Row],[real]],Tabela1[[#This Row],[L]]/($B$1-Tabela1[[#This Row],[Entry]]))</f>
        <v>3.600094305666119</v>
      </c>
      <c r="P1015" s="261">
        <v>491.01550529710227</v>
      </c>
      <c r="Q1015" s="264">
        <f>MIN(500,$B$1-Tabela1[[#This Row],[Entry]])</f>
        <v>500</v>
      </c>
      <c r="R1015" s="260">
        <f>(0.25-Tabela1[[#This Row],[days]]/2000)*$L$2+(Tabela1[[#This Row],[days]]/2000+0.75)*(IF(Tabela1[[#This Row],[real]]&gt;Tabela1[[#This Row],[AV2]],0.4*Tabela1[[#This Row],[real]]+0.6*Tabela1[[#This Row],[AV2]],Tabela1[[#This Row],[AV2]]))</f>
        <v>3.5988595731796438</v>
      </c>
      <c r="S1015" s="263">
        <f>Tabela1[[#This Row],[real]]-Tabela1[[#This Row],[AV2]]</f>
        <v>-7.9404342652873883E-2</v>
      </c>
      <c r="T1015" s="263">
        <f>Tabela1[[#This Row],[real]]/Tabela1[[#This Row],[AV2]]</f>
        <v>0.97793624868149021</v>
      </c>
      <c r="U1015" s="237">
        <v>43578</v>
      </c>
      <c r="V1015" s="238" t="s">
        <v>3938</v>
      </c>
      <c r="W1015" s="257"/>
      <c r="X1015" s="2"/>
      <c r="Y1015" s="41"/>
      <c r="Z1015" s="40"/>
      <c r="AA1015" s="41"/>
      <c r="AB1015" s="40"/>
    </row>
    <row r="1016" spans="1:28" x14ac:dyDescent="0.2">
      <c r="A1016" s="309">
        <v>3072853</v>
      </c>
      <c r="B1016" s="309" t="s">
        <v>5294</v>
      </c>
      <c r="C1016" s="309" t="s">
        <v>5294</v>
      </c>
      <c r="D1016" s="311">
        <v>4</v>
      </c>
      <c r="E1016" s="313">
        <v>3.7786767543396738</v>
      </c>
      <c r="F1016" s="116">
        <v>2010</v>
      </c>
      <c r="G10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6" s="39"/>
      <c r="I1016" s="313">
        <v>0.51</v>
      </c>
      <c r="J1016" s="301">
        <f>(Tabela1[[#This Row],[real]]-1)^3/Tabela1[[#This Row],[Z]]*0.00002</f>
        <v>8.4134458374763676E-4</v>
      </c>
      <c r="K1016" s="317">
        <v>1812.3307189530203</v>
      </c>
      <c r="L1016" s="66">
        <v>2453.9039314027718</v>
      </c>
      <c r="M1016" s="306">
        <v>43261</v>
      </c>
      <c r="N1016" s="304">
        <f>IF(Tabela1[[#This Row],[Entry]]=$B$1,Tabela1[[#This Row],[real]],Tabela1[[#This Row],[L2]]/Tabela1[[#This Row],[days2]])</f>
        <v>3.7699701079360488</v>
      </c>
      <c r="O1016" s="319">
        <f>IF(Tabela1[[#This Row],[Entry]]=$B$1,Tabela1[[#This Row],[real]],Tabela1[[#This Row],[L]]/($B$1-Tabela1[[#This Row],[Entry]]))</f>
        <v>3.7464182158820942</v>
      </c>
      <c r="P1016" s="315">
        <v>480.7281402942528</v>
      </c>
      <c r="Q1016" s="321">
        <f>MIN(500,$B$1-Tabela1[[#This Row],[Entry]])</f>
        <v>500</v>
      </c>
      <c r="R1016" s="313">
        <f>(0.25-Tabela1[[#This Row],[days]]/2000)*$L$2+(Tabela1[[#This Row],[days]]/2000+0.75)*(IF(Tabela1[[#This Row],[real]]&gt;Tabela1[[#This Row],[AV2]],0.4*Tabela1[[#This Row],[real]]+0.6*Tabela1[[#This Row],[AV2]],Tabela1[[#This Row],[AV2]]))</f>
        <v>3.7734527664974986</v>
      </c>
      <c r="S1016" s="319">
        <f>Tabela1[[#This Row],[real]]-Tabela1[[#This Row],[AV2]]</f>
        <v>8.7066464036249513E-3</v>
      </c>
      <c r="T1016" s="319">
        <f>Tabela1[[#This Row],[real]]/Tabela1[[#This Row],[AV2]]</f>
        <v>1.0023094735911293</v>
      </c>
      <c r="U1016" s="306">
        <v>43578</v>
      </c>
      <c r="V1016" s="307" t="s">
        <v>4593</v>
      </c>
      <c r="W1016" s="191"/>
      <c r="X1016" s="2"/>
      <c r="Y1016" s="41"/>
      <c r="Z1016" s="40"/>
      <c r="AA1016" s="41"/>
      <c r="AB1016" s="40"/>
    </row>
    <row r="1017" spans="1:28" x14ac:dyDescent="0.2">
      <c r="A1017" s="10">
        <v>137491</v>
      </c>
      <c r="B1017" s="10" t="s">
        <v>89</v>
      </c>
      <c r="C1017" s="10" t="s">
        <v>90</v>
      </c>
      <c r="D1017" s="2">
        <v>4.5</v>
      </c>
      <c r="E1017" s="21">
        <v>4.0248908497673384</v>
      </c>
      <c r="F1017" s="116">
        <v>1984</v>
      </c>
      <c r="G10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5.2134787094196549</v>
      </c>
      <c r="H1017" s="39"/>
      <c r="I1017" s="21">
        <v>0.88</v>
      </c>
      <c r="J1017" s="23">
        <f>(Tabela1[[#This Row],[real]]-1)^3/Tabela1[[#This Row],[Z]]*0.00002</f>
        <v>6.2903737169483966E-4</v>
      </c>
      <c r="K1017" s="24">
        <v>3639.5193093391199</v>
      </c>
      <c r="L1017" s="66">
        <v>6241.0537674104617</v>
      </c>
      <c r="M1017" s="1">
        <v>42409</v>
      </c>
      <c r="N1017" s="22">
        <f>IF(Tabela1[[#This Row],[Entry]]=$B$1,Tabela1[[#This Row],[real]],Tabela1[[#This Row],[L2]]/Tabela1[[#This Row],[days2]])</f>
        <v>4.137485985633341</v>
      </c>
      <c r="O1017" s="22">
        <f>IF(Tabela1[[#This Row],[Entry]]=$B$1,Tabela1[[#This Row],[real]],Tabela1[[#This Row],[L]]/($B$1-Tabela1[[#This Row],[Entry]]))</f>
        <v>4.1413760898543206</v>
      </c>
      <c r="P1017" s="35">
        <v>879.64510864246586</v>
      </c>
      <c r="Q1017" s="3">
        <f>MIN(500,$B$1-Tabela1[[#This Row],[Entry]])</f>
        <v>500</v>
      </c>
      <c r="R1017" s="21">
        <f>(0.25-Tabela1[[#This Row],[days]]/2000)*$L$2+(Tabela1[[#This Row],[days]]/2000+0.75)*(IF(Tabela1[[#This Row],[real]]&gt;Tabela1[[#This Row],[AV2]],0.4*Tabela1[[#This Row],[real]]+0.6*Tabela1[[#This Row],[AV2]],Tabela1[[#This Row],[AV2]]))</f>
        <v>4.137485985633341</v>
      </c>
      <c r="S1017" s="22">
        <f>Tabela1[[#This Row],[real]]-Tabela1[[#This Row],[AV2]]</f>
        <v>-0.11259513586600267</v>
      </c>
      <c r="T1017" s="47">
        <f>Tabela1[[#This Row],[real]]/Tabela1[[#This Row],[AV2]]</f>
        <v>0.9727865819347864</v>
      </c>
      <c r="U1017" s="168">
        <v>43577</v>
      </c>
      <c r="V1017" s="191" t="s">
        <v>4098</v>
      </c>
      <c r="W1017" s="191"/>
      <c r="X1017" s="2"/>
      <c r="Y1017" s="41"/>
      <c r="Z1017" s="40"/>
      <c r="AA1017" s="41"/>
      <c r="AB1017" s="40"/>
    </row>
    <row r="1018" spans="1:28" x14ac:dyDescent="0.2">
      <c r="A1018" s="65">
        <v>3515318</v>
      </c>
      <c r="B1018" s="65" t="s">
        <v>2838</v>
      </c>
      <c r="C1018" s="65" t="s">
        <v>2838</v>
      </c>
      <c r="D1018" s="39">
        <v>3.5</v>
      </c>
      <c r="E1018" s="41">
        <v>3.3992072450932085</v>
      </c>
      <c r="F1018" s="116">
        <v>2011</v>
      </c>
      <c r="G10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8" s="39"/>
      <c r="I1018" s="41">
        <v>0.59</v>
      </c>
      <c r="J1018" s="23">
        <f>(Tabela1[[#This Row],[real]]-1)^3/Tabela1[[#This Row],[Z]]*0.00002</f>
        <v>4.6814595659752184E-4</v>
      </c>
      <c r="K1018" s="66">
        <v>2834.3292132245469</v>
      </c>
      <c r="L1018" s="66">
        <v>4783.5786313638655</v>
      </c>
      <c r="M1018" s="67">
        <v>42516</v>
      </c>
      <c r="N1018" s="22">
        <f>IF(Tabela1[[#This Row],[Entry]]=$B$1,Tabela1[[#This Row],[real]],Tabela1[[#This Row],[L2]]/Tabela1[[#This Row],[days2]])</f>
        <v>3.4151704645978853</v>
      </c>
      <c r="O1018" s="42">
        <f>IF(Tabela1[[#This Row],[Entry]]=$B$1,Tabela1[[#This Row],[real]],Tabela1[[#This Row],[L]]/($B$1-Tabela1[[#This Row],[Entry]]))</f>
        <v>3.4168418795456184</v>
      </c>
      <c r="P1018" s="115">
        <v>829.92320371869675</v>
      </c>
      <c r="Q1018" s="43">
        <f>MIN(500,$B$1-Tabela1[[#This Row],[Entry]])</f>
        <v>500</v>
      </c>
      <c r="R1018" s="41">
        <f>(0.25-Tabela1[[#This Row],[days]]/2000)*$L$2+(Tabela1[[#This Row],[days]]/2000+0.75)*(IF(Tabela1[[#This Row],[real]]&gt;Tabela1[[#This Row],[AV2]],0.4*Tabela1[[#This Row],[real]]+0.6*Tabela1[[#This Row],[AV2]],Tabela1[[#This Row],[AV2]]))</f>
        <v>3.4151704645978853</v>
      </c>
      <c r="S1018" s="42">
        <f>Tabela1[[#This Row],[real]]-Tabela1[[#This Row],[AV2]]</f>
        <v>-1.5963219504676829E-2</v>
      </c>
      <c r="T1018" s="64">
        <f>Tabela1[[#This Row],[real]]/Tabela1[[#This Row],[AV2]]</f>
        <v>0.99532579129792975</v>
      </c>
      <c r="U1018" s="168">
        <v>43577</v>
      </c>
      <c r="V1018" s="191" t="s">
        <v>4288</v>
      </c>
      <c r="W1018" s="307"/>
      <c r="X1018" s="2"/>
      <c r="Y1018" s="41"/>
      <c r="Z1018" s="40"/>
      <c r="AA1018" s="41"/>
      <c r="AB1018" s="40"/>
    </row>
    <row r="1019" spans="1:28" x14ac:dyDescent="0.2">
      <c r="A1019" s="309">
        <v>8037958</v>
      </c>
      <c r="B1019" s="309" t="s">
        <v>5250</v>
      </c>
      <c r="C1019" s="309" t="s">
        <v>5340</v>
      </c>
      <c r="D1019" s="311">
        <v>3.5</v>
      </c>
      <c r="E1019" s="313">
        <v>3.5279099388817237</v>
      </c>
      <c r="F1019" s="116">
        <v>2017</v>
      </c>
      <c r="G10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19" s="39"/>
      <c r="I1019" s="313">
        <v>0.51</v>
      </c>
      <c r="J1019" s="301">
        <f>(Tabela1[[#This Row],[real]]-1)^3/Tabela1[[#This Row],[Z]]*0.00002</f>
        <v>6.3349707176674609E-4</v>
      </c>
      <c r="K1019" s="317">
        <v>1658.2127780208075</v>
      </c>
      <c r="L1019" s="66">
        <v>2231.4779312534761</v>
      </c>
      <c r="M1019" s="306">
        <v>43275</v>
      </c>
      <c r="N1019" s="304">
        <f>IF(Tabela1[[#This Row],[Entry]]=$B$1,Tabela1[[#This Row],[real]],Tabela1[[#This Row],[L2]]/Tabela1[[#This Row],[days2]])</f>
        <v>3.5027470489500625</v>
      </c>
      <c r="O1019" s="319">
        <f>IF(Tabela1[[#This Row],[Entry]]=$B$1,Tabela1[[#This Row],[real]],Tabela1[[#This Row],[L]]/($B$1-Tabela1[[#This Row],[Entry]]))</f>
        <v>3.4812448225483248</v>
      </c>
      <c r="P1019" s="315">
        <v>473.40351868053148</v>
      </c>
      <c r="Q1019" s="321">
        <f>MIN(500,$B$1-Tabela1[[#This Row],[Entry]])</f>
        <v>500</v>
      </c>
      <c r="R1019" s="313">
        <f>(0.25-Tabela1[[#This Row],[days]]/2000)*$L$2+(Tabela1[[#This Row],[days]]/2000+0.75)*(IF(Tabela1[[#This Row],[real]]&gt;Tabela1[[#This Row],[AV2]],0.4*Tabela1[[#This Row],[real]]+0.6*Tabela1[[#This Row],[AV2]],Tabela1[[#This Row],[AV2]]))</f>
        <v>3.5128122049227271</v>
      </c>
      <c r="S1019" s="319">
        <f>Tabela1[[#This Row],[real]]-Tabela1[[#This Row],[AV2]]</f>
        <v>2.5162889931661159E-2</v>
      </c>
      <c r="T1019" s="319">
        <f>Tabela1[[#This Row],[real]]/Tabela1[[#This Row],[AV2]]</f>
        <v>1.007183758798456</v>
      </c>
      <c r="U1019" s="306">
        <v>43577</v>
      </c>
      <c r="V1019" s="191" t="s">
        <v>6025</v>
      </c>
      <c r="W1019" s="191"/>
      <c r="X1019" s="2"/>
      <c r="Y1019" s="41"/>
      <c r="Z1019" s="40"/>
      <c r="AA1019" s="41"/>
      <c r="AB1019" s="40"/>
    </row>
    <row r="1020" spans="1:28" x14ac:dyDescent="0.2">
      <c r="A1020" s="10">
        <v>3888174</v>
      </c>
      <c r="B1020" s="10" t="s">
        <v>169</v>
      </c>
      <c r="C1020" s="10" t="s">
        <v>2767</v>
      </c>
      <c r="D1020" s="2">
        <v>4</v>
      </c>
      <c r="E1020" s="21">
        <v>3.8951234102040537</v>
      </c>
      <c r="F1020" s="116">
        <v>2012</v>
      </c>
      <c r="G10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0" s="597"/>
      <c r="I1020" s="21">
        <v>0.80999999999999994</v>
      </c>
      <c r="J1020" s="23">
        <f>(Tabela1[[#This Row],[real]]-1)^3/Tabela1[[#This Row],[Z]]*0.00002</f>
        <v>5.9916470171089882E-4</v>
      </c>
      <c r="K1020" s="24">
        <v>3382.4976152059958</v>
      </c>
      <c r="L1020" s="66">
        <v>5744.5278441816718</v>
      </c>
      <c r="M1020" s="1">
        <v>42463</v>
      </c>
      <c r="N1020" s="22">
        <f>IF(Tabela1[[#This Row],[Entry]]=$B$1,Tabela1[[#This Row],[real]],Tabela1[[#This Row],[L2]]/Tabela1[[#This Row],[days2]])</f>
        <v>3.9582124481356153</v>
      </c>
      <c r="O1020" s="22">
        <f>IF(Tabela1[[#This Row],[Entry]]=$B$1,Tabela1[[#This Row],[real]],Tabela1[[#This Row],[L]]/($B$1-Tabela1[[#This Row],[Entry]]))</f>
        <v>3.9535635541511849</v>
      </c>
      <c r="P1020" s="35">
        <v>854.55181083046944</v>
      </c>
      <c r="Q1020" s="3">
        <f>MIN(500,$B$1-Tabela1[[#This Row],[Entry]])</f>
        <v>500</v>
      </c>
      <c r="R1020" s="21">
        <f>(0.25-Tabela1[[#This Row],[days]]/2000)*$L$2+(Tabela1[[#This Row],[days]]/2000+0.75)*(IF(Tabela1[[#This Row],[real]]&gt;Tabela1[[#This Row],[AV2]],0.4*Tabela1[[#This Row],[real]]+0.6*Tabela1[[#This Row],[AV2]],Tabela1[[#This Row],[AV2]]))</f>
        <v>3.9582124481356153</v>
      </c>
      <c r="S1020" s="22">
        <f>Tabela1[[#This Row],[real]]-Tabela1[[#This Row],[AV2]]</f>
        <v>-6.308903793156162E-2</v>
      </c>
      <c r="T1020" s="47">
        <f>Tabela1[[#This Row],[real]]/Tabela1[[#This Row],[AV2]]</f>
        <v>0.98406122997231293</v>
      </c>
      <c r="U1020" s="172">
        <v>43577</v>
      </c>
      <c r="V1020" s="191" t="s">
        <v>4026</v>
      </c>
      <c r="W1020" s="191"/>
      <c r="X1020" s="2"/>
      <c r="Y1020" s="41"/>
      <c r="Z1020" s="40"/>
      <c r="AA1020" s="41"/>
      <c r="AB1020" s="40"/>
    </row>
    <row r="1021" spans="1:28" x14ac:dyDescent="0.2">
      <c r="A1021" s="65">
        <v>4747163</v>
      </c>
      <c r="B1021" s="65" t="s">
        <v>18</v>
      </c>
      <c r="C1021" s="65" t="s">
        <v>175</v>
      </c>
      <c r="D1021" s="39">
        <v>4</v>
      </c>
      <c r="E1021" s="41">
        <v>3.7285228397099131</v>
      </c>
      <c r="F1021" s="116">
        <v>2013</v>
      </c>
      <c r="G10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1.0406142933995175</v>
      </c>
      <c r="H1021" s="39"/>
      <c r="I1021" s="41">
        <v>0.83</v>
      </c>
      <c r="J1021" s="23">
        <f>(Tabela1[[#This Row],[real]]-1)^3/Tabela1[[#This Row],[Z]]*0.00002</f>
        <v>4.8947969839998869E-4</v>
      </c>
      <c r="K1021" s="66">
        <v>3305.0996597651706</v>
      </c>
      <c r="L1021" s="66">
        <v>5668.0009506391661</v>
      </c>
      <c r="M1021" s="67">
        <v>42409</v>
      </c>
      <c r="N1021" s="22">
        <f>IF(Tabela1[[#This Row],[Entry]]=$B$1,Tabela1[[#This Row],[real]],Tabela1[[#This Row],[L2]]/Tabela1[[#This Row],[days2]])</f>
        <v>3.7573103371947894</v>
      </c>
      <c r="O1021" s="42">
        <f>IF(Tabela1[[#This Row],[Entry]]=$B$1,Tabela1[[#This Row],[real]],Tabela1[[#This Row],[L]]/($B$1-Tabela1[[#This Row],[Entry]]))</f>
        <v>3.7611154284267858</v>
      </c>
      <c r="P1021" s="115">
        <v>879.64510864246586</v>
      </c>
      <c r="Q1021" s="43">
        <f>MIN(500,$B$1-Tabela1[[#This Row],[Entry]])</f>
        <v>500</v>
      </c>
      <c r="R1021" s="41">
        <f>(0.25-Tabela1[[#This Row],[days]]/2000)*$L$2+(Tabela1[[#This Row],[days]]/2000+0.75)*(IF(Tabela1[[#This Row],[real]]&gt;Tabela1[[#This Row],[AV2]],0.4*Tabela1[[#This Row],[real]]+0.6*Tabela1[[#This Row],[AV2]],Tabela1[[#This Row],[AV2]]))</f>
        <v>3.7573103371947894</v>
      </c>
      <c r="S1021" s="42">
        <f>Tabela1[[#This Row],[real]]-Tabela1[[#This Row],[AV2]]</f>
        <v>-2.8787497484876301E-2</v>
      </c>
      <c r="T1021" s="64">
        <f>Tabela1[[#This Row],[real]]/Tabela1[[#This Row],[AV2]]</f>
        <v>0.99233826995872554</v>
      </c>
      <c r="U1021" s="172">
        <v>43575</v>
      </c>
      <c r="V1021" s="191" t="s">
        <v>4646</v>
      </c>
      <c r="W1021" s="191"/>
      <c r="X1021" s="2"/>
      <c r="Y1021" s="41"/>
      <c r="Z1021" s="40"/>
      <c r="AA1021" s="41"/>
      <c r="AB1021" s="40"/>
    </row>
    <row r="1022" spans="1:28" x14ac:dyDescent="0.2">
      <c r="A1022" s="557">
        <v>2364197</v>
      </c>
      <c r="B1022" s="557" t="s">
        <v>2828</v>
      </c>
      <c r="C1022" s="557" t="s">
        <v>1</v>
      </c>
      <c r="D1022" s="558">
        <v>3.5</v>
      </c>
      <c r="E1022" s="559">
        <v>3.3417797142404564</v>
      </c>
      <c r="F1022" s="560">
        <v>2009</v>
      </c>
      <c r="G10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2" s="558"/>
      <c r="I1022" s="559">
        <v>0.33999999999999997</v>
      </c>
      <c r="J1022" s="561">
        <f>(Tabela1[[#This Row],[real]]-1)^3/Tabela1[[#This Row],[Z]]*0.00002</f>
        <v>7.5542125003230968E-4</v>
      </c>
      <c r="K1022" s="562">
        <v>1007.1627186336852</v>
      </c>
      <c r="L1022" s="562">
        <v>1191.4460519613999</v>
      </c>
      <c r="M1022" s="563">
        <v>43575</v>
      </c>
      <c r="N1022" s="564">
        <f>IF(Tabela1[[#This Row],[Entry]]=$B$1,Tabela1[[#This Row],[real]],Tabela1[[#This Row],[L2]]/Tabela1[[#This Row],[days2]])</f>
        <v>3.4842398251856395</v>
      </c>
      <c r="O1022" s="564">
        <f>IF(Tabela1[[#This Row],[Entry]]=$B$1,Tabela1[[#This Row],[real]],Tabela1[[#This Row],[L]]/($B$1-Tabela1[[#This Row],[Entry]]))</f>
        <v>3.4939766919689146</v>
      </c>
      <c r="P1022" s="560">
        <v>289.06239787326462</v>
      </c>
      <c r="Q1022" s="565">
        <f>MIN(500,$B$1-Tabela1[[#This Row],[Entry]])</f>
        <v>341</v>
      </c>
      <c r="R1022" s="559">
        <f>(0.25-Tabela1[[#This Row],[days]]/2000)*$L$2+(Tabela1[[#This Row],[days]]/2000+0.75)*(IF(Tabela1[[#This Row],[real]]&gt;Tabela1[[#This Row],[AV2]],0.4*Tabela1[[#This Row],[real]]+0.6*Tabela1[[#This Row],[AV2]],Tabela1[[#This Row],[AV2]]))</f>
        <v>3.4726366612268222</v>
      </c>
      <c r="S1022" s="564">
        <f>Tabela1[[#This Row],[real]]-Tabela1[[#This Row],[AV2]]</f>
        <v>-0.14246011094518307</v>
      </c>
      <c r="T1022" s="564">
        <f>Tabela1[[#This Row],[real]]/Tabela1[[#This Row],[AV2]]</f>
        <v>0.95911300079993977</v>
      </c>
      <c r="U1022" s="566">
        <v>43575</v>
      </c>
      <c r="V1022" s="191" t="s">
        <v>4583</v>
      </c>
      <c r="W1022" s="191"/>
      <c r="X1022" s="2"/>
      <c r="Y1022" s="41"/>
      <c r="Z1022" s="40"/>
      <c r="AA1022" s="41"/>
      <c r="AB1022" s="40"/>
    </row>
    <row r="1023" spans="1:28" x14ac:dyDescent="0.2">
      <c r="A1023" s="570">
        <v>705</v>
      </c>
      <c r="B1023" s="570" t="s">
        <v>280</v>
      </c>
      <c r="C1023" s="570" t="s">
        <v>6017</v>
      </c>
      <c r="D1023" s="571">
        <v>3.5</v>
      </c>
      <c r="E1023" s="572">
        <v>3.4751873431559566</v>
      </c>
      <c r="F1023" s="560">
        <v>1974</v>
      </c>
      <c r="G10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3" s="571"/>
      <c r="I1023" s="572">
        <v>0.35</v>
      </c>
      <c r="J1023" s="561">
        <f>(Tabela1[[#This Row],[real]]-1)^3/Tabela1[[#This Row],[Z]]*0.00002</f>
        <v>8.6653513813510425E-4</v>
      </c>
      <c r="K1023" s="573">
        <v>1053.868468719058</v>
      </c>
      <c r="L1023" s="562">
        <v>1247.2439403222911</v>
      </c>
      <c r="M1023" s="566">
        <v>43575</v>
      </c>
      <c r="N1023" s="564">
        <f>IF(Tabela1[[#This Row],[Entry]]=$B$1,Tabela1[[#This Row],[real]],Tabela1[[#This Row],[L2]]/Tabela1[[#This Row],[days2]])</f>
        <v>3.6458165312152153</v>
      </c>
      <c r="O1023" s="574">
        <f>IF(Tabela1[[#This Row],[Entry]]=$B$1,Tabela1[[#This Row],[real]],Tabela1[[#This Row],[L]]/($B$1-Tabela1[[#This Row],[Entry]]))</f>
        <v>3.6576068631152232</v>
      </c>
      <c r="P1023" s="575">
        <v>289.06239787326462</v>
      </c>
      <c r="Q1023" s="576">
        <f>MIN(500,$B$1-Tabela1[[#This Row],[Entry]])</f>
        <v>341</v>
      </c>
      <c r="R1023" s="572">
        <f>(0.25-Tabela1[[#This Row],[days]]/2000)*$L$2+(Tabela1[[#This Row],[days]]/2000+0.75)*(IF(Tabela1[[#This Row],[real]]&gt;Tabela1[[#This Row],[AV2]],0.4*Tabela1[[#This Row],[real]]+0.6*Tabela1[[#This Row],[AV2]],Tabela1[[#This Row],[AV2]]))</f>
        <v>3.621368019127047</v>
      </c>
      <c r="S1023" s="574">
        <f>Tabela1[[#This Row],[real]]-Tabela1[[#This Row],[AV2]]</f>
        <v>-0.17062918805925875</v>
      </c>
      <c r="T1023" s="574">
        <f>Tabela1[[#This Row],[real]]/Tabela1[[#This Row],[AV2]]</f>
        <v>0.95319863558729734</v>
      </c>
      <c r="U1023" s="566">
        <v>43575</v>
      </c>
      <c r="V1023" s="191" t="s">
        <v>6018</v>
      </c>
      <c r="W1023" s="191"/>
      <c r="X1023" s="2"/>
      <c r="Y1023" s="41"/>
      <c r="Z1023" s="40"/>
      <c r="AA1023" s="41"/>
      <c r="AB1023" s="40"/>
    </row>
    <row r="1024" spans="1:28" x14ac:dyDescent="0.2">
      <c r="A1024" s="80">
        <v>47813</v>
      </c>
      <c r="B1024" s="80" t="s">
        <v>5499</v>
      </c>
      <c r="C1024" s="80" t="s">
        <v>5576</v>
      </c>
      <c r="D1024" s="76">
        <v>3.5</v>
      </c>
      <c r="E1024" s="77">
        <v>3.486198740352231</v>
      </c>
      <c r="F1024" s="116">
        <v>1991</v>
      </c>
      <c r="G10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4" s="39"/>
      <c r="I1024" s="77">
        <v>0.47</v>
      </c>
      <c r="J1024" s="161">
        <f>(Tabela1[[#This Row],[real]]-1)^3/Tabela1[[#This Row],[Z]]*0.00002</f>
        <v>6.5394265164134442E-4</v>
      </c>
      <c r="K1024" s="112">
        <v>1502.8228974007361</v>
      </c>
      <c r="L1024" s="66">
        <v>1945.5804538269626</v>
      </c>
      <c r="M1024" s="79">
        <v>43381</v>
      </c>
      <c r="N1024" s="47">
        <f>IF(Tabela1[[#This Row],[Entry]]=$B$1,Tabela1[[#This Row],[real]],Tabela1[[#This Row],[L2]]/Tabela1[[#This Row],[days2]])</f>
        <v>3.6257379116953055</v>
      </c>
      <c r="O1024" s="64">
        <f>IF(Tabela1[[#This Row],[Entry]]=$B$1,Tabela1[[#This Row],[real]],Tabela1[[#This Row],[L]]/($B$1-Tabela1[[#This Row],[Entry]]))</f>
        <v>3.636598979115818</v>
      </c>
      <c r="P1024" s="117">
        <v>414.48745993282597</v>
      </c>
      <c r="Q1024" s="78">
        <f>MIN(500,$B$1-Tabela1[[#This Row],[Entry]])</f>
        <v>500</v>
      </c>
      <c r="R1024" s="77">
        <f>(0.25-Tabela1[[#This Row],[days]]/2000)*$L$2+(Tabela1[[#This Row],[days]]/2000+0.75)*(IF(Tabela1[[#This Row],[real]]&gt;Tabela1[[#This Row],[AV2]],0.4*Tabela1[[#This Row],[real]]+0.6*Tabela1[[#This Row],[AV2]],Tabela1[[#This Row],[AV2]]))</f>
        <v>3.6257379116953055</v>
      </c>
      <c r="S1024" s="64">
        <f>Tabela1[[#This Row],[real]]-Tabela1[[#This Row],[AV2]]</f>
        <v>-0.13953917134307448</v>
      </c>
      <c r="T1024" s="64">
        <f>Tabela1[[#This Row],[real]]/Tabela1[[#This Row],[AV2]]</f>
        <v>0.96151426971790432</v>
      </c>
      <c r="U1024" s="79">
        <v>43575</v>
      </c>
      <c r="V1024" s="191" t="s">
        <v>5501</v>
      </c>
      <c r="W1024" s="307"/>
      <c r="X1024" s="2"/>
      <c r="Y1024" s="41"/>
      <c r="Z1024" s="40"/>
      <c r="AA1024" s="41"/>
      <c r="AB1024" s="40"/>
    </row>
    <row r="1025" spans="1:28" x14ac:dyDescent="0.2">
      <c r="A1025" s="65">
        <v>16347</v>
      </c>
      <c r="B1025" s="65" t="s">
        <v>793</v>
      </c>
      <c r="C1025" s="65" t="s">
        <v>2381</v>
      </c>
      <c r="D1025" s="39">
        <v>4</v>
      </c>
      <c r="E1025" s="41">
        <v>3.863276961702367</v>
      </c>
      <c r="F1025" s="116">
        <v>1979</v>
      </c>
      <c r="G10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5" s="370"/>
      <c r="I1025" s="41">
        <v>0.84</v>
      </c>
      <c r="J1025" s="23">
        <f>(Tabela1[[#This Row],[real]]-1)^3/Tabela1[[#This Row],[Z]]*0.00002</f>
        <v>5.5890859236078227E-4</v>
      </c>
      <c r="K1025" s="66">
        <v>3157.0151280374771</v>
      </c>
      <c r="L1025" s="66">
        <v>5323.9814828544386</v>
      </c>
      <c r="M1025" s="67">
        <v>42409</v>
      </c>
      <c r="N1025" s="22">
        <f>IF(Tabela1[[#This Row],[Entry]]=$B$1,Tabela1[[#This Row],[real]],Tabela1[[#This Row],[L2]]/Tabela1[[#This Row],[days2]])</f>
        <v>3.5889645688016376</v>
      </c>
      <c r="O1025" s="42">
        <f>IF(Tabela1[[#This Row],[Entry]]=$B$1,Tabela1[[#This Row],[real]],Tabela1[[#This Row],[L]]/($B$1-Tabela1[[#This Row],[Entry]]))</f>
        <v>3.5328344279060642</v>
      </c>
      <c r="P1025" s="115">
        <v>879.64510864246586</v>
      </c>
      <c r="Q1025" s="43">
        <f>MIN(500,$B$1-Tabela1[[#This Row],[Entry]])</f>
        <v>500</v>
      </c>
      <c r="R1025" s="41">
        <f>(0.25-Tabela1[[#This Row],[days]]/2000)*$L$2+(Tabela1[[#This Row],[days]]/2000+0.75)*(IF(Tabela1[[#This Row],[real]]&gt;Tabela1[[#This Row],[AV2]],0.4*Tabela1[[#This Row],[real]]+0.6*Tabela1[[#This Row],[AV2]],Tabela1[[#This Row],[AV2]]))</f>
        <v>3.698689525961929</v>
      </c>
      <c r="S1025" s="42">
        <f>Tabela1[[#This Row],[real]]-Tabela1[[#This Row],[AV2]]</f>
        <v>0.2743123929007294</v>
      </c>
      <c r="T1025" s="64">
        <f>Tabela1[[#This Row],[real]]/Tabela1[[#This Row],[AV2]]</f>
        <v>1.0764321819405207</v>
      </c>
      <c r="U1025" s="172">
        <v>43575</v>
      </c>
      <c r="V1025" s="191" t="s">
        <v>4321</v>
      </c>
      <c r="W1025" s="191"/>
      <c r="X1025" s="2"/>
      <c r="Y1025" s="41"/>
      <c r="Z1025" s="40"/>
      <c r="AA1025" s="41"/>
      <c r="AB1025" s="40"/>
    </row>
    <row r="1026" spans="1:28" x14ac:dyDescent="0.2">
      <c r="A1026" s="65">
        <v>4179849</v>
      </c>
      <c r="B1026" s="65" t="s">
        <v>22</v>
      </c>
      <c r="C1026" s="65" t="s">
        <v>23</v>
      </c>
      <c r="D1026" s="39">
        <v>4</v>
      </c>
      <c r="E1026" s="41">
        <v>3.8693994311668454</v>
      </c>
      <c r="F1026" s="116">
        <v>2012</v>
      </c>
      <c r="G10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6" s="39">
        <v>1</v>
      </c>
      <c r="I1026" s="41">
        <v>0.89</v>
      </c>
      <c r="J1026" s="23">
        <f>(Tabela1[[#This Row],[real]]-1)^3/Tabela1[[#This Row],[Z]]*0.00002</f>
        <v>5.3090035121343654E-4</v>
      </c>
      <c r="K1026" s="66">
        <v>3666.062369796954</v>
      </c>
      <c r="L1026" s="66">
        <v>6344.4577586649375</v>
      </c>
      <c r="M1026" s="67">
        <v>42409</v>
      </c>
      <c r="N1026" s="22">
        <f>IF(Tabela1[[#This Row],[Entry]]=$B$1,Tabela1[[#This Row],[real]],Tabela1[[#This Row],[L2]]/Tabela1[[#This Row],[days2]])</f>
        <v>4.1676607233736522</v>
      </c>
      <c r="O1026" s="42">
        <f>IF(Tabela1[[#This Row],[Entry]]=$B$1,Tabela1[[#This Row],[real]],Tabela1[[#This Row],[L]]/($B$1-Tabela1[[#This Row],[Entry]]))</f>
        <v>4.2099918770172113</v>
      </c>
      <c r="P1026" s="115">
        <v>879.64510864246586</v>
      </c>
      <c r="Q1026" s="43">
        <f>MIN(500,$B$1-Tabela1[[#This Row],[Entry]])</f>
        <v>500</v>
      </c>
      <c r="R1026" s="41">
        <f>(0.25-Tabela1[[#This Row],[days]]/2000)*$L$2+(Tabela1[[#This Row],[days]]/2000+0.75)*(IF(Tabela1[[#This Row],[real]]&gt;Tabela1[[#This Row],[AV2]],0.4*Tabela1[[#This Row],[real]]+0.6*Tabela1[[#This Row],[AV2]],Tabela1[[#This Row],[AV2]]))</f>
        <v>4.1676607233736522</v>
      </c>
      <c r="S1026" s="42">
        <f>Tabela1[[#This Row],[real]]-Tabela1[[#This Row],[AV2]]</f>
        <v>-0.29826129220680686</v>
      </c>
      <c r="T1026" s="64">
        <f>Tabela1[[#This Row],[real]]/Tabela1[[#This Row],[AV2]]</f>
        <v>0.9284343635425848</v>
      </c>
      <c r="U1026" s="168">
        <v>43575</v>
      </c>
      <c r="V1026" s="191" t="s">
        <v>3951</v>
      </c>
      <c r="W1026" s="191"/>
      <c r="X1026" s="2"/>
      <c r="Y1026" s="41"/>
      <c r="Z1026" s="40"/>
      <c r="AA1026" s="41"/>
      <c r="AB1026" s="40"/>
    </row>
    <row r="1027" spans="1:28" x14ac:dyDescent="0.2">
      <c r="A1027" s="44">
        <v>3493125</v>
      </c>
      <c r="B1027" s="44" t="s">
        <v>1060</v>
      </c>
      <c r="C1027" s="44" t="s">
        <v>3544</v>
      </c>
      <c r="D1027" s="45">
        <v>3.5</v>
      </c>
      <c r="E1027" s="46">
        <v>3.1991228105894307</v>
      </c>
      <c r="F1027" s="116">
        <v>2011</v>
      </c>
      <c r="G10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6.0955785404159988</v>
      </c>
      <c r="H1027" s="370"/>
      <c r="I1027" s="46">
        <v>0.44</v>
      </c>
      <c r="J1027" s="23">
        <f>(Tabela1[[#This Row],[real]]-1)^3/Tabela1[[#This Row],[Z]]*0.00002</f>
        <v>4.8342128579672276E-4</v>
      </c>
      <c r="K1027" s="111">
        <v>2013.7658782557212</v>
      </c>
      <c r="L1027" s="66">
        <v>3100.4904531901175</v>
      </c>
      <c r="M1027" s="49">
        <v>42933</v>
      </c>
      <c r="N1027" s="22">
        <f>IF(Tabela1[[#This Row],[Entry]]=$B$1,Tabela1[[#This Row],[real]],Tabela1[[#This Row],[L2]]/Tabela1[[#This Row],[days2]])</f>
        <v>3.1655659823749382</v>
      </c>
      <c r="O1027" s="47">
        <f>IF(Tabela1[[#This Row],[Entry]]=$B$1,Tabela1[[#This Row],[real]],Tabela1[[#This Row],[L]]/($B$1-Tabela1[[#This Row],[Entry]]))</f>
        <v>3.1541103287793666</v>
      </c>
      <c r="P1027" s="116">
        <v>636.14718172606558</v>
      </c>
      <c r="Q1027" s="48">
        <f>MIN(500,$B$1-Tabela1[[#This Row],[Entry]])</f>
        <v>500</v>
      </c>
      <c r="R1027" s="46">
        <f>(0.25-Tabela1[[#This Row],[days]]/2000)*$L$2+(Tabela1[[#This Row],[days]]/2000+0.75)*(IF(Tabela1[[#This Row],[real]]&gt;Tabela1[[#This Row],[AV2]],0.4*Tabela1[[#This Row],[real]]+0.6*Tabela1[[#This Row],[AV2]],Tabela1[[#This Row],[AV2]]))</f>
        <v>3.1789887136607353</v>
      </c>
      <c r="S1027" s="47">
        <f>Tabela1[[#This Row],[real]]-Tabela1[[#This Row],[AV2]]</f>
        <v>3.3556828214492462E-2</v>
      </c>
      <c r="T1027" s="47">
        <f>Tabela1[[#This Row],[real]]/Tabela1[[#This Row],[AV2]]</f>
        <v>1.0106005777170113</v>
      </c>
      <c r="U1027" s="168">
        <v>43574</v>
      </c>
      <c r="V1027" s="191" t="s">
        <v>4102</v>
      </c>
      <c r="W1027" s="191"/>
      <c r="X1027" s="2"/>
      <c r="Y1027" s="41"/>
      <c r="Z1027" s="40"/>
      <c r="AA1027" s="41"/>
      <c r="AB1027" s="40"/>
    </row>
    <row r="1028" spans="1:28" x14ac:dyDescent="0.2">
      <c r="A1028" s="403">
        <v>6489723</v>
      </c>
      <c r="B1028" s="403" t="s">
        <v>5425</v>
      </c>
      <c r="C1028" s="403" t="s">
        <v>5426</v>
      </c>
      <c r="D1028" s="404">
        <v>4</v>
      </c>
      <c r="E1028" s="405">
        <v>3.7139865874949192</v>
      </c>
      <c r="F1028" s="116">
        <v>2015</v>
      </c>
      <c r="G10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1.7449267640926249</v>
      </c>
      <c r="H1028" s="39"/>
      <c r="I1028" s="405">
        <v>0.5</v>
      </c>
      <c r="J1028" s="362">
        <f>(Tabela1[[#This Row],[real]]-1)^3/Tabela1[[#This Row],[Z]]*0.00002</f>
        <v>7.9961895856543546E-4</v>
      </c>
      <c r="K1028" s="407">
        <v>1689.0466670494541</v>
      </c>
      <c r="L1028" s="66">
        <v>2229.1467196147482</v>
      </c>
      <c r="M1028" s="367">
        <v>43331</v>
      </c>
      <c r="N1028" s="365">
        <f>IF(Tabela1[[#This Row],[Entry]]=$B$1,Tabela1[[#This Row],[real]],Tabela1[[#This Row],[L2]]/Tabela1[[#This Row],[days2]])</f>
        <v>3.812254391997937</v>
      </c>
      <c r="O1028" s="408">
        <f>IF(Tabela1[[#This Row],[Entry]]=$B$1,Tabela1[[#This Row],[real]],Tabela1[[#This Row],[L]]/($B$1-Tabela1[[#This Row],[Entry]]))</f>
        <v>3.8105072130166637</v>
      </c>
      <c r="P1028" s="406">
        <v>443.05717650816416</v>
      </c>
      <c r="Q1028" s="409">
        <f>MIN(500,$B$1-Tabela1[[#This Row],[Entry]])</f>
        <v>500</v>
      </c>
      <c r="R1028" s="405">
        <f>(0.25-Tabela1[[#This Row],[days]]/2000)*$L$2+(Tabela1[[#This Row],[days]]/2000+0.75)*(IF(Tabela1[[#This Row],[real]]&gt;Tabela1[[#This Row],[AV2]],0.4*Tabela1[[#This Row],[real]]+0.6*Tabela1[[#This Row],[AV2]],Tabela1[[#This Row],[AV2]]))</f>
        <v>3.812254391997937</v>
      </c>
      <c r="S1028" s="408">
        <f>Tabela1[[#This Row],[real]]-Tabela1[[#This Row],[AV2]]</f>
        <v>-9.8267804503017864E-2</v>
      </c>
      <c r="T1028" s="408">
        <f>Tabela1[[#This Row],[real]]/Tabela1[[#This Row],[AV2]]</f>
        <v>0.97422317757459065</v>
      </c>
      <c r="U1028" s="367">
        <v>43574</v>
      </c>
      <c r="V1028" s="191" t="s">
        <v>3941</v>
      </c>
      <c r="W1028" s="307"/>
      <c r="X1028" s="2"/>
      <c r="Y1028" s="41"/>
      <c r="Z1028" s="40"/>
      <c r="AA1028" s="41"/>
      <c r="AB1028" s="40"/>
    </row>
    <row r="1029" spans="1:28" x14ac:dyDescent="0.2">
      <c r="A1029" s="65">
        <v>2115</v>
      </c>
      <c r="B1029" s="65" t="s">
        <v>1553</v>
      </c>
      <c r="C1029" s="65" t="s">
        <v>1554</v>
      </c>
      <c r="D1029" s="39">
        <v>3</v>
      </c>
      <c r="E1029" s="41">
        <v>2.8339125209204266</v>
      </c>
      <c r="F1029" s="116">
        <v>1999</v>
      </c>
      <c r="G10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29" s="380"/>
      <c r="I1029" s="41">
        <v>0.77</v>
      </c>
      <c r="J1029" s="23">
        <f>(Tabela1[[#This Row],[real]]-1)^3/Tabela1[[#This Row],[Z]]*0.00002</f>
        <v>1.6020464996766121E-4</v>
      </c>
      <c r="K1029" s="66">
        <v>2632.5840860024537</v>
      </c>
      <c r="L1029" s="66">
        <v>4563.2957712979214</v>
      </c>
      <c r="M1029" s="67">
        <v>42409</v>
      </c>
      <c r="N1029" s="22">
        <f>IF(Tabela1[[#This Row],[Entry]]=$B$1,Tabela1[[#This Row],[real]],Tabela1[[#This Row],[L2]]/Tabela1[[#This Row],[days2]])</f>
        <v>2.9927797700884784</v>
      </c>
      <c r="O1029" s="42">
        <f>IF(Tabela1[[#This Row],[Entry]]=$B$1,Tabela1[[#This Row],[real]],Tabela1[[#This Row],[L]]/($B$1-Tabela1[[#This Row],[Entry]]))</f>
        <v>3.0280662052408238</v>
      </c>
      <c r="P1029" s="115">
        <v>879.64510864246586</v>
      </c>
      <c r="Q1029" s="43">
        <f>MIN(500,$B$1-Tabela1[[#This Row],[Entry]])</f>
        <v>500</v>
      </c>
      <c r="R1029" s="41">
        <f>(0.25-Tabela1[[#This Row],[days]]/2000)*$L$2+(Tabela1[[#This Row],[days]]/2000+0.75)*(IF(Tabela1[[#This Row],[real]]&gt;Tabela1[[#This Row],[AV2]],0.4*Tabela1[[#This Row],[real]]+0.6*Tabela1[[#This Row],[AV2]],Tabela1[[#This Row],[AV2]]))</f>
        <v>2.9927797700884784</v>
      </c>
      <c r="S1029" s="42">
        <f>Tabela1[[#This Row],[real]]-Tabela1[[#This Row],[AV2]]</f>
        <v>-0.15886724916805184</v>
      </c>
      <c r="T1029" s="64">
        <f>Tabela1[[#This Row],[real]]/Tabela1[[#This Row],[AV2]]</f>
        <v>0.94691649189965121</v>
      </c>
      <c r="U1029" s="168">
        <v>43574</v>
      </c>
      <c r="V1029" s="191" t="s">
        <v>4036</v>
      </c>
      <c r="W1029" s="191"/>
      <c r="X1029" s="2"/>
      <c r="Y1029" s="41"/>
      <c r="Z1029" s="40"/>
      <c r="AA1029" s="41"/>
      <c r="AB1029" s="40"/>
    </row>
    <row r="1030" spans="1:28" x14ac:dyDescent="0.2">
      <c r="A1030" s="10">
        <v>8001965</v>
      </c>
      <c r="B1030" s="10" t="s">
        <v>608</v>
      </c>
      <c r="C1030" s="10" t="s">
        <v>3451</v>
      </c>
      <c r="D1030" s="2">
        <v>3</v>
      </c>
      <c r="E1030" s="21">
        <v>3.1625622934681394</v>
      </c>
      <c r="F1030" s="116">
        <v>2017</v>
      </c>
      <c r="G10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0" s="370"/>
      <c r="I1030" s="21">
        <v>0.5</v>
      </c>
      <c r="J1030" s="23">
        <f>(Tabela1[[#This Row],[real]]-1)^3/Tabela1[[#This Row],[Z]]*0.00002</f>
        <v>4.045440987796423E-4</v>
      </c>
      <c r="K1030" s="24">
        <v>2318.2393853782746</v>
      </c>
      <c r="L1030" s="66">
        <v>3743.3332282427282</v>
      </c>
      <c r="M1030" s="1">
        <v>42803</v>
      </c>
      <c r="N1030" s="22">
        <f>IF(Tabela1[[#This Row],[Entry]]=$B$1,Tabela1[[#This Row],[real]],Tabela1[[#This Row],[L2]]/Tabela1[[#This Row],[days2]])</f>
        <v>3.3281403762414943</v>
      </c>
      <c r="O1030" s="22">
        <f>IF(Tabela1[[#This Row],[Entry]]=$B$1,Tabela1[[#This Row],[real]],Tabela1[[#This Row],[L]]/($B$1-Tabela1[[#This Row],[Entry]]))</f>
        <v>3.3632823254651645</v>
      </c>
      <c r="P1030" s="35">
        <v>696.55697275494367</v>
      </c>
      <c r="Q1030" s="3">
        <f>MIN(500,$B$1-Tabela1[[#This Row],[Entry]])</f>
        <v>500</v>
      </c>
      <c r="R1030" s="21">
        <f>(0.25-Tabela1[[#This Row],[days]]/2000)*$L$2+(Tabela1[[#This Row],[days]]/2000+0.75)*(IF(Tabela1[[#This Row],[real]]&gt;Tabela1[[#This Row],[AV2]],0.4*Tabela1[[#This Row],[real]]+0.6*Tabela1[[#This Row],[AV2]],Tabela1[[#This Row],[AV2]]))</f>
        <v>3.3281403762414943</v>
      </c>
      <c r="S1030" s="22">
        <f>Tabela1[[#This Row],[real]]-Tabela1[[#This Row],[AV2]]</f>
        <v>-0.16557808277335484</v>
      </c>
      <c r="T1030" s="47">
        <f>Tabela1[[#This Row],[real]]/Tabela1[[#This Row],[AV2]]</f>
        <v>0.9502490688327444</v>
      </c>
      <c r="U1030" s="168">
        <v>43574</v>
      </c>
      <c r="V1030" s="191" t="s">
        <v>4988</v>
      </c>
      <c r="W1030" s="191"/>
      <c r="X1030" s="2"/>
      <c r="Y1030" s="41"/>
      <c r="Z1030" s="40"/>
      <c r="AA1030" s="41"/>
      <c r="AB1030" s="40"/>
    </row>
    <row r="1031" spans="1:28" x14ac:dyDescent="0.2">
      <c r="A1031" s="570">
        <v>10081872</v>
      </c>
      <c r="B1031" s="570" t="s">
        <v>3642</v>
      </c>
      <c r="C1031" s="570" t="s">
        <v>6015</v>
      </c>
      <c r="D1031" s="571">
        <v>3.5</v>
      </c>
      <c r="E1031" s="572">
        <v>3.3844116692862145</v>
      </c>
      <c r="F1031" s="560">
        <v>2019</v>
      </c>
      <c r="G10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1" s="630"/>
      <c r="I1031" s="572">
        <v>0.33999999999999997</v>
      </c>
      <c r="J1031" s="561">
        <f>(Tabela1[[#This Row],[real]]-1)^3/Tabela1[[#This Row],[Z]]*0.00002</f>
        <v>7.9743408405617139E-4</v>
      </c>
      <c r="K1031" s="573">
        <v>1025.1258381079281</v>
      </c>
      <c r="L1031" s="562">
        <v>1213.475137775373</v>
      </c>
      <c r="M1031" s="566">
        <v>43574</v>
      </c>
      <c r="N1031" s="564">
        <f>IF(Tabela1[[#This Row],[Entry]]=$B$1,Tabela1[[#This Row],[real]],Tabela1[[#This Row],[L2]]/Tabela1[[#This Row],[days2]])</f>
        <v>3.5376817415796546</v>
      </c>
      <c r="O1031" s="574">
        <f>IF(Tabela1[[#This Row],[Entry]]=$B$1,Tabela1[[#This Row],[real]],Tabela1[[#This Row],[L]]/($B$1-Tabela1[[#This Row],[Entry]]))</f>
        <v>3.548172917471851</v>
      </c>
      <c r="P1031" s="575">
        <v>289.77333547539138</v>
      </c>
      <c r="Q1031" s="576">
        <f>MIN(500,$B$1-Tabela1[[#This Row],[Entry]])</f>
        <v>342</v>
      </c>
      <c r="R1031" s="572">
        <f>(0.25-Tabela1[[#This Row],[days]]/2000)*$L$2+(Tabela1[[#This Row],[days]]/2000+0.75)*(IF(Tabela1[[#This Row],[real]]&gt;Tabela1[[#This Row],[AV2]],0.4*Tabela1[[#This Row],[real]]+0.6*Tabela1[[#This Row],[AV2]],Tabela1[[#This Row],[AV2]]))</f>
        <v>3.5219296420996651</v>
      </c>
      <c r="S1031" s="574">
        <f>Tabela1[[#This Row],[real]]-Tabela1[[#This Row],[AV2]]</f>
        <v>-0.15327007229344014</v>
      </c>
      <c r="T1031" s="574">
        <f>Tabela1[[#This Row],[real]]/Tabela1[[#This Row],[AV2]]</f>
        <v>0.95667499693598734</v>
      </c>
      <c r="U1031" s="566">
        <v>43574</v>
      </c>
      <c r="V1031" s="191" t="s">
        <v>6016</v>
      </c>
      <c r="W1031" s="191"/>
      <c r="X1031" s="2"/>
      <c r="Y1031" s="41"/>
      <c r="Z1031" s="40"/>
      <c r="AA1031" s="41"/>
      <c r="AB1031" s="40"/>
    </row>
    <row r="1032" spans="1:28" x14ac:dyDescent="0.2">
      <c r="A1032" s="75">
        <v>8274500</v>
      </c>
      <c r="B1032" s="75" t="s">
        <v>3164</v>
      </c>
      <c r="C1032" s="75" t="s">
        <v>3556</v>
      </c>
      <c r="D1032" s="76">
        <v>3.5</v>
      </c>
      <c r="E1032" s="77">
        <v>3.4686613295127304</v>
      </c>
      <c r="F1032" s="116">
        <v>2017</v>
      </c>
      <c r="G10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2" s="39"/>
      <c r="I1032" s="77">
        <v>0.54</v>
      </c>
      <c r="J1032" s="23">
        <f>(Tabela1[[#This Row],[real]]-1)^3/Tabela1[[#This Row],[Z]]*0.00002</f>
        <v>5.5721240712149154E-4</v>
      </c>
      <c r="K1032" s="112">
        <v>2202.2963755419955</v>
      </c>
      <c r="L1032" s="66">
        <v>3385.2432380842779</v>
      </c>
      <c r="M1032" s="79">
        <v>42957</v>
      </c>
      <c r="N1032" s="22">
        <f>IF(Tabela1[[#This Row],[Entry]]=$B$1,Tabela1[[#This Row],[real]],Tabela1[[#This Row],[L2]]/Tabela1[[#This Row],[days2]])</f>
        <v>3.523704617932351</v>
      </c>
      <c r="O1032" s="64">
        <f>IF(Tabela1[[#This Row],[Entry]]=$B$1,Tabela1[[#This Row],[real]],Tabela1[[#This Row],[L]]/($B$1-Tabela1[[#This Row],[Entry]]))</f>
        <v>3.5299720939356392</v>
      </c>
      <c r="P1032" s="117">
        <v>624.99460492073399</v>
      </c>
      <c r="Q1032" s="78">
        <f>MIN(500,$B$1-Tabela1[[#This Row],[Entry]])</f>
        <v>500</v>
      </c>
      <c r="R1032" s="77">
        <f>(0.25-Tabela1[[#This Row],[days]]/2000)*$L$2+(Tabela1[[#This Row],[days]]/2000+0.75)*(IF(Tabela1[[#This Row],[real]]&gt;Tabela1[[#This Row],[AV2]],0.4*Tabela1[[#This Row],[real]]+0.6*Tabela1[[#This Row],[AV2]],Tabela1[[#This Row],[AV2]]))</f>
        <v>3.523704617932351</v>
      </c>
      <c r="S1032" s="64">
        <f>Tabela1[[#This Row],[real]]-Tabela1[[#This Row],[AV2]]</f>
        <v>-5.5043288419620584E-2</v>
      </c>
      <c r="T1032" s="64">
        <f>Tabela1[[#This Row],[real]]/Tabela1[[#This Row],[AV2]]</f>
        <v>0.98437914229827839</v>
      </c>
      <c r="U1032" s="168">
        <v>43574</v>
      </c>
      <c r="V1032" s="191" t="s">
        <v>4145</v>
      </c>
      <c r="W1032" s="191"/>
      <c r="X1032" s="2"/>
      <c r="Y1032" s="41"/>
      <c r="Z1032" s="40"/>
      <c r="AA1032" s="41"/>
      <c r="AB1032" s="40"/>
    </row>
    <row r="1033" spans="1:28" x14ac:dyDescent="0.2">
      <c r="A1033" s="65">
        <v>18074</v>
      </c>
      <c r="B1033" s="65" t="s">
        <v>522</v>
      </c>
      <c r="C1033" s="65" t="s">
        <v>3354</v>
      </c>
      <c r="D1033" s="39">
        <v>3.5</v>
      </c>
      <c r="E1033" s="41">
        <v>3.5149476899538254</v>
      </c>
      <c r="F1033" s="116">
        <v>2001</v>
      </c>
      <c r="G10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3" s="39"/>
      <c r="I1033" s="41">
        <v>0.83</v>
      </c>
      <c r="J1033" s="23">
        <f>(Tabela1[[#This Row],[real]]-1)^3/Tabela1[[#This Row],[Z]]*0.00002</f>
        <v>3.832999584869906E-4</v>
      </c>
      <c r="K1033" s="66">
        <v>2996.8249236561833</v>
      </c>
      <c r="L1033" s="66">
        <v>5090.1349682283635</v>
      </c>
      <c r="M1033" s="67">
        <v>42409</v>
      </c>
      <c r="N1033" s="22">
        <f>IF(Tabela1[[#This Row],[Entry]]=$B$1,Tabela1[[#This Row],[real]],Tabela1[[#This Row],[L2]]/Tabela1[[#This Row],[days2]])</f>
        <v>3.4068568041958507</v>
      </c>
      <c r="O1033" s="42">
        <f>IF(Tabela1[[#This Row],[Entry]]=$B$1,Tabela1[[#This Row],[real]],Tabela1[[#This Row],[L]]/($B$1-Tabela1[[#This Row],[Entry]]))</f>
        <v>3.377660894643904</v>
      </c>
      <c r="P1033" s="115">
        <v>879.64510864246586</v>
      </c>
      <c r="Q1033" s="43">
        <f>MIN(500,$B$1-Tabela1[[#This Row],[Entry]])</f>
        <v>500</v>
      </c>
      <c r="R1033" s="41">
        <f>(0.25-Tabela1[[#This Row],[days]]/2000)*$L$2+(Tabela1[[#This Row],[days]]/2000+0.75)*(IF(Tabela1[[#This Row],[real]]&gt;Tabela1[[#This Row],[AV2]],0.4*Tabela1[[#This Row],[real]]+0.6*Tabela1[[#This Row],[AV2]],Tabela1[[#This Row],[AV2]]))</f>
        <v>3.4500931584990404</v>
      </c>
      <c r="S1033" s="42">
        <f>Tabela1[[#This Row],[real]]-Tabela1[[#This Row],[AV2]]</f>
        <v>0.10809088575797476</v>
      </c>
      <c r="T1033" s="64">
        <f>Tabela1[[#This Row],[real]]/Tabela1[[#This Row],[AV2]]</f>
        <v>1.0317274520093862</v>
      </c>
      <c r="U1033" s="168">
        <v>43574</v>
      </c>
      <c r="V1033" s="191" t="s">
        <v>4794</v>
      </c>
      <c r="W1033" s="191"/>
      <c r="X1033" s="2"/>
      <c r="Y1033" s="41"/>
      <c r="Z1033" s="40"/>
      <c r="AA1033" s="41"/>
      <c r="AB1033" s="40"/>
    </row>
    <row r="1034" spans="1:28" x14ac:dyDescent="0.2">
      <c r="A1034" s="570">
        <v>2095</v>
      </c>
      <c r="B1034" s="570" t="s">
        <v>6013</v>
      </c>
      <c r="C1034" s="570" t="s">
        <v>6014</v>
      </c>
      <c r="D1034" s="571">
        <v>3.5</v>
      </c>
      <c r="E1034" s="572">
        <v>3.2470640788869272</v>
      </c>
      <c r="F1034" s="560">
        <v>1997</v>
      </c>
      <c r="G10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0.35175169738215278</v>
      </c>
      <c r="H1034" s="571"/>
      <c r="I1034" s="572">
        <v>0.35</v>
      </c>
      <c r="J1034" s="561">
        <f>(Tabela1[[#This Row],[real]]-1)^3/Tabela1[[#This Row],[Z]]*0.00002</f>
        <v>6.4834822030342425E-4</v>
      </c>
      <c r="K1034" s="573">
        <v>979.55348954578574</v>
      </c>
      <c r="L1034" s="562">
        <v>1159.5893507432681</v>
      </c>
      <c r="M1034" s="566">
        <v>43573</v>
      </c>
      <c r="N1034" s="564">
        <f>IF(Tabela1[[#This Row],[Entry]]=$B$1,Tabela1[[#This Row],[real]],Tabela1[[#This Row],[L2]]/Tabela1[[#This Row],[days2]])</f>
        <v>3.3721477467766947</v>
      </c>
      <c r="O1034" s="574">
        <f>IF(Tabela1[[#This Row],[Entry]]=$B$1,Tabela1[[#This Row],[real]],Tabela1[[#This Row],[L]]/($B$1-Tabela1[[#This Row],[Entry]]))</f>
        <v>3.3807269700969917</v>
      </c>
      <c r="P1034" s="575">
        <v>290.48356213991599</v>
      </c>
      <c r="Q1034" s="576">
        <f>MIN(500,$B$1-Tabela1[[#This Row],[Entry]])</f>
        <v>343</v>
      </c>
      <c r="R1034" s="572">
        <f>(0.25-Tabela1[[#This Row],[days]]/2000)*$L$2+(Tabela1[[#This Row],[days]]/2000+0.75)*(IF(Tabela1[[#This Row],[real]]&gt;Tabela1[[#This Row],[AV2]],0.4*Tabela1[[#This Row],[real]]+0.6*Tabela1[[#This Row],[AV2]],Tabela1[[#This Row],[AV2]]))</f>
        <v>3.3694897627208893</v>
      </c>
      <c r="S1034" s="574">
        <f>Tabela1[[#This Row],[real]]-Tabela1[[#This Row],[AV2]]</f>
        <v>-0.12508366788976755</v>
      </c>
      <c r="T1034" s="574">
        <f>Tabela1[[#This Row],[real]]/Tabela1[[#This Row],[AV2]]</f>
        <v>0.96290682458699206</v>
      </c>
      <c r="U1034" s="566">
        <v>43573</v>
      </c>
      <c r="V1034" s="191" t="s">
        <v>4888</v>
      </c>
      <c r="W1034" s="191"/>
      <c r="X1034" s="2"/>
      <c r="Y1034" s="41"/>
      <c r="Z1034" s="40"/>
      <c r="AA1034" s="41"/>
      <c r="AB1034" s="40"/>
    </row>
    <row r="1035" spans="1:28" x14ac:dyDescent="0.2">
      <c r="A1035" s="65">
        <v>279401</v>
      </c>
      <c r="B1035" s="65" t="s">
        <v>3080</v>
      </c>
      <c r="C1035" s="65" t="s">
        <v>3081</v>
      </c>
      <c r="D1035" s="39">
        <v>3.5</v>
      </c>
      <c r="E1035" s="41">
        <v>3.3169714226067946</v>
      </c>
      <c r="F1035" s="116">
        <v>1987</v>
      </c>
      <c r="G10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5" s="39"/>
      <c r="I1035" s="41">
        <v>0.48</v>
      </c>
      <c r="J1035" s="23">
        <f>(Tabela1[[#This Row],[real]]-1)^3/Tabela1[[#This Row],[Z]]*0.00002</f>
        <v>5.1826369860055906E-4</v>
      </c>
      <c r="K1035" s="66">
        <v>2472.1982645442095</v>
      </c>
      <c r="L1035" s="66">
        <v>4061.6752223775884</v>
      </c>
      <c r="M1035" s="67">
        <v>42636</v>
      </c>
      <c r="N1035" s="22">
        <f>IF(Tabela1[[#This Row],[Entry]]=$B$1,Tabela1[[#This Row],[real]],Tabela1[[#This Row],[L2]]/Tabela1[[#This Row],[days2]])</f>
        <v>3.1933931534073494</v>
      </c>
      <c r="O1035" s="42">
        <f>IF(Tabela1[[#This Row],[Entry]]=$B$1,Tabela1[[#This Row],[real]],Tabela1[[#This Row],[L]]/($B$1-Tabela1[[#This Row],[Entry]]))</f>
        <v>3.1731837674824908</v>
      </c>
      <c r="P1035" s="115">
        <v>774.1603196920413</v>
      </c>
      <c r="Q1035" s="43">
        <f>MIN(500,$B$1-Tabela1[[#This Row],[Entry]])</f>
        <v>500</v>
      </c>
      <c r="R1035" s="41">
        <f>(0.25-Tabela1[[#This Row],[days]]/2000)*$L$2+(Tabela1[[#This Row],[days]]/2000+0.75)*(IF(Tabela1[[#This Row],[real]]&gt;Tabela1[[#This Row],[AV2]],0.4*Tabela1[[#This Row],[real]]+0.6*Tabela1[[#This Row],[AV2]],Tabela1[[#This Row],[AV2]]))</f>
        <v>3.2428244610871273</v>
      </c>
      <c r="S1035" s="42">
        <f>Tabela1[[#This Row],[real]]-Tabela1[[#This Row],[AV2]]</f>
        <v>0.12357826919944515</v>
      </c>
      <c r="T1035" s="64">
        <f>Tabela1[[#This Row],[real]]/Tabela1[[#This Row],[AV2]]</f>
        <v>1.0386981067669627</v>
      </c>
      <c r="U1035" s="168">
        <v>43573</v>
      </c>
      <c r="V1035" s="191" t="s">
        <v>3989</v>
      </c>
      <c r="W1035" s="191"/>
      <c r="X1035" s="2"/>
      <c r="Y1035" s="41"/>
      <c r="Z1035" s="40"/>
      <c r="AA1035" s="41"/>
      <c r="AB1035" s="40"/>
    </row>
    <row r="1036" spans="1:28" x14ac:dyDescent="0.2">
      <c r="A1036" s="276">
        <v>4263164</v>
      </c>
      <c r="B1036" s="276" t="s">
        <v>2789</v>
      </c>
      <c r="C1036" s="276" t="s">
        <v>4951</v>
      </c>
      <c r="D1036" s="278">
        <v>3.5</v>
      </c>
      <c r="E1036" s="280">
        <v>3.3591706881514956</v>
      </c>
      <c r="F1036" s="116">
        <v>2012</v>
      </c>
      <c r="G10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6" s="380"/>
      <c r="I1036" s="280">
        <v>0.45999999999999996</v>
      </c>
      <c r="J1036" s="210">
        <f>(Tabela1[[#This Row],[real]]-1)^3/Tabela1[[#This Row],[Z]]*0.00002</f>
        <v>5.7088713317143434E-4</v>
      </c>
      <c r="K1036" s="284">
        <v>1728.672017837468</v>
      </c>
      <c r="L1036" s="66">
        <v>2400.3192392615438</v>
      </c>
      <c r="M1036" s="215">
        <v>43224</v>
      </c>
      <c r="N1036" s="213">
        <f>IF(Tabela1[[#This Row],[Entry]]=$B$1,Tabela1[[#This Row],[real]],Tabela1[[#This Row],[L2]]/Tabela1[[#This Row],[days2]])</f>
        <v>3.4601165252015909</v>
      </c>
      <c r="O1036" s="286">
        <f>IF(Tabela1[[#This Row],[Entry]]=$B$1,Tabela1[[#This Row],[real]],Tabela1[[#This Row],[L]]/($B$1-Tabela1[[#This Row],[Entry]]))</f>
        <v>3.4686694208981845</v>
      </c>
      <c r="P1036" s="282">
        <v>499.59936471698836</v>
      </c>
      <c r="Q1036" s="288">
        <f>MIN(500,$B$1-Tabela1[[#This Row],[Entry]])</f>
        <v>500</v>
      </c>
      <c r="R1036" s="280">
        <f>(0.25-Tabela1[[#This Row],[days]]/2000)*$L$2+(Tabela1[[#This Row],[days]]/2000+0.75)*(IF(Tabela1[[#This Row],[real]]&gt;Tabela1[[#This Row],[AV2]],0.4*Tabela1[[#This Row],[real]]+0.6*Tabela1[[#This Row],[AV2]],Tabela1[[#This Row],[AV2]]))</f>
        <v>3.4601165252015909</v>
      </c>
      <c r="S1036" s="286">
        <f>Tabela1[[#This Row],[real]]-Tabela1[[#This Row],[AV2]]</f>
        <v>-0.1009458370500953</v>
      </c>
      <c r="T1036" s="286">
        <f>Tabela1[[#This Row],[real]]/Tabela1[[#This Row],[AV2]]</f>
        <v>0.97082588510679879</v>
      </c>
      <c r="U1036" s="215">
        <v>43573</v>
      </c>
      <c r="V1036" s="191" t="s">
        <v>3938</v>
      </c>
      <c r="W1036" s="191"/>
      <c r="X1036" s="2"/>
      <c r="Y1036" s="41"/>
      <c r="Z1036" s="40"/>
      <c r="AA1036" s="41"/>
      <c r="AB1036" s="40"/>
    </row>
    <row r="1037" spans="1:28" x14ac:dyDescent="0.2">
      <c r="A1037" s="10">
        <v>4211803</v>
      </c>
      <c r="B1037" s="10" t="s">
        <v>2890</v>
      </c>
      <c r="C1037" s="10" t="s">
        <v>2891</v>
      </c>
      <c r="D1037" s="2">
        <v>4</v>
      </c>
      <c r="E1037" s="21">
        <v>3.6090231523440668</v>
      </c>
      <c r="F1037" s="116">
        <v>2013</v>
      </c>
      <c r="G10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6.8306294094607445</v>
      </c>
      <c r="H1037" s="370"/>
      <c r="I1037" s="21">
        <v>0.63</v>
      </c>
      <c r="J1037" s="23">
        <f>(Tabela1[[#This Row],[real]]-1)^3/Tabela1[[#This Row],[Z]]*0.00002</f>
        <v>5.6379762917296297E-4</v>
      </c>
      <c r="K1037" s="24">
        <v>2801.1126291072587</v>
      </c>
      <c r="L1037" s="66">
        <v>4641.8061067418921</v>
      </c>
      <c r="M1037" s="1">
        <v>42575</v>
      </c>
      <c r="N1037" s="22">
        <f>IF(Tabela1[[#This Row],[Entry]]=$B$1,Tabela1[[#This Row],[real]],Tabela1[[#This Row],[L2]]/Tabela1[[#This Row],[days2]])</f>
        <v>3.4904549623378718</v>
      </c>
      <c r="O1037" s="22">
        <f>IF(Tabela1[[#This Row],[Entry]]=$B$1,Tabela1[[#This Row],[real]],Tabela1[[#This Row],[L]]/($B$1-Tabela1[[#This Row],[Entry]]))</f>
        <v>3.4614512354525666</v>
      </c>
      <c r="P1037" s="35">
        <v>802.50645240559174</v>
      </c>
      <c r="Q1037" s="3">
        <f>MIN(500,$B$1-Tabela1[[#This Row],[Entry]])</f>
        <v>500</v>
      </c>
      <c r="R1037" s="21">
        <f>(0.25-Tabela1[[#This Row],[days]]/2000)*$L$2+(Tabela1[[#This Row],[days]]/2000+0.75)*(IF(Tabela1[[#This Row],[real]]&gt;Tabela1[[#This Row],[AV2]],0.4*Tabela1[[#This Row],[real]]+0.6*Tabela1[[#This Row],[AV2]],Tabela1[[#This Row],[AV2]]))</f>
        <v>3.5378822383403499</v>
      </c>
      <c r="S1037" s="22">
        <f>Tabela1[[#This Row],[real]]-Tabela1[[#This Row],[AV2]]</f>
        <v>0.11856819000619501</v>
      </c>
      <c r="T1037" s="47">
        <f>Tabela1[[#This Row],[real]]/Tabela1[[#This Row],[AV2]]</f>
        <v>1.0339692651203209</v>
      </c>
      <c r="U1037" s="168">
        <v>43572</v>
      </c>
      <c r="V1037" s="191" t="s">
        <v>4692</v>
      </c>
      <c r="W1037" s="191"/>
      <c r="X1037" s="2"/>
      <c r="Y1037" s="41"/>
      <c r="Z1037" s="40"/>
      <c r="AA1037" s="41"/>
      <c r="AB1037" s="40"/>
    </row>
    <row r="1038" spans="1:28" x14ac:dyDescent="0.2">
      <c r="A1038" s="65">
        <v>1094</v>
      </c>
      <c r="B1038" s="65" t="s">
        <v>154</v>
      </c>
      <c r="C1038" s="65" t="s">
        <v>2270</v>
      </c>
      <c r="D1038" s="39">
        <v>4</v>
      </c>
      <c r="E1038" s="41">
        <v>3.7145506998880355</v>
      </c>
      <c r="F1038" s="116">
        <v>1985</v>
      </c>
      <c r="G10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1.7175943136461074</v>
      </c>
      <c r="H1038" s="39">
        <v>2</v>
      </c>
      <c r="I1038" s="41">
        <v>0.78</v>
      </c>
      <c r="J1038" s="23">
        <f>(Tabela1[[#This Row],[real]]-1)^3/Tabela1[[#This Row],[Z]]*0.00002</f>
        <v>5.1289594467927727E-4</v>
      </c>
      <c r="K1038" s="66">
        <v>3348.0254295149507</v>
      </c>
      <c r="L1038" s="66">
        <v>5752.8023243383632</v>
      </c>
      <c r="M1038" s="67">
        <v>42409</v>
      </c>
      <c r="N1038" s="22">
        <f>IF(Tabela1[[#This Row],[Entry]]=$B$1,Tabela1[[#This Row],[real]],Tabela1[[#This Row],[L2]]/Tabela1[[#This Row],[days2]])</f>
        <v>3.8061093009223619</v>
      </c>
      <c r="O1038" s="42">
        <f>IF(Tabela1[[#This Row],[Entry]]=$B$1,Tabela1[[#This Row],[real]],Tabela1[[#This Row],[L]]/($B$1-Tabela1[[#This Row],[Entry]]))</f>
        <v>3.8173870765350784</v>
      </c>
      <c r="P1038" s="115">
        <v>879.64510864246586</v>
      </c>
      <c r="Q1038" s="43">
        <f>MIN(500,$B$1-Tabela1[[#This Row],[Entry]])</f>
        <v>500</v>
      </c>
      <c r="R1038" s="41">
        <f>(0.25-Tabela1[[#This Row],[days]]/2000)*$L$2+(Tabela1[[#This Row],[days]]/2000+0.75)*(IF(Tabela1[[#This Row],[real]]&gt;Tabela1[[#This Row],[AV2]],0.4*Tabela1[[#This Row],[real]]+0.6*Tabela1[[#This Row],[AV2]],Tabela1[[#This Row],[AV2]]))</f>
        <v>3.8061093009223619</v>
      </c>
      <c r="S1038" s="42">
        <f>Tabela1[[#This Row],[real]]-Tabela1[[#This Row],[AV2]]</f>
        <v>-9.1558601034326337E-2</v>
      </c>
      <c r="T1038" s="64">
        <f>Tabela1[[#This Row],[real]]/Tabela1[[#This Row],[AV2]]</f>
        <v>0.9759443059052092</v>
      </c>
      <c r="U1038" s="172">
        <v>43572</v>
      </c>
      <c r="V1038" s="191" t="s">
        <v>4473</v>
      </c>
      <c r="W1038" s="191"/>
      <c r="X1038" s="2"/>
      <c r="Y1038" s="41"/>
      <c r="Z1038" s="40"/>
      <c r="AA1038" s="41"/>
      <c r="AB1038" s="40"/>
    </row>
    <row r="1039" spans="1:28" x14ac:dyDescent="0.2">
      <c r="A1039" s="557">
        <v>9870169</v>
      </c>
      <c r="B1039" s="557" t="s">
        <v>6011</v>
      </c>
      <c r="C1039" s="557" t="s">
        <v>6012</v>
      </c>
      <c r="D1039" s="558">
        <v>3</v>
      </c>
      <c r="E1039" s="559">
        <v>2.8962725542237528</v>
      </c>
      <c r="F1039" s="560">
        <v>2019</v>
      </c>
      <c r="G10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39" s="558"/>
      <c r="I1039" s="559">
        <v>0.34</v>
      </c>
      <c r="J1039" s="561">
        <f>(Tabela1[[#This Row],[real]]-1)^3/Tabela1[[#This Row],[Z]]*0.00002</f>
        <v>4.0110064149477342E-4</v>
      </c>
      <c r="K1039" s="562">
        <v>865.24669069337278</v>
      </c>
      <c r="L1039" s="562">
        <v>1023.9035763395621</v>
      </c>
      <c r="M1039" s="563">
        <v>43572</v>
      </c>
      <c r="N1039" s="564">
        <f>IF(Tabela1[[#This Row],[Entry]]=$B$1,Tabela1[[#This Row],[real]],Tabela1[[#This Row],[L2]]/Tabela1[[#This Row],[days2]])</f>
        <v>2.9713848107906524</v>
      </c>
      <c r="O1039" s="564">
        <f>IF(Tabela1[[#This Row],[Entry]]=$B$1,Tabela1[[#This Row],[real]],Tabela1[[#This Row],[L]]/($B$1-Tabela1[[#This Row],[Entry]]))</f>
        <v>2.9764638847080294</v>
      </c>
      <c r="P1039" s="560">
        <v>291.19307857777608</v>
      </c>
      <c r="Q1039" s="565">
        <f>MIN(500,$B$1-Tabela1[[#This Row],[Entry]])</f>
        <v>344</v>
      </c>
      <c r="R1039" s="559">
        <f>(0.25-Tabela1[[#This Row],[days]]/2000)*$L$2+(Tabela1[[#This Row],[days]]/2000+0.75)*(IF(Tabela1[[#This Row],[real]]&gt;Tabela1[[#This Row],[AV2]],0.4*Tabela1[[#This Row],[real]]+0.6*Tabela1[[#This Row],[AV2]],Tabela1[[#This Row],[AV2]]))</f>
        <v>3.0000032655765088</v>
      </c>
      <c r="S1039" s="564">
        <f>Tabela1[[#This Row],[real]]-Tabela1[[#This Row],[AV2]]</f>
        <v>-7.5112256566899571E-2</v>
      </c>
      <c r="T1039" s="564">
        <f>Tabela1[[#This Row],[real]]/Tabela1[[#This Row],[AV2]]</f>
        <v>0.97472146445181795</v>
      </c>
      <c r="U1039" s="566">
        <v>43572</v>
      </c>
      <c r="V1039" s="191" t="s">
        <v>4760</v>
      </c>
      <c r="W1039" s="307"/>
      <c r="X1039" s="2"/>
      <c r="Y1039" s="41"/>
      <c r="Z1039" s="40"/>
      <c r="AA1039" s="41"/>
      <c r="AB1039" s="40"/>
    </row>
    <row r="1040" spans="1:28" x14ac:dyDescent="0.2">
      <c r="A1040" s="65">
        <v>4049599</v>
      </c>
      <c r="B1040" s="65" t="s">
        <v>2353</v>
      </c>
      <c r="C1040" s="65" t="s">
        <v>2353</v>
      </c>
      <c r="D1040" s="39">
        <v>3</v>
      </c>
      <c r="E1040" s="41">
        <v>3.1916048950624285</v>
      </c>
      <c r="F1040" s="116">
        <v>2012</v>
      </c>
      <c r="G10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0" s="39">
        <v>1</v>
      </c>
      <c r="I1040" s="41">
        <v>0.75</v>
      </c>
      <c r="J1040" s="23">
        <f>(Tabela1[[#This Row],[real]]-1)^3/Tabela1[[#This Row],[Z]]*0.00002</f>
        <v>2.8070847034751117E-4</v>
      </c>
      <c r="K1040" s="66">
        <v>2855.4046780674366</v>
      </c>
      <c r="L1040" s="66">
        <v>4901.358846940283</v>
      </c>
      <c r="M1040" s="67">
        <v>42409</v>
      </c>
      <c r="N1040" s="22">
        <f>IF(Tabela1[[#This Row],[Entry]]=$B$1,Tabela1[[#This Row],[real]],Tabela1[[#This Row],[L2]]/Tabela1[[#This Row],[days2]])</f>
        <v>3.2460871435687406</v>
      </c>
      <c r="O1040" s="42">
        <f>IF(Tabela1[[#This Row],[Entry]]=$B$1,Tabela1[[#This Row],[real]],Tabela1[[#This Row],[L]]/($B$1-Tabela1[[#This Row],[Entry]]))</f>
        <v>3.2523947225881109</v>
      </c>
      <c r="P1040" s="115">
        <v>879.64510864246586</v>
      </c>
      <c r="Q1040" s="43">
        <f>MIN(500,$B$1-Tabela1[[#This Row],[Entry]])</f>
        <v>500</v>
      </c>
      <c r="R1040" s="41">
        <f>(0.25-Tabela1[[#This Row],[days]]/2000)*$L$2+(Tabela1[[#This Row],[days]]/2000+0.75)*(IF(Tabela1[[#This Row],[real]]&gt;Tabela1[[#This Row],[AV2]],0.4*Tabela1[[#This Row],[real]]+0.6*Tabela1[[#This Row],[AV2]],Tabela1[[#This Row],[AV2]]))</f>
        <v>3.2460871435687406</v>
      </c>
      <c r="S1040" s="42">
        <f>Tabela1[[#This Row],[real]]-Tabela1[[#This Row],[AV2]]</f>
        <v>-5.4482248506312114E-2</v>
      </c>
      <c r="T1040" s="64">
        <f>Tabela1[[#This Row],[real]]/Tabela1[[#This Row],[AV2]]</f>
        <v>0.98321602406323128</v>
      </c>
      <c r="U1040" s="172">
        <v>43572</v>
      </c>
      <c r="V1040" s="191" t="s">
        <v>4009</v>
      </c>
      <c r="W1040" s="191"/>
      <c r="X1040" s="2"/>
      <c r="Y1040" s="41"/>
      <c r="Z1040" s="40"/>
      <c r="AA1040" s="41"/>
      <c r="AB1040" s="40"/>
    </row>
    <row r="1041" spans="1:28" x14ac:dyDescent="0.2">
      <c r="A1041" s="570">
        <v>9246051</v>
      </c>
      <c r="B1041" s="570" t="s">
        <v>6009</v>
      </c>
      <c r="C1041" s="570" t="s">
        <v>6010</v>
      </c>
      <c r="D1041" s="571">
        <v>3.5</v>
      </c>
      <c r="E1041" s="572">
        <v>3.3027823223723143</v>
      </c>
      <c r="F1041" s="560">
        <v>2016</v>
      </c>
      <c r="G10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1" s="571"/>
      <c r="I1041" s="572">
        <v>0.33</v>
      </c>
      <c r="J1041" s="561">
        <f>(Tabela1[[#This Row],[real]]-1)^3/Tabela1[[#This Row],[Z]]*0.00002</f>
        <v>7.4007326622304085E-4</v>
      </c>
      <c r="K1041" s="573">
        <v>1003.2070511361112</v>
      </c>
      <c r="L1041" s="562">
        <v>1188.5017715844178</v>
      </c>
      <c r="M1041" s="566">
        <v>43572</v>
      </c>
      <c r="N1041" s="564">
        <f>IF(Tabela1[[#This Row],[Entry]]=$B$1,Tabela1[[#This Row],[real]],Tabela1[[#This Row],[L2]]/Tabela1[[#This Row],[days2]])</f>
        <v>3.4451610458459441</v>
      </c>
      <c r="O1041" s="574">
        <f>IF(Tabela1[[#This Row],[Entry]]=$B$1,Tabela1[[#This Row],[real]],Tabela1[[#This Row],[L]]/($B$1-Tabela1[[#This Row],[Entry]]))</f>
        <v>3.4549470104198194</v>
      </c>
      <c r="P1041" s="575">
        <v>291.19307857777608</v>
      </c>
      <c r="Q1041" s="576">
        <f>MIN(500,$B$1-Tabela1[[#This Row],[Entry]])</f>
        <v>344</v>
      </c>
      <c r="R1041" s="572">
        <f>(0.25-Tabela1[[#This Row],[days]]/2000)*$L$2+(Tabela1[[#This Row],[days]]/2000+0.75)*(IF(Tabela1[[#This Row],[real]]&gt;Tabela1[[#This Row],[AV2]],0.4*Tabela1[[#This Row],[real]]+0.6*Tabela1[[#This Row],[AV2]],Tabela1[[#This Row],[AV2]]))</f>
        <v>3.4368249542974878</v>
      </c>
      <c r="S1041" s="574">
        <f>Tabela1[[#This Row],[real]]-Tabela1[[#This Row],[AV2]]</f>
        <v>-0.14237872347362979</v>
      </c>
      <c r="T1041" s="574">
        <f>Tabela1[[#This Row],[real]]/Tabela1[[#This Row],[AV2]]</f>
        <v>0.95867283950475835</v>
      </c>
      <c r="U1041" s="566">
        <v>43572</v>
      </c>
      <c r="V1041" s="191" t="s">
        <v>4017</v>
      </c>
      <c r="W1041" s="191"/>
      <c r="X1041" s="2"/>
      <c r="Y1041" s="41"/>
      <c r="Z1041" s="40"/>
      <c r="AA1041" s="41"/>
      <c r="AB1041" s="40"/>
    </row>
    <row r="1042" spans="1:28" x14ac:dyDescent="0.2">
      <c r="A1042" s="65">
        <v>1116</v>
      </c>
      <c r="B1042" s="65" t="s">
        <v>87</v>
      </c>
      <c r="C1042" s="65" t="s">
        <v>1087</v>
      </c>
      <c r="D1042" s="39">
        <v>3.5</v>
      </c>
      <c r="E1042" s="41">
        <v>3.4304985874411118</v>
      </c>
      <c r="F1042" s="116">
        <v>1987</v>
      </c>
      <c r="G10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2" s="39"/>
      <c r="I1042" s="41">
        <v>0.73</v>
      </c>
      <c r="J1042" s="23">
        <f>(Tabela1[[#This Row],[real]]-1)^3/Tabela1[[#This Row],[Z]]*0.00002</f>
        <v>3.9336277093928769E-4</v>
      </c>
      <c r="K1042" s="66">
        <v>3211.4415264454137</v>
      </c>
      <c r="L1042" s="66">
        <v>5557.917720798464</v>
      </c>
      <c r="M1042" s="67">
        <v>42409</v>
      </c>
      <c r="N1042" s="22">
        <f>IF(Tabela1[[#This Row],[Entry]]=$B$1,Tabela1[[#This Row],[real]],Tabela1[[#This Row],[L2]]/Tabela1[[#This Row],[days2]])</f>
        <v>3.6508377013561191</v>
      </c>
      <c r="O1042" s="42">
        <f>IF(Tabela1[[#This Row],[Entry]]=$B$1,Tabela1[[#This Row],[real]],Tabela1[[#This Row],[L]]/($B$1-Tabela1[[#This Row],[Entry]]))</f>
        <v>3.6880674988709119</v>
      </c>
      <c r="P1042" s="115">
        <v>879.64510864246586</v>
      </c>
      <c r="Q1042" s="43">
        <f>MIN(500,$B$1-Tabela1[[#This Row],[Entry]])</f>
        <v>500</v>
      </c>
      <c r="R1042" s="41">
        <f>(0.25-Tabela1[[#This Row],[days]]/2000)*$L$2+(Tabela1[[#This Row],[days]]/2000+0.75)*(IF(Tabela1[[#This Row],[real]]&gt;Tabela1[[#This Row],[AV2]],0.4*Tabela1[[#This Row],[real]]+0.6*Tabela1[[#This Row],[AV2]],Tabela1[[#This Row],[AV2]]))</f>
        <v>3.6508377013561191</v>
      </c>
      <c r="S1042" s="42">
        <f>Tabela1[[#This Row],[real]]-Tabela1[[#This Row],[AV2]]</f>
        <v>-0.22033911391500727</v>
      </c>
      <c r="T1042" s="64">
        <f>Tabela1[[#This Row],[real]]/Tabela1[[#This Row],[AV2]]</f>
        <v>0.93964697093131222</v>
      </c>
      <c r="U1042" s="172">
        <v>43572</v>
      </c>
      <c r="V1042" s="191" t="s">
        <v>4083</v>
      </c>
      <c r="W1042" s="275"/>
      <c r="X1042" s="2"/>
      <c r="Y1042" s="41"/>
      <c r="Z1042" s="40"/>
      <c r="AA1042" s="41"/>
      <c r="AB1042" s="40"/>
    </row>
    <row r="1043" spans="1:28" x14ac:dyDescent="0.2">
      <c r="A1043" s="10">
        <v>53584</v>
      </c>
      <c r="B1043" s="10" t="s">
        <v>842</v>
      </c>
      <c r="C1043" s="10" t="s">
        <v>842</v>
      </c>
      <c r="D1043" s="2">
        <v>4</v>
      </c>
      <c r="E1043" s="21">
        <v>3.6493873771225407</v>
      </c>
      <c r="F1043" s="116">
        <v>2003</v>
      </c>
      <c r="G10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4.874896496955631</v>
      </c>
      <c r="H1043" s="39"/>
      <c r="I1043" s="21">
        <v>0.82</v>
      </c>
      <c r="J1043" s="23">
        <f>(Tabela1[[#This Row],[real]]-1)^3/Tabela1[[#This Row],[Z]]*0.00002</f>
        <v>4.5357857441434606E-4</v>
      </c>
      <c r="K1043" s="24">
        <v>3224.8374678772557</v>
      </c>
      <c r="L1043" s="66">
        <v>5524.6136536411177</v>
      </c>
      <c r="M1043" s="1">
        <v>42409</v>
      </c>
      <c r="N1043" s="22">
        <f>IF(Tabela1[[#This Row],[Entry]]=$B$1,Tabela1[[#This Row],[real]],Tabela1[[#This Row],[L2]]/Tabela1[[#This Row],[days2]])</f>
        <v>3.6660665036312952</v>
      </c>
      <c r="O1043" s="22">
        <f>IF(Tabela1[[#This Row],[Entry]]=$B$1,Tabela1[[#This Row],[real]],Tabela1[[#This Row],[L]]/($B$1-Tabela1[[#This Row],[Entry]]))</f>
        <v>3.6659679188063157</v>
      </c>
      <c r="P1043" s="35">
        <v>879.64510864246586</v>
      </c>
      <c r="Q1043" s="3">
        <f>MIN(500,$B$1-Tabela1[[#This Row],[Entry]])</f>
        <v>500</v>
      </c>
      <c r="R1043" s="21">
        <f>(0.25-Tabela1[[#This Row],[days]]/2000)*$L$2+(Tabela1[[#This Row],[days]]/2000+0.75)*(IF(Tabela1[[#This Row],[real]]&gt;Tabela1[[#This Row],[AV2]],0.4*Tabela1[[#This Row],[real]]+0.6*Tabela1[[#This Row],[AV2]],Tabela1[[#This Row],[AV2]]))</f>
        <v>3.6660665036312952</v>
      </c>
      <c r="S1043" s="22">
        <f>Tabela1[[#This Row],[real]]-Tabela1[[#This Row],[AV2]]</f>
        <v>-1.6679126508754472E-2</v>
      </c>
      <c r="T1043" s="47">
        <f>Tabela1[[#This Row],[real]]/Tabela1[[#This Row],[AV2]]</f>
        <v>0.99545040263393103</v>
      </c>
      <c r="U1043" s="168">
        <v>43571</v>
      </c>
      <c r="V1043" s="191" t="s">
        <v>4743</v>
      </c>
      <c r="W1043" s="191"/>
      <c r="X1043" s="2"/>
      <c r="Y1043" s="41"/>
      <c r="Z1043" s="40"/>
      <c r="AA1043" s="41"/>
      <c r="AB1043" s="40"/>
    </row>
    <row r="1044" spans="1:28" x14ac:dyDescent="0.2">
      <c r="A1044" s="65">
        <v>7952785</v>
      </c>
      <c r="B1044" s="65" t="s">
        <v>3458</v>
      </c>
      <c r="C1044" s="65" t="s">
        <v>3458</v>
      </c>
      <c r="D1044" s="39">
        <v>3.5</v>
      </c>
      <c r="E1044" s="41">
        <v>3.2811333627179389</v>
      </c>
      <c r="F1044" s="116">
        <v>2017</v>
      </c>
      <c r="G10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4" s="370"/>
      <c r="I1044" s="41">
        <v>0.49</v>
      </c>
      <c r="J1044" s="23">
        <f>(Tabela1[[#This Row],[real]]-1)^3/Tabela1[[#This Row],[Z]]*0.00002</f>
        <v>4.8449125737837564E-4</v>
      </c>
      <c r="K1044" s="66">
        <v>2322.3582908304174</v>
      </c>
      <c r="L1044" s="66">
        <v>3720.2088634291094</v>
      </c>
      <c r="M1044" s="67">
        <v>42807</v>
      </c>
      <c r="N1044" s="22">
        <f>IF(Tabela1[[#This Row],[Entry]]=$B$1,Tabela1[[#This Row],[real]],Tabela1[[#This Row],[L2]]/Tabela1[[#This Row],[days2]])</f>
        <v>3.3429743413100392</v>
      </c>
      <c r="O1044" s="42">
        <f>IF(Tabela1[[#This Row],[Entry]]=$B$1,Tabela1[[#This Row],[real]],Tabela1[[#This Row],[L]]/($B$1-Tabela1[[#This Row],[Entry]]))</f>
        <v>3.354561644210198</v>
      </c>
      <c r="P1044" s="115">
        <v>694.69820995405416</v>
      </c>
      <c r="Q1044" s="43">
        <f>MIN(500,$B$1-Tabela1[[#This Row],[Entry]])</f>
        <v>500</v>
      </c>
      <c r="R1044" s="41">
        <f>(0.25-Tabela1[[#This Row],[days]]/2000)*$L$2+(Tabela1[[#This Row],[days]]/2000+0.75)*(IF(Tabela1[[#This Row],[real]]&gt;Tabela1[[#This Row],[AV2]],0.4*Tabela1[[#This Row],[real]]+0.6*Tabela1[[#This Row],[AV2]],Tabela1[[#This Row],[AV2]]))</f>
        <v>3.3429743413100392</v>
      </c>
      <c r="S1044" s="42">
        <f>Tabela1[[#This Row],[real]]-Tabela1[[#This Row],[AV2]]</f>
        <v>-6.184097859210036E-2</v>
      </c>
      <c r="T1044" s="64">
        <f>Tabela1[[#This Row],[real]]/Tabela1[[#This Row],[AV2]]</f>
        <v>0.9815012105154638</v>
      </c>
      <c r="U1044" s="168">
        <v>43571</v>
      </c>
      <c r="V1044" s="191" t="s">
        <v>5089</v>
      </c>
      <c r="W1044" s="191"/>
      <c r="X1044" s="2"/>
      <c r="Y1044" s="41"/>
      <c r="Z1044" s="40"/>
      <c r="AA1044" s="41"/>
      <c r="AB1044" s="40"/>
    </row>
    <row r="1045" spans="1:28" x14ac:dyDescent="0.2">
      <c r="A1045" s="65">
        <v>148528</v>
      </c>
      <c r="B1045" s="65" t="s">
        <v>1957</v>
      </c>
      <c r="C1045" s="65" t="s">
        <v>1958</v>
      </c>
      <c r="D1045" s="39">
        <v>3.5</v>
      </c>
      <c r="E1045" s="41">
        <v>3.3982054673105795</v>
      </c>
      <c r="F1045" s="116">
        <v>2004</v>
      </c>
      <c r="G10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5" s="39"/>
      <c r="I1045" s="41">
        <v>0.6</v>
      </c>
      <c r="J1045" s="23">
        <f>(Tabela1[[#This Row],[real]]-1)^3/Tabela1[[#This Row],[Z]]*0.00002</f>
        <v>4.5976712186167746E-4</v>
      </c>
      <c r="K1045" s="66">
        <v>2703.6345759433557</v>
      </c>
      <c r="L1045" s="66">
        <v>4542.1533276935643</v>
      </c>
      <c r="M1045" s="67">
        <v>42409</v>
      </c>
      <c r="N1045" s="22">
        <f>IF(Tabela1[[#This Row],[Entry]]=$B$1,Tabela1[[#This Row],[real]],Tabela1[[#This Row],[L2]]/Tabela1[[#This Row],[days2]])</f>
        <v>3.0735515372964524</v>
      </c>
      <c r="O1045" s="42">
        <f>IF(Tabela1[[#This Row],[Entry]]=$B$1,Tabela1[[#This Row],[real]],Tabela1[[#This Row],[L]]/($B$1-Tabela1[[#This Row],[Entry]]))</f>
        <v>3.0140367137979855</v>
      </c>
      <c r="P1045" s="115">
        <v>879.64510864246586</v>
      </c>
      <c r="Q1045" s="43">
        <f>MIN(500,$B$1-Tabela1[[#This Row],[Entry]])</f>
        <v>500</v>
      </c>
      <c r="R104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3.2034131093021032</v>
      </c>
      <c r="S1045" s="42">
        <f>Tabela1[[#This Row],[real]]-Tabela1[[#This Row],[AV2]]</f>
        <v>0.32465393001412712</v>
      </c>
      <c r="T1045" s="64">
        <f>Tabela1[[#This Row],[real]]/Tabela1[[#This Row],[AV2]]</f>
        <v>1.1056282694708606</v>
      </c>
      <c r="U1045" s="172">
        <v>43571</v>
      </c>
      <c r="V1045" s="191" t="s">
        <v>4669</v>
      </c>
      <c r="W1045" s="191"/>
      <c r="X1045" s="2"/>
      <c r="Y1045" s="41"/>
      <c r="Z1045" s="40"/>
      <c r="AA1045" s="41"/>
      <c r="AB1045" s="40"/>
    </row>
    <row r="1046" spans="1:28" x14ac:dyDescent="0.2">
      <c r="A1046" s="239">
        <v>4111315</v>
      </c>
      <c r="B1046" s="239" t="s">
        <v>4734</v>
      </c>
      <c r="C1046" s="239" t="s">
        <v>4735</v>
      </c>
      <c r="D1046" s="240">
        <v>4</v>
      </c>
      <c r="E1046" s="241">
        <v>3.6076027208562493</v>
      </c>
      <c r="F1046" s="116">
        <v>2012</v>
      </c>
      <c r="G10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6.8994523492280573</v>
      </c>
      <c r="H1046" s="404"/>
      <c r="I1046" s="241">
        <v>0.54</v>
      </c>
      <c r="J1046" s="199">
        <f>(Tabela1[[#This Row],[real]]-1)^3/Tabela1[[#This Row],[Z]]*0.00002</f>
        <v>6.5669016552054944E-4</v>
      </c>
      <c r="K1046" s="243">
        <v>1882.8131486405714</v>
      </c>
      <c r="L1046" s="66">
        <v>2624.2656997236395</v>
      </c>
      <c r="M1046" s="204">
        <v>43219</v>
      </c>
      <c r="N1046" s="202">
        <f>IF(Tabela1[[#This Row],[Entry]]=$B$1,Tabela1[[#This Row],[real]],Tabela1[[#This Row],[L2]]/Tabela1[[#This Row],[days2]])</f>
        <v>3.749903933399044</v>
      </c>
      <c r="O1046" s="244">
        <f>IF(Tabela1[[#This Row],[Entry]]=$B$1,Tabela1[[#This Row],[real]],Tabela1[[#This Row],[L]]/($B$1-Tabela1[[#This Row],[Entry]]))</f>
        <v>3.7650870871214339</v>
      </c>
      <c r="P1046" s="242">
        <v>502.09636888855545</v>
      </c>
      <c r="Q1046" s="245">
        <f>MIN(500,$B$1-Tabela1[[#This Row],[Entry]])</f>
        <v>500</v>
      </c>
      <c r="R1046" s="241">
        <f>(0.25-Tabela1[[#This Row],[days]]/2000)*$L$2+(Tabela1[[#This Row],[days]]/2000+0.75)*(IF(Tabela1[[#This Row],[real]]&gt;Tabela1[[#This Row],[AV2]],0.4*Tabela1[[#This Row],[real]]+0.6*Tabela1[[#This Row],[AV2]],Tabela1[[#This Row],[AV2]]))</f>
        <v>3.749903933399044</v>
      </c>
      <c r="S1046" s="244">
        <f>Tabela1[[#This Row],[real]]-Tabela1[[#This Row],[AV2]]</f>
        <v>-0.14230121254279471</v>
      </c>
      <c r="T1046" s="244">
        <f>Tabela1[[#This Row],[real]]/Tabela1[[#This Row],[AV2]]</f>
        <v>0.9620520378467915</v>
      </c>
      <c r="U1046" s="204">
        <v>43570</v>
      </c>
      <c r="V1046" s="205" t="s">
        <v>3938</v>
      </c>
      <c r="W1046" s="238"/>
      <c r="X1046" s="2"/>
      <c r="Y1046" s="41"/>
      <c r="Z1046" s="40"/>
      <c r="AA1046" s="41"/>
      <c r="AB1046" s="40"/>
    </row>
    <row r="1047" spans="1:28" x14ac:dyDescent="0.2">
      <c r="A1047" s="65">
        <v>16443</v>
      </c>
      <c r="B1047" s="65" t="s">
        <v>1743</v>
      </c>
      <c r="C1047" s="65" t="s">
        <v>3241</v>
      </c>
      <c r="D1047" s="39">
        <v>3</v>
      </c>
      <c r="E1047" s="41">
        <v>3.1048228730437568</v>
      </c>
      <c r="F1047" s="116">
        <v>1977</v>
      </c>
      <c r="G10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7" s="39"/>
      <c r="I1047" s="41">
        <v>0.5</v>
      </c>
      <c r="J1047" s="23">
        <f>(Tabela1[[#This Row],[real]]-1)^3/Tabela1[[#This Row],[Z]]*0.00002</f>
        <v>3.7299813044828519E-4</v>
      </c>
      <c r="K1047" s="66">
        <v>2234.8067094150015</v>
      </c>
      <c r="L1047" s="66">
        <v>3632.3425965742144</v>
      </c>
      <c r="M1047" s="67">
        <v>42690</v>
      </c>
      <c r="N1047" s="22">
        <f>IF(Tabela1[[#This Row],[Entry]]=$B$1,Tabela1[[#This Row],[real]],Tabela1[[#This Row],[L2]]/Tabela1[[#This Row],[days2]])</f>
        <v>2.9834536084714771</v>
      </c>
      <c r="O1047" s="42">
        <f>IF(Tabela1[[#This Row],[Entry]]=$B$1,Tabela1[[#This Row],[real]],Tabela1[[#This Row],[L]]/($B$1-Tabela1[[#This Row],[Entry]]))</f>
        <v>2.9627590510393267</v>
      </c>
      <c r="P1047" s="115">
        <v>749.06702188004442</v>
      </c>
      <c r="Q1047" s="43">
        <f>MIN(500,$B$1-Tabela1[[#This Row],[Entry]])</f>
        <v>500</v>
      </c>
      <c r="R1047" s="41">
        <f>(0.25-Tabela1[[#This Row],[days]]/2000)*$L$2+(Tabela1[[#This Row],[days]]/2000+0.75)*(IF(Tabela1[[#This Row],[real]]&gt;Tabela1[[#This Row],[AV2]],0.4*Tabela1[[#This Row],[real]]+0.6*Tabela1[[#This Row],[AV2]],Tabela1[[#This Row],[AV2]]))</f>
        <v>3.032001314300389</v>
      </c>
      <c r="S1047" s="42">
        <f>Tabela1[[#This Row],[real]]-Tabela1[[#This Row],[AV2]]</f>
        <v>0.1213692645722797</v>
      </c>
      <c r="T1047" s="64">
        <f>Tabela1[[#This Row],[real]]/Tabela1[[#This Row],[AV2]]</f>
        <v>1.0406807949778918</v>
      </c>
      <c r="U1047" s="172">
        <v>43570</v>
      </c>
      <c r="V1047" s="191" t="s">
        <v>4427</v>
      </c>
      <c r="W1047" s="191"/>
      <c r="X1047" s="2"/>
      <c r="Y1047" s="41"/>
      <c r="Z1047" s="40"/>
      <c r="AA1047" s="41"/>
      <c r="AB1047" s="40"/>
    </row>
    <row r="1048" spans="1:28" x14ac:dyDescent="0.2">
      <c r="A1048" s="75">
        <v>533397</v>
      </c>
      <c r="B1048" s="75" t="s">
        <v>212</v>
      </c>
      <c r="C1048" s="75" t="s">
        <v>3589</v>
      </c>
      <c r="D1048" s="76">
        <v>3.5</v>
      </c>
      <c r="E1048" s="77">
        <v>3.343403101284248</v>
      </c>
      <c r="F1048" s="116">
        <v>2006</v>
      </c>
      <c r="G10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8" s="380"/>
      <c r="I1048" s="77">
        <v>0.55999999999999994</v>
      </c>
      <c r="J1048" s="23">
        <f>(Tabela1[[#This Row],[real]]-1)^3/Tabela1[[#This Row],[Z]]*0.00002</f>
        <v>4.5960312153207715E-4</v>
      </c>
      <c r="K1048" s="112">
        <v>2041.8757015896465</v>
      </c>
      <c r="L1048" s="66">
        <v>3089.3564389437729</v>
      </c>
      <c r="M1048" s="79">
        <v>43006</v>
      </c>
      <c r="N1048" s="22">
        <f>IF(Tabela1[[#This Row],[Entry]]=$B$1,Tabela1[[#This Row],[real]],Tabela1[[#This Row],[L2]]/Tabela1[[#This Row],[days2]])</f>
        <v>3.3905542168706599</v>
      </c>
      <c r="O1048" s="64">
        <f>IF(Tabela1[[#This Row],[Entry]]=$B$1,Tabela1[[#This Row],[real]],Tabela1[[#This Row],[L]]/($B$1-Tabela1[[#This Row],[Entry]]))</f>
        <v>3.3948971856524977</v>
      </c>
      <c r="P1048" s="117">
        <v>602.22476060984877</v>
      </c>
      <c r="Q1048" s="78">
        <f>MIN(500,$B$1-Tabela1[[#This Row],[Entry]])</f>
        <v>500</v>
      </c>
      <c r="R1048" s="77">
        <f>(0.25-Tabela1[[#This Row],[days]]/2000)*$L$2+(Tabela1[[#This Row],[days]]/2000+0.75)*(IF(Tabela1[[#This Row],[real]]&gt;Tabela1[[#This Row],[AV2]],0.4*Tabela1[[#This Row],[real]]+0.6*Tabela1[[#This Row],[AV2]],Tabela1[[#This Row],[AV2]]))</f>
        <v>3.3905542168706599</v>
      </c>
      <c r="S1048" s="64">
        <f>Tabela1[[#This Row],[real]]-Tabela1[[#This Row],[AV2]]</f>
        <v>-4.715111558641194E-2</v>
      </c>
      <c r="T1048" s="64">
        <f>Tabela1[[#This Row],[real]]/Tabela1[[#This Row],[AV2]]</f>
        <v>0.98609338987950756</v>
      </c>
      <c r="U1048" s="168">
        <v>43570</v>
      </c>
      <c r="V1048" s="191" t="s">
        <v>4625</v>
      </c>
      <c r="W1048" s="307"/>
      <c r="X1048" s="2"/>
      <c r="Y1048" s="41"/>
      <c r="Z1048" s="40"/>
      <c r="AA1048" s="41"/>
      <c r="AB1048" s="40"/>
    </row>
    <row r="1049" spans="1:28" x14ac:dyDescent="0.2">
      <c r="A1049" s="557">
        <v>7786312</v>
      </c>
      <c r="B1049" s="557" t="s">
        <v>6006</v>
      </c>
      <c r="C1049" s="557" t="s">
        <v>6007</v>
      </c>
      <c r="D1049" s="558">
        <v>3.5</v>
      </c>
      <c r="E1049" s="559">
        <v>3.4349075740041211</v>
      </c>
      <c r="F1049" s="560">
        <v>2016</v>
      </c>
      <c r="G10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49" s="558"/>
      <c r="I1049" s="559">
        <v>0.36</v>
      </c>
      <c r="J1049" s="561">
        <f>(Tabela1[[#This Row],[real]]-1)^3/Tabela1[[#This Row],[Z]]*0.00002</f>
        <v>8.020010496570223E-4</v>
      </c>
      <c r="K1049" s="562">
        <v>1051.7237854695377</v>
      </c>
      <c r="L1049" s="562">
        <v>1247.4858879491987</v>
      </c>
      <c r="M1049" s="563">
        <v>43570</v>
      </c>
      <c r="N1049" s="564">
        <f>IF(Tabela1[[#This Row],[Entry]]=$B$1,Tabela1[[#This Row],[real]],Tabela1[[#This Row],[L2]]/Tabela1[[#This Row],[days2]])</f>
        <v>3.5942853776924211</v>
      </c>
      <c r="O1049" s="564">
        <f>IF(Tabela1[[#This Row],[Entry]]=$B$1,Tabela1[[#This Row],[real]],Tabela1[[#This Row],[L]]/($B$1-Tabela1[[#This Row],[Entry]]))</f>
        <v>3.6054505432057766</v>
      </c>
      <c r="P1049" s="560">
        <v>292.60998361369911</v>
      </c>
      <c r="Q1049" s="565">
        <f>MIN(500,$B$1-Tabela1[[#This Row],[Entry]])</f>
        <v>346</v>
      </c>
      <c r="R1049" s="559">
        <f>(0.25-Tabela1[[#This Row],[days]]/2000)*$L$2+(Tabela1[[#This Row],[days]]/2000+0.75)*(IF(Tabela1[[#This Row],[real]]&gt;Tabela1[[#This Row],[AV2]],0.4*Tabela1[[#This Row],[real]]+0.6*Tabela1[[#This Row],[AV2]],Tabela1[[#This Row],[AV2]]))</f>
        <v>3.5745735855603562</v>
      </c>
      <c r="S1049" s="564">
        <f>Tabela1[[#This Row],[real]]-Tabela1[[#This Row],[AV2]]</f>
        <v>-0.15937780368830001</v>
      </c>
      <c r="T1049" s="564">
        <f>Tabela1[[#This Row],[real]]/Tabela1[[#This Row],[AV2]]</f>
        <v>0.95565799959083308</v>
      </c>
      <c r="U1049" s="566">
        <v>43570</v>
      </c>
      <c r="V1049" s="191" t="s">
        <v>6008</v>
      </c>
      <c r="W1049" s="191"/>
      <c r="X1049" s="2"/>
      <c r="Y1049" s="41"/>
      <c r="Z1049" s="40"/>
      <c r="AA1049" s="41"/>
      <c r="AB1049" s="40"/>
    </row>
    <row r="1050" spans="1:28" x14ac:dyDescent="0.2">
      <c r="A1050" s="65">
        <v>3190</v>
      </c>
      <c r="B1050" s="65" t="s">
        <v>245</v>
      </c>
      <c r="C1050" s="65" t="s">
        <v>246</v>
      </c>
      <c r="D1050" s="39">
        <v>3.5</v>
      </c>
      <c r="E1050" s="41">
        <v>3.4861976475616201</v>
      </c>
      <c r="F1050" s="116">
        <v>1980</v>
      </c>
      <c r="G10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0" s="380"/>
      <c r="I1050" s="41">
        <v>0.82</v>
      </c>
      <c r="J1050" s="23">
        <f>(Tabela1[[#This Row],[real]]-1)^3/Tabela1[[#This Row],[Z]]*0.00002</f>
        <v>3.7482029388683917E-4</v>
      </c>
      <c r="K1050" s="66">
        <v>3122.7507802588293</v>
      </c>
      <c r="L1050" s="66">
        <v>5371.2971622792365</v>
      </c>
      <c r="M1050" s="67">
        <v>42409</v>
      </c>
      <c r="N1050" s="22">
        <f>IF(Tabela1[[#This Row],[Entry]]=$B$1,Tabela1[[#This Row],[real]],Tabela1[[#This Row],[L2]]/Tabela1[[#This Row],[days2]])</f>
        <v>3.5500121009916055</v>
      </c>
      <c r="O1050" s="42">
        <f>IF(Tabela1[[#This Row],[Entry]]=$B$1,Tabela1[[#This Row],[real]],Tabela1[[#This Row],[L]]/($B$1-Tabela1[[#This Row],[Entry]]))</f>
        <v>3.5642316936159499</v>
      </c>
      <c r="P1050" s="115">
        <v>879.64510864246586</v>
      </c>
      <c r="Q1050" s="43">
        <f>MIN(500,$B$1-Tabela1[[#This Row],[Entry]])</f>
        <v>500</v>
      </c>
      <c r="R1050" s="41">
        <f>(0.25-Tabela1[[#This Row],[days]]/2000)*$L$2+(Tabela1[[#This Row],[days]]/2000+0.75)*(IF(Tabela1[[#This Row],[real]]&gt;Tabela1[[#This Row],[AV2]],0.4*Tabela1[[#This Row],[real]]+0.6*Tabela1[[#This Row],[AV2]],Tabela1[[#This Row],[AV2]]))</f>
        <v>3.5500121009916055</v>
      </c>
      <c r="S1050" s="42">
        <f>Tabela1[[#This Row],[real]]-Tabela1[[#This Row],[AV2]]</f>
        <v>-6.3814453429985374E-2</v>
      </c>
      <c r="T1050" s="64">
        <f>Tabela1[[#This Row],[real]]/Tabela1[[#This Row],[AV2]]</f>
        <v>0.98202415890014561</v>
      </c>
      <c r="U1050" s="168">
        <v>43570</v>
      </c>
      <c r="V1050" s="191" t="s">
        <v>3938</v>
      </c>
      <c r="W1050" s="191"/>
      <c r="X1050" s="2"/>
      <c r="Y1050" s="41"/>
      <c r="Z1050" s="40"/>
      <c r="AA1050" s="41"/>
      <c r="AB1050" s="40"/>
    </row>
    <row r="1051" spans="1:28" x14ac:dyDescent="0.2">
      <c r="A1051" s="570">
        <v>9947033</v>
      </c>
      <c r="B1051" s="570" t="s">
        <v>6004</v>
      </c>
      <c r="C1051" s="570" t="s">
        <v>6005</v>
      </c>
      <c r="D1051" s="571">
        <v>3</v>
      </c>
      <c r="E1051" s="572">
        <v>3.0765937452065075</v>
      </c>
      <c r="F1051" s="560">
        <v>2019</v>
      </c>
      <c r="G10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1" s="571"/>
      <c r="I1051" s="572">
        <v>0.3</v>
      </c>
      <c r="J1051" s="561">
        <f>(Tabela1[[#This Row],[real]]-1)^3/Tabela1[[#This Row],[Z]]*0.00002</f>
        <v>5.9698492655403397E-4</v>
      </c>
      <c r="K1051" s="573">
        <v>934.80166917780707</v>
      </c>
      <c r="L1051" s="562">
        <v>1108.5159529475602</v>
      </c>
      <c r="M1051" s="566">
        <v>43569</v>
      </c>
      <c r="N1051" s="564">
        <f>IF(Tabela1[[#This Row],[Entry]]=$B$1,Tabela1[[#This Row],[real]],Tabela1[[#This Row],[L2]]/Tabela1[[#This Row],[days2]])</f>
        <v>3.1869972705971517</v>
      </c>
      <c r="O1051" s="574">
        <f>IF(Tabela1[[#This Row],[Entry]]=$B$1,Tabela1[[#This Row],[real]],Tabela1[[#This Row],[L]]/($B$1-Tabela1[[#This Row],[Entry]]))</f>
        <v>3.1945704695895105</v>
      </c>
      <c r="P1051" s="575">
        <v>293.3173736300854</v>
      </c>
      <c r="Q1051" s="576">
        <f>MIN(500,$B$1-Tabela1[[#This Row],[Entry]])</f>
        <v>347</v>
      </c>
      <c r="R1051" s="572">
        <f>(0.25-Tabela1[[#This Row],[days]]/2000)*$L$2+(Tabela1[[#This Row],[days]]/2000+0.75)*(IF(Tabela1[[#This Row],[real]]&gt;Tabela1[[#This Row],[AV2]],0.4*Tabela1[[#This Row],[real]]+0.6*Tabela1[[#This Row],[AV2]],Tabela1[[#This Row],[AV2]]))</f>
        <v>3.1985710173080828</v>
      </c>
      <c r="S1051" s="574">
        <f>Tabela1[[#This Row],[real]]-Tabela1[[#This Row],[AV2]]</f>
        <v>-0.11040352539064413</v>
      </c>
      <c r="T1051" s="574">
        <f>Tabela1[[#This Row],[real]]/Tabela1[[#This Row],[AV2]]</f>
        <v>0.96535813619634581</v>
      </c>
      <c r="U1051" s="566">
        <v>43569</v>
      </c>
      <c r="V1051" s="191" t="s">
        <v>3938</v>
      </c>
      <c r="W1051" s="191"/>
      <c r="X1051" s="2"/>
      <c r="Y1051" s="41"/>
      <c r="Z1051" s="40"/>
      <c r="AA1051" s="41"/>
      <c r="AB1051" s="40"/>
    </row>
    <row r="1052" spans="1:28" x14ac:dyDescent="0.2">
      <c r="A1052" s="141">
        <v>5856617</v>
      </c>
      <c r="B1052" s="141" t="s">
        <v>1445</v>
      </c>
      <c r="C1052" s="141" t="s">
        <v>3859</v>
      </c>
      <c r="D1052" s="142">
        <v>3</v>
      </c>
      <c r="E1052" s="143">
        <v>3.1847632803539057</v>
      </c>
      <c r="F1052" s="116">
        <v>2014</v>
      </c>
      <c r="G10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2" s="39"/>
      <c r="I1052" s="143">
        <v>0.48</v>
      </c>
      <c r="J1052" s="23">
        <f>(Tabela1[[#This Row],[real]]-1)^3/Tabela1[[#This Row],[Z]]*0.00002</f>
        <v>4.3451214723945182E-4</v>
      </c>
      <c r="K1052" s="145">
        <v>1709.0086152443271</v>
      </c>
      <c r="L1052" s="66">
        <v>2429.2079069481101</v>
      </c>
      <c r="M1052" s="146">
        <v>43168</v>
      </c>
      <c r="N1052" s="147">
        <f>IF(Tabela1[[#This Row],[Entry]]=$B$1,Tabela1[[#This Row],[real]],Tabela1[[#This Row],[L2]]/Tabela1[[#This Row],[days2]])</f>
        <v>3.2437323199391139</v>
      </c>
      <c r="O1052" s="147">
        <f>IF(Tabela1[[#This Row],[Entry]]=$B$1,Tabela1[[#This Row],[real]],Tabela1[[#This Row],[L]]/($B$1-Tabela1[[#This Row],[Entry]]))</f>
        <v>3.2476041536739442</v>
      </c>
      <c r="P1052" s="144">
        <v>526.86487252326845</v>
      </c>
      <c r="Q1052" s="148">
        <f>MIN(500,$B$1-Tabela1[[#This Row],[Entry]])</f>
        <v>500</v>
      </c>
      <c r="R1052" s="143">
        <f>(0.25-Tabela1[[#This Row],[days]]/2000)*$L$2+(Tabela1[[#This Row],[days]]/2000+0.75)*(IF(Tabela1[[#This Row],[real]]&gt;Tabela1[[#This Row],[AV2]],0.4*Tabela1[[#This Row],[real]]+0.6*Tabela1[[#This Row],[AV2]],Tabela1[[#This Row],[AV2]]))</f>
        <v>3.2437323199391139</v>
      </c>
      <c r="S1052" s="147">
        <f>Tabela1[[#This Row],[real]]-Tabela1[[#This Row],[AV2]]</f>
        <v>-5.8969039585208272E-2</v>
      </c>
      <c r="T1052" s="147">
        <f>Tabela1[[#This Row],[real]]/Tabela1[[#This Row],[AV2]]</f>
        <v>0.98182062088701727</v>
      </c>
      <c r="U1052" s="168">
        <v>43569</v>
      </c>
      <c r="V1052" s="191" t="s">
        <v>3976</v>
      </c>
      <c r="W1052" s="191"/>
      <c r="X1052" s="2"/>
      <c r="Y1052" s="41"/>
      <c r="Z1052" s="40"/>
      <c r="AA1052" s="41"/>
      <c r="AB1052" s="40"/>
    </row>
    <row r="1053" spans="1:28" x14ac:dyDescent="0.2">
      <c r="A1053" s="570">
        <v>44336</v>
      </c>
      <c r="B1053" s="570" t="s">
        <v>2453</v>
      </c>
      <c r="C1053" s="570" t="s">
        <v>6002</v>
      </c>
      <c r="D1053" s="571">
        <v>3.5</v>
      </c>
      <c r="E1053" s="572">
        <v>3.3227249317830365</v>
      </c>
      <c r="F1053" s="560">
        <v>1972</v>
      </c>
      <c r="G10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3" s="571"/>
      <c r="I1053" s="572">
        <v>0.35</v>
      </c>
      <c r="J1053" s="561">
        <f>(Tabela1[[#This Row],[real]]-1)^3/Tabela1[[#This Row],[Z]]*0.00002</f>
        <v>7.1606969819901624E-4</v>
      </c>
      <c r="K1053" s="573">
        <v>1016.1004113192131</v>
      </c>
      <c r="L1053" s="562">
        <v>1205.4991348458677</v>
      </c>
      <c r="M1053" s="566">
        <v>43569</v>
      </c>
      <c r="N1053" s="564">
        <f>IF(Tabela1[[#This Row],[Entry]]=$B$1,Tabela1[[#This Row],[real]],Tabela1[[#This Row],[L2]]/Tabela1[[#This Row],[days2]])</f>
        <v>3.4641671536329079</v>
      </c>
      <c r="O1053" s="574">
        <f>IF(Tabela1[[#This Row],[Entry]]=$B$1,Tabela1[[#This Row],[real]],Tabela1[[#This Row],[L]]/($B$1-Tabela1[[#This Row],[Entry]]))</f>
        <v>3.4740609073367947</v>
      </c>
      <c r="P1053" s="575">
        <v>293.3173736300854</v>
      </c>
      <c r="Q1053" s="576">
        <f>MIN(500,$B$1-Tabela1[[#This Row],[Entry]])</f>
        <v>347</v>
      </c>
      <c r="R1053" s="572">
        <f>(0.25-Tabela1[[#This Row],[days]]/2000)*$L$2+(Tabela1[[#This Row],[days]]/2000+0.75)*(IF(Tabela1[[#This Row],[real]]&gt;Tabela1[[#This Row],[AV2]],0.4*Tabela1[[#This Row],[real]]+0.6*Tabela1[[#This Row],[AV2]],Tabela1[[#This Row],[AV2]]))</f>
        <v>3.4545374042916039</v>
      </c>
      <c r="S1053" s="574">
        <f>Tabela1[[#This Row],[real]]-Tabela1[[#This Row],[AV2]]</f>
        <v>-0.14144222184987143</v>
      </c>
      <c r="T1053" s="574">
        <f>Tabela1[[#This Row],[real]]/Tabela1[[#This Row],[AV2]]</f>
        <v>0.95916992004801516</v>
      </c>
      <c r="U1053" s="566">
        <v>43569</v>
      </c>
      <c r="V1053" s="191" t="s">
        <v>6003</v>
      </c>
      <c r="W1053" s="191"/>
      <c r="X1053" s="2"/>
      <c r="Y1053" s="41"/>
      <c r="Z1053" s="40"/>
      <c r="AA1053" s="41"/>
      <c r="AB1053" s="40"/>
    </row>
    <row r="1054" spans="1:28" x14ac:dyDescent="0.2">
      <c r="A1054" s="75">
        <v>938643</v>
      </c>
      <c r="B1054" s="75" t="s">
        <v>3632</v>
      </c>
      <c r="C1054" s="75" t="s">
        <v>3726</v>
      </c>
      <c r="D1054" s="76">
        <v>3.5</v>
      </c>
      <c r="E1054" s="77">
        <v>3.415841937892842</v>
      </c>
      <c r="F1054" s="116">
        <v>2007</v>
      </c>
      <c r="G10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4" s="39"/>
      <c r="I1054" s="77">
        <v>0.54</v>
      </c>
      <c r="J1054" s="23">
        <f>(Tabela1[[#This Row],[real]]-1)^3/Tabela1[[#This Row],[Z]]*0.00002</f>
        <v>5.2220591203572296E-4</v>
      </c>
      <c r="K1054" s="112">
        <v>2050.1149376871117</v>
      </c>
      <c r="L1054" s="66">
        <v>3028.4967702551762</v>
      </c>
      <c r="M1054" s="79">
        <v>43111</v>
      </c>
      <c r="N1054" s="22">
        <f>IF(Tabela1[[#This Row],[Entry]]=$B$1,Tabela1[[#This Row],[real]],Tabela1[[#This Row],[L2]]/Tabela1[[#This Row],[days2]])</f>
        <v>3.7043648712617201</v>
      </c>
      <c r="O1054" s="64">
        <f>IF(Tabela1[[#This Row],[Entry]]=$B$1,Tabela1[[#This Row],[real]],Tabela1[[#This Row],[L]]/($B$1-Tabela1[[#This Row],[Entry]]))</f>
        <v>3.7621077891368651</v>
      </c>
      <c r="P1054" s="117">
        <v>553.43223708652522</v>
      </c>
      <c r="Q1054" s="78">
        <f>MIN(500,$B$1-Tabela1[[#This Row],[Entry]])</f>
        <v>500</v>
      </c>
      <c r="R1054" s="77">
        <f>(0.25-Tabela1[[#This Row],[days]]/2000)*$L$2+(Tabela1[[#This Row],[days]]/2000+0.75)*(IF(Tabela1[[#This Row],[real]]&gt;Tabela1[[#This Row],[AV2]],0.4*Tabela1[[#This Row],[real]]+0.6*Tabela1[[#This Row],[AV2]],Tabela1[[#This Row],[AV2]]))</f>
        <v>3.7043648712617201</v>
      </c>
      <c r="S1054" s="64">
        <f>Tabela1[[#This Row],[real]]-Tabela1[[#This Row],[AV2]]</f>
        <v>-0.28852293336887813</v>
      </c>
      <c r="T1054" s="64">
        <f>Tabela1[[#This Row],[real]]/Tabela1[[#This Row],[AV2]]</f>
        <v>0.92211271205835454</v>
      </c>
      <c r="U1054" s="172">
        <v>43569</v>
      </c>
      <c r="V1054" s="191" t="s">
        <v>4607</v>
      </c>
      <c r="W1054" s="191"/>
      <c r="X1054" s="2"/>
      <c r="Y1054" s="41"/>
      <c r="Z1054" s="40"/>
      <c r="AA1054" s="41"/>
      <c r="AB1054" s="40"/>
    </row>
    <row r="1055" spans="1:28" x14ac:dyDescent="0.2">
      <c r="A1055" s="65">
        <v>923022</v>
      </c>
      <c r="B1055" s="65" t="s">
        <v>2583</v>
      </c>
      <c r="C1055" s="65" t="s">
        <v>2583</v>
      </c>
      <c r="D1055" s="39">
        <v>3.5</v>
      </c>
      <c r="E1055" s="41">
        <v>3.5085115159023266</v>
      </c>
      <c r="F1055" s="116">
        <v>1983</v>
      </c>
      <c r="G10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5" s="404"/>
      <c r="I1055" s="41">
        <v>0.9</v>
      </c>
      <c r="J1055" s="23">
        <f>(Tabela1[[#This Row],[real]]-1)^3/Tabela1[[#This Row],[Z]]*0.00002</f>
        <v>3.5078077520144988E-4</v>
      </c>
      <c r="K1055" s="66">
        <v>3158.1965065477793</v>
      </c>
      <c r="L1055" s="66">
        <v>5431.0366653109886</v>
      </c>
      <c r="M1055" s="67">
        <v>42409</v>
      </c>
      <c r="N1055" s="22">
        <f>IF(Tabela1[[#This Row],[Entry]]=$B$1,Tabela1[[#This Row],[real]],Tabela1[[#This Row],[L2]]/Tabela1[[#This Row],[days2]])</f>
        <v>3.5903075860010687</v>
      </c>
      <c r="O1055" s="42">
        <f>IF(Tabela1[[#This Row],[Entry]]=$B$1,Tabela1[[#This Row],[real]],Tabela1[[#This Row],[L]]/($B$1-Tabela1[[#This Row],[Entry]]))</f>
        <v>3.6038730360391429</v>
      </c>
      <c r="P1055" s="115">
        <v>879.64510864246586</v>
      </c>
      <c r="Q1055" s="43">
        <f>MIN(500,$B$1-Tabela1[[#This Row],[Entry]])</f>
        <v>500</v>
      </c>
      <c r="R1055" s="41">
        <f>(0.25-Tabela1[[#This Row],[days]]/2000)*$L$2+(Tabela1[[#This Row],[days]]/2000+0.75)*(IF(Tabela1[[#This Row],[real]]&gt;Tabela1[[#This Row],[AV2]],0.4*Tabela1[[#This Row],[real]]+0.6*Tabela1[[#This Row],[AV2]],Tabela1[[#This Row],[AV2]]))</f>
        <v>3.5903075860010687</v>
      </c>
      <c r="S1055" s="42">
        <f>Tabela1[[#This Row],[real]]-Tabela1[[#This Row],[AV2]]</f>
        <v>-8.1796070098742124E-2</v>
      </c>
      <c r="T1055" s="64">
        <f>Tabela1[[#This Row],[real]]/Tabela1[[#This Row],[AV2]]</f>
        <v>0.97721753132860478</v>
      </c>
      <c r="U1055" s="168">
        <v>43569</v>
      </c>
      <c r="V1055" s="191" t="s">
        <v>4469</v>
      </c>
      <c r="W1055" s="191"/>
      <c r="X1055" s="2"/>
      <c r="Y1055" s="41"/>
      <c r="Z1055" s="40"/>
      <c r="AA1055" s="41"/>
      <c r="AB1055" s="40"/>
    </row>
    <row r="1056" spans="1:28" x14ac:dyDescent="0.2">
      <c r="A1056" s="44">
        <v>726652</v>
      </c>
      <c r="B1056" s="44" t="s">
        <v>3624</v>
      </c>
      <c r="C1056" s="44" t="s">
        <v>3625</v>
      </c>
      <c r="D1056" s="45">
        <v>3.5</v>
      </c>
      <c r="E1056" s="46">
        <v>3.5571585620878974</v>
      </c>
      <c r="F1056" s="116">
        <v>1995</v>
      </c>
      <c r="G10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6" s="45">
        <v>4</v>
      </c>
      <c r="I1056" s="46">
        <v>0.54</v>
      </c>
      <c r="J1056" s="23">
        <f>(Tabela1[[#This Row],[real]]-1)^3/Tabela1[[#This Row],[Z]]*0.00002</f>
        <v>6.1931159411502497E-4</v>
      </c>
      <c r="K1056" s="111">
        <v>2140.2046664014201</v>
      </c>
      <c r="L1056" s="66">
        <v>3203.0944083785935</v>
      </c>
      <c r="M1056" s="49">
        <v>43046</v>
      </c>
      <c r="N1056" s="22">
        <f>IF(Tabela1[[#This Row],[Entry]]=$B$1,Tabela1[[#This Row],[real]],Tabela1[[#This Row],[L2]]/Tabela1[[#This Row],[days2]])</f>
        <v>3.6670125097483939</v>
      </c>
      <c r="O1056" s="47">
        <f>IF(Tabela1[[#This Row],[Entry]]=$B$1,Tabela1[[#This Row],[real]],Tabela1[[#This Row],[L]]/($B$1-Tabela1[[#This Row],[Entry]]))</f>
        <v>3.6817177107799925</v>
      </c>
      <c r="P1056" s="116">
        <v>583.63713260096483</v>
      </c>
      <c r="Q1056" s="48">
        <f>MIN(500,$B$1-Tabela1[[#This Row],[Entry]])</f>
        <v>500</v>
      </c>
      <c r="R1056" s="46">
        <f>(0.25-Tabela1[[#This Row],[days]]/2000)*$L$2+(Tabela1[[#This Row],[days]]/2000+0.75)*(IF(Tabela1[[#This Row],[real]]&gt;Tabela1[[#This Row],[AV2]],0.4*Tabela1[[#This Row],[real]]+0.6*Tabela1[[#This Row],[AV2]],Tabela1[[#This Row],[AV2]]))</f>
        <v>3.6670125097483939</v>
      </c>
      <c r="S1056" s="47">
        <f>Tabela1[[#This Row],[real]]-Tabela1[[#This Row],[AV2]]</f>
        <v>-0.1098539476604965</v>
      </c>
      <c r="T1056" s="47">
        <f>Tabela1[[#This Row],[real]]/Tabela1[[#This Row],[AV2]]</f>
        <v>0.97004265805789847</v>
      </c>
      <c r="U1056" s="172">
        <v>43569</v>
      </c>
      <c r="V1056" s="191" t="s">
        <v>5049</v>
      </c>
      <c r="W1056" s="191"/>
      <c r="X1056" s="2"/>
      <c r="Y1056" s="41"/>
      <c r="Z1056" s="40"/>
      <c r="AA1056" s="41"/>
      <c r="AB1056" s="40"/>
    </row>
    <row r="1057" spans="1:28" x14ac:dyDescent="0.2">
      <c r="A1057" s="65">
        <v>5982815</v>
      </c>
      <c r="B1057" s="68" t="s">
        <v>3092</v>
      </c>
      <c r="C1057" s="68" t="s">
        <v>3396</v>
      </c>
      <c r="D1057" s="69">
        <v>3</v>
      </c>
      <c r="E1057" s="70">
        <v>3.1842200410465291</v>
      </c>
      <c r="F1057" s="116">
        <v>2015</v>
      </c>
      <c r="G10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7" s="39"/>
      <c r="I1057" s="70">
        <v>0.45</v>
      </c>
      <c r="J1057" s="23">
        <f>(Tabela1[[#This Row],[real]]-1)^3/Tabela1[[#This Row],[Z]]*0.00002</f>
        <v>4.6313397838061769E-4</v>
      </c>
      <c r="K1057" s="114">
        <v>2322.1026605422403</v>
      </c>
      <c r="L1057" s="66">
        <v>3761.0861047294497</v>
      </c>
      <c r="M1057" s="73">
        <v>42758</v>
      </c>
      <c r="N1057" s="22">
        <f>IF(Tabela1[[#This Row],[Entry]]=$B$1,Tabela1[[#This Row],[real]],Tabela1[[#This Row],[L2]]/Tabela1[[#This Row],[days2]])</f>
        <v>3.2365241166330101</v>
      </c>
      <c r="O1057" s="71">
        <f>IF(Tabela1[[#This Row],[Entry]]=$B$1,Tabela1[[#This Row],[real]],Tabela1[[#This Row],[L]]/($B$1-Tabela1[[#This Row],[Entry]]))</f>
        <v>3.2479154617698183</v>
      </c>
      <c r="P1057" s="119">
        <v>717.46805426494029</v>
      </c>
      <c r="Q1057" s="72">
        <f>MIN(500,$B$1-Tabela1[[#This Row],[Entry]])</f>
        <v>500</v>
      </c>
      <c r="R1057" s="70">
        <f>(0.25-Tabela1[[#This Row],[days]]/2000)*$L$2+(Tabela1[[#This Row],[days]]/2000+0.75)*(IF(Tabela1[[#This Row],[real]]&gt;Tabela1[[#This Row],[AV2]],0.4*Tabela1[[#This Row],[real]]+0.6*Tabela1[[#This Row],[AV2]],Tabela1[[#This Row],[AV2]]))</f>
        <v>3.2365241166330101</v>
      </c>
      <c r="S1057" s="71">
        <f>Tabela1[[#This Row],[real]]-Tabela1[[#This Row],[AV2]]</f>
        <v>-5.230407558648098E-2</v>
      </c>
      <c r="T1057" s="64">
        <f>Tabela1[[#This Row],[real]]/Tabela1[[#This Row],[AV2]]</f>
        <v>0.98383942967775773</v>
      </c>
      <c r="U1057" s="168">
        <v>43568</v>
      </c>
      <c r="V1057" s="191" t="s">
        <v>3941</v>
      </c>
      <c r="W1057" s="191"/>
      <c r="X1057" s="2"/>
      <c r="Y1057" s="41"/>
      <c r="Z1057" s="40"/>
      <c r="AA1057" s="41"/>
      <c r="AB1057" s="40"/>
    </row>
    <row r="1058" spans="1:28" x14ac:dyDescent="0.2">
      <c r="A1058" s="557">
        <v>63086</v>
      </c>
      <c r="B1058" s="557" t="s">
        <v>6000</v>
      </c>
      <c r="C1058" s="557" t="s">
        <v>6001</v>
      </c>
      <c r="D1058" s="558">
        <v>3.5</v>
      </c>
      <c r="E1058" s="559">
        <v>3.280799476496346</v>
      </c>
      <c r="F1058" s="560">
        <v>1979</v>
      </c>
      <c r="G10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8" s="558"/>
      <c r="I1058" s="559">
        <v>0.33999999999999997</v>
      </c>
      <c r="J1058" s="561">
        <f>(Tabela1[[#This Row],[real]]-1)^3/Tabela1[[#This Row],[Z]]*0.00002</f>
        <v>6.9793084519055657E-4</v>
      </c>
      <c r="K1058" s="562">
        <v>1004.4406941290842</v>
      </c>
      <c r="L1058" s="562">
        <v>1192.1081313270895</v>
      </c>
      <c r="M1058" s="563">
        <v>43568</v>
      </c>
      <c r="N1058" s="564">
        <f>IF(Tabela1[[#This Row],[Entry]]=$B$1,Tabela1[[#This Row],[real]],Tabela1[[#This Row],[L2]]/Tabela1[[#This Row],[days2]])</f>
        <v>3.4161854200561921</v>
      </c>
      <c r="O1058" s="564">
        <f>IF(Tabela1[[#This Row],[Entry]]=$B$1,Tabela1[[#This Row],[real]],Tabela1[[#This Row],[L]]/($B$1-Tabela1[[#This Row],[Entry]]))</f>
        <v>3.4255980785261193</v>
      </c>
      <c r="P1058" s="560">
        <v>294.02405625645531</v>
      </c>
      <c r="Q1058" s="565">
        <f>MIN(500,$B$1-Tabela1[[#This Row],[Entry]])</f>
        <v>348</v>
      </c>
      <c r="R1058" s="559">
        <f>(0.25-Tabela1[[#This Row],[days]]/2000)*$L$2+(Tabela1[[#This Row],[days]]/2000+0.75)*(IF(Tabela1[[#This Row],[real]]&gt;Tabela1[[#This Row],[AV2]],0.4*Tabela1[[#This Row],[real]]+0.6*Tabela1[[#This Row],[AV2]],Tabela1[[#This Row],[AV2]]))</f>
        <v>3.4102652220048966</v>
      </c>
      <c r="S1058" s="564">
        <f>Tabela1[[#This Row],[real]]-Tabela1[[#This Row],[AV2]]</f>
        <v>-0.13538594355984612</v>
      </c>
      <c r="T1058" s="564">
        <f>Tabela1[[#This Row],[real]]/Tabela1[[#This Row],[AV2]]</f>
        <v>0.96036926369247866</v>
      </c>
      <c r="U1058" s="566">
        <v>43568</v>
      </c>
      <c r="V1058" s="191" t="s">
        <v>4059</v>
      </c>
      <c r="W1058" s="275"/>
      <c r="X1058" s="2"/>
      <c r="Y1058" s="41"/>
      <c r="Z1058" s="40"/>
      <c r="AA1058" s="41"/>
      <c r="AB1058" s="40"/>
    </row>
    <row r="1059" spans="1:28" x14ac:dyDescent="0.2">
      <c r="A1059" s="184">
        <v>5223052</v>
      </c>
      <c r="B1059" s="184" t="s">
        <v>241</v>
      </c>
      <c r="C1059" s="184" t="s">
        <v>3906</v>
      </c>
      <c r="D1059" s="185">
        <v>3.5</v>
      </c>
      <c r="E1059" s="186">
        <v>3.3996019903309707</v>
      </c>
      <c r="F1059" s="116">
        <v>2014</v>
      </c>
      <c r="G10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59" s="185"/>
      <c r="I1059" s="186">
        <v>0.51</v>
      </c>
      <c r="J1059" s="178">
        <f>(Tabela1[[#This Row],[real]]-1)^3/Tabela1[[#This Row],[Z]]*0.00002</f>
        <v>5.418479817027584E-4</v>
      </c>
      <c r="K1059" s="188">
        <v>1744.9104605025134</v>
      </c>
      <c r="L1059" s="66">
        <v>2445.2851193727279</v>
      </c>
      <c r="M1059" s="183">
        <v>43182</v>
      </c>
      <c r="N1059" s="181">
        <f>IF(Tabela1[[#This Row],[Entry]]=$B$1,Tabela1[[#This Row],[real]],Tabela1[[#This Row],[L2]]/Tabela1[[#This Row],[days2]])</f>
        <v>3.3543647266906751</v>
      </c>
      <c r="O1059" s="189">
        <f>IF(Tabela1[[#This Row],[Entry]]=$B$1,Tabela1[[#This Row],[real]],Tabela1[[#This Row],[L]]/($B$1-Tabela1[[#This Row],[Entry]]))</f>
        <v>3.3314511163116185</v>
      </c>
      <c r="P1059" s="187">
        <v>520.19103546440954</v>
      </c>
      <c r="Q1059" s="190">
        <f>MIN(500,$B$1-Tabela1[[#This Row],[Entry]])</f>
        <v>500</v>
      </c>
      <c r="R1059" s="186">
        <f>(0.25-Tabela1[[#This Row],[days]]/2000)*$L$2+(Tabela1[[#This Row],[days]]/2000+0.75)*(IF(Tabela1[[#This Row],[real]]&gt;Tabela1[[#This Row],[AV2]],0.4*Tabela1[[#This Row],[real]]+0.6*Tabela1[[#This Row],[AV2]],Tabela1[[#This Row],[AV2]]))</f>
        <v>3.3724596321467937</v>
      </c>
      <c r="S1059" s="189">
        <f>Tabela1[[#This Row],[real]]-Tabela1[[#This Row],[AV2]]</f>
        <v>4.5237263640295566E-2</v>
      </c>
      <c r="T1059" s="189">
        <f>Tabela1[[#This Row],[real]]/Tabela1[[#This Row],[AV2]]</f>
        <v>1.0134860897147955</v>
      </c>
      <c r="U1059" s="183">
        <v>43568</v>
      </c>
      <c r="V1059" s="191" t="s">
        <v>3972</v>
      </c>
      <c r="W1059" s="191"/>
      <c r="X1059" s="2"/>
      <c r="Y1059" s="41"/>
      <c r="Z1059" s="40"/>
      <c r="AA1059" s="41"/>
      <c r="AB1059" s="40"/>
    </row>
    <row r="1060" spans="1:28" x14ac:dyDescent="0.2">
      <c r="A1060" s="570">
        <v>2965445</v>
      </c>
      <c r="B1060" s="570" t="s">
        <v>5996</v>
      </c>
      <c r="C1060" s="570" t="s">
        <v>5997</v>
      </c>
      <c r="D1060" s="571">
        <v>3</v>
      </c>
      <c r="E1060" s="572">
        <v>2.8916302821758348</v>
      </c>
      <c r="F1060" s="560">
        <v>2010</v>
      </c>
      <c r="G10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0" s="571"/>
      <c r="I1060" s="572">
        <v>0.24</v>
      </c>
      <c r="J1060" s="561">
        <f>(Tabela1[[#This Row],[real]]-1)^3/Tabela1[[#This Row],[Z]]*0.00002</f>
        <v>5.6406288892109509E-4</v>
      </c>
      <c r="K1060" s="573">
        <v>883.79450503430758</v>
      </c>
      <c r="L1060" s="562">
        <v>1049.1423250490063</v>
      </c>
      <c r="M1060" s="566">
        <v>43567</v>
      </c>
      <c r="N1060" s="564">
        <f>IF(Tabela1[[#This Row],[Entry]]=$B$1,Tabela1[[#This Row],[real]],Tabela1[[#This Row],[L2]]/Tabela1[[#This Row],[days2]])</f>
        <v>2.9986577833166987</v>
      </c>
      <c r="O1060" s="574">
        <f>IF(Tabela1[[#This Row],[Entry]]=$B$1,Tabela1[[#This Row],[real]],Tabela1[[#This Row],[L]]/($B$1-Tabela1[[#This Row],[Entry]]))</f>
        <v>3.00613846718913</v>
      </c>
      <c r="P1060" s="575">
        <v>294.73003220019888</v>
      </c>
      <c r="Q1060" s="576">
        <f>MIN(500,$B$1-Tabela1[[#This Row],[Entry]])</f>
        <v>349</v>
      </c>
      <c r="R1060" s="572">
        <f>(0.25-Tabela1[[#This Row],[days]]/2000)*$L$2+(Tabela1[[#This Row],[days]]/2000+0.75)*(IF(Tabela1[[#This Row],[real]]&gt;Tabela1[[#This Row],[AV2]],0.4*Tabela1[[#This Row],[real]]+0.6*Tabela1[[#This Row],[AV2]],Tabela1[[#This Row],[AV2]]))</f>
        <v>3.0242998705106254</v>
      </c>
      <c r="S1060" s="574">
        <f>Tabela1[[#This Row],[real]]-Tabela1[[#This Row],[AV2]]</f>
        <v>-0.1070275011408639</v>
      </c>
      <c r="T1060" s="574">
        <f>Tabela1[[#This Row],[real]]/Tabela1[[#This Row],[AV2]]</f>
        <v>0.96430819757548825</v>
      </c>
      <c r="U1060" s="566">
        <v>43567</v>
      </c>
      <c r="V1060" s="191" t="s">
        <v>4693</v>
      </c>
      <c r="W1060" s="191"/>
      <c r="X1060" s="2"/>
      <c r="Y1060" s="41"/>
      <c r="Z1060" s="40"/>
      <c r="AA1060" s="41"/>
      <c r="AB1060" s="40"/>
    </row>
    <row r="1061" spans="1:28" x14ac:dyDescent="0.2">
      <c r="A1061" s="557">
        <v>3051671</v>
      </c>
      <c r="B1061" s="557" t="s">
        <v>5998</v>
      </c>
      <c r="C1061" s="557" t="s">
        <v>5999</v>
      </c>
      <c r="D1061" s="558">
        <v>3.5</v>
      </c>
      <c r="E1061" s="559">
        <v>3.3032436661271158</v>
      </c>
      <c r="F1061" s="560">
        <v>1981</v>
      </c>
      <c r="G10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1" s="558"/>
      <c r="I1061" s="559">
        <v>0.33</v>
      </c>
      <c r="J1061" s="561">
        <f>(Tabela1[[#This Row],[real]]-1)^3/Tabela1[[#This Row],[Z]]*0.00002</f>
        <v>7.4051815836471242E-4</v>
      </c>
      <c r="K1061" s="562">
        <v>1017.2598903142734</v>
      </c>
      <c r="L1061" s="562">
        <v>1208.2306246817577</v>
      </c>
      <c r="M1061" s="563">
        <v>43567</v>
      </c>
      <c r="N1061" s="564">
        <f>IF(Tabela1[[#This Row],[Entry]]=$B$1,Tabela1[[#This Row],[real]],Tabela1[[#This Row],[L2]]/Tabela1[[#This Row],[days2]])</f>
        <v>3.4514972319593396</v>
      </c>
      <c r="O1061" s="564">
        <f>IF(Tabela1[[#This Row],[Entry]]=$B$1,Tabela1[[#This Row],[real]],Tabela1[[#This Row],[L]]/($B$1-Tabela1[[#This Row],[Entry]]))</f>
        <v>3.4619788672829732</v>
      </c>
      <c r="P1061" s="560">
        <v>294.73003220019888</v>
      </c>
      <c r="Q1061" s="565">
        <f>MIN(500,$B$1-Tabela1[[#This Row],[Entry]])</f>
        <v>349</v>
      </c>
      <c r="R1061" s="559">
        <f>(0.25-Tabela1[[#This Row],[days]]/2000)*$L$2+(Tabela1[[#This Row],[days]]/2000+0.75)*(IF(Tabela1[[#This Row],[real]]&gt;Tabela1[[#This Row],[AV2]],0.4*Tabela1[[#This Row],[real]]+0.6*Tabela1[[#This Row],[AV2]],Tabela1[[#This Row],[AV2]]))</f>
        <v>3.4429499407807467</v>
      </c>
      <c r="S1061" s="564">
        <f>Tabela1[[#This Row],[real]]-Tabela1[[#This Row],[AV2]]</f>
        <v>-0.14825356583222371</v>
      </c>
      <c r="T1061" s="564">
        <f>Tabela1[[#This Row],[real]]/Tabela1[[#This Row],[AV2]]</f>
        <v>0.95704659286426152</v>
      </c>
      <c r="U1061" s="566">
        <v>43567</v>
      </c>
      <c r="V1061" s="191" t="s">
        <v>4762</v>
      </c>
      <c r="W1061" s="307"/>
      <c r="X1061" s="2"/>
      <c r="Y1061" s="41"/>
      <c r="Z1061" s="40"/>
      <c r="AA1061" s="41"/>
      <c r="AB1061" s="40"/>
    </row>
    <row r="1062" spans="1:28" x14ac:dyDescent="0.2">
      <c r="A1062" s="557">
        <v>9992743</v>
      </c>
      <c r="B1062" s="557" t="s">
        <v>3514</v>
      </c>
      <c r="C1062" s="557" t="s">
        <v>5995</v>
      </c>
      <c r="D1062" s="558">
        <v>3.5</v>
      </c>
      <c r="E1062" s="559">
        <v>3.4221960944946455</v>
      </c>
      <c r="F1062" s="560">
        <v>2019</v>
      </c>
      <c r="G10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2" s="597">
        <v>3</v>
      </c>
      <c r="I1062" s="559">
        <v>0.35</v>
      </c>
      <c r="J1062" s="561">
        <f>(Tabela1[[#This Row],[real]]-1)^3/Tabela1[[#This Row],[Z]]*0.00002</f>
        <v>8.120632370137138E-4</v>
      </c>
      <c r="K1062" s="562">
        <v>1056.8512714393271</v>
      </c>
      <c r="L1062" s="562">
        <v>1255.5056520246421</v>
      </c>
      <c r="M1062" s="563">
        <v>43567</v>
      </c>
      <c r="N1062" s="564">
        <f>IF(Tabela1[[#This Row],[Entry]]=$B$1,Tabela1[[#This Row],[real]],Tabela1[[#This Row],[L2]]/Tabela1[[#This Row],[days2]])</f>
        <v>3.585828235927611</v>
      </c>
      <c r="O1062" s="564">
        <f>IF(Tabela1[[#This Row],[Entry]]=$B$1,Tabela1[[#This Row],[real]],Tabela1[[#This Row],[L]]/($B$1-Tabela1[[#This Row],[Entry]]))</f>
        <v>3.5974373983514103</v>
      </c>
      <c r="P1062" s="560">
        <v>294.73003220019888</v>
      </c>
      <c r="Q1062" s="565">
        <f>MIN(500,$B$1-Tabela1[[#This Row],[Entry]])</f>
        <v>349</v>
      </c>
      <c r="R1062" s="559">
        <f>(0.25-Tabela1[[#This Row],[days]]/2000)*$L$2+(Tabela1[[#This Row],[days]]/2000+0.75)*(IF(Tabela1[[#This Row],[real]]&gt;Tabela1[[#This Row],[AV2]],0.4*Tabela1[[#This Row],[real]]+0.6*Tabela1[[#This Row],[AV2]],Tabela1[[#This Row],[AV2]]))</f>
        <v>3.5671389539494136</v>
      </c>
      <c r="S1062" s="564">
        <f>Tabela1[[#This Row],[real]]-Tabela1[[#This Row],[AV2]]</f>
        <v>-0.16363214143296556</v>
      </c>
      <c r="T1062" s="564">
        <f>Tabela1[[#This Row],[real]]/Tabela1[[#This Row],[AV2]]</f>
        <v>0.95436698841470413</v>
      </c>
      <c r="U1062" s="566">
        <v>43567</v>
      </c>
      <c r="V1062" s="191" t="s">
        <v>4063</v>
      </c>
      <c r="W1062" s="191"/>
      <c r="X1062" s="2"/>
      <c r="Y1062" s="41"/>
      <c r="Z1062" s="40"/>
      <c r="AA1062" s="41"/>
      <c r="AB1062" s="40"/>
    </row>
    <row r="1063" spans="1:28" x14ac:dyDescent="0.2">
      <c r="A1063" s="65">
        <v>592858</v>
      </c>
      <c r="B1063" s="65" t="s">
        <v>619</v>
      </c>
      <c r="C1063" s="65" t="s">
        <v>620</v>
      </c>
      <c r="D1063" s="39">
        <v>3.5</v>
      </c>
      <c r="E1063" s="41">
        <v>3.4764535889646351</v>
      </c>
      <c r="F1063" s="116">
        <v>2006</v>
      </c>
      <c r="G10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3" s="39"/>
      <c r="I1063" s="41">
        <v>0.62</v>
      </c>
      <c r="J1063" s="23">
        <f>(Tabela1[[#This Row],[real]]-1)^3/Tabela1[[#This Row],[Z]]*0.00002</f>
        <v>4.8992419320042959E-4</v>
      </c>
      <c r="K1063" s="66">
        <v>3115.8131689124525</v>
      </c>
      <c r="L1063" s="66">
        <v>5327.8229319214934</v>
      </c>
      <c r="M1063" s="67">
        <v>42409</v>
      </c>
      <c r="N1063" s="22">
        <f>IF(Tabela1[[#This Row],[Entry]]=$B$1,Tabela1[[#This Row],[real]],Tabela1[[#This Row],[L2]]/Tabela1[[#This Row],[days2]])</f>
        <v>3.5421252710891653</v>
      </c>
      <c r="O1063" s="42">
        <f>IF(Tabela1[[#This Row],[Entry]]=$B$1,Tabela1[[#This Row],[real]],Tabela1[[#This Row],[L]]/($B$1-Tabela1[[#This Row],[Entry]]))</f>
        <v>3.5353834982889802</v>
      </c>
      <c r="P1063" s="115">
        <v>879.64510864246586</v>
      </c>
      <c r="Q1063" s="43">
        <f>MIN(500,$B$1-Tabela1[[#This Row],[Entry]])</f>
        <v>500</v>
      </c>
      <c r="R1063" s="41">
        <f>(0.25-Tabela1[[#This Row],[days]]/2000)*$L$2+(Tabela1[[#This Row],[days]]/2000+0.75)*(IF(Tabela1[[#This Row],[real]]&gt;Tabela1[[#This Row],[AV2]],0.4*Tabela1[[#This Row],[real]]+0.6*Tabela1[[#This Row],[AV2]],Tabela1[[#This Row],[AV2]]))</f>
        <v>3.5421252710891653</v>
      </c>
      <c r="S1063" s="42">
        <f>Tabela1[[#This Row],[real]]-Tabela1[[#This Row],[AV2]]</f>
        <v>-6.5671682124530228E-2</v>
      </c>
      <c r="T1063" s="64">
        <f>Tabela1[[#This Row],[real]]/Tabela1[[#This Row],[AV2]]</f>
        <v>0.98145980813819811</v>
      </c>
      <c r="U1063" s="168">
        <v>43567</v>
      </c>
      <c r="V1063" s="191" t="s">
        <v>3951</v>
      </c>
      <c r="W1063" s="191"/>
      <c r="X1063" s="2"/>
      <c r="Y1063" s="41"/>
      <c r="Z1063" s="40"/>
      <c r="AA1063" s="41"/>
      <c r="AB1063" s="40"/>
    </row>
    <row r="1064" spans="1:28" x14ac:dyDescent="0.2">
      <c r="A1064" s="75">
        <v>9436</v>
      </c>
      <c r="B1064" s="75" t="s">
        <v>3639</v>
      </c>
      <c r="C1064" s="75" t="s">
        <v>3640</v>
      </c>
      <c r="D1064" s="76">
        <v>3.5</v>
      </c>
      <c r="E1064" s="77">
        <v>3.5091383238501321</v>
      </c>
      <c r="F1064" s="116">
        <v>2000</v>
      </c>
      <c r="G10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64" s="39"/>
      <c r="I1064" s="77">
        <v>0.51</v>
      </c>
      <c r="J1064" s="23">
        <f>(Tabela1[[#This Row],[real]]-1)^3/Tabela1[[#This Row],[Z]]*0.00002</f>
        <v>6.1948904519775882E-4</v>
      </c>
      <c r="K1064" s="112">
        <v>2095.4597723733796</v>
      </c>
      <c r="L1064" s="66">
        <v>3123.8676526236095</v>
      </c>
      <c r="M1064" s="79">
        <v>43058</v>
      </c>
      <c r="N1064" s="22">
        <f>IF(Tabela1[[#This Row],[Entry]]=$B$1,Tabela1[[#This Row],[real]],Tabela1[[#This Row],[L2]]/Tabela1[[#This Row],[days2]])</f>
        <v>3.6249813378720304</v>
      </c>
      <c r="O1064" s="64">
        <f>IF(Tabela1[[#This Row],[Entry]]=$B$1,Tabela1[[#This Row],[real]],Tabela1[[#This Row],[L]]/($B$1-Tabela1[[#This Row],[Entry]]))</f>
        <v>3.6408713900042069</v>
      </c>
      <c r="P1064" s="117">
        <v>578.06084419829745</v>
      </c>
      <c r="Q1064" s="78">
        <f>MIN(500,$B$1-Tabela1[[#This Row],[Entry]])</f>
        <v>500</v>
      </c>
      <c r="R1064" s="77">
        <f>(0.25-Tabela1[[#This Row],[days]]/2000)*$L$2+(Tabela1[[#This Row],[days]]/2000+0.75)*(IF(Tabela1[[#This Row],[real]]&gt;Tabela1[[#This Row],[AV2]],0.4*Tabela1[[#This Row],[real]]+0.6*Tabela1[[#This Row],[AV2]],Tabela1[[#This Row],[AV2]]))</f>
        <v>3.6249813378720304</v>
      </c>
      <c r="S1064" s="64">
        <f>Tabela1[[#This Row],[real]]-Tabela1[[#This Row],[AV2]]</f>
        <v>-0.11584301402189823</v>
      </c>
      <c r="T1064" s="64">
        <f>Tabela1[[#This Row],[real]]/Tabela1[[#This Row],[AV2]]</f>
        <v>0.96804314195727659</v>
      </c>
      <c r="U1064" s="168">
        <v>43567</v>
      </c>
      <c r="V1064" s="191" t="s">
        <v>5050</v>
      </c>
      <c r="W1064" s="191"/>
      <c r="X1064" s="2"/>
      <c r="Y1064" s="41"/>
      <c r="Z1064" s="40"/>
      <c r="AA1064" s="41"/>
      <c r="AB1064" s="40"/>
    </row>
    <row r="1065" spans="1:28" x14ac:dyDescent="0.2">
      <c r="A1065" s="10">
        <v>891829</v>
      </c>
      <c r="B1065" s="10" t="s">
        <v>3482</v>
      </c>
      <c r="C1065" s="10" t="s">
        <v>3483</v>
      </c>
      <c r="D1065" s="2">
        <v>4</v>
      </c>
      <c r="E1065" s="21">
        <v>3.7761452813248901</v>
      </c>
      <c r="F1065" s="116">
        <v>1980</v>
      </c>
      <c r="G10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065" s="21">
        <v>0.52</v>
      </c>
      <c r="J1065" s="23">
        <f>(Tabela1[[#This Row],[real]]-1)^3/Tabela1[[#This Row],[Z]]*0.00002</f>
        <v>8.2291167085218116E-4</v>
      </c>
      <c r="K1065" s="24">
        <v>2466.0086606664545</v>
      </c>
      <c r="L1065" s="66">
        <v>3862.0667019944462</v>
      </c>
      <c r="M1065" s="1">
        <v>42839</v>
      </c>
      <c r="N1065" s="22">
        <f>IF(Tabela1[[#This Row],[Entry]]=$B$1,Tabela1[[#This Row],[real]],Tabela1[[#This Row],[L2]]/Tabela1[[#This Row],[days2]])</f>
        <v>3.6274002697014955</v>
      </c>
      <c r="O1065" s="22">
        <f>IF(Tabela1[[#This Row],[Entry]]=$B$1,Tabela1[[#This Row],[real]],Tabela1[[#This Row],[L]]/($B$1-Tabela1[[#This Row],[Entry]]))</f>
        <v>3.5859486555194486</v>
      </c>
      <c r="P1065" s="35">
        <v>679.82810754694742</v>
      </c>
      <c r="Q1065" s="3">
        <f>MIN(500,$B$1-Tabela1[[#This Row],[Entry]])</f>
        <v>500</v>
      </c>
      <c r="R1065" s="21">
        <f>(0.25-Tabela1[[#This Row],[days]]/2000)*$L$2+(Tabela1[[#This Row],[days]]/2000+0.75)*(IF(Tabela1[[#This Row],[real]]&gt;Tabela1[[#This Row],[AV2]],0.4*Tabela1[[#This Row],[real]]+0.6*Tabela1[[#This Row],[AV2]],Tabela1[[#This Row],[AV2]]))</f>
        <v>3.6868982743508534</v>
      </c>
      <c r="S1065" s="22">
        <f>Tabela1[[#This Row],[real]]-Tabela1[[#This Row],[AV2]]</f>
        <v>0.1487450116233946</v>
      </c>
      <c r="T1065" s="47">
        <f>Tabela1[[#This Row],[real]]/Tabela1[[#This Row],[AV2]]</f>
        <v>1.0410059548337727</v>
      </c>
      <c r="U1065" s="168">
        <v>43567</v>
      </c>
      <c r="V1065" s="191" t="s">
        <v>4466</v>
      </c>
      <c r="W1065" s="191"/>
      <c r="X1065" s="2"/>
      <c r="Y1065" s="41"/>
      <c r="Z1065" s="40"/>
      <c r="AA1065" s="41"/>
      <c r="AB1065" s="40"/>
    </row>
    <row r="1066" spans="1:28" x14ac:dyDescent="0.2">
      <c r="A1066" s="65">
        <v>3398673</v>
      </c>
      <c r="B1066" s="65" t="s">
        <v>137</v>
      </c>
      <c r="C1066" s="65" t="s">
        <v>804</v>
      </c>
      <c r="D1066" s="39">
        <v>4</v>
      </c>
      <c r="E1066" s="41">
        <v>3.6214798344009602</v>
      </c>
      <c r="F1066" s="116">
        <v>2011</v>
      </c>
      <c r="G10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6.2270765550957448</v>
      </c>
      <c r="I1066" s="41">
        <v>0.9</v>
      </c>
      <c r="J1066" s="23">
        <f>(Tabela1[[#This Row],[real]]-1)^3/Tabela1[[#This Row],[Z]]*0.00002</f>
        <v>4.003382164826226E-4</v>
      </c>
      <c r="K1066" s="66">
        <v>3096.5197149278451</v>
      </c>
      <c r="L1066" s="66">
        <v>5256.8521978180388</v>
      </c>
      <c r="M1066" s="67">
        <v>42409</v>
      </c>
      <c r="N1066" s="22">
        <f>IF(Tabela1[[#This Row],[Entry]]=$B$1,Tabela1[[#This Row],[real]],Tabela1[[#This Row],[L2]]/Tabela1[[#This Row],[days2]])</f>
        <v>3.5201920462067093</v>
      </c>
      <c r="O1066" s="42">
        <f>IF(Tabela1[[#This Row],[Entry]]=$B$1,Tabela1[[#This Row],[real]],Tabela1[[#This Row],[L]]/($B$1-Tabela1[[#This Row],[Entry]]))</f>
        <v>3.4882894477890103</v>
      </c>
      <c r="P1066" s="115">
        <v>879.64510864246586</v>
      </c>
      <c r="Q1066" s="43">
        <f>MIN(500,$B$1-Tabela1[[#This Row],[Entry]])</f>
        <v>500</v>
      </c>
      <c r="R1066" s="41">
        <f>(0.25-Tabela1[[#This Row],[days]]/2000)*$L$2+(Tabela1[[#This Row],[days]]/2000+0.75)*(IF(Tabela1[[#This Row],[real]]&gt;Tabela1[[#This Row],[AV2]],0.4*Tabela1[[#This Row],[real]]+0.6*Tabela1[[#This Row],[AV2]],Tabela1[[#This Row],[AV2]]))</f>
        <v>3.5607071614844097</v>
      </c>
      <c r="S1066" s="42">
        <f>Tabela1[[#This Row],[real]]-Tabela1[[#This Row],[AV2]]</f>
        <v>0.10128778819425088</v>
      </c>
      <c r="T1066" s="64">
        <f>Tabela1[[#This Row],[real]]/Tabela1[[#This Row],[AV2]]</f>
        <v>1.0287733699936616</v>
      </c>
      <c r="U1066" s="172">
        <v>43566</v>
      </c>
      <c r="V1066" s="191" t="s">
        <v>4301</v>
      </c>
      <c r="W1066" s="191"/>
      <c r="X1066" s="2"/>
      <c r="Y1066" s="41"/>
      <c r="Z1066" s="40"/>
      <c r="AA1066" s="41"/>
      <c r="AB1066" s="40"/>
    </row>
    <row r="1067" spans="1:28" x14ac:dyDescent="0.2">
      <c r="A1067" s="10">
        <v>4043582</v>
      </c>
      <c r="B1067" s="10" t="s">
        <v>1380</v>
      </c>
      <c r="C1067" s="10" t="s">
        <v>1687</v>
      </c>
      <c r="D1067" s="2">
        <v>4</v>
      </c>
      <c r="E1067" s="21">
        <v>3.6540627611795737</v>
      </c>
      <c r="F1067" s="116">
        <v>2012</v>
      </c>
      <c r="G10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4.6483641523082593</v>
      </c>
      <c r="H1067" s="39"/>
      <c r="I1067" s="21">
        <v>0.80999999999999994</v>
      </c>
      <c r="J1067" s="23">
        <f>(Tabela1[[#This Row],[real]]-1)^3/Tabela1[[#This Row],[Z]]*0.00002</f>
        <v>4.6161354348485238E-4</v>
      </c>
      <c r="K1067" s="24">
        <v>3017.9930143546703</v>
      </c>
      <c r="L1067" s="66">
        <v>5087.9098874299552</v>
      </c>
      <c r="M1067" s="1">
        <v>42409</v>
      </c>
      <c r="N1067" s="22">
        <f>IF(Tabela1[[#This Row],[Entry]]=$B$1,Tabela1[[#This Row],[real]],Tabela1[[#This Row],[L2]]/Tabela1[[#This Row],[days2]])</f>
        <v>3.4309211575248373</v>
      </c>
      <c r="O1067" s="22">
        <f>IF(Tabela1[[#This Row],[Entry]]=$B$1,Tabela1[[#This Row],[real]],Tabela1[[#This Row],[L]]/($B$1-Tabela1[[#This Row],[Entry]]))</f>
        <v>3.3761843977637396</v>
      </c>
      <c r="P1067" s="35">
        <v>879.64510864246586</v>
      </c>
      <c r="Q1067" s="3">
        <f>MIN(500,$B$1-Tabela1[[#This Row],[Entry]])</f>
        <v>500</v>
      </c>
      <c r="R1067" s="21">
        <f>(0.25-Tabela1[[#This Row],[days]]/2000)*$L$2+(Tabela1[[#This Row],[days]]/2000+0.75)*(IF(Tabela1[[#This Row],[real]]&gt;Tabela1[[#This Row],[AV2]],0.4*Tabela1[[#This Row],[real]]+0.6*Tabela1[[#This Row],[AV2]],Tabela1[[#This Row],[AV2]]))</f>
        <v>3.5201777989867318</v>
      </c>
      <c r="S1067" s="22">
        <f>Tabela1[[#This Row],[real]]-Tabela1[[#This Row],[AV2]]</f>
        <v>0.22314160365473645</v>
      </c>
      <c r="T1067" s="47">
        <f>Tabela1[[#This Row],[real]]/Tabela1[[#This Row],[AV2]]</f>
        <v>1.0650383944747122</v>
      </c>
      <c r="U1067" s="168">
        <v>43566</v>
      </c>
      <c r="V1067" s="191" t="s">
        <v>4082</v>
      </c>
      <c r="W1067" s="191"/>
      <c r="X1067" s="2"/>
      <c r="Y1067" s="41"/>
      <c r="Z1067" s="40"/>
      <c r="AA1067" s="41"/>
      <c r="AB1067" s="40"/>
    </row>
    <row r="1068" spans="1:28" x14ac:dyDescent="0.2">
      <c r="A1068" s="44">
        <v>8395071</v>
      </c>
      <c r="B1068" s="44" t="s">
        <v>3683</v>
      </c>
      <c r="C1068" s="44" t="s">
        <v>3684</v>
      </c>
      <c r="D1068" s="45">
        <v>4.5</v>
      </c>
      <c r="E1068" s="46">
        <v>4.1163128429669609</v>
      </c>
      <c r="F1068" s="116">
        <v>2017</v>
      </c>
      <c r="G10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3.0961653322143179</v>
      </c>
      <c r="I1068" s="46">
        <v>0.89</v>
      </c>
      <c r="J1068" s="23">
        <f>(Tabela1[[#This Row],[real]]-1)^3/Tabela1[[#This Row],[Z]]*0.00002</f>
        <v>6.8008490822458372E-4</v>
      </c>
      <c r="K1068" s="111">
        <v>2510.5794650333751</v>
      </c>
      <c r="L1068" s="66">
        <v>3738.0077390242373</v>
      </c>
      <c r="M1068" s="49">
        <v>43087</v>
      </c>
      <c r="N1068" s="22">
        <f>IF(Tabela1[[#This Row],[Entry]]=$B$1,Tabela1[[#This Row],[real]],Tabela1[[#This Row],[L2]]/Tabela1[[#This Row],[days2]])</f>
        <v>4.4467711551204827</v>
      </c>
      <c r="O1068" s="47">
        <f>IF(Tabela1[[#This Row],[Entry]]=$B$1,Tabela1[[#This Row],[real]],Tabela1[[#This Row],[L]]/($B$1-Tabela1[[#This Row],[Entry]]))</f>
        <v>4.5090563800051111</v>
      </c>
      <c r="P1068" s="116">
        <v>564.58481389185681</v>
      </c>
      <c r="Q1068" s="48">
        <f>MIN(500,$B$1-Tabela1[[#This Row],[Entry]])</f>
        <v>500</v>
      </c>
      <c r="R1068" s="46">
        <f>(0.25-Tabela1[[#This Row],[days]]/2000)*$L$2+(Tabela1[[#This Row],[days]]/2000+0.75)*(IF(Tabela1[[#This Row],[real]]&gt;Tabela1[[#This Row],[AV2]],0.4*Tabela1[[#This Row],[real]]+0.6*Tabela1[[#This Row],[AV2]],Tabela1[[#This Row],[AV2]]))</f>
        <v>4.4467711551204827</v>
      </c>
      <c r="S1068" s="47">
        <f>Tabela1[[#This Row],[real]]-Tabela1[[#This Row],[AV2]]</f>
        <v>-0.33045831215352184</v>
      </c>
      <c r="T1068" s="47">
        <f>Tabela1[[#This Row],[real]]/Tabela1[[#This Row],[AV2]]</f>
        <v>0.92568578399340451</v>
      </c>
      <c r="U1068" s="172">
        <v>43566</v>
      </c>
      <c r="V1068" s="191" t="s">
        <v>4037</v>
      </c>
      <c r="W1068" s="191"/>
      <c r="X1068" s="2"/>
      <c r="Y1068" s="41"/>
      <c r="Z1068" s="40"/>
      <c r="AA1068" s="41"/>
      <c r="AB1068" s="40"/>
    </row>
    <row r="1069" spans="1:28" x14ac:dyDescent="0.2">
      <c r="A1069" s="557">
        <v>10051603</v>
      </c>
      <c r="B1069" s="557" t="s">
        <v>5992</v>
      </c>
      <c r="C1069" s="557" t="s">
        <v>5992</v>
      </c>
      <c r="D1069" s="558">
        <v>3.5</v>
      </c>
      <c r="E1069" s="559">
        <v>3.2444855821448382</v>
      </c>
      <c r="F1069" s="560">
        <v>2019</v>
      </c>
      <c r="G10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0.660680503979025</v>
      </c>
      <c r="H1069" s="597"/>
      <c r="I1069" s="559">
        <v>0.33</v>
      </c>
      <c r="J1069" s="561">
        <f>(Tabela1[[#This Row],[real]]-1)^3/Tabela1[[#This Row],[Z]]*0.00002</f>
        <v>6.8527756791313794E-4</v>
      </c>
      <c r="K1069" s="562">
        <v>998.05461548130631</v>
      </c>
      <c r="L1069" s="562">
        <v>1185.6654703249144</v>
      </c>
      <c r="M1069" s="563">
        <v>43566</v>
      </c>
      <c r="N1069" s="564">
        <f>IF(Tabela1[[#This Row],[Entry]]=$B$1,Tabela1[[#This Row],[real]],Tabela1[[#This Row],[L2]]/Tabela1[[#This Row],[days2]])</f>
        <v>3.3782510355304955</v>
      </c>
      <c r="O1069" s="564">
        <f>IF(Tabela1[[#This Row],[Entry]]=$B$1,Tabela1[[#This Row],[real]],Tabela1[[#This Row],[L]]/($B$1-Tabela1[[#This Row],[Entry]]))</f>
        <v>3.3876156294997553</v>
      </c>
      <c r="P1069" s="560">
        <v>295.43530216799866</v>
      </c>
      <c r="Q1069" s="565">
        <f>MIN(500,$B$1-Tabela1[[#This Row],[Entry]])</f>
        <v>350</v>
      </c>
      <c r="R1069" s="559">
        <f>(0.25-Tabela1[[#This Row],[days]]/2000)*$L$2+(Tabela1[[#This Row],[days]]/2000+0.75)*(IF(Tabela1[[#This Row],[real]]&gt;Tabela1[[#This Row],[AV2]],0.4*Tabela1[[#This Row],[real]]+0.6*Tabela1[[#This Row],[AV2]],Tabela1[[#This Row],[AV2]]))</f>
        <v>3.3752538136614079</v>
      </c>
      <c r="S1069" s="564">
        <f>Tabela1[[#This Row],[real]]-Tabela1[[#This Row],[AV2]]</f>
        <v>-0.13376545338565737</v>
      </c>
      <c r="T1069" s="564">
        <f>Tabela1[[#This Row],[real]]/Tabela1[[#This Row],[AV2]]</f>
        <v>0.96040393328417883</v>
      </c>
      <c r="U1069" s="566">
        <v>43566</v>
      </c>
      <c r="V1069" s="191" t="s">
        <v>4009</v>
      </c>
      <c r="W1069" s="191"/>
      <c r="X1069" s="2"/>
      <c r="Y1069" s="41"/>
      <c r="Z1069" s="40"/>
      <c r="AA1069" s="41"/>
      <c r="AB1069" s="40"/>
    </row>
    <row r="1070" spans="1:28" x14ac:dyDescent="0.2">
      <c r="A1070" s="570">
        <v>6161599</v>
      </c>
      <c r="B1070" s="570" t="s">
        <v>3103</v>
      </c>
      <c r="C1070" s="570" t="s">
        <v>5993</v>
      </c>
      <c r="D1070" s="571">
        <v>3.5</v>
      </c>
      <c r="E1070" s="572">
        <v>3.4720079312747156</v>
      </c>
      <c r="F1070" s="560">
        <v>2015</v>
      </c>
      <c r="G10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0" s="571"/>
      <c r="I1070" s="572">
        <v>0.32</v>
      </c>
      <c r="J1070" s="561">
        <f>(Tabela1[[#This Row],[real]]-1)^3/Tabela1[[#This Row],[Z]]*0.00002</f>
        <v>9.4412521546165013E-4</v>
      </c>
      <c r="K1070" s="573">
        <v>1081.5363064904689</v>
      </c>
      <c r="L1070" s="562">
        <v>1286.0276369047835</v>
      </c>
      <c r="M1070" s="566">
        <v>43566</v>
      </c>
      <c r="N1070" s="564">
        <f>IF(Tabela1[[#This Row],[Entry]]=$B$1,Tabela1[[#This Row],[real]],Tabela1[[#This Row],[L2]]/Tabela1[[#This Row],[days2]])</f>
        <v>3.660822855473973</v>
      </c>
      <c r="O1070" s="574">
        <f>IF(Tabela1[[#This Row],[Entry]]=$B$1,Tabela1[[#This Row],[real]],Tabela1[[#This Row],[L]]/($B$1-Tabela1[[#This Row],[Entry]]))</f>
        <v>3.6743646768708103</v>
      </c>
      <c r="P1070" s="575">
        <v>295.43530216799866</v>
      </c>
      <c r="Q1070" s="576">
        <f>MIN(500,$B$1-Tabela1[[#This Row],[Entry]])</f>
        <v>350</v>
      </c>
      <c r="R1070" s="572">
        <f>(0.25-Tabela1[[#This Row],[days]]/2000)*$L$2+(Tabela1[[#This Row],[days]]/2000+0.75)*(IF(Tabela1[[#This Row],[real]]&gt;Tabela1[[#This Row],[AV2]],0.4*Tabela1[[#This Row],[real]]+0.6*Tabela1[[#This Row],[AV2]],Tabela1[[#This Row],[AV2]]))</f>
        <v>3.6366327471091244</v>
      </c>
      <c r="S1070" s="574">
        <f>Tabela1[[#This Row],[real]]-Tabela1[[#This Row],[AV2]]</f>
        <v>-0.18881492419925738</v>
      </c>
      <c r="T1070" s="574">
        <f>Tabela1[[#This Row],[real]]/Tabela1[[#This Row],[AV2]]</f>
        <v>0.9484228186794329</v>
      </c>
      <c r="U1070" s="566">
        <v>43566</v>
      </c>
      <c r="V1070" s="191" t="s">
        <v>5994</v>
      </c>
      <c r="W1070" s="191"/>
      <c r="X1070" s="2"/>
      <c r="Y1070" s="41"/>
      <c r="Z1070" s="40"/>
      <c r="AA1070" s="41"/>
      <c r="AB1070" s="40"/>
    </row>
    <row r="1071" spans="1:28" x14ac:dyDescent="0.2">
      <c r="A1071" s="65">
        <v>11014</v>
      </c>
      <c r="B1071" s="65" t="s">
        <v>2505</v>
      </c>
      <c r="C1071" s="65" t="s">
        <v>664</v>
      </c>
      <c r="D1071" s="39">
        <v>3.5</v>
      </c>
      <c r="E1071" s="41">
        <v>3.5815693143321057</v>
      </c>
      <c r="F1071" s="116">
        <v>1993</v>
      </c>
      <c r="G10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1" s="39"/>
      <c r="I1071" s="41">
        <v>0.63</v>
      </c>
      <c r="J1071" s="23">
        <f>(Tabela1[[#This Row],[real]]-1)^3/Tabela1[[#This Row],[Z]]*0.00002</f>
        <v>5.4618631800923661E-4</v>
      </c>
      <c r="K1071" s="66">
        <v>2872.2696386278349</v>
      </c>
      <c r="L1071" s="66">
        <v>4845.8480063468269</v>
      </c>
      <c r="M1071" s="67">
        <v>42409</v>
      </c>
      <c r="N1071" s="22">
        <f>IF(Tabela1[[#This Row],[Entry]]=$B$1,Tabela1[[#This Row],[real]],Tabela1[[#This Row],[L2]]/Tabela1[[#This Row],[days2]])</f>
        <v>3.2652596034559167</v>
      </c>
      <c r="O1071" s="42">
        <f>IF(Tabela1[[#This Row],[Entry]]=$B$1,Tabela1[[#This Row],[real]],Tabela1[[#This Row],[L]]/($B$1-Tabela1[[#This Row],[Entry]]))</f>
        <v>3.2155593937271578</v>
      </c>
      <c r="P1071" s="115">
        <v>879.64510864246586</v>
      </c>
      <c r="Q1071" s="43">
        <f>MIN(500,$B$1-Tabela1[[#This Row],[Entry]])</f>
        <v>500</v>
      </c>
      <c r="R1071" s="41">
        <f>(0.25-Tabela1[[#This Row],[days]]/2000)*$L$2+(Tabela1[[#This Row],[days]]/2000+0.75)*(IF(Tabela1[[#This Row],[real]]&gt;Tabela1[[#This Row],[AV2]],0.4*Tabela1[[#This Row],[real]]+0.6*Tabela1[[#This Row],[AV2]],Tabela1[[#This Row],[AV2]]))</f>
        <v>3.3917834878063924</v>
      </c>
      <c r="S1071" s="42">
        <f>Tabela1[[#This Row],[real]]-Tabela1[[#This Row],[AV2]]</f>
        <v>0.31630971087618898</v>
      </c>
      <c r="T1071" s="64">
        <f>Tabela1[[#This Row],[real]]/Tabela1[[#This Row],[AV2]]</f>
        <v>1.0968712290261424</v>
      </c>
      <c r="U1071" s="172">
        <v>43566</v>
      </c>
      <c r="V1071" s="191" t="s">
        <v>4819</v>
      </c>
      <c r="W1071" s="191"/>
      <c r="X1071" s="2"/>
      <c r="Y1071" s="41"/>
      <c r="Z1071" s="40"/>
      <c r="AA1071" s="41"/>
      <c r="AB1071" s="40"/>
    </row>
    <row r="1072" spans="1:28" x14ac:dyDescent="0.2">
      <c r="A1072" s="65">
        <v>17906</v>
      </c>
      <c r="B1072" s="65" t="s">
        <v>118</v>
      </c>
      <c r="C1072" s="65" t="s">
        <v>2469</v>
      </c>
      <c r="D1072" s="39">
        <v>4</v>
      </c>
      <c r="E1072" s="41">
        <v>3.7147864537022524</v>
      </c>
      <c r="F1072" s="116">
        <v>1963</v>
      </c>
      <c r="G10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1.7061715377537701</v>
      </c>
      <c r="H1072" s="39">
        <v>1</v>
      </c>
      <c r="I1072" s="41">
        <v>0.88</v>
      </c>
      <c r="J1072" s="23">
        <f>(Tabela1[[#This Row],[real]]-1)^3/Tabela1[[#This Row],[Z]]*0.00002</f>
        <v>4.5473077165892912E-4</v>
      </c>
      <c r="K1072" s="66">
        <v>3261.9365115971095</v>
      </c>
      <c r="L1072" s="66">
        <v>5573.1585086274818</v>
      </c>
      <c r="M1072" s="67">
        <v>42409</v>
      </c>
      <c r="N1072" s="22">
        <f>IF(Tabela1[[#This Row],[Entry]]=$B$1,Tabela1[[#This Row],[real]],Tabela1[[#This Row],[L2]]/Tabela1[[#This Row],[days2]])</f>
        <v>3.708241516435161</v>
      </c>
      <c r="O1072" s="42">
        <f>IF(Tabela1[[#This Row],[Entry]]=$B$1,Tabela1[[#This Row],[real]],Tabela1[[#This Row],[L]]/($B$1-Tabela1[[#This Row],[Entry]]))</f>
        <v>3.6981808285517466</v>
      </c>
      <c r="P1072" s="115">
        <v>879.64510864246586</v>
      </c>
      <c r="Q1072" s="43">
        <f>MIN(500,$B$1-Tabela1[[#This Row],[Entry]])</f>
        <v>500</v>
      </c>
      <c r="R1072" s="41">
        <f>(0.25-Tabela1[[#This Row],[days]]/2000)*$L$2+(Tabela1[[#This Row],[days]]/2000+0.75)*(IF(Tabela1[[#This Row],[real]]&gt;Tabela1[[#This Row],[AV2]],0.4*Tabela1[[#This Row],[real]]+0.6*Tabela1[[#This Row],[AV2]],Tabela1[[#This Row],[AV2]]))</f>
        <v>3.7108594913419974</v>
      </c>
      <c r="S1072" s="42">
        <f>Tabela1[[#This Row],[real]]-Tabela1[[#This Row],[AV2]]</f>
        <v>6.5449372670913775E-3</v>
      </c>
      <c r="T1072" s="64">
        <f>Tabela1[[#This Row],[real]]/Tabela1[[#This Row],[AV2]]</f>
        <v>1.0017649706034744</v>
      </c>
      <c r="U1072" s="168">
        <v>43565</v>
      </c>
      <c r="V1072" s="191" t="s">
        <v>4333</v>
      </c>
      <c r="W1072" s="191"/>
      <c r="X1072" s="2"/>
      <c r="Y1072" s="41"/>
      <c r="Z1072" s="40"/>
      <c r="AA1072" s="41"/>
      <c r="AB1072" s="40"/>
    </row>
    <row r="1073" spans="1:28" x14ac:dyDescent="0.2">
      <c r="A1073" s="570">
        <v>349136</v>
      </c>
      <c r="B1073" s="570" t="s">
        <v>5989</v>
      </c>
      <c r="C1073" s="570" t="s">
        <v>5990</v>
      </c>
      <c r="D1073" s="571">
        <v>3.5</v>
      </c>
      <c r="E1073" s="572">
        <v>3.4071126485886647</v>
      </c>
      <c r="F1073" s="560">
        <v>2005</v>
      </c>
      <c r="G10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3" s="571"/>
      <c r="I1073" s="572">
        <v>0.33999999999999997</v>
      </c>
      <c r="J1073" s="561">
        <f>(Tabela1[[#This Row],[real]]-1)^3/Tabela1[[#This Row],[Z]]*0.00002</f>
        <v>8.2042771610488208E-4</v>
      </c>
      <c r="K1073" s="573">
        <v>1056.9144804074733</v>
      </c>
      <c r="L1073" s="562">
        <v>1256.7573542735079</v>
      </c>
      <c r="M1073" s="566">
        <v>43565</v>
      </c>
      <c r="N1073" s="564">
        <f>IF(Tabela1[[#This Row],[Entry]]=$B$1,Tabela1[[#This Row],[real]],Tabela1[[#This Row],[L2]]/Tabela1[[#This Row],[days2]])</f>
        <v>3.5689706070082075</v>
      </c>
      <c r="O1073" s="574">
        <f>IF(Tabela1[[#This Row],[Entry]]=$B$1,Tabela1[[#This Row],[real]],Tabela1[[#This Row],[L]]/($B$1-Tabela1[[#This Row],[Entry]]))</f>
        <v>3.5805052828305066</v>
      </c>
      <c r="P1073" s="575">
        <v>296.13986686583064</v>
      </c>
      <c r="Q1073" s="576">
        <f>MIN(500,$B$1-Tabela1[[#This Row],[Entry]])</f>
        <v>351</v>
      </c>
      <c r="R1073" s="572">
        <f>(0.25-Tabela1[[#This Row],[days]]/2000)*$L$2+(Tabela1[[#This Row],[days]]/2000+0.75)*(IF(Tabela1[[#This Row],[real]]&gt;Tabela1[[#This Row],[AV2]],0.4*Tabela1[[#This Row],[real]]+0.6*Tabela1[[#This Row],[AV2]],Tabela1[[#This Row],[AV2]]))</f>
        <v>3.5517847585431577</v>
      </c>
      <c r="S1073" s="574">
        <f>Tabela1[[#This Row],[real]]-Tabela1[[#This Row],[AV2]]</f>
        <v>-0.16185795841954276</v>
      </c>
      <c r="T1073" s="574">
        <f>Tabela1[[#This Row],[real]]/Tabela1[[#This Row],[AV2]]</f>
        <v>0.95464855941886706</v>
      </c>
      <c r="U1073" s="566">
        <v>43565</v>
      </c>
      <c r="V1073" s="191" t="s">
        <v>5991</v>
      </c>
      <c r="W1073" s="191"/>
      <c r="X1073" s="2"/>
      <c r="Y1073" s="41"/>
      <c r="Z1073" s="40"/>
      <c r="AA1073" s="41"/>
      <c r="AB1073" s="40"/>
    </row>
    <row r="1074" spans="1:28" x14ac:dyDescent="0.2">
      <c r="A1074" s="10">
        <v>4649599</v>
      </c>
      <c r="B1074" s="10" t="s">
        <v>1811</v>
      </c>
      <c r="C1074" s="10" t="s">
        <v>1812</v>
      </c>
      <c r="D1074" s="2">
        <v>3.5</v>
      </c>
      <c r="E1074" s="21">
        <v>3.454272573294952</v>
      </c>
      <c r="F1074" s="116">
        <v>2013</v>
      </c>
      <c r="G10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4" s="39"/>
      <c r="I1074" s="21">
        <v>0.79</v>
      </c>
      <c r="J1074" s="23">
        <f>(Tabela1[[#This Row],[real]]-1)^3/Tabela1[[#This Row],[Z]]*0.00002</f>
        <v>3.7425816746812637E-4</v>
      </c>
      <c r="K1074" s="24">
        <v>2950.8223649027555</v>
      </c>
      <c r="L1074" s="66">
        <v>5014.7690086602261</v>
      </c>
      <c r="M1074" s="1">
        <v>42409</v>
      </c>
      <c r="N1074" s="22">
        <f>IF(Tabela1[[#This Row],[Entry]]=$B$1,Tabela1[[#This Row],[real]],Tabela1[[#This Row],[L2]]/Tabela1[[#This Row],[days2]])</f>
        <v>3.3545600787307115</v>
      </c>
      <c r="O1074" s="22">
        <f>IF(Tabela1[[#This Row],[Entry]]=$B$1,Tabela1[[#This Row],[real]],Tabela1[[#This Row],[L]]/($B$1-Tabela1[[#This Row],[Entry]]))</f>
        <v>3.3276503043531691</v>
      </c>
      <c r="P1074" s="35">
        <v>879.64510864246586</v>
      </c>
      <c r="Q1074" s="3">
        <f>MIN(500,$B$1-Tabela1[[#This Row],[Entry]])</f>
        <v>500</v>
      </c>
      <c r="R1074" s="21">
        <f>(0.25-Tabela1[[#This Row],[days]]/2000)*$L$2+(Tabela1[[#This Row],[days]]/2000+0.75)*(IF(Tabela1[[#This Row],[real]]&gt;Tabela1[[#This Row],[AV2]],0.4*Tabela1[[#This Row],[real]]+0.6*Tabela1[[#This Row],[AV2]],Tabela1[[#This Row],[AV2]]))</f>
        <v>3.3944450765564076</v>
      </c>
      <c r="S1074" s="22">
        <f>Tabela1[[#This Row],[real]]-Tabela1[[#This Row],[AV2]]</f>
        <v>9.9712494564240473E-2</v>
      </c>
      <c r="T1074" s="47">
        <f>Tabela1[[#This Row],[real]]/Tabela1[[#This Row],[AV2]]</f>
        <v>1.0297244622913324</v>
      </c>
      <c r="U1074" s="168">
        <v>43564</v>
      </c>
      <c r="V1074" s="191" t="s">
        <v>4241</v>
      </c>
      <c r="W1074" s="191"/>
      <c r="X1074" s="2"/>
      <c r="Y1074" s="41"/>
      <c r="Z1074" s="40"/>
      <c r="AA1074" s="41"/>
      <c r="AB1074" s="40"/>
    </row>
    <row r="1075" spans="1:28" x14ac:dyDescent="0.2">
      <c r="A1075" s="44">
        <v>7691991</v>
      </c>
      <c r="B1075" s="44" t="s">
        <v>2818</v>
      </c>
      <c r="C1075" s="44" t="s">
        <v>3572</v>
      </c>
      <c r="D1075" s="45">
        <v>3.5</v>
      </c>
      <c r="E1075" s="46">
        <v>3.5412015527319372</v>
      </c>
      <c r="F1075" s="116">
        <v>2016</v>
      </c>
      <c r="G10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5" s="404"/>
      <c r="I1075" s="46">
        <v>0.5</v>
      </c>
      <c r="J1075" s="23">
        <f>(Tabela1[[#This Row],[real]]-1)^3/Tabela1[[#This Row],[Z]]*0.00002</f>
        <v>6.5641323263062191E-4</v>
      </c>
      <c r="K1075" s="111">
        <v>2199.5188760508131</v>
      </c>
      <c r="L1075" s="66">
        <v>3351.4808965284501</v>
      </c>
      <c r="M1075" s="49">
        <v>42976</v>
      </c>
      <c r="N1075" s="22">
        <f>IF(Tabela1[[#This Row],[Entry]]=$B$1,Tabela1[[#This Row],[real]],Tabela1[[#This Row],[L2]]/Tabela1[[#This Row],[days2]])</f>
        <v>3.5696885685325368</v>
      </c>
      <c r="O1075" s="47">
        <f>IF(Tabela1[[#This Row],[Entry]]=$B$1,Tabela1[[#This Row],[real]],Tabela1[[#This Row],[L]]/($B$1-Tabela1[[#This Row],[Entry]]))</f>
        <v>3.5654052090728192</v>
      </c>
      <c r="P1075" s="116">
        <v>616.16548161651349</v>
      </c>
      <c r="Q1075" s="48">
        <f>MIN(500,$B$1-Tabela1[[#This Row],[Entry]])</f>
        <v>500</v>
      </c>
      <c r="R1075" s="46">
        <f>(0.25-Tabela1[[#This Row],[days]]/2000)*$L$2+(Tabela1[[#This Row],[days]]/2000+0.75)*(IF(Tabela1[[#This Row],[real]]&gt;Tabela1[[#This Row],[AV2]],0.4*Tabela1[[#This Row],[real]]+0.6*Tabela1[[#This Row],[AV2]],Tabela1[[#This Row],[AV2]]))</f>
        <v>3.5696885685325368</v>
      </c>
      <c r="S1075" s="47">
        <f>Tabela1[[#This Row],[real]]-Tabela1[[#This Row],[AV2]]</f>
        <v>-2.8487015800599647E-2</v>
      </c>
      <c r="T1075" s="47">
        <f>Tabela1[[#This Row],[real]]/Tabela1[[#This Row],[AV2]]</f>
        <v>0.99201974759038702</v>
      </c>
      <c r="U1075" s="168">
        <v>43564</v>
      </c>
      <c r="V1075" s="191" t="s">
        <v>4699</v>
      </c>
      <c r="W1075" s="191"/>
      <c r="X1075" s="2"/>
      <c r="Y1075" s="41"/>
      <c r="Z1075" s="40"/>
      <c r="AA1075" s="41"/>
      <c r="AB1075" s="40"/>
    </row>
    <row r="1076" spans="1:28" x14ac:dyDescent="0.2">
      <c r="A1076" s="557">
        <v>3577</v>
      </c>
      <c r="B1076" s="557" t="s">
        <v>981</v>
      </c>
      <c r="C1076" s="557" t="s">
        <v>5985</v>
      </c>
      <c r="D1076" s="558">
        <v>3</v>
      </c>
      <c r="E1076" s="559">
        <v>2.8283106844200834</v>
      </c>
      <c r="F1076" s="560">
        <v>1987</v>
      </c>
      <c r="G10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6" s="558"/>
      <c r="I1076" s="559">
        <v>0.25</v>
      </c>
      <c r="J1076" s="561">
        <f>(Tabela1[[#This Row],[real]]-1)^3/Tabela1[[#This Row],[Z]]*0.00002</f>
        <v>4.8892244925069126E-4</v>
      </c>
      <c r="K1076" s="562">
        <v>869.22474184745045</v>
      </c>
      <c r="L1076" s="562">
        <v>1033.5317714180551</v>
      </c>
      <c r="M1076" s="563">
        <v>43563</v>
      </c>
      <c r="N1076" s="564">
        <f>IF(Tabela1[[#This Row],[Entry]]=$B$1,Tabela1[[#This Row],[real]],Tabela1[[#This Row],[L2]]/Tabela1[[#This Row],[days2]])</f>
        <v>2.9213034675041638</v>
      </c>
      <c r="O1076" s="564">
        <f>IF(Tabela1[[#This Row],[Entry]]=$B$1,Tabela1[[#This Row],[real]],Tabela1[[#This Row],[L]]/($B$1-Tabela1[[#This Row],[Entry]]))</f>
        <v>2.92785204367721</v>
      </c>
      <c r="P1076" s="560">
        <v>297.54688327196584</v>
      </c>
      <c r="Q1076" s="565">
        <f>MIN(500,$B$1-Tabela1[[#This Row],[Entry]])</f>
        <v>353</v>
      </c>
      <c r="R1076" s="559">
        <f>(0.25-Tabela1[[#This Row],[days]]/2000)*$L$2+(Tabela1[[#This Row],[days]]/2000+0.75)*(IF(Tabela1[[#This Row],[real]]&gt;Tabela1[[#This Row],[AV2]],0.4*Tabela1[[#This Row],[real]]+0.6*Tabela1[[#This Row],[AV2]],Tabela1[[#This Row],[AV2]]))</f>
        <v>2.9519518363223933</v>
      </c>
      <c r="S1076" s="564">
        <f>Tabela1[[#This Row],[real]]-Tabela1[[#This Row],[AV2]]</f>
        <v>-9.2992783084080433E-2</v>
      </c>
      <c r="T1076" s="564">
        <f>Tabela1[[#This Row],[real]]/Tabela1[[#This Row],[AV2]]</f>
        <v>0.96816736634228229</v>
      </c>
      <c r="U1076" s="566">
        <v>43563</v>
      </c>
      <c r="V1076" s="191" t="s">
        <v>5986</v>
      </c>
      <c r="W1076" s="191"/>
      <c r="X1076" s="2"/>
      <c r="Y1076" s="41"/>
      <c r="Z1076" s="40"/>
      <c r="AA1076" s="41"/>
      <c r="AB1076" s="40"/>
    </row>
    <row r="1077" spans="1:28" x14ac:dyDescent="0.2">
      <c r="A1077" s="65">
        <v>7981915</v>
      </c>
      <c r="B1077" s="65" t="s">
        <v>3447</v>
      </c>
      <c r="C1077" s="65" t="s">
        <v>3447</v>
      </c>
      <c r="D1077" s="39">
        <v>3</v>
      </c>
      <c r="E1077" s="41">
        <v>3.1452500621608794</v>
      </c>
      <c r="F1077" s="116">
        <v>2017</v>
      </c>
      <c r="G10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7" s="39"/>
      <c r="I1077" s="41">
        <v>0.42</v>
      </c>
      <c r="J1077" s="23">
        <f>(Tabela1[[#This Row],[real]]-1)^3/Tabela1[[#This Row],[Z]]*0.00002</f>
        <v>4.7012622162687833E-4</v>
      </c>
      <c r="K1077" s="66">
        <v>2140.6747072613312</v>
      </c>
      <c r="L1077" s="66">
        <v>3401.7633581767773</v>
      </c>
      <c r="M1077" s="67">
        <v>42802</v>
      </c>
      <c r="N1077" s="22">
        <f>IF(Tabela1[[#This Row],[Entry]]=$B$1,Tabela1[[#This Row],[real]],Tabela1[[#This Row],[L2]]/Tabela1[[#This Row],[days2]])</f>
        <v>3.0711738522586494</v>
      </c>
      <c r="O1077" s="42">
        <f>IF(Tabela1[[#This Row],[Entry]]=$B$1,Tabela1[[#This Row],[real]],Tabela1[[#This Row],[L]]/($B$1-Tabela1[[#This Row],[Entry]]))</f>
        <v>3.053647538758328</v>
      </c>
      <c r="P1077" s="115">
        <v>697.02166345516503</v>
      </c>
      <c r="Q1077" s="43">
        <f>MIN(500,$B$1-Tabela1[[#This Row],[Entry]])</f>
        <v>500</v>
      </c>
      <c r="R1077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3.1008043362195412</v>
      </c>
      <c r="S1077" s="42">
        <f>Tabela1[[#This Row],[real]]-Tabela1[[#This Row],[AV2]]</f>
        <v>7.4076209902230072E-2</v>
      </c>
      <c r="T1077" s="64">
        <f>Tabela1[[#This Row],[real]]/Tabela1[[#This Row],[AV2]]</f>
        <v>1.0241198360840926</v>
      </c>
      <c r="U1077" s="168">
        <v>43563</v>
      </c>
      <c r="V1077" s="191" t="s">
        <v>5142</v>
      </c>
      <c r="W1077" s="275"/>
      <c r="X1077" s="2"/>
      <c r="Y1077" s="41"/>
      <c r="Z1077" s="40"/>
      <c r="AA1077" s="41"/>
      <c r="AB1077" s="40"/>
    </row>
    <row r="1078" spans="1:28" x14ac:dyDescent="0.2">
      <c r="A1078" s="557">
        <v>13684</v>
      </c>
      <c r="B1078" s="557" t="s">
        <v>2573</v>
      </c>
      <c r="C1078" s="557" t="s">
        <v>5984</v>
      </c>
      <c r="D1078" s="558">
        <v>3</v>
      </c>
      <c r="E1078" s="559">
        <v>3.1618170977488007</v>
      </c>
      <c r="F1078" s="560">
        <v>1984</v>
      </c>
      <c r="G10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8" s="558"/>
      <c r="I1078" s="559">
        <v>0.33999999999999997</v>
      </c>
      <c r="J1078" s="561">
        <f>(Tabela1[[#This Row],[real]]-1)^3/Tabela1[[#This Row],[Z]]*0.00002</f>
        <v>5.9430299739534058E-4</v>
      </c>
      <c r="K1078" s="562">
        <v>975.22311322121902</v>
      </c>
      <c r="L1078" s="562">
        <v>1159.8440254068273</v>
      </c>
      <c r="M1078" s="563">
        <v>43563</v>
      </c>
      <c r="N1078" s="564">
        <f>IF(Tabela1[[#This Row],[Entry]]=$B$1,Tabela1[[#This Row],[real]],Tabela1[[#This Row],[L2]]/Tabela1[[#This Row],[days2]])</f>
        <v>3.2775443738385217</v>
      </c>
      <c r="O1078" s="564">
        <f>IF(Tabela1[[#This Row],[Entry]]=$B$1,Tabela1[[#This Row],[real]],Tabela1[[#This Row],[L]]/($B$1-Tabela1[[#This Row],[Entry]]))</f>
        <v>3.2856771257983777</v>
      </c>
      <c r="P1078" s="560">
        <v>297.54688327196584</v>
      </c>
      <c r="Q1078" s="565">
        <f>MIN(500,$B$1-Tabela1[[#This Row],[Entry]])</f>
        <v>353</v>
      </c>
      <c r="R1078" s="559">
        <f>(0.25-Tabela1[[#This Row],[days]]/2000)*$L$2+(Tabela1[[#This Row],[days]]/2000+0.75)*(IF(Tabela1[[#This Row],[real]]&gt;Tabela1[[#This Row],[AV2]],0.4*Tabela1[[#This Row],[real]]+0.6*Tabela1[[#This Row],[AV2]],Tabela1[[#This Row],[AV2]]))</f>
        <v>3.2820090360411758</v>
      </c>
      <c r="S1078" s="564">
        <f>Tabela1[[#This Row],[real]]-Tabela1[[#This Row],[AV2]]</f>
        <v>-0.115727276089721</v>
      </c>
      <c r="T1078" s="564">
        <f>Tabela1[[#This Row],[real]]/Tabela1[[#This Row],[AV2]]</f>
        <v>0.96469085910370567</v>
      </c>
      <c r="U1078" s="566">
        <v>43563</v>
      </c>
      <c r="V1078" s="191" t="s">
        <v>3938</v>
      </c>
      <c r="W1078" s="191"/>
      <c r="X1078" s="2"/>
      <c r="Y1078" s="41"/>
      <c r="Z1078" s="40"/>
      <c r="AA1078" s="41"/>
      <c r="AB1078" s="40"/>
    </row>
    <row r="1079" spans="1:28" x14ac:dyDescent="0.2">
      <c r="A1079" s="309">
        <v>4108982</v>
      </c>
      <c r="B1079" s="309" t="s">
        <v>1169</v>
      </c>
      <c r="C1079" s="309" t="s">
        <v>5320</v>
      </c>
      <c r="D1079" s="311">
        <v>3.5</v>
      </c>
      <c r="E1079" s="313">
        <v>3.5203159308117988</v>
      </c>
      <c r="F1079" s="116">
        <v>2012</v>
      </c>
      <c r="G10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79" s="39"/>
      <c r="I1079" s="313">
        <v>0.42</v>
      </c>
      <c r="J1079" s="301">
        <f>(Tabela1[[#This Row],[real]]-1)^3/Tabela1[[#This Row],[Z]]*0.00002</f>
        <v>7.6233464836638568E-4</v>
      </c>
      <c r="K1079" s="317">
        <v>1750.2215953656973</v>
      </c>
      <c r="L1079" s="66">
        <v>2384.0366812518632</v>
      </c>
      <c r="M1079" s="306">
        <v>43268</v>
      </c>
      <c r="N1079" s="304">
        <f>IF(Tabela1[[#This Row],[Entry]]=$B$1,Tabela1[[#This Row],[real]],Tabela1[[#This Row],[L2]]/Tabela1[[#This Row],[days2]])</f>
        <v>3.6686227332234811</v>
      </c>
      <c r="O1079" s="319">
        <f>IF(Tabela1[[#This Row],[Entry]]=$B$1,Tabela1[[#This Row],[real]],Tabela1[[#This Row],[L]]/($B$1-Tabela1[[#This Row],[Entry]]))</f>
        <v>3.6790689525491715</v>
      </c>
      <c r="P1079" s="315">
        <v>477.07865393611712</v>
      </c>
      <c r="Q1079" s="321">
        <f>MIN(500,$B$1-Tabela1[[#This Row],[Entry]])</f>
        <v>500</v>
      </c>
      <c r="R1079" s="313">
        <f>(0.25-Tabela1[[#This Row],[days]]/2000)*$L$2+(Tabela1[[#This Row],[days]]/2000+0.75)*(IF(Tabela1[[#This Row],[real]]&gt;Tabela1[[#This Row],[AV2]],0.4*Tabela1[[#This Row],[real]]+0.6*Tabela1[[#This Row],[AV2]],Tabela1[[#This Row],[AV2]]))</f>
        <v>3.6686227332234811</v>
      </c>
      <c r="S1079" s="319">
        <f>Tabela1[[#This Row],[real]]-Tabela1[[#This Row],[AV2]]</f>
        <v>-0.14830680241168226</v>
      </c>
      <c r="T1079" s="319">
        <f>Tabela1[[#This Row],[real]]/Tabela1[[#This Row],[AV2]]</f>
        <v>0.95957425628190152</v>
      </c>
      <c r="U1079" s="306">
        <v>43563</v>
      </c>
      <c r="V1079" s="307" t="s">
        <v>5321</v>
      </c>
      <c r="W1079" s="191"/>
      <c r="X1079" s="2"/>
      <c r="Y1079" s="41"/>
      <c r="Z1079" s="40"/>
      <c r="AA1079" s="41"/>
      <c r="AB1079" s="40"/>
    </row>
    <row r="1080" spans="1:28" x14ac:dyDescent="0.2">
      <c r="A1080" s="75">
        <v>496741</v>
      </c>
      <c r="B1080" s="75" t="s">
        <v>1690</v>
      </c>
      <c r="C1080" s="75" t="s">
        <v>3617</v>
      </c>
      <c r="D1080" s="76">
        <v>3.5</v>
      </c>
      <c r="E1080" s="77">
        <v>3.5448767611282284</v>
      </c>
      <c r="F1080" s="116">
        <v>1986</v>
      </c>
      <c r="G10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0" s="76"/>
      <c r="I1080" s="77">
        <v>0.55000000000000004</v>
      </c>
      <c r="J1080" s="23">
        <f>(Tabela1[[#This Row],[real]]-1)^3/Tabela1[[#This Row],[Z]]*0.00002</f>
        <v>5.9933214826170256E-4</v>
      </c>
      <c r="K1080" s="112">
        <v>2119.99463662277</v>
      </c>
      <c r="L1080" s="66">
        <v>3170.945498830888</v>
      </c>
      <c r="M1080" s="79">
        <v>43040</v>
      </c>
      <c r="N1080" s="22">
        <f>IF(Tabela1[[#This Row],[Entry]]=$B$1,Tabela1[[#This Row],[real]],Tabela1[[#This Row],[L2]]/Tabela1[[#This Row],[days2]])</f>
        <v>3.6151146965949921</v>
      </c>
      <c r="O1080" s="64">
        <f>IF(Tabela1[[#This Row],[Entry]]=$B$1,Tabela1[[#This Row],[real]],Tabela1[[#This Row],[L]]/($B$1-Tabela1[[#This Row],[Entry]]))</f>
        <v>3.6198007977521551</v>
      </c>
      <c r="P1080" s="117">
        <v>586.42527680229693</v>
      </c>
      <c r="Q1080" s="78">
        <f>MIN(500,$B$1-Tabela1[[#This Row],[Entry]])</f>
        <v>500</v>
      </c>
      <c r="R1080" s="77">
        <f>(0.25-Tabela1[[#This Row],[days]]/2000)*$L$2+(Tabela1[[#This Row],[days]]/2000+0.75)*(IF(Tabela1[[#This Row],[real]]&gt;Tabela1[[#This Row],[AV2]],0.4*Tabela1[[#This Row],[real]]+0.6*Tabela1[[#This Row],[AV2]],Tabela1[[#This Row],[AV2]]))</f>
        <v>3.6151146965949921</v>
      </c>
      <c r="S1080" s="64">
        <f>Tabela1[[#This Row],[real]]-Tabela1[[#This Row],[AV2]]</f>
        <v>-7.0237935466763712E-2</v>
      </c>
      <c r="T1080" s="64">
        <f>Tabela1[[#This Row],[real]]/Tabela1[[#This Row],[AV2]]</f>
        <v>0.98057103539953527</v>
      </c>
      <c r="U1080" s="168">
        <v>43563</v>
      </c>
      <c r="V1080" s="191" t="s">
        <v>3938</v>
      </c>
      <c r="W1080" s="275"/>
      <c r="X1080" s="2"/>
      <c r="Y1080" s="41"/>
      <c r="Z1080" s="40"/>
      <c r="AA1080" s="41"/>
      <c r="AB1080" s="40"/>
    </row>
    <row r="1081" spans="1:28" x14ac:dyDescent="0.2">
      <c r="A1081" s="65">
        <v>2590</v>
      </c>
      <c r="B1081" s="65" t="s">
        <v>614</v>
      </c>
      <c r="C1081" s="65" t="s">
        <v>615</v>
      </c>
      <c r="D1081" s="39">
        <v>3.5</v>
      </c>
      <c r="E1081" s="41">
        <v>3.5586701899937871</v>
      </c>
      <c r="F1081" s="116">
        <v>1992</v>
      </c>
      <c r="G10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1" s="39"/>
      <c r="I1081" s="41">
        <v>0.87</v>
      </c>
      <c r="J1081" s="23">
        <f>(Tabela1[[#This Row],[real]]-1)^3/Tabela1[[#This Row],[Z]]*0.00002</f>
        <v>3.8508240115745184E-4</v>
      </c>
      <c r="K1081" s="66">
        <v>2902.2524633086232</v>
      </c>
      <c r="L1081" s="66">
        <v>4913.2133612138732</v>
      </c>
      <c r="M1081" s="67">
        <v>42409</v>
      </c>
      <c r="N1081" s="22">
        <f>IF(Tabela1[[#This Row],[Entry]]=$B$1,Tabela1[[#This Row],[real]],Tabela1[[#This Row],[L2]]/Tabela1[[#This Row],[days2]])</f>
        <v>3.2993447411849948</v>
      </c>
      <c r="O1081" s="42">
        <f>IF(Tabela1[[#This Row],[Entry]]=$B$1,Tabela1[[#This Row],[real]],Tabela1[[#This Row],[L]]/($B$1-Tabela1[[#This Row],[Entry]]))</f>
        <v>3.2602610227033</v>
      </c>
      <c r="P1081" s="115">
        <v>879.64510864246586</v>
      </c>
      <c r="Q1081" s="43">
        <f>MIN(500,$B$1-Tabela1[[#This Row],[Entry]])</f>
        <v>500</v>
      </c>
      <c r="R1081" s="41">
        <f>(0.25-Tabela1[[#This Row],[days]]/2000)*$L$2+(Tabela1[[#This Row],[days]]/2000+0.75)*(IF(Tabela1[[#This Row],[real]]&gt;Tabela1[[#This Row],[AV2]],0.4*Tabela1[[#This Row],[real]]+0.6*Tabela1[[#This Row],[AV2]],Tabela1[[#This Row],[AV2]]))</f>
        <v>3.4030749207085114</v>
      </c>
      <c r="S1081" s="42">
        <f>Tabela1[[#This Row],[real]]-Tabela1[[#This Row],[AV2]]</f>
        <v>0.25932544880879238</v>
      </c>
      <c r="T1081" s="64">
        <f>Tabela1[[#This Row],[real]]/Tabela1[[#This Row],[AV2]]</f>
        <v>1.0785990762261639</v>
      </c>
      <c r="U1081" s="168">
        <v>43563</v>
      </c>
      <c r="V1081" s="191" t="s">
        <v>4825</v>
      </c>
      <c r="W1081" s="307"/>
      <c r="X1081" s="2"/>
      <c r="Y1081" s="41"/>
      <c r="Z1081" s="40"/>
      <c r="AA1081" s="41"/>
      <c r="AB1081" s="40"/>
    </row>
    <row r="1082" spans="1:28" x14ac:dyDescent="0.2">
      <c r="A1082" s="44">
        <v>6677561</v>
      </c>
      <c r="B1082" s="44" t="s">
        <v>3768</v>
      </c>
      <c r="C1082" s="44" t="s">
        <v>3769</v>
      </c>
      <c r="D1082" s="45">
        <v>3.5</v>
      </c>
      <c r="E1082" s="46">
        <v>3.6058675916983725</v>
      </c>
      <c r="F1082" s="116">
        <v>2015</v>
      </c>
      <c r="G10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2" s="2">
        <v>1</v>
      </c>
      <c r="I1082" s="46">
        <v>0.55000000000000004</v>
      </c>
      <c r="J1082" s="23">
        <f>(Tabela1[[#This Row],[real]]-1)^3/Tabela1[[#This Row],[Z]]*0.00002</f>
        <v>6.4346412745412338E-4</v>
      </c>
      <c r="K1082" s="111">
        <v>1967.2805652337895</v>
      </c>
      <c r="L1082" s="66">
        <v>2826.3146385622786</v>
      </c>
      <c r="M1082" s="49">
        <v>43133</v>
      </c>
      <c r="N1082" s="22">
        <f>IF(Tabela1[[#This Row],[Entry]]=$B$1,Tabela1[[#This Row],[real]],Tabela1[[#This Row],[L2]]/Tabela1[[#This Row],[days2]])</f>
        <v>3.6215902429451257</v>
      </c>
      <c r="O1082" s="47">
        <f>IF(Tabela1[[#This Row],[Entry]]=$B$1,Tabela1[[#This Row],[real]],Tabela1[[#This Row],[L]]/($B$1-Tabela1[[#This Row],[Entry]]))</f>
        <v>3.6095972395431399</v>
      </c>
      <c r="P1082" s="116">
        <v>543.20904168163725</v>
      </c>
      <c r="Q1082" s="48">
        <f>MIN(500,$B$1-Tabela1[[#This Row],[Entry]])</f>
        <v>500</v>
      </c>
      <c r="R1082" s="46">
        <f>(0.25-Tabela1[[#This Row],[days]]/2000)*$L$2+(Tabela1[[#This Row],[days]]/2000+0.75)*(IF(Tabela1[[#This Row],[real]]&gt;Tabela1[[#This Row],[AV2]],0.4*Tabela1[[#This Row],[real]]+0.6*Tabela1[[#This Row],[AV2]],Tabela1[[#This Row],[AV2]]))</f>
        <v>3.6215902429451257</v>
      </c>
      <c r="S1082" s="47">
        <f>Tabela1[[#This Row],[real]]-Tabela1[[#This Row],[AV2]]</f>
        <v>-1.5722651246753205E-2</v>
      </c>
      <c r="T1082" s="47">
        <f>Tabela1[[#This Row],[real]]/Tabela1[[#This Row],[AV2]]</f>
        <v>0.99565863330966808</v>
      </c>
      <c r="U1082" s="168">
        <v>43563</v>
      </c>
      <c r="V1082" s="191" t="s">
        <v>4194</v>
      </c>
      <c r="W1082" s="238"/>
      <c r="X1082" s="2"/>
      <c r="Y1082" s="41"/>
      <c r="Z1082" s="40"/>
      <c r="AA1082" s="41"/>
      <c r="AB1082" s="40"/>
    </row>
    <row r="1083" spans="1:28" x14ac:dyDescent="0.2">
      <c r="A1083" s="65">
        <v>10147</v>
      </c>
      <c r="B1083" s="65" t="s">
        <v>1597</v>
      </c>
      <c r="C1083" s="65" t="s">
        <v>1598</v>
      </c>
      <c r="D1083" s="39">
        <v>4</v>
      </c>
      <c r="E1083" s="41">
        <v>3.8945620762873303</v>
      </c>
      <c r="F1083" s="116">
        <v>1981</v>
      </c>
      <c r="G10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3" s="39">
        <v>1</v>
      </c>
      <c r="I1083" s="41">
        <v>0.87</v>
      </c>
      <c r="J1083" s="23">
        <f>(Tabela1[[#This Row],[real]]-1)^3/Tabela1[[#This Row],[Z]]*0.00002</f>
        <v>5.5751858141951443E-4</v>
      </c>
      <c r="K1083" s="66">
        <v>3217.3308914318277</v>
      </c>
      <c r="L1083" s="66">
        <v>5434.7922915678009</v>
      </c>
      <c r="M1083" s="67">
        <v>42409</v>
      </c>
      <c r="N1083" s="22">
        <f>IF(Tabela1[[#This Row],[Entry]]=$B$1,Tabela1[[#This Row],[real]],Tabela1[[#This Row],[L2]]/Tabela1[[#This Row],[days2]])</f>
        <v>3.6575328616299059</v>
      </c>
      <c r="O1083" s="42">
        <f>IF(Tabela1[[#This Row],[Entry]]=$B$1,Tabela1[[#This Row],[real]],Tabela1[[#This Row],[L]]/($B$1-Tabela1[[#This Row],[Entry]]))</f>
        <v>3.6063651569792974</v>
      </c>
      <c r="P1083" s="115">
        <v>879.64510864246586</v>
      </c>
      <c r="Q1083" s="43">
        <f>MIN(500,$B$1-Tabela1[[#This Row],[Entry]])</f>
        <v>500</v>
      </c>
      <c r="R1083" s="41">
        <f>(0.25-Tabela1[[#This Row],[days]]/2000)*$L$2+(Tabela1[[#This Row],[days]]/2000+0.75)*(IF(Tabela1[[#This Row],[real]]&gt;Tabela1[[#This Row],[AV2]],0.4*Tabela1[[#This Row],[real]]+0.6*Tabela1[[#This Row],[AV2]],Tabela1[[#This Row],[AV2]]))</f>
        <v>3.7523445474928758</v>
      </c>
      <c r="S1083" s="42">
        <f>Tabela1[[#This Row],[real]]-Tabela1[[#This Row],[AV2]]</f>
        <v>0.23702921465742444</v>
      </c>
      <c r="T1083" s="64">
        <f>Tabela1[[#This Row],[real]]/Tabela1[[#This Row],[AV2]]</f>
        <v>1.0648057648761076</v>
      </c>
      <c r="U1083" s="168">
        <v>43563</v>
      </c>
      <c r="V1083" s="191" t="s">
        <v>5038</v>
      </c>
      <c r="W1083" s="191"/>
      <c r="X1083" s="2"/>
      <c r="Y1083" s="41"/>
      <c r="Z1083" s="40"/>
      <c r="AA1083" s="41"/>
      <c r="AB1083" s="40"/>
    </row>
    <row r="1084" spans="1:28" x14ac:dyDescent="0.2">
      <c r="A1084" s="10">
        <v>37283</v>
      </c>
      <c r="B1084" s="10" t="s">
        <v>460</v>
      </c>
      <c r="C1084" s="10" t="s">
        <v>2328</v>
      </c>
      <c r="D1084" s="2">
        <v>4</v>
      </c>
      <c r="E1084" s="21">
        <v>3.6092994536396721</v>
      </c>
      <c r="F1084" s="116">
        <v>1998</v>
      </c>
      <c r="G10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6.8172420214816922</v>
      </c>
      <c r="I1084" s="21">
        <v>0.79999999999999993</v>
      </c>
      <c r="J1084" s="23">
        <f>(Tabela1[[#This Row],[real]]-1)^3/Tabela1[[#This Row],[Z]]*0.00002</f>
        <v>4.4413170666910415E-4</v>
      </c>
      <c r="K1084" s="24">
        <v>3226.3736853197274</v>
      </c>
      <c r="L1084" s="66">
        <v>5534.4876907138478</v>
      </c>
      <c r="M1084" s="1">
        <v>42409</v>
      </c>
      <c r="N1084" s="22">
        <f>IF(Tabela1[[#This Row],[Entry]]=$B$1,Tabela1[[#This Row],[real]],Tabela1[[#This Row],[L2]]/Tabela1[[#This Row],[days2]])</f>
        <v>3.6678129095708933</v>
      </c>
      <c r="O1084" s="22">
        <f>IF(Tabela1[[#This Row],[Entry]]=$B$1,Tabela1[[#This Row],[real]],Tabela1[[#This Row],[L]]/($B$1-Tabela1[[#This Row],[Entry]]))</f>
        <v>3.6725200336521882</v>
      </c>
      <c r="P1084" s="35">
        <v>879.64510864246586</v>
      </c>
      <c r="Q1084" s="3">
        <f>MIN(500,$B$1-Tabela1[[#This Row],[Entry]])</f>
        <v>500</v>
      </c>
      <c r="R1084" s="21">
        <f>(0.25-Tabela1[[#This Row],[days]]/2000)*$L$2+(Tabela1[[#This Row],[days]]/2000+0.75)*(IF(Tabela1[[#This Row],[real]]&gt;Tabela1[[#This Row],[AV2]],0.4*Tabela1[[#This Row],[real]]+0.6*Tabela1[[#This Row],[AV2]],Tabela1[[#This Row],[AV2]]))</f>
        <v>3.6678129095708933</v>
      </c>
      <c r="S1084" s="22">
        <f>Tabela1[[#This Row],[real]]-Tabela1[[#This Row],[AV2]]</f>
        <v>-5.8513455931221259E-2</v>
      </c>
      <c r="T1084" s="47">
        <f>Tabela1[[#This Row],[real]]/Tabela1[[#This Row],[AV2]]</f>
        <v>0.98404677191180212</v>
      </c>
      <c r="U1084" s="172">
        <v>43562</v>
      </c>
      <c r="V1084" s="191" t="s">
        <v>4004</v>
      </c>
      <c r="W1084" s="191"/>
      <c r="X1084" s="2"/>
      <c r="Y1084" s="41"/>
      <c r="Z1084" s="40"/>
      <c r="AA1084" s="41"/>
      <c r="AB1084" s="40"/>
    </row>
    <row r="1085" spans="1:28" x14ac:dyDescent="0.2">
      <c r="A1085" s="75">
        <v>6347663</v>
      </c>
      <c r="B1085" s="75" t="s">
        <v>3668</v>
      </c>
      <c r="C1085" s="75" t="s">
        <v>3256</v>
      </c>
      <c r="D1085" s="76">
        <v>4</v>
      </c>
      <c r="E1085" s="77">
        <v>3.7120149669839484</v>
      </c>
      <c r="F1085" s="116">
        <v>2014</v>
      </c>
      <c r="G10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1.8404559894261447</v>
      </c>
      <c r="H1085" s="76"/>
      <c r="I1085" s="77">
        <v>0.5</v>
      </c>
      <c r="J1085" s="23">
        <f>(Tabela1[[#This Row],[real]]-1)^3/Tabela1[[#This Row],[Z]]*0.00002</f>
        <v>7.9787753495235694E-4</v>
      </c>
      <c r="K1085" s="112">
        <v>2003.746612038974</v>
      </c>
      <c r="L1085" s="66">
        <v>2856.1219255631549</v>
      </c>
      <c r="M1085" s="79">
        <v>43151</v>
      </c>
      <c r="N1085" s="47">
        <f>IF(Tabela1[[#This Row],[Entry]]=$B$1,Tabela1[[#This Row],[real]],Tabela1[[#This Row],[L2]]/Tabela1[[#This Row],[days2]])</f>
        <v>3.7464121741080634</v>
      </c>
      <c r="O1085" s="64">
        <f>IF(Tabela1[[#This Row],[Entry]]=$B$1,Tabela1[[#This Row],[real]],Tabela1[[#This Row],[L]]/($B$1-Tabela1[[#This Row],[Entry]]))</f>
        <v>3.7334927131544511</v>
      </c>
      <c r="P1085" s="117">
        <v>534.84414392178326</v>
      </c>
      <c r="Q1085" s="78">
        <f>MIN(500,$B$1-Tabela1[[#This Row],[Entry]])</f>
        <v>500</v>
      </c>
      <c r="R1085" s="77">
        <f>(0.25-Tabela1[[#This Row],[days]]/2000)*$L$2+(Tabela1[[#This Row],[days]]/2000+0.75)*(IF(Tabela1[[#This Row],[real]]&gt;Tabela1[[#This Row],[AV2]],0.4*Tabela1[[#This Row],[real]]+0.6*Tabela1[[#This Row],[AV2]],Tabela1[[#This Row],[AV2]]))</f>
        <v>3.7464121741080634</v>
      </c>
      <c r="S1085" s="64">
        <f>Tabela1[[#This Row],[real]]-Tabela1[[#This Row],[AV2]]</f>
        <v>-3.4397207124114981E-2</v>
      </c>
      <c r="T1085" s="64">
        <f>Tabela1[[#This Row],[real]]/Tabela1[[#This Row],[AV2]]</f>
        <v>0.99081862712228019</v>
      </c>
      <c r="U1085" s="172">
        <v>43562</v>
      </c>
      <c r="V1085" s="191" t="s">
        <v>4067</v>
      </c>
      <c r="W1085" s="191"/>
      <c r="X1085" s="2"/>
      <c r="Y1085" s="41"/>
      <c r="Z1085" s="40"/>
      <c r="AA1085" s="41"/>
      <c r="AB1085" s="40"/>
    </row>
    <row r="1086" spans="1:28" x14ac:dyDescent="0.2">
      <c r="A1086" s="65">
        <v>2981744</v>
      </c>
      <c r="B1086" s="65" t="s">
        <v>2800</v>
      </c>
      <c r="C1086" s="65" t="s">
        <v>2801</v>
      </c>
      <c r="D1086" s="39">
        <v>3</v>
      </c>
      <c r="E1086" s="41">
        <v>3.1841186306993685</v>
      </c>
      <c r="F1086" s="116">
        <v>2010</v>
      </c>
      <c r="G10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6" s="39"/>
      <c r="I1086" s="41">
        <v>0.55000000000000004</v>
      </c>
      <c r="J1086" s="23">
        <f>(Tabela1[[#This Row],[real]]-1)^3/Tabela1[[#This Row],[Z]]*0.00002</f>
        <v>3.7887502364614752E-4</v>
      </c>
      <c r="K1086" s="66">
        <v>2689.0685192556371</v>
      </c>
      <c r="L1086" s="66">
        <v>4564.0913442916335</v>
      </c>
      <c r="M1086" s="67">
        <v>42480</v>
      </c>
      <c r="N1086" s="22">
        <f>IF(Tabela1[[#This Row],[Entry]]=$B$1,Tabela1[[#This Row],[real]],Tabela1[[#This Row],[L2]]/Tabela1[[#This Row],[days2]])</f>
        <v>3.1761199410574696</v>
      </c>
      <c r="O1086" s="42">
        <f>IF(Tabela1[[#This Row],[Entry]]=$B$1,Tabela1[[#This Row],[real]],Tabela1[[#This Row],[L]]/($B$1-Tabela1[[#This Row],[Entry]]))</f>
        <v>3.1783365907323353</v>
      </c>
      <c r="P1086" s="115">
        <v>846.65206892669426</v>
      </c>
      <c r="Q1086" s="43">
        <f>MIN(500,$B$1-Tabela1[[#This Row],[Entry]])</f>
        <v>500</v>
      </c>
      <c r="R1086" s="41">
        <f>(0.25-Tabela1[[#This Row],[days]]/2000)*$L$2+(Tabela1[[#This Row],[days]]/2000+0.75)*(IF(Tabela1[[#This Row],[real]]&gt;Tabela1[[#This Row],[AV2]],0.4*Tabela1[[#This Row],[real]]+0.6*Tabela1[[#This Row],[AV2]],Tabela1[[#This Row],[AV2]]))</f>
        <v>3.1793194169142289</v>
      </c>
      <c r="S1086" s="42">
        <f>Tabela1[[#This Row],[real]]-Tabela1[[#This Row],[AV2]]</f>
        <v>7.9986896418988707E-3</v>
      </c>
      <c r="T1086" s="64">
        <f>Tabela1[[#This Row],[real]]/Tabela1[[#This Row],[AV2]]</f>
        <v>1.0025183840000815</v>
      </c>
      <c r="U1086" s="168">
        <v>43562</v>
      </c>
      <c r="V1086" s="191" t="s">
        <v>4277</v>
      </c>
      <c r="W1086" s="191"/>
      <c r="X1086" s="2"/>
      <c r="Y1086" s="41"/>
      <c r="Z1086" s="40"/>
      <c r="AA1086" s="41"/>
      <c r="AB1086" s="40"/>
    </row>
    <row r="1087" spans="1:28" x14ac:dyDescent="0.2">
      <c r="A1087" s="557">
        <v>319639</v>
      </c>
      <c r="B1087" s="33" t="s">
        <v>5979</v>
      </c>
      <c r="C1087" s="557" t="s">
        <v>5978</v>
      </c>
      <c r="D1087" s="558">
        <v>3.5</v>
      </c>
      <c r="E1087" s="559">
        <v>3.4389195824701111</v>
      </c>
      <c r="F1087" s="560">
        <v>1992</v>
      </c>
      <c r="G10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7" s="558"/>
      <c r="I1087" s="559">
        <v>0.33999999999999997</v>
      </c>
      <c r="J1087" s="561">
        <f>(Tabela1[[#This Row],[real]]-1)^3/Tabela1[[#This Row],[Z]]*0.00002</f>
        <v>8.5338208364540665E-4</v>
      </c>
      <c r="K1087" s="562">
        <v>1077.1430831745195</v>
      </c>
      <c r="L1087" s="562">
        <v>1282.8810794075821</v>
      </c>
      <c r="M1087" s="563">
        <v>43562</v>
      </c>
      <c r="N1087" s="564">
        <f>IF(Tabela1[[#This Row],[Entry]]=$B$1,Tabela1[[#This Row],[real]],Tabela1[[#This Row],[L2]]/Tabela1[[#This Row],[days2]])</f>
        <v>3.6115523213460943</v>
      </c>
      <c r="O1087" s="564">
        <f>IF(Tabela1[[#This Row],[Entry]]=$B$1,Tabela1[[#This Row],[real]],Tabela1[[#This Row],[L]]/($B$1-Tabela1[[#This Row],[Entry]]))</f>
        <v>3.6239578514338477</v>
      </c>
      <c r="P1087" s="560">
        <v>298.24933638869385</v>
      </c>
      <c r="Q1087" s="565">
        <f>MIN(500,$B$1-Tabela1[[#This Row],[Entry]])</f>
        <v>354</v>
      </c>
      <c r="R1087" s="559">
        <f>(0.25-Tabela1[[#This Row],[days]]/2000)*$L$2+(Tabela1[[#This Row],[days]]/2000+0.75)*(IF(Tabela1[[#This Row],[real]]&gt;Tabela1[[#This Row],[AV2]],0.4*Tabela1[[#This Row],[real]]+0.6*Tabela1[[#This Row],[AV2]],Tabela1[[#This Row],[AV2]]))</f>
        <v>3.591604031528977</v>
      </c>
      <c r="S1087" s="564">
        <f>Tabela1[[#This Row],[real]]-Tabela1[[#This Row],[AV2]]</f>
        <v>-0.17263273887598318</v>
      </c>
      <c r="T1087" s="564">
        <f>Tabela1[[#This Row],[real]]/Tabela1[[#This Row],[AV2]]</f>
        <v>0.95219985105694394</v>
      </c>
      <c r="U1087" s="566">
        <v>43562</v>
      </c>
      <c r="V1087" s="191" t="s">
        <v>4296</v>
      </c>
      <c r="W1087" s="257"/>
      <c r="X1087" s="2"/>
      <c r="Y1087" s="41"/>
      <c r="Z1087" s="40"/>
      <c r="AA1087" s="41"/>
      <c r="AB1087" s="40"/>
    </row>
    <row r="1088" spans="1:28" x14ac:dyDescent="0.2">
      <c r="A1088" s="65">
        <v>230379</v>
      </c>
      <c r="B1088" s="65" t="s">
        <v>134</v>
      </c>
      <c r="C1088" s="65" t="s">
        <v>135</v>
      </c>
      <c r="D1088" s="39">
        <v>4.5</v>
      </c>
      <c r="E1088" s="41">
        <v>4.0562096787114399</v>
      </c>
      <c r="F1088" s="116">
        <v>2002</v>
      </c>
      <c r="G10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4.4881414775244997</v>
      </c>
      <c r="H1088" s="404"/>
      <c r="I1088" s="41">
        <v>0.79</v>
      </c>
      <c r="J1088" s="23">
        <f>(Tabela1[[#This Row],[real]]-1)^3/Tabela1[[#This Row],[Z]]*0.00002</f>
        <v>7.2269049805288995E-4</v>
      </c>
      <c r="K1088" s="66">
        <v>3648.06235777759</v>
      </c>
      <c r="L1088" s="66">
        <v>6235.677088160247</v>
      </c>
      <c r="M1088" s="67">
        <v>42409</v>
      </c>
      <c r="N1088" s="22">
        <f>IF(Tabela1[[#This Row],[Entry]]=$B$1,Tabela1[[#This Row],[real]],Tabela1[[#This Row],[L2]]/Tabela1[[#This Row],[days2]])</f>
        <v>4.1471979119028504</v>
      </c>
      <c r="O1088" s="42">
        <f>IF(Tabela1[[#This Row],[Entry]]=$B$1,Tabela1[[#This Row],[real]],Tabela1[[#This Row],[L]]/($B$1-Tabela1[[#This Row],[Entry]]))</f>
        <v>4.1378082867685784</v>
      </c>
      <c r="P1088" s="115">
        <v>879.64510864246586</v>
      </c>
      <c r="Q1088" s="43">
        <f>MIN(500,$B$1-Tabela1[[#This Row],[Entry]])</f>
        <v>500</v>
      </c>
      <c r="R1088" s="41">
        <f>(0.25-Tabela1[[#This Row],[days]]/2000)*$L$2+(Tabela1[[#This Row],[days]]/2000+0.75)*(IF(Tabela1[[#This Row],[real]]&gt;Tabela1[[#This Row],[AV2]],0.4*Tabela1[[#This Row],[real]]+0.6*Tabela1[[#This Row],[AV2]],Tabela1[[#This Row],[AV2]]))</f>
        <v>4.1471979119028504</v>
      </c>
      <c r="S1088" s="42">
        <f>Tabela1[[#This Row],[real]]-Tabela1[[#This Row],[AV2]]</f>
        <v>-9.0988233191410473E-2</v>
      </c>
      <c r="T1088" s="64">
        <f>Tabela1[[#This Row],[real]]/Tabela1[[#This Row],[AV2]]</f>
        <v>0.97806031081124301</v>
      </c>
      <c r="U1088" s="172">
        <v>43561</v>
      </c>
      <c r="V1088" s="191" t="s">
        <v>4086</v>
      </c>
      <c r="W1088" s="275"/>
      <c r="X1088" s="2"/>
      <c r="Y1088" s="41"/>
      <c r="Z1088" s="40"/>
      <c r="AA1088" s="41"/>
      <c r="AB1088" s="40"/>
    </row>
    <row r="1089" spans="1:28" x14ac:dyDescent="0.2">
      <c r="A1089" s="65">
        <v>4542218</v>
      </c>
      <c r="B1089" s="65" t="s">
        <v>5644</v>
      </c>
      <c r="C1089" s="65" t="s">
        <v>2645</v>
      </c>
      <c r="D1089" s="39">
        <v>3.5</v>
      </c>
      <c r="E1089" s="41">
        <v>3.3163027956843085</v>
      </c>
      <c r="F1089" s="116">
        <v>2013</v>
      </c>
      <c r="G10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89" s="39"/>
      <c r="I1089" s="41">
        <v>0.67999999999999994</v>
      </c>
      <c r="J1089" s="23">
        <f>(Tabela1[[#This Row],[real]]-1)^3/Tabela1[[#This Row],[Z]]*0.00002</f>
        <v>3.6551657618826103E-4</v>
      </c>
      <c r="K1089" s="66">
        <v>2901.2063244859</v>
      </c>
      <c r="L1089" s="66">
        <v>4944.8386844567558</v>
      </c>
      <c r="M1089" s="67">
        <v>42409</v>
      </c>
      <c r="N1089" s="22">
        <f>IF(Tabela1[[#This Row],[Entry]]=$B$1,Tabela1[[#This Row],[real]],Tabela1[[#This Row],[L2]]/Tabela1[[#This Row],[days2]])</f>
        <v>3.2981554674512528</v>
      </c>
      <c r="O1089" s="42">
        <f>IF(Tabela1[[#This Row],[Entry]]=$B$1,Tabela1[[#This Row],[real]],Tabela1[[#This Row],[L]]/($B$1-Tabela1[[#This Row],[Entry]]))</f>
        <v>3.2812466386574357</v>
      </c>
      <c r="P1089" s="115">
        <v>879.64510864246586</v>
      </c>
      <c r="Q1089" s="43">
        <f>MIN(500,$B$1-Tabela1[[#This Row],[Entry]])</f>
        <v>500</v>
      </c>
      <c r="R1089" s="41">
        <f>(0.25-Tabela1[[#This Row],[days]]/2000)*$L$2+(Tabela1[[#This Row],[days]]/2000+0.75)*(IF(Tabela1[[#This Row],[real]]&gt;Tabela1[[#This Row],[AV2]],0.4*Tabela1[[#This Row],[real]]+0.6*Tabela1[[#This Row],[AV2]],Tabela1[[#This Row],[AV2]]))</f>
        <v>3.3054143987444751</v>
      </c>
      <c r="S1089" s="42">
        <f>Tabela1[[#This Row],[real]]-Tabela1[[#This Row],[AV2]]</f>
        <v>1.8147328233055759E-2</v>
      </c>
      <c r="T1089" s="64">
        <f>Tabela1[[#This Row],[real]]/Tabela1[[#This Row],[AV2]]</f>
        <v>1.0055022658610693</v>
      </c>
      <c r="U1089" s="168">
        <v>43561</v>
      </c>
      <c r="V1089" s="191" t="s">
        <v>4700</v>
      </c>
      <c r="W1089" s="238"/>
      <c r="X1089" s="2"/>
      <c r="Y1089" s="41"/>
      <c r="Z1089" s="40"/>
      <c r="AA1089" s="41"/>
      <c r="AB1089" s="40"/>
    </row>
    <row r="1090" spans="1:28" x14ac:dyDescent="0.2">
      <c r="A1090" s="75">
        <v>6216193</v>
      </c>
      <c r="B1090" s="75" t="s">
        <v>3738</v>
      </c>
      <c r="C1090" s="75" t="s">
        <v>3739</v>
      </c>
      <c r="D1090" s="76">
        <v>3.5</v>
      </c>
      <c r="E1090" s="77">
        <v>3.3389360555794241</v>
      </c>
      <c r="F1090" s="116">
        <v>2015</v>
      </c>
      <c r="G10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0" s="39"/>
      <c r="I1090" s="77">
        <v>0.54</v>
      </c>
      <c r="J1090" s="23">
        <f>(Tabela1[[#This Row],[real]]-1)^3/Tabela1[[#This Row],[Z]]*0.00002</f>
        <v>4.7390499048412547E-4</v>
      </c>
      <c r="K1090" s="112">
        <v>1850.7528368409869</v>
      </c>
      <c r="L1090" s="66">
        <v>2681.5343587288439</v>
      </c>
      <c r="M1090" s="79">
        <v>43116</v>
      </c>
      <c r="N1090" s="22">
        <f>IF(Tabela1[[#This Row],[Entry]]=$B$1,Tabela1[[#This Row],[real]],Tabela1[[#This Row],[L2]]/Tabela1[[#This Row],[days2]])</f>
        <v>3.3582350562448351</v>
      </c>
      <c r="O1090" s="64">
        <f>IF(Tabela1[[#This Row],[Entry]]=$B$1,Tabela1[[#This Row],[real]],Tabela1[[#This Row],[L]]/($B$1-Tabela1[[#This Row],[Entry]]))</f>
        <v>3.3519179484110548</v>
      </c>
      <c r="P1090" s="117">
        <v>551.10878358541447</v>
      </c>
      <c r="Q1090" s="78">
        <f>MIN(500,$B$1-Tabela1[[#This Row],[Entry]])</f>
        <v>500</v>
      </c>
      <c r="R1090" s="77">
        <f>(0.25-Tabela1[[#This Row],[days]]/2000)*$L$2+(Tabela1[[#This Row],[days]]/2000+0.75)*(IF(Tabela1[[#This Row],[real]]&gt;Tabela1[[#This Row],[AV2]],0.4*Tabela1[[#This Row],[real]]+0.6*Tabela1[[#This Row],[AV2]],Tabela1[[#This Row],[AV2]]))</f>
        <v>3.3582350562448351</v>
      </c>
      <c r="S1090" s="64">
        <f>Tabela1[[#This Row],[real]]-Tabela1[[#This Row],[AV2]]</f>
        <v>-1.9299000665411015E-2</v>
      </c>
      <c r="T1090" s="64">
        <f>Tabela1[[#This Row],[real]]/Tabela1[[#This Row],[AV2]]</f>
        <v>0.99425323113415676</v>
      </c>
      <c r="U1090" s="168">
        <v>43561</v>
      </c>
      <c r="V1090" s="191" t="s">
        <v>4210</v>
      </c>
      <c r="W1090" s="191"/>
      <c r="X1090" s="2"/>
      <c r="Y1090" s="41"/>
      <c r="Z1090" s="40"/>
      <c r="AA1090" s="41"/>
      <c r="AB1090" s="40"/>
    </row>
    <row r="1091" spans="1:28" x14ac:dyDescent="0.2">
      <c r="A1091" s="75">
        <v>5561278</v>
      </c>
      <c r="B1091" s="75" t="s">
        <v>3510</v>
      </c>
      <c r="C1091" s="75" t="s">
        <v>3511</v>
      </c>
      <c r="D1091" s="76">
        <v>3.5</v>
      </c>
      <c r="E1091" s="77">
        <v>3.3634982117392203</v>
      </c>
      <c r="F1091" s="116">
        <v>2014</v>
      </c>
      <c r="G10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1" s="39"/>
      <c r="I1091" s="77">
        <v>0.49</v>
      </c>
      <c r="J1091" s="23">
        <f>(Tabela1[[#This Row],[real]]-1)^3/Tabela1[[#This Row],[Z]]*0.00002</f>
        <v>5.3888953487812386E-4</v>
      </c>
      <c r="K1091" s="112">
        <v>2213.2380534176964</v>
      </c>
      <c r="L1091" s="66">
        <v>3462.1367927268752</v>
      </c>
      <c r="M1091" s="79">
        <v>42878</v>
      </c>
      <c r="N1091" s="22">
        <f>IF(Tabela1[[#This Row],[Entry]]=$B$1,Tabela1[[#This Row],[real]],Tabela1[[#This Row],[L2]]/Tabela1[[#This Row],[days2]])</f>
        <v>3.3447495243549348</v>
      </c>
      <c r="O1091" s="64">
        <f>IF(Tabela1[[#This Row],[Entry]]=$B$1,Tabela1[[#This Row],[real]],Tabela1[[#This Row],[L]]/($B$1-Tabela1[[#This Row],[Entry]]))</f>
        <v>3.3353919005075867</v>
      </c>
      <c r="P1091" s="117">
        <v>661.70517023828245</v>
      </c>
      <c r="Q1091" s="78">
        <f>MIN(500,$B$1-Tabela1[[#This Row],[Entry]])</f>
        <v>500</v>
      </c>
      <c r="R1091" s="77">
        <f>(0.25-Tabela1[[#This Row],[days]]/2000)*$L$2+(Tabela1[[#This Row],[days]]/2000+0.75)*(IF(Tabela1[[#This Row],[real]]&gt;Tabela1[[#This Row],[AV2]],0.4*Tabela1[[#This Row],[real]]+0.6*Tabela1[[#This Row],[AV2]],Tabela1[[#This Row],[AV2]]))</f>
        <v>3.3522489993086486</v>
      </c>
      <c r="S1091" s="64">
        <f>Tabela1[[#This Row],[real]]-Tabela1[[#This Row],[AV2]]</f>
        <v>1.8748687384285478E-2</v>
      </c>
      <c r="T1091" s="64">
        <f>Tabela1[[#This Row],[real]]/Tabela1[[#This Row],[AV2]]</f>
        <v>1.0056054084910593</v>
      </c>
      <c r="U1091" s="172">
        <v>43561</v>
      </c>
      <c r="V1091" s="191" t="s">
        <v>5099</v>
      </c>
      <c r="W1091" s="191"/>
      <c r="X1091" s="2"/>
      <c r="Y1091" s="41"/>
      <c r="Z1091" s="40"/>
      <c r="AA1091" s="41"/>
      <c r="AB1091" s="40"/>
    </row>
    <row r="1092" spans="1:28" x14ac:dyDescent="0.2">
      <c r="A1092" s="65">
        <v>1121</v>
      </c>
      <c r="B1092" s="65" t="s">
        <v>87</v>
      </c>
      <c r="C1092" s="65" t="s">
        <v>2344</v>
      </c>
      <c r="D1092" s="39">
        <v>3.5</v>
      </c>
      <c r="E1092" s="41">
        <v>3.368362545466641</v>
      </c>
      <c r="F1092" s="116">
        <v>1995</v>
      </c>
      <c r="G10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2" s="39"/>
      <c r="I1092" s="41">
        <v>0.78</v>
      </c>
      <c r="J1092" s="23">
        <f>(Tabela1[[#This Row],[real]]-1)^3/Tabela1[[#This Row],[Z]]*0.00002</f>
        <v>3.4062768728830876E-4</v>
      </c>
      <c r="K1092" s="66">
        <v>2873.1021733940061</v>
      </c>
      <c r="L1092" s="66">
        <v>4871.0387762634382</v>
      </c>
      <c r="M1092" s="67">
        <v>42409</v>
      </c>
      <c r="N1092" s="22">
        <f>IF(Tabela1[[#This Row],[Entry]]=$B$1,Tabela1[[#This Row],[real]],Tabela1[[#This Row],[L2]]/Tabela1[[#This Row],[days2]])</f>
        <v>3.2662060473774388</v>
      </c>
      <c r="O1092" s="42">
        <f>IF(Tabela1[[#This Row],[Entry]]=$B$1,Tabela1[[#This Row],[real]],Tabela1[[#This Row],[L]]/($B$1-Tabela1[[#This Row],[Entry]]))</f>
        <v>3.2322752330878819</v>
      </c>
      <c r="P1092" s="115">
        <v>879.64510864246586</v>
      </c>
      <c r="Q1092" s="43">
        <f>MIN(500,$B$1-Tabela1[[#This Row],[Entry]])</f>
        <v>500</v>
      </c>
      <c r="R1092" s="41">
        <f>(0.25-Tabela1[[#This Row],[days]]/2000)*$L$2+(Tabela1[[#This Row],[days]]/2000+0.75)*(IF(Tabela1[[#This Row],[real]]&gt;Tabela1[[#This Row],[AV2]],0.4*Tabela1[[#This Row],[real]]+0.6*Tabela1[[#This Row],[AV2]],Tabela1[[#This Row],[AV2]]))</f>
        <v>3.3070686466131196</v>
      </c>
      <c r="S1092" s="42">
        <f>Tabela1[[#This Row],[real]]-Tabela1[[#This Row],[AV2]]</f>
        <v>0.10215649808920224</v>
      </c>
      <c r="T1092" s="64">
        <f>Tabela1[[#This Row],[real]]/Tabela1[[#This Row],[AV2]]</f>
        <v>1.031276807588801</v>
      </c>
      <c r="U1092" s="168">
        <v>43561</v>
      </c>
      <c r="V1092" s="191" t="s">
        <v>4849</v>
      </c>
      <c r="W1092" s="191"/>
      <c r="X1092" s="2"/>
      <c r="Y1092" s="41"/>
      <c r="Z1092" s="40"/>
      <c r="AA1092" s="41"/>
      <c r="AB1092" s="40"/>
    </row>
    <row r="1093" spans="1:28" x14ac:dyDescent="0.2">
      <c r="A1093" s="309">
        <v>338888</v>
      </c>
      <c r="B1093" s="309" t="s">
        <v>276</v>
      </c>
      <c r="C1093" s="309" t="s">
        <v>276</v>
      </c>
      <c r="D1093" s="311">
        <v>3.5</v>
      </c>
      <c r="E1093" s="313">
        <v>3.4775854968933322</v>
      </c>
      <c r="F1093" s="116">
        <v>1983</v>
      </c>
      <c r="G10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3" s="311"/>
      <c r="I1093" s="313">
        <v>0.45999999999999996</v>
      </c>
      <c r="J1093" s="301">
        <f>(Tabela1[[#This Row],[real]]-1)^3/Tabela1[[#This Row],[Z]]*0.00002</f>
        <v>6.6123847304791288E-4</v>
      </c>
      <c r="K1093" s="317">
        <v>1675.6921020453656</v>
      </c>
      <c r="L1093" s="66">
        <v>2259.4024437740732</v>
      </c>
      <c r="M1093" s="306">
        <v>43288</v>
      </c>
      <c r="N1093" s="304">
        <f>IF(Tabela1[[#This Row],[Entry]]=$B$1,Tabela1[[#This Row],[real]],Tabela1[[#This Row],[L2]]/Tabela1[[#This Row],[days2]])</f>
        <v>3.5919777196102074</v>
      </c>
      <c r="O1093" s="319">
        <f>IF(Tabela1[[#This Row],[Entry]]=$B$1,Tabela1[[#This Row],[real]],Tabela1[[#This Row],[L]]/($B$1-Tabela1[[#This Row],[Entry]]))</f>
        <v>3.5977745919969317</v>
      </c>
      <c r="P1093" s="315">
        <v>466.50960358050537</v>
      </c>
      <c r="Q1093" s="321">
        <f>MIN(500,$B$1-Tabela1[[#This Row],[Entry]])</f>
        <v>500</v>
      </c>
      <c r="R1093" s="313">
        <f>(0.25-Tabela1[[#This Row],[days]]/2000)*$L$2+(Tabela1[[#This Row],[days]]/2000+0.75)*(IF(Tabela1[[#This Row],[real]]&gt;Tabela1[[#This Row],[AV2]],0.4*Tabela1[[#This Row],[real]]+0.6*Tabela1[[#This Row],[AV2]],Tabela1[[#This Row],[AV2]]))</f>
        <v>3.5919777196102074</v>
      </c>
      <c r="S1093" s="319">
        <f>Tabela1[[#This Row],[real]]-Tabela1[[#This Row],[AV2]]</f>
        <v>-0.11439222271687521</v>
      </c>
      <c r="T1093" s="319">
        <f>Tabela1[[#This Row],[real]]/Tabela1[[#This Row],[AV2]]</f>
        <v>0.96815341529198329</v>
      </c>
      <c r="U1093" s="306">
        <v>43561</v>
      </c>
      <c r="V1093" s="191" t="s">
        <v>4009</v>
      </c>
      <c r="W1093" s="191"/>
      <c r="X1093" s="2"/>
      <c r="Y1093" s="41"/>
      <c r="Z1093" s="40"/>
      <c r="AA1093" s="41"/>
      <c r="AB1093" s="40"/>
    </row>
    <row r="1094" spans="1:28" x14ac:dyDescent="0.2">
      <c r="A1094" s="65">
        <v>303959</v>
      </c>
      <c r="B1094" s="65" t="s">
        <v>3235</v>
      </c>
      <c r="C1094" s="65" t="s">
        <v>3236</v>
      </c>
      <c r="D1094" s="39">
        <v>3</v>
      </c>
      <c r="E1094" s="41">
        <v>2.9499381948909087</v>
      </c>
      <c r="F1094" s="116">
        <v>2005</v>
      </c>
      <c r="G10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4" s="39"/>
      <c r="I1094" s="41">
        <v>0.45</v>
      </c>
      <c r="J1094" s="23">
        <f>(Tabela1[[#This Row],[real]]-1)^3/Tabela1[[#This Row],[Z]]*0.00002</f>
        <v>3.2951866580284683E-4</v>
      </c>
      <c r="K1094" s="66">
        <v>2213.6808130015293</v>
      </c>
      <c r="L1094" s="66">
        <v>3627.893756112926</v>
      </c>
      <c r="M1094" s="67">
        <v>42690</v>
      </c>
      <c r="N1094" s="22">
        <f>IF(Tabela1[[#This Row],[Entry]]=$B$1,Tabela1[[#This Row],[real]],Tabela1[[#This Row],[L2]]/Tabela1[[#This Row],[days2]])</f>
        <v>2.9552506629453887</v>
      </c>
      <c r="O1094" s="42">
        <f>IF(Tabela1[[#This Row],[Entry]]=$B$1,Tabela1[[#This Row],[real]],Tabela1[[#This Row],[L]]/($B$1-Tabela1[[#This Row],[Entry]]))</f>
        <v>2.9591303067805268</v>
      </c>
      <c r="P1094" s="115">
        <v>749.06702188004442</v>
      </c>
      <c r="Q1094" s="43">
        <f>MIN(500,$B$1-Tabela1[[#This Row],[Entry]])</f>
        <v>500</v>
      </c>
      <c r="R1094" s="41">
        <f>(0.25-Tabela1[[#This Row],[days]]/2000)*$L$2+(Tabela1[[#This Row],[days]]/2000+0.75)*(IF(Tabela1[[#This Row],[real]]&gt;Tabela1[[#This Row],[AV2]],0.4*Tabela1[[#This Row],[real]]+0.6*Tabela1[[#This Row],[AV2]],Tabela1[[#This Row],[AV2]]))</f>
        <v>2.9552506629453887</v>
      </c>
      <c r="S1094" s="42">
        <f>Tabela1[[#This Row],[real]]-Tabela1[[#This Row],[AV2]]</f>
        <v>-5.3124680544800462E-3</v>
      </c>
      <c r="T1094" s="64">
        <f>Tabela1[[#This Row],[real]]/Tabela1[[#This Row],[AV2]]</f>
        <v>0.99820236295990361</v>
      </c>
      <c r="U1094" s="172">
        <v>43560</v>
      </c>
      <c r="V1094" s="191" t="s">
        <v>5149</v>
      </c>
      <c r="W1094" s="191"/>
      <c r="X1094" s="2"/>
      <c r="Y1094" s="41"/>
      <c r="Z1094" s="40"/>
      <c r="AA1094" s="41"/>
      <c r="AB1094" s="40"/>
    </row>
    <row r="1095" spans="1:28" x14ac:dyDescent="0.2">
      <c r="A1095" s="44">
        <v>8383531</v>
      </c>
      <c r="B1095" s="44" t="s">
        <v>3265</v>
      </c>
      <c r="C1095" s="34" t="s">
        <v>2061</v>
      </c>
      <c r="D1095" s="45">
        <v>3.5</v>
      </c>
      <c r="E1095" s="46">
        <v>3.5243665533917468</v>
      </c>
      <c r="F1095" s="116">
        <v>2017</v>
      </c>
      <c r="G10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095" s="46">
        <v>0.51</v>
      </c>
      <c r="J1095" s="23">
        <f>(Tabela1[[#This Row],[real]]-1)^3/Tabela1[[#This Row],[Z]]*0.00002</f>
        <v>6.3083687490800907E-4</v>
      </c>
      <c r="K1095" s="111">
        <v>1993.2884253513441</v>
      </c>
      <c r="L1095" s="66">
        <v>2897.7904510390044</v>
      </c>
      <c r="M1095" s="49">
        <v>43118</v>
      </c>
      <c r="N1095" s="22">
        <f>IF(Tabela1[[#This Row],[Entry]]=$B$1,Tabela1[[#This Row],[real]],Tabela1[[#This Row],[L2]]/Tabela1[[#This Row],[days2]])</f>
        <v>3.6229790090927527</v>
      </c>
      <c r="O1095" s="47">
        <f>IF(Tabela1[[#This Row],[Entry]]=$B$1,Tabela1[[#This Row],[real]],Tabela1[[#This Row],[L]]/($B$1-Tabela1[[#This Row],[Entry]]))</f>
        <v>3.6313163546854694</v>
      </c>
      <c r="P1095" s="116">
        <v>550.1794021849696</v>
      </c>
      <c r="Q1095" s="48">
        <f>MIN(500,$B$1-Tabela1[[#This Row],[Entry]])</f>
        <v>500</v>
      </c>
      <c r="R1095" s="46">
        <f>(0.25-Tabela1[[#This Row],[days]]/2000)*$L$2+(Tabela1[[#This Row],[days]]/2000+0.75)*(IF(Tabela1[[#This Row],[real]]&gt;Tabela1[[#This Row],[AV2]],0.4*Tabela1[[#This Row],[real]]+0.6*Tabela1[[#This Row],[AV2]],Tabela1[[#This Row],[AV2]]))</f>
        <v>3.6229790090927527</v>
      </c>
      <c r="S1095" s="47">
        <f>Tabela1[[#This Row],[real]]-Tabela1[[#This Row],[AV2]]</f>
        <v>-9.8612455701005963E-2</v>
      </c>
      <c r="T1095" s="47">
        <f>Tabela1[[#This Row],[real]]/Tabela1[[#This Row],[AV2]]</f>
        <v>0.9727813891679985</v>
      </c>
      <c r="U1095" s="168">
        <v>43560</v>
      </c>
      <c r="V1095" s="191" t="s">
        <v>4645</v>
      </c>
      <c r="W1095" s="191"/>
      <c r="X1095" s="2"/>
      <c r="Y1095" s="41"/>
      <c r="Z1095" s="40"/>
      <c r="AA1095" s="41"/>
      <c r="AB1095" s="40"/>
    </row>
    <row r="1096" spans="1:28" x14ac:dyDescent="0.2">
      <c r="A1096" s="65">
        <v>10754</v>
      </c>
      <c r="B1096" s="65" t="s">
        <v>130</v>
      </c>
      <c r="C1096" s="65" t="s">
        <v>814</v>
      </c>
      <c r="D1096" s="39">
        <v>4</v>
      </c>
      <c r="E1096" s="41">
        <v>3.6763550158873679</v>
      </c>
      <c r="F1096" s="116">
        <v>1982</v>
      </c>
      <c r="G10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3.5682567932482976</v>
      </c>
      <c r="H1096" s="39"/>
      <c r="I1096" s="41">
        <v>0.86</v>
      </c>
      <c r="J1096" s="23">
        <f>(Tabela1[[#This Row],[real]]-1)^3/Tabela1[[#This Row],[Z]]*0.00002</f>
        <v>4.4582324578165553E-4</v>
      </c>
      <c r="K1096" s="66">
        <v>3270.0116468999081</v>
      </c>
      <c r="L1096" s="66">
        <v>5603.211491621465</v>
      </c>
      <c r="M1096" s="67">
        <v>42409</v>
      </c>
      <c r="N1096" s="22">
        <f>IF(Tabela1[[#This Row],[Entry]]=$B$1,Tabela1[[#This Row],[real]],Tabela1[[#This Row],[L2]]/Tabela1[[#This Row],[days2]])</f>
        <v>3.7174215087109785</v>
      </c>
      <c r="O1096" s="42">
        <f>IF(Tabela1[[#This Row],[Entry]]=$B$1,Tabela1[[#This Row],[real]],Tabela1[[#This Row],[L]]/($B$1-Tabela1[[#This Row],[Entry]]))</f>
        <v>3.7181230866764863</v>
      </c>
      <c r="P1096" s="115">
        <v>879.64510864246586</v>
      </c>
      <c r="Q1096" s="43">
        <f>MIN(500,$B$1-Tabela1[[#This Row],[Entry]])</f>
        <v>500</v>
      </c>
      <c r="R1096" s="41">
        <f>(0.25-Tabela1[[#This Row],[days]]/2000)*$L$2+(Tabela1[[#This Row],[days]]/2000+0.75)*(IF(Tabela1[[#This Row],[real]]&gt;Tabela1[[#This Row],[AV2]],0.4*Tabela1[[#This Row],[real]]+0.6*Tabela1[[#This Row],[AV2]],Tabela1[[#This Row],[AV2]]))</f>
        <v>3.7174215087109785</v>
      </c>
      <c r="S1096" s="42">
        <f>Tabela1[[#This Row],[real]]-Tabela1[[#This Row],[AV2]]</f>
        <v>-4.1066492823610634E-2</v>
      </c>
      <c r="T1096" s="64">
        <f>Tabela1[[#This Row],[real]]/Tabela1[[#This Row],[AV2]]</f>
        <v>0.98895296303435587</v>
      </c>
      <c r="U1096" s="172">
        <v>43559</v>
      </c>
      <c r="V1096" s="191" t="s">
        <v>4485</v>
      </c>
      <c r="W1096" s="191"/>
      <c r="X1096" s="2"/>
      <c r="Y1096" s="41"/>
      <c r="Z1096" s="40"/>
      <c r="AA1096" s="41"/>
      <c r="AB1096" s="40"/>
    </row>
    <row r="1097" spans="1:28" x14ac:dyDescent="0.2">
      <c r="A1097" s="570">
        <v>5462824</v>
      </c>
      <c r="B1097" s="570" t="s">
        <v>5975</v>
      </c>
      <c r="C1097" s="570" t="s">
        <v>5976</v>
      </c>
      <c r="D1097" s="571">
        <v>3.5</v>
      </c>
      <c r="E1097" s="572">
        <v>3.3316148325686199</v>
      </c>
      <c r="F1097" s="560">
        <v>2014</v>
      </c>
      <c r="G10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7" s="571"/>
      <c r="I1097" s="572">
        <v>0.35</v>
      </c>
      <c r="J1097" s="561">
        <f>(Tabela1[[#This Row],[real]]-1)^3/Tabela1[[#This Row],[Z]]*0.00002</f>
        <v>7.2432317288680255E-4</v>
      </c>
      <c r="K1097" s="573">
        <v>1045.2649992539909</v>
      </c>
      <c r="L1097" s="562">
        <v>1246.2543294398238</v>
      </c>
      <c r="M1097" s="566">
        <v>43559</v>
      </c>
      <c r="N1097" s="564">
        <f>IF(Tabela1[[#This Row],[Entry]]=$B$1,Tabela1[[#This Row],[real]],Tabela1[[#This Row],[L2]]/Tabela1[[#This Row],[days2]])</f>
        <v>3.4801277017175991</v>
      </c>
      <c r="O1097" s="574">
        <f>IF(Tabela1[[#This Row],[Entry]]=$B$1,Tabela1[[#This Row],[real]],Tabela1[[#This Row],[L]]/($B$1-Tabela1[[#This Row],[Entry]]))</f>
        <v>3.490908485825837</v>
      </c>
      <c r="P1097" s="575">
        <v>300.35248382928756</v>
      </c>
      <c r="Q1097" s="576">
        <f>MIN(500,$B$1-Tabela1[[#This Row],[Entry]])</f>
        <v>357</v>
      </c>
      <c r="R1097" s="572">
        <f>(0.25-Tabela1[[#This Row],[days]]/2000)*$L$2+(Tabela1[[#This Row],[days]]/2000+0.75)*(IF(Tabela1[[#This Row],[real]]&gt;Tabela1[[#This Row],[AV2]],0.4*Tabela1[[#This Row],[real]]+0.6*Tabela1[[#This Row],[AV2]],Tabela1[[#This Row],[AV2]]))</f>
        <v>3.4699861685700242</v>
      </c>
      <c r="S1097" s="574">
        <f>Tabela1[[#This Row],[real]]-Tabela1[[#This Row],[AV2]]</f>
        <v>-0.14851286914897921</v>
      </c>
      <c r="T1097" s="574">
        <f>Tabela1[[#This Row],[real]]/Tabela1[[#This Row],[AV2]]</f>
        <v>0.95732545415627091</v>
      </c>
      <c r="U1097" s="566">
        <v>43559</v>
      </c>
      <c r="V1097" s="191" t="s">
        <v>4316</v>
      </c>
      <c r="W1097" s="191"/>
      <c r="X1097" s="2"/>
      <c r="Y1097" s="41"/>
      <c r="Z1097" s="40"/>
      <c r="AA1097" s="41"/>
      <c r="AB1097" s="40"/>
    </row>
    <row r="1098" spans="1:28" x14ac:dyDescent="0.2">
      <c r="A1098" s="65">
        <v>73082</v>
      </c>
      <c r="B1098" s="65" t="s">
        <v>3426</v>
      </c>
      <c r="C1098" s="65" t="s">
        <v>3427</v>
      </c>
      <c r="D1098" s="39">
        <v>3.5</v>
      </c>
      <c r="E1098" s="41">
        <v>3.5205165137794117</v>
      </c>
      <c r="F1098" s="116">
        <v>1965</v>
      </c>
      <c r="G10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098" s="39"/>
      <c r="I1098" s="41">
        <v>0.55999999999999994</v>
      </c>
      <c r="J1098" s="23">
        <f>(Tabela1[[#This Row],[real]]-1)^3/Tabela1[[#This Row],[Z]]*0.00002</f>
        <v>5.7188750801278395E-4</v>
      </c>
      <c r="K1098" s="66">
        <v>2484.7958323354223</v>
      </c>
      <c r="L1098" s="66">
        <v>3982.8300827663793</v>
      </c>
      <c r="M1098" s="67">
        <v>42787</v>
      </c>
      <c r="N1098" s="22">
        <f>IF(Tabela1[[#This Row],[Entry]]=$B$1,Tabela1[[#This Row],[real]],Tabela1[[#This Row],[L2]]/Tabela1[[#This Row],[days2]])</f>
        <v>3.5295795233070844</v>
      </c>
      <c r="O1098" s="42">
        <f>IF(Tabela1[[#This Row],[Entry]]=$B$1,Tabela1[[#This Row],[real]],Tabela1[[#This Row],[L]]/($B$1-Tabela1[[#This Row],[Entry]]))</f>
        <v>3.5277502947443571</v>
      </c>
      <c r="P1098" s="115">
        <v>703.99202395849727</v>
      </c>
      <c r="Q1098" s="43">
        <f>MIN(500,$B$1-Tabela1[[#This Row],[Entry]])</f>
        <v>500</v>
      </c>
      <c r="R1098" s="41">
        <f>(0.25-Tabela1[[#This Row],[days]]/2000)*$L$2+(Tabela1[[#This Row],[days]]/2000+0.75)*(IF(Tabela1[[#This Row],[real]]&gt;Tabela1[[#This Row],[AV2]],0.4*Tabela1[[#This Row],[real]]+0.6*Tabela1[[#This Row],[AV2]],Tabela1[[#This Row],[AV2]]))</f>
        <v>3.5295795233070844</v>
      </c>
      <c r="S1098" s="42">
        <f>Tabela1[[#This Row],[real]]-Tabela1[[#This Row],[AV2]]</f>
        <v>-9.0630095276726941E-3</v>
      </c>
      <c r="T1098" s="64">
        <f>Tabela1[[#This Row],[real]]/Tabela1[[#This Row],[AV2]]</f>
        <v>0.99743226934884843</v>
      </c>
      <c r="U1098" s="168">
        <v>43559</v>
      </c>
      <c r="V1098" s="191" t="s">
        <v>4371</v>
      </c>
      <c r="W1098" s="191"/>
      <c r="X1098" s="2"/>
      <c r="Y1098" s="41"/>
      <c r="Z1098" s="40"/>
      <c r="AA1098" s="41"/>
      <c r="AB1098" s="40"/>
    </row>
    <row r="1099" spans="1:28" x14ac:dyDescent="0.2">
      <c r="A1099" s="10">
        <v>6004874</v>
      </c>
      <c r="B1099" s="10" t="s">
        <v>278</v>
      </c>
      <c r="C1099" s="10" t="s">
        <v>2174</v>
      </c>
      <c r="D1099" s="2">
        <v>4.5</v>
      </c>
      <c r="E1099" s="21">
        <v>3.9874956208617345</v>
      </c>
      <c r="F1099" s="116">
        <v>2015</v>
      </c>
      <c r="G10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6.0795440360922504</v>
      </c>
      <c r="H1099" s="586"/>
      <c r="I1099" s="21">
        <v>0.79</v>
      </c>
      <c r="J1099" s="23">
        <f>(Tabela1[[#This Row],[real]]-1)^3/Tabela1[[#This Row],[Z]]*0.00002</f>
        <v>6.7503258338144536E-4</v>
      </c>
      <c r="K1099" s="24">
        <v>3204.3058384699939</v>
      </c>
      <c r="L1099" s="66">
        <v>5375.7465721320204</v>
      </c>
      <c r="M1099" s="1">
        <v>42409</v>
      </c>
      <c r="N1099" s="22">
        <f>IF(Tabela1[[#This Row],[Entry]]=$B$1,Tabela1[[#This Row],[real]],Tabela1[[#This Row],[L2]]/Tabela1[[#This Row],[days2]])</f>
        <v>3.6427256935642132</v>
      </c>
      <c r="O1099" s="22">
        <f>IF(Tabela1[[#This Row],[Entry]]=$B$1,Tabela1[[#This Row],[real]],Tabela1[[#This Row],[L]]/($B$1-Tabela1[[#This Row],[Entry]]))</f>
        <v>3.5671841885414866</v>
      </c>
      <c r="P1099" s="35">
        <v>879.64510864246586</v>
      </c>
      <c r="Q1099" s="3">
        <f>MIN(500,$B$1-Tabela1[[#This Row],[Entry]])</f>
        <v>500</v>
      </c>
      <c r="R1099" s="21">
        <f>(0.25-Tabela1[[#This Row],[days]]/2000)*$L$2+(Tabela1[[#This Row],[days]]/2000+0.75)*(IF(Tabela1[[#This Row],[real]]&gt;Tabela1[[#This Row],[AV2]],0.4*Tabela1[[#This Row],[real]]+0.6*Tabela1[[#This Row],[AV2]],Tabela1[[#This Row],[AV2]]))</f>
        <v>3.7806336644832212</v>
      </c>
      <c r="S1099" s="22">
        <f>Tabela1[[#This Row],[real]]-Tabela1[[#This Row],[AV2]]</f>
        <v>0.34476992729752132</v>
      </c>
      <c r="T1099" s="47">
        <f>Tabela1[[#This Row],[real]]/Tabela1[[#This Row],[AV2]]</f>
        <v>1.0946461403631471</v>
      </c>
      <c r="U1099" s="168">
        <v>43558</v>
      </c>
      <c r="V1099" s="191" t="s">
        <v>4055</v>
      </c>
      <c r="W1099" s="191"/>
      <c r="X1099" s="2"/>
      <c r="Y1099" s="41"/>
      <c r="Z1099" s="40"/>
      <c r="AA1099" s="41"/>
      <c r="AB1099" s="40"/>
    </row>
    <row r="1100" spans="1:28" x14ac:dyDescent="0.2">
      <c r="A1100" s="65">
        <v>4324246</v>
      </c>
      <c r="B1100" s="65" t="s">
        <v>715</v>
      </c>
      <c r="C1100" s="65" t="s">
        <v>2319</v>
      </c>
      <c r="D1100" s="39">
        <v>4</v>
      </c>
      <c r="E1100" s="41">
        <v>3.6446640988083048</v>
      </c>
      <c r="F1100" s="116">
        <v>2013</v>
      </c>
      <c r="G11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5.1037494206713658</v>
      </c>
      <c r="H1100" s="39"/>
      <c r="I1100" s="41">
        <v>0.8</v>
      </c>
      <c r="J1100" s="23">
        <f>(Tabela1[[#This Row],[real]]-1)^3/Tabela1[[#This Row],[Z]]*0.00002</f>
        <v>4.6243592752152934E-4</v>
      </c>
      <c r="K1100" s="66">
        <v>3119.7190796256718</v>
      </c>
      <c r="L1100" s="66">
        <v>5290.603905971213</v>
      </c>
      <c r="M1100" s="67">
        <v>42409</v>
      </c>
      <c r="N1100" s="22">
        <f>IF(Tabela1[[#This Row],[Entry]]=$B$1,Tabela1[[#This Row],[real]],Tabela1[[#This Row],[L2]]/Tabela1[[#This Row],[days2]])</f>
        <v>3.546565596710082</v>
      </c>
      <c r="O1100" s="42">
        <f>IF(Tabela1[[#This Row],[Entry]]=$B$1,Tabela1[[#This Row],[real]],Tabela1[[#This Row],[L]]/($B$1-Tabela1[[#This Row],[Entry]]))</f>
        <v>3.5106860689921784</v>
      </c>
      <c r="P1100" s="115">
        <v>879.64510864246586</v>
      </c>
      <c r="Q1100" s="43">
        <f>MIN(500,$B$1-Tabela1[[#This Row],[Entry]])</f>
        <v>500</v>
      </c>
      <c r="R1100" s="41">
        <f>(0.25-Tabela1[[#This Row],[days]]/2000)*$L$2+(Tabela1[[#This Row],[days]]/2000+0.75)*(IF(Tabela1[[#This Row],[real]]&gt;Tabela1[[#This Row],[AV2]],0.4*Tabela1[[#This Row],[real]]+0.6*Tabela1[[#This Row],[AV2]],Tabela1[[#This Row],[AV2]]))</f>
        <v>3.5858049975493715</v>
      </c>
      <c r="S1100" s="42">
        <f>Tabela1[[#This Row],[real]]-Tabela1[[#This Row],[AV2]]</f>
        <v>9.8098502098222795E-2</v>
      </c>
      <c r="T1100" s="64">
        <f>Tabela1[[#This Row],[real]]/Tabela1[[#This Row],[AV2]]</f>
        <v>1.0276601403310353</v>
      </c>
      <c r="U1100" s="168">
        <v>43558</v>
      </c>
      <c r="V1100" s="191" t="s">
        <v>3938</v>
      </c>
      <c r="W1100" s="257"/>
      <c r="X1100" s="2"/>
      <c r="Y1100" s="41"/>
      <c r="Z1100" s="40"/>
      <c r="AA1100" s="41"/>
      <c r="AB1100" s="40"/>
    </row>
    <row r="1101" spans="1:28" x14ac:dyDescent="0.2">
      <c r="A1101" s="557">
        <v>9068017</v>
      </c>
      <c r="B1101" s="557" t="s">
        <v>5973</v>
      </c>
      <c r="C1101" s="557" t="s">
        <v>5974</v>
      </c>
      <c r="D1101" s="558">
        <v>3.5</v>
      </c>
      <c r="E1101" s="559">
        <v>3.2131154193722922</v>
      </c>
      <c r="F1101" s="560">
        <v>2018</v>
      </c>
      <c r="G11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4.4191289014049282</v>
      </c>
      <c r="H1101" s="558"/>
      <c r="I1101" s="559">
        <v>0.35</v>
      </c>
      <c r="J1101" s="561">
        <f>(Tabela1[[#This Row],[real]]-1)^3/Tabela1[[#This Row],[Z]]*0.00002</f>
        <v>6.1940419652636804E-4</v>
      </c>
      <c r="K1101" s="562">
        <v>1005.1276786417314</v>
      </c>
      <c r="L1101" s="562">
        <v>1198.5106166229443</v>
      </c>
      <c r="M1101" s="563">
        <v>43558</v>
      </c>
      <c r="N1101" s="564">
        <f>IF(Tabela1[[#This Row],[Entry]]=$B$1,Tabela1[[#This Row],[real]],Tabela1[[#This Row],[L2]]/Tabela1[[#This Row],[days2]])</f>
        <v>3.3387163683234125</v>
      </c>
      <c r="O1101" s="564">
        <f>IF(Tabela1[[#This Row],[Entry]]=$B$1,Tabela1[[#This Row],[real]],Tabela1[[#This Row],[L]]/($B$1-Tabela1[[#This Row],[Entry]]))</f>
        <v>3.3477950184998444</v>
      </c>
      <c r="P1101" s="560">
        <v>301.05213134545829</v>
      </c>
      <c r="Q1101" s="565">
        <f>MIN(500,$B$1-Tabela1[[#This Row],[Entry]])</f>
        <v>358</v>
      </c>
      <c r="R1101" s="559">
        <f>(0.25-Tabela1[[#This Row],[days]]/2000)*$L$2+(Tabela1[[#This Row],[days]]/2000+0.75)*(IF(Tabela1[[#This Row],[real]]&gt;Tabela1[[#This Row],[AV2]],0.4*Tabela1[[#This Row],[real]]+0.6*Tabela1[[#This Row],[AV2]],Tabela1[[#This Row],[AV2]]))</f>
        <v>3.3386859596590455</v>
      </c>
      <c r="S1101" s="564">
        <f>Tabela1[[#This Row],[real]]-Tabela1[[#This Row],[AV2]]</f>
        <v>-0.12560094895112028</v>
      </c>
      <c r="T1101" s="564">
        <f>Tabela1[[#This Row],[real]]/Tabela1[[#This Row],[AV2]]</f>
        <v>0.9623804674926032</v>
      </c>
      <c r="U1101" s="566">
        <v>43558</v>
      </c>
      <c r="V1101" s="191" t="s">
        <v>3998</v>
      </c>
      <c r="W1101" s="191"/>
      <c r="X1101" s="2"/>
      <c r="Y1101" s="41"/>
      <c r="Z1101" s="40"/>
      <c r="AA1101" s="41"/>
      <c r="AB1101" s="40"/>
    </row>
    <row r="1102" spans="1:28" x14ac:dyDescent="0.2">
      <c r="A1102" s="75">
        <v>7754150</v>
      </c>
      <c r="B1102" s="75" t="s">
        <v>3777</v>
      </c>
      <c r="C1102" s="75" t="s">
        <v>3778</v>
      </c>
      <c r="D1102" s="76">
        <v>4</v>
      </c>
      <c r="E1102" s="77">
        <v>3.7481057175712604</v>
      </c>
      <c r="F1102" s="116">
        <v>2016</v>
      </c>
      <c r="G11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9.1782030047603089E-2</v>
      </c>
      <c r="H1102" s="2">
        <v>1</v>
      </c>
      <c r="I1102" s="77">
        <v>0.56999999999999995</v>
      </c>
      <c r="J1102" s="23">
        <f>(Tabela1[[#This Row],[real]]-1)^3/Tabela1[[#This Row],[Z]]*0.00002</f>
        <v>7.282080022499841E-4</v>
      </c>
      <c r="K1102" s="112">
        <v>2084.2288441437954</v>
      </c>
      <c r="L1102" s="66">
        <v>3004.2717845510333</v>
      </c>
      <c r="M1102" s="79">
        <v>43136</v>
      </c>
      <c r="N1102" s="22">
        <f>IF(Tabela1[[#This Row],[Entry]]=$B$1,Tabela1[[#This Row],[real]],Tabela1[[#This Row],[L2]]/Tabela1[[#This Row],[days2]])</f>
        <v>3.8467538941489465</v>
      </c>
      <c r="O1102" s="64">
        <f>IF(Tabela1[[#This Row],[Entry]]=$B$1,Tabela1[[#This Row],[real]],Tabela1[[#This Row],[L]]/($B$1-Tabela1[[#This Row],[Entry]]))</f>
        <v>3.8516304930141452</v>
      </c>
      <c r="P1102" s="117">
        <v>541.81496958097159</v>
      </c>
      <c r="Q1102" s="78">
        <f>MIN(500,$B$1-Tabela1[[#This Row],[Entry]])</f>
        <v>500</v>
      </c>
      <c r="R1102" s="77">
        <f>(0.25-Tabela1[[#This Row],[days]]/2000)*$L$2+(Tabela1[[#This Row],[days]]/2000+0.75)*(IF(Tabela1[[#This Row],[real]]&gt;Tabela1[[#This Row],[AV2]],0.4*Tabela1[[#This Row],[real]]+0.6*Tabela1[[#This Row],[AV2]],Tabela1[[#This Row],[AV2]]))</f>
        <v>3.8467538941489465</v>
      </c>
      <c r="S1102" s="64">
        <f>Tabela1[[#This Row],[real]]-Tabela1[[#This Row],[AV2]]</f>
        <v>-9.8648176577686097E-2</v>
      </c>
      <c r="T1102" s="64">
        <f>Tabela1[[#This Row],[real]]/Tabela1[[#This Row],[AV2]]</f>
        <v>0.9743554749557195</v>
      </c>
      <c r="U1102" s="172">
        <v>43558</v>
      </c>
      <c r="V1102" s="191" t="s">
        <v>4757</v>
      </c>
      <c r="W1102" s="191"/>
      <c r="X1102" s="2"/>
      <c r="Y1102" s="41"/>
      <c r="Z1102" s="40"/>
      <c r="AA1102" s="41"/>
      <c r="AB1102" s="40"/>
    </row>
    <row r="1103" spans="1:28" x14ac:dyDescent="0.2">
      <c r="A1103" s="557">
        <v>9269759</v>
      </c>
      <c r="B1103" s="557" t="s">
        <v>5971</v>
      </c>
      <c r="C1103" s="557" t="s">
        <v>5972</v>
      </c>
      <c r="D1103" s="558">
        <v>3</v>
      </c>
      <c r="E1103" s="559">
        <v>2.8765567243880952</v>
      </c>
      <c r="F1103" s="560">
        <v>2018</v>
      </c>
      <c r="G11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3" s="558"/>
      <c r="I1103" s="559">
        <v>0.24</v>
      </c>
      <c r="J1103" s="561">
        <f>(Tabela1[[#This Row],[real]]-1)^3/Tabela1[[#This Row],[Z]]*0.00002</f>
        <v>5.5068575732305071E-4</v>
      </c>
      <c r="K1103" s="562">
        <v>898.84337192895703</v>
      </c>
      <c r="L1103" s="562">
        <v>1071.6683016432189</v>
      </c>
      <c r="M1103" s="563">
        <v>43558</v>
      </c>
      <c r="N1103" s="564">
        <f>IF(Tabela1[[#This Row],[Entry]]=$B$1,Tabela1[[#This Row],[real]],Tabela1[[#This Row],[L2]]/Tabela1[[#This Row],[days2]])</f>
        <v>2.9856735041597542</v>
      </c>
      <c r="O1103" s="564">
        <f>IF(Tabela1[[#This Row],[Entry]]=$B$1,Tabela1[[#This Row],[real]],Tabela1[[#This Row],[L]]/($B$1-Tabela1[[#This Row],[Entry]]))</f>
        <v>2.9934868760983768</v>
      </c>
      <c r="P1103" s="560">
        <v>301.05213134545829</v>
      </c>
      <c r="Q1103" s="565">
        <f>MIN(500,$B$1-Tabela1[[#This Row],[Entry]])</f>
        <v>358</v>
      </c>
      <c r="R1103" s="559">
        <f>(0.25-Tabela1[[#This Row],[days]]/2000)*$L$2+(Tabela1[[#This Row],[days]]/2000+0.75)*(IF(Tabela1[[#This Row],[real]]&gt;Tabela1[[#This Row],[AV2]],0.4*Tabela1[[#This Row],[real]]+0.6*Tabela1[[#This Row],[AV2]],Tabela1[[#This Row],[AV2]]))</f>
        <v>3.010709138851007</v>
      </c>
      <c r="S1103" s="564">
        <f>Tabela1[[#This Row],[real]]-Tabela1[[#This Row],[AV2]]</f>
        <v>-0.10911677977165901</v>
      </c>
      <c r="T1103" s="564">
        <f>Tabela1[[#This Row],[real]]/Tabela1[[#This Row],[AV2]]</f>
        <v>0.96345321093561187</v>
      </c>
      <c r="U1103" s="566">
        <v>43558</v>
      </c>
      <c r="V1103" s="191" t="s">
        <v>3938</v>
      </c>
      <c r="W1103" s="191"/>
      <c r="X1103" s="2"/>
      <c r="Y1103" s="41"/>
      <c r="Z1103" s="40"/>
      <c r="AA1103" s="41"/>
      <c r="AB1103" s="40"/>
    </row>
    <row r="1104" spans="1:28" x14ac:dyDescent="0.2">
      <c r="A1104" s="570">
        <v>82837</v>
      </c>
      <c r="B1104" s="570" t="s">
        <v>5968</v>
      </c>
      <c r="C1104" s="570" t="s">
        <v>5969</v>
      </c>
      <c r="D1104" s="571">
        <v>3.5</v>
      </c>
      <c r="E1104" s="572">
        <v>3.3790876473255218</v>
      </c>
      <c r="F1104" s="560">
        <v>1959</v>
      </c>
      <c r="G11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4" s="571"/>
      <c r="I1104" s="572">
        <v>0.33999999999999997</v>
      </c>
      <c r="J1104" s="561">
        <f>(Tabela1[[#This Row],[real]]-1)^3/Tabela1[[#This Row],[Z]]*0.00002</f>
        <v>7.9210436182462849E-4</v>
      </c>
      <c r="K1104" s="573">
        <v>1065.8277700818453</v>
      </c>
      <c r="L1104" s="562">
        <v>1271.633788567271</v>
      </c>
      <c r="M1104" s="566">
        <v>43558</v>
      </c>
      <c r="N1104" s="564">
        <f>IF(Tabela1[[#This Row],[Entry]]=$B$1,Tabela1[[#This Row],[real]],Tabela1[[#This Row],[L2]]/Tabela1[[#This Row],[days2]])</f>
        <v>3.5403428812095155</v>
      </c>
      <c r="O1104" s="574">
        <f>IF(Tabela1[[#This Row],[Entry]]=$B$1,Tabela1[[#This Row],[real]],Tabela1[[#This Row],[L]]/($B$1-Tabela1[[#This Row],[Entry]]))</f>
        <v>3.5520496887353938</v>
      </c>
      <c r="P1104" s="575">
        <v>301.05213134545829</v>
      </c>
      <c r="Q1104" s="576">
        <f>MIN(500,$B$1-Tabela1[[#This Row],[Entry]])</f>
        <v>358</v>
      </c>
      <c r="R1104" s="572">
        <f>(0.25-Tabela1[[#This Row],[days]]/2000)*$L$2+(Tabela1[[#This Row],[days]]/2000+0.75)*(IF(Tabela1[[#This Row],[real]]&gt;Tabela1[[#This Row],[AV2]],0.4*Tabela1[[#This Row],[real]]+0.6*Tabela1[[#This Row],[AV2]],Tabela1[[#This Row],[AV2]]))</f>
        <v>3.5259969901302353</v>
      </c>
      <c r="S1104" s="574">
        <f>Tabela1[[#This Row],[real]]-Tabela1[[#This Row],[AV2]]</f>
        <v>-0.16125523388399365</v>
      </c>
      <c r="T1104" s="574">
        <f>Tabela1[[#This Row],[real]]/Tabela1[[#This Row],[AV2]]</f>
        <v>0.95445208577399065</v>
      </c>
      <c r="U1104" s="566">
        <v>43558</v>
      </c>
      <c r="V1104" s="191" t="s">
        <v>5970</v>
      </c>
      <c r="W1104" s="191"/>
      <c r="X1104" s="2"/>
      <c r="Y1104" s="41"/>
      <c r="Z1104" s="40"/>
      <c r="AA1104" s="41"/>
      <c r="AB1104" s="40"/>
    </row>
    <row r="1105" spans="1:28" x14ac:dyDescent="0.2">
      <c r="A1105" s="570">
        <v>9679125</v>
      </c>
      <c r="B1105" s="570" t="s">
        <v>5966</v>
      </c>
      <c r="C1105" s="570" t="s">
        <v>5967</v>
      </c>
      <c r="D1105" s="571">
        <v>3.5</v>
      </c>
      <c r="E1105" s="572">
        <v>3.423902296136514</v>
      </c>
      <c r="F1105" s="560">
        <v>2019</v>
      </c>
      <c r="G11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5" s="571"/>
      <c r="I1105" s="572">
        <v>0.35</v>
      </c>
      <c r="J1105" s="561">
        <f>(Tabela1[[#This Row],[real]]-1)^3/Tabela1[[#This Row],[Z]]*0.00002</f>
        <v>8.1378050487824983E-4</v>
      </c>
      <c r="K1105" s="573">
        <v>1081.8049588909785</v>
      </c>
      <c r="L1105" s="562">
        <v>1290.8924008656436</v>
      </c>
      <c r="M1105" s="566">
        <v>43558</v>
      </c>
      <c r="N1105" s="564">
        <f>IF(Tabela1[[#This Row],[Entry]]=$B$1,Tabela1[[#This Row],[real]],Tabela1[[#This Row],[L2]]/Tabela1[[#This Row],[days2]])</f>
        <v>3.5934140511020125</v>
      </c>
      <c r="O1105" s="574">
        <f>IF(Tabela1[[#This Row],[Entry]]=$B$1,Tabela1[[#This Row],[real]],Tabela1[[#This Row],[L]]/($B$1-Tabela1[[#This Row],[Entry]]))</f>
        <v>3.605844695155429</v>
      </c>
      <c r="P1105" s="575">
        <v>301.05213134545829</v>
      </c>
      <c r="Q1105" s="576">
        <f>MIN(500,$B$1-Tabela1[[#This Row],[Entry]])</f>
        <v>358</v>
      </c>
      <c r="R1105" s="572">
        <f>(0.25-Tabela1[[#This Row],[days]]/2000)*$L$2+(Tabela1[[#This Row],[days]]/2000+0.75)*(IF(Tabela1[[#This Row],[real]]&gt;Tabela1[[#This Row],[AV2]],0.4*Tabela1[[#This Row],[real]]+0.6*Tabela1[[#This Row],[AV2]],Tabela1[[#This Row],[AV2]]))</f>
        <v>3.5753001069603649</v>
      </c>
      <c r="S1105" s="574">
        <f>Tabela1[[#This Row],[real]]-Tabela1[[#This Row],[AV2]]</f>
        <v>-0.16951175496549853</v>
      </c>
      <c r="T1105" s="574">
        <f>Tabela1[[#This Row],[real]]/Tabela1[[#This Row],[AV2]]</f>
        <v>0.95282710187168285</v>
      </c>
      <c r="U1105" s="566">
        <v>43558</v>
      </c>
      <c r="V1105" s="191" t="s">
        <v>4457</v>
      </c>
      <c r="W1105" s="191"/>
      <c r="X1105" s="2"/>
      <c r="Y1105" s="41"/>
      <c r="Z1105" s="40"/>
      <c r="AA1105" s="41"/>
      <c r="AB1105" s="40"/>
    </row>
    <row r="1106" spans="1:28" x14ac:dyDescent="0.2">
      <c r="A1106" s="75">
        <v>6410637</v>
      </c>
      <c r="B1106" s="75" t="s">
        <v>145</v>
      </c>
      <c r="C1106" s="75" t="s">
        <v>3608</v>
      </c>
      <c r="D1106" s="76">
        <v>3.5</v>
      </c>
      <c r="E1106" s="77">
        <v>3.4309650978402804</v>
      </c>
      <c r="F1106" s="116">
        <v>2015</v>
      </c>
      <c r="G11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6" s="39"/>
      <c r="I1106" s="77">
        <v>0.56999999999999995</v>
      </c>
      <c r="J1106" s="23">
        <f>(Tabela1[[#This Row],[real]]-1)^3/Tabela1[[#This Row],[Z]]*0.00002</f>
        <v>5.0407053367077285E-4</v>
      </c>
      <c r="K1106" s="112">
        <v>2164.1895100041206</v>
      </c>
      <c r="L1106" s="66">
        <v>3284.9082624726493</v>
      </c>
      <c r="M1106" s="79">
        <v>43029</v>
      </c>
      <c r="N1106" s="22">
        <f>IF(Tabela1[[#This Row],[Entry]]=$B$1,Tabela1[[#This Row],[real]],Tabela1[[#This Row],[L2]]/Tabela1[[#This Row],[days2]])</f>
        <v>3.6585876608555825</v>
      </c>
      <c r="O1106" s="64">
        <f>IF(Tabela1[[#This Row],[Entry]]=$B$1,Tabela1[[#This Row],[real]],Tabela1[[#This Row],[L]]/($B$1-Tabela1[[#This Row],[Entry]]))</f>
        <v>3.7033915022239565</v>
      </c>
      <c r="P1106" s="117">
        <v>591.53687450474047</v>
      </c>
      <c r="Q1106" s="78">
        <f>MIN(500,$B$1-Tabela1[[#This Row],[Entry]])</f>
        <v>500</v>
      </c>
      <c r="R1106" s="77">
        <f>(0.25-Tabela1[[#This Row],[days]]/2000)*$L$2+(Tabela1[[#This Row],[days]]/2000+0.75)*(IF(Tabela1[[#This Row],[real]]&gt;Tabela1[[#This Row],[AV2]],0.4*Tabela1[[#This Row],[real]]+0.6*Tabela1[[#This Row],[AV2]],Tabela1[[#This Row],[AV2]]))</f>
        <v>3.6585876608555825</v>
      </c>
      <c r="S1106" s="64">
        <f>Tabela1[[#This Row],[real]]-Tabela1[[#This Row],[AV2]]</f>
        <v>-0.22762256301530215</v>
      </c>
      <c r="T1106" s="64">
        <f>Tabela1[[#This Row],[real]]/Tabela1[[#This Row],[AV2]]</f>
        <v>0.93778403468346272</v>
      </c>
      <c r="U1106" s="172">
        <v>43558</v>
      </c>
      <c r="V1106" s="191" t="s">
        <v>4217</v>
      </c>
      <c r="W1106" s="191"/>
      <c r="X1106" s="2"/>
      <c r="Y1106" s="41"/>
      <c r="Z1106" s="40"/>
      <c r="AA1106" s="41"/>
      <c r="AB1106" s="40"/>
    </row>
    <row r="1107" spans="1:28" x14ac:dyDescent="0.2">
      <c r="A1107" s="75">
        <v>7901617</v>
      </c>
      <c r="B1107" s="75" t="s">
        <v>3561</v>
      </c>
      <c r="C1107" s="75" t="s">
        <v>3562</v>
      </c>
      <c r="D1107" s="76">
        <v>4</v>
      </c>
      <c r="E1107" s="77">
        <v>3.7908552644017703</v>
      </c>
      <c r="F1107" s="116">
        <v>2017</v>
      </c>
      <c r="G11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07" s="2">
        <v>1</v>
      </c>
      <c r="I1107" s="77">
        <v>0.59</v>
      </c>
      <c r="J1107" s="23">
        <f>(Tabela1[[#This Row],[real]]-1)^3/Tabela1[[#This Row],[Z]]*0.00002</f>
        <v>7.3686839030437997E-4</v>
      </c>
      <c r="K1107" s="112">
        <v>2340.4436923263543</v>
      </c>
      <c r="L1107" s="66">
        <v>3566.1085010973393</v>
      </c>
      <c r="M1107" s="79">
        <v>42962</v>
      </c>
      <c r="N1107" s="22">
        <f>IF(Tabela1[[#This Row],[Entry]]=$B$1,Tabela1[[#This Row],[real]],Tabela1[[#This Row],[L2]]/Tabela1[[#This Row],[days2]])</f>
        <v>3.7587154744368521</v>
      </c>
      <c r="O1107" s="64">
        <f>IF(Tabela1[[#This Row],[Entry]]=$B$1,Tabela1[[#This Row],[real]],Tabela1[[#This Row],[L]]/($B$1-Tabela1[[#This Row],[Entry]]))</f>
        <v>3.7380592254689091</v>
      </c>
      <c r="P1107" s="117">
        <v>622.67115141962438</v>
      </c>
      <c r="Q1107" s="78">
        <f>MIN(500,$B$1-Tabela1[[#This Row],[Entry]])</f>
        <v>500</v>
      </c>
      <c r="R1107" s="77">
        <f>(0.25-Tabela1[[#This Row],[days]]/2000)*$L$2+(Tabela1[[#This Row],[days]]/2000+0.75)*(IF(Tabela1[[#This Row],[real]]&gt;Tabela1[[#This Row],[AV2]],0.4*Tabela1[[#This Row],[real]]+0.6*Tabela1[[#This Row],[AV2]],Tabela1[[#This Row],[AV2]]))</f>
        <v>3.7715713904228192</v>
      </c>
      <c r="S1107" s="64">
        <f>Tabela1[[#This Row],[real]]-Tabela1[[#This Row],[AV2]]</f>
        <v>3.2139789964918286E-2</v>
      </c>
      <c r="T1107" s="64">
        <f>Tabela1[[#This Row],[real]]/Tabela1[[#This Row],[AV2]]</f>
        <v>1.0085507376611775</v>
      </c>
      <c r="U1107" s="172">
        <v>43558</v>
      </c>
      <c r="V1107" s="191" t="s">
        <v>4134</v>
      </c>
      <c r="W1107" s="191"/>
      <c r="X1107" s="2"/>
      <c r="Y1107" s="41"/>
      <c r="Z1107" s="40"/>
      <c r="AA1107" s="41"/>
      <c r="AB1107" s="40"/>
    </row>
    <row r="1108" spans="1:28" x14ac:dyDescent="0.2">
      <c r="A1108" s="65">
        <v>39894</v>
      </c>
      <c r="B1108" s="65" t="s">
        <v>2306</v>
      </c>
      <c r="C1108" s="65" t="s">
        <v>1201</v>
      </c>
      <c r="D1108" s="39">
        <v>4</v>
      </c>
      <c r="E1108" s="41">
        <v>3.6282418918043446</v>
      </c>
      <c r="F1108" s="116">
        <v>1999</v>
      </c>
      <c r="G11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5.8994404294763934</v>
      </c>
      <c r="H1108" s="404"/>
      <c r="I1108" s="41">
        <v>0.73</v>
      </c>
      <c r="J1108" s="23">
        <f>(Tabela1[[#This Row],[real]]-1)^3/Tabela1[[#This Row],[Z]]*0.00002</f>
        <v>4.9739697003785581E-4</v>
      </c>
      <c r="K1108" s="66">
        <v>2903.2670713071939</v>
      </c>
      <c r="L1108" s="66">
        <v>4895.4331197358097</v>
      </c>
      <c r="M1108" s="67">
        <v>42409</v>
      </c>
      <c r="N1108" s="22">
        <f>IF(Tabela1[[#This Row],[Entry]]=$B$1,Tabela1[[#This Row],[real]],Tabela1[[#This Row],[L2]]/Tabela1[[#This Row],[days2]])</f>
        <v>3.300498169980997</v>
      </c>
      <c r="O1108" s="42">
        <f>IF(Tabela1[[#This Row],[Entry]]=$B$1,Tabela1[[#This Row],[real]],Tabela1[[#This Row],[L]]/($B$1-Tabela1[[#This Row],[Entry]]))</f>
        <v>3.2484625877477171</v>
      </c>
      <c r="P1108" s="115">
        <v>879.64510864246586</v>
      </c>
      <c r="Q1108" s="43">
        <f>MIN(500,$B$1-Tabela1[[#This Row],[Entry]])</f>
        <v>500</v>
      </c>
      <c r="R1108" s="41">
        <f>(0.25-Tabela1[[#This Row],[days]]/2000)*$L$2+(Tabela1[[#This Row],[days]]/2000+0.75)*(IF(Tabela1[[#This Row],[real]]&gt;Tabela1[[#This Row],[AV2]],0.4*Tabela1[[#This Row],[real]]+0.6*Tabela1[[#This Row],[AV2]],Tabela1[[#This Row],[AV2]]))</f>
        <v>3.4315956587103358</v>
      </c>
      <c r="S1108" s="42">
        <f>Tabela1[[#This Row],[real]]-Tabela1[[#This Row],[AV2]]</f>
        <v>0.32774372182334766</v>
      </c>
      <c r="T1108" s="64">
        <f>Tabela1[[#This Row],[real]]/Tabela1[[#This Row],[AV2]]</f>
        <v>1.0993012887582467</v>
      </c>
      <c r="U1108" s="172">
        <v>43557</v>
      </c>
      <c r="V1108" s="191" t="s">
        <v>4693</v>
      </c>
      <c r="W1108" s="191"/>
      <c r="X1108" s="2"/>
      <c r="Y1108" s="41"/>
      <c r="Z1108" s="40"/>
      <c r="AA1108" s="41"/>
      <c r="AB1108" s="40"/>
    </row>
    <row r="1109" spans="1:28" x14ac:dyDescent="0.2">
      <c r="A1109" s="65">
        <v>61875</v>
      </c>
      <c r="B1109" s="65" t="s">
        <v>2863</v>
      </c>
      <c r="C1109" s="65" t="s">
        <v>2864</v>
      </c>
      <c r="D1109" s="39">
        <v>4</v>
      </c>
      <c r="E1109" s="41">
        <v>3.6751463421403301</v>
      </c>
      <c r="F1109" s="116">
        <v>1963</v>
      </c>
      <c r="G11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3.6268196181392978</v>
      </c>
      <c r="H1109" s="311"/>
      <c r="I1109" s="41">
        <v>0.67</v>
      </c>
      <c r="J1109" s="23">
        <f>(Tabela1[[#This Row],[real]]-1)^3/Tabela1[[#This Row],[Z]]*0.00002</f>
        <v>5.7147577777016143E-4</v>
      </c>
      <c r="K1109" s="66">
        <v>3030.1954206935357</v>
      </c>
      <c r="L1109" s="66">
        <v>5077.1628882919504</v>
      </c>
      <c r="M1109" s="67">
        <v>42544</v>
      </c>
      <c r="N1109" s="22">
        <f>IF(Tabela1[[#This Row],[Entry]]=$B$1,Tabela1[[#This Row],[real]],Tabela1[[#This Row],[L2]]/Tabela1[[#This Row],[days2]])</f>
        <v>3.7093296765687804</v>
      </c>
      <c r="O1109" s="42">
        <f>IF(Tabela1[[#This Row],[Entry]]=$B$1,Tabela1[[#This Row],[real]],Tabela1[[#This Row],[L]]/($B$1-Tabela1[[#This Row],[Entry]]))</f>
        <v>3.7005560410291185</v>
      </c>
      <c r="P1109" s="115">
        <v>816.91186411247747</v>
      </c>
      <c r="Q1109" s="43">
        <f>MIN(500,$B$1-Tabela1[[#This Row],[Entry]])</f>
        <v>500</v>
      </c>
      <c r="R1109" s="41">
        <f>(0.25-Tabela1[[#This Row],[days]]/2000)*$L$2+(Tabela1[[#This Row],[days]]/2000+0.75)*(IF(Tabela1[[#This Row],[real]]&gt;Tabela1[[#This Row],[AV2]],0.4*Tabela1[[#This Row],[real]]+0.6*Tabela1[[#This Row],[AV2]],Tabela1[[#This Row],[AV2]]))</f>
        <v>3.7093296765687804</v>
      </c>
      <c r="S1109" s="42">
        <f>Tabela1[[#This Row],[real]]-Tabela1[[#This Row],[AV2]]</f>
        <v>-3.418333442845034E-2</v>
      </c>
      <c r="T1109" s="64">
        <f>Tabela1[[#This Row],[real]]/Tabela1[[#This Row],[AV2]]</f>
        <v>0.99078449816839398</v>
      </c>
      <c r="U1109" s="168">
        <v>43557</v>
      </c>
      <c r="V1109" s="191" t="s">
        <v>4375</v>
      </c>
      <c r="W1109" s="191"/>
      <c r="X1109" s="2"/>
      <c r="Y1109" s="41"/>
      <c r="Z1109" s="40"/>
      <c r="AA1109" s="41"/>
      <c r="AB1109" s="40"/>
    </row>
    <row r="1110" spans="1:28" x14ac:dyDescent="0.2">
      <c r="A1110" s="557">
        <v>560626</v>
      </c>
      <c r="B1110" s="557" t="s">
        <v>1380</v>
      </c>
      <c r="C1110" s="557" t="s">
        <v>5964</v>
      </c>
      <c r="D1110" s="558">
        <v>3</v>
      </c>
      <c r="E1110" s="559">
        <v>3.0715628673730855</v>
      </c>
      <c r="F1110" s="560">
        <v>2006</v>
      </c>
      <c r="G11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0" s="558"/>
      <c r="I1110" s="559">
        <v>0.28999999999999998</v>
      </c>
      <c r="J1110" s="561">
        <f>(Tabela1[[#This Row],[real]]-1)^3/Tabela1[[#This Row],[Z]]*0.00002</f>
        <v>6.1309299057249488E-4</v>
      </c>
      <c r="K1110" s="562">
        <v>963.85841660794904</v>
      </c>
      <c r="L1110" s="562">
        <v>1149.8970672347589</v>
      </c>
      <c r="M1110" s="563">
        <v>43557</v>
      </c>
      <c r="N1110" s="564">
        <f>IF(Tabela1[[#This Row],[Entry]]=$B$1,Tabela1[[#This Row],[real]],Tabela1[[#This Row],[L2]]/Tabela1[[#This Row],[days2]])</f>
        <v>3.1942169655805146</v>
      </c>
      <c r="O1110" s="564">
        <f>IF(Tabela1[[#This Row],[Entry]]=$B$1,Tabela1[[#This Row],[real]],Tabela1[[#This Row],[L]]/($B$1-Tabela1[[#This Row],[Entry]]))</f>
        <v>3.2030558975898575</v>
      </c>
      <c r="P1110" s="560">
        <v>301.75107921411285</v>
      </c>
      <c r="Q1110" s="565">
        <f>MIN(500,$B$1-Tabela1[[#This Row],[Entry]])</f>
        <v>359</v>
      </c>
      <c r="R1110" s="559">
        <f>(0.25-Tabela1[[#This Row],[days]]/2000)*$L$2+(Tabela1[[#This Row],[days]]/2000+0.75)*(IF(Tabela1[[#This Row],[real]]&gt;Tabela1[[#This Row],[AV2]],0.4*Tabela1[[#This Row],[real]]+0.6*Tabela1[[#This Row],[AV2]],Tabela1[[#This Row],[AV2]]))</f>
        <v>3.2043739789550454</v>
      </c>
      <c r="S1110" s="564">
        <f>Tabela1[[#This Row],[real]]-Tabela1[[#This Row],[AV2]]</f>
        <v>-0.12265409820742912</v>
      </c>
      <c r="T1110" s="564">
        <f>Tabela1[[#This Row],[real]]/Tabela1[[#This Row],[AV2]]</f>
        <v>0.96160120006590155</v>
      </c>
      <c r="U1110" s="566">
        <v>43557</v>
      </c>
      <c r="V1110" s="191" t="s">
        <v>5965</v>
      </c>
      <c r="W1110" s="191"/>
      <c r="X1110" s="2"/>
      <c r="Y1110" s="41"/>
      <c r="Z1110" s="40"/>
      <c r="AA1110" s="41"/>
      <c r="AB1110" s="40"/>
    </row>
    <row r="1111" spans="1:28" x14ac:dyDescent="0.2">
      <c r="A1111" s="557">
        <v>18043</v>
      </c>
      <c r="B1111" s="557" t="s">
        <v>5961</v>
      </c>
      <c r="C1111" s="557" t="s">
        <v>5962</v>
      </c>
      <c r="D1111" s="558">
        <v>3.5</v>
      </c>
      <c r="E1111" s="559">
        <v>3.329527393845503</v>
      </c>
      <c r="F1111" s="560">
        <v>1982</v>
      </c>
      <c r="G11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1" s="558"/>
      <c r="I1111" s="559">
        <v>0.35</v>
      </c>
      <c r="J1111" s="561">
        <f>(Tabela1[[#This Row],[real]]-1)^3/Tabela1[[#This Row],[Z]]*0.00002</f>
        <v>7.2237950665716977E-4</v>
      </c>
      <c r="K1111" s="562">
        <v>1049.6905486088201</v>
      </c>
      <c r="L1111" s="562">
        <v>1252.7542350333724</v>
      </c>
      <c r="M1111" s="563">
        <v>43557</v>
      </c>
      <c r="N1111" s="564">
        <f>IF(Tabela1[[#This Row],[Entry]]=$B$1,Tabela1[[#This Row],[real]],Tabela1[[#This Row],[L2]]/Tabela1[[#This Row],[days2]])</f>
        <v>3.4786637759263606</v>
      </c>
      <c r="O1111" s="564">
        <f>IF(Tabela1[[#This Row],[Entry]]=$B$1,Tabela1[[#This Row],[real]],Tabela1[[#This Row],[L]]/($B$1-Tabela1[[#This Row],[Entry]]))</f>
        <v>3.4895661142990875</v>
      </c>
      <c r="P1111" s="560">
        <v>301.75107921411285</v>
      </c>
      <c r="Q1111" s="565">
        <f>MIN(500,$B$1-Tabela1[[#This Row],[Entry]])</f>
        <v>359</v>
      </c>
      <c r="R1111" s="559">
        <f>(0.25-Tabela1[[#This Row],[days]]/2000)*$L$2+(Tabela1[[#This Row],[days]]/2000+0.75)*(IF(Tabela1[[#This Row],[real]]&gt;Tabela1[[#This Row],[AV2]],0.4*Tabela1[[#This Row],[real]]+0.6*Tabela1[[#This Row],[AV2]],Tabela1[[#This Row],[AV2]]))</f>
        <v>3.4687672891715096</v>
      </c>
      <c r="S1111" s="564">
        <f>Tabela1[[#This Row],[real]]-Tabela1[[#This Row],[AV2]]</f>
        <v>-0.14913638208085755</v>
      </c>
      <c r="T1111" s="564">
        <f>Tabela1[[#This Row],[real]]/Tabela1[[#This Row],[AV2]]</f>
        <v>0.95712825622500908</v>
      </c>
      <c r="U1111" s="566">
        <v>43557</v>
      </c>
      <c r="V1111" s="191" t="s">
        <v>5963</v>
      </c>
      <c r="W1111" s="307"/>
      <c r="X1111" s="2"/>
      <c r="Y1111" s="41"/>
      <c r="Z1111" s="40"/>
      <c r="AA1111" s="41"/>
      <c r="AB1111" s="40"/>
    </row>
    <row r="1112" spans="1:28" x14ac:dyDescent="0.2">
      <c r="A1112" s="309">
        <v>5860812</v>
      </c>
      <c r="B1112" s="309" t="s">
        <v>5371</v>
      </c>
      <c r="C1112" s="309" t="s">
        <v>5372</v>
      </c>
      <c r="D1112" s="311">
        <v>3.5</v>
      </c>
      <c r="E1112" s="313">
        <v>3.4824356203661142</v>
      </c>
      <c r="F1112" s="116">
        <v>2014</v>
      </c>
      <c r="G11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2" s="404"/>
      <c r="I1112" s="313">
        <v>0.43</v>
      </c>
      <c r="J1112" s="301">
        <f>(Tabela1[[#This Row],[real]]-1)^3/Tabela1[[#This Row],[Z]]*0.00002</f>
        <v>7.1153377994708899E-4</v>
      </c>
      <c r="K1112" s="317">
        <v>1689.8426762189458</v>
      </c>
      <c r="L1112" s="66">
        <v>2278.880820664077</v>
      </c>
      <c r="M1112" s="306">
        <v>43291</v>
      </c>
      <c r="N1112" s="304">
        <f>IF(Tabela1[[#This Row],[Entry]]=$B$1,Tabela1[[#This Row],[real]],Tabela1[[#This Row],[L2]]/Tabela1[[#This Row],[days2]])</f>
        <v>3.6348056269642717</v>
      </c>
      <c r="O1112" s="319">
        <f>IF(Tabela1[[#This Row],[Entry]]=$B$1,Tabela1[[#This Row],[real]],Tabela1[[#This Row],[L]]/($B$1-Tabela1[[#This Row],[Entry]]))</f>
        <v>3.6462093130625233</v>
      </c>
      <c r="P1112" s="315">
        <v>464.90592610595081</v>
      </c>
      <c r="Q1112" s="321">
        <f>MIN(500,$B$1-Tabela1[[#This Row],[Entry]])</f>
        <v>500</v>
      </c>
      <c r="R1112" s="313">
        <f>(0.25-Tabela1[[#This Row],[days]]/2000)*$L$2+(Tabela1[[#This Row],[days]]/2000+0.75)*(IF(Tabela1[[#This Row],[real]]&gt;Tabela1[[#This Row],[AV2]],0.4*Tabela1[[#This Row],[real]]+0.6*Tabela1[[#This Row],[AV2]],Tabela1[[#This Row],[AV2]]))</f>
        <v>3.6348056269642717</v>
      </c>
      <c r="S1112" s="319">
        <f>Tabela1[[#This Row],[real]]-Tabela1[[#This Row],[AV2]]</f>
        <v>-0.15237000659815747</v>
      </c>
      <c r="T1112" s="319">
        <f>Tabela1[[#This Row],[real]]/Tabela1[[#This Row],[AV2]]</f>
        <v>0.95808028757636365</v>
      </c>
      <c r="U1112" s="306">
        <v>43557</v>
      </c>
      <c r="V1112" s="191" t="s">
        <v>4055</v>
      </c>
      <c r="W1112" s="191"/>
      <c r="X1112" s="2"/>
      <c r="Y1112" s="41"/>
      <c r="Z1112" s="40"/>
      <c r="AA1112" s="41"/>
      <c r="AB1112" s="40"/>
    </row>
    <row r="1113" spans="1:28" x14ac:dyDescent="0.2">
      <c r="A1113" s="75">
        <v>8601914</v>
      </c>
      <c r="B1113" s="75" t="s">
        <v>1135</v>
      </c>
      <c r="C1113" s="75" t="s">
        <v>3698</v>
      </c>
      <c r="D1113" s="76">
        <v>3.5</v>
      </c>
      <c r="E1113" s="77">
        <v>3.5117928113447796</v>
      </c>
      <c r="F1113" s="116">
        <v>2017</v>
      </c>
      <c r="G11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3" s="39"/>
      <c r="I1113" s="77">
        <v>0.47</v>
      </c>
      <c r="J1113" s="23">
        <f>(Tabela1[[#This Row],[real]]-1)^3/Tabela1[[#This Row],[Z]]*0.00002</f>
        <v>6.7434722896771084E-4</v>
      </c>
      <c r="K1113" s="112">
        <v>2018.5146913813537</v>
      </c>
      <c r="L1113" s="66">
        <v>2961.5498699810933</v>
      </c>
      <c r="M1113" s="79">
        <v>43091</v>
      </c>
      <c r="N1113" s="22">
        <f>IF(Tabela1[[#This Row],[Entry]]=$B$1,Tabela1[[#This Row],[real]],Tabela1[[#This Row],[L2]]/Tabela1[[#This Row],[days2]])</f>
        <v>3.587029048091908</v>
      </c>
      <c r="O1113" s="64">
        <f>IF(Tabela1[[#This Row],[Entry]]=$B$1,Tabela1[[#This Row],[real]],Tabela1[[#This Row],[L]]/($B$1-Tabela1[[#This Row],[Entry]]))</f>
        <v>3.5897574181589009</v>
      </c>
      <c r="P1113" s="117">
        <v>562.7260510909681</v>
      </c>
      <c r="Q1113" s="78">
        <f>MIN(500,$B$1-Tabela1[[#This Row],[Entry]])</f>
        <v>500</v>
      </c>
      <c r="R1113" s="77">
        <f>(0.25-Tabela1[[#This Row],[days]]/2000)*$L$2+(Tabela1[[#This Row],[days]]/2000+0.75)*(IF(Tabela1[[#This Row],[real]]&gt;Tabela1[[#This Row],[AV2]],0.4*Tabela1[[#This Row],[real]]+0.6*Tabela1[[#This Row],[AV2]],Tabela1[[#This Row],[AV2]]))</f>
        <v>3.587029048091908</v>
      </c>
      <c r="S1113" s="64">
        <f>Tabela1[[#This Row],[real]]-Tabela1[[#This Row],[AV2]]</f>
        <v>-7.5236236747128427E-2</v>
      </c>
      <c r="T1113" s="64">
        <f>Tabela1[[#This Row],[real]]/Tabela1[[#This Row],[AV2]]</f>
        <v>0.979025473243059</v>
      </c>
      <c r="U1113" s="168">
        <v>43557</v>
      </c>
      <c r="V1113" s="191" t="s">
        <v>3985</v>
      </c>
      <c r="W1113" s="191"/>
      <c r="X1113" s="2"/>
      <c r="Y1113" s="41"/>
      <c r="Z1113" s="40"/>
      <c r="AA1113" s="41"/>
      <c r="AB1113" s="40"/>
    </row>
    <row r="1114" spans="1:28" x14ac:dyDescent="0.2">
      <c r="A1114" s="570">
        <v>5992196</v>
      </c>
      <c r="B1114" s="570" t="s">
        <v>3105</v>
      </c>
      <c r="C1114" s="570" t="s">
        <v>5952</v>
      </c>
      <c r="D1114" s="571">
        <v>3.5</v>
      </c>
      <c r="E1114" s="572">
        <v>3.2576070535907609</v>
      </c>
      <c r="F1114" s="560">
        <v>2012</v>
      </c>
      <c r="G11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4" s="571"/>
      <c r="I1114" s="572">
        <v>0.35</v>
      </c>
      <c r="J1114" s="561">
        <f>(Tabela1[[#This Row],[real]]-1)^3/Tabela1[[#This Row],[Z]]*0.00002</f>
        <v>6.5751703832247479E-4</v>
      </c>
      <c r="K1114" s="573">
        <v>1026.0905234217798</v>
      </c>
      <c r="L1114" s="562">
        <v>1224.885152398643</v>
      </c>
      <c r="M1114" s="566">
        <v>43556</v>
      </c>
      <c r="N1114" s="564">
        <f>IF(Tabela1[[#This Row],[Entry]]=$B$1,Tabela1[[#This Row],[real]],Tabela1[[#This Row],[L2]]/Tabela1[[#This Row],[days2]])</f>
        <v>3.3926030841242998</v>
      </c>
      <c r="O1114" s="574">
        <f>IF(Tabela1[[#This Row],[Entry]]=$B$1,Tabela1[[#This Row],[real]],Tabela1[[#This Row],[L]]/($B$1-Tabela1[[#This Row],[Entry]]))</f>
        <v>3.402458756662897</v>
      </c>
      <c r="P1114" s="575">
        <v>302.44932813489874</v>
      </c>
      <c r="Q1114" s="576">
        <f>MIN(500,$B$1-Tabela1[[#This Row],[Entry]])</f>
        <v>360</v>
      </c>
      <c r="R1114" s="572">
        <f>(0.25-Tabela1[[#This Row],[days]]/2000)*$L$2+(Tabela1[[#This Row],[days]]/2000+0.75)*(IF(Tabela1[[#This Row],[real]]&gt;Tabela1[[#This Row],[AV2]],0.4*Tabela1[[#This Row],[real]]+0.6*Tabela1[[#This Row],[AV2]],Tabela1[[#This Row],[AV2]]))</f>
        <v>3.3888010336449179</v>
      </c>
      <c r="S1114" s="574">
        <f>Tabela1[[#This Row],[real]]-Tabela1[[#This Row],[AV2]]</f>
        <v>-0.13499603053353892</v>
      </c>
      <c r="T1114" s="574">
        <f>Tabela1[[#This Row],[real]]/Tabela1[[#This Row],[AV2]]</f>
        <v>0.96020871667385632</v>
      </c>
      <c r="U1114" s="566">
        <v>43556</v>
      </c>
      <c r="V1114" s="191" t="s">
        <v>5953</v>
      </c>
      <c r="W1114" s="191"/>
      <c r="X1114" s="2"/>
      <c r="Y1114" s="41"/>
      <c r="Z1114" s="40"/>
      <c r="AA1114" s="41"/>
      <c r="AB1114" s="40"/>
    </row>
    <row r="1115" spans="1:28" x14ac:dyDescent="0.2">
      <c r="A1115" s="403">
        <v>7618755</v>
      </c>
      <c r="B1115" s="403" t="s">
        <v>3519</v>
      </c>
      <c r="C1115" s="403" t="s">
        <v>5462</v>
      </c>
      <c r="D1115" s="404">
        <v>3.5</v>
      </c>
      <c r="E1115" s="405">
        <v>3.2664760084378717</v>
      </c>
      <c r="F1115" s="116">
        <v>2016</v>
      </c>
      <c r="G11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5" s="404"/>
      <c r="I1115" s="405">
        <v>0.47</v>
      </c>
      <c r="J1115" s="362">
        <f>(Tabela1[[#This Row],[real]]-1)^3/Tabela1[[#This Row],[Z]]*0.00002</f>
        <v>4.9543366799886595E-4</v>
      </c>
      <c r="K1115" s="407">
        <v>1509.2908149521024</v>
      </c>
      <c r="L1115" s="66">
        <v>1997.62729271186</v>
      </c>
      <c r="M1115" s="367">
        <v>43342</v>
      </c>
      <c r="N1115" s="365">
        <f>IF(Tabela1[[#This Row],[Entry]]=$B$1,Tabela1[[#This Row],[real]],Tabela1[[#This Row],[L2]]/Tabela1[[#This Row],[days2]])</f>
        <v>3.4545935719266887</v>
      </c>
      <c r="O1115" s="408">
        <f>IF(Tabela1[[#This Row],[Entry]]=$B$1,Tabela1[[#This Row],[real]],Tabela1[[#This Row],[L]]/($B$1-Tabela1[[#This Row],[Entry]]))</f>
        <v>3.4801869211008016</v>
      </c>
      <c r="P1115" s="406">
        <v>436.89388737857922</v>
      </c>
      <c r="Q1115" s="409">
        <f>MIN(500,$B$1-Tabela1[[#This Row],[Entry]])</f>
        <v>500</v>
      </c>
      <c r="R1115" s="405">
        <f>(0.25-Tabela1[[#This Row],[days]]/2000)*$L$2+(Tabela1[[#This Row],[days]]/2000+0.75)*(IF(Tabela1[[#This Row],[real]]&gt;Tabela1[[#This Row],[AV2]],0.4*Tabela1[[#This Row],[real]]+0.6*Tabela1[[#This Row],[AV2]],Tabela1[[#This Row],[AV2]]))</f>
        <v>3.4545935719266887</v>
      </c>
      <c r="S1115" s="408">
        <f>Tabela1[[#This Row],[real]]-Tabela1[[#This Row],[AV2]]</f>
        <v>-0.18811756348881703</v>
      </c>
      <c r="T1115" s="408">
        <f>Tabela1[[#This Row],[real]]/Tabela1[[#This Row],[AV2]]</f>
        <v>0.94554567431100134</v>
      </c>
      <c r="U1115" s="367">
        <v>43556</v>
      </c>
      <c r="V1115" s="191" t="s">
        <v>5463</v>
      </c>
      <c r="W1115" s="191"/>
      <c r="X1115" s="2"/>
      <c r="Y1115" s="41"/>
      <c r="Z1115" s="40"/>
      <c r="AA1115" s="41"/>
      <c r="AB1115" s="40"/>
    </row>
    <row r="1116" spans="1:28" x14ac:dyDescent="0.2">
      <c r="A1116" s="403">
        <v>4219019</v>
      </c>
      <c r="B1116" s="403" t="s">
        <v>5398</v>
      </c>
      <c r="C1116" s="403" t="s">
        <v>5398</v>
      </c>
      <c r="D1116" s="404">
        <v>3.5</v>
      </c>
      <c r="E1116" s="405">
        <v>3.3407514729838903</v>
      </c>
      <c r="F1116" s="116">
        <v>2012</v>
      </c>
      <c r="G11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6" s="404"/>
      <c r="I1116" s="405">
        <v>0.4</v>
      </c>
      <c r="J1116" s="362">
        <f>(Tabela1[[#This Row],[real]]-1)^3/Tabela1[[#This Row],[Z]]*0.00002</f>
        <v>6.4126261305559433E-4</v>
      </c>
      <c r="K1116" s="407">
        <v>1550.717374972505</v>
      </c>
      <c r="L1116" s="66">
        <v>2061.2695566253192</v>
      </c>
      <c r="M1116" s="367">
        <v>43318</v>
      </c>
      <c r="N1116" s="365">
        <f>IF(Tabela1[[#This Row],[Entry]]=$B$1,Tabela1[[#This Row],[real]],Tabela1[[#This Row],[L2]]/Tabela1[[#This Row],[days2]])</f>
        <v>3.4440934593023358</v>
      </c>
      <c r="O1116" s="408">
        <f>IF(Tabela1[[#This Row],[Entry]]=$B$1,Tabela1[[#This Row],[real]],Tabela1[[#This Row],[L]]/($B$1-Tabela1[[#This Row],[Entry]]))</f>
        <v>3.4469390579018717</v>
      </c>
      <c r="P1116" s="406">
        <v>450.25415056147494</v>
      </c>
      <c r="Q1116" s="409">
        <f>MIN(500,$B$1-Tabela1[[#This Row],[Entry]])</f>
        <v>500</v>
      </c>
      <c r="R1116" s="405">
        <f>(0.25-Tabela1[[#This Row],[days]]/2000)*$L$2+(Tabela1[[#This Row],[days]]/2000+0.75)*(IF(Tabela1[[#This Row],[real]]&gt;Tabela1[[#This Row],[AV2]],0.4*Tabela1[[#This Row],[real]]+0.6*Tabela1[[#This Row],[AV2]],Tabela1[[#This Row],[AV2]]))</f>
        <v>3.4440934593023358</v>
      </c>
      <c r="S1116" s="408">
        <f>Tabela1[[#This Row],[real]]-Tabela1[[#This Row],[AV2]]</f>
        <v>-0.10334198631844549</v>
      </c>
      <c r="T1116" s="408">
        <f>Tabela1[[#This Row],[real]]/Tabela1[[#This Row],[AV2]]</f>
        <v>0.9699944303081196</v>
      </c>
      <c r="U1116" s="367">
        <v>43556</v>
      </c>
      <c r="V1116" s="191" t="s">
        <v>3938</v>
      </c>
      <c r="W1116" s="191"/>
      <c r="X1116" s="2"/>
      <c r="Y1116" s="41"/>
      <c r="Z1116" s="40"/>
      <c r="AA1116" s="41"/>
      <c r="AB1116" s="40"/>
    </row>
    <row r="1117" spans="1:28" x14ac:dyDescent="0.2">
      <c r="A1117" s="570">
        <v>3129790</v>
      </c>
      <c r="B1117" s="570" t="s">
        <v>5959</v>
      </c>
      <c r="C1117" s="570" t="s">
        <v>5960</v>
      </c>
      <c r="D1117" s="571">
        <v>3.5</v>
      </c>
      <c r="E1117" s="572">
        <v>3.3644714210100228</v>
      </c>
      <c r="F1117" s="560">
        <v>2011</v>
      </c>
      <c r="G11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7" s="571"/>
      <c r="I1117" s="572">
        <v>0.33999999999999997</v>
      </c>
      <c r="J1117" s="561">
        <f>(Tabela1[[#This Row],[real]]-1)^3/Tabela1[[#This Row],[Z]]*0.00002</f>
        <v>7.7759468961773601E-4</v>
      </c>
      <c r="K1117" s="573">
        <v>1065.7081014598559</v>
      </c>
      <c r="L1117" s="562">
        <v>1272.6774927550296</v>
      </c>
      <c r="M1117" s="566">
        <v>43556</v>
      </c>
      <c r="N1117" s="564">
        <f>IF(Tabela1[[#This Row],[Entry]]=$B$1,Tabela1[[#This Row],[real]],Tabela1[[#This Row],[L2]]/Tabela1[[#This Row],[days2]])</f>
        <v>3.5235922262803898</v>
      </c>
      <c r="O1117" s="574">
        <f>IF(Tabela1[[#This Row],[Entry]]=$B$1,Tabela1[[#This Row],[real]],Tabela1[[#This Row],[L]]/($B$1-Tabela1[[#This Row],[Entry]]))</f>
        <v>3.5352152576528599</v>
      </c>
      <c r="P1117" s="575">
        <v>302.44932813489874</v>
      </c>
      <c r="Q1117" s="576">
        <f>MIN(500,$B$1-Tabela1[[#This Row],[Entry]])</f>
        <v>360</v>
      </c>
      <c r="R1117" s="572">
        <f>(0.25-Tabela1[[#This Row],[days]]/2000)*$L$2+(Tabela1[[#This Row],[days]]/2000+0.75)*(IF(Tabela1[[#This Row],[real]]&gt;Tabela1[[#This Row],[AV2]],0.4*Tabela1[[#This Row],[real]]+0.6*Tabela1[[#This Row],[AV2]],Tabela1[[#This Row],[AV2]]))</f>
        <v>3.5106209358500822</v>
      </c>
      <c r="S1117" s="574">
        <f>Tabela1[[#This Row],[real]]-Tabela1[[#This Row],[AV2]]</f>
        <v>-0.15912080527036698</v>
      </c>
      <c r="T1117" s="574">
        <f>Tabela1[[#This Row],[real]]/Tabela1[[#This Row],[AV2]]</f>
        <v>0.95484131106784176</v>
      </c>
      <c r="U1117" s="566">
        <v>43556</v>
      </c>
      <c r="V1117" s="191" t="s">
        <v>4314</v>
      </c>
      <c r="W1117" s="191"/>
      <c r="X1117" s="2"/>
      <c r="Y1117" s="41"/>
      <c r="Z1117" s="40"/>
      <c r="AA1117" s="41"/>
      <c r="AB1117" s="40"/>
    </row>
    <row r="1118" spans="1:28" x14ac:dyDescent="0.2">
      <c r="A1118" s="65">
        <v>5687</v>
      </c>
      <c r="B1118" s="65" t="s">
        <v>39</v>
      </c>
      <c r="C1118" s="65" t="s">
        <v>110</v>
      </c>
      <c r="D1118" s="39">
        <v>3.5</v>
      </c>
      <c r="E1118" s="41">
        <v>3.3811989641091813</v>
      </c>
      <c r="F1118" s="116">
        <v>2002</v>
      </c>
      <c r="G11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8" s="39"/>
      <c r="I1118" s="41">
        <v>0.74</v>
      </c>
      <c r="J1118" s="23">
        <f>(Tabela1[[#This Row],[real]]-1)^3/Tabela1[[#This Row],[Z]]*0.00002</f>
        <v>3.6490963520217044E-4</v>
      </c>
      <c r="K1118" s="66">
        <v>2939.7907877592993</v>
      </c>
      <c r="L1118" s="66">
        <v>5025.1317725395311</v>
      </c>
      <c r="M1118" s="67">
        <v>42409</v>
      </c>
      <c r="N1118" s="22">
        <f>IF(Tabela1[[#This Row],[Entry]]=$B$1,Tabela1[[#This Row],[real]],Tabela1[[#This Row],[L2]]/Tabela1[[#This Row],[days2]])</f>
        <v>3.3420191380319326</v>
      </c>
      <c r="O1118" s="42">
        <f>IF(Tabela1[[#This Row],[Entry]]=$B$1,Tabela1[[#This Row],[real]],Tabela1[[#This Row],[L]]/($B$1-Tabela1[[#This Row],[Entry]]))</f>
        <v>3.3345267236493239</v>
      </c>
      <c r="P1118" s="115">
        <v>879.64510864246586</v>
      </c>
      <c r="Q1118" s="43">
        <f>MIN(500,$B$1-Tabela1[[#This Row],[Entry]])</f>
        <v>500</v>
      </c>
      <c r="R1118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3.3576910684628318</v>
      </c>
      <c r="S1118" s="42">
        <f>Tabela1[[#This Row],[real]]-Tabela1[[#This Row],[AV2]]</f>
        <v>3.9179826077248681E-2</v>
      </c>
      <c r="T1118" s="64">
        <f>Tabela1[[#This Row],[real]]/Tabela1[[#This Row],[AV2]]</f>
        <v>1.01172339967518</v>
      </c>
      <c r="U1118" s="168">
        <v>43556</v>
      </c>
      <c r="V1118" s="191" t="s">
        <v>4074</v>
      </c>
      <c r="W1118" s="191"/>
      <c r="X1118" s="2"/>
      <c r="Y1118" s="41"/>
      <c r="Z1118" s="40"/>
      <c r="AA1118" s="41"/>
      <c r="AB1118" s="40"/>
    </row>
    <row r="1119" spans="1:28" x14ac:dyDescent="0.2">
      <c r="A1119" s="239">
        <v>8479387</v>
      </c>
      <c r="B1119" s="239" t="s">
        <v>1894</v>
      </c>
      <c r="C1119" s="239" t="s">
        <v>4653</v>
      </c>
      <c r="D1119" s="240">
        <v>3.5</v>
      </c>
      <c r="E1119" s="241">
        <v>3.42471831369823</v>
      </c>
      <c r="F1119" s="116">
        <v>2017</v>
      </c>
      <c r="G11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19" s="311"/>
      <c r="I1119" s="241">
        <v>0.52</v>
      </c>
      <c r="J1119" s="199">
        <f>(Tabela1[[#This Row],[real]]-1)^3/Tabela1[[#This Row],[Z]]*0.00002</f>
        <v>5.4829025875781888E-4</v>
      </c>
      <c r="K1119" s="243">
        <v>1787.4727286646116</v>
      </c>
      <c r="L1119" s="66">
        <v>2493.8106573833456</v>
      </c>
      <c r="M1119" s="204">
        <v>43217</v>
      </c>
      <c r="N1119" s="202">
        <f>IF(Tabela1[[#This Row],[Entry]]=$B$1,Tabela1[[#This Row],[real]],Tabela1[[#This Row],[L2]]/Tabela1[[#This Row],[days2]])</f>
        <v>3.552976139244552</v>
      </c>
      <c r="O1119" s="244">
        <f>IF(Tabela1[[#This Row],[Entry]]=$B$1,Tabela1[[#This Row],[real]],Tabela1[[#This Row],[L]]/($B$1-Tabela1[[#This Row],[Entry]]))</f>
        <v>3.5676833438960598</v>
      </c>
      <c r="P1119" s="242">
        <v>503.09167824714723</v>
      </c>
      <c r="Q1119" s="245">
        <f>MIN(500,$B$1-Tabela1[[#This Row],[Entry]])</f>
        <v>500</v>
      </c>
      <c r="R1119" s="241">
        <f>(0.25-Tabela1[[#This Row],[days]]/2000)*$L$2+(Tabela1[[#This Row],[days]]/2000+0.75)*(IF(Tabela1[[#This Row],[real]]&gt;Tabela1[[#This Row],[AV2]],0.4*Tabela1[[#This Row],[real]]+0.6*Tabela1[[#This Row],[AV2]],Tabela1[[#This Row],[AV2]]))</f>
        <v>3.552976139244552</v>
      </c>
      <c r="S1119" s="244">
        <f>Tabela1[[#This Row],[real]]-Tabela1[[#This Row],[AV2]]</f>
        <v>-0.12825782554632204</v>
      </c>
      <c r="T1119" s="244">
        <f>Tabela1[[#This Row],[real]]/Tabela1[[#This Row],[AV2]]</f>
        <v>0.96390129837078142</v>
      </c>
      <c r="U1119" s="204">
        <v>43556</v>
      </c>
      <c r="V1119" s="191" t="s">
        <v>3938</v>
      </c>
      <c r="W1119" s="191"/>
      <c r="X1119" s="2"/>
      <c r="Y1119" s="41"/>
      <c r="Z1119" s="40"/>
      <c r="AA1119" s="41"/>
      <c r="AB1119" s="40"/>
    </row>
    <row r="1120" spans="1:28" x14ac:dyDescent="0.2">
      <c r="A1120" s="570">
        <v>85890</v>
      </c>
      <c r="B1120" s="570" t="s">
        <v>5954</v>
      </c>
      <c r="C1120" s="570" t="s">
        <v>5955</v>
      </c>
      <c r="D1120" s="571">
        <v>3.5</v>
      </c>
      <c r="E1120" s="572">
        <v>3.4336592674562132</v>
      </c>
      <c r="F1120" s="560">
        <v>1983</v>
      </c>
      <c r="G11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0" s="571"/>
      <c r="I1120" s="572">
        <v>0.35</v>
      </c>
      <c r="J1120" s="561">
        <f>(Tabela1[[#This Row],[real]]-1)^3/Tabela1[[#This Row],[Z]]*0.00002</f>
        <v>8.2364728508813544E-4</v>
      </c>
      <c r="K1120" s="573">
        <v>1090.8454633899046</v>
      </c>
      <c r="L1120" s="562">
        <v>1303.018418531112</v>
      </c>
      <c r="M1120" s="566">
        <v>43556</v>
      </c>
      <c r="N1120" s="564">
        <f>IF(Tabela1[[#This Row],[Entry]]=$B$1,Tabela1[[#This Row],[real]],Tabela1[[#This Row],[L2]]/Tabela1[[#This Row],[days2]])</f>
        <v>3.6067048656274898</v>
      </c>
      <c r="O1120" s="574">
        <f>IF(Tabela1[[#This Row],[Entry]]=$B$1,Tabela1[[#This Row],[real]],Tabela1[[#This Row],[L]]/($B$1-Tabela1[[#This Row],[Entry]]))</f>
        <v>3.6194956070308666</v>
      </c>
      <c r="P1120" s="575">
        <v>302.44932813489874</v>
      </c>
      <c r="Q1120" s="576">
        <f>MIN(500,$B$1-Tabela1[[#This Row],[Entry]])</f>
        <v>360</v>
      </c>
      <c r="R1120" s="572">
        <f>(0.25-Tabela1[[#This Row],[days]]/2000)*$L$2+(Tabela1[[#This Row],[days]]/2000+0.75)*(IF(Tabela1[[#This Row],[real]]&gt;Tabela1[[#This Row],[AV2]],0.4*Tabela1[[#This Row],[real]]+0.6*Tabela1[[#This Row],[AV2]],Tabela1[[#This Row],[AV2]]))</f>
        <v>3.5879156904428848</v>
      </c>
      <c r="S1120" s="574">
        <f>Tabela1[[#This Row],[real]]-Tabela1[[#This Row],[AV2]]</f>
        <v>-0.17304559817127663</v>
      </c>
      <c r="T1120" s="574">
        <f>Tabela1[[#This Row],[real]]/Tabela1[[#This Row],[AV2]]</f>
        <v>0.95202113712701297</v>
      </c>
      <c r="U1120" s="566">
        <v>43556</v>
      </c>
      <c r="V1120" s="191" t="s">
        <v>3975</v>
      </c>
      <c r="W1120" s="191"/>
      <c r="X1120" s="2"/>
      <c r="Y1120" s="41"/>
      <c r="Z1120" s="40"/>
      <c r="AA1120" s="41"/>
      <c r="AB1120" s="40"/>
    </row>
    <row r="1121" spans="1:28" x14ac:dyDescent="0.2">
      <c r="A1121" s="65">
        <v>2650</v>
      </c>
      <c r="B1121" s="65" t="s">
        <v>2335</v>
      </c>
      <c r="C1121" s="65" t="s">
        <v>2284</v>
      </c>
      <c r="D1121" s="39">
        <v>3.5</v>
      </c>
      <c r="E1121" s="41">
        <v>3.4964209958501287</v>
      </c>
      <c r="F1121" s="116">
        <v>1997</v>
      </c>
      <c r="G11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1" s="39"/>
      <c r="I1121" s="41">
        <v>0.65</v>
      </c>
      <c r="J1121" s="23">
        <f>(Tabela1[[#This Row],[real]]-1)^3/Tabela1[[#This Row],[Z]]*0.00002</f>
        <v>4.7870737525771594E-4</v>
      </c>
      <c r="K1121" s="66">
        <v>3016.9717115573631</v>
      </c>
      <c r="L1121" s="66">
        <v>5153.202790728652</v>
      </c>
      <c r="M1121" s="67">
        <v>42409</v>
      </c>
      <c r="N1121" s="22">
        <f>IF(Tabela1[[#This Row],[Entry]]=$B$1,Tabela1[[#This Row],[real]],Tabela1[[#This Row],[L2]]/Tabela1[[#This Row],[days2]])</f>
        <v>3.4297601179336739</v>
      </c>
      <c r="O1121" s="42">
        <f>IF(Tabela1[[#This Row],[Entry]]=$B$1,Tabela1[[#This Row],[real]],Tabela1[[#This Row],[L]]/($B$1-Tabela1[[#This Row],[Entry]]))</f>
        <v>3.4195108100389198</v>
      </c>
      <c r="P1121" s="115">
        <v>879.64510864246586</v>
      </c>
      <c r="Q1121" s="43">
        <f>MIN(500,$B$1-Tabela1[[#This Row],[Entry]])</f>
        <v>500</v>
      </c>
      <c r="R1121" s="41">
        <f>(0.25-Tabela1[[#This Row],[days]]/2000)*$L$2+(Tabela1[[#This Row],[days]]/2000+0.75)*(IF(Tabela1[[#This Row],[real]]&gt;Tabela1[[#This Row],[AV2]],0.4*Tabela1[[#This Row],[real]]+0.6*Tabela1[[#This Row],[AV2]],Tabela1[[#This Row],[AV2]]))</f>
        <v>3.4564244691002557</v>
      </c>
      <c r="S1121" s="42">
        <f>Tabela1[[#This Row],[real]]-Tabela1[[#This Row],[AV2]]</f>
        <v>6.6660877916454808E-2</v>
      </c>
      <c r="T1121" s="64">
        <f>Tabela1[[#This Row],[real]]/Tabela1[[#This Row],[AV2]]</f>
        <v>1.0194360175709944</v>
      </c>
      <c r="U1121" s="168">
        <v>43556</v>
      </c>
      <c r="V1121" s="191" t="s">
        <v>3941</v>
      </c>
      <c r="W1121" s="191"/>
      <c r="X1121" s="2"/>
      <c r="Y1121" s="41"/>
      <c r="Z1121" s="40"/>
      <c r="AA1121" s="41"/>
      <c r="AB1121" s="40"/>
    </row>
    <row r="1122" spans="1:28" x14ac:dyDescent="0.2">
      <c r="A1122" s="75">
        <v>8016361</v>
      </c>
      <c r="B1122" s="75" t="s">
        <v>3584</v>
      </c>
      <c r="C1122" s="80" t="s">
        <v>3585</v>
      </c>
      <c r="D1122" s="76">
        <v>3.5</v>
      </c>
      <c r="E1122" s="77">
        <v>3.5272502295552859</v>
      </c>
      <c r="F1122" s="116">
        <v>2017</v>
      </c>
      <c r="G11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22" s="77">
        <v>0.54</v>
      </c>
      <c r="J1122" s="23">
        <f>(Tabela1[[#This Row],[real]]-1)^3/Tabela1[[#This Row],[Z]]*0.00002</f>
        <v>5.9783449452156432E-4</v>
      </c>
      <c r="K1122" s="112">
        <v>2205.4529005852919</v>
      </c>
      <c r="L1122" s="66">
        <v>3358.460248416653</v>
      </c>
      <c r="M1122" s="79">
        <v>42991</v>
      </c>
      <c r="N1122" s="22">
        <f>IF(Tabela1[[#This Row],[Entry]]=$B$1,Tabela1[[#This Row],[real]],Tabela1[[#This Row],[L2]]/Tabela1[[#This Row],[days2]])</f>
        <v>3.6202734134759167</v>
      </c>
      <c r="O1122" s="64">
        <f>IF(Tabela1[[#This Row],[Entry]]=$B$1,Tabela1[[#This Row],[real]],Tabela1[[#This Row],[L]]/($B$1-Tabela1[[#This Row],[Entry]]))</f>
        <v>3.6307678361261115</v>
      </c>
      <c r="P1122" s="117">
        <v>609.19512111318147</v>
      </c>
      <c r="Q1122" s="78">
        <f>MIN(500,$B$1-Tabela1[[#This Row],[Entry]])</f>
        <v>500</v>
      </c>
      <c r="R1122" s="77">
        <f>(0.25-Tabela1[[#This Row],[days]]/2000)*$L$2+(Tabela1[[#This Row],[days]]/2000+0.75)*(IF(Tabela1[[#This Row],[real]]&gt;Tabela1[[#This Row],[AV2]],0.4*Tabela1[[#This Row],[real]]+0.6*Tabela1[[#This Row],[AV2]],Tabela1[[#This Row],[AV2]]))</f>
        <v>3.6202734134759167</v>
      </c>
      <c r="S1122" s="64">
        <f>Tabela1[[#This Row],[real]]-Tabela1[[#This Row],[AV2]]</f>
        <v>-9.3023183920630803E-2</v>
      </c>
      <c r="T1122" s="64">
        <f>Tabela1[[#This Row],[real]]/Tabela1[[#This Row],[AV2]]</f>
        <v>0.97430492857960227</v>
      </c>
      <c r="U1122" s="172">
        <v>43556</v>
      </c>
      <c r="V1122" s="191" t="s">
        <v>4009</v>
      </c>
      <c r="W1122" s="191"/>
      <c r="X1122" s="2"/>
      <c r="Y1122" s="41"/>
      <c r="Z1122" s="40"/>
      <c r="AA1122" s="41"/>
      <c r="AB1122" s="40"/>
    </row>
    <row r="1123" spans="1:28" x14ac:dyDescent="0.2">
      <c r="A1123" s="557">
        <v>3462193</v>
      </c>
      <c r="B1123" s="557" t="s">
        <v>5956</v>
      </c>
      <c r="C1123" s="557" t="s">
        <v>5957</v>
      </c>
      <c r="D1123" s="558">
        <v>3.5</v>
      </c>
      <c r="E1123" s="559">
        <v>3.5928895042653459</v>
      </c>
      <c r="F1123" s="560">
        <v>2011</v>
      </c>
      <c r="G11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3" s="558"/>
      <c r="I1123" s="559">
        <v>0.32999999999999996</v>
      </c>
      <c r="J1123" s="561">
        <f>(Tabela1[[#This Row],[real]]-1)^3/Tabela1[[#This Row],[Z]]*0.00002</f>
        <v>1.0564965544465105E-3</v>
      </c>
      <c r="K1123" s="562">
        <v>1152.4168869334646</v>
      </c>
      <c r="L1123" s="562">
        <v>1377.5094702458568</v>
      </c>
      <c r="M1123" s="563">
        <v>43556</v>
      </c>
      <c r="N1123" s="564">
        <f>IF(Tabela1[[#This Row],[Entry]]=$B$1,Tabela1[[#This Row],[real]],Tabela1[[#This Row],[L2]]/Tabela1[[#This Row],[days2]])</f>
        <v>3.810280862715167</v>
      </c>
      <c r="O1123" s="564">
        <f>IF(Tabela1[[#This Row],[Entry]]=$B$1,Tabela1[[#This Row],[real]],Tabela1[[#This Row],[L]]/($B$1-Tabela1[[#This Row],[Entry]]))</f>
        <v>3.8264151951273799</v>
      </c>
      <c r="P1123" s="560">
        <v>302.44932813489874</v>
      </c>
      <c r="Q1123" s="565">
        <f>MIN(500,$B$1-Tabela1[[#This Row],[Entry]])</f>
        <v>360</v>
      </c>
      <c r="R1123" s="559">
        <f>(0.25-Tabela1[[#This Row],[days]]/2000)*$L$2+(Tabela1[[#This Row],[days]]/2000+0.75)*(IF(Tabela1[[#This Row],[real]]&gt;Tabela1[[#This Row],[AV2]],0.4*Tabela1[[#This Row],[real]]+0.6*Tabela1[[#This Row],[AV2]],Tabela1[[#This Row],[AV2]]))</f>
        <v>3.7772413677344243</v>
      </c>
      <c r="S1123" s="564">
        <f>Tabela1[[#This Row],[real]]-Tabela1[[#This Row],[AV2]]</f>
        <v>-0.21739135844982105</v>
      </c>
      <c r="T1123" s="564">
        <f>Tabela1[[#This Row],[real]]/Tabela1[[#This Row],[AV2]]</f>
        <v>0.94294610652535726</v>
      </c>
      <c r="U1123" s="566">
        <v>43556</v>
      </c>
      <c r="V1123" s="191" t="s">
        <v>5958</v>
      </c>
      <c r="W1123" s="191"/>
      <c r="X1123" s="2"/>
      <c r="Y1123" s="41"/>
      <c r="Z1123" s="40"/>
      <c r="AA1123" s="41"/>
      <c r="AB1123" s="40"/>
    </row>
    <row r="1124" spans="1:28" x14ac:dyDescent="0.2">
      <c r="A1124" s="65">
        <v>1441074</v>
      </c>
      <c r="B1124" s="65" t="s">
        <v>3110</v>
      </c>
      <c r="C1124" s="65" t="s">
        <v>3110</v>
      </c>
      <c r="D1124" s="39">
        <v>3.5</v>
      </c>
      <c r="E1124" s="41">
        <v>3.4980969029137601</v>
      </c>
      <c r="F1124" s="116">
        <v>1978</v>
      </c>
      <c r="G11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4" s="39"/>
      <c r="I1124" s="41">
        <v>0.45</v>
      </c>
      <c r="J1124" s="23">
        <f>(Tabela1[[#This Row],[real]]-1)^3/Tabela1[[#This Row],[Z]]*0.00002</f>
        <v>6.9285973715908018E-4</v>
      </c>
      <c r="K1124" s="66">
        <v>2522.7960779926152</v>
      </c>
      <c r="L1124" s="66">
        <v>4102.337398412672</v>
      </c>
      <c r="M1124" s="67">
        <v>42648</v>
      </c>
      <c r="N1124" s="22">
        <f>IF(Tabela1[[#This Row],[Entry]]=$B$1,Tabela1[[#This Row],[real]],Tabela1[[#This Row],[L2]]/Tabela1[[#This Row],[days2]])</f>
        <v>3.2823946052592019</v>
      </c>
      <c r="O1124" s="42">
        <f>IF(Tabela1[[#This Row],[Entry]]=$B$1,Tabela1[[#This Row],[real]],Tabela1[[#This Row],[L]]/($B$1-Tabela1[[#This Row],[Entry]]))</f>
        <v>3.2352818599469022</v>
      </c>
      <c r="P1124" s="115">
        <v>768.58403128937528</v>
      </c>
      <c r="Q1124" s="43">
        <f>MIN(500,$B$1-Tabela1[[#This Row],[Entry]])</f>
        <v>500</v>
      </c>
      <c r="R1124" s="41">
        <f>(0.25-Tabela1[[#This Row],[days]]/2000)*$L$2+(Tabela1[[#This Row],[days]]/2000+0.75)*(IF(Tabela1[[#This Row],[real]]&gt;Tabela1[[#This Row],[AV2]],0.4*Tabela1[[#This Row],[real]]+0.6*Tabela1[[#This Row],[AV2]],Tabela1[[#This Row],[AV2]]))</f>
        <v>3.3686755243210253</v>
      </c>
      <c r="S1124" s="42">
        <f>Tabela1[[#This Row],[real]]-Tabela1[[#This Row],[AV2]]</f>
        <v>0.21570229765455817</v>
      </c>
      <c r="T1124" s="64">
        <f>Tabela1[[#This Row],[real]]/Tabela1[[#This Row],[AV2]]</f>
        <v>1.0657149196226896</v>
      </c>
      <c r="U1124" s="168">
        <v>43554</v>
      </c>
      <c r="V1124" s="191" t="s">
        <v>3998</v>
      </c>
      <c r="W1124" s="191"/>
      <c r="X1124" s="2"/>
      <c r="Y1124" s="41"/>
      <c r="Z1124" s="40"/>
      <c r="AA1124" s="41"/>
      <c r="AB1124" s="40"/>
    </row>
    <row r="1125" spans="1:28" x14ac:dyDescent="0.2">
      <c r="A1125" s="75">
        <v>4425637</v>
      </c>
      <c r="B1125" s="75" t="s">
        <v>3393</v>
      </c>
      <c r="C1125" s="75" t="s">
        <v>3575</v>
      </c>
      <c r="D1125" s="76">
        <v>3.5</v>
      </c>
      <c r="E1125" s="77">
        <v>3.6022250120642476</v>
      </c>
      <c r="F1125" s="116">
        <v>2010</v>
      </c>
      <c r="G11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5" s="39">
        <v>2</v>
      </c>
      <c r="I1125" s="77">
        <v>0.7</v>
      </c>
      <c r="J1125" s="23">
        <f>(Tabela1[[#This Row],[real]]-1)^3/Tabela1[[#This Row],[Z]]*0.00002</f>
        <v>5.0346176774205761E-4</v>
      </c>
      <c r="K1125" s="112">
        <v>2288.8085609565924</v>
      </c>
      <c r="L1125" s="66">
        <v>3497.6975887009385</v>
      </c>
      <c r="M1125" s="79">
        <v>42978</v>
      </c>
      <c r="N1125" s="22">
        <f>IF(Tabela1[[#This Row],[Entry]]=$B$1,Tabela1[[#This Row],[real]],Tabela1[[#This Row],[L2]]/Tabela1[[#This Row],[days2]])</f>
        <v>3.7202117368482877</v>
      </c>
      <c r="O1125" s="64">
        <f>IF(Tabela1[[#This Row],[Entry]]=$B$1,Tabela1[[#This Row],[real]],Tabela1[[#This Row],[L]]/($B$1-Tabela1[[#This Row],[Entry]]))</f>
        <v>3.7288886873144333</v>
      </c>
      <c r="P1125" s="117">
        <v>615.23610021606987</v>
      </c>
      <c r="Q1125" s="78">
        <f>MIN(500,$B$1-Tabela1[[#This Row],[Entry]])</f>
        <v>500</v>
      </c>
      <c r="R1125" s="77">
        <f>(0.25-Tabela1[[#This Row],[days]]/2000)*$L$2+(Tabela1[[#This Row],[days]]/2000+0.75)*(IF(Tabela1[[#This Row],[real]]&gt;Tabela1[[#This Row],[AV2]],0.4*Tabela1[[#This Row],[real]]+0.6*Tabela1[[#This Row],[AV2]],Tabela1[[#This Row],[AV2]]))</f>
        <v>3.7202117368482877</v>
      </c>
      <c r="S1125" s="64">
        <f>Tabela1[[#This Row],[real]]-Tabela1[[#This Row],[AV2]]</f>
        <v>-0.11798672478404004</v>
      </c>
      <c r="T1125" s="64">
        <f>Tabela1[[#This Row],[real]]/Tabela1[[#This Row],[AV2]]</f>
        <v>0.96828494367258866</v>
      </c>
      <c r="U1125" s="168">
        <v>43554</v>
      </c>
      <c r="V1125" s="191" t="s">
        <v>3961</v>
      </c>
      <c r="W1125" s="191"/>
      <c r="X1125" s="2"/>
      <c r="Y1125" s="41"/>
      <c r="Z1125" s="40"/>
      <c r="AA1125" s="41"/>
      <c r="AB1125" s="40"/>
    </row>
    <row r="1126" spans="1:28" x14ac:dyDescent="0.2">
      <c r="A1126" s="65">
        <v>4311613</v>
      </c>
      <c r="B1126" s="65" t="s">
        <v>241</v>
      </c>
      <c r="C1126" s="65" t="s">
        <v>2726</v>
      </c>
      <c r="D1126" s="39">
        <v>4</v>
      </c>
      <c r="E1126" s="41">
        <v>3.6378386122713229</v>
      </c>
      <c r="F1126" s="116">
        <v>2013</v>
      </c>
      <c r="G11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5.4344588233044346</v>
      </c>
      <c r="H1126" s="39">
        <v>2</v>
      </c>
      <c r="I1126" s="41">
        <v>0.78</v>
      </c>
      <c r="J1126" s="23">
        <f>(Tabela1[[#This Row],[real]]-1)^3/Tabela1[[#This Row],[Z]]*0.00002</f>
        <v>4.706304862874118E-4</v>
      </c>
      <c r="K1126" s="66">
        <v>3446.8885440049417</v>
      </c>
      <c r="L1126" s="66">
        <v>5965.3612510796893</v>
      </c>
      <c r="M1126" s="67">
        <v>42409</v>
      </c>
      <c r="N1126" s="22">
        <f>IF(Tabela1[[#This Row],[Entry]]=$B$1,Tabela1[[#This Row],[real]],Tabela1[[#This Row],[L2]]/Tabela1[[#This Row],[days2]])</f>
        <v>3.9184990743874399</v>
      </c>
      <c r="O1126" s="42">
        <f>IF(Tabela1[[#This Row],[Entry]]=$B$1,Tabela1[[#This Row],[real]],Tabela1[[#This Row],[L]]/($B$1-Tabela1[[#This Row],[Entry]]))</f>
        <v>3.9584348049632974</v>
      </c>
      <c r="P1126" s="115">
        <v>879.64510864246586</v>
      </c>
      <c r="Q1126" s="43">
        <f>MIN(500,$B$1-Tabela1[[#This Row],[Entry]])</f>
        <v>500</v>
      </c>
      <c r="R1126" s="41">
        <f>(0.25-Tabela1[[#This Row],[days]]/2000)*$L$2+(Tabela1[[#This Row],[days]]/2000+0.75)*(IF(Tabela1[[#This Row],[real]]&gt;Tabela1[[#This Row],[AV2]],0.4*Tabela1[[#This Row],[real]]+0.6*Tabela1[[#This Row],[AV2]],Tabela1[[#This Row],[AV2]]))</f>
        <v>3.9184990743874399</v>
      </c>
      <c r="S1126" s="42">
        <f>Tabela1[[#This Row],[real]]-Tabela1[[#This Row],[AV2]]</f>
        <v>-0.28066046211611706</v>
      </c>
      <c r="T1126" s="64">
        <f>Tabela1[[#This Row],[real]]/Tabela1[[#This Row],[AV2]]</f>
        <v>0.92837551909847238</v>
      </c>
      <c r="U1126" s="168">
        <v>43552</v>
      </c>
      <c r="V1126" s="191" t="s">
        <v>3984</v>
      </c>
      <c r="W1126" s="191"/>
      <c r="X1126" s="2"/>
      <c r="Y1126" s="41"/>
      <c r="Z1126" s="40"/>
      <c r="AA1126" s="41"/>
      <c r="AB1126" s="40"/>
    </row>
    <row r="1127" spans="1:28" x14ac:dyDescent="0.2">
      <c r="A1127" s="557">
        <v>66086</v>
      </c>
      <c r="B1127" s="557" t="s">
        <v>5949</v>
      </c>
      <c r="C1127" s="557" t="s">
        <v>5950</v>
      </c>
      <c r="D1127" s="558">
        <v>3.5</v>
      </c>
      <c r="E1127" s="559">
        <v>3.2132687808239453</v>
      </c>
      <c r="F1127" s="560">
        <v>1986</v>
      </c>
      <c r="G11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4.400754718702343</v>
      </c>
      <c r="H1127" s="558"/>
      <c r="I1127" s="559">
        <v>0.33999999999999997</v>
      </c>
      <c r="J1127" s="561">
        <f>(Tabela1[[#This Row],[real]]-1)^3/Tabela1[[#This Row],[Z]]*0.00002</f>
        <v>6.3775453136861884E-4</v>
      </c>
      <c r="K1127" s="562">
        <v>1022.5090714772057</v>
      </c>
      <c r="L1127" s="562">
        <v>1223.4206298872157</v>
      </c>
      <c r="M1127" s="563">
        <v>43551</v>
      </c>
      <c r="N1127" s="564">
        <f>IF(Tabela1[[#This Row],[Entry]]=$B$1,Tabela1[[#This Row],[real]],Tabela1[[#This Row],[L2]]/Tabela1[[#This Row],[days2]])</f>
        <v>3.3422962570947843</v>
      </c>
      <c r="O1127" s="564">
        <f>IF(Tabela1[[#This Row],[Entry]]=$B$1,Tabela1[[#This Row],[real]],Tabela1[[#This Row],[L]]/($B$1-Tabela1[[#This Row],[Entry]]))</f>
        <v>3.3518373421567551</v>
      </c>
      <c r="P1127" s="560">
        <v>305.93011295952522</v>
      </c>
      <c r="Q1127" s="565">
        <f>MIN(500,$B$1-Tabela1[[#This Row],[Entry]])</f>
        <v>365</v>
      </c>
      <c r="R1127" s="559">
        <f>(0.25-Tabela1[[#This Row],[days]]/2000)*$L$2+(Tabela1[[#This Row],[days]]/2000+0.75)*(IF(Tabela1[[#This Row],[real]]&gt;Tabela1[[#This Row],[AV2]],0.4*Tabela1[[#This Row],[real]]+0.6*Tabela1[[#This Row],[AV2]],Tabela1[[#This Row],[AV2]]))</f>
        <v>3.3420257049570159</v>
      </c>
      <c r="S1127" s="564">
        <f>Tabela1[[#This Row],[real]]-Tabela1[[#This Row],[AV2]]</f>
        <v>-0.12902747627083899</v>
      </c>
      <c r="T1127" s="564">
        <f>Tabela1[[#This Row],[real]]/Tabela1[[#This Row],[AV2]]</f>
        <v>0.9613955597152859</v>
      </c>
      <c r="U1127" s="566">
        <v>43551</v>
      </c>
      <c r="V1127" s="191" t="s">
        <v>3952</v>
      </c>
      <c r="W1127" s="307"/>
      <c r="X1127" s="2"/>
      <c r="Y1127" s="41"/>
      <c r="Z1127" s="40"/>
      <c r="AA1127" s="41"/>
      <c r="AB1127" s="40"/>
    </row>
    <row r="1128" spans="1:28" x14ac:dyDescent="0.2">
      <c r="A1128" s="75">
        <v>6471049</v>
      </c>
      <c r="B1128" s="75" t="s">
        <v>3641</v>
      </c>
      <c r="C1128" s="75" t="s">
        <v>3701</v>
      </c>
      <c r="D1128" s="76">
        <v>3.5</v>
      </c>
      <c r="E1128" s="77">
        <v>3.4989492910446081</v>
      </c>
      <c r="F1128" s="116">
        <v>2015</v>
      </c>
      <c r="G11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28" s="39"/>
      <c r="I1128" s="77">
        <v>0.49</v>
      </c>
      <c r="J1128" s="23">
        <f>(Tabela1[[#This Row],[real]]-1)^3/Tabela1[[#This Row],[Z]]*0.00002</f>
        <v>6.3695132595290808E-4</v>
      </c>
      <c r="K1128" s="112">
        <v>1971.4540091159597</v>
      </c>
      <c r="L1128" s="66">
        <v>2876.7691048786201</v>
      </c>
      <c r="M1128" s="79">
        <v>43093</v>
      </c>
      <c r="N1128" s="22">
        <f>IF(Tabela1[[#This Row],[Entry]]=$B$1,Tabela1[[#This Row],[real]],Tabela1[[#This Row],[L2]]/Tabela1[[#This Row],[days2]])</f>
        <v>3.5091949017817674</v>
      </c>
      <c r="O1128" s="64">
        <f>IF(Tabela1[[#This Row],[Entry]]=$B$1,Tabela1[[#This Row],[real]],Tabela1[[#This Row],[L]]/($B$1-Tabela1[[#This Row],[Entry]]))</f>
        <v>3.4954667130967438</v>
      </c>
      <c r="P1128" s="117">
        <v>561.79666969052323</v>
      </c>
      <c r="Q1128" s="78">
        <f>MIN(500,$B$1-Tabela1[[#This Row],[Entry]])</f>
        <v>500</v>
      </c>
      <c r="R1128" s="77">
        <f>(0.25-Tabela1[[#This Row],[days]]/2000)*$L$2+(Tabela1[[#This Row],[days]]/2000+0.75)*(IF(Tabela1[[#This Row],[real]]&gt;Tabela1[[#This Row],[AV2]],0.4*Tabela1[[#This Row],[real]]+0.6*Tabela1[[#This Row],[AV2]],Tabela1[[#This Row],[AV2]]))</f>
        <v>3.5091949017817674</v>
      </c>
      <c r="S1128" s="64">
        <f>Tabela1[[#This Row],[real]]-Tabela1[[#This Row],[AV2]]</f>
        <v>-1.024561073715935E-2</v>
      </c>
      <c r="T1128" s="64">
        <f>Tabela1[[#This Row],[real]]/Tabela1[[#This Row],[AV2]]</f>
        <v>0.99708035289463193</v>
      </c>
      <c r="U1128" s="168">
        <v>43551</v>
      </c>
      <c r="V1128" s="191" t="s">
        <v>4211</v>
      </c>
      <c r="W1128" s="191"/>
      <c r="X1128" s="2"/>
      <c r="Y1128" s="41"/>
      <c r="Z1128" s="40"/>
      <c r="AA1128" s="41"/>
      <c r="AB1128" s="40"/>
    </row>
    <row r="1129" spans="1:28" x14ac:dyDescent="0.2">
      <c r="A1129" s="75">
        <v>5679578</v>
      </c>
      <c r="B1129" s="75" t="s">
        <v>3149</v>
      </c>
      <c r="C1129" s="75" t="s">
        <v>3507</v>
      </c>
      <c r="D1129" s="76">
        <v>3.5</v>
      </c>
      <c r="E1129" s="77">
        <v>3.2074059687162095</v>
      </c>
      <c r="F1129" s="116">
        <v>2014</v>
      </c>
      <c r="G11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5.1031762180900646</v>
      </c>
      <c r="H1129" s="404"/>
      <c r="I1129" s="77">
        <v>0.5</v>
      </c>
      <c r="J1129" s="23">
        <f>(Tabela1[[#This Row],[real]]-1)^3/Tabela1[[#This Row],[Z]]*0.00002</f>
        <v>4.3023588284896088E-4</v>
      </c>
      <c r="K1129" s="112">
        <v>2197.1538841233491</v>
      </c>
      <c r="L1129" s="66">
        <v>3468.7431704925775</v>
      </c>
      <c r="M1129" s="79">
        <v>42876</v>
      </c>
      <c r="N1129" s="22">
        <f>IF(Tabela1[[#This Row],[Entry]]=$B$1,Tabela1[[#This Row],[real]],Tabela1[[#This Row],[L2]]/Tabela1[[#This Row],[days2]])</f>
        <v>3.3157852675953561</v>
      </c>
      <c r="O1129" s="64">
        <f>IF(Tabela1[[#This Row],[Entry]]=$B$1,Tabela1[[#This Row],[real]],Tabela1[[#This Row],[L]]/($B$1-Tabela1[[#This Row],[Entry]]))</f>
        <v>3.3353299716274782</v>
      </c>
      <c r="P1129" s="117">
        <v>662.63455163872823</v>
      </c>
      <c r="Q1129" s="78">
        <f>MIN(500,$B$1-Tabela1[[#This Row],[Entry]])</f>
        <v>500</v>
      </c>
      <c r="R1129" s="77">
        <f>(0.25-Tabela1[[#This Row],[days]]/2000)*$L$2+(Tabela1[[#This Row],[days]]/2000+0.75)*(IF(Tabela1[[#This Row],[real]]&gt;Tabela1[[#This Row],[AV2]],0.4*Tabela1[[#This Row],[real]]+0.6*Tabela1[[#This Row],[AV2]],Tabela1[[#This Row],[AV2]]))</f>
        <v>3.3157852675953561</v>
      </c>
      <c r="S1129" s="64">
        <f>Tabela1[[#This Row],[real]]-Tabela1[[#This Row],[AV2]]</f>
        <v>-0.10837929887914655</v>
      </c>
      <c r="T1129" s="64">
        <f>Tabela1[[#This Row],[real]]/Tabela1[[#This Row],[AV2]]</f>
        <v>0.96731413824100121</v>
      </c>
      <c r="U1129" s="168">
        <v>43550</v>
      </c>
      <c r="V1129" s="191" t="s">
        <v>4985</v>
      </c>
      <c r="W1129" s="191"/>
      <c r="X1129" s="2"/>
      <c r="Y1129" s="41"/>
      <c r="Z1129" s="40"/>
      <c r="AA1129" s="41"/>
      <c r="AB1129" s="40"/>
    </row>
    <row r="1130" spans="1:28" x14ac:dyDescent="0.2">
      <c r="A1130" s="10">
        <v>10918</v>
      </c>
      <c r="B1130" s="10" t="s">
        <v>320</v>
      </c>
      <c r="C1130" s="10" t="s">
        <v>321</v>
      </c>
      <c r="D1130" s="2">
        <v>3.5</v>
      </c>
      <c r="E1130" s="21">
        <v>3.547473998355855</v>
      </c>
      <c r="F1130" s="116">
        <v>1982</v>
      </c>
      <c r="G11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30" s="21">
        <v>0.6</v>
      </c>
      <c r="J1130" s="23">
        <f>(Tabela1[[#This Row],[real]]-1)^3/Tabela1[[#This Row],[Z]]*0.00002</f>
        <v>5.5107159396813898E-4</v>
      </c>
      <c r="K1130" s="24">
        <v>3230.0194064619286</v>
      </c>
      <c r="L1130" s="66">
        <v>5556.4237871135128</v>
      </c>
      <c r="M1130" s="1">
        <v>42409</v>
      </c>
      <c r="N1130" s="22">
        <f>IF(Tabela1[[#This Row],[Entry]]=$B$1,Tabela1[[#This Row],[real]],Tabela1[[#This Row],[L2]]/Tabela1[[#This Row],[days2]])</f>
        <v>3.6719574459371875</v>
      </c>
      <c r="O1130" s="22">
        <f>IF(Tabela1[[#This Row],[Entry]]=$B$1,Tabela1[[#This Row],[real]],Tabela1[[#This Row],[L]]/($B$1-Tabela1[[#This Row],[Entry]]))</f>
        <v>3.6870761692856755</v>
      </c>
      <c r="P1130" s="35">
        <v>879.64510864246586</v>
      </c>
      <c r="Q1130" s="3">
        <f>MIN(500,$B$1-Tabela1[[#This Row],[Entry]])</f>
        <v>500</v>
      </c>
      <c r="R1130" s="21">
        <f>(0.25-Tabela1[[#This Row],[days]]/2000)*$L$2+(Tabela1[[#This Row],[days]]/2000+0.75)*(IF(Tabela1[[#This Row],[real]]&gt;Tabela1[[#This Row],[AV2]],0.4*Tabela1[[#This Row],[real]]+0.6*Tabela1[[#This Row],[AV2]],Tabela1[[#This Row],[AV2]]))</f>
        <v>3.6719574459371875</v>
      </c>
      <c r="S1130" s="22">
        <f>Tabela1[[#This Row],[real]]-Tabela1[[#This Row],[AV2]]</f>
        <v>-0.12448344758133256</v>
      </c>
      <c r="T1130" s="47">
        <f>Tabela1[[#This Row],[real]]/Tabela1[[#This Row],[AV2]]</f>
        <v>0.96609888610798955</v>
      </c>
      <c r="U1130" s="168">
        <v>43550</v>
      </c>
      <c r="V1130" s="191" t="s">
        <v>4534</v>
      </c>
      <c r="W1130" s="191"/>
      <c r="X1130" s="2"/>
      <c r="Y1130" s="41"/>
      <c r="Z1130" s="40"/>
      <c r="AA1130" s="41"/>
      <c r="AB1130" s="40"/>
    </row>
    <row r="1131" spans="1:28" x14ac:dyDescent="0.2">
      <c r="A1131" s="65">
        <v>285971</v>
      </c>
      <c r="B1131" s="65" t="s">
        <v>33</v>
      </c>
      <c r="C1131" s="65" t="s">
        <v>2988</v>
      </c>
      <c r="D1131" s="39">
        <v>3.5</v>
      </c>
      <c r="E1131" s="41">
        <v>3.266951804654302</v>
      </c>
      <c r="F1131" s="116">
        <v>2003</v>
      </c>
      <c r="G11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31" s="41">
        <v>0.6</v>
      </c>
      <c r="J1131" s="23">
        <f>(Tabela1[[#This Row],[real]]-1)^3/Tabela1[[#This Row],[Z]]*0.00002</f>
        <v>3.8833417031224011E-4</v>
      </c>
      <c r="K1131" s="66">
        <v>2524.5815250186215</v>
      </c>
      <c r="L1131" s="66">
        <v>4176.0679091193751</v>
      </c>
      <c r="M1131" s="67">
        <v>42612</v>
      </c>
      <c r="N1131" s="22">
        <f>IF(Tabela1[[#This Row],[Entry]]=$B$1,Tabela1[[#This Row],[real]],Tabela1[[#This Row],[L2]]/Tabela1[[#This Row],[days2]])</f>
        <v>3.2147460410731576</v>
      </c>
      <c r="O1131" s="42">
        <f>IF(Tabela1[[#This Row],[Entry]]=$B$1,Tabela1[[#This Row],[real]],Tabela1[[#This Row],[L]]/($B$1-Tabela1[[#This Row],[Entry]]))</f>
        <v>3.2025060652755943</v>
      </c>
      <c r="P1131" s="115">
        <v>785.31289649737209</v>
      </c>
      <c r="Q1131" s="43">
        <f>MIN(500,$B$1-Tabela1[[#This Row],[Entry]])</f>
        <v>500</v>
      </c>
      <c r="R1131" s="41">
        <f>(0.25-Tabela1[[#This Row],[days]]/2000)*$L$2+(Tabela1[[#This Row],[days]]/2000+0.75)*(IF(Tabela1[[#This Row],[real]]&gt;Tabela1[[#This Row],[AV2]],0.4*Tabela1[[#This Row],[real]]+0.6*Tabela1[[#This Row],[AV2]],Tabela1[[#This Row],[AV2]]))</f>
        <v>3.2356283465056155</v>
      </c>
      <c r="S1131" s="42">
        <f>Tabela1[[#This Row],[real]]-Tabela1[[#This Row],[AV2]]</f>
        <v>5.2205763581144371E-2</v>
      </c>
      <c r="T1131" s="64">
        <f>Tabela1[[#This Row],[real]]/Tabela1[[#This Row],[AV2]]</f>
        <v>1.0162394674148869</v>
      </c>
      <c r="U1131" s="168">
        <v>43549</v>
      </c>
      <c r="V1131" s="191" t="s">
        <v>4110</v>
      </c>
      <c r="W1131" s="191"/>
      <c r="X1131" s="2"/>
      <c r="Y1131" s="41"/>
      <c r="Z1131" s="40"/>
      <c r="AA1131" s="41"/>
      <c r="AB1131" s="40"/>
    </row>
    <row r="1132" spans="1:28" x14ac:dyDescent="0.2">
      <c r="A1132" s="10">
        <v>445827</v>
      </c>
      <c r="B1132" s="10" t="s">
        <v>134</v>
      </c>
      <c r="C1132" s="10" t="s">
        <v>613</v>
      </c>
      <c r="D1132" s="2">
        <v>4</v>
      </c>
      <c r="E1132" s="21">
        <v>3.8219602457554234</v>
      </c>
      <c r="F1132" s="116">
        <v>2003</v>
      </c>
      <c r="G11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2" s="39">
        <v>2</v>
      </c>
      <c r="I1132" s="21">
        <v>0.64</v>
      </c>
      <c r="J1132" s="23">
        <f>(Tabela1[[#This Row],[real]]-1)^3/Tabela1[[#This Row],[Z]]*0.00002</f>
        <v>7.02267702832975E-4</v>
      </c>
      <c r="K1132" s="24">
        <v>3312.8223060315313</v>
      </c>
      <c r="L1132" s="66">
        <v>5647.6834179977059</v>
      </c>
      <c r="M1132" s="1">
        <v>42409</v>
      </c>
      <c r="N1132" s="22">
        <f>IF(Tabela1[[#This Row],[Entry]]=$B$1,Tabela1[[#This Row],[real]],Tabela1[[#This Row],[L2]]/Tabela1[[#This Row],[days2]])</f>
        <v>3.7660896121438414</v>
      </c>
      <c r="O1132" s="22">
        <f>IF(Tabela1[[#This Row],[Entry]]=$B$1,Tabela1[[#This Row],[real]],Tabela1[[#This Row],[L]]/($B$1-Tabela1[[#This Row],[Entry]]))</f>
        <v>3.7476333231570709</v>
      </c>
      <c r="P1132" s="35">
        <v>879.64510864246586</v>
      </c>
      <c r="Q1132" s="3">
        <f>MIN(500,$B$1-Tabela1[[#This Row],[Entry]])</f>
        <v>500</v>
      </c>
      <c r="R1132" s="21">
        <f>(0.25-Tabela1[[#This Row],[days]]/2000)*$L$2+(Tabela1[[#This Row],[days]]/2000+0.75)*(IF(Tabela1[[#This Row],[real]]&gt;Tabela1[[#This Row],[AV2]],0.4*Tabela1[[#This Row],[real]]+0.6*Tabela1[[#This Row],[AV2]],Tabela1[[#This Row],[AV2]]))</f>
        <v>3.7884378655884743</v>
      </c>
      <c r="S1132" s="22">
        <f>Tabela1[[#This Row],[real]]-Tabela1[[#This Row],[AV2]]</f>
        <v>5.5870633611581955E-2</v>
      </c>
      <c r="T1132" s="47">
        <f>Tabela1[[#This Row],[real]]/Tabela1[[#This Row],[AV2]]</f>
        <v>1.0148351843332208</v>
      </c>
      <c r="U1132" s="168">
        <v>43549</v>
      </c>
      <c r="V1132" s="191" t="s">
        <v>4749</v>
      </c>
      <c r="W1132" s="307"/>
      <c r="X1132" s="2"/>
      <c r="Y1132" s="41"/>
      <c r="Z1132" s="40"/>
      <c r="AA1132" s="41"/>
      <c r="AB1132" s="40"/>
    </row>
    <row r="1133" spans="1:28" x14ac:dyDescent="0.2">
      <c r="A1133" s="75">
        <v>364703</v>
      </c>
      <c r="B1133" s="75" t="s">
        <v>3837</v>
      </c>
      <c r="C1133" s="75" t="s">
        <v>3838</v>
      </c>
      <c r="D1133" s="76">
        <v>4</v>
      </c>
      <c r="E1133" s="77">
        <v>3.6229221315916043</v>
      </c>
      <c r="F1133" s="116">
        <v>2005</v>
      </c>
      <c r="G11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6.157194175319173</v>
      </c>
      <c r="H1133" s="39"/>
      <c r="I1133" s="77">
        <v>0.56999999999999995</v>
      </c>
      <c r="J1133" s="23">
        <f>(Tabela1[[#This Row],[real]]-1)^3/Tabela1[[#This Row],[Z]]*0.00002</f>
        <v>6.3315688353083384E-4</v>
      </c>
      <c r="K1133" s="112">
        <v>1981.0701212710815</v>
      </c>
      <c r="L1133" s="66">
        <v>2828.6243730002375</v>
      </c>
      <c r="M1133" s="79">
        <v>43160</v>
      </c>
      <c r="N1133" s="47">
        <f>IF(Tabela1[[#This Row],[Entry]]=$B$1,Tabela1[[#This Row],[real]],Tabela1[[#This Row],[L2]]/Tabela1[[#This Row],[days2]])</f>
        <v>3.7333829359598849</v>
      </c>
      <c r="O1133" s="64">
        <f>IF(Tabela1[[#This Row],[Entry]]=$B$1,Tabela1[[#This Row],[real]],Tabela1[[#This Row],[L]]/($B$1-Tabela1[[#This Row],[Entry]]))</f>
        <v>3.7415666309526951</v>
      </c>
      <c r="P1133" s="117">
        <v>530.63673222198713</v>
      </c>
      <c r="Q1133" s="78">
        <f>MIN(500,$B$1-Tabela1[[#This Row],[Entry]])</f>
        <v>500</v>
      </c>
      <c r="R1133" s="77">
        <f>(0.25-Tabela1[[#This Row],[days]]/2000)*$L$2+(Tabela1[[#This Row],[days]]/2000+0.75)*(IF(Tabela1[[#This Row],[real]]&gt;Tabela1[[#This Row],[AV2]],0.4*Tabela1[[#This Row],[real]]+0.6*Tabela1[[#This Row],[AV2]],Tabela1[[#This Row],[AV2]]))</f>
        <v>3.7333829359598849</v>
      </c>
      <c r="S1133" s="64">
        <f>Tabela1[[#This Row],[real]]-Tabela1[[#This Row],[AV2]]</f>
        <v>-0.11046080436828065</v>
      </c>
      <c r="T1133" s="64">
        <f>Tabela1[[#This Row],[real]]/Tabela1[[#This Row],[AV2]]</f>
        <v>0.97041267765373762</v>
      </c>
      <c r="U1133" s="168">
        <v>43548</v>
      </c>
      <c r="V1133" s="191" t="s">
        <v>4050</v>
      </c>
      <c r="W1133" s="368"/>
      <c r="X1133" s="2"/>
      <c r="Y1133" s="41"/>
      <c r="Z1133" s="40"/>
      <c r="AA1133" s="41"/>
      <c r="AB1133" s="40"/>
    </row>
    <row r="1134" spans="1:28" x14ac:dyDescent="0.2">
      <c r="A1134" s="65">
        <v>5529885</v>
      </c>
      <c r="B1134" s="65" t="s">
        <v>3160</v>
      </c>
      <c r="C1134" s="65" t="s">
        <v>3315</v>
      </c>
      <c r="D1134" s="39">
        <v>3.5</v>
      </c>
      <c r="E1134" s="41">
        <v>3.2571023855490502</v>
      </c>
      <c r="F1134" s="116">
        <v>2014</v>
      </c>
      <c r="G11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4" s="39"/>
      <c r="I1134" s="41">
        <v>0.47</v>
      </c>
      <c r="J1134" s="23">
        <f>(Tabela1[[#This Row],[real]]-1)^3/Tabela1[[#This Row],[Z]]*0.00002</f>
        <v>4.8931205680814379E-4</v>
      </c>
      <c r="K1134" s="66">
        <v>2310.6102503345032</v>
      </c>
      <c r="L1134" s="66">
        <v>3726.5959421676635</v>
      </c>
      <c r="M1134" s="67">
        <v>42723</v>
      </c>
      <c r="N1134" s="22">
        <f>IF(Tabela1[[#This Row],[Entry]]=$B$1,Tabela1[[#This Row],[real]],Tabela1[[#This Row],[L2]]/Tabela1[[#This Row],[days2]])</f>
        <v>3.1491192014277076</v>
      </c>
      <c r="O1134" s="42">
        <f>IF(Tabela1[[#This Row],[Entry]]=$B$1,Tabela1[[#This Row],[real]],Tabela1[[#This Row],[L]]/($B$1-Tabela1[[#This Row],[Entry]]))</f>
        <v>3.1237183086065912</v>
      </c>
      <c r="P1134" s="115">
        <v>733.73222877271462</v>
      </c>
      <c r="Q1134" s="43">
        <f>MIN(500,$B$1-Tabela1[[#This Row],[Entry]])</f>
        <v>500</v>
      </c>
      <c r="R1134" s="41">
        <f>(0.25-Tabela1[[#This Row],[days]]/2000)*$L$2+(Tabela1[[#This Row],[days]]/2000+0.75)*(IF(Tabela1[[#This Row],[real]]&gt;Tabela1[[#This Row],[AV2]],0.4*Tabela1[[#This Row],[real]]+0.6*Tabela1[[#This Row],[AV2]],Tabela1[[#This Row],[AV2]]))</f>
        <v>3.1923124750762444</v>
      </c>
      <c r="S1134" s="42">
        <f>Tabela1[[#This Row],[real]]-Tabela1[[#This Row],[AV2]]</f>
        <v>0.10798318412134256</v>
      </c>
      <c r="T1134" s="64">
        <f>Tabela1[[#This Row],[real]]/Tabela1[[#This Row],[AV2]]</f>
        <v>1.0342899640230787</v>
      </c>
      <c r="U1134" s="168">
        <v>43548</v>
      </c>
      <c r="V1134" s="191" t="s">
        <v>3983</v>
      </c>
      <c r="W1134" s="191"/>
      <c r="X1134" s="2"/>
      <c r="Y1134" s="41"/>
      <c r="Z1134" s="40"/>
      <c r="AA1134" s="41"/>
      <c r="AB1134" s="40"/>
    </row>
    <row r="1135" spans="1:28" x14ac:dyDescent="0.2">
      <c r="A1135" s="65">
        <v>7550634</v>
      </c>
      <c r="B1135" s="65" t="s">
        <v>11</v>
      </c>
      <c r="C1135" s="65" t="s">
        <v>3310</v>
      </c>
      <c r="D1135" s="39">
        <v>3.5</v>
      </c>
      <c r="E1135" s="41">
        <v>3.2689530355873768</v>
      </c>
      <c r="F1135" s="116">
        <v>2016</v>
      </c>
      <c r="G11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5" s="39"/>
      <c r="I1135" s="41">
        <v>0.54</v>
      </c>
      <c r="J1135" s="23">
        <f>(Tabela1[[#This Row],[real]]-1)^3/Tabela1[[#This Row],[Z]]*0.00002</f>
        <v>4.3262613906528839E-4</v>
      </c>
      <c r="K1135" s="66">
        <v>2430.3535816038543</v>
      </c>
      <c r="L1135" s="66">
        <v>3960.7889015207966</v>
      </c>
      <c r="M1135" s="67">
        <v>42722</v>
      </c>
      <c r="N1135" s="22">
        <f>IF(Tabela1[[#This Row],[Entry]]=$B$1,Tabela1[[#This Row],[real]],Tabela1[[#This Row],[L2]]/Tabela1[[#This Row],[days2]])</f>
        <v>3.3102203470814762</v>
      </c>
      <c r="O1135" s="42">
        <f>IF(Tabela1[[#This Row],[Entry]]=$B$1,Tabela1[[#This Row],[real]],Tabela1[[#This Row],[L]]/($B$1-Tabela1[[#This Row],[Entry]]))</f>
        <v>3.3172436361145698</v>
      </c>
      <c r="P1135" s="115">
        <v>734.19691947293643</v>
      </c>
      <c r="Q1135" s="43">
        <f>MIN(500,$B$1-Tabela1[[#This Row],[Entry]])</f>
        <v>500</v>
      </c>
      <c r="R113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3.3102203470814762</v>
      </c>
      <c r="S1135" s="42">
        <f>Tabela1[[#This Row],[real]]-Tabela1[[#This Row],[AV2]]</f>
        <v>-4.1267311494099346E-2</v>
      </c>
      <c r="T1135" s="64">
        <f>Tabela1[[#This Row],[real]]/Tabela1[[#This Row],[AV2]]</f>
        <v>0.98753336419719506</v>
      </c>
      <c r="U1135" s="168">
        <v>43548</v>
      </c>
      <c r="V1135" s="191" t="s">
        <v>4175</v>
      </c>
      <c r="W1135" s="191"/>
      <c r="X1135" s="2"/>
      <c r="Y1135" s="41"/>
      <c r="Z1135" s="40"/>
      <c r="AA1135" s="41"/>
      <c r="AB1135" s="40"/>
    </row>
    <row r="1136" spans="1:28" x14ac:dyDescent="0.2">
      <c r="A1136" s="570">
        <v>89</v>
      </c>
      <c r="B1136" s="570" t="s">
        <v>198</v>
      </c>
      <c r="C1136" s="570" t="s">
        <v>5948</v>
      </c>
      <c r="D1136" s="571">
        <v>3.5</v>
      </c>
      <c r="E1136" s="572">
        <v>3.3248442461341723</v>
      </c>
      <c r="F1136" s="560">
        <v>1970</v>
      </c>
      <c r="G11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6" s="571"/>
      <c r="I1136" s="572">
        <v>0.33999999999999997</v>
      </c>
      <c r="J1136" s="561">
        <f>(Tabela1[[#This Row],[real]]-1)^3/Tabela1[[#This Row],[Z]]*0.00002</f>
        <v>7.3915014430774798E-4</v>
      </c>
      <c r="K1136" s="573">
        <v>1071.7434418198056</v>
      </c>
      <c r="L1136" s="562">
        <v>1284.7483094523318</v>
      </c>
      <c r="M1136" s="566">
        <v>43548</v>
      </c>
      <c r="N1136" s="564">
        <f>IF(Tabela1[[#This Row],[Entry]]=$B$1,Tabela1[[#This Row],[real]],Tabela1[[#This Row],[L2]]/Tabela1[[#This Row],[days2]])</f>
        <v>3.4795708024989271</v>
      </c>
      <c r="O1136" s="574">
        <f>IF(Tabela1[[#This Row],[Entry]]=$B$1,Tabela1[[#This Row],[real]],Tabela1[[#This Row],[L]]/($B$1-Tabela1[[#This Row],[Entry]]))</f>
        <v>3.4911638843813364</v>
      </c>
      <c r="P1136" s="575">
        <v>308.0102411050554</v>
      </c>
      <c r="Q1136" s="576">
        <f>MIN(500,$B$1-Tabela1[[#This Row],[Entry]])</f>
        <v>368</v>
      </c>
      <c r="R1136" s="572">
        <f>(0.25-Tabela1[[#This Row],[days]]/2000)*$L$2+(Tabela1[[#This Row],[days]]/2000+0.75)*(IF(Tabela1[[#This Row],[real]]&gt;Tabela1[[#This Row],[AV2]],0.4*Tabela1[[#This Row],[real]]+0.6*Tabela1[[#This Row],[AV2]],Tabela1[[#This Row],[AV2]]))</f>
        <v>3.4702461426342128</v>
      </c>
      <c r="S1136" s="574">
        <f>Tabela1[[#This Row],[real]]-Tabela1[[#This Row],[AV2]]</f>
        <v>-0.15472655636475485</v>
      </c>
      <c r="T1136" s="574">
        <f>Tabela1[[#This Row],[real]]/Tabela1[[#This Row],[AV2]]</f>
        <v>0.95553286162372819</v>
      </c>
      <c r="U1136" s="566">
        <v>43548</v>
      </c>
      <c r="V1136" s="191" t="s">
        <v>4353</v>
      </c>
      <c r="W1136" s="191"/>
      <c r="X1136" s="2"/>
      <c r="Y1136" s="41"/>
      <c r="Z1136" s="40"/>
      <c r="AA1136" s="41"/>
      <c r="AB1136" s="40"/>
    </row>
    <row r="1137" spans="1:28" x14ac:dyDescent="0.2">
      <c r="A1137" s="557">
        <v>4213912</v>
      </c>
      <c r="B1137" s="557" t="s">
        <v>5946</v>
      </c>
      <c r="C1137" s="557" t="s">
        <v>5947</v>
      </c>
      <c r="D1137" s="558">
        <v>3.5</v>
      </c>
      <c r="E1137" s="559">
        <v>3.417812710559974</v>
      </c>
      <c r="F1137" s="560">
        <v>2012</v>
      </c>
      <c r="G11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7" s="558"/>
      <c r="I1137" s="559">
        <v>0.33</v>
      </c>
      <c r="J1137" s="561">
        <f>(Tabela1[[#This Row],[real]]-1)^3/Tabela1[[#This Row],[Z]]*0.00002</f>
        <v>8.5661174530015608E-4</v>
      </c>
      <c r="K1137" s="562">
        <v>1108.9261677325137</v>
      </c>
      <c r="L1137" s="562">
        <v>1329.9862534107938</v>
      </c>
      <c r="M1137" s="563">
        <v>43548</v>
      </c>
      <c r="N1137" s="564">
        <f>IF(Tabela1[[#This Row],[Entry]]=$B$1,Tabela1[[#This Row],[real]],Tabela1[[#This Row],[L2]]/Tabela1[[#This Row],[days2]])</f>
        <v>3.6002899246271616</v>
      </c>
      <c r="O1137" s="564">
        <f>IF(Tabela1[[#This Row],[Entry]]=$B$1,Tabela1[[#This Row],[real]],Tabela1[[#This Row],[L]]/($B$1-Tabela1[[#This Row],[Entry]]))</f>
        <v>3.6140930799206354</v>
      </c>
      <c r="P1137" s="560">
        <v>308.0102411050554</v>
      </c>
      <c r="Q1137" s="565">
        <f>MIN(500,$B$1-Tabela1[[#This Row],[Entry]])</f>
        <v>368</v>
      </c>
      <c r="R1137" s="559">
        <f>(0.25-Tabela1[[#This Row],[days]]/2000)*$L$2+(Tabela1[[#This Row],[days]]/2000+0.75)*(IF(Tabela1[[#This Row],[real]]&gt;Tabela1[[#This Row],[AV2]],0.4*Tabela1[[#This Row],[real]]+0.6*Tabela1[[#This Row],[AV2]],Tabela1[[#This Row],[AV2]]))</f>
        <v>3.5829978027019842</v>
      </c>
      <c r="S1137" s="564">
        <f>Tabela1[[#This Row],[real]]-Tabela1[[#This Row],[AV2]]</f>
        <v>-0.18247721406718753</v>
      </c>
      <c r="T1137" s="564">
        <f>Tabela1[[#This Row],[real]]/Tabela1[[#This Row],[AV2]]</f>
        <v>0.94931596680062247</v>
      </c>
      <c r="U1137" s="566">
        <v>43548</v>
      </c>
      <c r="V1137" s="191" t="s">
        <v>3965</v>
      </c>
      <c r="W1137" s="307"/>
      <c r="X1137" s="2"/>
      <c r="Y1137" s="41"/>
      <c r="Z1137" s="40"/>
      <c r="AA1137" s="41"/>
      <c r="AB1137" s="40"/>
    </row>
    <row r="1138" spans="1:28" x14ac:dyDescent="0.2">
      <c r="A1138" s="570">
        <v>290706</v>
      </c>
      <c r="B1138" s="570" t="s">
        <v>5943</v>
      </c>
      <c r="C1138" s="570" t="s">
        <v>5944</v>
      </c>
      <c r="D1138" s="571">
        <v>3.5</v>
      </c>
      <c r="E1138" s="572">
        <v>3.4324450338752901</v>
      </c>
      <c r="F1138" s="560">
        <v>2005</v>
      </c>
      <c r="G11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38" s="571"/>
      <c r="I1138" s="572">
        <v>0.49</v>
      </c>
      <c r="J1138" s="561">
        <f>(Tabela1[[#This Row],[real]]-1)^3/Tabela1[[#This Row],[Z]]*0.00002</f>
        <v>5.8743933213131956E-4</v>
      </c>
      <c r="K1138" s="573">
        <v>1093.9788045434375</v>
      </c>
      <c r="L1138" s="562">
        <v>1310.2825144045289</v>
      </c>
      <c r="M1138" s="566">
        <v>43548</v>
      </c>
      <c r="N1138" s="564">
        <f>IF(Tabela1[[#This Row],[Entry]]=$B$1,Tabela1[[#This Row],[real]],Tabela1[[#This Row],[L2]]/Tabela1[[#This Row],[days2]])</f>
        <v>3.5517611382613277</v>
      </c>
      <c r="O1138" s="574">
        <f>IF(Tabela1[[#This Row],[Entry]]=$B$1,Tabela1[[#This Row],[real]],Tabela1[[#This Row],[L]]/($B$1-Tabela1[[#This Row],[Entry]]))</f>
        <v>3.5605503108818719</v>
      </c>
      <c r="P1138" s="575">
        <v>308.0102411050554</v>
      </c>
      <c r="Q1138" s="576">
        <f>MIN(500,$B$1-Tabela1[[#This Row],[Entry]])</f>
        <v>368</v>
      </c>
      <c r="R1138" s="572">
        <f>(0.25-Tabela1[[#This Row],[days]]/2000)*$L$2+(Tabela1[[#This Row],[days]]/2000+0.75)*(IF(Tabela1[[#This Row],[real]]&gt;Tabela1[[#This Row],[AV2]],0.4*Tabela1[[#This Row],[real]]+0.6*Tabela1[[#This Row],[AV2]],Tabela1[[#This Row],[AV2]]))</f>
        <v>3.5376719162362953</v>
      </c>
      <c r="S1138" s="574">
        <f>Tabela1[[#This Row],[real]]-Tabela1[[#This Row],[AV2]]</f>
        <v>-0.11931610438603757</v>
      </c>
      <c r="T1138" s="574">
        <f>Tabela1[[#This Row],[real]]/Tabela1[[#This Row],[AV2]]</f>
        <v>0.96640649532968148</v>
      </c>
      <c r="U1138" s="566">
        <v>43548</v>
      </c>
      <c r="V1138" s="191" t="s">
        <v>4601</v>
      </c>
      <c r="W1138" s="191"/>
      <c r="X1138" s="2"/>
      <c r="Y1138" s="41"/>
      <c r="Z1138" s="40"/>
      <c r="AA1138" s="41"/>
      <c r="AB1138" s="40"/>
    </row>
    <row r="1139" spans="1:28" x14ac:dyDescent="0.2">
      <c r="A1139" s="557">
        <v>5261</v>
      </c>
      <c r="B1139" s="557" t="s">
        <v>5941</v>
      </c>
      <c r="C1139" s="557" t="s">
        <v>5942</v>
      </c>
      <c r="D1139" s="558">
        <v>3</v>
      </c>
      <c r="E1139" s="559">
        <v>2.7112390469072922</v>
      </c>
      <c r="F1139" s="560">
        <v>2001</v>
      </c>
      <c r="G11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3.1236295087399593</v>
      </c>
      <c r="H1139" s="558"/>
      <c r="I1139" s="559">
        <v>0.27</v>
      </c>
      <c r="J1139" s="561">
        <f>(Tabela1[[#This Row],[real]]-1)^3/Tabela1[[#This Row],[Z]]*0.00002</f>
        <v>3.7119171621141514E-4</v>
      </c>
      <c r="K1139" s="562">
        <v>860.38568813456516</v>
      </c>
      <c r="L1139" s="562">
        <v>1030.5108727751776</v>
      </c>
      <c r="M1139" s="563">
        <v>43547</v>
      </c>
      <c r="N1139" s="564">
        <f>IF(Tabela1[[#This Row],[Entry]]=$B$1,Tabela1[[#This Row],[real]],Tabela1[[#This Row],[L2]]/Tabela1[[#This Row],[days2]])</f>
        <v>2.7871055085240055</v>
      </c>
      <c r="O1139" s="564">
        <f>IF(Tabela1[[#This Row],[Entry]]=$B$1,Tabela1[[#This Row],[real]],Tabela1[[#This Row],[L]]/($B$1-Tabela1[[#This Row],[Entry]]))</f>
        <v>2.7927123923446548</v>
      </c>
      <c r="P1139" s="560">
        <v>308.70223086395032</v>
      </c>
      <c r="Q1139" s="565">
        <f>MIN(500,$B$1-Tabela1[[#This Row],[Entry]])</f>
        <v>369</v>
      </c>
      <c r="R1139" s="559">
        <f>(0.25-Tabela1[[#This Row],[days]]/2000)*$L$2+(Tabela1[[#This Row],[days]]/2000+0.75)*(IF(Tabela1[[#This Row],[real]]&gt;Tabela1[[#This Row],[AV2]],0.4*Tabela1[[#This Row],[real]]+0.6*Tabela1[[#This Row],[AV2]],Tabela1[[#This Row],[AV2]]))</f>
        <v>2.8232079667772609</v>
      </c>
      <c r="S1139" s="564">
        <f>Tabela1[[#This Row],[real]]-Tabela1[[#This Row],[AV2]]</f>
        <v>-7.5866461616713288E-2</v>
      </c>
      <c r="T1139" s="564">
        <f>Tabela1[[#This Row],[real]]/Tabela1[[#This Row],[AV2]]</f>
        <v>0.97277947986372049</v>
      </c>
      <c r="U1139" s="566">
        <v>43547</v>
      </c>
      <c r="V1139" s="191" t="s">
        <v>3997</v>
      </c>
      <c r="W1139" s="191"/>
      <c r="X1139" s="2"/>
      <c r="Y1139" s="41"/>
      <c r="Z1139" s="40"/>
      <c r="AA1139" s="41"/>
      <c r="AB1139" s="40"/>
    </row>
    <row r="1140" spans="1:28" x14ac:dyDescent="0.2">
      <c r="A1140" s="570">
        <v>7170023</v>
      </c>
      <c r="B1140" s="570" t="s">
        <v>5870</v>
      </c>
      <c r="C1140" s="570" t="s">
        <v>5936</v>
      </c>
      <c r="D1140" s="571">
        <v>3.5</v>
      </c>
      <c r="E1140" s="572">
        <v>3.3113082318373857</v>
      </c>
      <c r="F1140" s="560">
        <v>2016</v>
      </c>
      <c r="G11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0" s="571"/>
      <c r="I1140" s="572">
        <v>0.33999999999999997</v>
      </c>
      <c r="J1140" s="561">
        <f>(Tabela1[[#This Row],[real]]-1)^3/Tabela1[[#This Row],[Z]]*0.00002</f>
        <v>7.2631443708542757E-4</v>
      </c>
      <c r="K1140" s="573">
        <v>1069.2199895275639</v>
      </c>
      <c r="L1140" s="562">
        <v>1282.2881115786374</v>
      </c>
      <c r="M1140" s="566">
        <v>43547</v>
      </c>
      <c r="N1140" s="564">
        <f>IF(Tabela1[[#This Row],[Entry]]=$B$1,Tabela1[[#This Row],[real]],Tabela1[[#This Row],[L2]]/Tabela1[[#This Row],[days2]])</f>
        <v>3.4635965750399293</v>
      </c>
      <c r="O1140" s="574">
        <f>IF(Tabela1[[#This Row],[Entry]]=$B$1,Tabela1[[#This Row],[real]],Tabela1[[#This Row],[L]]/($B$1-Tabela1[[#This Row],[Entry]]))</f>
        <v>3.4750355327334348</v>
      </c>
      <c r="P1140" s="575">
        <v>308.70223086395032</v>
      </c>
      <c r="Q1140" s="576">
        <f>MIN(500,$B$1-Tabela1[[#This Row],[Entry]])</f>
        <v>369</v>
      </c>
      <c r="R1140" s="572">
        <f>(0.25-Tabela1[[#This Row],[days]]/2000)*$L$2+(Tabela1[[#This Row],[days]]/2000+0.75)*(IF(Tabela1[[#This Row],[real]]&gt;Tabela1[[#This Row],[AV2]],0.4*Tabela1[[#This Row],[real]]+0.6*Tabela1[[#This Row],[AV2]],Tabela1[[#This Row],[AV2]]))</f>
        <v>3.4553888684363918</v>
      </c>
      <c r="S1140" s="574">
        <f>Tabela1[[#This Row],[real]]-Tabela1[[#This Row],[AV2]]</f>
        <v>-0.1522883432025437</v>
      </c>
      <c r="T1140" s="574">
        <f>Tabela1[[#This Row],[real]]/Tabela1[[#This Row],[AV2]]</f>
        <v>0.95603173178423995</v>
      </c>
      <c r="U1140" s="566">
        <v>43547</v>
      </c>
      <c r="V1140" s="191" t="s">
        <v>5937</v>
      </c>
      <c r="W1140" s="257"/>
      <c r="X1140" s="2"/>
      <c r="Y1140" s="41"/>
      <c r="Z1140" s="40"/>
      <c r="AA1140" s="41"/>
      <c r="AB1140" s="40"/>
    </row>
    <row r="1141" spans="1:28" x14ac:dyDescent="0.2">
      <c r="A1141" s="65">
        <v>7063537</v>
      </c>
      <c r="B1141" s="65" t="s">
        <v>3282</v>
      </c>
      <c r="C1141" s="65" t="s">
        <v>3283</v>
      </c>
      <c r="D1141" s="39">
        <v>3.5</v>
      </c>
      <c r="E1141" s="41">
        <v>3.3436079706178958</v>
      </c>
      <c r="F1141" s="116">
        <v>2016</v>
      </c>
      <c r="G11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1" s="39"/>
      <c r="I1141" s="41">
        <v>0.51</v>
      </c>
      <c r="J1141" s="23">
        <f>(Tabela1[[#This Row],[real]]-1)^3/Tabela1[[#This Row],[Z]]*0.00002</f>
        <v>5.0479462122453073E-4</v>
      </c>
      <c r="K1141" s="66">
        <v>2319.3285487924177</v>
      </c>
      <c r="L1141" s="66">
        <v>3725.0631857044068</v>
      </c>
      <c r="M1141" s="67">
        <v>42711</v>
      </c>
      <c r="N1141" s="22">
        <f>IF(Tabela1[[#This Row],[Entry]]=$B$1,Tabela1[[#This Row],[real]],Tabela1[[#This Row],[L2]]/Tabela1[[#This Row],[days2]])</f>
        <v>3.1371592439563605</v>
      </c>
      <c r="O1141" s="42">
        <f>IF(Tabela1[[#This Row],[Entry]]=$B$1,Tabela1[[#This Row],[real]],Tabela1[[#This Row],[L]]/($B$1-Tabela1[[#This Row],[Entry]]))</f>
        <v>3.0913387433231594</v>
      </c>
      <c r="P1141" s="115">
        <v>739.30851717538144</v>
      </c>
      <c r="Q1141" s="43">
        <f>MIN(500,$B$1-Tabela1[[#This Row],[Entry]])</f>
        <v>500</v>
      </c>
      <c r="R1141" s="41">
        <f>(0.25-Tabela1[[#This Row],[days]]/2000)*$L$2+(Tabela1[[#This Row],[days]]/2000+0.75)*(IF(Tabela1[[#This Row],[real]]&gt;Tabela1[[#This Row],[AV2]],0.4*Tabela1[[#This Row],[real]]+0.6*Tabela1[[#This Row],[AV2]],Tabela1[[#This Row],[AV2]]))</f>
        <v>3.2197387346209747</v>
      </c>
      <c r="S1141" s="42">
        <f>Tabela1[[#This Row],[real]]-Tabela1[[#This Row],[AV2]]</f>
        <v>0.20644872666153535</v>
      </c>
      <c r="T1141" s="64">
        <f>Tabela1[[#This Row],[real]]/Tabela1[[#This Row],[AV2]]</f>
        <v>1.0658075381602807</v>
      </c>
      <c r="U1141" s="168">
        <v>43547</v>
      </c>
      <c r="V1141" s="191" t="s">
        <v>4024</v>
      </c>
      <c r="W1141" s="227"/>
      <c r="X1141" s="2"/>
      <c r="Y1141" s="41"/>
      <c r="Z1141" s="40"/>
      <c r="AA1141" s="41"/>
      <c r="AB1141" s="40"/>
    </row>
    <row r="1142" spans="1:28" x14ac:dyDescent="0.2">
      <c r="A1142" s="570">
        <v>3606874</v>
      </c>
      <c r="B1142" s="570" t="s">
        <v>5938</v>
      </c>
      <c r="C1142" s="570" t="s">
        <v>5938</v>
      </c>
      <c r="D1142" s="571">
        <v>3.5</v>
      </c>
      <c r="E1142" s="572">
        <v>3.4111240997137311</v>
      </c>
      <c r="F1142" s="560">
        <v>2011</v>
      </c>
      <c r="G11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2" s="571"/>
      <c r="I1142" s="572">
        <v>0.35</v>
      </c>
      <c r="J1142" s="561">
        <f>(Tabela1[[#This Row],[real]]-1)^3/Tabela1[[#This Row],[Z]]*0.00002</f>
        <v>8.0097810216523335E-4</v>
      </c>
      <c r="K1142" s="573">
        <v>1106.4985347224178</v>
      </c>
      <c r="L1142" s="562">
        <v>1327.4967644665362</v>
      </c>
      <c r="M1142" s="566">
        <v>43547</v>
      </c>
      <c r="N1142" s="564">
        <f>IF(Tabela1[[#This Row],[Entry]]=$B$1,Tabela1[[#This Row],[real]],Tabela1[[#This Row],[L2]]/Tabela1[[#This Row],[days2]])</f>
        <v>3.5843554859506934</v>
      </c>
      <c r="O1142" s="574">
        <f>IF(Tabela1[[#This Row],[Entry]]=$B$1,Tabela1[[#This Row],[real]],Tabela1[[#This Row],[L]]/($B$1-Tabela1[[#This Row],[Entry]]))</f>
        <v>3.5975522072263852</v>
      </c>
      <c r="P1142" s="575">
        <v>308.70223086395032</v>
      </c>
      <c r="Q1142" s="576">
        <f>MIN(500,$B$1-Tabela1[[#This Row],[Entry]])</f>
        <v>369</v>
      </c>
      <c r="R1142" s="572">
        <f>(0.25-Tabela1[[#This Row],[days]]/2000)*$L$2+(Tabela1[[#This Row],[days]]/2000+0.75)*(IF(Tabela1[[#This Row],[real]]&gt;Tabela1[[#This Row],[AV2]],0.4*Tabela1[[#This Row],[real]]+0.6*Tabela1[[#This Row],[AV2]],Tabela1[[#This Row],[AV2]]))</f>
        <v>3.5682380706825008</v>
      </c>
      <c r="S1142" s="574">
        <f>Tabela1[[#This Row],[real]]-Tabela1[[#This Row],[AV2]]</f>
        <v>-0.17323138623696233</v>
      </c>
      <c r="T1142" s="574">
        <f>Tabela1[[#This Row],[real]]/Tabela1[[#This Row],[AV2]]</f>
        <v>0.95167014351228185</v>
      </c>
      <c r="U1142" s="566">
        <v>43547</v>
      </c>
      <c r="V1142" s="191" t="s">
        <v>4327</v>
      </c>
      <c r="W1142" s="257"/>
      <c r="X1142" s="2"/>
      <c r="Y1142" s="41"/>
      <c r="Z1142" s="40"/>
      <c r="AA1142" s="41"/>
      <c r="AB1142" s="40"/>
    </row>
    <row r="1143" spans="1:28" x14ac:dyDescent="0.2">
      <c r="A1143" s="570">
        <v>3376724</v>
      </c>
      <c r="B1143" s="570" t="s">
        <v>5939</v>
      </c>
      <c r="C1143" s="570" t="s">
        <v>5940</v>
      </c>
      <c r="D1143" s="571">
        <v>3.5</v>
      </c>
      <c r="E1143" s="572">
        <v>3.4167727829149142</v>
      </c>
      <c r="F1143" s="560">
        <v>2011</v>
      </c>
      <c r="G11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3" s="571"/>
      <c r="I1143" s="572">
        <v>0.33999999999999997</v>
      </c>
      <c r="J1143" s="561">
        <f>(Tabela1[[#This Row],[real]]-1)^3/Tabela1[[#This Row],[Z]]*0.00002</f>
        <v>8.3034493861000602E-4</v>
      </c>
      <c r="K1143" s="573">
        <v>1108.7875604858511</v>
      </c>
      <c r="L1143" s="562">
        <v>1330.2760519398219</v>
      </c>
      <c r="M1143" s="566">
        <v>43547</v>
      </c>
      <c r="N1143" s="564">
        <f>IF(Tabela1[[#This Row],[Entry]]=$B$1,Tabela1[[#This Row],[real]],Tabela1[[#This Row],[L2]]/Tabela1[[#This Row],[days2]])</f>
        <v>3.5917704818094118</v>
      </c>
      <c r="O1143" s="574">
        <f>IF(Tabela1[[#This Row],[Entry]]=$B$1,Tabela1[[#This Row],[real]],Tabela1[[#This Row],[L]]/($B$1-Tabela1[[#This Row],[Entry]]))</f>
        <v>3.6050841515984331</v>
      </c>
      <c r="P1143" s="575">
        <v>308.70223086395032</v>
      </c>
      <c r="Q1143" s="576">
        <f>MIN(500,$B$1-Tabela1[[#This Row],[Entry]])</f>
        <v>369</v>
      </c>
      <c r="R1143" s="572">
        <f>(0.25-Tabela1[[#This Row],[days]]/2000)*$L$2+(Tabela1[[#This Row],[days]]/2000+0.75)*(IF(Tabela1[[#This Row],[real]]&gt;Tabela1[[#This Row],[AV2]],0.4*Tabela1[[#This Row],[real]]+0.6*Tabela1[[#This Row],[AV2]],Tabela1[[#This Row],[AV2]]))</f>
        <v>3.5751673843124729</v>
      </c>
      <c r="S1143" s="574">
        <f>Tabela1[[#This Row],[real]]-Tabela1[[#This Row],[AV2]]</f>
        <v>-0.17499769889449768</v>
      </c>
      <c r="T1143" s="574">
        <f>Tabela1[[#This Row],[real]]/Tabela1[[#This Row],[AV2]]</f>
        <v>0.95127815104534752</v>
      </c>
      <c r="U1143" s="566">
        <v>43547</v>
      </c>
      <c r="V1143" s="191" t="s">
        <v>4316</v>
      </c>
      <c r="W1143" s="191"/>
      <c r="X1143" s="2"/>
      <c r="Y1143" s="41"/>
      <c r="Z1143" s="40"/>
      <c r="AA1143" s="41"/>
      <c r="AB1143" s="40"/>
    </row>
    <row r="1144" spans="1:28" x14ac:dyDescent="0.2">
      <c r="A1144" s="75">
        <v>5696613</v>
      </c>
      <c r="B1144" s="75" t="s">
        <v>3521</v>
      </c>
      <c r="C1144" s="75" t="s">
        <v>3522</v>
      </c>
      <c r="D1144" s="76">
        <v>3.5</v>
      </c>
      <c r="E1144" s="77">
        <v>3.5101196335910574</v>
      </c>
      <c r="F1144" s="116">
        <v>2014</v>
      </c>
      <c r="G11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44" s="77">
        <v>0.52</v>
      </c>
      <c r="J1144" s="23">
        <f>(Tabela1[[#This Row],[real]]-1)^3/Tabela1[[#This Row],[Z]]*0.00002</f>
        <v>6.0828893148206196E-4</v>
      </c>
      <c r="K1144" s="112">
        <v>2313.0393085800606</v>
      </c>
      <c r="L1144" s="66">
        <v>3613.1113066082407</v>
      </c>
      <c r="M1144" s="79">
        <v>42883</v>
      </c>
      <c r="N1144" s="22">
        <f>IF(Tabela1[[#This Row],[Entry]]=$B$1,Tabela1[[#This Row],[real]],Tabela1[[#This Row],[L2]]/Tabela1[[#This Row],[days2]])</f>
        <v>3.5078911802797683</v>
      </c>
      <c r="O1144" s="64">
        <f>IF(Tabela1[[#This Row],[Entry]]=$B$1,Tabela1[[#This Row],[real]],Tabela1[[#This Row],[L]]/($B$1-Tabela1[[#This Row],[Entry]]))</f>
        <v>3.4976876153032341</v>
      </c>
      <c r="P1144" s="117">
        <v>659.38171673717272</v>
      </c>
      <c r="Q1144" s="78">
        <f>MIN(500,$B$1-Tabela1[[#This Row],[Entry]])</f>
        <v>500</v>
      </c>
      <c r="R1144" s="77">
        <f>(0.25-Tabela1[[#This Row],[days]]/2000)*$L$2+(Tabela1[[#This Row],[days]]/2000+0.75)*(IF(Tabela1[[#This Row],[real]]&gt;Tabela1[[#This Row],[AV2]],0.4*Tabela1[[#This Row],[real]]+0.6*Tabela1[[#This Row],[AV2]],Tabela1[[#This Row],[AV2]]))</f>
        <v>3.508782561604284</v>
      </c>
      <c r="S1144" s="64">
        <f>Tabela1[[#This Row],[real]]-Tabela1[[#This Row],[AV2]]</f>
        <v>2.2284533112890692E-3</v>
      </c>
      <c r="T1144" s="64">
        <f>Tabela1[[#This Row],[real]]/Tabela1[[#This Row],[AV2]]</f>
        <v>1.0006352686548023</v>
      </c>
      <c r="U1144" s="168">
        <v>43547</v>
      </c>
      <c r="V1144" s="191" t="s">
        <v>4763</v>
      </c>
      <c r="W1144" s="307"/>
      <c r="X1144" s="2"/>
      <c r="Y1144" s="41"/>
      <c r="Z1144" s="40"/>
      <c r="AA1144" s="41"/>
      <c r="AB1144" s="40"/>
    </row>
    <row r="1145" spans="1:28" x14ac:dyDescent="0.2">
      <c r="A1145" s="10">
        <v>1560379</v>
      </c>
      <c r="B1145" s="10" t="s">
        <v>290</v>
      </c>
      <c r="C1145" s="10" t="s">
        <v>291</v>
      </c>
      <c r="D1145" s="2">
        <v>3.5</v>
      </c>
      <c r="E1145" s="21">
        <v>3.5304165505403371</v>
      </c>
      <c r="F1145" s="116">
        <v>2008</v>
      </c>
      <c r="G11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5" s="39"/>
      <c r="I1145" s="21">
        <v>0.65</v>
      </c>
      <c r="J1145" s="23">
        <f>(Tabela1[[#This Row],[real]]-1)^3/Tabela1[[#This Row],[Z]]*0.00002</f>
        <v>4.985316065263737E-4</v>
      </c>
      <c r="K1145" s="24">
        <v>3136.7399356820797</v>
      </c>
      <c r="L1145" s="66">
        <v>5378.4225402494812</v>
      </c>
      <c r="M1145" s="1">
        <v>42409</v>
      </c>
      <c r="N1145" s="22">
        <f>IF(Tabela1[[#This Row],[Entry]]=$B$1,Tabela1[[#This Row],[real]],Tabela1[[#This Row],[L2]]/Tabela1[[#This Row],[days2]])</f>
        <v>3.565915282042472</v>
      </c>
      <c r="O1145" s="22">
        <f>IF(Tabela1[[#This Row],[Entry]]=$B$1,Tabela1[[#This Row],[real]],Tabela1[[#This Row],[L]]/($B$1-Tabela1[[#This Row],[Entry]]))</f>
        <v>3.568959880722947</v>
      </c>
      <c r="P1145" s="35">
        <v>879.64510864246586</v>
      </c>
      <c r="Q1145" s="3">
        <f>MIN(500,$B$1-Tabela1[[#This Row],[Entry]])</f>
        <v>500</v>
      </c>
      <c r="R1145" s="21">
        <f>(0.25-Tabela1[[#This Row],[days]]/2000)*$L$2+(Tabela1[[#This Row],[days]]/2000+0.75)*(IF(Tabela1[[#This Row],[real]]&gt;Tabela1[[#This Row],[AV2]],0.4*Tabela1[[#This Row],[real]]+0.6*Tabela1[[#This Row],[AV2]],Tabela1[[#This Row],[AV2]]))</f>
        <v>3.565915282042472</v>
      </c>
      <c r="S1145" s="22">
        <f>Tabela1[[#This Row],[real]]-Tabela1[[#This Row],[AV2]]</f>
        <v>-3.5498731502134895E-2</v>
      </c>
      <c r="T1145" s="47">
        <f>Tabela1[[#This Row],[real]]/Tabela1[[#This Row],[AV2]]</f>
        <v>0.99004498741714297</v>
      </c>
      <c r="U1145" s="172">
        <v>43547</v>
      </c>
      <c r="V1145" s="191" t="s">
        <v>4578</v>
      </c>
      <c r="W1145" s="307"/>
      <c r="X1145" s="2"/>
      <c r="Y1145" s="41"/>
      <c r="Z1145" s="40"/>
      <c r="AA1145" s="41"/>
      <c r="AB1145" s="40"/>
    </row>
    <row r="1146" spans="1:28" x14ac:dyDescent="0.2">
      <c r="A1146" s="44">
        <v>4239876</v>
      </c>
      <c r="B1146" s="44" t="s">
        <v>2503</v>
      </c>
      <c r="C1146" s="44" t="s">
        <v>3722</v>
      </c>
      <c r="D1146" s="45">
        <v>3.5</v>
      </c>
      <c r="E1146" s="46">
        <v>3.5333779236087151</v>
      </c>
      <c r="F1146" s="116">
        <v>2012</v>
      </c>
      <c r="G11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6" s="45"/>
      <c r="I1146" s="46">
        <v>0.39999999999999997</v>
      </c>
      <c r="J1146" s="23">
        <f>(Tabela1[[#This Row],[real]]-1)^3/Tabela1[[#This Row],[Z]]*0.00002</f>
        <v>8.1296144484584165E-4</v>
      </c>
      <c r="K1146" s="111">
        <v>1974.8908375313001</v>
      </c>
      <c r="L1146" s="66">
        <v>2861.4523910667035</v>
      </c>
      <c r="M1146" s="49">
        <v>43109</v>
      </c>
      <c r="N1146" s="22">
        <f>IF(Tabela1[[#This Row],[Entry]]=$B$1,Tabela1[[#This Row],[real]],Tabela1[[#This Row],[L2]]/Tabela1[[#This Row],[days2]])</f>
        <v>3.5624595420610317</v>
      </c>
      <c r="O1146" s="47">
        <f>IF(Tabela1[[#This Row],[Entry]]=$B$1,Tabela1[[#This Row],[real]],Tabela1[[#This Row],[L]]/($B$1-Tabela1[[#This Row],[Entry]]))</f>
        <v>3.5457898278397812</v>
      </c>
      <c r="P1146" s="116">
        <v>554.36161848696906</v>
      </c>
      <c r="Q1146" s="48">
        <f>MIN(500,$B$1-Tabela1[[#This Row],[Entry]])</f>
        <v>500</v>
      </c>
      <c r="R1146" s="46">
        <f>(0.25-Tabela1[[#This Row],[days]]/2000)*$L$2+(Tabela1[[#This Row],[days]]/2000+0.75)*(IF(Tabela1[[#This Row],[real]]&gt;Tabela1[[#This Row],[AV2]],0.4*Tabela1[[#This Row],[real]]+0.6*Tabela1[[#This Row],[AV2]],Tabela1[[#This Row],[AV2]]))</f>
        <v>3.5624595420610317</v>
      </c>
      <c r="S1146" s="47">
        <f>Tabela1[[#This Row],[real]]-Tabela1[[#This Row],[AV2]]</f>
        <v>-2.9081618452316604E-2</v>
      </c>
      <c r="T1146" s="47">
        <f>Tabela1[[#This Row],[real]]/Tabela1[[#This Row],[AV2]]</f>
        <v>0.99183664597198717</v>
      </c>
      <c r="U1146" s="172">
        <v>43547</v>
      </c>
      <c r="V1146" s="191" t="s">
        <v>4632</v>
      </c>
      <c r="W1146" s="191"/>
      <c r="X1146" s="2"/>
      <c r="Y1146" s="41"/>
      <c r="Z1146" s="40"/>
      <c r="AA1146" s="41"/>
      <c r="AB1146" s="40"/>
    </row>
    <row r="1147" spans="1:28" x14ac:dyDescent="0.2">
      <c r="A1147" s="75">
        <v>7174393</v>
      </c>
      <c r="B1147" s="75" t="s">
        <v>3531</v>
      </c>
      <c r="C1147" s="75" t="s">
        <v>3532</v>
      </c>
      <c r="D1147" s="76">
        <v>3.5</v>
      </c>
      <c r="E1147" s="77">
        <v>3.5417258564717917</v>
      </c>
      <c r="F1147" s="116">
        <v>2015</v>
      </c>
      <c r="G11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47" s="77">
        <v>0.54</v>
      </c>
      <c r="J1147" s="23">
        <f>(Tabela1[[#This Row],[real]]-1)^3/Tabela1[[#This Row],[Z]]*0.00002</f>
        <v>6.0816630773202632E-4</v>
      </c>
      <c r="K1147" s="112">
        <v>2343.0943650911477</v>
      </c>
      <c r="L1147" s="66">
        <v>3645.3195504913201</v>
      </c>
      <c r="M1147" s="79">
        <v>42924</v>
      </c>
      <c r="N1147" s="22">
        <f>IF(Tabela1[[#This Row],[Entry]]=$B$1,Tabela1[[#This Row],[real]],Tabela1[[#This Row],[L2]]/Tabela1[[#This Row],[days2]])</f>
        <v>3.6592016114000949</v>
      </c>
      <c r="O1147" s="64">
        <f>IF(Tabela1[[#This Row],[Entry]]=$B$1,Tabela1[[#This Row],[real]],Tabela1[[#This Row],[L]]/($B$1-Tabela1[[#This Row],[Entry]]))</f>
        <v>3.6747172888017339</v>
      </c>
      <c r="P1147" s="117">
        <v>640.32939802806482</v>
      </c>
      <c r="Q1147" s="78">
        <f>MIN(500,$B$1-Tabela1[[#This Row],[Entry]])</f>
        <v>500</v>
      </c>
      <c r="R1147" s="77">
        <f>(0.25-Tabela1[[#This Row],[days]]/2000)*$L$2+(Tabela1[[#This Row],[days]]/2000+0.75)*(IF(Tabela1[[#This Row],[real]]&gt;Tabela1[[#This Row],[AV2]],0.4*Tabela1[[#This Row],[real]]+0.6*Tabela1[[#This Row],[AV2]],Tabela1[[#This Row],[AV2]]))</f>
        <v>3.6592016114000949</v>
      </c>
      <c r="S1147" s="64">
        <f>Tabela1[[#This Row],[real]]-Tabela1[[#This Row],[AV2]]</f>
        <v>-0.1174757549283032</v>
      </c>
      <c r="T1147" s="64">
        <f>Tabela1[[#This Row],[real]]/Tabela1[[#This Row],[AV2]]</f>
        <v>0.96789579602219455</v>
      </c>
      <c r="U1147" s="168">
        <v>43547</v>
      </c>
      <c r="V1147" s="191" t="s">
        <v>5031</v>
      </c>
      <c r="W1147" s="191"/>
      <c r="X1147" s="2"/>
      <c r="Y1147" s="41"/>
      <c r="Z1147" s="40"/>
      <c r="AA1147" s="41"/>
      <c r="AB1147" s="40"/>
    </row>
    <row r="1148" spans="1:28" x14ac:dyDescent="0.2">
      <c r="A1148" s="65">
        <v>5288761</v>
      </c>
      <c r="B1148" s="65" t="s">
        <v>2490</v>
      </c>
      <c r="C1148" s="65" t="s">
        <v>301</v>
      </c>
      <c r="D1148" s="39">
        <v>3.5</v>
      </c>
      <c r="E1148" s="41">
        <v>3.5795326950366775</v>
      </c>
      <c r="F1148" s="116">
        <v>2014</v>
      </c>
      <c r="G11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48" s="39"/>
      <c r="I1148" s="41">
        <v>0.78</v>
      </c>
      <c r="J1148" s="23">
        <f>(Tabela1[[#This Row],[real]]-1)^3/Tabela1[[#This Row],[Z]]*0.00002</f>
        <v>4.4010723035483549E-4</v>
      </c>
      <c r="K1148" s="66">
        <v>3170.6104070362135</v>
      </c>
      <c r="L1148" s="66">
        <v>5417.7030736744518</v>
      </c>
      <c r="M1148" s="67">
        <v>42409</v>
      </c>
      <c r="N1148" s="22">
        <f>IF(Tabela1[[#This Row],[Entry]]=$B$1,Tabela1[[#This Row],[real]],Tabela1[[#This Row],[L2]]/Tabela1[[#This Row],[days2]])</f>
        <v>3.6044199824282961</v>
      </c>
      <c r="O1148" s="42">
        <f>IF(Tabela1[[#This Row],[Entry]]=$B$1,Tabela1[[#This Row],[real]],Tabela1[[#This Row],[L]]/($B$1-Tabela1[[#This Row],[Entry]]))</f>
        <v>3.5950252645484087</v>
      </c>
      <c r="P1148" s="115">
        <v>879.64510864246586</v>
      </c>
      <c r="Q1148" s="43">
        <f>MIN(500,$B$1-Tabela1[[#This Row],[Entry]])</f>
        <v>500</v>
      </c>
      <c r="R1148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3.6044199824282961</v>
      </c>
      <c r="S1148" s="42">
        <f>Tabela1[[#This Row],[real]]-Tabela1[[#This Row],[AV2]]</f>
        <v>-2.4887287391618607E-2</v>
      </c>
      <c r="T1148" s="64">
        <f>Tabela1[[#This Row],[real]]/Tabela1[[#This Row],[AV2]]</f>
        <v>0.99309534196543547</v>
      </c>
      <c r="U1148" s="168">
        <v>43547</v>
      </c>
      <c r="V1148" s="191" t="s">
        <v>4223</v>
      </c>
      <c r="W1148" s="191"/>
      <c r="X1148" s="2"/>
      <c r="Y1148" s="41"/>
      <c r="Z1148" s="40"/>
      <c r="AA1148" s="41"/>
      <c r="AB1148" s="40"/>
    </row>
    <row r="1149" spans="1:28" x14ac:dyDescent="0.2">
      <c r="A1149" s="10">
        <v>8668</v>
      </c>
      <c r="B1149" s="10" t="s">
        <v>1281</v>
      </c>
      <c r="C1149" s="10" t="s">
        <v>1282</v>
      </c>
      <c r="D1149" s="2">
        <v>3.5</v>
      </c>
      <c r="E1149" s="21">
        <v>3.593829354134916</v>
      </c>
      <c r="F1149" s="116">
        <v>1995</v>
      </c>
      <c r="G11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49" s="21">
        <v>0.66</v>
      </c>
      <c r="J1149" s="23">
        <f>(Tabela1[[#This Row],[real]]-1)^3/Tabela1[[#This Row],[Z]]*0.00002</f>
        <v>5.2882291110564468E-4</v>
      </c>
      <c r="K1149" s="24">
        <v>2754.5451036330919</v>
      </c>
      <c r="L1149" s="66">
        <v>4574.8478224969767</v>
      </c>
      <c r="M1149" s="1">
        <v>42409</v>
      </c>
      <c r="N1149" s="22">
        <f>IF(Tabela1[[#This Row],[Entry]]=$B$1,Tabela1[[#This Row],[real]],Tabela1[[#This Row],[L2]]/Tabela1[[#This Row],[days2]])</f>
        <v>3.1314277503163885</v>
      </c>
      <c r="O1149" s="22">
        <f>IF(Tabela1[[#This Row],[Entry]]=$B$1,Tabela1[[#This Row],[real]],Tabela1[[#This Row],[L]]/($B$1-Tabela1[[#This Row],[Entry]]))</f>
        <v>3.0357317999316367</v>
      </c>
      <c r="P1149" s="35">
        <v>879.64510864246586</v>
      </c>
      <c r="Q1149" s="3">
        <f>MIN(500,$B$1-Tabela1[[#This Row],[Entry]])</f>
        <v>500</v>
      </c>
      <c r="R1149" s="21">
        <f>(0.25-Tabela1[[#This Row],[days]]/2000)*$L$2+(Tabela1[[#This Row],[days]]/2000+0.75)*(IF(Tabela1[[#This Row],[real]]&gt;Tabela1[[#This Row],[AV2]],0.4*Tabela1[[#This Row],[real]]+0.6*Tabela1[[#This Row],[AV2]],Tabela1[[#This Row],[AV2]]))</f>
        <v>3.3163883918437995</v>
      </c>
      <c r="S1149" s="22">
        <f>Tabela1[[#This Row],[real]]-Tabela1[[#This Row],[AV2]]</f>
        <v>0.46240160381852746</v>
      </c>
      <c r="T1149" s="47">
        <f>Tabela1[[#This Row],[real]]/Tabela1[[#This Row],[AV2]]</f>
        <v>1.147664784465108</v>
      </c>
      <c r="U1149" s="168">
        <v>43547</v>
      </c>
      <c r="V1149" s="191" t="s">
        <v>5181</v>
      </c>
      <c r="W1149" s="191"/>
      <c r="X1149" s="2"/>
      <c r="Y1149" s="41"/>
      <c r="Z1149" s="40"/>
      <c r="AA1149" s="41"/>
      <c r="AB1149" s="40"/>
    </row>
    <row r="1150" spans="1:28" x14ac:dyDescent="0.2">
      <c r="A1150" s="65">
        <v>3775945</v>
      </c>
      <c r="B1150" s="65" t="s">
        <v>1551</v>
      </c>
      <c r="C1150" s="65" t="s">
        <v>1552</v>
      </c>
      <c r="D1150" s="39">
        <v>3.5</v>
      </c>
      <c r="E1150" s="41">
        <v>3.5716116347863767</v>
      </c>
      <c r="F1150" s="116">
        <v>2012</v>
      </c>
      <c r="G11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50" s="41">
        <v>0.75</v>
      </c>
      <c r="J1150" s="23">
        <f>(Tabela1[[#This Row],[real]]-1)^3/Tabela1[[#This Row],[Z]]*0.00002</f>
        <v>4.5350792239159374E-4</v>
      </c>
      <c r="K1150" s="66">
        <v>2879.2343075783992</v>
      </c>
      <c r="L1150" s="66">
        <v>4859.2344081843748</v>
      </c>
      <c r="M1150" s="67">
        <v>42409</v>
      </c>
      <c r="N1150" s="22">
        <f>IF(Tabela1[[#This Row],[Entry]]=$B$1,Tabela1[[#This Row],[real]],Tabela1[[#This Row],[L2]]/Tabela1[[#This Row],[days2]])</f>
        <v>3.2731771930407811</v>
      </c>
      <c r="O1150" s="42">
        <f>IF(Tabela1[[#This Row],[Entry]]=$B$1,Tabela1[[#This Row],[real]],Tabela1[[#This Row],[L]]/($B$1-Tabela1[[#This Row],[Entry]]))</f>
        <v>3.2244422084833277</v>
      </c>
      <c r="P1150" s="115">
        <v>879.64510864246586</v>
      </c>
      <c r="Q1150" s="43">
        <f>MIN(500,$B$1-Tabela1[[#This Row],[Entry]])</f>
        <v>500</v>
      </c>
      <c r="R1150" s="41">
        <f>(0.25-Tabela1[[#This Row],[days]]/2000)*$L$2+(Tabela1[[#This Row],[days]]/2000+0.75)*(IF(Tabela1[[#This Row],[real]]&gt;Tabela1[[#This Row],[AV2]],0.4*Tabela1[[#This Row],[real]]+0.6*Tabela1[[#This Row],[AV2]],Tabela1[[#This Row],[AV2]]))</f>
        <v>3.3925509697390193</v>
      </c>
      <c r="S1150" s="42">
        <f>Tabela1[[#This Row],[real]]-Tabela1[[#This Row],[AV2]]</f>
        <v>0.29843444174559552</v>
      </c>
      <c r="T1150" s="64">
        <f>Tabela1[[#This Row],[real]]/Tabela1[[#This Row],[AV2]]</f>
        <v>1.0911757671965048</v>
      </c>
      <c r="U1150" s="168">
        <v>43546</v>
      </c>
      <c r="V1150" s="191" t="s">
        <v>4266</v>
      </c>
      <c r="W1150" s="191"/>
      <c r="X1150" s="2"/>
      <c r="Y1150" s="41"/>
      <c r="Z1150" s="40"/>
      <c r="AA1150" s="41"/>
      <c r="AB1150" s="40"/>
    </row>
    <row r="1151" spans="1:28" x14ac:dyDescent="0.2">
      <c r="A1151" s="557">
        <v>9501092</v>
      </c>
      <c r="B1151" s="557" t="s">
        <v>5925</v>
      </c>
      <c r="C1151" s="557" t="s">
        <v>5926</v>
      </c>
      <c r="D1151" s="558">
        <v>3.5</v>
      </c>
      <c r="E1151" s="559">
        <v>3.3785862630625392</v>
      </c>
      <c r="F1151" s="560">
        <v>2018</v>
      </c>
      <c r="G11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1" s="558"/>
      <c r="I1151" s="559">
        <v>0.32</v>
      </c>
      <c r="J1151" s="561">
        <f>(Tabela1[[#This Row],[real]]-1)^3/Tabela1[[#This Row],[Z]]*0.00002</f>
        <v>8.4107889706406061E-4</v>
      </c>
      <c r="K1151" s="562">
        <v>1101.9113924219439</v>
      </c>
      <c r="L1151" s="562">
        <v>1323.3196414432912</v>
      </c>
      <c r="M1151" s="563">
        <v>43545</v>
      </c>
      <c r="N1151" s="564">
        <f>IF(Tabela1[[#This Row],[Entry]]=$B$1,Tabela1[[#This Row],[real]],Tabela1[[#This Row],[L2]]/Tabela1[[#This Row],[days2]])</f>
        <v>3.5535884222221172</v>
      </c>
      <c r="O1151" s="564">
        <f>IF(Tabela1[[#This Row],[Entry]]=$B$1,Tabela1[[#This Row],[real]],Tabela1[[#This Row],[L]]/($B$1-Tabela1[[#This Row],[Entry]]))</f>
        <v>3.5668993030816472</v>
      </c>
      <c r="P1151" s="560">
        <v>310.08413510445325</v>
      </c>
      <c r="Q1151" s="565">
        <f>MIN(500,$B$1-Tabela1[[#This Row],[Entry]])</f>
        <v>371</v>
      </c>
      <c r="R1151" s="559">
        <f>(0.25-Tabela1[[#This Row],[days]]/2000)*$L$2+(Tabela1[[#This Row],[days]]/2000+0.75)*(IF(Tabela1[[#This Row],[real]]&gt;Tabela1[[#This Row],[AV2]],0.4*Tabela1[[#This Row],[real]]+0.6*Tabela1[[#This Row],[AV2]],Tabela1[[#This Row],[AV2]]))</f>
        <v>3.5397015499730924</v>
      </c>
      <c r="S1151" s="564">
        <f>Tabela1[[#This Row],[real]]-Tabela1[[#This Row],[AV2]]</f>
        <v>-0.17500215915957806</v>
      </c>
      <c r="T1151" s="564">
        <f>Tabela1[[#This Row],[real]]/Tabela1[[#This Row],[AV2]]</f>
        <v>0.95075339674532533</v>
      </c>
      <c r="U1151" s="566">
        <v>43545</v>
      </c>
      <c r="V1151" s="191" t="s">
        <v>5927</v>
      </c>
      <c r="W1151" s="191"/>
      <c r="X1151" s="2"/>
      <c r="Y1151" s="41"/>
      <c r="Z1151" s="40"/>
      <c r="AA1151" s="41"/>
      <c r="AB1151" s="40"/>
    </row>
    <row r="1152" spans="1:28" x14ac:dyDescent="0.2">
      <c r="A1152" s="10">
        <v>46</v>
      </c>
      <c r="B1152" s="10" t="s">
        <v>204</v>
      </c>
      <c r="C1152" s="10" t="s">
        <v>841</v>
      </c>
      <c r="D1152" s="2">
        <v>3.5</v>
      </c>
      <c r="E1152" s="21">
        <v>3.4199333207682701</v>
      </c>
      <c r="F1152" s="116">
        <v>2000</v>
      </c>
      <c r="G11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2" s="39"/>
      <c r="I1152" s="21">
        <v>0.79</v>
      </c>
      <c r="J1152" s="23">
        <f>(Tabela1[[#This Row],[real]]-1)^3/Tabela1[[#This Row],[Z]]*0.00002</f>
        <v>3.5876750712709939E-4</v>
      </c>
      <c r="K1152" s="24">
        <v>2897.6114515911477</v>
      </c>
      <c r="L1152" s="66">
        <v>4928.8076981732011</v>
      </c>
      <c r="M1152" s="1">
        <v>42409</v>
      </c>
      <c r="N1152" s="22">
        <f>IF(Tabela1[[#This Row],[Entry]]=$B$1,Tabela1[[#This Row],[real]],Tabela1[[#This Row],[L2]]/Tabela1[[#This Row],[days2]])</f>
        <v>3.2940687364964245</v>
      </c>
      <c r="O1152" s="22">
        <f>IF(Tabela1[[#This Row],[Entry]]=$B$1,Tabela1[[#This Row],[real]],Tabela1[[#This Row],[L]]/($B$1-Tabela1[[#This Row],[Entry]]))</f>
        <v>3.2706089569828807</v>
      </c>
      <c r="P1152" s="35">
        <v>879.64510864246586</v>
      </c>
      <c r="Q1152" s="3">
        <f>MIN(500,$B$1-Tabela1[[#This Row],[Entry]])</f>
        <v>500</v>
      </c>
      <c r="R1152" s="21">
        <f>(0.25-Tabela1[[#This Row],[days]]/2000)*$L$2+(Tabela1[[#This Row],[days]]/2000+0.75)*(IF(Tabela1[[#This Row],[real]]&gt;Tabela1[[#This Row],[AV2]],0.4*Tabela1[[#This Row],[real]]+0.6*Tabela1[[#This Row],[AV2]],Tabela1[[#This Row],[AV2]]))</f>
        <v>3.3444145702051626</v>
      </c>
      <c r="S1152" s="22">
        <f>Tabela1[[#This Row],[real]]-Tabela1[[#This Row],[AV2]]</f>
        <v>0.12586458427184555</v>
      </c>
      <c r="T1152" s="47">
        <f>Tabela1[[#This Row],[real]]/Tabela1[[#This Row],[AV2]]</f>
        <v>1.0382094589822419</v>
      </c>
      <c r="U1152" s="172">
        <v>43545</v>
      </c>
      <c r="V1152" s="191" t="s">
        <v>4803</v>
      </c>
      <c r="W1152" s="307"/>
      <c r="X1152" s="2"/>
      <c r="Y1152" s="41"/>
      <c r="Z1152" s="40"/>
      <c r="AA1152" s="41"/>
      <c r="AB1152" s="40"/>
    </row>
    <row r="1153" spans="1:28" x14ac:dyDescent="0.2">
      <c r="A1153" s="557">
        <v>14920</v>
      </c>
      <c r="B1153" s="557" t="s">
        <v>5923</v>
      </c>
      <c r="C1153" s="557" t="s">
        <v>5924</v>
      </c>
      <c r="D1153" s="558">
        <v>3.5</v>
      </c>
      <c r="E1153" s="559">
        <v>3.2463549697452909</v>
      </c>
      <c r="F1153" s="560">
        <v>1973</v>
      </c>
      <c r="G11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0.43670981941380627</v>
      </c>
      <c r="H1153" s="558"/>
      <c r="I1153" s="559">
        <v>0.35</v>
      </c>
      <c r="J1153" s="561">
        <f>(Tabela1[[#This Row],[real]]-1)^3/Tabela1[[#This Row],[Z]]*0.00002</f>
        <v>6.4773461352773455E-4</v>
      </c>
      <c r="K1153" s="562">
        <v>1051.9048798604365</v>
      </c>
      <c r="L1153" s="562">
        <v>1263.0586635971363</v>
      </c>
      <c r="M1153" s="563">
        <v>43544</v>
      </c>
      <c r="N1153" s="564">
        <f>IF(Tabela1[[#This Row],[Entry]]=$B$1,Tabela1[[#This Row],[real]],Tabela1[[#This Row],[L2]]/Tabela1[[#This Row],[days2]])</f>
        <v>3.3847899352580897</v>
      </c>
      <c r="O1153" s="564">
        <f>IF(Tabela1[[#This Row],[Entry]]=$B$1,Tabela1[[#This Row],[real]],Tabela1[[#This Row],[L]]/($B$1-Tabela1[[#This Row],[Entry]]))</f>
        <v>3.3953189881643446</v>
      </c>
      <c r="P1153" s="560">
        <v>310.77405096934882</v>
      </c>
      <c r="Q1153" s="565">
        <f>MIN(500,$B$1-Tabela1[[#This Row],[Entry]])</f>
        <v>372</v>
      </c>
      <c r="R1153" s="559">
        <f>(0.25-Tabela1[[#This Row],[days]]/2000)*$L$2+(Tabela1[[#This Row],[days]]/2000+0.75)*(IF(Tabela1[[#This Row],[real]]&gt;Tabela1[[#This Row],[AV2]],0.4*Tabela1[[#This Row],[real]]+0.6*Tabela1[[#This Row],[AV2]],Tabela1[[#This Row],[AV2]]))</f>
        <v>3.3818138163472353</v>
      </c>
      <c r="S1153" s="564">
        <f>Tabela1[[#This Row],[real]]-Tabela1[[#This Row],[AV2]]</f>
        <v>-0.13843496551279877</v>
      </c>
      <c r="T1153" s="564">
        <f>Tabela1[[#This Row],[real]]/Tabela1[[#This Row],[AV2]]</f>
        <v>0.95910086943039696</v>
      </c>
      <c r="U1153" s="566">
        <v>43544</v>
      </c>
      <c r="V1153" s="191" t="s">
        <v>894</v>
      </c>
      <c r="W1153" s="191"/>
      <c r="X1153" s="2"/>
      <c r="Y1153" s="41"/>
      <c r="Z1153" s="40"/>
      <c r="AA1153" s="41"/>
      <c r="AB1153" s="40"/>
    </row>
    <row r="1154" spans="1:28" x14ac:dyDescent="0.2">
      <c r="A1154" s="65">
        <v>7550505</v>
      </c>
      <c r="B1154" s="65" t="s">
        <v>2917</v>
      </c>
      <c r="C1154" s="65" t="s">
        <v>3288</v>
      </c>
      <c r="D1154" s="39">
        <v>3</v>
      </c>
      <c r="E1154" s="41">
        <v>3.1762999349737733</v>
      </c>
      <c r="F1154" s="116">
        <v>2016</v>
      </c>
      <c r="G11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4" s="39"/>
      <c r="I1154" s="41">
        <v>0.5</v>
      </c>
      <c r="J1154" s="23">
        <f>(Tabela1[[#This Row],[real]]-1)^3/Tabela1[[#This Row],[Z]]*0.00002</f>
        <v>4.1230275671997783E-4</v>
      </c>
      <c r="K1154" s="66">
        <v>2233.6538544046794</v>
      </c>
      <c r="L1154" s="66">
        <v>3599.3402375055748</v>
      </c>
      <c r="M1154" s="67">
        <v>42713</v>
      </c>
      <c r="N1154" s="22">
        <f>IF(Tabela1[[#This Row],[Entry]]=$B$1,Tabela1[[#This Row],[real]],Tabela1[[#This Row],[L2]]/Tabela1[[#This Row],[days2]])</f>
        <v>3.0250771537042933</v>
      </c>
      <c r="O1154" s="42">
        <f>IF(Tabela1[[#This Row],[Entry]]=$B$1,Tabela1[[#This Row],[real]],Tabela1[[#This Row],[L]]/($B$1-Tabela1[[#This Row],[Entry]]))</f>
        <v>2.9919702722407107</v>
      </c>
      <c r="P1154" s="115">
        <v>738.379135774936</v>
      </c>
      <c r="Q1154" s="43">
        <f>MIN(500,$B$1-Tabela1[[#This Row],[Entry]])</f>
        <v>500</v>
      </c>
      <c r="R1154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3.0855662662120853</v>
      </c>
      <c r="S1154" s="42">
        <f>Tabela1[[#This Row],[real]]-Tabela1[[#This Row],[AV2]]</f>
        <v>0.15122278126947997</v>
      </c>
      <c r="T1154" s="64">
        <f>Tabela1[[#This Row],[real]]/Tabela1[[#This Row],[AV2]]</f>
        <v>1.0499897270667307</v>
      </c>
      <c r="U1154" s="172">
        <v>43544</v>
      </c>
      <c r="V1154" s="191" t="s">
        <v>5012</v>
      </c>
      <c r="W1154" s="191"/>
      <c r="X1154" s="2"/>
      <c r="Y1154" s="41"/>
      <c r="Z1154" s="40"/>
      <c r="AA1154" s="41"/>
      <c r="AB1154" s="40"/>
    </row>
    <row r="1155" spans="1:28" x14ac:dyDescent="0.2">
      <c r="A1155" s="65">
        <v>356</v>
      </c>
      <c r="B1155" s="65" t="s">
        <v>1659</v>
      </c>
      <c r="C1155" s="65" t="s">
        <v>1660</v>
      </c>
      <c r="D1155" s="39">
        <v>3.5</v>
      </c>
      <c r="E1155" s="41">
        <v>3.2588865589176326</v>
      </c>
      <c r="F1155" s="116">
        <v>1968</v>
      </c>
      <c r="G11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55" s="41">
        <v>0.55000000000000004</v>
      </c>
      <c r="J1155" s="23">
        <f>(Tabela1[[#This Row],[real]]-1)^3/Tabela1[[#This Row],[Z]]*0.00002</f>
        <v>4.1913175887690142E-4</v>
      </c>
      <c r="K1155" s="66">
        <v>2709.2998708365385</v>
      </c>
      <c r="L1155" s="66">
        <v>4589.9540203196575</v>
      </c>
      <c r="M1155" s="67">
        <v>42409</v>
      </c>
      <c r="N1155" s="22">
        <f>IF(Tabela1[[#This Row],[Entry]]=$B$1,Tabela1[[#This Row],[real]],Tabela1[[#This Row],[L2]]/Tabela1[[#This Row],[days2]])</f>
        <v>3.0799919697362186</v>
      </c>
      <c r="O1155" s="42">
        <f>IF(Tabela1[[#This Row],[Entry]]=$B$1,Tabela1[[#This Row],[real]],Tabela1[[#This Row],[L]]/($B$1-Tabela1[[#This Row],[Entry]]))</f>
        <v>3.0457558197210735</v>
      </c>
      <c r="P1155" s="115">
        <v>879.64510864246586</v>
      </c>
      <c r="Q1155" s="43">
        <f>MIN(500,$B$1-Tabela1[[#This Row],[Entry]])</f>
        <v>500</v>
      </c>
      <c r="R1155" s="41">
        <f>(0.25-Tabela1[[#This Row],[days]]/2000)*$L$2+(Tabela1[[#This Row],[days]]/2000+0.75)*(IF(Tabela1[[#This Row],[real]]&gt;Tabela1[[#This Row],[AV2]],0.4*Tabela1[[#This Row],[real]]+0.6*Tabela1[[#This Row],[AV2]],Tabela1[[#This Row],[AV2]]))</f>
        <v>3.1515498054087843</v>
      </c>
      <c r="S1155" s="42">
        <f>Tabela1[[#This Row],[real]]-Tabela1[[#This Row],[AV2]]</f>
        <v>0.17889458918141399</v>
      </c>
      <c r="T1155" s="64">
        <f>Tabela1[[#This Row],[real]]/Tabela1[[#This Row],[AV2]]</f>
        <v>1.0580828102602926</v>
      </c>
      <c r="U1155" s="168">
        <v>43543</v>
      </c>
      <c r="V1155" s="191" t="s">
        <v>4343</v>
      </c>
      <c r="W1155" s="191"/>
      <c r="X1155" s="2"/>
      <c r="Y1155" s="41"/>
      <c r="Z1155" s="40"/>
      <c r="AA1155" s="41"/>
      <c r="AB1155" s="40"/>
    </row>
    <row r="1156" spans="1:28" x14ac:dyDescent="0.2">
      <c r="A1156" s="44">
        <v>8243201</v>
      </c>
      <c r="B1156" s="44" t="s">
        <v>3674</v>
      </c>
      <c r="C1156" s="33" t="s">
        <v>3675</v>
      </c>
      <c r="D1156" s="45">
        <v>3.5</v>
      </c>
      <c r="E1156" s="46">
        <v>3.2813783876034899</v>
      </c>
      <c r="F1156" s="116">
        <v>2017</v>
      </c>
      <c r="G11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6" s="39"/>
      <c r="I1156" s="46">
        <v>0.46</v>
      </c>
      <c r="J1156" s="23">
        <f>(Tabela1[[#This Row],[real]]-1)^3/Tabela1[[#This Row],[Z]]*0.00002</f>
        <v>5.162548360281361E-4</v>
      </c>
      <c r="K1156" s="111">
        <v>1897.9269328445296</v>
      </c>
      <c r="L1156" s="66">
        <v>2793.6012022299851</v>
      </c>
      <c r="M1156" s="49">
        <v>43083</v>
      </c>
      <c r="N1156" s="22">
        <f>IF(Tabela1[[#This Row],[Entry]]=$B$1,Tabela1[[#This Row],[real]],Tabela1[[#This Row],[L2]]/Tabela1[[#This Row],[days2]])</f>
        <v>3.3506019150677346</v>
      </c>
      <c r="O1156" s="47">
        <f>IF(Tabela1[[#This Row],[Entry]]=$B$1,Tabela1[[#This Row],[real]],Tabela1[[#This Row],[L]]/($B$1-Tabela1[[#This Row],[Entry]]))</f>
        <v>3.3536629078391176</v>
      </c>
      <c r="P1156" s="116">
        <v>566.4435766927453</v>
      </c>
      <c r="Q1156" s="48">
        <f>MIN(500,$B$1-Tabela1[[#This Row],[Entry]])</f>
        <v>500</v>
      </c>
      <c r="R1156" s="46">
        <f>(0.25-Tabela1[[#This Row],[days]]/2000)*$L$2+(Tabela1[[#This Row],[days]]/2000+0.75)*(IF(Tabela1[[#This Row],[real]]&gt;Tabela1[[#This Row],[AV2]],0.4*Tabela1[[#This Row],[real]]+0.6*Tabela1[[#This Row],[AV2]],Tabela1[[#This Row],[AV2]]))</f>
        <v>3.3506019150677346</v>
      </c>
      <c r="S1156" s="47">
        <f>Tabela1[[#This Row],[real]]-Tabela1[[#This Row],[AV2]]</f>
        <v>-6.9223527464244761E-2</v>
      </c>
      <c r="T1156" s="47">
        <f>Tabela1[[#This Row],[real]]/Tabela1[[#This Row],[AV2]]</f>
        <v>0.97933997257240712</v>
      </c>
      <c r="U1156" s="168">
        <v>43543</v>
      </c>
      <c r="V1156" s="191" t="s">
        <v>3984</v>
      </c>
      <c r="W1156" s="191"/>
      <c r="X1156" s="2"/>
      <c r="Y1156" s="41"/>
      <c r="Z1156" s="40"/>
      <c r="AA1156" s="41"/>
      <c r="AB1156" s="40"/>
    </row>
    <row r="1157" spans="1:28" x14ac:dyDescent="0.2">
      <c r="A1157" s="75">
        <v>98557</v>
      </c>
      <c r="B1157" s="75" t="s">
        <v>50</v>
      </c>
      <c r="C1157" s="75" t="s">
        <v>3664</v>
      </c>
      <c r="D1157" s="76">
        <v>3.5</v>
      </c>
      <c r="E1157" s="77">
        <v>3.4588934785910226</v>
      </c>
      <c r="F1157" s="116">
        <v>2003</v>
      </c>
      <c r="G11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57" s="311"/>
      <c r="I1157" s="77">
        <v>0.49</v>
      </c>
      <c r="J1157" s="23">
        <f>(Tabela1[[#This Row],[real]]-1)^3/Tabela1[[#This Row],[Z]]*0.00002</f>
        <v>6.0681046366387525E-4</v>
      </c>
      <c r="K1157" s="112">
        <v>2036.3582914997405</v>
      </c>
      <c r="L1157" s="66">
        <v>3011.9510928281202</v>
      </c>
      <c r="M1157" s="79">
        <v>43078</v>
      </c>
      <c r="N1157" s="22">
        <f>IF(Tabela1[[#This Row],[Entry]]=$B$1,Tabela1[[#This Row],[real]],Tabela1[[#This Row],[L2]]/Tabela1[[#This Row],[days2]])</f>
        <v>3.5803029771357835</v>
      </c>
      <c r="O1157" s="64">
        <f>IF(Tabela1[[#This Row],[Entry]]=$B$1,Tabela1[[#This Row],[real]],Tabela1[[#This Row],[L]]/($B$1-Tabela1[[#This Row],[Entry]]))</f>
        <v>3.594213714592029</v>
      </c>
      <c r="P1157" s="117">
        <v>568.76703019385593</v>
      </c>
      <c r="Q1157" s="78">
        <f>MIN(500,$B$1-Tabela1[[#This Row],[Entry]])</f>
        <v>500</v>
      </c>
      <c r="R1157" s="77">
        <f>(0.25-Tabela1[[#This Row],[days]]/2000)*$L$2+(Tabela1[[#This Row],[days]]/2000+0.75)*(IF(Tabela1[[#This Row],[real]]&gt;Tabela1[[#This Row],[AV2]],0.4*Tabela1[[#This Row],[real]]+0.6*Tabela1[[#This Row],[AV2]],Tabela1[[#This Row],[AV2]]))</f>
        <v>3.5803029771357835</v>
      </c>
      <c r="S1157" s="64">
        <f>Tabela1[[#This Row],[real]]-Tabela1[[#This Row],[AV2]]</f>
        <v>-0.12140949854476091</v>
      </c>
      <c r="T1157" s="64">
        <f>Tabela1[[#This Row],[real]]/Tabela1[[#This Row],[AV2]]</f>
        <v>0.96608960210348238</v>
      </c>
      <c r="U1157" s="168">
        <v>43543</v>
      </c>
      <c r="V1157" s="191" t="s">
        <v>3938</v>
      </c>
      <c r="W1157" s="191"/>
      <c r="X1157" s="2"/>
      <c r="Y1157" s="41"/>
      <c r="Z1157" s="40"/>
      <c r="AA1157" s="41"/>
      <c r="AB1157" s="40"/>
    </row>
    <row r="1158" spans="1:28" x14ac:dyDescent="0.2">
      <c r="A1158" s="10">
        <v>8731519</v>
      </c>
      <c r="B1158" s="10" t="s">
        <v>3262</v>
      </c>
      <c r="C1158" s="10" t="s">
        <v>3666</v>
      </c>
      <c r="D1158" s="2">
        <v>3.5</v>
      </c>
      <c r="E1158" s="21">
        <v>3.5578419705893052</v>
      </c>
      <c r="F1158" s="116">
        <v>2017</v>
      </c>
      <c r="G11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58" s="21">
        <v>0.51</v>
      </c>
      <c r="J1158" s="23">
        <f>(Tabela1[[#This Row],[real]]-1)^3/Tabela1[[#This Row],[Z]]*0.00002</f>
        <v>6.5626757536354791E-4</v>
      </c>
      <c r="K1158" s="24">
        <v>2093.2778170777106</v>
      </c>
      <c r="L1158" s="66">
        <v>3093.663567078896</v>
      </c>
      <c r="M1158" s="1">
        <v>43080</v>
      </c>
      <c r="N1158" s="22">
        <f>IF(Tabela1[[#This Row],[Entry]]=$B$1,Tabela1[[#This Row],[real]],Tabela1[[#This Row],[L2]]/Tabela1[[#This Row],[days2]])</f>
        <v>3.686401952258151</v>
      </c>
      <c r="O1158" s="22">
        <f>IF(Tabela1[[#This Row],[Entry]]=$B$1,Tabela1[[#This Row],[real]],Tabela1[[#This Row],[L]]/($B$1-Tabela1[[#This Row],[Entry]]))</f>
        <v>3.7005545060752345</v>
      </c>
      <c r="P1158" s="35">
        <v>567.83764879341152</v>
      </c>
      <c r="Q1158" s="3">
        <f>MIN(500,$B$1-Tabela1[[#This Row],[Entry]])</f>
        <v>500</v>
      </c>
      <c r="R1158" s="21">
        <f>(0.25-Tabela1[[#This Row],[days]]/2000)*$L$2+(Tabela1[[#This Row],[days]]/2000+0.75)*(IF(Tabela1[[#This Row],[real]]&gt;Tabela1[[#This Row],[AV2]],0.4*Tabela1[[#This Row],[real]]+0.6*Tabela1[[#This Row],[AV2]],Tabela1[[#This Row],[AV2]]))</f>
        <v>3.686401952258151</v>
      </c>
      <c r="S1158" s="22">
        <f>Tabela1[[#This Row],[real]]-Tabela1[[#This Row],[AV2]]</f>
        <v>-0.12855998166884586</v>
      </c>
      <c r="T1158" s="22">
        <f>Tabela1[[#This Row],[real]]/Tabela1[[#This Row],[AV2]]</f>
        <v>0.96512589149696637</v>
      </c>
      <c r="U1158" s="168">
        <v>43543</v>
      </c>
      <c r="V1158" s="191" t="s">
        <v>3949</v>
      </c>
      <c r="W1158" s="191"/>
      <c r="X1158" s="2"/>
      <c r="Y1158" s="41"/>
      <c r="Z1158" s="40"/>
      <c r="AA1158" s="41"/>
      <c r="AB1158" s="40"/>
    </row>
    <row r="1159" spans="1:28" x14ac:dyDescent="0.2">
      <c r="A1159" s="65">
        <v>134424</v>
      </c>
      <c r="B1159" s="65" t="s">
        <v>2547</v>
      </c>
      <c r="C1159" s="65" t="s">
        <v>257</v>
      </c>
      <c r="D1159" s="39">
        <v>4</v>
      </c>
      <c r="E1159" s="41">
        <v>3.6354102442379785</v>
      </c>
      <c r="F1159" s="116">
        <v>2002</v>
      </c>
      <c r="G11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5.5521184417549696</v>
      </c>
      <c r="H1159" s="39"/>
      <c r="I1159" s="41">
        <v>0.83</v>
      </c>
      <c r="J1159" s="23">
        <f>(Tabela1[[#This Row],[real]]-1)^3/Tabela1[[#This Row],[Z]]*0.00002</f>
        <v>4.4105890264170864E-4</v>
      </c>
      <c r="K1159" s="66">
        <v>3198.9387060810977</v>
      </c>
      <c r="L1159" s="66">
        <v>5474.4512694504856</v>
      </c>
      <c r="M1159" s="67">
        <v>42409</v>
      </c>
      <c r="N1159" s="22">
        <f>IF(Tabela1[[#This Row],[Entry]]=$B$1,Tabela1[[#This Row],[real]],Tabela1[[#This Row],[L2]]/Tabela1[[#This Row],[days2]])</f>
        <v>3.6366242188488256</v>
      </c>
      <c r="O1159" s="42">
        <f>IF(Tabela1[[#This Row],[Entry]]=$B$1,Tabela1[[#This Row],[real]],Tabela1[[#This Row],[L]]/($B$1-Tabela1[[#This Row],[Entry]]))</f>
        <v>3.6326816651960754</v>
      </c>
      <c r="P1159" s="115">
        <v>879.64510864246586</v>
      </c>
      <c r="Q1159" s="43">
        <f>MIN(500,$B$1-Tabela1[[#This Row],[Entry]])</f>
        <v>500</v>
      </c>
      <c r="R1159" s="41">
        <f>(0.25-Tabela1[[#This Row],[days]]/2000)*$L$2+(Tabela1[[#This Row],[days]]/2000+0.75)*(IF(Tabela1[[#This Row],[real]]&gt;Tabela1[[#This Row],[AV2]],0.4*Tabela1[[#This Row],[real]]+0.6*Tabela1[[#This Row],[AV2]],Tabela1[[#This Row],[AV2]]))</f>
        <v>3.6366242188488256</v>
      </c>
      <c r="S1159" s="42">
        <f>Tabela1[[#This Row],[real]]-Tabela1[[#This Row],[AV2]]</f>
        <v>-1.2139746108470462E-3</v>
      </c>
      <c r="T1159" s="64">
        <f>Tabela1[[#This Row],[real]]/Tabela1[[#This Row],[AV2]]</f>
        <v>0.99966618090355475</v>
      </c>
      <c r="U1159" s="168">
        <v>43542</v>
      </c>
      <c r="V1159" s="191" t="s">
        <v>4722</v>
      </c>
      <c r="W1159" s="191"/>
      <c r="X1159" s="2"/>
      <c r="Y1159" s="41"/>
      <c r="Z1159" s="40"/>
      <c r="AA1159" s="41"/>
      <c r="AB1159" s="40"/>
    </row>
    <row r="1160" spans="1:28" x14ac:dyDescent="0.2">
      <c r="A1160" s="65">
        <v>3296694</v>
      </c>
      <c r="B1160" s="65" t="s">
        <v>3317</v>
      </c>
      <c r="C1160" s="65" t="s">
        <v>2923</v>
      </c>
      <c r="D1160" s="39">
        <v>3.5</v>
      </c>
      <c r="E1160" s="41">
        <v>3.2169495597376732</v>
      </c>
      <c r="F1160" s="116">
        <v>2011</v>
      </c>
      <c r="G11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3.9597618647638684</v>
      </c>
      <c r="H1160" s="39"/>
      <c r="I1160" s="41">
        <v>0.48</v>
      </c>
      <c r="J1160" s="23">
        <f>(Tabela1[[#This Row],[real]]-1)^3/Tabela1[[#This Row],[Z]]*0.00002</f>
        <v>4.5400035728274671E-4</v>
      </c>
      <c r="K1160" s="66">
        <v>2401.889169450561</v>
      </c>
      <c r="L1160" s="66">
        <v>3916.6587965128074</v>
      </c>
      <c r="M1160" s="67">
        <v>42723</v>
      </c>
      <c r="N1160" s="22">
        <f>IF(Tabela1[[#This Row],[Entry]]=$B$1,Tabela1[[#This Row],[real]],Tabela1[[#This Row],[L2]]/Tabela1[[#This Row],[days2]])</f>
        <v>3.2735227856463491</v>
      </c>
      <c r="O1160" s="42">
        <f>IF(Tabela1[[#This Row],[Entry]]=$B$1,Tabela1[[#This Row],[real]],Tabela1[[#This Row],[L]]/($B$1-Tabela1[[#This Row],[Entry]]))</f>
        <v>3.2830333583510538</v>
      </c>
      <c r="P1160" s="115">
        <v>733.73222877271462</v>
      </c>
      <c r="Q1160" s="43">
        <f>MIN(500,$B$1-Tabela1[[#This Row],[Entry]])</f>
        <v>500</v>
      </c>
      <c r="R1160" s="41">
        <f>(0.25-Tabela1[[#This Row],[days]]/2000)*$L$2+(Tabela1[[#This Row],[days]]/2000+0.75)*(IF(Tabela1[[#This Row],[real]]&gt;Tabela1[[#This Row],[AV2]],0.4*Tabela1[[#This Row],[real]]+0.6*Tabela1[[#This Row],[AV2]],Tabela1[[#This Row],[AV2]]))</f>
        <v>3.2735227856463491</v>
      </c>
      <c r="S1160" s="42">
        <f>Tabela1[[#This Row],[real]]-Tabela1[[#This Row],[AV2]]</f>
        <v>-5.6573225908675973E-2</v>
      </c>
      <c r="T1160" s="64">
        <f>Tabela1[[#This Row],[real]]/Tabela1[[#This Row],[AV2]]</f>
        <v>0.98271793733749568</v>
      </c>
      <c r="U1160" s="172">
        <v>43542</v>
      </c>
      <c r="V1160" s="191" t="s">
        <v>3941</v>
      </c>
      <c r="W1160" s="191"/>
      <c r="X1160" s="2"/>
      <c r="Y1160" s="41"/>
      <c r="Z1160" s="40"/>
      <c r="AA1160" s="41"/>
      <c r="AB1160" s="40"/>
    </row>
    <row r="1161" spans="1:28" x14ac:dyDescent="0.2">
      <c r="A1161" s="557">
        <v>1667</v>
      </c>
      <c r="B1161" s="557" t="s">
        <v>5920</v>
      </c>
      <c r="C1161" s="557" t="s">
        <v>5921</v>
      </c>
      <c r="D1161" s="558">
        <v>3</v>
      </c>
      <c r="E1161" s="559">
        <v>2.9925153916664482</v>
      </c>
      <c r="F1161" s="560">
        <v>2000</v>
      </c>
      <c r="G11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1" s="558"/>
      <c r="I1161" s="559">
        <v>0.25</v>
      </c>
      <c r="J1161" s="561">
        <f>(Tabela1[[#This Row],[real]]-1)^3/Tabela1[[#This Row],[Z]]*0.00002</f>
        <v>6.3284163175086688E-4</v>
      </c>
      <c r="K1161" s="562">
        <v>977.26840262074745</v>
      </c>
      <c r="L1161" s="562">
        <v>1174.89028811862</v>
      </c>
      <c r="M1161" s="563">
        <v>43542</v>
      </c>
      <c r="N1161" s="564">
        <f>IF(Tabela1[[#This Row],[Entry]]=$B$1,Tabela1[[#This Row],[real]],Tabela1[[#This Row],[L2]]/Tabela1[[#This Row],[days2]])</f>
        <v>3.1307471554313704</v>
      </c>
      <c r="O1161" s="564">
        <f>IF(Tabela1[[#This Row],[Entry]]=$B$1,Tabela1[[#This Row],[real]],Tabela1[[#This Row],[L]]/($B$1-Tabela1[[#This Row],[Entry]]))</f>
        <v>3.1414178826701069</v>
      </c>
      <c r="P1161" s="560">
        <v>312.15181364146105</v>
      </c>
      <c r="Q1161" s="565">
        <f>MIN(500,$B$1-Tabela1[[#This Row],[Entry]])</f>
        <v>374</v>
      </c>
      <c r="R1161" s="559">
        <f>(0.25-Tabela1[[#This Row],[days]]/2000)*$L$2+(Tabela1[[#This Row],[days]]/2000+0.75)*(IF(Tabela1[[#This Row],[real]]&gt;Tabela1[[#This Row],[AV2]],0.4*Tabela1[[#This Row],[real]]+0.6*Tabela1[[#This Row],[AV2]],Tabela1[[#This Row],[AV2]]))</f>
        <v>3.1438222335075818</v>
      </c>
      <c r="S1161" s="564">
        <f>Tabela1[[#This Row],[real]]-Tabela1[[#This Row],[AV2]]</f>
        <v>-0.13823176376492219</v>
      </c>
      <c r="T1161" s="564">
        <f>Tabela1[[#This Row],[real]]/Tabela1[[#This Row],[AV2]]</f>
        <v>0.95584703685664585</v>
      </c>
      <c r="U1161" s="566">
        <v>43542</v>
      </c>
      <c r="V1161" s="191" t="s">
        <v>4214</v>
      </c>
      <c r="W1161" s="191"/>
      <c r="X1161" s="2"/>
      <c r="Y1161" s="41"/>
      <c r="Z1161" s="40"/>
      <c r="AA1161" s="41"/>
      <c r="AB1161" s="40"/>
    </row>
    <row r="1162" spans="1:28" x14ac:dyDescent="0.2">
      <c r="A1162" s="65">
        <v>470728</v>
      </c>
      <c r="B1162" s="65" t="s">
        <v>3151</v>
      </c>
      <c r="C1162" s="65" t="s">
        <v>3151</v>
      </c>
      <c r="D1162" s="39">
        <v>3.5</v>
      </c>
      <c r="E1162" s="41">
        <v>3.3074360227535156</v>
      </c>
      <c r="F1162" s="116">
        <v>1986</v>
      </c>
      <c r="G11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2" s="39"/>
      <c r="I1162" s="41">
        <v>0.38</v>
      </c>
      <c r="J1162" s="23">
        <f>(Tabela1[[#This Row],[real]]-1)^3/Tabela1[[#This Row],[Z]]*0.00002</f>
        <v>6.4659955915085581E-4</v>
      </c>
      <c r="K1162" s="66">
        <v>2357.9739283997319</v>
      </c>
      <c r="L1162" s="66">
        <v>3816.2356772455828</v>
      </c>
      <c r="M1162" s="67">
        <v>42664</v>
      </c>
      <c r="N1162" s="22">
        <f>IF(Tabela1[[#This Row],[Entry]]=$B$1,Tabela1[[#This Row],[real]],Tabela1[[#This Row],[L2]]/Tabela1[[#This Row],[days2]])</f>
        <v>3.0979137988647971</v>
      </c>
      <c r="O1162" s="42">
        <f>IF(Tabela1[[#This Row],[Entry]]=$B$1,Tabela1[[#This Row],[real]],Tabela1[[#This Row],[L]]/($B$1-Tabela1[[#This Row],[Entry]]))</f>
        <v>3.0481115632951941</v>
      </c>
      <c r="P1162" s="115">
        <v>761.14898008582111</v>
      </c>
      <c r="Q1162" s="43">
        <f>MIN(500,$B$1-Tabela1[[#This Row],[Entry]])</f>
        <v>500</v>
      </c>
      <c r="R1162" s="41">
        <f>(0.25-Tabela1[[#This Row],[days]]/2000)*$L$2+(Tabela1[[#This Row],[days]]/2000+0.75)*(IF(Tabela1[[#This Row],[real]]&gt;Tabela1[[#This Row],[AV2]],0.4*Tabela1[[#This Row],[real]]+0.6*Tabela1[[#This Row],[AV2]],Tabela1[[#This Row],[AV2]]))</f>
        <v>3.1817226884202845</v>
      </c>
      <c r="S1162" s="42">
        <f>Tabela1[[#This Row],[real]]-Tabela1[[#This Row],[AV2]]</f>
        <v>0.20952222388871844</v>
      </c>
      <c r="T1162" s="64">
        <f>Tabela1[[#This Row],[real]]/Tabela1[[#This Row],[AV2]]</f>
        <v>1.0676333292312703</v>
      </c>
      <c r="U1162" s="168">
        <v>43542</v>
      </c>
      <c r="V1162" s="191" t="s">
        <v>4028</v>
      </c>
      <c r="W1162" s="191"/>
      <c r="X1162" s="2"/>
      <c r="Y1162" s="41"/>
      <c r="Z1162" s="40"/>
      <c r="AA1162" s="41"/>
      <c r="AB1162" s="40"/>
    </row>
    <row r="1163" spans="1:28" x14ac:dyDescent="0.2">
      <c r="A1163" s="570">
        <v>9992802</v>
      </c>
      <c r="B1163" s="570" t="s">
        <v>1685</v>
      </c>
      <c r="C1163" s="80" t="s">
        <v>6084</v>
      </c>
      <c r="D1163" s="571">
        <v>3.5</v>
      </c>
      <c r="E1163" s="572">
        <v>3.3705124615208963</v>
      </c>
      <c r="F1163" s="560">
        <v>2019</v>
      </c>
      <c r="G11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3" s="597"/>
      <c r="I1163" s="572">
        <v>0.31</v>
      </c>
      <c r="J1163" s="561">
        <f>(Tabela1[[#This Row],[real]]-1)^3/Tabela1[[#This Row],[Z]]*0.00002</f>
        <v>8.5939936791550151E-4</v>
      </c>
      <c r="K1163" s="573">
        <v>1108.6636090935519</v>
      </c>
      <c r="L1163" s="562">
        <v>1333.5465129260474</v>
      </c>
      <c r="M1163" s="566">
        <v>43542</v>
      </c>
      <c r="N1163" s="564">
        <f>IF(Tabela1[[#This Row],[Entry]]=$B$1,Tabela1[[#This Row],[real]],Tabela1[[#This Row],[L2]]/Tabela1[[#This Row],[days2]])</f>
        <v>3.5516808188946416</v>
      </c>
      <c r="O1163" s="574">
        <f>IF(Tabela1[[#This Row],[Entry]]=$B$1,Tabela1[[#This Row],[real]],Tabela1[[#This Row],[L]]/($B$1-Tabela1[[#This Row],[Entry]]))</f>
        <v>3.5656323875028004</v>
      </c>
      <c r="P1163" s="575">
        <v>312.15181364146105</v>
      </c>
      <c r="Q1163" s="576">
        <f>MIN(500,$B$1-Tabela1[[#This Row],[Entry]])</f>
        <v>374</v>
      </c>
      <c r="R1163" s="572">
        <f>(0.25-Tabela1[[#This Row],[days]]/2000)*$L$2+(Tabela1[[#This Row],[days]]/2000+0.75)*(IF(Tabela1[[#This Row],[real]]&gt;Tabela1[[#This Row],[AV2]],0.4*Tabela1[[#This Row],[real]]+0.6*Tabela1[[#This Row],[AV2]],Tabela1[[#This Row],[AV2]]))</f>
        <v>3.5382370761726669</v>
      </c>
      <c r="S1163" s="574">
        <f>Tabela1[[#This Row],[real]]-Tabela1[[#This Row],[AV2]]</f>
        <v>-0.18116835737374526</v>
      </c>
      <c r="T1163" s="574">
        <f>Tabela1[[#This Row],[real]]/Tabela1[[#This Row],[AV2]]</f>
        <v>0.94899081122100137</v>
      </c>
      <c r="U1163" s="566">
        <v>43542</v>
      </c>
      <c r="V1163" s="191" t="s">
        <v>3964</v>
      </c>
      <c r="W1163" s="307"/>
      <c r="X1163" s="2"/>
      <c r="Y1163" s="41"/>
      <c r="Z1163" s="40"/>
      <c r="AA1163" s="41"/>
      <c r="AB1163" s="40"/>
    </row>
    <row r="1164" spans="1:28" x14ac:dyDescent="0.2">
      <c r="A1164" s="10">
        <v>7468780</v>
      </c>
      <c r="B1164" s="10" t="s">
        <v>3103</v>
      </c>
      <c r="C1164" s="10" t="s">
        <v>3104</v>
      </c>
      <c r="D1164" s="2">
        <v>4</v>
      </c>
      <c r="E1164" s="21">
        <v>3.6961066344792686</v>
      </c>
      <c r="F1164" s="116">
        <v>2016</v>
      </c>
      <c r="G11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2.6112486810541378</v>
      </c>
      <c r="H1164" s="39"/>
      <c r="I1164" s="21">
        <v>0.52</v>
      </c>
      <c r="J1164" s="23">
        <f>(Tabela1[[#This Row],[real]]-1)^3/Tabela1[[#This Row],[Z]]*0.00002</f>
        <v>7.537682622782675E-4</v>
      </c>
      <c r="K1164" s="24">
        <v>2901.3656443248615</v>
      </c>
      <c r="L1164" s="66">
        <v>4784.812552585212</v>
      </c>
      <c r="M1164" s="1">
        <v>42647</v>
      </c>
      <c r="N1164" s="22">
        <f>IF(Tabela1[[#This Row],[Entry]]=$B$1,Tabela1[[#This Row],[real]],Tabela1[[#This Row],[L2]]/Tabela1[[#This Row],[days2]])</f>
        <v>3.7726681826071764</v>
      </c>
      <c r="O1164" s="22">
        <f>IF(Tabela1[[#This Row],[Entry]]=$B$1,Tabela1[[#This Row],[real]],Tabela1[[#This Row],[L]]/($B$1-Tabela1[[#This Row],[Entry]]))</f>
        <v>3.770537866497409</v>
      </c>
      <c r="P1164" s="35">
        <v>769.04872198959617</v>
      </c>
      <c r="Q1164" s="3">
        <f>MIN(500,$B$1-Tabela1[[#This Row],[Entry]])</f>
        <v>500</v>
      </c>
      <c r="R1164" s="21">
        <f>(0.25-Tabela1[[#This Row],[days]]/2000)*$L$2+(Tabela1[[#This Row],[days]]/2000+0.75)*(IF(Tabela1[[#This Row],[real]]&gt;Tabela1[[#This Row],[AV2]],0.4*Tabela1[[#This Row],[real]]+0.6*Tabela1[[#This Row],[AV2]],Tabela1[[#This Row],[AV2]]))</f>
        <v>3.7726681826071764</v>
      </c>
      <c r="S1164" s="22">
        <f>Tabela1[[#This Row],[real]]-Tabela1[[#This Row],[AV2]]</f>
        <v>-7.656154812790783E-2</v>
      </c>
      <c r="T1164" s="47">
        <f>Tabela1[[#This Row],[real]]/Tabela1[[#This Row],[AV2]]</f>
        <v>0.97970625975513215</v>
      </c>
      <c r="U1164" s="168">
        <v>43541</v>
      </c>
      <c r="V1164" s="191" t="s">
        <v>4651</v>
      </c>
      <c r="W1164" s="191"/>
      <c r="X1164" s="2"/>
      <c r="Y1164" s="41"/>
      <c r="Z1164" s="40"/>
      <c r="AA1164" s="41"/>
      <c r="AB1164" s="40"/>
    </row>
    <row r="1165" spans="1:28" x14ac:dyDescent="0.2">
      <c r="A1165" s="10">
        <v>8166</v>
      </c>
      <c r="B1165" s="10" t="s">
        <v>3156</v>
      </c>
      <c r="C1165" s="10" t="s">
        <v>3157</v>
      </c>
      <c r="D1165" s="2">
        <v>3</v>
      </c>
      <c r="E1165" s="21">
        <v>3.064438541276048</v>
      </c>
      <c r="F1165" s="116">
        <v>1970</v>
      </c>
      <c r="G11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65" s="21">
        <v>0.42</v>
      </c>
      <c r="J1165" s="23">
        <f>(Tabela1[[#This Row],[real]]-1)^3/Tabela1[[#This Row],[Z]]*0.00002</f>
        <v>4.1897352470133186E-4</v>
      </c>
      <c r="K1165" s="24">
        <v>2217.8248861273787</v>
      </c>
      <c r="L1165" s="66">
        <v>3607.0760444614161</v>
      </c>
      <c r="M1165" s="1">
        <v>42670</v>
      </c>
      <c r="N1165" s="22">
        <f>IF(Tabela1[[#This Row],[Entry]]=$B$1,Tabela1[[#This Row],[real]],Tabela1[[#This Row],[L2]]/Tabela1[[#This Row],[days2]])</f>
        <v>2.9244981823734286</v>
      </c>
      <c r="O1165" s="22">
        <f>IF(Tabela1[[#This Row],[Entry]]=$B$1,Tabela1[[#This Row],[real]],Tabela1[[#This Row],[L]]/($B$1-Tabela1[[#This Row],[Entry]]))</f>
        <v>2.8949245942707993</v>
      </c>
      <c r="P1165" s="35">
        <v>758.36083588448787</v>
      </c>
      <c r="Q1165" s="3">
        <f>MIN(500,$B$1-Tabela1[[#This Row],[Entry]])</f>
        <v>500</v>
      </c>
      <c r="R1165" s="21">
        <f>(0.25-Tabela1[[#This Row],[days]]/2000)*$L$2+(Tabela1[[#This Row],[days]]/2000+0.75)*(IF(Tabela1[[#This Row],[real]]&gt;Tabela1[[#This Row],[AV2]],0.4*Tabela1[[#This Row],[real]]+0.6*Tabela1[[#This Row],[AV2]],Tabela1[[#This Row],[AV2]]))</f>
        <v>2.9804743259344764</v>
      </c>
      <c r="S1165" s="22">
        <f>Tabela1[[#This Row],[real]]-Tabela1[[#This Row],[AV2]]</f>
        <v>0.13994035890261936</v>
      </c>
      <c r="T1165" s="47">
        <f>Tabela1[[#This Row],[real]]/Tabela1[[#This Row],[AV2]]</f>
        <v>1.0478510671492531</v>
      </c>
      <c r="U1165" s="168">
        <v>43541</v>
      </c>
      <c r="V1165" s="191" t="s">
        <v>4457</v>
      </c>
      <c r="W1165" s="307"/>
      <c r="X1165" s="2"/>
      <c r="Y1165" s="41"/>
      <c r="Z1165" s="40"/>
      <c r="AA1165" s="41"/>
      <c r="AB1165" s="40"/>
    </row>
    <row r="1166" spans="1:28" x14ac:dyDescent="0.2">
      <c r="A1166" s="557">
        <v>8949205</v>
      </c>
      <c r="B1166" s="557" t="s">
        <v>5918</v>
      </c>
      <c r="C1166" s="557" t="s">
        <v>5918</v>
      </c>
      <c r="D1166" s="558">
        <v>3.5</v>
      </c>
      <c r="E1166" s="559">
        <v>3.2855551038929334</v>
      </c>
      <c r="F1166" s="560">
        <v>2018</v>
      </c>
      <c r="G11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6" s="558"/>
      <c r="I1166" s="559">
        <v>0.33999999999999997</v>
      </c>
      <c r="J1166" s="561">
        <f>(Tabela1[[#This Row],[real]]-1)^3/Tabela1[[#This Row],[Z]]*0.00002</f>
        <v>7.0230565908489242E-4</v>
      </c>
      <c r="K1166" s="562">
        <v>1075.7512251225658</v>
      </c>
      <c r="L1166" s="562">
        <v>1293.9344751571009</v>
      </c>
      <c r="M1166" s="563">
        <v>43541</v>
      </c>
      <c r="N1166" s="564">
        <f>IF(Tabela1[[#This Row],[Entry]]=$B$1,Tabela1[[#This Row],[real]],Tabela1[[#This Row],[L2]]/Tabela1[[#This Row],[days2]])</f>
        <v>3.4386663725350677</v>
      </c>
      <c r="O1166" s="564">
        <f>IF(Tabela1[[#This Row],[Entry]]=$B$1,Tabela1[[#This Row],[real]],Tabela1[[#This Row],[L]]/($B$1-Tabela1[[#This Row],[Entry]]))</f>
        <v>3.4504919337522693</v>
      </c>
      <c r="P1166" s="560">
        <v>312.83966182781961</v>
      </c>
      <c r="Q1166" s="565">
        <f>MIN(500,$B$1-Tabela1[[#This Row],[Entry]])</f>
        <v>375</v>
      </c>
      <c r="R1166" s="559">
        <f>(0.25-Tabela1[[#This Row],[days]]/2000)*$L$2+(Tabela1[[#This Row],[days]]/2000+0.75)*(IF(Tabela1[[#This Row],[real]]&gt;Tabela1[[#This Row],[AV2]],0.4*Tabela1[[#This Row],[real]]+0.6*Tabela1[[#This Row],[AV2]],Tabela1[[#This Row],[AV2]]))</f>
        <v>3.4323927290813754</v>
      </c>
      <c r="S1166" s="564">
        <f>Tabela1[[#This Row],[real]]-Tabela1[[#This Row],[AV2]]</f>
        <v>-0.15311126864213431</v>
      </c>
      <c r="T1166" s="564">
        <f>Tabela1[[#This Row],[real]]/Tabela1[[#This Row],[AV2]]</f>
        <v>0.95547364819540281</v>
      </c>
      <c r="U1166" s="566">
        <v>43541</v>
      </c>
      <c r="V1166" s="191" t="s">
        <v>5039</v>
      </c>
      <c r="W1166" s="191"/>
      <c r="X1166" s="2"/>
      <c r="Y1166" s="41"/>
      <c r="Z1166" s="40"/>
      <c r="AA1166" s="41"/>
      <c r="AB1166" s="40"/>
    </row>
    <row r="1167" spans="1:28" x14ac:dyDescent="0.2">
      <c r="A1167" s="570">
        <v>1726</v>
      </c>
      <c r="B1167" s="570" t="s">
        <v>3822</v>
      </c>
      <c r="C1167" s="570" t="s">
        <v>5919</v>
      </c>
      <c r="D1167" s="571">
        <v>3.5</v>
      </c>
      <c r="E1167" s="572">
        <v>3.3544517364885187</v>
      </c>
      <c r="F1167" s="560">
        <v>1972</v>
      </c>
      <c r="G11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7" s="571"/>
      <c r="I1167" s="572">
        <v>0.33999999999999997</v>
      </c>
      <c r="J1167" s="561">
        <f>(Tabela1[[#This Row],[real]]-1)^3/Tabela1[[#This Row],[Z]]*0.00002</f>
        <v>7.6775111465294664E-4</v>
      </c>
      <c r="K1167" s="573">
        <v>1101.1180318504878</v>
      </c>
      <c r="L1167" s="562">
        <v>1324.6757221033247</v>
      </c>
      <c r="M1167" s="566">
        <v>43541</v>
      </c>
      <c r="N1167" s="564">
        <f>IF(Tabela1[[#This Row],[Entry]]=$B$1,Tabela1[[#This Row],[real]],Tabela1[[#This Row],[L2]]/Tabela1[[#This Row],[days2]])</f>
        <v>3.5197520206262083</v>
      </c>
      <c r="O1167" s="574">
        <f>IF(Tabela1[[#This Row],[Entry]]=$B$1,Tabela1[[#This Row],[real]],Tabela1[[#This Row],[L]]/($B$1-Tabela1[[#This Row],[Entry]]))</f>
        <v>3.5324685922755323</v>
      </c>
      <c r="P1167" s="575">
        <v>312.83966182781961</v>
      </c>
      <c r="Q1167" s="576">
        <f>MIN(500,$B$1-Tabela1[[#This Row],[Entry]])</f>
        <v>375</v>
      </c>
      <c r="R1167" s="572">
        <f>(0.25-Tabela1[[#This Row],[days]]/2000)*$L$2+(Tabela1[[#This Row],[days]]/2000+0.75)*(IF(Tabela1[[#This Row],[real]]&gt;Tabela1[[#This Row],[AV2]],0.4*Tabela1[[#This Row],[real]]+0.6*Tabela1[[#This Row],[AV2]],Tabela1[[#This Row],[AV2]]))</f>
        <v>3.5084105241668198</v>
      </c>
      <c r="S1167" s="574">
        <f>Tabela1[[#This Row],[real]]-Tabela1[[#This Row],[AV2]]</f>
        <v>-0.1653002841376896</v>
      </c>
      <c r="T1167" s="574">
        <f>Tabela1[[#This Row],[real]]/Tabela1[[#This Row],[AV2]]</f>
        <v>0.95303638348127706</v>
      </c>
      <c r="U1167" s="566">
        <v>43541</v>
      </c>
      <c r="V1167" s="191" t="s">
        <v>4337</v>
      </c>
      <c r="W1167" s="191"/>
      <c r="X1167" s="2"/>
      <c r="Y1167" s="41"/>
      <c r="Z1167" s="40"/>
      <c r="AA1167" s="41"/>
      <c r="AB1167" s="40"/>
    </row>
    <row r="1168" spans="1:28" x14ac:dyDescent="0.2">
      <c r="A1168" s="44">
        <v>8170892</v>
      </c>
      <c r="B1168" s="44" t="s">
        <v>2752</v>
      </c>
      <c r="C1168" s="44" t="s">
        <v>3843</v>
      </c>
      <c r="D1168" s="45">
        <v>3.5</v>
      </c>
      <c r="E1168" s="46">
        <v>3.5425437168020566</v>
      </c>
      <c r="F1168" s="116">
        <v>2017</v>
      </c>
      <c r="G11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68" s="298"/>
      <c r="I1168" s="46">
        <v>0.49</v>
      </c>
      <c r="J1168" s="23">
        <f>(Tabela1[[#This Row],[real]]-1)^3/Tabela1[[#This Row],[Z]]*0.00002</f>
        <v>6.7087128373847919E-4</v>
      </c>
      <c r="K1168" s="111">
        <v>1854.3518139330363</v>
      </c>
      <c r="L1168" s="66">
        <v>2616.1892487566661</v>
      </c>
      <c r="M1168" s="49">
        <v>43162</v>
      </c>
      <c r="N1168" s="47">
        <f>IF(Tabela1[[#This Row],[Entry]]=$B$1,Tabela1[[#This Row],[real]],Tabela1[[#This Row],[L2]]/Tabela1[[#This Row],[days2]])</f>
        <v>3.500781067742353</v>
      </c>
      <c r="O1168" s="47">
        <f>IF(Tabela1[[#This Row],[Entry]]=$B$1,Tabela1[[#This Row],[real]],Tabela1[[#This Row],[L]]/($B$1-Tabela1[[#This Row],[Entry]]))</f>
        <v>3.4697470142661353</v>
      </c>
      <c r="P1168" s="116">
        <v>529.69659571682507</v>
      </c>
      <c r="Q1168" s="48">
        <f>MIN(500,$B$1-Tabela1[[#This Row],[Entry]])</f>
        <v>500</v>
      </c>
      <c r="R1168" s="46">
        <f>(0.25-Tabela1[[#This Row],[days]]/2000)*$L$2+(Tabela1[[#This Row],[days]]/2000+0.75)*(IF(Tabela1[[#This Row],[real]]&gt;Tabela1[[#This Row],[AV2]],0.4*Tabela1[[#This Row],[real]]+0.6*Tabela1[[#This Row],[AV2]],Tabela1[[#This Row],[AV2]]))</f>
        <v>3.5174861273662343</v>
      </c>
      <c r="S1168" s="47">
        <f>Tabela1[[#This Row],[real]]-Tabela1[[#This Row],[AV2]]</f>
        <v>4.1762649059703616E-2</v>
      </c>
      <c r="T1168" s="47">
        <f>Tabela1[[#This Row],[real]]/Tabela1[[#This Row],[AV2]]</f>
        <v>1.011929523226837</v>
      </c>
      <c r="U1168" s="168">
        <v>43541</v>
      </c>
      <c r="V1168" s="191" t="s">
        <v>4045</v>
      </c>
      <c r="W1168" s="191"/>
      <c r="X1168" s="2"/>
      <c r="Y1168" s="41"/>
      <c r="Z1168" s="40"/>
      <c r="AA1168" s="41"/>
      <c r="AB1168" s="40"/>
    </row>
    <row r="1169" spans="1:28" x14ac:dyDescent="0.2">
      <c r="A1169" s="65">
        <v>565952</v>
      </c>
      <c r="B1169" s="65" t="s">
        <v>1887</v>
      </c>
      <c r="C1169" s="65" t="s">
        <v>1888</v>
      </c>
      <c r="D1169" s="39">
        <v>3.5</v>
      </c>
      <c r="E1169" s="41">
        <v>3.5891948308848103</v>
      </c>
      <c r="F1169" s="116">
        <v>1992</v>
      </c>
      <c r="G11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69" s="41">
        <v>0.74</v>
      </c>
      <c r="J1169" s="23">
        <f>(Tabela1[[#This Row],[real]]-1)^3/Tabela1[[#This Row],[Z]]*0.00002</f>
        <v>4.6912920464657436E-4</v>
      </c>
      <c r="K1169" s="66">
        <v>2889.9260387114905</v>
      </c>
      <c r="L1169" s="66">
        <v>4873.7260116066582</v>
      </c>
      <c r="M1169" s="67">
        <v>42409</v>
      </c>
      <c r="N1169" s="22">
        <f>IF(Tabela1[[#This Row],[Entry]]=$B$1,Tabela1[[#This Row],[real]],Tabela1[[#This Row],[L2]]/Tabela1[[#This Row],[days2]])</f>
        <v>3.2853317892842497</v>
      </c>
      <c r="O1169" s="42">
        <f>IF(Tabela1[[#This Row],[Entry]]=$B$1,Tabela1[[#This Row],[real]],Tabela1[[#This Row],[L]]/($B$1-Tabela1[[#This Row],[Entry]]))</f>
        <v>3.2340584018624141</v>
      </c>
      <c r="P1169" s="115">
        <v>879.64510864246586</v>
      </c>
      <c r="Q1169" s="43">
        <f>MIN(500,$B$1-Tabela1[[#This Row],[Entry]])</f>
        <v>500</v>
      </c>
      <c r="R1169" s="41">
        <f>(0.25-Tabela1[[#This Row],[days]]/2000)*$L$2+(Tabela1[[#This Row],[days]]/2000+0.75)*(IF(Tabela1[[#This Row],[real]]&gt;Tabela1[[#This Row],[AV2]],0.4*Tabela1[[#This Row],[real]]+0.6*Tabela1[[#This Row],[AV2]],Tabela1[[#This Row],[AV2]]))</f>
        <v>3.406877005924474</v>
      </c>
      <c r="S1169" s="42">
        <f>Tabela1[[#This Row],[real]]-Tabela1[[#This Row],[AV2]]</f>
        <v>0.30386304160056055</v>
      </c>
      <c r="T1169" s="64">
        <f>Tabela1[[#This Row],[real]]/Tabela1[[#This Row],[AV2]]</f>
        <v>1.0924908231770285</v>
      </c>
      <c r="U1169" s="168">
        <v>43541</v>
      </c>
      <c r="V1169" s="191" t="s">
        <v>4055</v>
      </c>
      <c r="W1169" s="191"/>
      <c r="X1169" s="2"/>
      <c r="Y1169" s="41"/>
      <c r="Z1169" s="40"/>
      <c r="AA1169" s="41"/>
      <c r="AB1169" s="40"/>
    </row>
    <row r="1170" spans="1:28" x14ac:dyDescent="0.2">
      <c r="A1170" s="65">
        <v>84251</v>
      </c>
      <c r="B1170" s="65" t="s">
        <v>3094</v>
      </c>
      <c r="C1170" s="65" t="s">
        <v>3290</v>
      </c>
      <c r="D1170" s="39">
        <v>4</v>
      </c>
      <c r="E1170" s="41">
        <v>3.7145178542179855</v>
      </c>
      <c r="F1170" s="116">
        <v>1988</v>
      </c>
      <c r="G11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1.7191857565216402</v>
      </c>
      <c r="H1170" s="39"/>
      <c r="I1170" s="41">
        <v>0.51</v>
      </c>
      <c r="J1170" s="23">
        <f>(Tabela1[[#This Row],[real]]-1)^3/Tabela1[[#This Row],[Z]]*0.00002</f>
        <v>7.8440061777198557E-4</v>
      </c>
      <c r="K1170" s="66">
        <v>2601.8445662126928</v>
      </c>
      <c r="L1170" s="66">
        <v>4176.32323807382</v>
      </c>
      <c r="M1170" s="67">
        <v>42713</v>
      </c>
      <c r="N1170" s="22">
        <f>IF(Tabela1[[#This Row],[Entry]]=$B$1,Tabela1[[#This Row],[real]],Tabela1[[#This Row],[L2]]/Tabela1[[#This Row],[days2]])</f>
        <v>3.5237243851453521</v>
      </c>
      <c r="O1170" s="42">
        <f>IF(Tabela1[[#This Row],[Entry]]=$B$1,Tabela1[[#This Row],[real]],Tabela1[[#This Row],[L]]/($B$1-Tabela1[[#This Row],[Entry]]))</f>
        <v>3.4715903890887945</v>
      </c>
      <c r="P1170" s="115">
        <v>738.379135774936</v>
      </c>
      <c r="Q1170" s="43">
        <f>MIN(500,$B$1-Tabela1[[#This Row],[Entry]])</f>
        <v>500</v>
      </c>
      <c r="R1170" s="41">
        <f>(0.25-Tabela1[[#This Row],[days]]/2000)*$L$2+(Tabela1[[#This Row],[days]]/2000+0.75)*(IF(Tabela1[[#This Row],[real]]&gt;Tabela1[[#This Row],[AV2]],0.4*Tabela1[[#This Row],[real]]+0.6*Tabela1[[#This Row],[AV2]],Tabela1[[#This Row],[AV2]]))</f>
        <v>3.6000417727744054</v>
      </c>
      <c r="S1170" s="42">
        <f>Tabela1[[#This Row],[real]]-Tabela1[[#This Row],[AV2]]</f>
        <v>0.19079346907263339</v>
      </c>
      <c r="T1170" s="64">
        <f>Tabela1[[#This Row],[real]]/Tabela1[[#This Row],[AV2]]</f>
        <v>1.0541454007801927</v>
      </c>
      <c r="U1170" s="172">
        <v>43540</v>
      </c>
      <c r="V1170" s="191" t="s">
        <v>4510</v>
      </c>
      <c r="W1170" s="191"/>
      <c r="X1170" s="2"/>
      <c r="Y1170" s="41"/>
      <c r="Z1170" s="40"/>
      <c r="AA1170" s="41"/>
      <c r="AB1170" s="40"/>
    </row>
    <row r="1171" spans="1:28" x14ac:dyDescent="0.2">
      <c r="A1171" s="570">
        <v>9719597</v>
      </c>
      <c r="B1171" s="570" t="s">
        <v>5915</v>
      </c>
      <c r="C1171" s="570" t="s">
        <v>5916</v>
      </c>
      <c r="D1171" s="571">
        <v>3.5</v>
      </c>
      <c r="E1171" s="572">
        <v>3.2603040212292007</v>
      </c>
      <c r="F1171" s="560">
        <v>2019</v>
      </c>
      <c r="G11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1" s="571"/>
      <c r="I1171" s="572">
        <v>0.33999999999999997</v>
      </c>
      <c r="J1171" s="561">
        <f>(Tabela1[[#This Row],[real]]-1)^3/Tabela1[[#This Row],[Z]]*0.00002</f>
        <v>6.7928441665805262E-4</v>
      </c>
      <c r="K1171" s="573">
        <v>1067.6128515648456</v>
      </c>
      <c r="L1171" s="562">
        <v>1284.5203102833236</v>
      </c>
      <c r="M1171" s="566">
        <v>43540</v>
      </c>
      <c r="N1171" s="564">
        <f>IF(Tabela1[[#This Row],[Entry]]=$B$1,Tabela1[[#This Row],[real]],Tabela1[[#This Row],[L2]]/Tabela1[[#This Row],[days2]])</f>
        <v>3.4051723045233269</v>
      </c>
      <c r="O1171" s="574">
        <f>IF(Tabela1[[#This Row],[Entry]]=$B$1,Tabela1[[#This Row],[real]],Tabela1[[#This Row],[L]]/($B$1-Tabela1[[#This Row],[Entry]]))</f>
        <v>3.4162774209662863</v>
      </c>
      <c r="P1171" s="575">
        <v>313.5268221659918</v>
      </c>
      <c r="Q1171" s="576">
        <f>MIN(500,$B$1-Tabela1[[#This Row],[Entry]])</f>
        <v>376</v>
      </c>
      <c r="R1171" s="572">
        <f>(0.25-Tabela1[[#This Row],[days]]/2000)*$L$2+(Tabela1[[#This Row],[days]]/2000+0.75)*(IF(Tabela1[[#This Row],[real]]&gt;Tabela1[[#This Row],[AV2]],0.4*Tabela1[[#This Row],[real]]+0.6*Tabela1[[#This Row],[AV2]],Tabela1[[#This Row],[AV2]]))</f>
        <v>3.4010254824339916</v>
      </c>
      <c r="S1171" s="574">
        <f>Tabela1[[#This Row],[real]]-Tabela1[[#This Row],[AV2]]</f>
        <v>-0.14486828329412615</v>
      </c>
      <c r="T1171" s="574">
        <f>Tabela1[[#This Row],[real]]/Tabela1[[#This Row],[AV2]]</f>
        <v>0.95745640151551581</v>
      </c>
      <c r="U1171" s="566">
        <v>43540</v>
      </c>
      <c r="V1171" s="191" t="s">
        <v>5917</v>
      </c>
      <c r="W1171" s="275"/>
      <c r="X1171" s="2"/>
      <c r="Y1171" s="41"/>
      <c r="Z1171" s="40"/>
      <c r="AA1171" s="41"/>
      <c r="AB1171" s="40"/>
    </row>
    <row r="1172" spans="1:28" x14ac:dyDescent="0.2">
      <c r="A1172" s="65">
        <v>7979387</v>
      </c>
      <c r="B1172" s="65" t="s">
        <v>3462</v>
      </c>
      <c r="C1172" s="65" t="s">
        <v>3463</v>
      </c>
      <c r="D1172" s="39">
        <v>3.5</v>
      </c>
      <c r="E1172" s="41">
        <v>3.2865899173924831</v>
      </c>
      <c r="F1172" s="116">
        <v>2017</v>
      </c>
      <c r="G11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2" s="298"/>
      <c r="I1172" s="41">
        <v>0.5</v>
      </c>
      <c r="J1172" s="23">
        <f>(Tabela1[[#This Row],[real]]-1)^3/Tabela1[[#This Row],[Z]]*0.00002</f>
        <v>4.7821681626626189E-4</v>
      </c>
      <c r="K1172" s="66">
        <v>2251.7337623877675</v>
      </c>
      <c r="L1172" s="66">
        <v>3576.0924373920875</v>
      </c>
      <c r="M1172" s="67">
        <v>42808</v>
      </c>
      <c r="N1172" s="22">
        <f>IF(Tabela1[[#This Row],[Entry]]=$B$1,Tabela1[[#This Row],[real]],Tabela1[[#This Row],[L2]]/Tabela1[[#This Row],[days2]])</f>
        <v>3.243481767932999</v>
      </c>
      <c r="O1172" s="42">
        <f>IF(Tabela1[[#This Row],[Entry]]=$B$1,Tabela1[[#This Row],[real]],Tabela1[[#This Row],[L]]/($B$1-Tabela1[[#This Row],[Entry]]))</f>
        <v>3.2275202503538698</v>
      </c>
      <c r="P1172" s="115">
        <v>694.23351925383224</v>
      </c>
      <c r="Q1172" s="43">
        <f>MIN(500,$B$1-Tabela1[[#This Row],[Entry]])</f>
        <v>500</v>
      </c>
      <c r="R1172" s="41">
        <f>(0.25-Tabela1[[#This Row],[days]]/2000)*$L$2+(Tabela1[[#This Row],[days]]/2000+0.75)*(IF(Tabela1[[#This Row],[real]]&gt;Tabela1[[#This Row],[AV2]],0.4*Tabela1[[#This Row],[real]]+0.6*Tabela1[[#This Row],[AV2]],Tabela1[[#This Row],[AV2]]))</f>
        <v>3.2607250277167927</v>
      </c>
      <c r="S1172" s="42">
        <f>Tabela1[[#This Row],[real]]-Tabela1[[#This Row],[AV2]]</f>
        <v>4.3108149459484046E-2</v>
      </c>
      <c r="T1172" s="64">
        <f>Tabela1[[#This Row],[real]]/Tabela1[[#This Row],[AV2]]</f>
        <v>1.0132907019505017</v>
      </c>
      <c r="U1172" s="172">
        <v>43540</v>
      </c>
      <c r="V1172" s="191" t="s">
        <v>3985</v>
      </c>
      <c r="W1172" s="191"/>
      <c r="X1172" s="2"/>
      <c r="Y1172" s="41"/>
      <c r="Z1172" s="40"/>
      <c r="AA1172" s="41"/>
      <c r="AB1172" s="40"/>
    </row>
    <row r="1173" spans="1:28" x14ac:dyDescent="0.2">
      <c r="A1173" s="570">
        <v>4099386</v>
      </c>
      <c r="B1173" s="570" t="s">
        <v>1765</v>
      </c>
      <c r="C1173" s="570" t="s">
        <v>5914</v>
      </c>
      <c r="D1173" s="571">
        <v>3.5</v>
      </c>
      <c r="E1173" s="572">
        <v>3.2933822947810039</v>
      </c>
      <c r="F1173" s="560">
        <v>2012</v>
      </c>
      <c r="G11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3" s="571"/>
      <c r="I1173" s="572">
        <v>0.35</v>
      </c>
      <c r="J1173" s="561">
        <f>(Tabela1[[#This Row],[real]]-1)^3/Tabela1[[#This Row],[Z]]*0.00002</f>
        <v>6.8927308040645278E-4</v>
      </c>
      <c r="K1173" s="573">
        <v>1079.6751532540061</v>
      </c>
      <c r="L1173" s="562">
        <v>1299.1810687041016</v>
      </c>
      <c r="M1173" s="566">
        <v>43540</v>
      </c>
      <c r="N1173" s="564">
        <f>IF(Tabela1[[#This Row],[Entry]]=$B$1,Tabela1[[#This Row],[real]],Tabela1[[#This Row],[L2]]/Tabela1[[#This Row],[days2]])</f>
        <v>3.4436452543201845</v>
      </c>
      <c r="O1173" s="574">
        <f>IF(Tabela1[[#This Row],[Entry]]=$B$1,Tabela1[[#This Row],[real]],Tabela1[[#This Row],[L]]/($B$1-Tabela1[[#This Row],[Entry]]))</f>
        <v>3.4552687997449509</v>
      </c>
      <c r="P1173" s="575">
        <v>313.5268221659918</v>
      </c>
      <c r="Q1173" s="576">
        <f>MIN(500,$B$1-Tabela1[[#This Row],[Entry]])</f>
        <v>376</v>
      </c>
      <c r="R1173" s="572">
        <f>(0.25-Tabela1[[#This Row],[days]]/2000)*$L$2+(Tabela1[[#This Row],[days]]/2000+0.75)*(IF(Tabela1[[#This Row],[real]]&gt;Tabela1[[#This Row],[AV2]],0.4*Tabela1[[#This Row],[real]]+0.6*Tabela1[[#This Row],[AV2]],Tabela1[[#This Row],[AV2]]))</f>
        <v>3.4371131093434442</v>
      </c>
      <c r="S1173" s="574">
        <f>Tabela1[[#This Row],[real]]-Tabela1[[#This Row],[AV2]]</f>
        <v>-0.15026295953918067</v>
      </c>
      <c r="T1173" s="574">
        <f>Tabela1[[#This Row],[real]]/Tabela1[[#This Row],[AV2]]</f>
        <v>0.95636514552401408</v>
      </c>
      <c r="U1173" s="566">
        <v>43540</v>
      </c>
      <c r="V1173" s="191" t="s">
        <v>4625</v>
      </c>
      <c r="W1173" s="191"/>
      <c r="X1173" s="2"/>
      <c r="Y1173" s="41"/>
      <c r="Z1173" s="40"/>
      <c r="AA1173" s="41"/>
      <c r="AB1173" s="40"/>
    </row>
    <row r="1174" spans="1:28" x14ac:dyDescent="0.2">
      <c r="A1174" s="570">
        <v>15911</v>
      </c>
      <c r="B1174" s="570" t="s">
        <v>5913</v>
      </c>
      <c r="C1174" s="570" t="s">
        <v>5913</v>
      </c>
      <c r="D1174" s="571">
        <v>3.5</v>
      </c>
      <c r="E1174" s="572">
        <v>3.3587436966805337</v>
      </c>
      <c r="F1174" s="560">
        <v>1983</v>
      </c>
      <c r="G11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4" s="571"/>
      <c r="I1174" s="572">
        <v>0.33</v>
      </c>
      <c r="J1174" s="561">
        <f>(Tabela1[[#This Row],[real]]-1)^3/Tabela1[[#This Row],[Z]]*0.00002</f>
        <v>7.9535005160381433E-4</v>
      </c>
      <c r="K1174" s="573">
        <v>1108.4712920333686</v>
      </c>
      <c r="L1174" s="562">
        <v>1334.53858770031</v>
      </c>
      <c r="M1174" s="566">
        <v>43540</v>
      </c>
      <c r="N1174" s="564">
        <f>IF(Tabela1[[#This Row],[Entry]]=$B$1,Tabela1[[#This Row],[real]],Tabela1[[#This Row],[L2]]/Tabela1[[#This Row],[days2]])</f>
        <v>3.5354911084656933</v>
      </c>
      <c r="O1174" s="574">
        <f>IF(Tabela1[[#This Row],[Entry]]=$B$1,Tabela1[[#This Row],[real]],Tabela1[[#This Row],[L]]/($B$1-Tabela1[[#This Row],[Entry]]))</f>
        <v>3.549304754522101</v>
      </c>
      <c r="P1174" s="575">
        <v>313.5268221659918</v>
      </c>
      <c r="Q1174" s="576">
        <f>MIN(500,$B$1-Tabela1[[#This Row],[Entry]])</f>
        <v>376</v>
      </c>
      <c r="R1174" s="572">
        <f>(0.25-Tabela1[[#This Row],[days]]/2000)*$L$2+(Tabela1[[#This Row],[days]]/2000+0.75)*(IF(Tabela1[[#This Row],[real]]&gt;Tabela1[[#This Row],[AV2]],0.4*Tabela1[[#This Row],[real]]+0.6*Tabela1[[#This Row],[AV2]],Tabela1[[#This Row],[AV2]]))</f>
        <v>3.5232645205319315</v>
      </c>
      <c r="S1174" s="574">
        <f>Tabela1[[#This Row],[real]]-Tabela1[[#This Row],[AV2]]</f>
        <v>-0.17674741178515951</v>
      </c>
      <c r="T1174" s="574">
        <f>Tabela1[[#This Row],[real]]/Tabela1[[#This Row],[AV2]]</f>
        <v>0.95000767747316917</v>
      </c>
      <c r="U1174" s="566">
        <v>43540</v>
      </c>
      <c r="V1174" s="191" t="s">
        <v>3952</v>
      </c>
      <c r="W1174" s="307"/>
      <c r="X1174" s="2"/>
      <c r="Y1174" s="41"/>
      <c r="Z1174" s="40"/>
      <c r="AA1174" s="41"/>
      <c r="AB1174" s="40"/>
    </row>
    <row r="1175" spans="1:28" x14ac:dyDescent="0.2">
      <c r="A1175" s="75">
        <v>8073714</v>
      </c>
      <c r="B1175" s="80" t="s">
        <v>200</v>
      </c>
      <c r="C1175" s="80" t="s">
        <v>3534</v>
      </c>
      <c r="D1175" s="76">
        <v>3.5</v>
      </c>
      <c r="E1175" s="77">
        <v>3.4454495841795811</v>
      </c>
      <c r="F1175" s="116">
        <v>2017</v>
      </c>
      <c r="G11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5" s="39"/>
      <c r="I1175" s="77">
        <v>0.45</v>
      </c>
      <c r="J1175" s="23">
        <f>(Tabela1[[#This Row],[real]]-1)^3/Tabela1[[#This Row],[Z]]*0.00002</f>
        <v>6.4997046595911215E-4</v>
      </c>
      <c r="K1175" s="112">
        <v>2197.742244628751</v>
      </c>
      <c r="L1175" s="66">
        <v>3387.5232162096058</v>
      </c>
      <c r="M1175" s="79">
        <v>42925</v>
      </c>
      <c r="N1175" s="22">
        <f>IF(Tabela1[[#This Row],[Entry]]=$B$1,Tabela1[[#This Row],[real]],Tabela1[[#This Row],[L2]]/Tabela1[[#This Row],[days2]])</f>
        <v>3.4346983346007751</v>
      </c>
      <c r="O1175" s="64">
        <f>IF(Tabela1[[#This Row],[Entry]]=$B$1,Tabela1[[#This Row],[real]],Tabela1[[#This Row],[L]]/($B$1-Tabela1[[#This Row],[Entry]]))</f>
        <v>3.4182878064678164</v>
      </c>
      <c r="P1175" s="117">
        <v>639.86470732784187</v>
      </c>
      <c r="Q1175" s="78">
        <f>MIN(500,$B$1-Tabela1[[#This Row],[Entry]])</f>
        <v>500</v>
      </c>
      <c r="R1175" s="77">
        <f>(0.25-Tabela1[[#This Row],[days]]/2000)*$L$2+(Tabela1[[#This Row],[days]]/2000+0.75)*(IF(Tabela1[[#This Row],[real]]&gt;Tabela1[[#This Row],[AV2]],0.4*Tabela1[[#This Row],[real]]+0.6*Tabela1[[#This Row],[AV2]],Tabela1[[#This Row],[AV2]]))</f>
        <v>3.4389988344322973</v>
      </c>
      <c r="S1175" s="64">
        <f>Tabela1[[#This Row],[real]]-Tabela1[[#This Row],[AV2]]</f>
        <v>1.0751249578806021E-2</v>
      </c>
      <c r="T1175" s="64">
        <f>Tabela1[[#This Row],[real]]/Tabela1[[#This Row],[AV2]]</f>
        <v>1.0031301874375689</v>
      </c>
      <c r="U1175" s="168">
        <v>43540</v>
      </c>
      <c r="V1175" s="191" t="s">
        <v>3985</v>
      </c>
      <c r="W1175" s="257"/>
      <c r="X1175" s="2"/>
      <c r="Y1175" s="41"/>
      <c r="Z1175" s="40"/>
      <c r="AA1175" s="41"/>
      <c r="AB1175" s="40"/>
    </row>
    <row r="1176" spans="1:28" x14ac:dyDescent="0.2">
      <c r="A1176" s="75">
        <v>3215324</v>
      </c>
      <c r="B1176" s="75" t="s">
        <v>3712</v>
      </c>
      <c r="C1176" s="75" t="s">
        <v>3713</v>
      </c>
      <c r="D1176" s="76">
        <v>3.5</v>
      </c>
      <c r="E1176" s="77">
        <v>3.4552988027000411</v>
      </c>
      <c r="F1176" s="116">
        <v>2011</v>
      </c>
      <c r="G11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6" s="39"/>
      <c r="I1176" s="77">
        <v>0.56999999999999995</v>
      </c>
      <c r="J1176" s="23">
        <f>(Tabela1[[#This Row],[real]]-1)^3/Tabela1[[#This Row],[Z]]*0.00002</f>
        <v>5.1935963882898304E-4</v>
      </c>
      <c r="K1176" s="112">
        <v>2049.0166979416745</v>
      </c>
      <c r="L1176" s="66">
        <v>3023.5893604237026</v>
      </c>
      <c r="M1176" s="79">
        <v>43102</v>
      </c>
      <c r="N1176" s="22">
        <f>IF(Tabela1[[#This Row],[Entry]]=$B$1,Tabela1[[#This Row],[real]],Tabela1[[#This Row],[L2]]/Tabela1[[#This Row],[days2]])</f>
        <v>3.674611885488555</v>
      </c>
      <c r="O1176" s="64">
        <f>IF(Tabela1[[#This Row],[Entry]]=$B$1,Tabela1[[#This Row],[real]],Tabela1[[#This Row],[L]]/($B$1-Tabela1[[#This Row],[Entry]]))</f>
        <v>3.7144832437637625</v>
      </c>
      <c r="P1176" s="117">
        <v>557.61445338852411</v>
      </c>
      <c r="Q1176" s="78">
        <f>MIN(500,$B$1-Tabela1[[#This Row],[Entry]])</f>
        <v>500</v>
      </c>
      <c r="R1176" s="77">
        <f>(0.25-Tabela1[[#This Row],[days]]/2000)*$L$2+(Tabela1[[#This Row],[days]]/2000+0.75)*(IF(Tabela1[[#This Row],[real]]&gt;Tabela1[[#This Row],[AV2]],0.4*Tabela1[[#This Row],[real]]+0.6*Tabela1[[#This Row],[AV2]],Tabela1[[#This Row],[AV2]]))</f>
        <v>3.674611885488555</v>
      </c>
      <c r="S1176" s="64">
        <f>Tabela1[[#This Row],[real]]-Tabela1[[#This Row],[AV2]]</f>
        <v>-0.21931308278851391</v>
      </c>
      <c r="T1176" s="64">
        <f>Tabela1[[#This Row],[real]]/Tabela1[[#This Row],[AV2]]</f>
        <v>0.94031666754940701</v>
      </c>
      <c r="U1176" s="172">
        <v>43540</v>
      </c>
      <c r="V1176" s="191" t="s">
        <v>4303</v>
      </c>
      <c r="W1176" s="307"/>
      <c r="X1176" s="2"/>
      <c r="Y1176" s="41"/>
      <c r="Z1176" s="40"/>
      <c r="AA1176" s="41"/>
      <c r="AB1176" s="40"/>
    </row>
    <row r="1177" spans="1:28" x14ac:dyDescent="0.2">
      <c r="A1177" s="10">
        <v>6670282</v>
      </c>
      <c r="B1177" s="10" t="s">
        <v>2258</v>
      </c>
      <c r="C1177" s="10" t="s">
        <v>2661</v>
      </c>
      <c r="D1177" s="2">
        <v>3.5</v>
      </c>
      <c r="E1177" s="21">
        <v>3.5491024110260261</v>
      </c>
      <c r="F1177" s="116">
        <v>2015</v>
      </c>
      <c r="G11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177" s="21">
        <v>0.54</v>
      </c>
      <c r="J1177" s="23">
        <f>(Tabela1[[#This Row],[real]]-1)^3/Tabela1[[#This Row],[Z]]*0.00002</f>
        <v>6.1347672021154411E-4</v>
      </c>
      <c r="K1177" s="24">
        <v>3056.969053474967</v>
      </c>
      <c r="L1177" s="66">
        <v>5206.2293625244738</v>
      </c>
      <c r="M1177" s="1">
        <v>42409</v>
      </c>
      <c r="N1177" s="22">
        <f>IF(Tabela1[[#This Row],[Entry]]=$B$1,Tabela1[[#This Row],[real]],Tabela1[[#This Row],[L2]]/Tabela1[[#This Row],[days2]])</f>
        <v>3.475229980182247</v>
      </c>
      <c r="O1177" s="22">
        <f>IF(Tabela1[[#This Row],[Entry]]=$B$1,Tabela1[[#This Row],[real]],Tabela1[[#This Row],[L]]/($B$1-Tabela1[[#This Row],[Entry]]))</f>
        <v>3.4546976526373414</v>
      </c>
      <c r="P1177" s="35">
        <v>879.64510864246586</v>
      </c>
      <c r="Q1177" s="3">
        <f>MIN(500,$B$1-Tabela1[[#This Row],[Entry]])</f>
        <v>500</v>
      </c>
      <c r="R1177" s="21">
        <f>(0.25-Tabela1[[#This Row],[days]]/2000)*$L$2+(Tabela1[[#This Row],[days]]/2000+0.75)*(IF(Tabela1[[#This Row],[real]]&gt;Tabela1[[#This Row],[AV2]],0.4*Tabela1[[#This Row],[real]]+0.6*Tabela1[[#This Row],[AV2]],Tabela1[[#This Row],[AV2]]))</f>
        <v>3.5047789525197586</v>
      </c>
      <c r="S1177" s="22">
        <f>Tabela1[[#This Row],[real]]-Tabela1[[#This Row],[AV2]]</f>
        <v>7.3872430843779036E-2</v>
      </c>
      <c r="T1177" s="47">
        <f>Tabela1[[#This Row],[real]]/Tabela1[[#This Row],[AV2]]</f>
        <v>1.0212568466734697</v>
      </c>
      <c r="U1177" s="168">
        <v>43540</v>
      </c>
      <c r="V1177" s="191" t="s">
        <v>4932</v>
      </c>
      <c r="W1177" s="191"/>
      <c r="X1177" s="2"/>
      <c r="Y1177" s="41"/>
      <c r="Z1177" s="40"/>
      <c r="AA1177" s="41"/>
      <c r="AB1177" s="40"/>
    </row>
    <row r="1178" spans="1:28" x14ac:dyDescent="0.2">
      <c r="A1178" s="65">
        <v>28662</v>
      </c>
      <c r="B1178" s="65" t="s">
        <v>3433</v>
      </c>
      <c r="C1178" s="65" t="s">
        <v>3434</v>
      </c>
      <c r="D1178" s="39">
        <v>3.5</v>
      </c>
      <c r="E1178" s="41">
        <v>3.3684072143668935</v>
      </c>
      <c r="F1178" s="116">
        <v>1967</v>
      </c>
      <c r="G11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8" s="39"/>
      <c r="I1178" s="41">
        <v>0.49</v>
      </c>
      <c r="J1178" s="23">
        <f>(Tabela1[[#This Row],[real]]-1)^3/Tabela1[[#This Row],[Z]]*0.00002</f>
        <v>5.4225434616000619E-4</v>
      </c>
      <c r="K1178" s="66">
        <v>2394.8027256000278</v>
      </c>
      <c r="L1178" s="66">
        <v>3839.3324135973758</v>
      </c>
      <c r="M1178" s="67">
        <v>42790</v>
      </c>
      <c r="N1178" s="22">
        <f>IF(Tabela1[[#This Row],[Entry]]=$B$1,Tabela1[[#This Row],[real]],Tabela1[[#This Row],[L2]]/Tabela1[[#This Row],[days2]])</f>
        <v>3.4084965936316998</v>
      </c>
      <c r="O1178" s="42">
        <f>IF(Tabela1[[#This Row],[Entry]]=$B$1,Tabela1[[#This Row],[real]],Tabela1[[#This Row],[L]]/($B$1-Tabela1[[#This Row],[Entry]]))</f>
        <v>3.4097090706903872</v>
      </c>
      <c r="P1178" s="115">
        <v>702.5979518578315</v>
      </c>
      <c r="Q1178" s="43">
        <f>MIN(500,$B$1-Tabela1[[#This Row],[Entry]])</f>
        <v>500</v>
      </c>
      <c r="R1178" s="41">
        <f>(0.25-Tabela1[[#This Row],[days]]/2000)*$L$2+(Tabela1[[#This Row],[days]]/2000+0.75)*(IF(Tabela1[[#This Row],[real]]&gt;Tabela1[[#This Row],[AV2]],0.4*Tabela1[[#This Row],[real]]+0.6*Tabela1[[#This Row],[AV2]],Tabela1[[#This Row],[AV2]]))</f>
        <v>3.4084965936316998</v>
      </c>
      <c r="S1178" s="42">
        <f>Tabela1[[#This Row],[real]]-Tabela1[[#This Row],[AV2]]</f>
        <v>-4.0089379264806269E-2</v>
      </c>
      <c r="T1178" s="64">
        <f>Tabela1[[#This Row],[real]]/Tabela1[[#This Row],[AV2]]</f>
        <v>0.98823839831915694</v>
      </c>
      <c r="U1178" s="168">
        <v>43538</v>
      </c>
      <c r="V1178" s="191" t="s">
        <v>4977</v>
      </c>
      <c r="W1178" s="191"/>
      <c r="X1178" s="2"/>
      <c r="Y1178" s="41"/>
      <c r="Z1178" s="40"/>
      <c r="AA1178" s="41"/>
      <c r="AB1178" s="40"/>
    </row>
    <row r="1179" spans="1:28" x14ac:dyDescent="0.2">
      <c r="A1179" s="65">
        <v>5313</v>
      </c>
      <c r="B1179" s="65" t="s">
        <v>2172</v>
      </c>
      <c r="C1179" s="65" t="s">
        <v>2173</v>
      </c>
      <c r="D1179" s="39">
        <v>3.5</v>
      </c>
      <c r="E1179" s="41">
        <v>3.4304934051124678</v>
      </c>
      <c r="F1179" s="116">
        <v>1971</v>
      </c>
      <c r="G11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79" s="39"/>
      <c r="I1179" s="41">
        <v>0.6</v>
      </c>
      <c r="J1179" s="23">
        <f>(Tabela1[[#This Row],[real]]-1)^3/Tabela1[[#This Row],[Z]]*0.00002</f>
        <v>4.7858830994687617E-4</v>
      </c>
      <c r="K1179" s="66">
        <v>3007.5256514559624</v>
      </c>
      <c r="L1179" s="66">
        <v>5145.6423672427945</v>
      </c>
      <c r="M1179" s="67">
        <v>42409</v>
      </c>
      <c r="N1179" s="22">
        <f>IF(Tabela1[[#This Row],[Entry]]=$B$1,Tabela1[[#This Row],[real]],Tabela1[[#This Row],[L2]]/Tabela1[[#This Row],[days2]])</f>
        <v>3.4190216280488399</v>
      </c>
      <c r="O1179" s="42">
        <f>IF(Tabela1[[#This Row],[Entry]]=$B$1,Tabela1[[#This Row],[real]],Tabela1[[#This Row],[L]]/($B$1-Tabela1[[#This Row],[Entry]]))</f>
        <v>3.4144939397762406</v>
      </c>
      <c r="P1179" s="115">
        <v>879.64510864246586</v>
      </c>
      <c r="Q1179" s="43">
        <f>MIN(500,$B$1-Tabela1[[#This Row],[Entry]])</f>
        <v>500</v>
      </c>
      <c r="R1179" s="41">
        <f>(0.25-Tabela1[[#This Row],[days]]/2000)*$L$2+(Tabela1[[#This Row],[days]]/2000+0.75)*(IF(Tabela1[[#This Row],[real]]&gt;Tabela1[[#This Row],[AV2]],0.4*Tabela1[[#This Row],[real]]+0.6*Tabela1[[#This Row],[AV2]],Tabela1[[#This Row],[AV2]]))</f>
        <v>3.4236103388742909</v>
      </c>
      <c r="S1179" s="42">
        <f>Tabela1[[#This Row],[real]]-Tabela1[[#This Row],[AV2]]</f>
        <v>1.1471777063627897E-2</v>
      </c>
      <c r="T1179" s="64">
        <f>Tabela1[[#This Row],[real]]/Tabela1[[#This Row],[AV2]]</f>
        <v>1.0033552806362838</v>
      </c>
      <c r="U1179" s="168">
        <v>43538</v>
      </c>
      <c r="V1179" s="191" t="s">
        <v>4410</v>
      </c>
      <c r="W1179" s="191"/>
      <c r="X1179" s="2"/>
      <c r="Y1179" s="41"/>
      <c r="Z1179" s="40"/>
      <c r="AA1179" s="41"/>
      <c r="AB1179" s="40"/>
    </row>
    <row r="1180" spans="1:28" x14ac:dyDescent="0.2">
      <c r="A1180" s="75">
        <v>1879774</v>
      </c>
      <c r="B1180" s="80" t="s">
        <v>3863</v>
      </c>
      <c r="C1180" s="75" t="s">
        <v>3671</v>
      </c>
      <c r="D1180" s="76">
        <v>3.5</v>
      </c>
      <c r="E1180" s="77">
        <v>3.5473834670292153</v>
      </c>
      <c r="F1180" s="116">
        <v>2009</v>
      </c>
      <c r="G11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0" s="39"/>
      <c r="I1180" s="77">
        <v>0.54</v>
      </c>
      <c r="J1180" s="23">
        <f>(Tabela1[[#This Row],[real]]-1)^3/Tabela1[[#This Row],[Z]]*0.00002</f>
        <v>6.1223649403450411E-4</v>
      </c>
      <c r="K1180" s="112">
        <v>2083.3640215029636</v>
      </c>
      <c r="L1180" s="66">
        <v>3077.267454394645</v>
      </c>
      <c r="M1180" s="79">
        <v>43081</v>
      </c>
      <c r="N1180" s="22">
        <f>IF(Tabela1[[#This Row],[Entry]]=$B$1,Tabela1[[#This Row],[real]],Tabela1[[#This Row],[L2]]/Tabela1[[#This Row],[days2]])</f>
        <v>3.6719480401474804</v>
      </c>
      <c r="O1180" s="64">
        <f>IF(Tabela1[[#This Row],[Entry]]=$B$1,Tabela1[[#This Row],[real]],Tabela1[[#This Row],[L]]/($B$1-Tabela1[[#This Row],[Entry]]))</f>
        <v>3.6853502447840061</v>
      </c>
      <c r="P1180" s="117">
        <v>567.37295809318891</v>
      </c>
      <c r="Q1180" s="78">
        <f>MIN(500,$B$1-Tabela1[[#This Row],[Entry]])</f>
        <v>500</v>
      </c>
      <c r="R1180" s="77">
        <f>(0.25-Tabela1[[#This Row],[days]]/2000)*$L$2+(Tabela1[[#This Row],[days]]/2000+0.75)*(IF(Tabela1[[#This Row],[real]]&gt;Tabela1[[#This Row],[AV2]],0.4*Tabela1[[#This Row],[real]]+0.6*Tabela1[[#This Row],[AV2]],Tabela1[[#This Row],[AV2]]))</f>
        <v>3.6719480401474804</v>
      </c>
      <c r="S1180" s="64">
        <f>Tabela1[[#This Row],[real]]-Tabela1[[#This Row],[AV2]]</f>
        <v>-0.12456457311826519</v>
      </c>
      <c r="T1180" s="64">
        <f>Tabela1[[#This Row],[real]]/Tabela1[[#This Row],[AV2]]</f>
        <v>0.96607670594563688</v>
      </c>
      <c r="U1180" s="168">
        <v>43538</v>
      </c>
      <c r="V1180" s="191" t="s">
        <v>4352</v>
      </c>
      <c r="W1180" s="191"/>
      <c r="X1180" s="2"/>
      <c r="Y1180" s="41"/>
      <c r="Z1180" s="40"/>
      <c r="AA1180" s="41"/>
      <c r="AB1180" s="40"/>
    </row>
    <row r="1181" spans="1:28" x14ac:dyDescent="0.2">
      <c r="A1181" s="557">
        <v>8586091</v>
      </c>
      <c r="B1181" s="557" t="s">
        <v>5910</v>
      </c>
      <c r="C1181" s="557" t="s">
        <v>5911</v>
      </c>
      <c r="D1181" s="558">
        <v>2.5</v>
      </c>
      <c r="E1181" s="559">
        <v>2.6282885938692591</v>
      </c>
      <c r="F1181" s="560">
        <v>2017</v>
      </c>
      <c r="G11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1" s="558"/>
      <c r="I1181" s="559">
        <v>0.25</v>
      </c>
      <c r="J1181" s="561">
        <f>(Tabela1[[#This Row],[real]]-1)^3/Tabela1[[#This Row],[Z]]*0.00002</f>
        <v>3.453696170012532E-4</v>
      </c>
      <c r="K1181" s="562">
        <v>852.4071756605241</v>
      </c>
      <c r="L1181" s="562">
        <v>1025.8001897234994</v>
      </c>
      <c r="M1181" s="563">
        <v>43537</v>
      </c>
      <c r="N1181" s="564">
        <f>IF(Tabela1[[#This Row],[Entry]]=$B$1,Tabela1[[#This Row],[real]],Tabela1[[#This Row],[L2]]/Tabela1[[#This Row],[days2]])</f>
        <v>2.7010453047679799</v>
      </c>
      <c r="O1181" s="564">
        <f>IF(Tabela1[[#This Row],[Entry]]=$B$1,Tabela1[[#This Row],[real]],Tabela1[[#This Row],[L]]/($B$1-Tabela1[[#This Row],[Entry]]))</f>
        <v>2.7065968066583097</v>
      </c>
      <c r="P1181" s="560">
        <v>315.58418296643345</v>
      </c>
      <c r="Q1181" s="565">
        <f>MIN(500,$B$1-Tabela1[[#This Row],[Entry]])</f>
        <v>379</v>
      </c>
      <c r="R1181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2.7395984925047148</v>
      </c>
      <c r="S1181" s="564">
        <f>Tabela1[[#This Row],[real]]-Tabela1[[#This Row],[AV2]]</f>
        <v>-7.2756710898720822E-2</v>
      </c>
      <c r="T1181" s="564">
        <f>Tabela1[[#This Row],[real]]/Tabela1[[#This Row],[AV2]]</f>
        <v>0.97306349850175111</v>
      </c>
      <c r="U1181" s="566">
        <v>43537</v>
      </c>
      <c r="V1181" s="191" t="s">
        <v>5912</v>
      </c>
      <c r="W1181" s="191"/>
      <c r="X1181" s="2"/>
      <c r="Y1181" s="41"/>
      <c r="Z1181" s="40"/>
      <c r="AA1181" s="41"/>
      <c r="AB1181" s="40"/>
    </row>
    <row r="1182" spans="1:28" x14ac:dyDescent="0.2">
      <c r="A1182" s="557">
        <v>6338451</v>
      </c>
      <c r="B1182" s="33" t="s">
        <v>5773</v>
      </c>
      <c r="C1182" s="33" t="s">
        <v>5908</v>
      </c>
      <c r="D1182" s="558">
        <v>3</v>
      </c>
      <c r="E1182" s="559">
        <v>2.9828934897686921</v>
      </c>
      <c r="F1182" s="560">
        <v>2015</v>
      </c>
      <c r="G11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2" s="558"/>
      <c r="I1182" s="559">
        <v>0.33999999999999997</v>
      </c>
      <c r="J1182" s="561">
        <f>(Tabela1[[#This Row],[real]]-1)^3/Tabela1[[#This Row],[Z]]*0.00002</f>
        <v>4.5861603926199553E-4</v>
      </c>
      <c r="K1182" s="562">
        <v>971.21991128178581</v>
      </c>
      <c r="L1182" s="562">
        <v>1169.1248051193681</v>
      </c>
      <c r="M1182" s="563">
        <v>43537</v>
      </c>
      <c r="N1182" s="564">
        <f>IF(Tabela1[[#This Row],[Entry]]=$B$1,Tabela1[[#This Row],[real]],Tabela1[[#This Row],[L2]]/Tabela1[[#This Row],[days2]])</f>
        <v>3.077530382392732</v>
      </c>
      <c r="O1182" s="564">
        <f>IF(Tabela1[[#This Row],[Entry]]=$B$1,Tabela1[[#This Row],[real]],Tabela1[[#This Row],[L]]/($B$1-Tabela1[[#This Row],[Entry]]))</f>
        <v>3.0847620187846125</v>
      </c>
      <c r="P1182" s="560">
        <v>315.58418296643345</v>
      </c>
      <c r="Q1182" s="565">
        <f>MIN(500,$B$1-Tabela1[[#This Row],[Entry]])</f>
        <v>379</v>
      </c>
      <c r="R1182" s="559">
        <f>(0.25-Tabela1[[#This Row],[days]]/2000)*$L$2+(Tabela1[[#This Row],[days]]/2000+0.75)*(IF(Tabela1[[#This Row],[real]]&gt;Tabela1[[#This Row],[AV2]],0.4*Tabela1[[#This Row],[real]]+0.6*Tabela1[[#This Row],[AV2]],Tabela1[[#This Row],[AV2]]))</f>
        <v>3.0933062229331694</v>
      </c>
      <c r="S1182" s="564">
        <f>Tabela1[[#This Row],[real]]-Tabela1[[#This Row],[AV2]]</f>
        <v>-9.4636892624039959E-2</v>
      </c>
      <c r="T1182" s="564">
        <f>Tabela1[[#This Row],[real]]/Tabela1[[#This Row],[AV2]]</f>
        <v>0.96924907933793936</v>
      </c>
      <c r="U1182" s="566">
        <v>43537</v>
      </c>
      <c r="V1182" s="191" t="s">
        <v>4939</v>
      </c>
      <c r="W1182" s="191"/>
      <c r="X1182" s="2"/>
      <c r="Y1182" s="41"/>
      <c r="Z1182" s="40"/>
      <c r="AA1182" s="41"/>
      <c r="AB1182" s="40"/>
    </row>
    <row r="1183" spans="1:28" x14ac:dyDescent="0.2">
      <c r="A1183" s="557">
        <v>648254</v>
      </c>
      <c r="B1183" s="557" t="s">
        <v>5316</v>
      </c>
      <c r="C1183" s="557" t="s">
        <v>5909</v>
      </c>
      <c r="D1183" s="558">
        <v>3</v>
      </c>
      <c r="E1183" s="559">
        <v>3.0243999268320465</v>
      </c>
      <c r="F1183" s="560">
        <v>2004</v>
      </c>
      <c r="G11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3" s="558"/>
      <c r="I1183" s="559">
        <v>0.33999999999999997</v>
      </c>
      <c r="J1183" s="561">
        <f>(Tabela1[[#This Row],[real]]-1)^3/Tabela1[[#This Row],[Z]]*0.00002</f>
        <v>4.8802269336554891E-4</v>
      </c>
      <c r="K1183" s="562">
        <v>986.66964188622421</v>
      </c>
      <c r="L1183" s="562">
        <v>1187.887274053443</v>
      </c>
      <c r="M1183" s="563">
        <v>43537</v>
      </c>
      <c r="N1183" s="564">
        <f>IF(Tabela1[[#This Row],[Entry]]=$B$1,Tabela1[[#This Row],[real]],Tabela1[[#This Row],[L2]]/Tabela1[[#This Row],[days2]])</f>
        <v>3.1264863549614894</v>
      </c>
      <c r="O1183" s="564">
        <f>IF(Tabela1[[#This Row],[Entry]]=$B$1,Tabela1[[#This Row],[real]],Tabela1[[#This Row],[L]]/($B$1-Tabela1[[#This Row],[Entry]]))</f>
        <v>3.1342672138613272</v>
      </c>
      <c r="P1183" s="560">
        <v>315.58418296643345</v>
      </c>
      <c r="Q1183" s="565">
        <f>MIN(500,$B$1-Tabela1[[#This Row],[Entry]])</f>
        <v>379</v>
      </c>
      <c r="R1183" s="559">
        <f>(0.25-Tabela1[[#This Row],[days]]/2000)*$L$2+(Tabela1[[#This Row],[days]]/2000+0.75)*(IF(Tabela1[[#This Row],[real]]&gt;Tabela1[[#This Row],[AV2]],0.4*Tabela1[[#This Row],[real]]+0.6*Tabela1[[#This Row],[AV2]],Tabela1[[#This Row],[AV2]]))</f>
        <v>3.139300359161517</v>
      </c>
      <c r="S1183" s="564">
        <f>Tabela1[[#This Row],[real]]-Tabela1[[#This Row],[AV2]]</f>
        <v>-0.10208642812944291</v>
      </c>
      <c r="T1183" s="564">
        <f>Tabela1[[#This Row],[real]]/Tabela1[[#This Row],[AV2]]</f>
        <v>0.96734787344667605</v>
      </c>
      <c r="U1183" s="566">
        <v>43537</v>
      </c>
      <c r="V1183" s="191" t="s">
        <v>4194</v>
      </c>
      <c r="W1183" s="191"/>
      <c r="X1183" s="2"/>
      <c r="Y1183" s="41"/>
      <c r="Z1183" s="40"/>
      <c r="AA1183" s="41"/>
      <c r="AB1183" s="40"/>
    </row>
    <row r="1184" spans="1:28" x14ac:dyDescent="0.2">
      <c r="A1184" s="65">
        <v>2602</v>
      </c>
      <c r="B1184" s="65" t="s">
        <v>250</v>
      </c>
      <c r="C1184" s="65" t="s">
        <v>768</v>
      </c>
      <c r="D1184" s="39">
        <v>3.5</v>
      </c>
      <c r="E1184" s="41">
        <v>3.2685216163986937</v>
      </c>
      <c r="F1184" s="116">
        <v>2000</v>
      </c>
      <c r="G11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4" s="39"/>
      <c r="I1184" s="41">
        <v>0.85</v>
      </c>
      <c r="J1184" s="23">
        <f>(Tabela1[[#This Row],[real]]-1)^3/Tabela1[[#This Row],[Z]]*0.00002</f>
        <v>2.7468809393530304E-4</v>
      </c>
      <c r="K1184" s="66">
        <v>3002.6263682655181</v>
      </c>
      <c r="L1184" s="66">
        <v>5174.0337375172066</v>
      </c>
      <c r="M1184" s="67">
        <v>42409</v>
      </c>
      <c r="N1184" s="22">
        <f>IF(Tabela1[[#This Row],[Entry]]=$B$1,Tabela1[[#This Row],[real]],Tabela1[[#This Row],[L2]]/Tabela1[[#This Row],[days2]])</f>
        <v>3.4134520146419001</v>
      </c>
      <c r="O1184" s="42">
        <f>IF(Tabela1[[#This Row],[Entry]]=$B$1,Tabela1[[#This Row],[real]],Tabela1[[#This Row],[L]]/($B$1-Tabela1[[#This Row],[Entry]]))</f>
        <v>3.4333336015376288</v>
      </c>
      <c r="P1184" s="115">
        <v>879.64510864246586</v>
      </c>
      <c r="Q1184" s="43">
        <f>MIN(500,$B$1-Tabela1[[#This Row],[Entry]])</f>
        <v>500</v>
      </c>
      <c r="R1184" s="41">
        <f>(0.25-Tabela1[[#This Row],[days]]/2000)*$L$2+(Tabela1[[#This Row],[days]]/2000+0.75)*(IF(Tabela1[[#This Row],[real]]&gt;Tabela1[[#This Row],[AV2]],0.4*Tabela1[[#This Row],[real]]+0.6*Tabela1[[#This Row],[AV2]],Tabela1[[#This Row],[AV2]]))</f>
        <v>3.4134520146419001</v>
      </c>
      <c r="S1184" s="42">
        <f>Tabela1[[#This Row],[real]]-Tabela1[[#This Row],[AV2]]</f>
        <v>-0.14493039824320642</v>
      </c>
      <c r="T1184" s="64">
        <f>Tabela1[[#This Row],[real]]/Tabela1[[#This Row],[AV2]]</f>
        <v>0.95754139867162869</v>
      </c>
      <c r="U1184" s="172">
        <v>43537</v>
      </c>
      <c r="V1184" s="191" t="s">
        <v>4036</v>
      </c>
      <c r="W1184" s="191"/>
      <c r="X1184" s="2"/>
      <c r="Y1184" s="41"/>
      <c r="Z1184" s="40"/>
      <c r="AA1184" s="41"/>
      <c r="AB1184" s="40"/>
    </row>
    <row r="1185" spans="1:28" x14ac:dyDescent="0.2">
      <c r="A1185" s="10">
        <v>623</v>
      </c>
      <c r="B1185" s="10" t="s">
        <v>41</v>
      </c>
      <c r="C1185" s="10" t="s">
        <v>2785</v>
      </c>
      <c r="D1185" s="2">
        <v>4</v>
      </c>
      <c r="E1185" s="21">
        <v>3.889839468800445</v>
      </c>
      <c r="F1185" s="116">
        <v>1972</v>
      </c>
      <c r="G11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5" s="298">
        <v>3</v>
      </c>
      <c r="I1185" s="21">
        <v>0.92999999999999994</v>
      </c>
      <c r="J1185" s="23">
        <f>(Tabela1[[#This Row],[real]]-1)^3/Tabela1[[#This Row],[Z]]*0.00002</f>
        <v>5.1900100872104651E-4</v>
      </c>
      <c r="K1185" s="24">
        <v>3703.650648008665</v>
      </c>
      <c r="L1185" s="66">
        <v>6415.9455204652268</v>
      </c>
      <c r="M1185" s="1">
        <v>42409</v>
      </c>
      <c r="N1185" s="22">
        <f>IF(Tabela1[[#This Row],[Entry]]=$B$1,Tabela1[[#This Row],[real]],Tabela1[[#This Row],[L2]]/Tabela1[[#This Row],[days2]])</f>
        <v>4.2103919087601316</v>
      </c>
      <c r="O1185" s="22">
        <f>IF(Tabela1[[#This Row],[Entry]]=$B$1,Tabela1[[#This Row],[real]],Tabela1[[#This Row],[L]]/($B$1-Tabela1[[#This Row],[Entry]]))</f>
        <v>4.2574290115894007</v>
      </c>
      <c r="P1185" s="35">
        <v>879.64510864246586</v>
      </c>
      <c r="Q1185" s="3">
        <f>MIN(500,$B$1-Tabela1[[#This Row],[Entry]])</f>
        <v>500</v>
      </c>
      <c r="R1185" s="21">
        <f>(0.25-Tabela1[[#This Row],[days]]/2000)*$L$2+(Tabela1[[#This Row],[days]]/2000+0.75)*(IF(Tabela1[[#This Row],[real]]&gt;Tabela1[[#This Row],[AV2]],0.4*Tabela1[[#This Row],[real]]+0.6*Tabela1[[#This Row],[AV2]],Tabela1[[#This Row],[AV2]]))</f>
        <v>4.2103919087601316</v>
      </c>
      <c r="S1185" s="22">
        <f>Tabela1[[#This Row],[real]]-Tabela1[[#This Row],[AV2]]</f>
        <v>-0.32055243995968663</v>
      </c>
      <c r="T1185" s="47">
        <f>Tabela1[[#This Row],[real]]/Tabela1[[#This Row],[AV2]]</f>
        <v>0.92386636519684884</v>
      </c>
      <c r="U1185" s="172">
        <v>43537</v>
      </c>
      <c r="V1185" s="191" t="s">
        <v>4080</v>
      </c>
      <c r="W1185" s="191"/>
      <c r="X1185" s="2"/>
      <c r="Y1185" s="41"/>
      <c r="Z1185" s="40"/>
      <c r="AA1185" s="41"/>
      <c r="AB1185" s="40"/>
    </row>
    <row r="1186" spans="1:28" x14ac:dyDescent="0.2">
      <c r="A1186" s="557">
        <v>8361153</v>
      </c>
      <c r="B1186" s="557" t="s">
        <v>5794</v>
      </c>
      <c r="C1186" s="557" t="s">
        <v>5907</v>
      </c>
      <c r="D1186" s="558">
        <v>3.5</v>
      </c>
      <c r="E1186" s="559">
        <v>3.4323064777697478</v>
      </c>
      <c r="F1186" s="560">
        <v>2017</v>
      </c>
      <c r="G11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6" s="558"/>
      <c r="I1186" s="559">
        <v>0.36</v>
      </c>
      <c r="J1186" s="561">
        <f>(Tabela1[[#This Row],[real]]-1)^3/Tabela1[[#This Row],[Z]]*0.00002</f>
        <v>7.9943357531384865E-4</v>
      </c>
      <c r="K1186" s="562">
        <v>1142.2406903954914</v>
      </c>
      <c r="L1186" s="562">
        <v>1377.7990113246067</v>
      </c>
      <c r="M1186" s="563">
        <v>43536</v>
      </c>
      <c r="N1186" s="564">
        <f>IF(Tabela1[[#This Row],[Entry]]=$B$1,Tabela1[[#This Row],[real]],Tabela1[[#This Row],[L2]]/Tabela1[[#This Row],[days2]])</f>
        <v>3.6116158695145244</v>
      </c>
      <c r="O1186" s="564">
        <f>IF(Tabela1[[#This Row],[Entry]]=$B$1,Tabela1[[#This Row],[real]],Tabela1[[#This Row],[L]]/($B$1-Tabela1[[#This Row],[Entry]]))</f>
        <v>3.6257868719068598</v>
      </c>
      <c r="P1186" s="560">
        <v>316.26859878346698</v>
      </c>
      <c r="Q1186" s="565">
        <f>MIN(500,$B$1-Tabela1[[#This Row],[Entry]])</f>
        <v>380</v>
      </c>
      <c r="R1186" s="559">
        <f>(0.25-Tabela1[[#This Row],[days]]/2000)*$L$2+(Tabela1[[#This Row],[days]]/2000+0.75)*(IF(Tabela1[[#This Row],[real]]&gt;Tabela1[[#This Row],[AV2]],0.4*Tabela1[[#This Row],[real]]+0.6*Tabela1[[#This Row],[AV2]],Tabela1[[#This Row],[AV2]]))</f>
        <v>3.5952162019802123</v>
      </c>
      <c r="S1186" s="564">
        <f>Tabela1[[#This Row],[real]]-Tabela1[[#This Row],[AV2]]</f>
        <v>-0.17930939174477656</v>
      </c>
      <c r="T1186" s="564">
        <f>Tabela1[[#This Row],[real]]/Tabela1[[#This Row],[AV2]]</f>
        <v>0.95035203127267254</v>
      </c>
      <c r="U1186" s="566">
        <v>43536</v>
      </c>
      <c r="V1186" s="191" t="s">
        <v>4277</v>
      </c>
      <c r="W1186" s="191"/>
      <c r="X1186" s="2"/>
      <c r="Y1186" s="41"/>
      <c r="Z1186" s="40"/>
      <c r="AA1186" s="41"/>
      <c r="AB1186" s="40"/>
    </row>
    <row r="1187" spans="1:28" x14ac:dyDescent="0.2">
      <c r="A1187" s="309">
        <v>4224395</v>
      </c>
      <c r="B1187" s="309" t="s">
        <v>3908</v>
      </c>
      <c r="C1187" s="309" t="s">
        <v>5288</v>
      </c>
      <c r="D1187" s="311">
        <v>4</v>
      </c>
      <c r="E1187" s="313">
        <v>3.844436855973941</v>
      </c>
      <c r="F1187" s="116">
        <v>2012</v>
      </c>
      <c r="G11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7" s="39"/>
      <c r="I1187" s="313">
        <v>0.54999999999999993</v>
      </c>
      <c r="J1187" s="301">
        <f>(Tabela1[[#This Row],[real]]-1)^3/Tabela1[[#This Row],[Z]]*0.00002</f>
        <v>8.3686652822034877E-4</v>
      </c>
      <c r="K1187" s="317">
        <v>1856.5946451325888</v>
      </c>
      <c r="L1187" s="66">
        <v>2513.9952157260682</v>
      </c>
      <c r="M1187" s="306">
        <v>43259</v>
      </c>
      <c r="N1187" s="304">
        <f>IF(Tabela1[[#This Row],[Entry]]=$B$1,Tabela1[[#This Row],[real]],Tabela1[[#This Row],[L2]]/Tabela1[[#This Row],[days2]])</f>
        <v>3.8537256889503708</v>
      </c>
      <c r="O1187" s="319">
        <f>IF(Tabela1[[#This Row],[Entry]]=$B$1,Tabela1[[#This Row],[real]],Tabela1[[#This Row],[L]]/($B$1-Tabela1[[#This Row],[Entry]]))</f>
        <v>3.8264767362649441</v>
      </c>
      <c r="P1187" s="315">
        <v>481.76616474180457</v>
      </c>
      <c r="Q1187" s="321">
        <f>MIN(500,$B$1-Tabela1[[#This Row],[Entry]])</f>
        <v>500</v>
      </c>
      <c r="R1187" s="313">
        <f>(0.25-Tabela1[[#This Row],[days]]/2000)*$L$2+(Tabela1[[#This Row],[days]]/2000+0.75)*(IF(Tabela1[[#This Row],[real]]&gt;Tabela1[[#This Row],[AV2]],0.4*Tabela1[[#This Row],[real]]+0.6*Tabela1[[#This Row],[AV2]],Tabela1[[#This Row],[AV2]]))</f>
        <v>3.8537256889503708</v>
      </c>
      <c r="S1187" s="319">
        <f>Tabela1[[#This Row],[real]]-Tabela1[[#This Row],[AV2]]</f>
        <v>-9.288832976429795E-3</v>
      </c>
      <c r="T1187" s="319">
        <f>Tabela1[[#This Row],[real]]/Tabela1[[#This Row],[AV2]]</f>
        <v>0.99758964863455035</v>
      </c>
      <c r="U1187" s="306">
        <v>43536</v>
      </c>
      <c r="V1187" s="307" t="s">
        <v>5034</v>
      </c>
      <c r="W1187" s="307"/>
      <c r="X1187" s="2"/>
      <c r="Y1187" s="41"/>
      <c r="Z1187" s="40"/>
      <c r="AA1187" s="41"/>
      <c r="AB1187" s="40"/>
    </row>
    <row r="1188" spans="1:28" x14ac:dyDescent="0.2">
      <c r="A1188" s="65">
        <v>114000</v>
      </c>
      <c r="B1188" s="65" t="s">
        <v>3178</v>
      </c>
      <c r="C1188" s="65" t="s">
        <v>3179</v>
      </c>
      <c r="D1188" s="39">
        <v>3.5</v>
      </c>
      <c r="E1188" s="41">
        <v>3.3457222626251903</v>
      </c>
      <c r="F1188" s="116">
        <v>1980</v>
      </c>
      <c r="G11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8" s="39"/>
      <c r="I1188" s="41">
        <v>0.44999999999999996</v>
      </c>
      <c r="J1188" s="23">
        <f>(Tabela1[[#This Row],[real]]-1)^3/Tabela1[[#This Row],[Z]]*0.00002</f>
        <v>5.7365033404335806E-4</v>
      </c>
      <c r="K1188" s="66">
        <v>2482.4970945472783</v>
      </c>
      <c r="L1188" s="66">
        <v>4051.3203699730889</v>
      </c>
      <c r="M1188" s="67">
        <v>42677</v>
      </c>
      <c r="N1188" s="22">
        <f>IF(Tabela1[[#This Row],[Entry]]=$B$1,Tabela1[[#This Row],[real]],Tabela1[[#This Row],[L2]]/Tabela1[[#This Row],[days2]])</f>
        <v>3.2876053376679688</v>
      </c>
      <c r="O1188" s="42">
        <f>IF(Tabela1[[#This Row],[Entry]]=$B$1,Tabela1[[#This Row],[real]],Tabela1[[#This Row],[L]]/($B$1-Tabela1[[#This Row],[Entry]]))</f>
        <v>3.269830807080782</v>
      </c>
      <c r="P1188" s="115">
        <v>755.10800098293237</v>
      </c>
      <c r="Q1188" s="43">
        <f>MIN(500,$B$1-Tabela1[[#This Row],[Entry]])</f>
        <v>500</v>
      </c>
      <c r="R1188" s="41">
        <f>(0.25-Tabela1[[#This Row],[days]]/2000)*$L$2+(Tabela1[[#This Row],[days]]/2000+0.75)*(IF(Tabela1[[#This Row],[real]]&gt;Tabela1[[#This Row],[AV2]],0.4*Tabela1[[#This Row],[real]]+0.6*Tabela1[[#This Row],[AV2]],Tabela1[[#This Row],[AV2]]))</f>
        <v>3.3108521076508572</v>
      </c>
      <c r="S1188" s="42">
        <f>Tabela1[[#This Row],[real]]-Tabela1[[#This Row],[AV2]]</f>
        <v>5.8116924957221539E-2</v>
      </c>
      <c r="T1188" s="64">
        <f>Tabela1[[#This Row],[real]]/Tabela1[[#This Row],[AV2]]</f>
        <v>1.0176775856552314</v>
      </c>
      <c r="U1188" s="172">
        <v>43535</v>
      </c>
      <c r="V1188" s="191" t="s">
        <v>4524</v>
      </c>
      <c r="W1188" s="191"/>
      <c r="X1188" s="2"/>
      <c r="Y1188" s="41"/>
      <c r="Z1188" s="40"/>
      <c r="AA1188" s="41"/>
      <c r="AB1188" s="40"/>
    </row>
    <row r="1189" spans="1:28" x14ac:dyDescent="0.2">
      <c r="A1189" s="570">
        <v>7667470</v>
      </c>
      <c r="B1189" s="570" t="s">
        <v>5905</v>
      </c>
      <c r="C1189" s="570" t="s">
        <v>5906</v>
      </c>
      <c r="D1189" s="571">
        <v>3.5</v>
      </c>
      <c r="E1189" s="572">
        <v>3.366076956150081</v>
      </c>
      <c r="F1189" s="560">
        <v>2016</v>
      </c>
      <c r="G11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89" s="571"/>
      <c r="I1189" s="572">
        <v>0.33999999999999997</v>
      </c>
      <c r="J1189" s="561">
        <f>(Tabela1[[#This Row],[real]]-1)^3/Tabela1[[#This Row],[Z]]*0.00002</f>
        <v>7.7917978408604887E-4</v>
      </c>
      <c r="K1189" s="573">
        <v>1121.2436711508826</v>
      </c>
      <c r="L1189" s="562">
        <v>1352.9521577619964</v>
      </c>
      <c r="M1189" s="566">
        <v>43535</v>
      </c>
      <c r="N1189" s="564">
        <f>IF(Tabela1[[#This Row],[Entry]]=$B$1,Tabela1[[#This Row],[real]],Tabela1[[#This Row],[L2]]/Tabela1[[#This Row],[days2]])</f>
        <v>3.5375782550566841</v>
      </c>
      <c r="O1189" s="574">
        <f>IF(Tabela1[[#This Row],[Entry]]=$B$1,Tabela1[[#This Row],[real]],Tabela1[[#This Row],[L]]/($B$1-Tabela1[[#This Row],[Entry]]))</f>
        <v>3.5510555321837178</v>
      </c>
      <c r="P1189" s="575">
        <v>316.95233018468349</v>
      </c>
      <c r="Q1189" s="576">
        <f>MIN(500,$B$1-Tabela1[[#This Row],[Entry]])</f>
        <v>381</v>
      </c>
      <c r="R1189" s="572">
        <f>(0.25-Tabela1[[#This Row],[days]]/2000)*$L$2+(Tabela1[[#This Row],[days]]/2000+0.75)*(IF(Tabela1[[#This Row],[real]]&gt;Tabela1[[#This Row],[AV2]],0.4*Tabela1[[#This Row],[real]]+0.6*Tabela1[[#This Row],[AV2]],Tabela1[[#This Row],[AV2]]))</f>
        <v>3.5257204894787328</v>
      </c>
      <c r="S1189" s="574">
        <f>Tabela1[[#This Row],[real]]-Tabela1[[#This Row],[AV2]]</f>
        <v>-0.17150129890660315</v>
      </c>
      <c r="T1189" s="574">
        <f>Tabela1[[#This Row],[real]]/Tabela1[[#This Row],[AV2]]</f>
        <v>0.95152013989755402</v>
      </c>
      <c r="U1189" s="566">
        <v>43535</v>
      </c>
      <c r="V1189" s="191" t="s">
        <v>3938</v>
      </c>
      <c r="W1189" s="191"/>
      <c r="X1189" s="2"/>
      <c r="Y1189" s="41"/>
      <c r="Z1189" s="40"/>
      <c r="AA1189" s="41"/>
      <c r="AB1189" s="40"/>
    </row>
    <row r="1190" spans="1:28" x14ac:dyDescent="0.2">
      <c r="A1190" s="557">
        <v>8789591</v>
      </c>
      <c r="B1190" s="557" t="s">
        <v>3893</v>
      </c>
      <c r="C1190" s="557" t="s">
        <v>5904</v>
      </c>
      <c r="D1190" s="558">
        <v>3.5</v>
      </c>
      <c r="E1190" s="559">
        <v>3.3856785591388179</v>
      </c>
      <c r="F1190" s="560">
        <v>2017</v>
      </c>
      <c r="G11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0" s="558"/>
      <c r="I1190" s="559">
        <v>0.35</v>
      </c>
      <c r="J1190" s="561">
        <f>(Tabela1[[#This Row],[real]]-1)^3/Tabela1[[#This Row],[Z]]*0.00002</f>
        <v>7.7588567491147255E-4</v>
      </c>
      <c r="K1190" s="562">
        <v>1128.3439268353877</v>
      </c>
      <c r="L1190" s="562">
        <v>1361.6131711782075</v>
      </c>
      <c r="M1190" s="563">
        <v>43535</v>
      </c>
      <c r="N1190" s="564">
        <f>IF(Tabela1[[#This Row],[Entry]]=$B$1,Tabela1[[#This Row],[real]],Tabela1[[#This Row],[L2]]/Tabela1[[#This Row],[days2]])</f>
        <v>3.5599799066879179</v>
      </c>
      <c r="O1190" s="564">
        <f>IF(Tabela1[[#This Row],[Entry]]=$B$1,Tabela1[[#This Row],[real]],Tabela1[[#This Row],[L]]/($B$1-Tabela1[[#This Row],[Entry]]))</f>
        <v>3.5737878508614371</v>
      </c>
      <c r="P1190" s="560">
        <v>316.95233018468349</v>
      </c>
      <c r="Q1190" s="565">
        <f>MIN(500,$B$1-Tabela1[[#This Row],[Entry]])</f>
        <v>381</v>
      </c>
      <c r="R1190" s="559">
        <f>(0.25-Tabela1[[#This Row],[days]]/2000)*$L$2+(Tabela1[[#This Row],[days]]/2000+0.75)*(IF(Tabela1[[#This Row],[real]]&gt;Tabela1[[#This Row],[AV2]],0.4*Tabela1[[#This Row],[real]]+0.6*Tabela1[[#This Row],[AV2]],Tabela1[[#This Row],[AV2]]))</f>
        <v>3.5467892428379084</v>
      </c>
      <c r="S1190" s="564">
        <f>Tabela1[[#This Row],[real]]-Tabela1[[#This Row],[AV2]]</f>
        <v>-0.17430134754909998</v>
      </c>
      <c r="T1190" s="564">
        <f>Tabela1[[#This Row],[real]]/Tabela1[[#This Row],[AV2]]</f>
        <v>0.95103867097068429</v>
      </c>
      <c r="U1190" s="566">
        <v>43535</v>
      </c>
      <c r="V1190" s="191" t="s">
        <v>3938</v>
      </c>
      <c r="W1190" s="191"/>
      <c r="X1190" s="2"/>
      <c r="Y1190" s="41"/>
      <c r="Z1190" s="40"/>
      <c r="AA1190" s="41"/>
      <c r="AB1190" s="40"/>
    </row>
    <row r="1191" spans="1:28" x14ac:dyDescent="0.2">
      <c r="A1191" s="44">
        <v>5723029</v>
      </c>
      <c r="B1191" s="44" t="s">
        <v>3581</v>
      </c>
      <c r="C1191" s="44" t="s">
        <v>3734</v>
      </c>
      <c r="D1191" s="45">
        <v>3.5</v>
      </c>
      <c r="E1191" s="46">
        <v>3.5318686676993192</v>
      </c>
      <c r="F1191" s="116">
        <v>2014</v>
      </c>
      <c r="G11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1" s="298"/>
      <c r="I1191" s="46">
        <v>0.55000000000000004</v>
      </c>
      <c r="J1191" s="23">
        <f>(Tabela1[[#This Row],[real]]-1)^3/Tabela1[[#This Row],[Z]]*0.00002</f>
        <v>5.901886172879978E-4</v>
      </c>
      <c r="K1191" s="111">
        <v>2003.9826727022901</v>
      </c>
      <c r="L1191" s="66">
        <v>2916.0950889147189</v>
      </c>
      <c r="M1191" s="49">
        <v>43114</v>
      </c>
      <c r="N1191" s="22">
        <f>IF(Tabela1[[#This Row],[Entry]]=$B$1,Tabela1[[#This Row],[real]],Tabela1[[#This Row],[L2]]/Tabela1[[#This Row],[days2]])</f>
        <v>3.6301524057736576</v>
      </c>
      <c r="O1191" s="47">
        <f>IF(Tabela1[[#This Row],[Entry]]=$B$1,Tabela1[[#This Row],[real]],Tabela1[[#This Row],[L]]/($B$1-Tabela1[[#This Row],[Entry]]))</f>
        <v>3.6360287891704726</v>
      </c>
      <c r="P1191" s="116">
        <v>552.03816498585866</v>
      </c>
      <c r="Q1191" s="48">
        <f>MIN(500,$B$1-Tabela1[[#This Row],[Entry]])</f>
        <v>500</v>
      </c>
      <c r="R1191" s="46">
        <f>(0.25-Tabela1[[#This Row],[days]]/2000)*$L$2+(Tabela1[[#This Row],[days]]/2000+0.75)*(IF(Tabela1[[#This Row],[real]]&gt;Tabela1[[#This Row],[AV2]],0.4*Tabela1[[#This Row],[real]]+0.6*Tabela1[[#This Row],[AV2]],Tabela1[[#This Row],[AV2]]))</f>
        <v>3.6301524057736576</v>
      </c>
      <c r="S1191" s="47">
        <f>Tabela1[[#This Row],[real]]-Tabela1[[#This Row],[AV2]]</f>
        <v>-9.8283738074338434E-2</v>
      </c>
      <c r="T1191" s="47">
        <f>Tabela1[[#This Row],[real]]/Tabela1[[#This Row],[AV2]]</f>
        <v>0.97292572677719513</v>
      </c>
      <c r="U1191" s="172">
        <v>43535</v>
      </c>
      <c r="V1191" s="191" t="s">
        <v>5052</v>
      </c>
      <c r="W1191" s="191"/>
      <c r="X1191" s="2"/>
      <c r="Y1191" s="41"/>
      <c r="Z1191" s="40"/>
      <c r="AA1191" s="41"/>
      <c r="AB1191" s="40"/>
    </row>
    <row r="1192" spans="1:28" x14ac:dyDescent="0.2">
      <c r="A1192" s="65">
        <v>8679</v>
      </c>
      <c r="B1192" s="65" t="s">
        <v>3295</v>
      </c>
      <c r="C1192" s="65" t="s">
        <v>3296</v>
      </c>
      <c r="D1192" s="39">
        <v>3</v>
      </c>
      <c r="E1192" s="41">
        <v>2.8949832272813101</v>
      </c>
      <c r="F1192" s="116">
        <v>1992</v>
      </c>
      <c r="G11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2" s="39"/>
      <c r="I1192" s="41">
        <v>0.43</v>
      </c>
      <c r="J1192" s="23">
        <f>(Tabela1[[#This Row],[real]]-1)^3/Tabela1[[#This Row],[Z]]*0.00002</f>
        <v>3.1650286896943826E-4</v>
      </c>
      <c r="K1192" s="66">
        <v>2048.9105495555982</v>
      </c>
      <c r="L1192" s="66">
        <v>3306.2551159515247</v>
      </c>
      <c r="M1192" s="67">
        <v>42716</v>
      </c>
      <c r="N1192" s="22">
        <f>IF(Tabela1[[#This Row],[Entry]]=$B$1,Tabela1[[#This Row],[real]],Tabela1[[#This Row],[L2]]/Tabela1[[#This Row],[days2]])</f>
        <v>2.7801249313529777</v>
      </c>
      <c r="O1192" s="42">
        <f>IF(Tabela1[[#This Row],[Entry]]=$B$1,Tabela1[[#This Row],[real]],Tabela1[[#This Row],[L]]/($B$1-Tabela1[[#This Row],[Entry]]))</f>
        <v>2.7552125966262704</v>
      </c>
      <c r="P1192" s="115">
        <v>736.98506367426944</v>
      </c>
      <c r="Q1192" s="43">
        <f>MIN(500,$B$1-Tabela1[[#This Row],[Entry]])</f>
        <v>500</v>
      </c>
      <c r="R1192" s="41">
        <f>(0.25-Tabela1[[#This Row],[days]]/2000)*$L$2+(Tabela1[[#This Row],[days]]/2000+0.75)*(IF(Tabela1[[#This Row],[real]]&gt;Tabela1[[#This Row],[AV2]],0.4*Tabela1[[#This Row],[real]]+0.6*Tabela1[[#This Row],[AV2]],Tabela1[[#This Row],[AV2]]))</f>
        <v>2.8260682497243108</v>
      </c>
      <c r="S1192" s="42">
        <f>Tabela1[[#This Row],[real]]-Tabela1[[#This Row],[AV2]]</f>
        <v>0.11485829592833241</v>
      </c>
      <c r="T1192" s="64">
        <f>Tabela1[[#This Row],[real]]/Tabela1[[#This Row],[AV2]]</f>
        <v>1.0413140771599914</v>
      </c>
      <c r="U1192" s="168">
        <v>43534</v>
      </c>
      <c r="V1192" s="191" t="s">
        <v>4850</v>
      </c>
      <c r="W1192" s="191"/>
      <c r="X1192" s="2"/>
      <c r="Y1192" s="41"/>
      <c r="Z1192" s="40"/>
      <c r="AA1192" s="41"/>
      <c r="AB1192" s="40"/>
    </row>
    <row r="1193" spans="1:28" x14ac:dyDescent="0.2">
      <c r="A1193" s="65">
        <v>882</v>
      </c>
      <c r="B1193" s="65" t="s">
        <v>1932</v>
      </c>
      <c r="C1193" s="65" t="s">
        <v>1933</v>
      </c>
      <c r="D1193" s="39">
        <v>3</v>
      </c>
      <c r="E1193" s="41">
        <v>3.0401094680647973</v>
      </c>
      <c r="F1193" s="116">
        <v>1997</v>
      </c>
      <c r="G11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3" s="39"/>
      <c r="I1193" s="41">
        <v>0.74</v>
      </c>
      <c r="J1193" s="23">
        <f>(Tabela1[[#This Row],[real]]-1)^3/Tabela1[[#This Row],[Z]]*0.00002</f>
        <v>2.2948731784416834E-4</v>
      </c>
      <c r="K1193" s="66">
        <v>2707.0325225978431</v>
      </c>
      <c r="L1193" s="66">
        <v>4655.7852430879711</v>
      </c>
      <c r="M1193" s="67">
        <v>42409</v>
      </c>
      <c r="N1193" s="22">
        <f>IF(Tabela1[[#This Row],[Entry]]=$B$1,Tabela1[[#This Row],[real]],Tabela1[[#This Row],[L2]]/Tabela1[[#This Row],[days2]])</f>
        <v>3.0774143981492017</v>
      </c>
      <c r="O1193" s="42">
        <f>IF(Tabela1[[#This Row],[Entry]]=$B$1,Tabela1[[#This Row],[real]],Tabela1[[#This Row],[L]]/($B$1-Tabela1[[#This Row],[Entry]]))</f>
        <v>3.0894394446502793</v>
      </c>
      <c r="P1193" s="115">
        <v>879.64510864246586</v>
      </c>
      <c r="Q1193" s="43">
        <f>MIN(500,$B$1-Tabela1[[#This Row],[Entry]])</f>
        <v>500</v>
      </c>
      <c r="R1193" s="41">
        <f>(0.25-Tabela1[[#This Row],[days]]/2000)*$L$2+(Tabela1[[#This Row],[days]]/2000+0.75)*(IF(Tabela1[[#This Row],[real]]&gt;Tabela1[[#This Row],[AV2]],0.4*Tabela1[[#This Row],[real]]+0.6*Tabela1[[#This Row],[AV2]],Tabela1[[#This Row],[AV2]]))</f>
        <v>3.0774143981492017</v>
      </c>
      <c r="S1193" s="42">
        <f>Tabela1[[#This Row],[real]]-Tabela1[[#This Row],[AV2]]</f>
        <v>-3.7304930084404386E-2</v>
      </c>
      <c r="T1193" s="64">
        <f>Tabela1[[#This Row],[real]]/Tabela1[[#This Row],[AV2]]</f>
        <v>0.98787783338284241</v>
      </c>
      <c r="U1193" s="172">
        <v>43534</v>
      </c>
      <c r="V1193" s="191" t="s">
        <v>3972</v>
      </c>
      <c r="W1193" s="191"/>
      <c r="X1193" s="2"/>
      <c r="Y1193" s="41"/>
      <c r="Z1193" s="40"/>
      <c r="AA1193" s="41"/>
      <c r="AB1193" s="40"/>
    </row>
    <row r="1194" spans="1:28" x14ac:dyDescent="0.2">
      <c r="A1194" s="540">
        <v>8906829</v>
      </c>
      <c r="B1194" s="540" t="s">
        <v>2405</v>
      </c>
      <c r="C1194" s="540" t="s">
        <v>5903</v>
      </c>
      <c r="D1194" s="541">
        <v>3.5</v>
      </c>
      <c r="E1194" s="542">
        <v>3.2996130565478881</v>
      </c>
      <c r="F1194" s="543">
        <v>2017</v>
      </c>
      <c r="G11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4" s="541"/>
      <c r="I1194" s="542">
        <v>0.33999999999999997</v>
      </c>
      <c r="J1194" s="544">
        <f>(Tabela1[[#This Row],[real]]-1)^3/Tabela1[[#This Row],[Z]]*0.00002</f>
        <v>7.1534472002712779E-4</v>
      </c>
      <c r="K1194" s="545">
        <v>1097.3300277574383</v>
      </c>
      <c r="L1194" s="545">
        <v>1324.3590219005926</v>
      </c>
      <c r="M1194" s="546">
        <v>43534</v>
      </c>
      <c r="N1194" s="547">
        <f>IF(Tabela1[[#This Row],[Entry]]=$B$1,Tabela1[[#This Row],[real]],Tabela1[[#This Row],[L2]]/Tabela1[[#This Row],[days2]])</f>
        <v>3.4546845353608533</v>
      </c>
      <c r="O1194" s="547">
        <f>IF(Tabela1[[#This Row],[Entry]]=$B$1,Tabela1[[#This Row],[real]],Tabela1[[#This Row],[L]]/($B$1-Tabela1[[#This Row],[Entry]]))</f>
        <v>3.4669084342947447</v>
      </c>
      <c r="P1194" s="543">
        <v>317.63537785449881</v>
      </c>
      <c r="Q1194" s="548">
        <f>MIN(500,$B$1-Tabela1[[#This Row],[Entry]])</f>
        <v>382</v>
      </c>
      <c r="R1194" s="542">
        <f>(0.25-Tabela1[[#This Row],[days]]/2000)*$L$2+(Tabela1[[#This Row],[days]]/2000+0.75)*(IF(Tabela1[[#This Row],[real]]&gt;Tabela1[[#This Row],[AV2]],0.4*Tabela1[[#This Row],[real]]+0.6*Tabela1[[#This Row],[AV2]],Tabela1[[#This Row],[AV2]]))</f>
        <v>3.4478171443338468</v>
      </c>
      <c r="S1194" s="547">
        <f>Tabela1[[#This Row],[real]]-Tabela1[[#This Row],[AV2]]</f>
        <v>-0.15507147881296524</v>
      </c>
      <c r="T1194" s="547">
        <f>Tabela1[[#This Row],[real]]/Tabela1[[#This Row],[AV2]]</f>
        <v>0.9551126948855353</v>
      </c>
      <c r="U1194" s="549">
        <v>43534</v>
      </c>
      <c r="V1194" s="191" t="s">
        <v>4229</v>
      </c>
      <c r="W1194" s="191"/>
      <c r="X1194" s="2"/>
      <c r="Y1194" s="41"/>
      <c r="Z1194" s="40"/>
      <c r="AA1194" s="41"/>
      <c r="AB1194" s="40"/>
    </row>
    <row r="1195" spans="1:28" x14ac:dyDescent="0.2">
      <c r="A1195" s="550">
        <v>8703612</v>
      </c>
      <c r="B1195" s="550" t="s">
        <v>5901</v>
      </c>
      <c r="C1195" s="550" t="s">
        <v>5902</v>
      </c>
      <c r="D1195" s="551">
        <v>3.5</v>
      </c>
      <c r="E1195" s="552">
        <v>3.384254171543529</v>
      </c>
      <c r="F1195" s="543">
        <v>2017</v>
      </c>
      <c r="G11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5" s="551"/>
      <c r="I1195" s="552">
        <v>0.33999999999999997</v>
      </c>
      <c r="J1195" s="544">
        <f>(Tabela1[[#This Row],[real]]-1)^3/Tabela1[[#This Row],[Z]]*0.00002</f>
        <v>7.9727607555356577E-4</v>
      </c>
      <c r="K1195" s="553">
        <v>1130.5254745166376</v>
      </c>
      <c r="L1195" s="545">
        <v>1364.9137122193308</v>
      </c>
      <c r="M1195" s="549">
        <v>43534</v>
      </c>
      <c r="N1195" s="547">
        <f>IF(Tabela1[[#This Row],[Entry]]=$B$1,Tabela1[[#This Row],[real]],Tabela1[[#This Row],[L2]]/Tabela1[[#This Row],[days2]])</f>
        <v>3.5591925627204675</v>
      </c>
      <c r="O1195" s="554">
        <f>IF(Tabela1[[#This Row],[Entry]]=$B$1,Tabela1[[#This Row],[real]],Tabela1[[#This Row],[L]]/($B$1-Tabela1[[#This Row],[Entry]]))</f>
        <v>3.5730725450767822</v>
      </c>
      <c r="P1195" s="555">
        <v>317.63537785449881</v>
      </c>
      <c r="Q1195" s="556">
        <f>MIN(500,$B$1-Tabela1[[#This Row],[Entry]])</f>
        <v>382</v>
      </c>
      <c r="R1195" s="552">
        <f>(0.25-Tabela1[[#This Row],[days]]/2000)*$L$2+(Tabela1[[#This Row],[days]]/2000+0.75)*(IF(Tabela1[[#This Row],[real]]&gt;Tabela1[[#This Row],[AV2]],0.4*Tabela1[[#This Row],[real]]+0.6*Tabela1[[#This Row],[AV2]],Tabela1[[#This Row],[AV2]]))</f>
        <v>3.5461591980792435</v>
      </c>
      <c r="S1195" s="554">
        <f>Tabela1[[#This Row],[real]]-Tabela1[[#This Row],[AV2]]</f>
        <v>-0.17493839117693843</v>
      </c>
      <c r="T1195" s="554">
        <f>Tabela1[[#This Row],[real]]/Tabela1[[#This Row],[AV2]]</f>
        <v>0.95084885459436219</v>
      </c>
      <c r="U1195" s="549">
        <v>43534</v>
      </c>
      <c r="V1195" s="191" t="s">
        <v>3988</v>
      </c>
      <c r="W1195" s="191"/>
      <c r="X1195" s="2"/>
      <c r="Y1195" s="41"/>
      <c r="Z1195" s="40"/>
      <c r="AA1195" s="41"/>
      <c r="AB1195" s="40"/>
    </row>
    <row r="1196" spans="1:28" x14ac:dyDescent="0.2">
      <c r="A1196" s="540">
        <v>9242520</v>
      </c>
      <c r="B1196" s="33" t="s">
        <v>3383</v>
      </c>
      <c r="C1196" s="540" t="s">
        <v>5900</v>
      </c>
      <c r="D1196" s="541">
        <v>3.5</v>
      </c>
      <c r="E1196" s="542">
        <v>3.4197493268623047</v>
      </c>
      <c r="F1196" s="543">
        <v>2018</v>
      </c>
      <c r="G11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6" s="541"/>
      <c r="I1196" s="542">
        <v>0.35</v>
      </c>
      <c r="J1196" s="544">
        <f>(Tabela1[[#This Row],[real]]-1)^3/Tabela1[[#This Row],[Z]]*0.00002</f>
        <v>8.0960481883944201E-4</v>
      </c>
      <c r="K1196" s="545">
        <v>1144.4958796514186</v>
      </c>
      <c r="L1196" s="545">
        <v>1381.9974448247438</v>
      </c>
      <c r="M1196" s="546">
        <v>43534</v>
      </c>
      <c r="N1196" s="547">
        <f>IF(Tabela1[[#This Row],[Entry]]=$B$1,Tabela1[[#This Row],[real]],Tabela1[[#This Row],[L2]]/Tabela1[[#This Row],[days2]])</f>
        <v>3.6031750851622228</v>
      </c>
      <c r="O1196" s="547">
        <f>IF(Tabela1[[#This Row],[Entry]]=$B$1,Tabela1[[#This Row],[real]],Tabela1[[#This Row],[L]]/($B$1-Tabela1[[#This Row],[Entry]]))</f>
        <v>3.6177943581799576</v>
      </c>
      <c r="P1196" s="543">
        <v>317.63537785449881</v>
      </c>
      <c r="Q1196" s="548">
        <f>MIN(500,$B$1-Tabela1[[#This Row],[Entry]])</f>
        <v>382</v>
      </c>
      <c r="R1196" s="542">
        <f>(0.25-Tabela1[[#This Row],[days]]/2000)*$L$2+(Tabela1[[#This Row],[days]]/2000+0.75)*(IF(Tabela1[[#This Row],[real]]&gt;Tabela1[[#This Row],[AV2]],0.4*Tabela1[[#This Row],[real]]+0.6*Tabela1[[#This Row],[AV2]],Tabela1[[#This Row],[AV2]]))</f>
        <v>3.5875467516969355</v>
      </c>
      <c r="S1196" s="547">
        <f>Tabela1[[#This Row],[real]]-Tabela1[[#This Row],[AV2]]</f>
        <v>-0.18342575829991814</v>
      </c>
      <c r="T1196" s="547">
        <f>Tabela1[[#This Row],[real]]/Tabela1[[#This Row],[AV2]]</f>
        <v>0.94909329855902358</v>
      </c>
      <c r="U1196" s="549">
        <v>43534</v>
      </c>
      <c r="V1196" s="191" t="s">
        <v>3941</v>
      </c>
      <c r="W1196" s="191"/>
      <c r="X1196" s="2"/>
      <c r="Y1196" s="41"/>
      <c r="Z1196" s="40"/>
      <c r="AA1196" s="41"/>
      <c r="AB1196" s="40"/>
    </row>
    <row r="1197" spans="1:28" x14ac:dyDescent="0.2">
      <c r="A1197" s="550">
        <v>1611</v>
      </c>
      <c r="B1197" s="550" t="s">
        <v>5894</v>
      </c>
      <c r="C1197" s="550" t="s">
        <v>5895</v>
      </c>
      <c r="D1197" s="551">
        <v>3.5</v>
      </c>
      <c r="E1197" s="552">
        <v>3.4235497184228563</v>
      </c>
      <c r="F1197" s="543">
        <v>1992</v>
      </c>
      <c r="G11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7" s="551"/>
      <c r="I1197" s="552">
        <v>0.4</v>
      </c>
      <c r="J1197" s="544">
        <f>(Tabela1[[#This Row],[real]]-1)^3/Tabela1[[#This Row],[Z]]*0.00002</f>
        <v>7.1174726186397385E-4</v>
      </c>
      <c r="K1197" s="553">
        <v>1137.5534086814087</v>
      </c>
      <c r="L1197" s="545">
        <v>1372.8110863657487</v>
      </c>
      <c r="M1197" s="549">
        <v>43534</v>
      </c>
      <c r="N1197" s="547">
        <f>IF(Tabela1[[#This Row],[Entry]]=$B$1,Tabela1[[#This Row],[real]],Tabela1[[#This Row],[L2]]/Tabela1[[#This Row],[days2]])</f>
        <v>3.5813183542876472</v>
      </c>
      <c r="O1197" s="554">
        <f>IF(Tabela1[[#This Row],[Entry]]=$B$1,Tabela1[[#This Row],[real]],Tabela1[[#This Row],[L]]/($B$1-Tabela1[[#This Row],[Entry]]))</f>
        <v>3.5937462993867766</v>
      </c>
      <c r="P1197" s="555">
        <v>317.63537785449881</v>
      </c>
      <c r="Q1197" s="556">
        <f>MIN(500,$B$1-Tabela1[[#This Row],[Entry]])</f>
        <v>382</v>
      </c>
      <c r="R1197" s="552">
        <f>(0.25-Tabela1[[#This Row],[days]]/2000)*$L$2+(Tabela1[[#This Row],[days]]/2000+0.75)*(IF(Tabela1[[#This Row],[real]]&gt;Tabela1[[#This Row],[AV2]],0.4*Tabela1[[#This Row],[real]]+0.6*Tabela1[[#This Row],[AV2]],Tabela1[[#This Row],[AV2]]))</f>
        <v>3.5669795679439598</v>
      </c>
      <c r="S1197" s="554">
        <f>Tabela1[[#This Row],[real]]-Tabela1[[#This Row],[AV2]]</f>
        <v>-0.15776863586479095</v>
      </c>
      <c r="T1197" s="554">
        <f>Tabela1[[#This Row],[real]]/Tabela1[[#This Row],[AV2]]</f>
        <v>0.95594677147986407</v>
      </c>
      <c r="U1197" s="549">
        <v>43534</v>
      </c>
      <c r="V1197" s="191" t="s">
        <v>5896</v>
      </c>
      <c r="W1197" s="191"/>
      <c r="X1197" s="2"/>
      <c r="Y1197" s="41"/>
      <c r="Z1197" s="40"/>
      <c r="AA1197" s="41"/>
      <c r="AB1197" s="40"/>
    </row>
    <row r="1198" spans="1:28" x14ac:dyDescent="0.2">
      <c r="A1198" s="65">
        <v>3180</v>
      </c>
      <c r="B1198" s="65" t="s">
        <v>3428</v>
      </c>
      <c r="C1198" s="65" t="s">
        <v>3429</v>
      </c>
      <c r="D1198" s="39">
        <v>3.5</v>
      </c>
      <c r="E1198" s="41">
        <v>3.4759672718213728</v>
      </c>
      <c r="F1198" s="116">
        <v>1968</v>
      </c>
      <c r="G11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8" s="39"/>
      <c r="I1198" s="41">
        <v>0.51</v>
      </c>
      <c r="J1198" s="23">
        <f>(Tabela1[[#This Row],[real]]-1)^3/Tabela1[[#This Row],[Z]]*0.00002</f>
        <v>5.9524330416459213E-4</v>
      </c>
      <c r="K1198" s="66">
        <v>2473.6898898945642</v>
      </c>
      <c r="L1198" s="66">
        <v>3965.1841654190007</v>
      </c>
      <c r="M1198" s="67">
        <v>42788</v>
      </c>
      <c r="N1198" s="22">
        <f>IF(Tabela1[[#This Row],[Entry]]=$B$1,Tabela1[[#This Row],[real]],Tabela1[[#This Row],[L2]]/Tabela1[[#This Row],[days2]])</f>
        <v>3.5161247800253341</v>
      </c>
      <c r="O1198" s="42">
        <f>IF(Tabela1[[#This Row],[Entry]]=$B$1,Tabela1[[#This Row],[real]],Tabela1[[#This Row],[L]]/($B$1-Tabela1[[#This Row],[Entry]]))</f>
        <v>3.5152341892012418</v>
      </c>
      <c r="P1198" s="115">
        <v>703.52733325827558</v>
      </c>
      <c r="Q1198" s="43">
        <f>MIN(500,$B$1-Tabela1[[#This Row],[Entry]])</f>
        <v>500</v>
      </c>
      <c r="R1198" s="41">
        <f>(0.25-Tabela1[[#This Row],[days]]/2000)*$L$2+(Tabela1[[#This Row],[days]]/2000+0.75)*(IF(Tabela1[[#This Row],[real]]&gt;Tabela1[[#This Row],[AV2]],0.4*Tabela1[[#This Row],[real]]+0.6*Tabela1[[#This Row],[AV2]],Tabela1[[#This Row],[AV2]]))</f>
        <v>3.5161247800253341</v>
      </c>
      <c r="S1198" s="42">
        <f>Tabela1[[#This Row],[real]]-Tabela1[[#This Row],[AV2]]</f>
        <v>-4.0157508203961356E-2</v>
      </c>
      <c r="T1198" s="64">
        <f>Tabela1[[#This Row],[real]]/Tabela1[[#This Row],[AV2]]</f>
        <v>0.98857904348785031</v>
      </c>
      <c r="U1198" s="168">
        <v>43534</v>
      </c>
      <c r="V1198" s="191" t="s">
        <v>4358</v>
      </c>
      <c r="W1198" s="191"/>
      <c r="X1198" s="2"/>
      <c r="Y1198" s="41"/>
      <c r="Z1198" s="40"/>
      <c r="AA1198" s="41"/>
      <c r="AB1198" s="40"/>
    </row>
    <row r="1199" spans="1:28" x14ac:dyDescent="0.2">
      <c r="A1199" s="65">
        <v>29227</v>
      </c>
      <c r="B1199" s="65" t="s">
        <v>1072</v>
      </c>
      <c r="C1199" s="65" t="s">
        <v>1573</v>
      </c>
      <c r="D1199" s="39">
        <v>3.5</v>
      </c>
      <c r="E1199" s="41">
        <v>3.5957622133053504</v>
      </c>
      <c r="F1199" s="116">
        <v>1996</v>
      </c>
      <c r="G11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199" s="39"/>
      <c r="I1199" s="41">
        <v>0.86</v>
      </c>
      <c r="J1199" s="23">
        <f>(Tabela1[[#This Row],[real]]-1)^3/Tabela1[[#This Row],[Z]]*0.00002</f>
        <v>4.0674878345693335E-4</v>
      </c>
      <c r="K1199" s="66">
        <v>3140.1092773708588</v>
      </c>
      <c r="L1199" s="66">
        <v>5354.8957126914738</v>
      </c>
      <c r="M1199" s="67">
        <v>42409</v>
      </c>
      <c r="N1199" s="22">
        <f>IF(Tabela1[[#This Row],[Entry]]=$B$1,Tabela1[[#This Row],[real]],Tabela1[[#This Row],[L2]]/Tabela1[[#This Row],[days2]])</f>
        <v>3.5697456241380237</v>
      </c>
      <c r="O1199" s="42">
        <f>IF(Tabela1[[#This Row],[Entry]]=$B$1,Tabela1[[#This Row],[real]],Tabela1[[#This Row],[L]]/($B$1-Tabela1[[#This Row],[Entry]]))</f>
        <v>3.5533481836041632</v>
      </c>
      <c r="P1199" s="115">
        <v>879.64510864246586</v>
      </c>
      <c r="Q1199" s="43">
        <f>MIN(500,$B$1-Tabela1[[#This Row],[Entry]])</f>
        <v>500</v>
      </c>
      <c r="R1199" s="41">
        <f>(0.25-Tabela1[[#This Row],[days]]/2000)*$L$2+(Tabela1[[#This Row],[days]]/2000+0.75)*(IF(Tabela1[[#This Row],[real]]&gt;Tabela1[[#This Row],[AV2]],0.4*Tabela1[[#This Row],[real]]+0.6*Tabela1[[#This Row],[AV2]],Tabela1[[#This Row],[AV2]]))</f>
        <v>3.5801522598049544</v>
      </c>
      <c r="S1199" s="42">
        <f>Tabela1[[#This Row],[real]]-Tabela1[[#This Row],[AV2]]</f>
        <v>2.6016589167326742E-2</v>
      </c>
      <c r="T1199" s="64">
        <f>Tabela1[[#This Row],[real]]/Tabela1[[#This Row],[AV2]]</f>
        <v>1.0072880792937757</v>
      </c>
      <c r="U1199" s="172">
        <v>43534</v>
      </c>
      <c r="V1199" s="191" t="s">
        <v>4099</v>
      </c>
      <c r="W1199" s="307"/>
      <c r="X1199" s="2"/>
      <c r="Y1199" s="41"/>
      <c r="Z1199" s="40"/>
      <c r="AA1199" s="41"/>
      <c r="AB1199" s="40"/>
    </row>
    <row r="1200" spans="1:28" x14ac:dyDescent="0.2">
      <c r="A1200" s="10">
        <v>86075</v>
      </c>
      <c r="B1200" s="10" t="s">
        <v>755</v>
      </c>
      <c r="C1200" s="10" t="s">
        <v>756</v>
      </c>
      <c r="D1200" s="2">
        <v>4.5</v>
      </c>
      <c r="E1200" s="21">
        <v>4.0046034517417581</v>
      </c>
      <c r="F1200" s="116">
        <v>1993</v>
      </c>
      <c r="G12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5.6833304127669795</v>
      </c>
      <c r="H1200" s="39"/>
      <c r="I1200" s="21">
        <v>0.89</v>
      </c>
      <c r="J1200" s="23">
        <f>(Tabela1[[#This Row],[real]]-1)^3/Tabela1[[#This Row],[Z]]*0.00002</f>
        <v>6.0953896675267863E-4</v>
      </c>
      <c r="K1200" s="24">
        <v>3214.6072400547591</v>
      </c>
      <c r="L1200" s="66">
        <v>5394.6181780147363</v>
      </c>
      <c r="M1200" s="1">
        <v>42409</v>
      </c>
      <c r="N1200" s="22">
        <f>IF(Tabela1[[#This Row],[Entry]]=$B$1,Tabela1[[#This Row],[real]],Tabela1[[#This Row],[L2]]/Tabela1[[#This Row],[days2]])</f>
        <v>3.6544365545507116</v>
      </c>
      <c r="O1200" s="22">
        <f>IF(Tabela1[[#This Row],[Entry]]=$B$1,Tabela1[[#This Row],[real]],Tabela1[[#This Row],[L]]/($B$1-Tabela1[[#This Row],[Entry]]))</f>
        <v>3.5797068201823068</v>
      </c>
      <c r="P1200" s="35">
        <v>879.64510864246586</v>
      </c>
      <c r="Q1200" s="3">
        <f>MIN(500,$B$1-Tabela1[[#This Row],[Entry]])</f>
        <v>500</v>
      </c>
      <c r="R1200" s="21">
        <f>(0.25-Tabela1[[#This Row],[days]]/2000)*$L$2+(Tabela1[[#This Row],[days]]/2000+0.75)*(IF(Tabela1[[#This Row],[real]]&gt;Tabela1[[#This Row],[AV2]],0.4*Tabela1[[#This Row],[real]]+0.6*Tabela1[[#This Row],[AV2]],Tabela1[[#This Row],[AV2]]))</f>
        <v>3.7945033134271302</v>
      </c>
      <c r="S1200" s="22">
        <f>Tabela1[[#This Row],[real]]-Tabela1[[#This Row],[AV2]]</f>
        <v>0.35016689719104654</v>
      </c>
      <c r="T1200" s="47">
        <f>Tabela1[[#This Row],[real]]/Tabela1[[#This Row],[AV2]]</f>
        <v>1.0958196679471692</v>
      </c>
      <c r="U1200" s="172">
        <v>43533</v>
      </c>
      <c r="V1200" s="191" t="s">
        <v>4885</v>
      </c>
      <c r="W1200" s="191"/>
      <c r="X1200" s="2"/>
      <c r="Y1200" s="41"/>
      <c r="Z1200" s="40"/>
      <c r="AA1200" s="41"/>
      <c r="AB1200" s="40"/>
    </row>
    <row r="1201" spans="1:28" x14ac:dyDescent="0.2">
      <c r="A1201" s="65">
        <v>3316</v>
      </c>
      <c r="B1201" s="65" t="s">
        <v>1604</v>
      </c>
      <c r="C1201" s="65" t="s">
        <v>1605</v>
      </c>
      <c r="D1201" s="39">
        <v>3.5</v>
      </c>
      <c r="E1201" s="41">
        <v>3.206444406369505</v>
      </c>
      <c r="F1201" s="116">
        <v>1994</v>
      </c>
      <c r="G12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5.2183806716722918</v>
      </c>
      <c r="I1201" s="41">
        <v>0.73</v>
      </c>
      <c r="J1201" s="23">
        <f>(Tabela1[[#This Row],[real]]-1)^3/Tabela1[[#This Row],[Z]]*0.00002</f>
        <v>2.9429718215311291E-4</v>
      </c>
      <c r="K1201" s="66">
        <v>2759.7306957383275</v>
      </c>
      <c r="L1201" s="66">
        <v>4715.9411184828532</v>
      </c>
      <c r="M1201" s="67">
        <v>42409</v>
      </c>
      <c r="N1201" s="22">
        <f>IF(Tabela1[[#This Row],[Entry]]=$B$1,Tabela1[[#This Row],[real]],Tabela1[[#This Row],[L2]]/Tabela1[[#This Row],[days2]])</f>
        <v>3.1373228460252003</v>
      </c>
      <c r="O1201" s="42">
        <f>IF(Tabela1[[#This Row],[Entry]]=$B$1,Tabela1[[#This Row],[real]],Tabela1[[#This Row],[L]]/($B$1-Tabela1[[#This Row],[Entry]]))</f>
        <v>3.1293570792852377</v>
      </c>
      <c r="P1201" s="115">
        <v>879.64510864246586</v>
      </c>
      <c r="Q1201" s="43">
        <f>MIN(500,$B$1-Tabela1[[#This Row],[Entry]])</f>
        <v>500</v>
      </c>
      <c r="R1201" s="41">
        <f>(0.25-Tabela1[[#This Row],[days]]/2000)*$L$2+(Tabela1[[#This Row],[days]]/2000+0.75)*(IF(Tabela1[[#This Row],[real]]&gt;Tabela1[[#This Row],[AV2]],0.4*Tabela1[[#This Row],[real]]+0.6*Tabela1[[#This Row],[AV2]],Tabela1[[#This Row],[AV2]]))</f>
        <v>3.1649714701629224</v>
      </c>
      <c r="S1201" s="42">
        <f>Tabela1[[#This Row],[real]]-Tabela1[[#This Row],[AV2]]</f>
        <v>6.9121560344304722E-2</v>
      </c>
      <c r="T1201" s="64">
        <f>Tabela1[[#This Row],[real]]/Tabela1[[#This Row],[AV2]]</f>
        <v>1.0220320202085282</v>
      </c>
      <c r="U1201" s="168">
        <v>43533</v>
      </c>
      <c r="V1201" s="191" t="s">
        <v>4036</v>
      </c>
      <c r="W1201" s="191"/>
      <c r="X1201" s="2"/>
      <c r="Y1201" s="41"/>
      <c r="Z1201" s="40"/>
      <c r="AA1201" s="41"/>
      <c r="AB1201" s="40"/>
    </row>
    <row r="1202" spans="1:28" x14ac:dyDescent="0.2">
      <c r="A1202" s="65">
        <v>179949</v>
      </c>
      <c r="B1202" s="65" t="s">
        <v>2392</v>
      </c>
      <c r="C1202" s="65" t="s">
        <v>2394</v>
      </c>
      <c r="D1202" s="39">
        <v>3.5</v>
      </c>
      <c r="E1202" s="41">
        <v>3.2415651656885718</v>
      </c>
      <c r="F1202" s="116">
        <v>1996</v>
      </c>
      <c r="G12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1.0105745937692334</v>
      </c>
      <c r="H1202" s="39"/>
      <c r="I1202" s="41">
        <v>0.75</v>
      </c>
      <c r="J1202" s="23">
        <f>(Tabela1[[#This Row],[real]]-1)^3/Tabela1[[#This Row],[Z]]*0.00002</f>
        <v>3.0034668245835735E-4</v>
      </c>
      <c r="K1202" s="66">
        <v>2773.0650781106574</v>
      </c>
      <c r="L1202" s="66">
        <v>4733.1488672797259</v>
      </c>
      <c r="M1202" s="67">
        <v>42409</v>
      </c>
      <c r="N1202" s="22">
        <f>IF(Tabela1[[#This Row],[Entry]]=$B$1,Tabela1[[#This Row],[real]],Tabela1[[#This Row],[L2]]/Tabela1[[#This Row],[days2]])</f>
        <v>3.1524816666010445</v>
      </c>
      <c r="O1202" s="42">
        <f>IF(Tabela1[[#This Row],[Entry]]=$B$1,Tabela1[[#This Row],[real]],Tabela1[[#This Row],[L]]/($B$1-Tabela1[[#This Row],[Entry]]))</f>
        <v>3.1407756252685641</v>
      </c>
      <c r="P1202" s="115">
        <v>879.64510864246586</v>
      </c>
      <c r="Q1202" s="43">
        <f>MIN(500,$B$1-Tabela1[[#This Row],[Entry]])</f>
        <v>500</v>
      </c>
      <c r="R1202" s="41">
        <f>(0.25-Tabela1[[#This Row],[days]]/2000)*$L$2+(Tabela1[[#This Row],[days]]/2000+0.75)*(IF(Tabela1[[#This Row],[real]]&gt;Tabela1[[#This Row],[AV2]],0.4*Tabela1[[#This Row],[real]]+0.6*Tabela1[[#This Row],[AV2]],Tabela1[[#This Row],[AV2]]))</f>
        <v>3.1881150662360556</v>
      </c>
      <c r="S1202" s="42">
        <f>Tabela1[[#This Row],[real]]-Tabela1[[#This Row],[AV2]]</f>
        <v>8.9083499087527329E-2</v>
      </c>
      <c r="T1202" s="64">
        <f>Tabela1[[#This Row],[real]]/Tabela1[[#This Row],[AV2]]</f>
        <v>1.0282582132138378</v>
      </c>
      <c r="U1202" s="168">
        <v>43533</v>
      </c>
      <c r="V1202" s="191" t="s">
        <v>4873</v>
      </c>
      <c r="W1202" s="191"/>
      <c r="X1202" s="2"/>
      <c r="Y1202" s="41"/>
      <c r="Z1202" s="40"/>
      <c r="AA1202" s="41"/>
      <c r="AB1202" s="40"/>
    </row>
    <row r="1203" spans="1:28" x14ac:dyDescent="0.2">
      <c r="A1203" s="550">
        <v>1573471</v>
      </c>
      <c r="B1203" s="550" t="s">
        <v>2702</v>
      </c>
      <c r="C1203" s="550" t="s">
        <v>5893</v>
      </c>
      <c r="D1203" s="551">
        <v>3.5</v>
      </c>
      <c r="E1203" s="552">
        <v>3.3596836252843749</v>
      </c>
      <c r="F1203" s="543">
        <v>2008</v>
      </c>
      <c r="G12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3" s="551"/>
      <c r="I1203" s="552">
        <v>0.35</v>
      </c>
      <c r="J1203" s="544">
        <f>(Tabela1[[#This Row],[real]]-1)^3/Tabela1[[#This Row],[Z]]*0.00002</f>
        <v>7.5079831238731762E-4</v>
      </c>
      <c r="K1203" s="553">
        <v>1123.2978141118779</v>
      </c>
      <c r="L1203" s="545">
        <v>1356.7090769347919</v>
      </c>
      <c r="M1203" s="549">
        <v>43533</v>
      </c>
      <c r="N1203" s="547">
        <f>IF(Tabela1[[#This Row],[Entry]]=$B$1,Tabela1[[#This Row],[real]],Tabela1[[#This Row],[L2]]/Tabela1[[#This Row],[days2]])</f>
        <v>3.5288570639266106</v>
      </c>
      <c r="O1203" s="554">
        <f>IF(Tabela1[[#This Row],[Entry]]=$B$1,Tabela1[[#This Row],[real]],Tabela1[[#This Row],[L]]/($B$1-Tabela1[[#This Row],[Entry]]))</f>
        <v>3.5423213496991957</v>
      </c>
      <c r="P1203" s="555">
        <v>318.3177424766443</v>
      </c>
      <c r="Q1203" s="556">
        <f>MIN(500,$B$1-Tabela1[[#This Row],[Entry]])</f>
        <v>383</v>
      </c>
      <c r="R1203" s="552">
        <f>(0.25-Tabela1[[#This Row],[days]]/2000)*$L$2+(Tabela1[[#This Row],[days]]/2000+0.75)*(IF(Tabela1[[#This Row],[real]]&gt;Tabela1[[#This Row],[AV2]],0.4*Tabela1[[#This Row],[real]]+0.6*Tabela1[[#This Row],[AV2]],Tabela1[[#This Row],[AV2]]))</f>
        <v>3.5177087782075493</v>
      </c>
      <c r="S1203" s="554">
        <f>Tabela1[[#This Row],[real]]-Tabela1[[#This Row],[AV2]]</f>
        <v>-0.16917343864223566</v>
      </c>
      <c r="T1203" s="554">
        <f>Tabela1[[#This Row],[real]]/Tabela1[[#This Row],[AV2]]</f>
        <v>0.95205999121596785</v>
      </c>
      <c r="U1203" s="549">
        <v>43533</v>
      </c>
      <c r="V1203" s="191" t="s">
        <v>4316</v>
      </c>
      <c r="W1203" s="257"/>
      <c r="X1203" s="2"/>
      <c r="Y1203" s="41"/>
      <c r="Z1203" s="40"/>
      <c r="AA1203" s="41"/>
      <c r="AB1203" s="40"/>
    </row>
    <row r="1204" spans="1:28" x14ac:dyDescent="0.2">
      <c r="A1204" s="65">
        <v>13231</v>
      </c>
      <c r="B1204" s="65" t="s">
        <v>1402</v>
      </c>
      <c r="C1204" s="65" t="s">
        <v>2320</v>
      </c>
      <c r="D1204" s="39">
        <v>3.5</v>
      </c>
      <c r="E1204" s="41">
        <v>3.5734708443129204</v>
      </c>
      <c r="F1204" s="116">
        <v>1982</v>
      </c>
      <c r="G12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4" s="39"/>
      <c r="I1204" s="41">
        <v>0.8</v>
      </c>
      <c r="J1204" s="23">
        <f>(Tabela1[[#This Row],[real]]-1)^3/Tabela1[[#This Row],[Z]]*0.00002</f>
        <v>4.2608649152852844E-4</v>
      </c>
      <c r="K1204" s="66">
        <v>3214.2687006149076</v>
      </c>
      <c r="L1204" s="66">
        <v>5523.8756809134875</v>
      </c>
      <c r="M1204" s="67">
        <v>42409</v>
      </c>
      <c r="N1204" s="22">
        <f>IF(Tabela1[[#This Row],[Entry]]=$B$1,Tabela1[[#This Row],[real]],Tabela1[[#This Row],[L2]]/Tabela1[[#This Row],[days2]])</f>
        <v>3.6540516954336364</v>
      </c>
      <c r="O1204" s="42">
        <f>IF(Tabela1[[#This Row],[Entry]]=$B$1,Tabela1[[#This Row],[real]],Tabela1[[#This Row],[L]]/($B$1-Tabela1[[#This Row],[Entry]]))</f>
        <v>3.6654782222385451</v>
      </c>
      <c r="P1204" s="115">
        <v>879.64510864246586</v>
      </c>
      <c r="Q1204" s="43">
        <f>MIN(500,$B$1-Tabela1[[#This Row],[Entry]])</f>
        <v>500</v>
      </c>
      <c r="R1204" s="41">
        <f>(0.25-Tabela1[[#This Row],[days]]/2000)*$L$2+(Tabela1[[#This Row],[days]]/2000+0.75)*(IF(Tabela1[[#This Row],[real]]&gt;Tabela1[[#This Row],[AV2]],0.4*Tabela1[[#This Row],[real]]+0.6*Tabela1[[#This Row],[AV2]],Tabela1[[#This Row],[AV2]]))</f>
        <v>3.6540516954336364</v>
      </c>
      <c r="S1204" s="42">
        <f>Tabela1[[#This Row],[real]]-Tabela1[[#This Row],[AV2]]</f>
        <v>-8.0580851120716002E-2</v>
      </c>
      <c r="T1204" s="64">
        <f>Tabela1[[#This Row],[real]]/Tabela1[[#This Row],[AV2]]</f>
        <v>0.97794753390560518</v>
      </c>
      <c r="U1204" s="168">
        <v>43533</v>
      </c>
      <c r="V1204" s="191" t="s">
        <v>4490</v>
      </c>
      <c r="W1204" s="191"/>
      <c r="X1204" s="2"/>
      <c r="Y1204" s="41"/>
      <c r="Z1204" s="40"/>
      <c r="AA1204" s="41"/>
      <c r="AB1204" s="40"/>
    </row>
    <row r="1205" spans="1:28" x14ac:dyDescent="0.2">
      <c r="A1205" s="65">
        <v>67</v>
      </c>
      <c r="B1205" s="65" t="s">
        <v>37</v>
      </c>
      <c r="C1205" s="65" t="s">
        <v>236</v>
      </c>
      <c r="D1205" s="39">
        <v>4</v>
      </c>
      <c r="E1205" s="41">
        <v>3.6084252302641517</v>
      </c>
      <c r="F1205" s="116">
        <v>1996</v>
      </c>
      <c r="G12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6.8596000114535025</v>
      </c>
      <c r="H1205" s="39"/>
      <c r="I1205" s="41">
        <v>0.88</v>
      </c>
      <c r="J1205" s="23">
        <f>(Tabela1[[#This Row],[real]]-1)^3/Tabela1[[#This Row],[Z]]*0.00002</f>
        <v>4.0335040788538244E-4</v>
      </c>
      <c r="K1205" s="66">
        <v>3251.58223955941</v>
      </c>
      <c r="L1205" s="66">
        <v>5580.6457272961788</v>
      </c>
      <c r="M1205" s="67">
        <v>42409</v>
      </c>
      <c r="N1205" s="22">
        <f>IF(Tabela1[[#This Row],[Entry]]=$B$1,Tabela1[[#This Row],[real]],Tabela1[[#This Row],[L2]]/Tabela1[[#This Row],[days2]])</f>
        <v>3.6964705511493094</v>
      </c>
      <c r="O1205" s="42">
        <f>IF(Tabela1[[#This Row],[Entry]]=$B$1,Tabela1[[#This Row],[real]],Tabela1[[#This Row],[L]]/($B$1-Tabela1[[#This Row],[Entry]]))</f>
        <v>3.7031491222934165</v>
      </c>
      <c r="P1205" s="115">
        <v>879.64510864246586</v>
      </c>
      <c r="Q1205" s="43">
        <f>MIN(500,$B$1-Tabela1[[#This Row],[Entry]])</f>
        <v>500</v>
      </c>
      <c r="R1205" s="41">
        <f>(0.25-Tabela1[[#This Row],[days]]/2000)*$L$2+(Tabela1[[#This Row],[days]]/2000+0.75)*(IF(Tabela1[[#This Row],[real]]&gt;Tabela1[[#This Row],[AV2]],0.4*Tabela1[[#This Row],[real]]+0.6*Tabela1[[#This Row],[AV2]],Tabela1[[#This Row],[AV2]]))</f>
        <v>3.6964705511493094</v>
      </c>
      <c r="S1205" s="42">
        <f>Tabela1[[#This Row],[real]]-Tabela1[[#This Row],[AV2]]</f>
        <v>-8.8045320885157707E-2</v>
      </c>
      <c r="T1205" s="64">
        <f>Tabela1[[#This Row],[real]]/Tabela1[[#This Row],[AV2]]</f>
        <v>0.97618124649801885</v>
      </c>
      <c r="U1205" s="172">
        <v>43532</v>
      </c>
      <c r="V1205" s="191" t="s">
        <v>4828</v>
      </c>
      <c r="W1205" s="191"/>
      <c r="X1205" s="2"/>
      <c r="Y1205" s="41"/>
      <c r="Z1205" s="40"/>
      <c r="AA1205" s="41"/>
      <c r="AB1205" s="40"/>
    </row>
    <row r="1206" spans="1:28" x14ac:dyDescent="0.2">
      <c r="A1206" s="403">
        <v>9183297</v>
      </c>
      <c r="B1206" s="403" t="s">
        <v>3004</v>
      </c>
      <c r="C1206" s="403" t="s">
        <v>5444</v>
      </c>
      <c r="D1206" s="404">
        <v>3.5</v>
      </c>
      <c r="E1206" s="405">
        <v>3.3803339863198758</v>
      </c>
      <c r="F1206" s="116">
        <v>2018</v>
      </c>
      <c r="G12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6" s="404"/>
      <c r="I1206" s="405">
        <v>0.37</v>
      </c>
      <c r="J1206" s="362">
        <f>(Tabela1[[#This Row],[real]]-1)^3/Tabela1[[#This Row],[Z]]*0.00002</f>
        <v>7.2902423204393321E-4</v>
      </c>
      <c r="K1206" s="407">
        <v>1544.4698332531977</v>
      </c>
      <c r="L1206" s="66">
        <v>2037.0529317471467</v>
      </c>
      <c r="M1206" s="367">
        <v>43335</v>
      </c>
      <c r="N1206" s="365">
        <f>IF(Tabela1[[#This Row],[Entry]]=$B$1,Tabela1[[#This Row],[real]],Tabela1[[#This Row],[L2]]/Tabela1[[#This Row],[days2]])</f>
        <v>3.503598823312247</v>
      </c>
      <c r="O1206" s="408">
        <f>IF(Tabela1[[#This Row],[Entry]]=$B$1,Tabela1[[#This Row],[real]],Tabela1[[#This Row],[L]]/($B$1-Tabela1[[#This Row],[Entry]]))</f>
        <v>3.5061152009417325</v>
      </c>
      <c r="P1206" s="406">
        <v>440.82382462758119</v>
      </c>
      <c r="Q1206" s="409">
        <f>MIN(500,$B$1-Tabela1[[#This Row],[Entry]])</f>
        <v>500</v>
      </c>
      <c r="R1206" s="405">
        <f>(0.25-Tabela1[[#This Row],[days]]/2000)*$L$2+(Tabela1[[#This Row],[days]]/2000+0.75)*(IF(Tabela1[[#This Row],[real]]&gt;Tabela1[[#This Row],[AV2]],0.4*Tabela1[[#This Row],[real]]+0.6*Tabela1[[#This Row],[AV2]],Tabela1[[#This Row],[AV2]]))</f>
        <v>3.503598823312247</v>
      </c>
      <c r="S1206" s="408">
        <f>Tabela1[[#This Row],[real]]-Tabela1[[#This Row],[AV2]]</f>
        <v>-0.12326483699237123</v>
      </c>
      <c r="T1206" s="408">
        <f>Tabela1[[#This Row],[real]]/Tabela1[[#This Row],[AV2]]</f>
        <v>0.96481765087595317</v>
      </c>
      <c r="U1206" s="367">
        <v>43532</v>
      </c>
      <c r="V1206" s="191" t="s">
        <v>4046</v>
      </c>
      <c r="W1206" s="191"/>
      <c r="X1206" s="2"/>
      <c r="Y1206" s="41"/>
      <c r="Z1206" s="40"/>
      <c r="AA1206" s="41"/>
      <c r="AB1206" s="40"/>
    </row>
    <row r="1207" spans="1:28" x14ac:dyDescent="0.2">
      <c r="A1207" s="540">
        <v>8732376</v>
      </c>
      <c r="B1207" s="540" t="s">
        <v>2852</v>
      </c>
      <c r="C1207" s="540" t="s">
        <v>5892</v>
      </c>
      <c r="D1207" s="541">
        <v>3.5</v>
      </c>
      <c r="E1207" s="542">
        <v>3.4295206855041931</v>
      </c>
      <c r="F1207" s="543">
        <v>2017</v>
      </c>
      <c r="G12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7" s="541"/>
      <c r="I1207" s="542">
        <v>0.32999999999999996</v>
      </c>
      <c r="J1207" s="544">
        <f>(Tabela1[[#This Row],[real]]-1)^3/Tabela1[[#This Row],[Z]]*0.00002</f>
        <v>8.6911622801290952E-4</v>
      </c>
      <c r="K1207" s="545">
        <v>1155.967812631982</v>
      </c>
      <c r="L1207" s="545">
        <v>1397.5076192359645</v>
      </c>
      <c r="M1207" s="546">
        <v>43532</v>
      </c>
      <c r="N1207" s="547">
        <f>IF(Tabela1[[#This Row],[Entry]]=$B$1,Tabela1[[#This Row],[real]],Tabela1[[#This Row],[L2]]/Tabela1[[#This Row],[days2]])</f>
        <v>3.6237300853921188</v>
      </c>
      <c r="O1207" s="547">
        <f>IF(Tabela1[[#This Row],[Entry]]=$B$1,Tabela1[[#This Row],[real]],Tabela1[[#This Row],[L]]/($B$1-Tabela1[[#This Row],[Entry]]))</f>
        <v>3.6393427584269911</v>
      </c>
      <c r="P1207" s="543">
        <v>318.99942473416763</v>
      </c>
      <c r="Q1207" s="548">
        <f>MIN(500,$B$1-Tabela1[[#This Row],[Entry]])</f>
        <v>384</v>
      </c>
      <c r="R1207" s="542">
        <f>(0.25-Tabela1[[#This Row],[days]]/2000)*$L$2+(Tabela1[[#This Row],[days]]/2000+0.75)*(IF(Tabela1[[#This Row],[real]]&gt;Tabela1[[#This Row],[AV2]],0.4*Tabela1[[#This Row],[real]]+0.6*Tabela1[[#This Row],[AV2]],Tabela1[[#This Row],[AV2]]))</f>
        <v>3.6071744489213833</v>
      </c>
      <c r="S1207" s="547">
        <f>Tabela1[[#This Row],[real]]-Tabela1[[#This Row],[AV2]]</f>
        <v>-0.19420939988792574</v>
      </c>
      <c r="T1207" s="547">
        <f>Tabela1[[#This Row],[real]]/Tabela1[[#This Row],[AV2]]</f>
        <v>0.94640621809256231</v>
      </c>
      <c r="U1207" s="549">
        <v>43532</v>
      </c>
      <c r="V1207" s="191" t="s">
        <v>3941</v>
      </c>
      <c r="W1207" s="191"/>
      <c r="X1207" s="2"/>
      <c r="Y1207" s="41"/>
      <c r="Z1207" s="40"/>
      <c r="AA1207" s="41"/>
      <c r="AB1207" s="40"/>
    </row>
    <row r="1208" spans="1:28" x14ac:dyDescent="0.2">
      <c r="A1208" s="65">
        <v>937438</v>
      </c>
      <c r="B1208" s="65" t="s">
        <v>22</v>
      </c>
      <c r="C1208" s="65" t="s">
        <v>2222</v>
      </c>
      <c r="D1208" s="39">
        <v>4</v>
      </c>
      <c r="E1208" s="41">
        <v>3.8244873916360129</v>
      </c>
      <c r="F1208" s="116">
        <v>2007</v>
      </c>
      <c r="G12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08" s="39"/>
      <c r="I1208" s="41">
        <v>0.65</v>
      </c>
      <c r="J1208" s="23">
        <f>(Tabela1[[#This Row],[real]]-1)^3/Tabela1[[#This Row],[Z]]*0.00002</f>
        <v>6.9332292450596713E-4</v>
      </c>
      <c r="K1208" s="66">
        <v>3196.2579536755511</v>
      </c>
      <c r="L1208" s="66">
        <v>5398.6188570284276</v>
      </c>
      <c r="M1208" s="67">
        <v>42409</v>
      </c>
      <c r="N1208" s="22">
        <f>IF(Tabela1[[#This Row],[Entry]]=$B$1,Tabela1[[#This Row],[real]],Tabela1[[#This Row],[L2]]/Tabela1[[#This Row],[days2]])</f>
        <v>3.6335766802685407</v>
      </c>
      <c r="O1208" s="42">
        <f>IF(Tabela1[[#This Row],[Entry]]=$B$1,Tabela1[[#This Row],[real]],Tabela1[[#This Row],[L]]/($B$1-Tabela1[[#This Row],[Entry]]))</f>
        <v>3.5823615507819691</v>
      </c>
      <c r="P1208" s="115">
        <v>879.64510864246586</v>
      </c>
      <c r="Q1208" s="43">
        <f>MIN(500,$B$1-Tabela1[[#This Row],[Entry]])</f>
        <v>500</v>
      </c>
      <c r="R1208" s="41">
        <f>(0.25-Tabela1[[#This Row],[days]]/2000)*$L$2+(Tabela1[[#This Row],[days]]/2000+0.75)*(IF(Tabela1[[#This Row],[real]]&gt;Tabela1[[#This Row],[AV2]],0.4*Tabela1[[#This Row],[real]]+0.6*Tabela1[[#This Row],[AV2]],Tabela1[[#This Row],[AV2]]))</f>
        <v>3.7099409648155297</v>
      </c>
      <c r="S1208" s="42">
        <f>Tabela1[[#This Row],[real]]-Tabela1[[#This Row],[AV2]]</f>
        <v>0.19091071136747217</v>
      </c>
      <c r="T1208" s="64">
        <f>Tabela1[[#This Row],[real]]/Tabela1[[#This Row],[AV2]]</f>
        <v>1.0525407135080367</v>
      </c>
      <c r="U1208" s="172">
        <v>43532</v>
      </c>
      <c r="V1208" s="191" t="s">
        <v>3951</v>
      </c>
      <c r="W1208" s="191"/>
      <c r="X1208" s="2"/>
      <c r="Y1208" s="41"/>
      <c r="Z1208" s="40"/>
      <c r="AA1208" s="41"/>
      <c r="AB1208" s="40"/>
    </row>
    <row r="1209" spans="1:28" x14ac:dyDescent="0.2">
      <c r="A1209" s="10">
        <v>37282</v>
      </c>
      <c r="B1209" s="10" t="s">
        <v>460</v>
      </c>
      <c r="C1209" s="10" t="s">
        <v>1773</v>
      </c>
      <c r="D1209" s="2">
        <v>3.5</v>
      </c>
      <c r="E1209" s="21">
        <v>3.418963355167389</v>
      </c>
      <c r="F1209" s="116">
        <v>1995</v>
      </c>
      <c r="G12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09" s="21">
        <v>0.75</v>
      </c>
      <c r="J1209" s="23">
        <f>(Tabela1[[#This Row],[real]]-1)^3/Tabela1[[#This Row],[Z]]*0.00002</f>
        <v>3.774475408086639E-4</v>
      </c>
      <c r="K1209" s="24">
        <v>2934.2317958457402</v>
      </c>
      <c r="L1209" s="66">
        <v>4982.5167054105286</v>
      </c>
      <c r="M1209" s="1">
        <v>42409</v>
      </c>
      <c r="N1209" s="22">
        <f>IF(Tabela1[[#This Row],[Entry]]=$B$1,Tabela1[[#This Row],[real]],Tabela1[[#This Row],[L2]]/Tabela1[[#This Row],[days2]])</f>
        <v>3.3356995531687388</v>
      </c>
      <c r="O1209" s="22">
        <f>IF(Tabela1[[#This Row],[Entry]]=$B$1,Tabela1[[#This Row],[real]],Tabela1[[#This Row],[L]]/($B$1-Tabela1[[#This Row],[Entry]]))</f>
        <v>3.3062486432717511</v>
      </c>
      <c r="P1209" s="35">
        <v>879.64510864246586</v>
      </c>
      <c r="Q1209" s="3">
        <f>MIN(500,$B$1-Tabela1[[#This Row],[Entry]])</f>
        <v>500</v>
      </c>
      <c r="R1209" s="21">
        <f>(0.25-Tabela1[[#This Row],[days]]/2000)*$L$2+(Tabela1[[#This Row],[days]]/2000+0.75)*(IF(Tabela1[[#This Row],[real]]&gt;Tabela1[[#This Row],[AV2]],0.4*Tabela1[[#This Row],[real]]+0.6*Tabela1[[#This Row],[AV2]],Tabela1[[#This Row],[AV2]]))</f>
        <v>3.3690050739681987</v>
      </c>
      <c r="S1209" s="22">
        <f>Tabela1[[#This Row],[real]]-Tabela1[[#This Row],[AV2]]</f>
        <v>8.3263801998650244E-2</v>
      </c>
      <c r="T1209" s="47">
        <f>Tabela1[[#This Row],[real]]/Tabela1[[#This Row],[AV2]]</f>
        <v>1.0249614213365092</v>
      </c>
      <c r="U1209" s="168">
        <v>43531</v>
      </c>
      <c r="V1209" s="191" t="s">
        <v>4004</v>
      </c>
      <c r="W1209" s="307"/>
      <c r="X1209" s="2"/>
      <c r="Y1209" s="41"/>
      <c r="Z1209" s="40"/>
      <c r="AA1209" s="41"/>
      <c r="AB1209" s="40"/>
    </row>
    <row r="1210" spans="1:28" x14ac:dyDescent="0.2">
      <c r="A1210" s="65">
        <v>7090287</v>
      </c>
      <c r="B1210" s="65" t="s">
        <v>3111</v>
      </c>
      <c r="C1210" s="65" t="s">
        <v>3112</v>
      </c>
      <c r="D1210" s="39">
        <v>3.5</v>
      </c>
      <c r="E1210" s="41">
        <v>3.5473262191519761</v>
      </c>
      <c r="F1210" s="116">
        <v>2016</v>
      </c>
      <c r="G12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0" s="39"/>
      <c r="I1210" s="41">
        <v>0.53</v>
      </c>
      <c r="J1210" s="23">
        <f>(Tabela1[[#This Row],[real]]-1)^3/Tabela1[[#This Row],[Z]]*0.00002</f>
        <v>6.2374607138255904E-4</v>
      </c>
      <c r="K1210" s="66">
        <v>2689.9747202559111</v>
      </c>
      <c r="L1210" s="66">
        <v>4414.5467903848348</v>
      </c>
      <c r="M1210" s="67">
        <v>42649</v>
      </c>
      <c r="N1210" s="22">
        <f>IF(Tabela1[[#This Row],[Entry]]=$B$1,Tabela1[[#This Row],[real]],Tabela1[[#This Row],[L2]]/Tabela1[[#This Row],[days2]])</f>
        <v>3.5020270654722498</v>
      </c>
      <c r="O1210" s="42">
        <f>IF(Tabela1[[#This Row],[Entry]]=$B$1,Tabela1[[#This Row],[real]],Tabela1[[#This Row],[L]]/($B$1-Tabela1[[#This Row],[Entry]]))</f>
        <v>3.4842516104063415</v>
      </c>
      <c r="P1210" s="115">
        <v>768.11934058915301</v>
      </c>
      <c r="Q1210" s="43">
        <f>MIN(500,$B$1-Tabela1[[#This Row],[Entry]])</f>
        <v>500</v>
      </c>
      <c r="R1210" s="41">
        <f>(0.25-Tabela1[[#This Row],[days]]/2000)*$L$2+(Tabela1[[#This Row],[days]]/2000+0.75)*(IF(Tabela1[[#This Row],[real]]&gt;Tabela1[[#This Row],[AV2]],0.4*Tabela1[[#This Row],[real]]+0.6*Tabela1[[#This Row],[AV2]],Tabela1[[#This Row],[AV2]]))</f>
        <v>3.5201467269441404</v>
      </c>
      <c r="S1210" s="42">
        <f>Tabela1[[#This Row],[real]]-Tabela1[[#This Row],[AV2]]</f>
        <v>4.5299153679726256E-2</v>
      </c>
      <c r="T1210" s="64">
        <f>Tabela1[[#This Row],[real]]/Tabela1[[#This Row],[AV2]]</f>
        <v>1.0129351238105344</v>
      </c>
      <c r="U1210" s="168">
        <v>43530</v>
      </c>
      <c r="V1210" s="191" t="s">
        <v>4755</v>
      </c>
      <c r="W1210" s="191"/>
      <c r="X1210" s="2"/>
      <c r="Y1210" s="41"/>
      <c r="Z1210" s="40"/>
      <c r="AA1210" s="41"/>
      <c r="AB1210" s="40"/>
    </row>
    <row r="1211" spans="1:28" x14ac:dyDescent="0.2">
      <c r="A1211" s="75">
        <v>3981519</v>
      </c>
      <c r="B1211" s="75" t="s">
        <v>3563</v>
      </c>
      <c r="C1211" s="75" t="s">
        <v>3720</v>
      </c>
      <c r="D1211" s="76">
        <v>3.5</v>
      </c>
      <c r="E1211" s="77">
        <v>3.5937886452350281</v>
      </c>
      <c r="F1211" s="116">
        <v>2011</v>
      </c>
      <c r="G12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1" s="597">
        <v>1</v>
      </c>
      <c r="I1211" s="77">
        <v>0.54</v>
      </c>
      <c r="J1211" s="23">
        <f>(Tabela1[[#This Row],[real]]-1)^3/Tabela1[[#This Row],[Z]]*0.00002</f>
        <v>6.4630868210981737E-4</v>
      </c>
      <c r="K1211" s="112">
        <v>2084.0809936012724</v>
      </c>
      <c r="L1211" s="66">
        <v>3052.045366373256</v>
      </c>
      <c r="M1211" s="79">
        <v>43107</v>
      </c>
      <c r="N1211" s="22">
        <f>IF(Tabela1[[#This Row],[Entry]]=$B$1,Tabela1[[#This Row],[real]],Tabela1[[#This Row],[L2]]/Tabela1[[#This Row],[days2]])</f>
        <v>3.753133031192335</v>
      </c>
      <c r="O1211" s="64">
        <f>IF(Tabela1[[#This Row],[Entry]]=$B$1,Tabela1[[#This Row],[real]],Tabela1[[#This Row],[L]]/($B$1-Tabela1[[#This Row],[Entry]]))</f>
        <v>3.7726147915615029</v>
      </c>
      <c r="P1211" s="117">
        <v>555.29099988741393</v>
      </c>
      <c r="Q1211" s="78">
        <f>MIN(500,$B$1-Tabela1[[#This Row],[Entry]])</f>
        <v>500</v>
      </c>
      <c r="R1211" s="77">
        <f>(0.25-Tabela1[[#This Row],[days]]/2000)*$L$2+(Tabela1[[#This Row],[days]]/2000+0.75)*(IF(Tabela1[[#This Row],[real]]&gt;Tabela1[[#This Row],[AV2]],0.4*Tabela1[[#This Row],[real]]+0.6*Tabela1[[#This Row],[AV2]],Tabela1[[#This Row],[AV2]]))</f>
        <v>3.753133031192335</v>
      </c>
      <c r="S1211" s="64">
        <f>Tabela1[[#This Row],[real]]-Tabela1[[#This Row],[AV2]]</f>
        <v>-0.15934438595730693</v>
      </c>
      <c r="T1211" s="64">
        <f>Tabela1[[#This Row],[real]]/Tabela1[[#This Row],[AV2]]</f>
        <v>0.95754363497563399</v>
      </c>
      <c r="U1211" s="172">
        <v>43530</v>
      </c>
      <c r="V1211" s="191" t="s">
        <v>4705</v>
      </c>
      <c r="W1211" s="191"/>
      <c r="X1211" s="2"/>
      <c r="Y1211" s="41"/>
      <c r="Z1211" s="40"/>
      <c r="AA1211" s="41"/>
      <c r="AB1211" s="40"/>
    </row>
    <row r="1212" spans="1:28" x14ac:dyDescent="0.2">
      <c r="A1212" s="65">
        <v>2044</v>
      </c>
      <c r="B1212" s="65" t="s">
        <v>3184</v>
      </c>
      <c r="C1212" s="65" t="s">
        <v>3185</v>
      </c>
      <c r="D1212" s="39">
        <v>2.5</v>
      </c>
      <c r="E1212" s="41">
        <v>2.645321438568379</v>
      </c>
      <c r="F1212" s="116">
        <v>1995</v>
      </c>
      <c r="G12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2" s="39"/>
      <c r="I1212" s="41">
        <v>0.43</v>
      </c>
      <c r="J1212" s="23">
        <f>(Tabela1[[#This Row],[real]]-1)^3/Tabela1[[#This Row],[Z]]*0.00002</f>
        <v>2.0716377196916246E-4</v>
      </c>
      <c r="K1212" s="66">
        <v>2152.2327999492031</v>
      </c>
      <c r="L1212" s="66">
        <v>3587.1090405119357</v>
      </c>
      <c r="M1212" s="67">
        <v>42679</v>
      </c>
      <c r="N1212" s="22">
        <f>IF(Tabela1[[#This Row],[Entry]]=$B$1,Tabela1[[#This Row],[real]],Tabela1[[#This Row],[L2]]/Tabela1[[#This Row],[days2]])</f>
        <v>2.8537441185228434</v>
      </c>
      <c r="O1212" s="42">
        <f>IF(Tabela1[[#This Row],[Entry]]=$B$1,Tabela1[[#This Row],[real]],Tabela1[[#This Row],[L]]/($B$1-Tabela1[[#This Row],[Entry]]))</f>
        <v>2.8998456269296167</v>
      </c>
      <c r="P1212" s="115">
        <v>754.17861958248841</v>
      </c>
      <c r="Q1212" s="43">
        <f>MIN(500,$B$1-Tabela1[[#This Row],[Entry]])</f>
        <v>500</v>
      </c>
      <c r="R1212" s="559">
        <f>(0.25-Tabela1[[#This Row],[days]]/2000)*$L$2+(Tabela1[[#This Row],[days]]/2000+0.75)*(IF(Tabela1[[#This Row],[real]]&gt;Tabela1[[#This Row],[AV2]],0.4*Tabela1[[#This Row],[real]]+0.6*Tabela1[[#This Row],[AV2]],Tabela1[[#This Row],[AV2]]))</f>
        <v>2.8537441185228434</v>
      </c>
      <c r="S1212" s="42">
        <f>Tabela1[[#This Row],[real]]-Tabela1[[#This Row],[AV2]]</f>
        <v>-0.2084226799544644</v>
      </c>
      <c r="T1212" s="64">
        <f>Tabela1[[#This Row],[real]]/Tabela1[[#This Row],[AV2]]</f>
        <v>0.92696518282713158</v>
      </c>
      <c r="U1212" s="168">
        <v>43529</v>
      </c>
      <c r="V1212" s="191" t="s">
        <v>4914</v>
      </c>
      <c r="W1212" s="191"/>
      <c r="X1212" s="2"/>
      <c r="Y1212" s="41"/>
      <c r="Z1212" s="40"/>
      <c r="AA1212" s="41"/>
      <c r="AB1212" s="40"/>
    </row>
    <row r="1213" spans="1:28" x14ac:dyDescent="0.2">
      <c r="A1213" s="550">
        <v>3376497</v>
      </c>
      <c r="B1213" s="550" t="s">
        <v>5890</v>
      </c>
      <c r="C1213" s="550" t="s">
        <v>5891</v>
      </c>
      <c r="D1213" s="551">
        <v>3</v>
      </c>
      <c r="E1213" s="552">
        <v>2.8468822917128089</v>
      </c>
      <c r="F1213" s="543">
        <v>2011</v>
      </c>
      <c r="G12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3" s="551"/>
      <c r="I1213" s="552">
        <v>0.24</v>
      </c>
      <c r="J1213" s="544">
        <f>(Tabela1[[#This Row],[real]]-1)^3/Tabela1[[#This Row],[Z]]*0.00002</f>
        <v>5.249723205366137E-4</v>
      </c>
      <c r="K1213" s="553">
        <v>951.75776747284795</v>
      </c>
      <c r="L1213" s="545">
        <v>1150.9404379765454</v>
      </c>
      <c r="M1213" s="549">
        <v>43529</v>
      </c>
      <c r="N1213" s="547">
        <f>IF(Tabela1[[#This Row],[Entry]]=$B$1,Tabela1[[#This Row],[real]],Tabela1[[#This Row],[L2]]/Tabela1[[#This Row],[days2]])</f>
        <v>2.9646044999125616</v>
      </c>
      <c r="O1213" s="554">
        <f>IF(Tabela1[[#This Row],[Entry]]=$B$1,Tabela1[[#This Row],[real]],Tabela1[[#This Row],[L]]/($B$1-Tabela1[[#This Row],[Entry]]))</f>
        <v>2.9740062996809957</v>
      </c>
      <c r="P1213" s="555">
        <v>321.0403841392399</v>
      </c>
      <c r="Q1213" s="556">
        <f>MIN(500,$B$1-Tabela1[[#This Row],[Entry]])</f>
        <v>387</v>
      </c>
      <c r="R1213" s="552">
        <f>(0.25-Tabela1[[#This Row],[days]]/2000)*$L$2+(Tabela1[[#This Row],[days]]/2000+0.75)*(IF(Tabela1[[#This Row],[real]]&gt;Tabela1[[#This Row],[AV2]],0.4*Tabela1[[#This Row],[real]]+0.6*Tabela1[[#This Row],[AV2]],Tabela1[[#This Row],[AV2]]))</f>
        <v>2.9857176220335955</v>
      </c>
      <c r="S1213" s="554">
        <f>Tabela1[[#This Row],[real]]-Tabela1[[#This Row],[AV2]]</f>
        <v>-0.11772220819975265</v>
      </c>
      <c r="T1213" s="554">
        <f>Tabela1[[#This Row],[real]]/Tabela1[[#This Row],[AV2]]</f>
        <v>0.96029075439802347</v>
      </c>
      <c r="U1213" s="549">
        <v>43529</v>
      </c>
      <c r="V1213" s="191" t="s">
        <v>4139</v>
      </c>
      <c r="W1213" s="191"/>
      <c r="X1213" s="2"/>
      <c r="Y1213" s="41"/>
      <c r="Z1213" s="40"/>
      <c r="AA1213" s="41"/>
      <c r="AB1213" s="40"/>
    </row>
    <row r="1214" spans="1:28" x14ac:dyDescent="0.2">
      <c r="A1214" s="550">
        <v>7207000</v>
      </c>
      <c r="B1214" s="550" t="s">
        <v>5888</v>
      </c>
      <c r="C1214" s="550" t="s">
        <v>5889</v>
      </c>
      <c r="D1214" s="551">
        <v>3</v>
      </c>
      <c r="E1214" s="552">
        <v>2.9770059511602462</v>
      </c>
      <c r="F1214" s="543">
        <v>2016</v>
      </c>
      <c r="G12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4" s="551"/>
      <c r="I1214" s="552">
        <v>0.33999999999999997</v>
      </c>
      <c r="J1214" s="544">
        <f>(Tabela1[[#This Row],[real]]-1)^3/Tabela1[[#This Row],[Z]]*0.00002</f>
        <v>4.5454303612101608E-4</v>
      </c>
      <c r="K1214" s="553">
        <v>986.88110008198305</v>
      </c>
      <c r="L1214" s="545">
        <v>1192.5696150829203</v>
      </c>
      <c r="M1214" s="549">
        <v>43529</v>
      </c>
      <c r="N1214" s="547">
        <f>IF(Tabela1[[#This Row],[Entry]]=$B$1,Tabela1[[#This Row],[real]],Tabela1[[#This Row],[L2]]/Tabela1[[#This Row],[days2]])</f>
        <v>3.0740092176501954</v>
      </c>
      <c r="O1214" s="554">
        <f>IF(Tabela1[[#This Row],[Entry]]=$B$1,Tabela1[[#This Row],[real]],Tabela1[[#This Row],[L]]/($B$1-Tabela1[[#This Row],[Entry]]))</f>
        <v>3.081575232772404</v>
      </c>
      <c r="P1214" s="555">
        <v>321.0403841392399</v>
      </c>
      <c r="Q1214" s="556">
        <f>MIN(500,$B$1-Tabela1[[#This Row],[Entry]])</f>
        <v>387</v>
      </c>
      <c r="R1214" s="552">
        <f>(0.25-Tabela1[[#This Row],[days]]/2000)*$L$2+(Tabela1[[#This Row],[days]]/2000+0.75)*(IF(Tabela1[[#This Row],[real]]&gt;Tabela1[[#This Row],[AV2]],0.4*Tabela1[[#This Row],[real]]+0.6*Tabela1[[#This Row],[AV2]],Tabela1[[#This Row],[AV2]]))</f>
        <v>3.0889409732190529</v>
      </c>
      <c r="S1214" s="554">
        <f>Tabela1[[#This Row],[real]]-Tabela1[[#This Row],[AV2]]</f>
        <v>-9.7003266489949169E-2</v>
      </c>
      <c r="T1214" s="554">
        <f>Tabela1[[#This Row],[real]]/Tabela1[[#This Row],[AV2]]</f>
        <v>0.96844405477609485</v>
      </c>
      <c r="U1214" s="549">
        <v>43529</v>
      </c>
      <c r="V1214" s="191" t="s">
        <v>4009</v>
      </c>
      <c r="W1214" s="191"/>
      <c r="X1214" s="2"/>
      <c r="Y1214" s="41"/>
      <c r="Z1214" s="40"/>
      <c r="AA1214" s="41"/>
      <c r="AB1214" s="40"/>
    </row>
    <row r="1215" spans="1:28" x14ac:dyDescent="0.2">
      <c r="A1215" s="540">
        <v>7275157</v>
      </c>
      <c r="B1215" s="540" t="s">
        <v>5516</v>
      </c>
      <c r="C1215" s="540" t="s">
        <v>5516</v>
      </c>
      <c r="D1215" s="541">
        <v>3.5</v>
      </c>
      <c r="E1215" s="542">
        <v>3.2640335698923106</v>
      </c>
      <c r="F1215" s="543">
        <v>2016</v>
      </c>
      <c r="G12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5" s="541"/>
      <c r="I1215" s="542">
        <v>0.35</v>
      </c>
      <c r="J1215" s="544">
        <f>(Tabela1[[#This Row],[real]]-1)^3/Tabela1[[#This Row],[Z]]*0.00002</f>
        <v>6.6314811193385207E-4</v>
      </c>
      <c r="K1215" s="545">
        <v>1095.8482630685016</v>
      </c>
      <c r="L1215" s="545">
        <v>1325.6254896981459</v>
      </c>
      <c r="M1215" s="546">
        <v>43529</v>
      </c>
      <c r="N1215" s="547">
        <f>IF(Tabela1[[#This Row],[Entry]]=$B$1,Tabela1[[#This Row],[real]],Tabela1[[#This Row],[L2]]/Tabela1[[#This Row],[days2]])</f>
        <v>3.4134280832196371</v>
      </c>
      <c r="O1215" s="547">
        <f>IF(Tabela1[[#This Row],[Entry]]=$B$1,Tabela1[[#This Row],[real]],Tabela1[[#This Row],[L]]/($B$1-Tabela1[[#This Row],[Entry]]))</f>
        <v>3.4253888622691107</v>
      </c>
      <c r="P1215" s="543">
        <v>321.0403841392399</v>
      </c>
      <c r="Q1215" s="548">
        <f>MIN(500,$B$1-Tabela1[[#This Row],[Entry]])</f>
        <v>387</v>
      </c>
      <c r="R1215" s="542">
        <f>(0.25-Tabela1[[#This Row],[days]]/2000)*$L$2+(Tabela1[[#This Row],[days]]/2000+0.75)*(IF(Tabela1[[#This Row],[real]]&gt;Tabela1[[#This Row],[AV2]],0.4*Tabela1[[#This Row],[real]]+0.6*Tabela1[[#This Row],[AV2]],Tabela1[[#This Row],[AV2]]))</f>
        <v>3.4091826728838215</v>
      </c>
      <c r="S1215" s="547">
        <f>Tabela1[[#This Row],[real]]-Tabela1[[#This Row],[AV2]]</f>
        <v>-0.14939451332732645</v>
      </c>
      <c r="T1215" s="547">
        <f>Tabela1[[#This Row],[real]]/Tabela1[[#This Row],[AV2]]</f>
        <v>0.9562332910830178</v>
      </c>
      <c r="U1215" s="549">
        <v>43529</v>
      </c>
      <c r="V1215" s="191" t="s">
        <v>4214</v>
      </c>
      <c r="W1215" s="191"/>
      <c r="X1215" s="2"/>
      <c r="Y1215" s="41"/>
      <c r="Z1215" s="40"/>
      <c r="AA1215" s="41"/>
      <c r="AB1215" s="40"/>
    </row>
    <row r="1216" spans="1:28" x14ac:dyDescent="0.2">
      <c r="A1216" s="65">
        <v>686344</v>
      </c>
      <c r="B1216" s="65" t="s">
        <v>1970</v>
      </c>
      <c r="C1216" s="65" t="s">
        <v>3253</v>
      </c>
      <c r="D1216" s="39">
        <v>3.5</v>
      </c>
      <c r="E1216" s="41">
        <v>3.2986078493205251</v>
      </c>
      <c r="F1216" s="116">
        <v>1986</v>
      </c>
      <c r="G12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6" s="39"/>
      <c r="I1216" s="41">
        <v>0.51</v>
      </c>
      <c r="J1216" s="23">
        <f>(Tabela1[[#This Row],[real]]-1)^3/Tabela1[[#This Row],[Z]]*0.00002</f>
        <v>4.7627137014881872E-4</v>
      </c>
      <c r="K1216" s="66">
        <v>2301.83230097765</v>
      </c>
      <c r="L1216" s="66">
        <v>3701.9832648723882</v>
      </c>
      <c r="M1216" s="67">
        <v>42694</v>
      </c>
      <c r="N1216" s="22">
        <f>IF(Tabela1[[#This Row],[Entry]]=$B$1,Tabela1[[#This Row],[real]],Tabela1[[#This Row],[L2]]/Tabela1[[#This Row],[days2]])</f>
        <v>3.0805766304221232</v>
      </c>
      <c r="O1216" s="42">
        <f>IF(Tabela1[[#This Row],[Entry]]=$B$1,Tabela1[[#This Row],[real]],Tabela1[[#This Row],[L]]/($B$1-Tabela1[[#This Row],[Entry]]))</f>
        <v>3.0294462069332146</v>
      </c>
      <c r="P1216" s="115">
        <v>747.20825907915696</v>
      </c>
      <c r="Q1216" s="43">
        <f>MIN(500,$B$1-Tabela1[[#This Row],[Entry]])</f>
        <v>500</v>
      </c>
      <c r="R1216" s="41">
        <f>(0.25-Tabela1[[#This Row],[days]]/2000)*$L$2+(Tabela1[[#This Row],[days]]/2000+0.75)*(IF(Tabela1[[#This Row],[real]]&gt;Tabela1[[#This Row],[AV2]],0.4*Tabela1[[#This Row],[real]]+0.6*Tabela1[[#This Row],[AV2]],Tabela1[[#This Row],[AV2]]))</f>
        <v>3.1677891179814841</v>
      </c>
      <c r="S1216" s="42">
        <f>Tabela1[[#This Row],[real]]-Tabela1[[#This Row],[AV2]]</f>
        <v>0.21803121889840194</v>
      </c>
      <c r="T1216" s="64">
        <f>Tabela1[[#This Row],[real]]/Tabela1[[#This Row],[AV2]]</f>
        <v>1.0707761062475261</v>
      </c>
      <c r="U1216" s="168">
        <v>43529</v>
      </c>
      <c r="V1216" s="191" t="s">
        <v>4472</v>
      </c>
      <c r="W1216" s="191"/>
      <c r="X1216" s="2"/>
      <c r="Y1216" s="41"/>
      <c r="Z1216" s="40"/>
      <c r="AA1216" s="41"/>
      <c r="AB1216" s="40"/>
    </row>
    <row r="1217" spans="1:28" x14ac:dyDescent="0.2">
      <c r="A1217" s="540">
        <v>395131</v>
      </c>
      <c r="B1217" s="540" t="s">
        <v>3793</v>
      </c>
      <c r="C1217" s="540" t="s">
        <v>5886</v>
      </c>
      <c r="D1217" s="541">
        <v>3</v>
      </c>
      <c r="E1217" s="542">
        <v>2.8395743989612594</v>
      </c>
      <c r="F1217" s="543">
        <v>1977</v>
      </c>
      <c r="G12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7" s="541"/>
      <c r="I1217" s="542">
        <v>0.35</v>
      </c>
      <c r="J1217" s="544">
        <f>(Tabela1[[#This Row],[real]]-1)^3/Tabela1[[#This Row],[Z]]*0.00002</f>
        <v>3.5572470029512557E-4</v>
      </c>
      <c r="K1217" s="545">
        <v>938.12333793405082</v>
      </c>
      <c r="L1217" s="545">
        <v>1133.7121499857926</v>
      </c>
      <c r="M1217" s="546">
        <v>43528</v>
      </c>
      <c r="N1217" s="547">
        <f>IF(Tabela1[[#This Row],[Entry]]=$B$1,Tabela1[[#This Row],[real]],Tabela1[[#This Row],[L2]]/Tabela1[[#This Row],[days2]])</f>
        <v>2.9159680825663048</v>
      </c>
      <c r="O1217" s="547">
        <f>IF(Tabela1[[#This Row],[Entry]]=$B$1,Tabela1[[#This Row],[real]],Tabela1[[#This Row],[L]]/($B$1-Tabela1[[#This Row],[Entry]]))</f>
        <v>2.921938530891218</v>
      </c>
      <c r="P1217" s="543">
        <v>321.71934375510068</v>
      </c>
      <c r="Q1217" s="548">
        <f>MIN(500,$B$1-Tabela1[[#This Row],[Entry]])</f>
        <v>388</v>
      </c>
      <c r="R1217" s="542">
        <f>(0.25-Tabela1[[#This Row],[days]]/2000)*$L$2+(Tabela1[[#This Row],[days]]/2000+0.75)*(IF(Tabela1[[#This Row],[real]]&gt;Tabela1[[#This Row],[AV2]],0.4*Tabela1[[#This Row],[real]]+0.6*Tabela1[[#This Row],[AV2]],Tabela1[[#This Row],[AV2]]))</f>
        <v>2.9396180022700471</v>
      </c>
      <c r="S1217" s="547">
        <f>Tabela1[[#This Row],[real]]-Tabela1[[#This Row],[AV2]]</f>
        <v>-7.6393683605045393E-2</v>
      </c>
      <c r="T1217" s="547">
        <f>Tabela1[[#This Row],[real]]/Tabela1[[#This Row],[AV2]]</f>
        <v>0.97380160501008906</v>
      </c>
      <c r="U1217" s="549">
        <v>43528</v>
      </c>
      <c r="V1217" s="191" t="s">
        <v>5887</v>
      </c>
      <c r="W1217" s="191"/>
      <c r="X1217" s="2"/>
      <c r="Y1217" s="41"/>
      <c r="Z1217" s="40"/>
      <c r="AA1217" s="41"/>
      <c r="AB1217" s="40"/>
    </row>
    <row r="1218" spans="1:28" x14ac:dyDescent="0.2">
      <c r="A1218" s="550">
        <v>9345579</v>
      </c>
      <c r="B1218" s="550" t="s">
        <v>5881</v>
      </c>
      <c r="C1218" s="550" t="s">
        <v>5882</v>
      </c>
      <c r="D1218" s="551">
        <v>3.5</v>
      </c>
      <c r="E1218" s="552">
        <v>3.3364479666632683</v>
      </c>
      <c r="F1218" s="543">
        <v>2018</v>
      </c>
      <c r="G12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8" s="551"/>
      <c r="I1218" s="552">
        <v>0.35</v>
      </c>
      <c r="J1218" s="544">
        <f>(Tabela1[[#This Row],[real]]-1)^3/Tabela1[[#This Row],[Z]]*0.00002</f>
        <v>7.2883679913674144E-4</v>
      </c>
      <c r="K1218" s="553">
        <v>1126.9472140608536</v>
      </c>
      <c r="L1218" s="545">
        <v>1364.3369162407257</v>
      </c>
      <c r="M1218" s="549">
        <v>43528</v>
      </c>
      <c r="N1218" s="547">
        <f>IF(Tabela1[[#This Row],[Entry]]=$B$1,Tabela1[[#This Row],[real]],Tabela1[[#This Row],[L2]]/Tabela1[[#This Row],[days2]])</f>
        <v>3.502889198104012</v>
      </c>
      <c r="O1218" s="554">
        <f>IF(Tabela1[[#This Row],[Entry]]=$B$1,Tabela1[[#This Row],[real]],Tabela1[[#This Row],[L]]/($B$1-Tabela1[[#This Row],[Entry]]))</f>
        <v>3.5163322583523859</v>
      </c>
      <c r="P1218" s="555">
        <v>321.71934375510068</v>
      </c>
      <c r="Q1218" s="556">
        <f>MIN(500,$B$1-Tabela1[[#This Row],[Entry]])</f>
        <v>388</v>
      </c>
      <c r="R1218" s="552">
        <f>(0.25-Tabela1[[#This Row],[days]]/2000)*$L$2+(Tabela1[[#This Row],[days]]/2000+0.75)*(IF(Tabela1[[#This Row],[real]]&gt;Tabela1[[#This Row],[AV2]],0.4*Tabela1[[#This Row],[real]]+0.6*Tabela1[[#This Row],[AV2]],Tabela1[[#This Row],[AV2]]))</f>
        <v>3.4936715353376426</v>
      </c>
      <c r="S1218" s="554">
        <f>Tabela1[[#This Row],[real]]-Tabela1[[#This Row],[AV2]]</f>
        <v>-0.16644123144074374</v>
      </c>
      <c r="T1218" s="554">
        <f>Tabela1[[#This Row],[real]]/Tabela1[[#This Row],[AV2]]</f>
        <v>0.95248458571546246</v>
      </c>
      <c r="U1218" s="549">
        <v>43528</v>
      </c>
      <c r="V1218" s="191" t="s">
        <v>4108</v>
      </c>
      <c r="W1218" s="191"/>
      <c r="X1218" s="2"/>
      <c r="Y1218" s="41"/>
      <c r="Z1218" s="40"/>
      <c r="AA1218" s="41"/>
      <c r="AB1218" s="40"/>
    </row>
    <row r="1219" spans="1:28" x14ac:dyDescent="0.2">
      <c r="A1219" s="550">
        <v>6516307</v>
      </c>
      <c r="B1219" s="550" t="s">
        <v>5884</v>
      </c>
      <c r="C1219" s="550" t="s">
        <v>5885</v>
      </c>
      <c r="D1219" s="551">
        <v>3.5</v>
      </c>
      <c r="E1219" s="552">
        <v>3.3662120643135878</v>
      </c>
      <c r="F1219" s="543">
        <v>2014</v>
      </c>
      <c r="G12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19" s="551"/>
      <c r="I1219" s="552">
        <v>0.35</v>
      </c>
      <c r="J1219" s="544">
        <f>(Tabela1[[#This Row],[real]]-1)^3/Tabela1[[#This Row],[Z]]*0.00002</f>
        <v>7.5704717687460205E-4</v>
      </c>
      <c r="K1219" s="553">
        <v>1138.839925489817</v>
      </c>
      <c r="L1219" s="545">
        <v>1378.9182551017273</v>
      </c>
      <c r="M1219" s="549">
        <v>43528</v>
      </c>
      <c r="N1219" s="547">
        <f>IF(Tabela1[[#This Row],[Entry]]=$B$1,Tabela1[[#This Row],[real]],Tabela1[[#This Row],[L2]]/Tabela1[[#This Row],[days2]])</f>
        <v>3.5398553043074874</v>
      </c>
      <c r="O1219" s="554">
        <f>IF(Tabela1[[#This Row],[Entry]]=$B$1,Tabela1[[#This Row],[real]],Tabela1[[#This Row],[L]]/($B$1-Tabela1[[#This Row],[Entry]]))</f>
        <v>3.553913028612699</v>
      </c>
      <c r="P1219" s="555">
        <v>321.71934375510068</v>
      </c>
      <c r="Q1219" s="556">
        <f>MIN(500,$B$1-Tabela1[[#This Row],[Entry]])</f>
        <v>388</v>
      </c>
      <c r="R1219" s="552">
        <f>(0.25-Tabela1[[#This Row],[days]]/2000)*$L$2+(Tabela1[[#This Row],[days]]/2000+0.75)*(IF(Tabela1[[#This Row],[real]]&gt;Tabela1[[#This Row],[AV2]],0.4*Tabela1[[#This Row],[real]]+0.6*Tabela1[[#This Row],[AV2]],Tabela1[[#This Row],[AV2]]))</f>
        <v>3.5285675395937237</v>
      </c>
      <c r="S1219" s="554">
        <f>Tabela1[[#This Row],[real]]-Tabela1[[#This Row],[AV2]]</f>
        <v>-0.17364323999389963</v>
      </c>
      <c r="T1219" s="554">
        <f>Tabela1[[#This Row],[real]]/Tabela1[[#This Row],[AV2]]</f>
        <v>0.95094623224214814</v>
      </c>
      <c r="U1219" s="549">
        <v>43528</v>
      </c>
      <c r="V1219" s="191" t="s">
        <v>4039</v>
      </c>
      <c r="W1219" s="191"/>
      <c r="X1219" s="2"/>
      <c r="Y1219" s="41"/>
      <c r="Z1219" s="40"/>
      <c r="AA1219" s="41"/>
      <c r="AB1219" s="40"/>
    </row>
    <row r="1220" spans="1:28" x14ac:dyDescent="0.2">
      <c r="A1220" s="75">
        <v>8236114</v>
      </c>
      <c r="B1220" s="75" t="s">
        <v>3611</v>
      </c>
      <c r="C1220" s="75" t="s">
        <v>3612</v>
      </c>
      <c r="D1220" s="76">
        <v>3.5</v>
      </c>
      <c r="E1220" s="77">
        <v>3.4947080265478681</v>
      </c>
      <c r="F1220" s="116">
        <v>2017</v>
      </c>
      <c r="G12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0" s="76"/>
      <c r="I1220" s="77">
        <v>0.55000000000000004</v>
      </c>
      <c r="J1220" s="23">
        <f>(Tabela1[[#This Row],[real]]-1)^3/Tabela1[[#This Row],[Z]]*0.00002</f>
        <v>5.645812867979467E-4</v>
      </c>
      <c r="K1220" s="112">
        <v>2160.8346814027977</v>
      </c>
      <c r="L1220" s="66">
        <v>3258.9991547021773</v>
      </c>
      <c r="M1220" s="79">
        <v>43033</v>
      </c>
      <c r="N1220" s="22">
        <f>IF(Tabela1[[#This Row],[Entry]]=$B$1,Tabela1[[#This Row],[real]],Tabela1[[#This Row],[L2]]/Tabela1[[#This Row],[days2]])</f>
        <v>3.6644308793472882</v>
      </c>
      <c r="O1220" s="64">
        <f>IF(Tabela1[[#This Row],[Entry]]=$B$1,Tabela1[[#This Row],[real]],Tabela1[[#This Row],[L]]/($B$1-Tabela1[[#This Row],[Entry]]))</f>
        <v>3.6908257697646403</v>
      </c>
      <c r="P1220" s="117">
        <v>589.67811170385278</v>
      </c>
      <c r="Q1220" s="78">
        <f>MIN(500,$B$1-Tabela1[[#This Row],[Entry]])</f>
        <v>500</v>
      </c>
      <c r="R1220" s="77">
        <f>(0.25-Tabela1[[#This Row],[days]]/2000)*$L$2+(Tabela1[[#This Row],[days]]/2000+0.75)*(IF(Tabela1[[#This Row],[real]]&gt;Tabela1[[#This Row],[AV2]],0.4*Tabela1[[#This Row],[real]]+0.6*Tabela1[[#This Row],[AV2]],Tabela1[[#This Row],[AV2]]))</f>
        <v>3.6644308793472882</v>
      </c>
      <c r="S1220" s="64">
        <f>Tabela1[[#This Row],[real]]-Tabela1[[#This Row],[AV2]]</f>
        <v>-0.16972285279942012</v>
      </c>
      <c r="T1220" s="64">
        <f>Tabela1[[#This Row],[real]]/Tabela1[[#This Row],[AV2]]</f>
        <v>0.95368370740570463</v>
      </c>
      <c r="U1220" s="172">
        <v>43528</v>
      </c>
      <c r="V1220" s="191" t="s">
        <v>4151</v>
      </c>
      <c r="W1220" s="191"/>
      <c r="X1220" s="2"/>
      <c r="Y1220" s="41"/>
      <c r="Z1220" s="40"/>
      <c r="AA1220" s="41"/>
      <c r="AB1220" s="40"/>
    </row>
    <row r="1221" spans="1:28" x14ac:dyDescent="0.2">
      <c r="A1221" s="10">
        <v>98067</v>
      </c>
      <c r="B1221" s="10" t="s">
        <v>2552</v>
      </c>
      <c r="C1221" s="10" t="s">
        <v>1654</v>
      </c>
      <c r="D1221" s="2">
        <v>3.5</v>
      </c>
      <c r="E1221" s="21">
        <v>3.5077935878222997</v>
      </c>
      <c r="F1221" s="116">
        <v>1979</v>
      </c>
      <c r="G12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21" s="21">
        <v>0.87</v>
      </c>
      <c r="J1221" s="23">
        <f>(Tabela1[[#This Row],[real]]-1)^3/Tabela1[[#This Row],[Z]]*0.00002</f>
        <v>3.6256519069274281E-4</v>
      </c>
      <c r="K1221" s="24">
        <v>2936.1891633803425</v>
      </c>
      <c r="L1221" s="66">
        <v>4966.2445976249965</v>
      </c>
      <c r="M1221" s="1">
        <v>42409</v>
      </c>
      <c r="N1221" s="22">
        <f>IF(Tabela1[[#This Row],[Entry]]=$B$1,Tabela1[[#This Row],[real]],Tabela1[[#This Row],[L2]]/Tabela1[[#This Row],[days2]])</f>
        <v>3.3379247318406504</v>
      </c>
      <c r="O1221" s="22">
        <f>IF(Tabela1[[#This Row],[Entry]]=$B$1,Tabela1[[#This Row],[real]],Tabela1[[#This Row],[L]]/($B$1-Tabela1[[#This Row],[Entry]]))</f>
        <v>3.2954509606005287</v>
      </c>
      <c r="P1221" s="35">
        <v>879.64510864246586</v>
      </c>
      <c r="Q1221" s="3">
        <f>MIN(500,$B$1-Tabela1[[#This Row],[Entry]])</f>
        <v>500</v>
      </c>
      <c r="R1221" s="21">
        <f>(0.25-Tabela1[[#This Row],[days]]/2000)*$L$2+(Tabela1[[#This Row],[days]]/2000+0.75)*(IF(Tabela1[[#This Row],[real]]&gt;Tabela1[[#This Row],[AV2]],0.4*Tabela1[[#This Row],[real]]+0.6*Tabela1[[#This Row],[AV2]],Tabela1[[#This Row],[AV2]]))</f>
        <v>3.4058722742333103</v>
      </c>
      <c r="S1221" s="22">
        <f>Tabela1[[#This Row],[real]]-Tabela1[[#This Row],[AV2]]</f>
        <v>0.16986885598164925</v>
      </c>
      <c r="T1221" s="47">
        <f>Tabela1[[#This Row],[real]]/Tabela1[[#This Row],[AV2]]</f>
        <v>1.0508905591433086</v>
      </c>
      <c r="U1221" s="168">
        <v>43528</v>
      </c>
      <c r="V1221" s="191" t="s">
        <v>4456</v>
      </c>
      <c r="W1221" s="191"/>
      <c r="X1221" s="2"/>
      <c r="Y1221" s="41"/>
      <c r="Z1221" s="40"/>
      <c r="AA1221" s="41"/>
      <c r="AB1221" s="40"/>
    </row>
    <row r="1222" spans="1:28" x14ac:dyDescent="0.2">
      <c r="A1222" s="10">
        <v>6155</v>
      </c>
      <c r="B1222" s="10" t="s">
        <v>2414</v>
      </c>
      <c r="C1222" s="10" t="s">
        <v>2192</v>
      </c>
      <c r="D1222" s="2">
        <v>3.5</v>
      </c>
      <c r="E1222" s="21">
        <v>3.5121929689191651</v>
      </c>
      <c r="F1222" s="116">
        <v>1982</v>
      </c>
      <c r="G12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2" s="39"/>
      <c r="I1222" s="21">
        <v>0.57999999999999996</v>
      </c>
      <c r="J1222" s="23">
        <f>(Tabela1[[#This Row],[real]]-1)^3/Tabela1[[#This Row],[Z]]*0.00002</f>
        <v>5.4671499978026271E-4</v>
      </c>
      <c r="K1222" s="24">
        <v>3253.9588883191923</v>
      </c>
      <c r="L1222" s="66">
        <v>5611.5280449152797</v>
      </c>
      <c r="M1222" s="1">
        <v>42409</v>
      </c>
      <c r="N1222" s="22">
        <f>IF(Tabela1[[#This Row],[Entry]]=$B$1,Tabela1[[#This Row],[real]],Tabela1[[#This Row],[L2]]/Tabela1[[#This Row],[days2]])</f>
        <v>3.6991723779842816</v>
      </c>
      <c r="O1222" s="22">
        <f>IF(Tabela1[[#This Row],[Entry]]=$B$1,Tabela1[[#This Row],[real]],Tabela1[[#This Row],[L]]/($B$1-Tabela1[[#This Row],[Entry]]))</f>
        <v>3.7236417020008492</v>
      </c>
      <c r="P1222" s="35">
        <v>879.64510864246586</v>
      </c>
      <c r="Q1222" s="3">
        <f>MIN(500,$B$1-Tabela1[[#This Row],[Entry]])</f>
        <v>500</v>
      </c>
      <c r="R1222" s="21">
        <f>(0.25-Tabela1[[#This Row],[days]]/2000)*$L$2+(Tabela1[[#This Row],[days]]/2000+0.75)*(IF(Tabela1[[#This Row],[real]]&gt;Tabela1[[#This Row],[AV2]],0.4*Tabela1[[#This Row],[real]]+0.6*Tabela1[[#This Row],[AV2]],Tabela1[[#This Row],[AV2]]))</f>
        <v>3.6991723779842816</v>
      </c>
      <c r="S1222" s="22">
        <f>Tabela1[[#This Row],[real]]-Tabela1[[#This Row],[AV2]]</f>
        <v>-0.18697940906511645</v>
      </c>
      <c r="T1222" s="47">
        <f>Tabela1[[#This Row],[real]]/Tabela1[[#This Row],[AV2]]</f>
        <v>0.94945371830252379</v>
      </c>
      <c r="U1222" s="168">
        <v>43528</v>
      </c>
      <c r="V1222" s="191" t="s">
        <v>3942</v>
      </c>
      <c r="W1222" s="191"/>
      <c r="X1222" s="2"/>
      <c r="Y1222" s="41"/>
      <c r="Z1222" s="40"/>
      <c r="AA1222" s="41"/>
      <c r="AB1222" s="40"/>
    </row>
    <row r="1223" spans="1:28" x14ac:dyDescent="0.2">
      <c r="A1223" s="10">
        <v>37479</v>
      </c>
      <c r="B1223" s="10" t="s">
        <v>1022</v>
      </c>
      <c r="C1223" s="10" t="s">
        <v>1023</v>
      </c>
      <c r="D1223" s="2">
        <v>3.5</v>
      </c>
      <c r="E1223" s="21">
        <v>3.3035446117934559</v>
      </c>
      <c r="F1223" s="116">
        <v>1988</v>
      </c>
      <c r="G12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3" s="39"/>
      <c r="I1223" s="21">
        <v>0.83</v>
      </c>
      <c r="J1223" s="23">
        <f>(Tabela1[[#This Row],[real]]-1)^3/Tabela1[[#This Row],[Z]]*0.00002</f>
        <v>2.9453830667902902E-4</v>
      </c>
      <c r="K1223" s="24">
        <v>2880.543048579148</v>
      </c>
      <c r="L1223" s="66">
        <v>4917.2542475396003</v>
      </c>
      <c r="M1223" s="1">
        <v>42409</v>
      </c>
      <c r="N1223" s="22">
        <f>IF(Tabela1[[#This Row],[Entry]]=$B$1,Tabela1[[#This Row],[real]],Tabela1[[#This Row],[L2]]/Tabela1[[#This Row],[days2]])</f>
        <v>3.2746649987341119</v>
      </c>
      <c r="O1223" s="22">
        <f>IF(Tabela1[[#This Row],[Entry]]=$B$1,Tabela1[[#This Row],[real]],Tabela1[[#This Row],[L]]/($B$1-Tabela1[[#This Row],[Entry]]))</f>
        <v>3.2629424336692767</v>
      </c>
      <c r="P1223" s="35">
        <v>879.64510864246586</v>
      </c>
      <c r="Q1223" s="3">
        <f>MIN(500,$B$1-Tabela1[[#This Row],[Entry]])</f>
        <v>500</v>
      </c>
      <c r="R1223" s="21">
        <f>(0.25-Tabela1[[#This Row],[days]]/2000)*$L$2+(Tabela1[[#This Row],[days]]/2000+0.75)*(IF(Tabela1[[#This Row],[real]]&gt;Tabela1[[#This Row],[AV2]],0.4*Tabela1[[#This Row],[real]]+0.6*Tabela1[[#This Row],[AV2]],Tabela1[[#This Row],[AV2]]))</f>
        <v>3.2862168439578499</v>
      </c>
      <c r="S1223" s="22">
        <f>Tabela1[[#This Row],[real]]-Tabela1[[#This Row],[AV2]]</f>
        <v>2.8879613059344056E-2</v>
      </c>
      <c r="T1223" s="47">
        <f>Tabela1[[#This Row],[real]]/Tabela1[[#This Row],[AV2]]</f>
        <v>1.008819104571157</v>
      </c>
      <c r="U1223" s="168">
        <v>43527</v>
      </c>
      <c r="V1223" s="191" t="s">
        <v>3971</v>
      </c>
      <c r="W1223" s="191"/>
      <c r="X1223" s="2"/>
      <c r="Y1223" s="41"/>
      <c r="Z1223" s="40"/>
      <c r="AA1223" s="41"/>
      <c r="AB1223" s="40"/>
    </row>
    <row r="1224" spans="1:28" x14ac:dyDescent="0.2">
      <c r="A1224" s="10">
        <v>355</v>
      </c>
      <c r="B1224" s="10" t="s">
        <v>2387</v>
      </c>
      <c r="C1224" s="10" t="s">
        <v>203</v>
      </c>
      <c r="D1224" s="2">
        <v>4</v>
      </c>
      <c r="E1224" s="21">
        <v>3.8956651817941395</v>
      </c>
      <c r="F1224" s="116">
        <v>1991</v>
      </c>
      <c r="G12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4" s="39"/>
      <c r="I1224" s="21">
        <v>0.84</v>
      </c>
      <c r="J1224" s="23">
        <f>(Tabela1[[#This Row],[real]]-1)^3/Tabela1[[#This Row],[Z]]*0.00002</f>
        <v>5.7809037937755548E-4</v>
      </c>
      <c r="K1224" s="24">
        <v>3329.377663832297</v>
      </c>
      <c r="L1224" s="66">
        <v>5657.7177440150199</v>
      </c>
      <c r="M1224" s="1">
        <v>42409</v>
      </c>
      <c r="N1224" s="22">
        <f>IF(Tabela1[[#This Row],[Entry]]=$B$1,Tabela1[[#This Row],[real]],Tabela1[[#This Row],[L2]]/Tabela1[[#This Row],[days2]])</f>
        <v>3.7849101087715269</v>
      </c>
      <c r="O1224" s="22">
        <f>IF(Tabela1[[#This Row],[Entry]]=$B$1,Tabela1[[#This Row],[real]],Tabela1[[#This Row],[L]]/($B$1-Tabela1[[#This Row],[Entry]]))</f>
        <v>3.7542918009389648</v>
      </c>
      <c r="P1224" s="35">
        <v>879.64510864246586</v>
      </c>
      <c r="Q1224" s="3">
        <f>MIN(500,$B$1-Tabela1[[#This Row],[Entry]])</f>
        <v>500</v>
      </c>
      <c r="R1224" s="21">
        <f>(0.25-Tabela1[[#This Row],[days]]/2000)*$L$2+(Tabela1[[#This Row],[days]]/2000+0.75)*(IF(Tabela1[[#This Row],[real]]&gt;Tabela1[[#This Row],[AV2]],0.4*Tabela1[[#This Row],[real]]+0.6*Tabela1[[#This Row],[AV2]],Tabela1[[#This Row],[AV2]]))</f>
        <v>3.8292121379805719</v>
      </c>
      <c r="S1224" s="22">
        <f>Tabela1[[#This Row],[real]]-Tabela1[[#This Row],[AV2]]</f>
        <v>0.11075507302261256</v>
      </c>
      <c r="T1224" s="47">
        <f>Tabela1[[#This Row],[real]]/Tabela1[[#This Row],[AV2]]</f>
        <v>1.0292622730367988</v>
      </c>
      <c r="U1224" s="172">
        <v>43527</v>
      </c>
      <c r="V1224" s="191" t="s">
        <v>4649</v>
      </c>
      <c r="W1224" s="191"/>
      <c r="X1224" s="2"/>
      <c r="Y1224" s="41"/>
      <c r="Z1224" s="40"/>
      <c r="AA1224" s="41"/>
      <c r="AB1224" s="40"/>
    </row>
    <row r="1225" spans="1:28" x14ac:dyDescent="0.2">
      <c r="A1225" s="10">
        <v>6163926</v>
      </c>
      <c r="B1225" s="10" t="s">
        <v>519</v>
      </c>
      <c r="C1225" s="10" t="s">
        <v>3293</v>
      </c>
      <c r="D1225" s="2">
        <v>3.5</v>
      </c>
      <c r="E1225" s="21">
        <v>3.2410755035321155</v>
      </c>
      <c r="F1225" s="116">
        <v>2015</v>
      </c>
      <c r="G12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1.0692408480872981</v>
      </c>
      <c r="I1225" s="21">
        <v>0.41</v>
      </c>
      <c r="J1225" s="23">
        <f>(Tabela1[[#This Row],[real]]-1)^3/Tabela1[[#This Row],[Z]]*0.00002</f>
        <v>5.4905468848239066E-4</v>
      </c>
      <c r="K1225" s="24">
        <v>2312.6644878809338</v>
      </c>
      <c r="L1225" s="66">
        <v>3728.7915083750304</v>
      </c>
      <c r="M1225" s="1">
        <v>42716</v>
      </c>
      <c r="N1225" s="22">
        <f>IF(Tabela1[[#This Row],[Entry]]=$B$1,Tabela1[[#This Row],[real]],Tabela1[[#This Row],[L2]]/Tabela1[[#This Row],[days2]])</f>
        <v>3.1380072702573503</v>
      </c>
      <c r="O1225" s="22">
        <f>IF(Tabela1[[#This Row],[Entry]]=$B$1,Tabela1[[#This Row],[real]],Tabela1[[#This Row],[L]]/($B$1-Tabela1[[#This Row],[Entry]]))</f>
        <v>3.1073262569791922</v>
      </c>
      <c r="P1225" s="35">
        <v>736.98506367426944</v>
      </c>
      <c r="Q1225" s="3">
        <f>MIN(500,$B$1-Tabela1[[#This Row],[Entry]])</f>
        <v>500</v>
      </c>
      <c r="R1225" s="21">
        <f>(0.25-Tabela1[[#This Row],[days]]/2000)*$L$2+(Tabela1[[#This Row],[days]]/2000+0.75)*(IF(Tabela1[[#This Row],[real]]&gt;Tabela1[[#This Row],[AV2]],0.4*Tabela1[[#This Row],[real]]+0.6*Tabela1[[#This Row],[AV2]],Tabela1[[#This Row],[AV2]]))</f>
        <v>3.1792345635672565</v>
      </c>
      <c r="S1225" s="22">
        <f>Tabela1[[#This Row],[real]]-Tabela1[[#This Row],[AV2]]</f>
        <v>0.10306823327476522</v>
      </c>
      <c r="T1225" s="47">
        <f>Tabela1[[#This Row],[real]]/Tabela1[[#This Row],[AV2]]</f>
        <v>1.0328451225246245</v>
      </c>
      <c r="U1225" s="172">
        <v>43526</v>
      </c>
      <c r="V1225" s="191" t="s">
        <v>4204</v>
      </c>
      <c r="W1225" s="191"/>
      <c r="X1225" s="2"/>
      <c r="Y1225" s="41"/>
      <c r="Z1225" s="40"/>
      <c r="AA1225" s="41"/>
      <c r="AB1225" s="40"/>
    </row>
    <row r="1226" spans="1:28" x14ac:dyDescent="0.2">
      <c r="A1226" s="540">
        <v>1579350</v>
      </c>
      <c r="B1226" s="540" t="s">
        <v>5878</v>
      </c>
      <c r="C1226" s="540" t="s">
        <v>5879</v>
      </c>
      <c r="D1226" s="541">
        <v>2.5</v>
      </c>
      <c r="E1226" s="542">
        <v>2.5045891155545803</v>
      </c>
      <c r="F1226" s="543">
        <v>2008</v>
      </c>
      <c r="G12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6" s="541"/>
      <c r="I1226" s="542">
        <v>0.25</v>
      </c>
      <c r="J1226" s="544">
        <f>(Tabela1[[#This Row],[real]]-1)^3/Tabela1[[#This Row],[Z]]*0.00002</f>
        <v>2.7248571172457488E-4</v>
      </c>
      <c r="K1226" s="545">
        <v>828.07875054919816</v>
      </c>
      <c r="L1226" s="545">
        <v>1001.4038934443608</v>
      </c>
      <c r="M1226" s="546">
        <v>43526</v>
      </c>
      <c r="N1226" s="547">
        <f>IF(Tabela1[[#This Row],[Entry]]=$B$1,Tabela1[[#This Row],[real]],Tabela1[[#This Row],[L2]]/Tabela1[[#This Row],[days2]])</f>
        <v>2.5631143519874708</v>
      </c>
      <c r="O1226" s="547">
        <f>IF(Tabela1[[#This Row],[Entry]]=$B$1,Tabela1[[#This Row],[real]],Tabela1[[#This Row],[L]]/($B$1-Tabela1[[#This Row],[Entry]]))</f>
        <v>2.5677022908829765</v>
      </c>
      <c r="P1226" s="543">
        <v>323.07522678693425</v>
      </c>
      <c r="Q1226" s="548">
        <f>MIN(500,$B$1-Tabela1[[#This Row],[Entry]])</f>
        <v>390</v>
      </c>
      <c r="R1226" s="559">
        <f>(0.25-Tabela1[[#This Row],[days]]/2000)*$L$2+(Tabela1[[#This Row],[days]]/2000+0.75)*(IF(Tabela1[[#This Row],[real]]&gt;Tabela1[[#This Row],[AV2]],0.4*Tabela1[[#This Row],[real]]+0.6*Tabela1[[#This Row],[AV2]],Tabela1[[#This Row],[AV2]]))</f>
        <v>2.6057489068783397</v>
      </c>
      <c r="S1226" s="547">
        <f>Tabela1[[#This Row],[real]]-Tabela1[[#This Row],[AV2]]</f>
        <v>-5.8525236432890537E-2</v>
      </c>
      <c r="T1226" s="547">
        <f>Tabela1[[#This Row],[real]]/Tabela1[[#This Row],[AV2]]</f>
        <v>0.97716635764318927</v>
      </c>
      <c r="U1226" s="549">
        <v>43526</v>
      </c>
      <c r="V1226" s="191" t="s">
        <v>4063</v>
      </c>
      <c r="W1226" s="191"/>
      <c r="X1226" s="2"/>
      <c r="Y1226" s="41"/>
      <c r="Z1226" s="40"/>
      <c r="AA1226" s="41"/>
      <c r="AB1226" s="40"/>
    </row>
    <row r="1227" spans="1:28" x14ac:dyDescent="0.2">
      <c r="A1227" s="65">
        <v>69552</v>
      </c>
      <c r="B1227" s="65" t="s">
        <v>212</v>
      </c>
      <c r="C1227" s="65" t="s">
        <v>2701</v>
      </c>
      <c r="D1227" s="39">
        <v>3.5</v>
      </c>
      <c r="E1227" s="41">
        <v>3.4349993096958391</v>
      </c>
      <c r="F1227" s="116">
        <v>2002</v>
      </c>
      <c r="G12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7" s="39"/>
      <c r="I1227" s="41">
        <v>0.54999999999999993</v>
      </c>
      <c r="J1227" s="23">
        <f>(Tabela1[[#This Row],[real]]-1)^3/Tabela1[[#This Row],[Z]]*0.00002</f>
        <v>5.2500547622172432E-4</v>
      </c>
      <c r="K1227" s="66">
        <v>2998.8133356204448</v>
      </c>
      <c r="L1227" s="66">
        <v>5101.8434130386595</v>
      </c>
      <c r="M1227" s="67">
        <v>42409</v>
      </c>
      <c r="N1227" s="22">
        <f>IF(Tabela1[[#This Row],[Entry]]=$B$1,Tabela1[[#This Row],[real]],Tabela1[[#This Row],[L2]]/Tabela1[[#This Row],[days2]])</f>
        <v>3.4091172748614929</v>
      </c>
      <c r="O1227" s="42">
        <f>IF(Tabela1[[#This Row],[Entry]]=$B$1,Tabela1[[#This Row],[real]],Tabela1[[#This Row],[L]]/($B$1-Tabela1[[#This Row],[Entry]]))</f>
        <v>3.3854302674443661</v>
      </c>
      <c r="P1227" s="115">
        <v>879.64510864246586</v>
      </c>
      <c r="Q1227" s="43">
        <f>MIN(500,$B$1-Tabela1[[#This Row],[Entry]])</f>
        <v>500</v>
      </c>
      <c r="R1227" s="41">
        <f>(0.25-Tabela1[[#This Row],[days]]/2000)*$L$2+(Tabela1[[#This Row],[days]]/2000+0.75)*(IF(Tabela1[[#This Row],[real]]&gt;Tabela1[[#This Row],[AV2]],0.4*Tabela1[[#This Row],[real]]+0.6*Tabela1[[#This Row],[AV2]],Tabela1[[#This Row],[AV2]]))</f>
        <v>3.4194700887952312</v>
      </c>
      <c r="S1227" s="42">
        <f>Tabela1[[#This Row],[real]]-Tabela1[[#This Row],[AV2]]</f>
        <v>2.5882034834346257E-2</v>
      </c>
      <c r="T1227" s="64">
        <f>Tabela1[[#This Row],[real]]/Tabela1[[#This Row],[AV2]]</f>
        <v>1.0075920048351512</v>
      </c>
      <c r="U1227" s="168">
        <v>43524</v>
      </c>
      <c r="V1227" s="191" t="s">
        <v>4055</v>
      </c>
      <c r="W1227" s="191"/>
      <c r="X1227" s="2"/>
      <c r="Y1227" s="41"/>
      <c r="Z1227" s="40"/>
      <c r="AA1227" s="41"/>
      <c r="AB1227" s="40"/>
    </row>
    <row r="1228" spans="1:28" x14ac:dyDescent="0.2">
      <c r="A1228" s="65">
        <v>2025</v>
      </c>
      <c r="B1228" s="65" t="s">
        <v>839</v>
      </c>
      <c r="C1228" s="65" t="s">
        <v>2786</v>
      </c>
      <c r="D1228" s="39">
        <v>3.5</v>
      </c>
      <c r="E1228" s="41">
        <v>3.4853504924598684</v>
      </c>
      <c r="F1228" s="116">
        <v>1996</v>
      </c>
      <c r="G12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8" s="39"/>
      <c r="I1228" s="41">
        <v>0.9</v>
      </c>
      <c r="J1228" s="23">
        <f>(Tabela1[[#This Row],[real]]-1)^3/Tabela1[[#This Row],[Z]]*0.00002</f>
        <v>3.411539588945276E-4</v>
      </c>
      <c r="K1228" s="66">
        <v>3014.6617254324506</v>
      </c>
      <c r="L1228" s="66">
        <v>5126.8217020379043</v>
      </c>
      <c r="M1228" s="67">
        <v>42409</v>
      </c>
      <c r="N1228" s="22">
        <f>IF(Tabela1[[#This Row],[Entry]]=$B$1,Tabela1[[#This Row],[real]],Tabela1[[#This Row],[L2]]/Tabela1[[#This Row],[days2]])</f>
        <v>3.4271340746552914</v>
      </c>
      <c r="O1228" s="42">
        <f>IF(Tabela1[[#This Row],[Entry]]=$B$1,Tabela1[[#This Row],[real]],Tabela1[[#This Row],[L]]/($B$1-Tabela1[[#This Row],[Entry]]))</f>
        <v>3.4020051108413432</v>
      </c>
      <c r="P1228" s="115">
        <v>879.64510864246586</v>
      </c>
      <c r="Q1228" s="43">
        <f>MIN(500,$B$1-Tabela1[[#This Row],[Entry]])</f>
        <v>500</v>
      </c>
      <c r="R1228" s="41">
        <f>(0.25-Tabela1[[#This Row],[days]]/2000)*$L$2+(Tabela1[[#This Row],[days]]/2000+0.75)*(IF(Tabela1[[#This Row],[real]]&gt;Tabela1[[#This Row],[AV2]],0.4*Tabela1[[#This Row],[real]]+0.6*Tabela1[[#This Row],[AV2]],Tabela1[[#This Row],[AV2]]))</f>
        <v>3.4504206417771224</v>
      </c>
      <c r="S1228" s="42">
        <f>Tabela1[[#This Row],[real]]-Tabela1[[#This Row],[AV2]]</f>
        <v>5.8216417804576981E-2</v>
      </c>
      <c r="T1228" s="64">
        <f>Tabela1[[#This Row],[real]]/Tabela1[[#This Row],[AV2]]</f>
        <v>1.0169869099184374</v>
      </c>
      <c r="U1228" s="168">
        <v>43524</v>
      </c>
      <c r="V1228" s="191" t="s">
        <v>4579</v>
      </c>
      <c r="W1228" s="191"/>
      <c r="X1228" s="2"/>
      <c r="Y1228" s="41"/>
      <c r="Z1228" s="40"/>
      <c r="AA1228" s="41"/>
      <c r="AB1228" s="40"/>
    </row>
    <row r="1229" spans="1:28" x14ac:dyDescent="0.2">
      <c r="A1229" s="10">
        <v>1179</v>
      </c>
      <c r="B1229" s="10" t="s">
        <v>507</v>
      </c>
      <c r="C1229" s="10" t="s">
        <v>2687</v>
      </c>
      <c r="D1229" s="2">
        <v>3.5</v>
      </c>
      <c r="E1229" s="21">
        <v>3.5900304268801908</v>
      </c>
      <c r="F1229" s="116">
        <v>1990</v>
      </c>
      <c r="G12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29" s="39"/>
      <c r="I1229" s="21">
        <v>0.64</v>
      </c>
      <c r="J1229" s="23">
        <f>(Tabela1[[#This Row],[real]]-1)^3/Tabela1[[#This Row],[Z]]*0.00002</f>
        <v>5.4295597896432748E-4</v>
      </c>
      <c r="K1229" s="24">
        <v>3191.1646849472563</v>
      </c>
      <c r="L1229" s="66">
        <v>5465.1317994908059</v>
      </c>
      <c r="M1229" s="1">
        <v>42409</v>
      </c>
      <c r="N1229" s="22">
        <f>IF(Tabela1[[#This Row],[Entry]]=$B$1,Tabela1[[#This Row],[real]],Tabela1[[#This Row],[L2]]/Tabela1[[#This Row],[days2]])</f>
        <v>3.6277865398150175</v>
      </c>
      <c r="O1229" s="22">
        <f>IF(Tabela1[[#This Row],[Entry]]=$B$1,Tabela1[[#This Row],[real]],Tabela1[[#This Row],[L]]/($B$1-Tabela1[[#This Row],[Entry]]))</f>
        <v>3.6264975444530894</v>
      </c>
      <c r="P1229" s="35">
        <v>879.64510864246586</v>
      </c>
      <c r="Q1229" s="3">
        <f>MIN(500,$B$1-Tabela1[[#This Row],[Entry]])</f>
        <v>500</v>
      </c>
      <c r="R1229" s="21">
        <f>(0.25-Tabela1[[#This Row],[days]]/2000)*$L$2+(Tabela1[[#This Row],[days]]/2000+0.75)*(IF(Tabela1[[#This Row],[real]]&gt;Tabela1[[#This Row],[AV2]],0.4*Tabela1[[#This Row],[real]]+0.6*Tabela1[[#This Row],[AV2]],Tabela1[[#This Row],[AV2]]))</f>
        <v>3.6277865398150175</v>
      </c>
      <c r="S1229" s="22">
        <f>Tabela1[[#This Row],[real]]-Tabela1[[#This Row],[AV2]]</f>
        <v>-3.7756112934826724E-2</v>
      </c>
      <c r="T1229" s="47">
        <f>Tabela1[[#This Row],[real]]/Tabela1[[#This Row],[AV2]]</f>
        <v>0.98959252080560622</v>
      </c>
      <c r="U1229" s="172">
        <v>43523</v>
      </c>
      <c r="V1229" s="191" t="s">
        <v>4190</v>
      </c>
      <c r="W1229" s="191"/>
      <c r="X1229" s="2"/>
      <c r="Y1229" s="41"/>
      <c r="Z1229" s="40"/>
      <c r="AA1229" s="41"/>
      <c r="AB1229" s="40"/>
    </row>
    <row r="1230" spans="1:28" x14ac:dyDescent="0.2">
      <c r="A1230" s="65">
        <v>1424</v>
      </c>
      <c r="B1230" s="65" t="s">
        <v>357</v>
      </c>
      <c r="C1230" s="65" t="s">
        <v>358</v>
      </c>
      <c r="D1230" s="39">
        <v>4.5</v>
      </c>
      <c r="E1230" s="41">
        <v>4.0524262108140778</v>
      </c>
      <c r="F1230" s="116">
        <v>1979</v>
      </c>
      <c r="G12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4.5757657669426912</v>
      </c>
      <c r="H1230" s="39"/>
      <c r="I1230" s="41">
        <v>0.79</v>
      </c>
      <c r="J1230" s="23">
        <f>(Tabela1[[#This Row],[real]]-1)^3/Tabela1[[#This Row],[Z]]*0.00002</f>
        <v>7.2000983174786901E-4</v>
      </c>
      <c r="K1230" s="66">
        <v>3267.9677350558677</v>
      </c>
      <c r="L1230" s="66">
        <v>5461.5238930416135</v>
      </c>
      <c r="M1230" s="67">
        <v>42409</v>
      </c>
      <c r="N1230" s="22">
        <f>IF(Tabela1[[#This Row],[Entry]]=$B$1,Tabela1[[#This Row],[real]],Tabela1[[#This Row],[L2]]/Tabela1[[#This Row],[days2]])</f>
        <v>3.7150979445554357</v>
      </c>
      <c r="O1230" s="42">
        <f>IF(Tabela1[[#This Row],[Entry]]=$B$1,Tabela1[[#This Row],[real]],Tabela1[[#This Row],[L]]/($B$1-Tabela1[[#This Row],[Entry]]))</f>
        <v>3.6241034459466581</v>
      </c>
      <c r="P1230" s="115">
        <v>879.64510864246586</v>
      </c>
      <c r="Q1230" s="43">
        <f>MIN(500,$B$1-Tabela1[[#This Row],[Entry]])</f>
        <v>500</v>
      </c>
      <c r="R1230" s="41">
        <f>(0.25-Tabela1[[#This Row],[days]]/2000)*$L$2+(Tabela1[[#This Row],[days]]/2000+0.75)*(IF(Tabela1[[#This Row],[real]]&gt;Tabela1[[#This Row],[AV2]],0.4*Tabela1[[#This Row],[real]]+0.6*Tabela1[[#This Row],[AV2]],Tabela1[[#This Row],[AV2]]))</f>
        <v>3.8500292510588929</v>
      </c>
      <c r="S1230" s="42">
        <f>Tabela1[[#This Row],[real]]-Tabela1[[#This Row],[AV2]]</f>
        <v>0.3373282662586421</v>
      </c>
      <c r="T1230" s="64">
        <f>Tabela1[[#This Row],[real]]/Tabela1[[#This Row],[AV2]]</f>
        <v>1.0907992928566002</v>
      </c>
      <c r="U1230" s="172">
        <v>43522</v>
      </c>
      <c r="V1230" s="191" t="s">
        <v>3956</v>
      </c>
      <c r="W1230" s="191"/>
      <c r="X1230" s="2"/>
      <c r="Y1230" s="41"/>
      <c r="Z1230" s="40"/>
      <c r="AA1230" s="41"/>
      <c r="AB1230" s="40"/>
    </row>
    <row r="1231" spans="1:28" x14ac:dyDescent="0.2">
      <c r="A1231" s="550">
        <v>9876902</v>
      </c>
      <c r="B1231" s="550" t="s">
        <v>2549</v>
      </c>
      <c r="C1231" s="550" t="s">
        <v>5875</v>
      </c>
      <c r="D1231" s="551">
        <v>3</v>
      </c>
      <c r="E1231" s="552">
        <v>3.0085251080355566</v>
      </c>
      <c r="F1231" s="543">
        <v>2019</v>
      </c>
      <c r="G12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1" s="551"/>
      <c r="I1231" s="552">
        <v>0.35</v>
      </c>
      <c r="J1231" s="544">
        <f>(Tabela1[[#This Row],[real]]-1)^3/Tabela1[[#This Row],[Z]]*0.00002</f>
        <v>4.6301359890354543E-4</v>
      </c>
      <c r="K1231" s="553">
        <v>1013.7433130606987</v>
      </c>
      <c r="L1231" s="545">
        <v>1229.3025054423028</v>
      </c>
      <c r="M1231" s="549">
        <v>43522</v>
      </c>
      <c r="N1231" s="547">
        <f>IF(Tabela1[[#This Row],[Entry]]=$B$1,Tabela1[[#This Row],[real]],Tabela1[[#This Row],[L2]]/Tabela1[[#This Row],[days2]])</f>
        <v>3.1117528349127848</v>
      </c>
      <c r="O1231" s="554">
        <f>IF(Tabela1[[#This Row],[Entry]]=$B$1,Tabela1[[#This Row],[real]],Tabela1[[#This Row],[L]]/($B$1-Tabela1[[#This Row],[Entry]]))</f>
        <v>3.1200571204119361</v>
      </c>
      <c r="P1231" s="555">
        <v>325.77886703816938</v>
      </c>
      <c r="Q1231" s="556">
        <f>MIN(500,$B$1-Tabela1[[#This Row],[Entry]])</f>
        <v>394</v>
      </c>
      <c r="R1231" s="552">
        <f>(0.25-Tabela1[[#This Row],[days]]/2000)*$L$2+(Tabela1[[#This Row],[days]]/2000+0.75)*(IF(Tabela1[[#This Row],[real]]&gt;Tabela1[[#This Row],[AV2]],0.4*Tabela1[[#This Row],[real]]+0.6*Tabela1[[#This Row],[AV2]],Tabela1[[#This Row],[AV2]]))</f>
        <v>3.1237592027580345</v>
      </c>
      <c r="S1231" s="554">
        <f>Tabela1[[#This Row],[real]]-Tabela1[[#This Row],[AV2]]</f>
        <v>-0.10322772687722814</v>
      </c>
      <c r="T1231" s="554">
        <f>Tabela1[[#This Row],[real]]/Tabela1[[#This Row],[AV2]]</f>
        <v>0.96682650186125041</v>
      </c>
      <c r="U1231" s="549">
        <v>43522</v>
      </c>
      <c r="V1231" s="191" t="s">
        <v>5876</v>
      </c>
      <c r="W1231" s="191"/>
      <c r="X1231" s="2"/>
      <c r="Y1231" s="41"/>
      <c r="Z1231" s="40"/>
      <c r="AA1231" s="41"/>
      <c r="AB1231" s="40"/>
    </row>
    <row r="1232" spans="1:28" x14ac:dyDescent="0.2">
      <c r="A1232" s="65">
        <v>4631385</v>
      </c>
      <c r="B1232" s="65" t="s">
        <v>2405</v>
      </c>
      <c r="C1232" s="65" t="s">
        <v>1412</v>
      </c>
      <c r="D1232" s="39">
        <v>3</v>
      </c>
      <c r="E1232" s="41">
        <v>2.9649133401330419</v>
      </c>
      <c r="F1232" s="116">
        <v>2013</v>
      </c>
      <c r="G12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2" s="39"/>
      <c r="I1232" s="41">
        <v>0.61</v>
      </c>
      <c r="J1232" s="23">
        <f>(Tabela1[[#This Row],[real]]-1)^3/Tabela1[[#This Row],[Z]]*0.00002</f>
        <v>2.487312567060989E-4</v>
      </c>
      <c r="K1232" s="66">
        <v>2576.4708963068192</v>
      </c>
      <c r="L1232" s="66">
        <v>4402.660722472322</v>
      </c>
      <c r="M1232" s="67">
        <v>42409</v>
      </c>
      <c r="N1232" s="22">
        <f>IF(Tabela1[[#This Row],[Entry]]=$B$1,Tabela1[[#This Row],[real]],Tabela1[[#This Row],[L2]]/Tabela1[[#This Row],[days2]])</f>
        <v>2.9289890559194056</v>
      </c>
      <c r="O1232" s="42">
        <f>IF(Tabela1[[#This Row],[Entry]]=$B$1,Tabela1[[#This Row],[real]],Tabela1[[#This Row],[L]]/($B$1-Tabela1[[#This Row],[Entry]]))</f>
        <v>2.9214736048256946</v>
      </c>
      <c r="P1232" s="115">
        <v>879.64510864246586</v>
      </c>
      <c r="Q1232" s="43">
        <f>MIN(500,$B$1-Tabela1[[#This Row],[Entry]])</f>
        <v>500</v>
      </c>
      <c r="R1232" s="41">
        <f>(0.25-Tabela1[[#This Row],[days]]/2000)*$L$2+(Tabela1[[#This Row],[days]]/2000+0.75)*(IF(Tabela1[[#This Row],[real]]&gt;Tabela1[[#This Row],[AV2]],0.4*Tabela1[[#This Row],[real]]+0.6*Tabela1[[#This Row],[AV2]],Tabela1[[#This Row],[AV2]]))</f>
        <v>2.9433587696048598</v>
      </c>
      <c r="S1232" s="42">
        <f>Tabela1[[#This Row],[real]]-Tabela1[[#This Row],[AV2]]</f>
        <v>3.5924284213636248E-2</v>
      </c>
      <c r="T1232" s="64">
        <f>Tabela1[[#This Row],[real]]/Tabela1[[#This Row],[AV2]]</f>
        <v>1.0122650797008048</v>
      </c>
      <c r="U1232" s="168">
        <v>43521</v>
      </c>
      <c r="V1232" s="191" t="s">
        <v>5874</v>
      </c>
      <c r="W1232" s="191"/>
      <c r="X1232" s="2"/>
      <c r="Y1232" s="41"/>
      <c r="Z1232" s="40"/>
      <c r="AA1232" s="41"/>
      <c r="AB1232" s="40"/>
    </row>
    <row r="1233" spans="1:28" x14ac:dyDescent="0.2">
      <c r="A1233" s="65">
        <v>7980998</v>
      </c>
      <c r="B1233" s="65" t="s">
        <v>3456</v>
      </c>
      <c r="C1233" s="65" t="s">
        <v>3457</v>
      </c>
      <c r="D1233" s="39">
        <v>3.5</v>
      </c>
      <c r="E1233" s="41">
        <v>3.4069322353972682</v>
      </c>
      <c r="F1233" s="116">
        <v>2017</v>
      </c>
      <c r="G12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3" s="39"/>
      <c r="I1233" s="41">
        <v>0.51</v>
      </c>
      <c r="J1233" s="23">
        <f>(Tabela1[[#This Row],[real]]-1)^3/Tabela1[[#This Row],[Z]]*0.00002</f>
        <v>5.4682883777216725E-4</v>
      </c>
      <c r="K1233" s="66">
        <v>2429.313320362558</v>
      </c>
      <c r="L1233" s="66">
        <v>3889.4454795398833</v>
      </c>
      <c r="M1233" s="67">
        <v>42806</v>
      </c>
      <c r="N1233" s="22">
        <f>IF(Tabela1[[#This Row],[Entry]]=$B$1,Tabela1[[#This Row],[real]],Tabela1[[#This Row],[L2]]/Tabela1[[#This Row],[days2]])</f>
        <v>3.4945957531337206</v>
      </c>
      <c r="O1233" s="42">
        <f>IF(Tabela1[[#This Row],[Entry]]=$B$1,Tabela1[[#This Row],[real]],Tabela1[[#This Row],[L]]/($B$1-Tabela1[[#This Row],[Entry]]))</f>
        <v>3.5040049365224175</v>
      </c>
      <c r="P1233" s="115">
        <v>695.16290065427791</v>
      </c>
      <c r="Q1233" s="43">
        <f>MIN(500,$B$1-Tabela1[[#This Row],[Entry]])</f>
        <v>500</v>
      </c>
      <c r="R1233" s="41">
        <f>(0.25-Tabela1[[#This Row],[days]]/2000)*$L$2+(Tabela1[[#This Row],[days]]/2000+0.75)*(IF(Tabela1[[#This Row],[real]]&gt;Tabela1[[#This Row],[AV2]],0.4*Tabela1[[#This Row],[real]]+0.6*Tabela1[[#This Row],[AV2]],Tabela1[[#This Row],[AV2]]))</f>
        <v>3.4945957531337206</v>
      </c>
      <c r="S1233" s="42">
        <f>Tabela1[[#This Row],[real]]-Tabela1[[#This Row],[AV2]]</f>
        <v>-8.7663517736452423E-2</v>
      </c>
      <c r="T1233" s="64">
        <f>Tabela1[[#This Row],[real]]/Tabela1[[#This Row],[AV2]]</f>
        <v>0.97491454693784207</v>
      </c>
      <c r="U1233" s="168">
        <v>43521</v>
      </c>
      <c r="V1233" s="191" t="s">
        <v>4132</v>
      </c>
      <c r="W1233" s="191"/>
      <c r="X1233" s="2"/>
      <c r="Y1233" s="41"/>
      <c r="Z1233" s="40"/>
      <c r="AA1233" s="41"/>
      <c r="AB1233" s="40"/>
    </row>
    <row r="1234" spans="1:28" x14ac:dyDescent="0.2">
      <c r="A1234" s="65">
        <v>14030</v>
      </c>
      <c r="B1234" s="65" t="s">
        <v>1420</v>
      </c>
      <c r="C1234" s="65" t="s">
        <v>2438</v>
      </c>
      <c r="D1234" s="39">
        <v>3.5</v>
      </c>
      <c r="E1234" s="41">
        <v>3.4559129057225264</v>
      </c>
      <c r="F1234" s="116">
        <v>2000</v>
      </c>
      <c r="G12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4" s="39"/>
      <c r="I1234" s="41">
        <v>0.66</v>
      </c>
      <c r="J1234" s="23">
        <f>(Tabela1[[#This Row],[real]]-1)^3/Tabela1[[#This Row],[Z]]*0.00002</f>
        <v>4.4887451001713945E-4</v>
      </c>
      <c r="K1234" s="66">
        <v>2816.1177583626018</v>
      </c>
      <c r="L1234" s="66">
        <v>4748.6956239498813</v>
      </c>
      <c r="M1234" s="67">
        <v>42409</v>
      </c>
      <c r="N1234" s="22">
        <f>IF(Tabela1[[#This Row],[Entry]]=$B$1,Tabela1[[#This Row],[real]],Tabela1[[#This Row],[L2]]/Tabela1[[#This Row],[days2]])</f>
        <v>3.2014249049922476</v>
      </c>
      <c r="O1234" s="42">
        <f>IF(Tabela1[[#This Row],[Entry]]=$B$1,Tabela1[[#This Row],[real]],Tabela1[[#This Row],[L]]/($B$1-Tabela1[[#This Row],[Entry]]))</f>
        <v>3.1510919866953424</v>
      </c>
      <c r="P1234" s="115">
        <v>879.64510864246586</v>
      </c>
      <c r="Q1234" s="43">
        <f>MIN(500,$B$1-Tabela1[[#This Row],[Entry]])</f>
        <v>500</v>
      </c>
      <c r="R1234" s="41">
        <f>(0.25-Tabela1[[#This Row],[days]]/2000)*$L$2+(Tabela1[[#This Row],[days]]/2000+0.75)*(IF(Tabela1[[#This Row],[real]]&gt;Tabela1[[#This Row],[AV2]],0.4*Tabela1[[#This Row],[real]]+0.6*Tabela1[[#This Row],[AV2]],Tabela1[[#This Row],[AV2]]))</f>
        <v>3.3032201052843595</v>
      </c>
      <c r="S1234" s="42">
        <f>Tabela1[[#This Row],[real]]-Tabela1[[#This Row],[AV2]]</f>
        <v>0.25448800073027877</v>
      </c>
      <c r="T1234" s="64">
        <f>Tabela1[[#This Row],[real]]/Tabela1[[#This Row],[AV2]]</f>
        <v>1.0794921037608705</v>
      </c>
      <c r="U1234" s="168">
        <v>43521</v>
      </c>
      <c r="V1234" s="191" t="s">
        <v>4805</v>
      </c>
      <c r="W1234" s="191"/>
      <c r="X1234" s="2"/>
      <c r="Y1234" s="41"/>
      <c r="Z1234" s="40"/>
      <c r="AA1234" s="41"/>
      <c r="AB1234" s="40"/>
    </row>
    <row r="1235" spans="1:28" x14ac:dyDescent="0.2">
      <c r="A1235" s="550">
        <v>9252167</v>
      </c>
      <c r="B1235" s="80" t="s">
        <v>3368</v>
      </c>
      <c r="C1235" s="550" t="s">
        <v>5872</v>
      </c>
      <c r="D1235" s="551">
        <v>3.5</v>
      </c>
      <c r="E1235" s="552">
        <v>3.3614476805443529</v>
      </c>
      <c r="F1235" s="543">
        <v>2018</v>
      </c>
      <c r="G12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5" s="551"/>
      <c r="I1235" s="552">
        <v>0.32999999999999996</v>
      </c>
      <c r="J1235" s="544">
        <f>(Tabela1[[#This Row],[real]]-1)^3/Tabela1[[#This Row],[Z]]*0.00002</f>
        <v>7.9808847550475956E-4</v>
      </c>
      <c r="K1235" s="553">
        <v>1158.3308830757353</v>
      </c>
      <c r="L1235" s="545">
        <v>1408.062212151769</v>
      </c>
      <c r="M1235" s="549">
        <v>43520</v>
      </c>
      <c r="N1235" s="547">
        <f>IF(Tabela1[[#This Row],[Entry]]=$B$1,Tabela1[[#This Row],[real]],Tabela1[[#This Row],[L2]]/Tabela1[[#This Row],[days2]])</f>
        <v>3.5409250083900385</v>
      </c>
      <c r="O1235" s="554">
        <f>IF(Tabela1[[#This Row],[Entry]]=$B$1,Tabela1[[#This Row],[real]],Tabela1[[#This Row],[L]]/($B$1-Tabela1[[#This Row],[Entry]]))</f>
        <v>3.5557126569489115</v>
      </c>
      <c r="P1235" s="555">
        <v>327.12663508296004</v>
      </c>
      <c r="Q1235" s="556">
        <f>MIN(500,$B$1-Tabela1[[#This Row],[Entry]])</f>
        <v>396</v>
      </c>
      <c r="R1235" s="552">
        <f>(0.25-Tabela1[[#This Row],[days]]/2000)*$L$2+(Tabela1[[#This Row],[days]]/2000+0.75)*(IF(Tabela1[[#This Row],[real]]&gt;Tabela1[[#This Row],[AV2]],0.4*Tabela1[[#This Row],[real]]+0.6*Tabela1[[#This Row],[AV2]],Tabela1[[#This Row],[AV2]]))</f>
        <v>3.530387887972108</v>
      </c>
      <c r="S1235" s="554">
        <f>Tabela1[[#This Row],[real]]-Tabela1[[#This Row],[AV2]]</f>
        <v>-0.1794773278456856</v>
      </c>
      <c r="T1235" s="554">
        <f>Tabela1[[#This Row],[real]]/Tabela1[[#This Row],[AV2]]</f>
        <v>0.94931343436519455</v>
      </c>
      <c r="U1235" s="549">
        <v>43520</v>
      </c>
      <c r="V1235" s="191" t="s">
        <v>4010</v>
      </c>
      <c r="W1235" s="191"/>
      <c r="X1235" s="2"/>
      <c r="Y1235" s="41"/>
      <c r="Z1235" s="40"/>
      <c r="AA1235" s="41"/>
      <c r="AB1235" s="40"/>
    </row>
    <row r="1236" spans="1:28" x14ac:dyDescent="0.2">
      <c r="A1236" s="65">
        <v>5566739</v>
      </c>
      <c r="B1236" s="65" t="s">
        <v>209</v>
      </c>
      <c r="C1236" s="65" t="s">
        <v>3464</v>
      </c>
      <c r="D1236" s="39">
        <v>3.5</v>
      </c>
      <c r="E1236" s="41">
        <v>3.455715520104893</v>
      </c>
      <c r="F1236" s="116">
        <v>2014</v>
      </c>
      <c r="G12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6" s="39"/>
      <c r="I1236" s="41">
        <v>0.78999999999999992</v>
      </c>
      <c r="J1236" s="23">
        <f>(Tabela1[[#This Row],[real]]-1)^3/Tabela1[[#This Row],[Z]]*0.00002</f>
        <v>3.749186713594618E-4</v>
      </c>
      <c r="K1236" s="66">
        <v>3111.9967107677935</v>
      </c>
      <c r="L1236" s="66">
        <v>5339.1117263951073</v>
      </c>
      <c r="M1236" s="67">
        <v>42409</v>
      </c>
      <c r="N1236" s="22">
        <f>IF(Tabela1[[#This Row],[Entry]]=$B$1,Tabela1[[#This Row],[real]],Tabela1[[#This Row],[L2]]/Tabela1[[#This Row],[days2]])</f>
        <v>3.5377866371251239</v>
      </c>
      <c r="O1236" s="42">
        <f>IF(Tabela1[[#This Row],[Entry]]=$B$1,Tabela1[[#This Row],[real]],Tabela1[[#This Row],[L]]/($B$1-Tabela1[[#This Row],[Entry]]))</f>
        <v>3.5428744037127453</v>
      </c>
      <c r="P1236" s="115">
        <v>879.64510864246586</v>
      </c>
      <c r="Q1236" s="43">
        <f>MIN(500,$B$1-Tabela1[[#This Row],[Entry]])</f>
        <v>500</v>
      </c>
      <c r="R1236" s="41">
        <f>(0.25-Tabela1[[#This Row],[days]]/2000)*$L$2+(Tabela1[[#This Row],[days]]/2000+0.75)*(IF(Tabela1[[#This Row],[real]]&gt;Tabela1[[#This Row],[AV2]],0.4*Tabela1[[#This Row],[real]]+0.6*Tabela1[[#This Row],[AV2]],Tabela1[[#This Row],[AV2]]))</f>
        <v>3.5377866371251239</v>
      </c>
      <c r="S1236" s="42">
        <f>Tabela1[[#This Row],[real]]-Tabela1[[#This Row],[AV2]]</f>
        <v>-8.2071117020230844E-2</v>
      </c>
      <c r="T1236" s="64">
        <f>Tabela1[[#This Row],[real]]/Tabela1[[#This Row],[AV2]]</f>
        <v>0.97680156396121065</v>
      </c>
      <c r="U1236" s="168">
        <v>43520</v>
      </c>
      <c r="V1236" s="191" t="s">
        <v>4222</v>
      </c>
      <c r="W1236" s="191"/>
      <c r="X1236" s="2"/>
      <c r="Y1236" s="41"/>
      <c r="Z1236" s="40"/>
      <c r="AA1236" s="41"/>
      <c r="AB1236" s="40"/>
    </row>
    <row r="1237" spans="1:28" x14ac:dyDescent="0.2">
      <c r="A1237" s="65">
        <v>17617</v>
      </c>
      <c r="B1237" s="65" t="s">
        <v>680</v>
      </c>
      <c r="C1237" s="65" t="s">
        <v>761</v>
      </c>
      <c r="D1237" s="39">
        <v>3.5</v>
      </c>
      <c r="E1237" s="41">
        <v>3.5759183675899036</v>
      </c>
      <c r="F1237" s="116">
        <v>1994</v>
      </c>
      <c r="G12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7" s="39"/>
      <c r="I1237" s="41">
        <v>0.87</v>
      </c>
      <c r="J1237" s="23">
        <f>(Tabela1[[#This Row],[real]]-1)^3/Tabela1[[#This Row],[Z]]*0.00002</f>
        <v>3.929226194099879E-4</v>
      </c>
      <c r="K1237" s="66">
        <v>3227.0737050343723</v>
      </c>
      <c r="L1237" s="66">
        <v>5535.4818050705408</v>
      </c>
      <c r="M1237" s="67">
        <v>42409</v>
      </c>
      <c r="N1237" s="22">
        <f>IF(Tabela1[[#This Row],[Entry]]=$B$1,Tabela1[[#This Row],[real]],Tabela1[[#This Row],[L2]]/Tabela1[[#This Row],[days2]])</f>
        <v>3.668608707453207</v>
      </c>
      <c r="O1237" s="42">
        <f>IF(Tabela1[[#This Row],[Entry]]=$B$1,Tabela1[[#This Row],[real]],Tabela1[[#This Row],[L]]/($B$1-Tabela1[[#This Row],[Entry]]))</f>
        <v>3.6731796981224556</v>
      </c>
      <c r="P1237" s="115">
        <v>879.64510864246586</v>
      </c>
      <c r="Q1237" s="43">
        <f>MIN(500,$B$1-Tabela1[[#This Row],[Entry]])</f>
        <v>500</v>
      </c>
      <c r="R1237" s="41">
        <f>(0.25-Tabela1[[#This Row],[days]]/2000)*$L$2+(Tabela1[[#This Row],[days]]/2000+0.75)*(IF(Tabela1[[#This Row],[real]]&gt;Tabela1[[#This Row],[AV2]],0.4*Tabela1[[#This Row],[real]]+0.6*Tabela1[[#This Row],[AV2]],Tabela1[[#This Row],[AV2]]))</f>
        <v>3.668608707453207</v>
      </c>
      <c r="S1237" s="42">
        <f>Tabela1[[#This Row],[real]]-Tabela1[[#This Row],[AV2]]</f>
        <v>-9.2690339863303439E-2</v>
      </c>
      <c r="T1237" s="64">
        <f>Tabela1[[#This Row],[real]]/Tabela1[[#This Row],[AV2]]</f>
        <v>0.974734198369264</v>
      </c>
      <c r="U1237" s="172">
        <v>43520</v>
      </c>
      <c r="V1237" s="191" t="s">
        <v>4810</v>
      </c>
      <c r="W1237" s="191"/>
      <c r="X1237" s="2"/>
      <c r="Y1237" s="41"/>
      <c r="Z1237" s="40"/>
      <c r="AA1237" s="41"/>
      <c r="AB1237" s="40"/>
    </row>
    <row r="1238" spans="1:28" x14ac:dyDescent="0.2">
      <c r="A1238" s="65">
        <v>16935</v>
      </c>
      <c r="B1238" s="65" t="s">
        <v>811</v>
      </c>
      <c r="C1238" s="65" t="s">
        <v>811</v>
      </c>
      <c r="D1238" s="39">
        <v>3.5</v>
      </c>
      <c r="E1238" s="41">
        <v>3.5978855509646395</v>
      </c>
      <c r="F1238" s="116">
        <v>1970</v>
      </c>
      <c r="G12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8" s="39"/>
      <c r="I1238" s="41">
        <v>0.9</v>
      </c>
      <c r="J1238" s="23">
        <f>(Tabela1[[#This Row],[real]]-1)^3/Tabela1[[#This Row],[Z]]*0.00002</f>
        <v>3.8962564082418337E-4</v>
      </c>
      <c r="K1238" s="66">
        <v>3160.5582699636193</v>
      </c>
      <c r="L1238" s="66">
        <v>5399.7033331687016</v>
      </c>
      <c r="M1238" s="67">
        <v>42409</v>
      </c>
      <c r="N1238" s="22">
        <f>IF(Tabela1[[#This Row],[Entry]]=$B$1,Tabela1[[#This Row],[real]],Tabela1[[#This Row],[L2]]/Tabela1[[#This Row],[days2]])</f>
        <v>3.5929924908480753</v>
      </c>
      <c r="O1238" s="42">
        <f>IF(Tabela1[[#This Row],[Entry]]=$B$1,Tabela1[[#This Row],[real]],Tabela1[[#This Row],[L]]/($B$1-Tabela1[[#This Row],[Entry]]))</f>
        <v>3.5830811766215671</v>
      </c>
      <c r="P1238" s="115">
        <v>879.64510864246586</v>
      </c>
      <c r="Q1238" s="43">
        <f>MIN(500,$B$1-Tabela1[[#This Row],[Entry]])</f>
        <v>500</v>
      </c>
      <c r="R1238" s="41">
        <f>(0.25-Tabela1[[#This Row],[days]]/2000)*$L$2+(Tabela1[[#This Row],[days]]/2000+0.75)*(IF(Tabela1[[#This Row],[real]]&gt;Tabela1[[#This Row],[AV2]],0.4*Tabela1[[#This Row],[real]]+0.6*Tabela1[[#This Row],[AV2]],Tabela1[[#This Row],[AV2]]))</f>
        <v>3.5949497148947005</v>
      </c>
      <c r="S1238" s="42">
        <f>Tabela1[[#This Row],[real]]-Tabela1[[#This Row],[AV2]]</f>
        <v>4.8930601165642074E-3</v>
      </c>
      <c r="T1238" s="64">
        <f>Tabela1[[#This Row],[real]]/Tabela1[[#This Row],[AV2]]</f>
        <v>1.001361834217307</v>
      </c>
      <c r="U1238" s="168">
        <v>43520</v>
      </c>
      <c r="V1238" s="191" t="s">
        <v>4413</v>
      </c>
      <c r="W1238" s="191"/>
      <c r="X1238" s="2"/>
      <c r="Y1238" s="41"/>
      <c r="Z1238" s="40"/>
      <c r="AA1238" s="41"/>
      <c r="AB1238" s="40"/>
    </row>
    <row r="1239" spans="1:28" x14ac:dyDescent="0.2">
      <c r="A1239" s="65">
        <v>33315</v>
      </c>
      <c r="B1239" s="65" t="s">
        <v>732</v>
      </c>
      <c r="C1239" s="65" t="s">
        <v>2384</v>
      </c>
      <c r="D1239" s="39">
        <v>4</v>
      </c>
      <c r="E1239" s="41">
        <v>3.8156141203287413</v>
      </c>
      <c r="F1239" s="116">
        <v>1992</v>
      </c>
      <c r="G12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39" s="39"/>
      <c r="I1239" s="41">
        <v>0.84</v>
      </c>
      <c r="J1239" s="23">
        <f>(Tabela1[[#This Row],[real]]-1)^3/Tabela1[[#This Row],[Z]]*0.00002</f>
        <v>5.3145942483802096E-4</v>
      </c>
      <c r="K1239" s="66">
        <v>3338.9668164280479</v>
      </c>
      <c r="L1239" s="66">
        <v>5688.4783371890526</v>
      </c>
      <c r="M1239" s="67">
        <v>42409</v>
      </c>
      <c r="N1239" s="22">
        <f>IF(Tabela1[[#This Row],[Entry]]=$B$1,Tabela1[[#This Row],[real]],Tabela1[[#This Row],[L2]]/Tabela1[[#This Row],[days2]])</f>
        <v>3.7958112693663373</v>
      </c>
      <c r="O1239" s="42">
        <f>IF(Tabela1[[#This Row],[Entry]]=$B$1,Tabela1[[#This Row],[real]],Tabela1[[#This Row],[L]]/($B$1-Tabela1[[#This Row],[Entry]]))</f>
        <v>3.7747036079555758</v>
      </c>
      <c r="P1239" s="115">
        <v>879.64510864246586</v>
      </c>
      <c r="Q1239" s="43">
        <f>MIN(500,$B$1-Tabela1[[#This Row],[Entry]])</f>
        <v>500</v>
      </c>
      <c r="R1239" s="41">
        <f>(0.25-Tabela1[[#This Row],[days]]/2000)*$L$2+(Tabela1[[#This Row],[days]]/2000+0.75)*(IF(Tabela1[[#This Row],[real]]&gt;Tabela1[[#This Row],[AV2]],0.4*Tabela1[[#This Row],[real]]+0.6*Tabela1[[#This Row],[AV2]],Tabela1[[#This Row],[AV2]]))</f>
        <v>3.8037324097512988</v>
      </c>
      <c r="S1239" s="42">
        <f>Tabela1[[#This Row],[real]]-Tabela1[[#This Row],[AV2]]</f>
        <v>1.9802850962403973E-2</v>
      </c>
      <c r="T1239" s="64">
        <f>Tabela1[[#This Row],[real]]/Tabela1[[#This Row],[AV2]]</f>
        <v>1.0052170272853713</v>
      </c>
      <c r="U1239" s="172">
        <v>43520</v>
      </c>
      <c r="V1239" s="191" t="s">
        <v>4857</v>
      </c>
      <c r="W1239" s="191"/>
      <c r="X1239" s="2"/>
      <c r="Y1239" s="41"/>
      <c r="Z1239" s="40"/>
      <c r="AA1239" s="41"/>
      <c r="AB1239" s="40"/>
    </row>
    <row r="1240" spans="1:28" x14ac:dyDescent="0.2">
      <c r="A1240" s="65">
        <v>1030</v>
      </c>
      <c r="B1240" s="65" t="s">
        <v>141</v>
      </c>
      <c r="C1240" s="65" t="s">
        <v>142</v>
      </c>
      <c r="D1240" s="39">
        <v>4</v>
      </c>
      <c r="E1240" s="41">
        <v>3.8673621495851065</v>
      </c>
      <c r="F1240" s="116">
        <v>1967</v>
      </c>
      <c r="G12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0" s="39"/>
      <c r="I1240" s="41">
        <v>0.89</v>
      </c>
      <c r="J1240" s="23">
        <f>(Tabela1[[#This Row],[real]]-1)^3/Tabela1[[#This Row],[Z]]*0.00002</f>
        <v>5.29770331729703E-4</v>
      </c>
      <c r="K1240" s="66">
        <v>3291.9638336028966</v>
      </c>
      <c r="L1240" s="66">
        <v>5597.9810199175254</v>
      </c>
      <c r="M1240" s="67">
        <v>42409</v>
      </c>
      <c r="N1240" s="22">
        <f>IF(Tabela1[[#This Row],[Entry]]=$B$1,Tabela1[[#This Row],[real]],Tabela1[[#This Row],[L2]]/Tabela1[[#This Row],[days2]])</f>
        <v>3.7423772397067054</v>
      </c>
      <c r="O1240" s="42">
        <f>IF(Tabela1[[#This Row],[Entry]]=$B$1,Tabela1[[#This Row],[real]],Tabela1[[#This Row],[L]]/($B$1-Tabela1[[#This Row],[Entry]]))</f>
        <v>3.7146523025331954</v>
      </c>
      <c r="P1240" s="115">
        <v>879.64510864246586</v>
      </c>
      <c r="Q1240" s="43">
        <f>MIN(500,$B$1-Tabela1[[#This Row],[Entry]])</f>
        <v>500</v>
      </c>
      <c r="R1240" s="41">
        <f>(0.25-Tabela1[[#This Row],[days]]/2000)*$L$2+(Tabela1[[#This Row],[days]]/2000+0.75)*(IF(Tabela1[[#This Row],[real]]&gt;Tabela1[[#This Row],[AV2]],0.4*Tabela1[[#This Row],[real]]+0.6*Tabela1[[#This Row],[AV2]],Tabela1[[#This Row],[AV2]]))</f>
        <v>3.7923712036580657</v>
      </c>
      <c r="S1240" s="42">
        <f>Tabela1[[#This Row],[real]]-Tabela1[[#This Row],[AV2]]</f>
        <v>0.12498490987840105</v>
      </c>
      <c r="T1240" s="64">
        <f>Tabela1[[#This Row],[real]]/Tabela1[[#This Row],[AV2]]</f>
        <v>1.0333971969881359</v>
      </c>
      <c r="U1240" s="172">
        <v>43520</v>
      </c>
      <c r="V1240" s="191" t="s">
        <v>4378</v>
      </c>
      <c r="W1240" s="307"/>
      <c r="X1240" s="2"/>
      <c r="Y1240" s="41"/>
      <c r="Z1240" s="40"/>
      <c r="AA1240" s="41"/>
      <c r="AB1240" s="40"/>
    </row>
    <row r="1241" spans="1:28" x14ac:dyDescent="0.2">
      <c r="A1241" s="65">
        <v>28519</v>
      </c>
      <c r="B1241" s="65" t="s">
        <v>112</v>
      </c>
      <c r="C1241" s="65" t="s">
        <v>112</v>
      </c>
      <c r="D1241" s="39">
        <v>4</v>
      </c>
      <c r="E1241" s="41">
        <v>3.9201240216491779</v>
      </c>
      <c r="F1241" s="116">
        <v>1969</v>
      </c>
      <c r="G12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1" s="39">
        <v>2</v>
      </c>
      <c r="I1241" s="41">
        <v>0.71</v>
      </c>
      <c r="J1241" s="23">
        <f>(Tabela1[[#This Row],[real]]-1)^3/Tabela1[[#This Row],[Z]]*0.00002</f>
        <v>7.0141578899468615E-4</v>
      </c>
      <c r="K1241" s="66">
        <v>3420.6087538198894</v>
      </c>
      <c r="L1241" s="66">
        <v>5831.4576652929545</v>
      </c>
      <c r="M1241" s="67">
        <v>42409</v>
      </c>
      <c r="N1241" s="22">
        <f>IF(Tabela1[[#This Row],[Entry]]=$B$1,Tabela1[[#This Row],[real]],Tabela1[[#This Row],[L2]]/Tabela1[[#This Row],[days2]])</f>
        <v>3.8886236281116013</v>
      </c>
      <c r="O1241" s="42">
        <f>IF(Tabela1[[#This Row],[Entry]]=$B$1,Tabela1[[#This Row],[real]],Tabela1[[#This Row],[L]]/($B$1-Tabela1[[#This Row],[Entry]]))</f>
        <v>3.8695804016542499</v>
      </c>
      <c r="P1241" s="115">
        <v>879.64510864246586</v>
      </c>
      <c r="Q1241" s="43">
        <f>MIN(500,$B$1-Tabela1[[#This Row],[Entry]])</f>
        <v>500</v>
      </c>
      <c r="R1241" s="41">
        <f>(0.25-Tabela1[[#This Row],[days]]/2000)*$L$2+(Tabela1[[#This Row],[days]]/2000+0.75)*(IF(Tabela1[[#This Row],[real]]&gt;Tabela1[[#This Row],[AV2]],0.4*Tabela1[[#This Row],[real]]+0.6*Tabela1[[#This Row],[AV2]],Tabela1[[#This Row],[AV2]]))</f>
        <v>3.9012237855266321</v>
      </c>
      <c r="S1241" s="42">
        <f>Tabela1[[#This Row],[real]]-Tabela1[[#This Row],[AV2]]</f>
        <v>3.150039353757661E-2</v>
      </c>
      <c r="T1241" s="64">
        <f>Tabela1[[#This Row],[real]]/Tabela1[[#This Row],[AV2]]</f>
        <v>1.008100653740273</v>
      </c>
      <c r="U1241" s="172">
        <v>43520</v>
      </c>
      <c r="V1241" s="191" t="s">
        <v>4364</v>
      </c>
      <c r="W1241" s="257"/>
      <c r="X1241" s="2"/>
      <c r="Y1241" s="41"/>
      <c r="Z1241" s="40"/>
      <c r="AA1241" s="41"/>
      <c r="AB1241" s="40"/>
    </row>
    <row r="1242" spans="1:28" x14ac:dyDescent="0.2">
      <c r="A1242" s="65">
        <v>2689</v>
      </c>
      <c r="B1242" s="65" t="s">
        <v>227</v>
      </c>
      <c r="C1242" s="65" t="s">
        <v>228</v>
      </c>
      <c r="D1242" s="39">
        <v>4.5</v>
      </c>
      <c r="E1242" s="41">
        <v>4.0003643196229852</v>
      </c>
      <c r="F1242" s="116">
        <v>2002</v>
      </c>
      <c r="G12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5.7815077859426038</v>
      </c>
      <c r="H1242" s="39"/>
      <c r="I1242" s="41">
        <v>0.87</v>
      </c>
      <c r="J1242" s="23">
        <f>(Tabela1[[#This Row],[real]]-1)^3/Tabela1[[#This Row],[Z]]*0.00002</f>
        <v>6.2091581205581722E-4</v>
      </c>
      <c r="K1242" s="66">
        <v>3425.5060953216275</v>
      </c>
      <c r="L1242" s="66">
        <v>5812.3735284318509</v>
      </c>
      <c r="M1242" s="67">
        <v>42409</v>
      </c>
      <c r="N1242" s="22">
        <f>IF(Tabela1[[#This Row],[Entry]]=$B$1,Tabela1[[#This Row],[real]],Tabela1[[#This Row],[L2]]/Tabela1[[#This Row],[days2]])</f>
        <v>3.8941910341639083</v>
      </c>
      <c r="O1242" s="42">
        <f>IF(Tabela1[[#This Row],[Entry]]=$B$1,Tabela1[[#This Row],[real]],Tabela1[[#This Row],[L]]/($B$1-Tabela1[[#This Row],[Entry]]))</f>
        <v>3.8569167408306906</v>
      </c>
      <c r="P1242" s="115">
        <v>879.64510864246586</v>
      </c>
      <c r="Q1242" s="43">
        <f>MIN(500,$B$1-Tabela1[[#This Row],[Entry]])</f>
        <v>500</v>
      </c>
      <c r="R1242" s="41">
        <f>(0.25-Tabela1[[#This Row],[days]]/2000)*$L$2+(Tabela1[[#This Row],[days]]/2000+0.75)*(IF(Tabela1[[#This Row],[real]]&gt;Tabela1[[#This Row],[AV2]],0.4*Tabela1[[#This Row],[real]]+0.6*Tabela1[[#This Row],[AV2]],Tabela1[[#This Row],[AV2]]))</f>
        <v>3.9366603483475391</v>
      </c>
      <c r="S1242" s="42">
        <f>Tabela1[[#This Row],[real]]-Tabela1[[#This Row],[AV2]]</f>
        <v>0.10617328545907689</v>
      </c>
      <c r="T1242" s="64">
        <f>Tabela1[[#This Row],[real]]/Tabela1[[#This Row],[AV2]]</f>
        <v>1.0272645292764566</v>
      </c>
      <c r="U1242" s="168">
        <v>43518</v>
      </c>
      <c r="V1242" s="191" t="s">
        <v>3940</v>
      </c>
      <c r="W1242" s="191"/>
      <c r="X1242" s="2"/>
      <c r="Y1242" s="41"/>
      <c r="Z1242" s="40"/>
      <c r="AA1242" s="41"/>
      <c r="AB1242" s="40"/>
    </row>
    <row r="1243" spans="1:28" x14ac:dyDescent="0.2">
      <c r="A1243" s="65">
        <v>7839794</v>
      </c>
      <c r="B1243" s="65" t="s">
        <v>212</v>
      </c>
      <c r="C1243" s="65" t="s">
        <v>3459</v>
      </c>
      <c r="D1243" s="39">
        <v>4</v>
      </c>
      <c r="E1243" s="41">
        <v>3.666206102542199</v>
      </c>
      <c r="F1243" s="116">
        <v>2017</v>
      </c>
      <c r="G12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4.0599933239073556</v>
      </c>
      <c r="H1243" s="39">
        <v>4</v>
      </c>
      <c r="I1243" s="41">
        <v>0.67999999999999994</v>
      </c>
      <c r="J1243" s="23">
        <f>(Tabela1[[#This Row],[real]]-1)^3/Tabela1[[#This Row],[Z]]*0.00002</f>
        <v>5.5744527328915091E-4</v>
      </c>
      <c r="K1243" s="66">
        <v>2686.3365353948352</v>
      </c>
      <c r="L1243" s="66">
        <v>4313.2177820423021</v>
      </c>
      <c r="M1243" s="67">
        <v>42807</v>
      </c>
      <c r="N1243" s="22">
        <f>IF(Tabela1[[#This Row],[Entry]]=$B$1,Tabela1[[#This Row],[real]],Tabela1[[#This Row],[L2]]/Tabela1[[#This Row],[days2]])</f>
        <v>3.8669115551233446</v>
      </c>
      <c r="O1243" s="42">
        <f>IF(Tabela1[[#This Row],[Entry]]=$B$1,Tabela1[[#This Row],[real]],Tabela1[[#This Row],[L]]/($B$1-Tabela1[[#This Row],[Entry]]))</f>
        <v>3.8892856465665484</v>
      </c>
      <c r="P1243" s="115">
        <v>694.69820995405416</v>
      </c>
      <c r="Q1243" s="43">
        <f>MIN(500,$B$1-Tabela1[[#This Row],[Entry]])</f>
        <v>500</v>
      </c>
      <c r="R1243" s="41">
        <f>(0.25-Tabela1[[#This Row],[days]]/2000)*$L$2+(Tabela1[[#This Row],[days]]/2000+0.75)*(IF(Tabela1[[#This Row],[real]]&gt;Tabela1[[#This Row],[AV2]],0.4*Tabela1[[#This Row],[real]]+0.6*Tabela1[[#This Row],[AV2]],Tabela1[[#This Row],[AV2]]))</f>
        <v>3.8669115551233446</v>
      </c>
      <c r="S1243" s="42">
        <f>Tabela1[[#This Row],[real]]-Tabela1[[#This Row],[AV2]]</f>
        <v>-0.20070545258114558</v>
      </c>
      <c r="T1243" s="64">
        <f>Tabela1[[#This Row],[real]]/Tabela1[[#This Row],[AV2]]</f>
        <v>0.94809670463881512</v>
      </c>
      <c r="U1243" s="168">
        <v>43518</v>
      </c>
      <c r="V1243" s="191" t="s">
        <v>4147</v>
      </c>
      <c r="W1243" s="191"/>
      <c r="X1243" s="2"/>
      <c r="Y1243" s="41"/>
      <c r="Z1243" s="40"/>
      <c r="AA1243" s="41"/>
      <c r="AB1243" s="40"/>
    </row>
    <row r="1244" spans="1:28" x14ac:dyDescent="0.2">
      <c r="A1244" s="65">
        <v>181458</v>
      </c>
      <c r="B1244" s="65" t="s">
        <v>2023</v>
      </c>
      <c r="C1244" s="65" t="s">
        <v>2024</v>
      </c>
      <c r="D1244" s="39">
        <v>3</v>
      </c>
      <c r="E1244" s="41">
        <v>2.8054004098078034</v>
      </c>
      <c r="F1244" s="116">
        <v>2001</v>
      </c>
      <c r="G12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4" s="39"/>
      <c r="I1244" s="41">
        <v>0.63</v>
      </c>
      <c r="J1244" s="23">
        <f>(Tabela1[[#This Row],[real]]-1)^3/Tabela1[[#This Row],[Z]]*0.00002</f>
        <v>1.8681427392801901E-4</v>
      </c>
      <c r="K1244" s="66">
        <v>2561.1374089059977</v>
      </c>
      <c r="L1244" s="66">
        <v>4409.3731537950753</v>
      </c>
      <c r="M1244" s="67">
        <v>42409</v>
      </c>
      <c r="N1244" s="22">
        <f>IF(Tabela1[[#This Row],[Entry]]=$B$1,Tabela1[[#This Row],[real]],Tabela1[[#This Row],[L2]]/Tabela1[[#This Row],[days2]])</f>
        <v>2.9115576085661825</v>
      </c>
      <c r="O1244" s="42">
        <f>IF(Tabela1[[#This Row],[Entry]]=$B$1,Tabela1[[#This Row],[real]],Tabela1[[#This Row],[L]]/($B$1-Tabela1[[#This Row],[Entry]]))</f>
        <v>2.9259277729230759</v>
      </c>
      <c r="P1244" s="115">
        <v>879.64510864246586</v>
      </c>
      <c r="Q1244" s="43">
        <f>MIN(500,$B$1-Tabela1[[#This Row],[Entry]])</f>
        <v>500</v>
      </c>
      <c r="R1244" s="41">
        <f>(0.25-Tabela1[[#This Row],[days]]/2000)*$L$2+(Tabela1[[#This Row],[days]]/2000+0.75)*(IF(Tabela1[[#This Row],[real]]&gt;Tabela1[[#This Row],[AV2]],0.4*Tabela1[[#This Row],[real]]+0.6*Tabela1[[#This Row],[AV2]],Tabela1[[#This Row],[AV2]]))</f>
        <v>2.9115576085661825</v>
      </c>
      <c r="S1244" s="42">
        <f>Tabela1[[#This Row],[real]]-Tabela1[[#This Row],[AV2]]</f>
        <v>-0.10615719875837915</v>
      </c>
      <c r="T1244" s="64">
        <f>Tabela1[[#This Row],[real]]/Tabela1[[#This Row],[AV2]]</f>
        <v>0.96353937890631092</v>
      </c>
      <c r="U1244" s="168">
        <v>43518</v>
      </c>
      <c r="V1244" s="191" t="s">
        <v>4079</v>
      </c>
      <c r="W1244" s="191"/>
      <c r="X1244" s="2"/>
      <c r="Y1244" s="41"/>
      <c r="Z1244" s="40"/>
      <c r="AA1244" s="41"/>
      <c r="AB1244" s="40"/>
    </row>
    <row r="1245" spans="1:28" x14ac:dyDescent="0.2">
      <c r="A1245" s="75">
        <v>8187380</v>
      </c>
      <c r="B1245" s="75" t="s">
        <v>3149</v>
      </c>
      <c r="C1245" s="75" t="s">
        <v>3783</v>
      </c>
      <c r="D1245" s="76">
        <v>3</v>
      </c>
      <c r="E1245" s="77">
        <v>3.0907547317308559</v>
      </c>
      <c r="F1245" s="116">
        <v>2017</v>
      </c>
      <c r="G12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5" s="76"/>
      <c r="I1245" s="77">
        <v>0.49</v>
      </c>
      <c r="J1245" s="23">
        <f>(Tabela1[[#This Row],[real]]-1)^3/Tabela1[[#This Row],[Z]]*0.00002</f>
        <v>3.7302950216195415E-4</v>
      </c>
      <c r="K1245" s="112">
        <v>1764.0574914828635</v>
      </c>
      <c r="L1245" s="66">
        <v>2561.9438158906887</v>
      </c>
      <c r="M1245" s="79">
        <v>43137</v>
      </c>
      <c r="N1245" s="22">
        <f>IF(Tabela1[[#This Row],[Entry]]=$B$1,Tabela1[[#This Row],[real]],Tabela1[[#This Row],[L2]]/Tabela1[[#This Row],[days2]])</f>
        <v>3.2586248872542956</v>
      </c>
      <c r="O1245" s="64">
        <f>IF(Tabela1[[#This Row],[Entry]]=$B$1,Tabela1[[#This Row],[real]],Tabela1[[#This Row],[L]]/($B$1-Tabela1[[#This Row],[Entry]]))</f>
        <v>3.2887597123115389</v>
      </c>
      <c r="P1245" s="117">
        <v>541.35027888074944</v>
      </c>
      <c r="Q1245" s="78">
        <f>MIN(500,$B$1-Tabela1[[#This Row],[Entry]])</f>
        <v>500</v>
      </c>
      <c r="R1245" s="77">
        <f>(0.25-Tabela1[[#This Row],[days]]/2000)*$L$2+(Tabela1[[#This Row],[days]]/2000+0.75)*(IF(Tabela1[[#This Row],[real]]&gt;Tabela1[[#This Row],[AV2]],0.4*Tabela1[[#This Row],[real]]+0.6*Tabela1[[#This Row],[AV2]],Tabela1[[#This Row],[AV2]]))</f>
        <v>3.2586248872542956</v>
      </c>
      <c r="S1245" s="64">
        <f>Tabela1[[#This Row],[real]]-Tabela1[[#This Row],[AV2]]</f>
        <v>-0.16787015552343965</v>
      </c>
      <c r="T1245" s="64">
        <f>Tabela1[[#This Row],[real]]/Tabela1[[#This Row],[AV2]]</f>
        <v>0.94848435725755276</v>
      </c>
      <c r="U1245" s="168">
        <v>43518</v>
      </c>
      <c r="V1245" s="191" t="s">
        <v>4152</v>
      </c>
      <c r="W1245" s="191"/>
      <c r="X1245" s="2"/>
      <c r="Y1245" s="41"/>
      <c r="Z1245" s="40"/>
      <c r="AA1245" s="41"/>
      <c r="AB1245" s="40"/>
    </row>
    <row r="1246" spans="1:28" x14ac:dyDescent="0.2">
      <c r="A1246" s="540">
        <v>5993727</v>
      </c>
      <c r="B1246" s="540" t="s">
        <v>3508</v>
      </c>
      <c r="C1246" s="540" t="s">
        <v>5868</v>
      </c>
      <c r="D1246" s="541">
        <v>3</v>
      </c>
      <c r="E1246" s="542">
        <v>3.0924832750344722</v>
      </c>
      <c r="F1246" s="543">
        <v>2014</v>
      </c>
      <c r="G12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6" s="541"/>
      <c r="I1246" s="542">
        <v>0.32999999999999996</v>
      </c>
      <c r="J1246" s="544">
        <f>(Tabela1[[#This Row],[real]]-1)^3/Tabela1[[#This Row],[Z]]*0.00002</f>
        <v>5.5526722795599633E-4</v>
      </c>
      <c r="K1246" s="545">
        <v>1055.5304170095142</v>
      </c>
      <c r="L1246" s="545">
        <v>1282.8679285642304</v>
      </c>
      <c r="M1246" s="546">
        <v>43518</v>
      </c>
      <c r="N1246" s="547">
        <f>IF(Tabela1[[#This Row],[Entry]]=$B$1,Tabela1[[#This Row],[real]],Tabela1[[#This Row],[L2]]/Tabela1[[#This Row],[days2]])</f>
        <v>3.2134591451349497</v>
      </c>
      <c r="O1246" s="547">
        <f>IF(Tabela1[[#This Row],[Entry]]=$B$1,Tabela1[[#This Row],[real]],Tabela1[[#This Row],[L]]/($B$1-Tabela1[[#This Row],[Entry]]))</f>
        <v>3.2232862526739456</v>
      </c>
      <c r="P1246" s="543">
        <v>328.47170893942922</v>
      </c>
      <c r="Q1246" s="548">
        <f>MIN(500,$B$1-Tabela1[[#This Row],[Entry]])</f>
        <v>398</v>
      </c>
      <c r="R1246" s="542">
        <f>(0.25-Tabela1[[#This Row],[days]]/2000)*$L$2+(Tabela1[[#This Row],[days]]/2000+0.75)*(IF(Tabela1[[#This Row],[real]]&gt;Tabela1[[#This Row],[AV2]],0.4*Tabela1[[#This Row],[real]]+0.6*Tabela1[[#This Row],[AV2]],Tabela1[[#This Row],[AV2]]))</f>
        <v>3.2198254206741432</v>
      </c>
      <c r="S1246" s="547">
        <f>Tabela1[[#This Row],[real]]-Tabela1[[#This Row],[AV2]]</f>
        <v>-0.1209758701004775</v>
      </c>
      <c r="T1246" s="547">
        <f>Tabela1[[#This Row],[real]]/Tabela1[[#This Row],[AV2]]</f>
        <v>0.96235338162502226</v>
      </c>
      <c r="U1246" s="549">
        <v>43518</v>
      </c>
      <c r="V1246" s="191" t="s">
        <v>3941</v>
      </c>
      <c r="W1246" s="191"/>
      <c r="X1246" s="2"/>
      <c r="Y1246" s="41"/>
      <c r="Z1246" s="40"/>
      <c r="AA1246" s="41"/>
      <c r="AB1246" s="40"/>
    </row>
    <row r="1247" spans="1:28" x14ac:dyDescent="0.2">
      <c r="A1247" s="550">
        <v>4038726</v>
      </c>
      <c r="B1247" s="550" t="s">
        <v>5810</v>
      </c>
      <c r="C1247" s="550" t="s">
        <v>5810</v>
      </c>
      <c r="D1247" s="551">
        <v>3.5</v>
      </c>
      <c r="E1247" s="552">
        <v>3.3460585029624634</v>
      </c>
      <c r="F1247" s="543">
        <v>2012</v>
      </c>
      <c r="G12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7" s="551"/>
      <c r="I1247" s="552">
        <v>0.33999999999999997</v>
      </c>
      <c r="J1247" s="544">
        <f>(Tabela1[[#This Row],[real]]-1)^3/Tabela1[[#This Row],[Z]]*0.00002</f>
        <v>7.595696300682417E-4</v>
      </c>
      <c r="K1247" s="553">
        <v>1158.3525568889106</v>
      </c>
      <c r="L1247" s="545">
        <v>1409.5530781116715</v>
      </c>
      <c r="M1247" s="549">
        <v>43518</v>
      </c>
      <c r="N1247" s="547">
        <f>IF(Tabela1[[#This Row],[Entry]]=$B$1,Tabela1[[#This Row],[real]],Tabela1[[#This Row],[L2]]/Tabela1[[#This Row],[days2]])</f>
        <v>3.5264910960794889</v>
      </c>
      <c r="O1247" s="554">
        <f>IF(Tabela1[[#This Row],[Entry]]=$B$1,Tabela1[[#This Row],[real]],Tabela1[[#This Row],[L]]/($B$1-Tabela1[[#This Row],[Entry]]))</f>
        <v>3.5415906485217876</v>
      </c>
      <c r="P1247" s="555">
        <v>328.47170893942922</v>
      </c>
      <c r="Q1247" s="556">
        <f>MIN(500,$B$1-Tabela1[[#This Row],[Entry]])</f>
        <v>398</v>
      </c>
      <c r="R1247" s="552">
        <f>(0.25-Tabela1[[#This Row],[days]]/2000)*$L$2+(Tabela1[[#This Row],[days]]/2000+0.75)*(IF(Tabela1[[#This Row],[real]]&gt;Tabela1[[#This Row],[AV2]],0.4*Tabela1[[#This Row],[real]]+0.6*Tabela1[[#This Row],[AV2]],Tabela1[[#This Row],[AV2]]))</f>
        <v>3.5168927421205107</v>
      </c>
      <c r="S1247" s="554">
        <f>Tabela1[[#This Row],[real]]-Tabela1[[#This Row],[AV2]]</f>
        <v>-0.18043259311702542</v>
      </c>
      <c r="T1247" s="554">
        <f>Tabela1[[#This Row],[real]]/Tabela1[[#This Row],[AV2]]</f>
        <v>0.94883509182325232</v>
      </c>
      <c r="U1247" s="549">
        <v>43518</v>
      </c>
      <c r="V1247" s="191" t="s">
        <v>5869</v>
      </c>
      <c r="W1247" s="191"/>
      <c r="X1247" s="2"/>
      <c r="Y1247" s="41"/>
      <c r="Z1247" s="40"/>
      <c r="AA1247" s="41"/>
      <c r="AB1247" s="40"/>
    </row>
    <row r="1248" spans="1:28" x14ac:dyDescent="0.2">
      <c r="A1248" s="540">
        <v>9753848</v>
      </c>
      <c r="B1248" s="540" t="s">
        <v>5870</v>
      </c>
      <c r="C1248" s="540" t="s">
        <v>5871</v>
      </c>
      <c r="D1248" s="541">
        <v>3.5</v>
      </c>
      <c r="E1248" s="542">
        <v>3.3901833998747377</v>
      </c>
      <c r="F1248" s="543">
        <v>2019</v>
      </c>
      <c r="G12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8" s="586"/>
      <c r="I1248" s="542">
        <v>0.35</v>
      </c>
      <c r="J1248" s="544">
        <f>(Tabela1[[#This Row],[real]]-1)^3/Tabela1[[#This Row],[Z]]*0.00002</f>
        <v>7.802892592255014E-4</v>
      </c>
      <c r="K1248" s="545">
        <v>1174.5730260238051</v>
      </c>
      <c r="L1248" s="545">
        <v>1429.3897037925638</v>
      </c>
      <c r="M1248" s="546">
        <v>43518</v>
      </c>
      <c r="N1248" s="547">
        <f>IF(Tabela1[[#This Row],[Entry]]=$B$1,Tabela1[[#This Row],[real]],Tabela1[[#This Row],[L2]]/Tabela1[[#This Row],[days2]])</f>
        <v>3.5758727283280232</v>
      </c>
      <c r="O1248" s="547">
        <f>IF(Tabela1[[#This Row],[Entry]]=$B$1,Tabela1[[#This Row],[real]],Tabela1[[#This Row],[L]]/($B$1-Tabela1[[#This Row],[Entry]]))</f>
        <v>3.5914314165642307</v>
      </c>
      <c r="P1248" s="543">
        <v>328.47170893942922</v>
      </c>
      <c r="Q1248" s="548">
        <f>MIN(500,$B$1-Tabela1[[#This Row],[Entry]])</f>
        <v>398</v>
      </c>
      <c r="R1248" s="542">
        <f>(0.25-Tabela1[[#This Row],[days]]/2000)*$L$2+(Tabela1[[#This Row],[days]]/2000+0.75)*(IF(Tabela1[[#This Row],[real]]&gt;Tabela1[[#This Row],[AV2]],0.4*Tabela1[[#This Row],[real]]+0.6*Tabela1[[#This Row],[AV2]],Tabela1[[#This Row],[AV2]]))</f>
        <v>3.5637559111243697</v>
      </c>
      <c r="S1248" s="547">
        <f>Tabela1[[#This Row],[real]]-Tabela1[[#This Row],[AV2]]</f>
        <v>-0.18568932845328545</v>
      </c>
      <c r="T1248" s="547">
        <f>Tabela1[[#This Row],[real]]/Tabela1[[#This Row],[AV2]]</f>
        <v>0.94807160585379435</v>
      </c>
      <c r="U1248" s="549">
        <v>43518</v>
      </c>
      <c r="V1248" s="191" t="s">
        <v>5711</v>
      </c>
      <c r="W1248" s="191"/>
      <c r="X1248" s="2"/>
      <c r="Y1248" s="41"/>
      <c r="Z1248" s="40"/>
      <c r="AA1248" s="41"/>
      <c r="AB1248" s="40"/>
    </row>
    <row r="1249" spans="1:28" x14ac:dyDescent="0.2">
      <c r="A1249" s="75">
        <v>8502798</v>
      </c>
      <c r="B1249" s="75" t="s">
        <v>244</v>
      </c>
      <c r="C1249" s="75" t="s">
        <v>3656</v>
      </c>
      <c r="D1249" s="76">
        <v>3.5</v>
      </c>
      <c r="E1249" s="77">
        <v>3.4692091668346445</v>
      </c>
      <c r="F1249" s="116">
        <v>2017</v>
      </c>
      <c r="G12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49" s="39"/>
      <c r="I1249" s="77">
        <v>0.54</v>
      </c>
      <c r="J1249" s="23">
        <f>(Tabela1[[#This Row],[real]]-1)^3/Tabela1[[#This Row],[Z]]*0.00002</f>
        <v>5.5758345376557498E-4</v>
      </c>
      <c r="K1249" s="112">
        <v>2057.1750850602216</v>
      </c>
      <c r="L1249" s="66">
        <v>3050.1094388936199</v>
      </c>
      <c r="M1249" s="79">
        <v>43072</v>
      </c>
      <c r="N1249" s="22">
        <f>IF(Tabela1[[#This Row],[Entry]]=$B$1,Tabela1[[#This Row],[real]],Tabela1[[#This Row],[L2]]/Tabela1[[#This Row],[days2]])</f>
        <v>3.5992589643460016</v>
      </c>
      <c r="O1249" s="64">
        <f>IF(Tabela1[[#This Row],[Entry]]=$B$1,Tabela1[[#This Row],[real]],Tabela1[[#This Row],[L]]/($B$1-Tabela1[[#This Row],[Entry]]))</f>
        <v>3.6138737427649525</v>
      </c>
      <c r="P1249" s="117">
        <v>571.55517439518769</v>
      </c>
      <c r="Q1249" s="78">
        <f>MIN(500,$B$1-Tabela1[[#This Row],[Entry]])</f>
        <v>500</v>
      </c>
      <c r="R1249" s="77">
        <f>(0.25-Tabela1[[#This Row],[days]]/2000)*$L$2+(Tabela1[[#This Row],[days]]/2000+0.75)*(IF(Tabela1[[#This Row],[real]]&gt;Tabela1[[#This Row],[AV2]],0.4*Tabela1[[#This Row],[real]]+0.6*Tabela1[[#This Row],[AV2]],Tabela1[[#This Row],[AV2]]))</f>
        <v>3.5992589643460016</v>
      </c>
      <c r="S1249" s="64">
        <f>Tabela1[[#This Row],[real]]-Tabela1[[#This Row],[AV2]]</f>
        <v>-0.13004979751135703</v>
      </c>
      <c r="T1249" s="64">
        <f>Tabela1[[#This Row],[real]]/Tabela1[[#This Row],[AV2]]</f>
        <v>0.96386761864049775</v>
      </c>
      <c r="U1249" s="172">
        <v>43518</v>
      </c>
      <c r="V1249" s="191" t="s">
        <v>3936</v>
      </c>
      <c r="W1249" s="191"/>
      <c r="X1249" s="2"/>
      <c r="Y1249" s="41"/>
      <c r="Z1249" s="40"/>
      <c r="AA1249" s="41"/>
      <c r="AB1249" s="40"/>
    </row>
    <row r="1250" spans="1:28" x14ac:dyDescent="0.2">
      <c r="A1250" s="65">
        <v>11256</v>
      </c>
      <c r="B1250" s="65" t="s">
        <v>480</v>
      </c>
      <c r="C1250" s="65" t="s">
        <v>481</v>
      </c>
      <c r="D1250" s="39">
        <v>4</v>
      </c>
      <c r="E1250" s="41">
        <v>3.7822498056327727</v>
      </c>
      <c r="F1250" s="116">
        <v>1982</v>
      </c>
      <c r="G12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0" s="39"/>
      <c r="I1250" s="41">
        <v>0.86</v>
      </c>
      <c r="J1250" s="23">
        <f>(Tabela1[[#This Row],[real]]-1)^3/Tabela1[[#This Row],[Z]]*0.00002</f>
        <v>5.0086410276512438E-4</v>
      </c>
      <c r="K1250" s="66">
        <v>3355.2003318407305</v>
      </c>
      <c r="L1250" s="66">
        <v>5739.9883016731383</v>
      </c>
      <c r="M1250" s="67">
        <v>42409</v>
      </c>
      <c r="N1250" s="22">
        <f>IF(Tabela1[[#This Row],[Entry]]=$B$1,Tabela1[[#This Row],[real]],Tabela1[[#This Row],[L2]]/Tabela1[[#This Row],[days2]])</f>
        <v>3.8142658884544094</v>
      </c>
      <c r="O1250" s="42">
        <f>IF(Tabela1[[#This Row],[Entry]]=$B$1,Tabela1[[#This Row],[real]],Tabela1[[#This Row],[L]]/($B$1-Tabela1[[#This Row],[Entry]]))</f>
        <v>3.8088840754300852</v>
      </c>
      <c r="P1250" s="115">
        <v>879.64510864246586</v>
      </c>
      <c r="Q1250" s="43">
        <f>MIN(500,$B$1-Tabela1[[#This Row],[Entry]])</f>
        <v>500</v>
      </c>
      <c r="R1250" s="41">
        <f>(0.25-Tabela1[[#This Row],[days]]/2000)*$L$2+(Tabela1[[#This Row],[days]]/2000+0.75)*(IF(Tabela1[[#This Row],[real]]&gt;Tabela1[[#This Row],[AV2]],0.4*Tabela1[[#This Row],[real]]+0.6*Tabela1[[#This Row],[AV2]],Tabela1[[#This Row],[AV2]]))</f>
        <v>3.8142658884544094</v>
      </c>
      <c r="S1250" s="42">
        <f>Tabela1[[#This Row],[real]]-Tabela1[[#This Row],[AV2]]</f>
        <v>-3.2016082821636704E-2</v>
      </c>
      <c r="T1250" s="64">
        <f>Tabela1[[#This Row],[real]]/Tabela1[[#This Row],[AV2]]</f>
        <v>0.99160622679227794</v>
      </c>
      <c r="U1250" s="168">
        <v>43518</v>
      </c>
      <c r="V1250" s="191" t="s">
        <v>4527</v>
      </c>
      <c r="W1250" s="191"/>
      <c r="X1250" s="2"/>
      <c r="Y1250" s="41"/>
      <c r="Z1250" s="40"/>
      <c r="AA1250" s="41"/>
      <c r="AB1250" s="40"/>
    </row>
    <row r="1251" spans="1:28" x14ac:dyDescent="0.2">
      <c r="A1251" s="369">
        <v>5830497</v>
      </c>
      <c r="B1251" s="369" t="s">
        <v>5516</v>
      </c>
      <c r="C1251" s="369" t="s">
        <v>5517</v>
      </c>
      <c r="D1251" s="370">
        <v>4</v>
      </c>
      <c r="E1251" s="371">
        <v>3.8223467332109</v>
      </c>
      <c r="F1251" s="116">
        <v>2014</v>
      </c>
      <c r="G12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51" s="371">
        <v>0.53</v>
      </c>
      <c r="J1251" s="373">
        <f>(Tabela1[[#This Row],[real]]-1)^3/Tabela1[[#This Row],[Z]]*0.00002</f>
        <v>8.4836985234072184E-4</v>
      </c>
      <c r="K1251" s="374">
        <v>1700.8282157428766</v>
      </c>
      <c r="L1251" s="66">
        <v>2219.3432778871943</v>
      </c>
      <c r="M1251" s="375">
        <v>43360</v>
      </c>
      <c r="N1251" s="376">
        <f>IF(Tabela1[[#This Row],[Entry]]=$B$1,Tabela1[[#This Row],[real]],Tabela1[[#This Row],[L2]]/Tabela1[[#This Row],[days2]])</f>
        <v>3.9863686926617654</v>
      </c>
      <c r="O1251" s="376">
        <f>IF(Tabela1[[#This Row],[Entry]]=$B$1,Tabela1[[#This Row],[real]],Tabela1[[#This Row],[L]]/($B$1-Tabela1[[#This Row],[Entry]]))</f>
        <v>3.9916246005165363</v>
      </c>
      <c r="P1251" s="372">
        <v>426.66104088009104</v>
      </c>
      <c r="Q1251" s="377">
        <f>MIN(500,$B$1-Tabela1[[#This Row],[Entry]])</f>
        <v>500</v>
      </c>
      <c r="R1251" s="371">
        <f>(0.25-Tabela1[[#This Row],[days]]/2000)*$L$2+(Tabela1[[#This Row],[days]]/2000+0.75)*(IF(Tabela1[[#This Row],[real]]&gt;Tabela1[[#This Row],[AV2]],0.4*Tabela1[[#This Row],[real]]+0.6*Tabela1[[#This Row],[AV2]],Tabela1[[#This Row],[AV2]]))</f>
        <v>3.9863686926617654</v>
      </c>
      <c r="S1251" s="376">
        <f>Tabela1[[#This Row],[real]]-Tabela1[[#This Row],[AV2]]</f>
        <v>-0.1640219594508654</v>
      </c>
      <c r="T1251" s="376">
        <f>Tabela1[[#This Row],[real]]/Tabela1[[#This Row],[AV2]]</f>
        <v>0.9588542926917919</v>
      </c>
      <c r="U1251" s="378">
        <v>43518</v>
      </c>
      <c r="V1251" s="191" t="s">
        <v>4214</v>
      </c>
      <c r="W1251" s="227"/>
      <c r="X1251" s="2"/>
      <c r="Y1251" s="41"/>
      <c r="Z1251" s="40"/>
      <c r="AA1251" s="41"/>
      <c r="AB1251" s="40"/>
    </row>
    <row r="1252" spans="1:28" x14ac:dyDescent="0.2">
      <c r="A1252" s="10">
        <v>19758</v>
      </c>
      <c r="B1252" s="10" t="s">
        <v>825</v>
      </c>
      <c r="C1252" s="10" t="s">
        <v>824</v>
      </c>
      <c r="D1252" s="2">
        <v>4</v>
      </c>
      <c r="E1252" s="21">
        <v>3.8556575731121434</v>
      </c>
      <c r="F1252" s="116">
        <v>1982</v>
      </c>
      <c r="G12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52" s="21">
        <v>0.88</v>
      </c>
      <c r="J1252" s="23">
        <f>(Tabela1[[#This Row],[real]]-1)^3/Tabela1[[#This Row],[Z]]*0.00002</f>
        <v>5.2925590371454782E-4</v>
      </c>
      <c r="K1252" s="24">
        <v>3347.4750286618792</v>
      </c>
      <c r="L1252" s="66">
        <v>5701.2189886335436</v>
      </c>
      <c r="M1252" s="1">
        <v>42409</v>
      </c>
      <c r="N1252" s="22">
        <f>IF(Tabela1[[#This Row],[Entry]]=$B$1,Tabela1[[#This Row],[real]],Tabela1[[#This Row],[L2]]/Tabela1[[#This Row],[days2]])</f>
        <v>3.8054835930685194</v>
      </c>
      <c r="O1252" s="22">
        <f>IF(Tabela1[[#This Row],[Entry]]=$B$1,Tabela1[[#This Row],[real]],Tabela1[[#This Row],[L]]/($B$1-Tabela1[[#This Row],[Entry]]))</f>
        <v>3.7831579221191398</v>
      </c>
      <c r="P1252" s="35">
        <v>879.64510864246586</v>
      </c>
      <c r="Q1252" s="3">
        <f>MIN(500,$B$1-Tabela1[[#This Row],[Entry]])</f>
        <v>500</v>
      </c>
      <c r="R1252" s="21">
        <f>(0.25-Tabela1[[#This Row],[days]]/2000)*$L$2+(Tabela1[[#This Row],[days]]/2000+0.75)*(IF(Tabela1[[#This Row],[real]]&gt;Tabela1[[#This Row],[AV2]],0.4*Tabela1[[#This Row],[real]]+0.6*Tabela1[[#This Row],[AV2]],Tabela1[[#This Row],[AV2]]))</f>
        <v>3.825553185085969</v>
      </c>
      <c r="S1252" s="22">
        <f>Tabela1[[#This Row],[real]]-Tabela1[[#This Row],[AV2]]</f>
        <v>5.0173980043624056E-2</v>
      </c>
      <c r="T1252" s="47">
        <f>Tabela1[[#This Row],[real]]/Tabela1[[#This Row],[AV2]]</f>
        <v>1.0131846528349284</v>
      </c>
      <c r="U1252" s="172">
        <v>43518</v>
      </c>
      <c r="V1252" s="191" t="s">
        <v>4486</v>
      </c>
      <c r="W1252" s="191"/>
      <c r="X1252" s="2"/>
      <c r="Y1252" s="41"/>
      <c r="Z1252" s="40"/>
      <c r="AA1252" s="41"/>
      <c r="AB1252" s="40"/>
    </row>
    <row r="1253" spans="1:28" x14ac:dyDescent="0.2">
      <c r="A1253" s="65">
        <v>3137</v>
      </c>
      <c r="B1253" s="65" t="s">
        <v>120</v>
      </c>
      <c r="C1253" s="65" t="s">
        <v>121</v>
      </c>
      <c r="D1253" s="39">
        <v>3.5</v>
      </c>
      <c r="E1253" s="41">
        <v>3.5076676858947922</v>
      </c>
      <c r="F1253" s="116">
        <v>1985</v>
      </c>
      <c r="G12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3" s="39"/>
      <c r="I1253" s="41">
        <v>0.66999999999999993</v>
      </c>
      <c r="J1253" s="23">
        <f>(Tabela1[[#This Row],[real]]-1)^3/Tabela1[[#This Row],[Z]]*0.00002</f>
        <v>4.7072270184743555E-4</v>
      </c>
      <c r="K1253" s="66">
        <v>3086.4790347824423</v>
      </c>
      <c r="L1253" s="66">
        <v>5280.3249857850296</v>
      </c>
      <c r="M1253" s="67">
        <v>42409</v>
      </c>
      <c r="N1253" s="22">
        <f>IF(Tabela1[[#This Row],[Entry]]=$B$1,Tabela1[[#This Row],[real]],Tabela1[[#This Row],[L2]]/Tabela1[[#This Row],[days2]])</f>
        <v>3.5087775791145224</v>
      </c>
      <c r="O1253" s="42">
        <f>IF(Tabela1[[#This Row],[Entry]]=$B$1,Tabela1[[#This Row],[real]],Tabela1[[#This Row],[L]]/($B$1-Tabela1[[#This Row],[Entry]]))</f>
        <v>3.5038652858560249</v>
      </c>
      <c r="P1253" s="115">
        <v>879.64510864246586</v>
      </c>
      <c r="Q1253" s="43">
        <f>MIN(500,$B$1-Tabela1[[#This Row],[Entry]])</f>
        <v>500</v>
      </c>
      <c r="R1253" s="41">
        <f>(0.25-Tabela1[[#This Row],[days]]/2000)*$L$2+(Tabela1[[#This Row],[days]]/2000+0.75)*(IF(Tabela1[[#This Row],[real]]&gt;Tabela1[[#This Row],[AV2]],0.4*Tabela1[[#This Row],[real]]+0.6*Tabela1[[#This Row],[AV2]],Tabela1[[#This Row],[AV2]]))</f>
        <v>3.5087775791145224</v>
      </c>
      <c r="S1253" s="42">
        <f>Tabela1[[#This Row],[real]]-Tabela1[[#This Row],[AV2]]</f>
        <v>-1.1098932197302069E-3</v>
      </c>
      <c r="T1253" s="64">
        <f>Tabela1[[#This Row],[real]]/Tabela1[[#This Row],[AV2]]</f>
        <v>0.9996836809416656</v>
      </c>
      <c r="U1253" s="168">
        <v>43517</v>
      </c>
      <c r="V1253" s="191" t="s">
        <v>4466</v>
      </c>
      <c r="W1253" s="191"/>
      <c r="X1253" s="2"/>
      <c r="Y1253" s="41"/>
      <c r="Z1253" s="40"/>
      <c r="AA1253" s="41"/>
      <c r="AB1253" s="40"/>
    </row>
    <row r="1254" spans="1:28" x14ac:dyDescent="0.2">
      <c r="A1254" s="65">
        <v>3257756</v>
      </c>
      <c r="B1254" s="65" t="s">
        <v>302</v>
      </c>
      <c r="C1254" s="65" t="s">
        <v>2269</v>
      </c>
      <c r="D1254" s="39">
        <v>4</v>
      </c>
      <c r="E1254" s="41">
        <v>3.6353155981798442</v>
      </c>
      <c r="F1254" s="116">
        <v>2011</v>
      </c>
      <c r="G12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5.5567042454449478</v>
      </c>
      <c r="H1254" s="39">
        <v>4</v>
      </c>
      <c r="I1254" s="41">
        <v>0.91</v>
      </c>
      <c r="J1254" s="23">
        <f>(Tabela1[[#This Row],[real]]-1)^3/Tabela1[[#This Row],[Z]]*0.00002</f>
        <v>4.0224115318469584E-4</v>
      </c>
      <c r="K1254" s="66">
        <v>3400.2289316284673</v>
      </c>
      <c r="L1254" s="66">
        <v>5875.350090201583</v>
      </c>
      <c r="M1254" s="67">
        <v>42409</v>
      </c>
      <c r="N1254" s="22">
        <f>IF(Tabela1[[#This Row],[Entry]]=$B$1,Tabela1[[#This Row],[real]],Tabela1[[#This Row],[L2]]/Tabela1[[#This Row],[days2]])</f>
        <v>3.8654553958424835</v>
      </c>
      <c r="O1254" s="42">
        <f>IF(Tabela1[[#This Row],[Entry]]=$B$1,Tabela1[[#This Row],[real]],Tabela1[[#This Row],[L]]/($B$1-Tabela1[[#This Row],[Entry]]))</f>
        <v>3.8987060983421253</v>
      </c>
      <c r="P1254" s="115">
        <v>879.64510864246586</v>
      </c>
      <c r="Q1254" s="43">
        <f>MIN(500,$B$1-Tabela1[[#This Row],[Entry]])</f>
        <v>500</v>
      </c>
      <c r="R1254" s="41">
        <f>(0.25-Tabela1[[#This Row],[days]]/2000)*$L$2+(Tabela1[[#This Row],[days]]/2000+0.75)*(IF(Tabela1[[#This Row],[real]]&gt;Tabela1[[#This Row],[AV2]],0.4*Tabela1[[#This Row],[real]]+0.6*Tabela1[[#This Row],[AV2]],Tabela1[[#This Row],[AV2]]))</f>
        <v>3.8654553958424835</v>
      </c>
      <c r="S1254" s="42">
        <f>Tabela1[[#This Row],[real]]-Tabela1[[#This Row],[AV2]]</f>
        <v>-0.23013979766263937</v>
      </c>
      <c r="T1254" s="64">
        <f>Tabela1[[#This Row],[real]]/Tabela1[[#This Row],[AV2]]</f>
        <v>0.94046243609222147</v>
      </c>
      <c r="U1254" s="172">
        <v>43516</v>
      </c>
      <c r="V1254" s="191" t="s">
        <v>3956</v>
      </c>
      <c r="W1254" s="191"/>
      <c r="X1254" s="2"/>
      <c r="Y1254" s="41"/>
      <c r="Z1254" s="40"/>
      <c r="AA1254" s="41"/>
      <c r="AB1254" s="40"/>
    </row>
    <row r="1255" spans="1:28" x14ac:dyDescent="0.2">
      <c r="A1255" s="10">
        <v>418923</v>
      </c>
      <c r="B1255" s="10" t="s">
        <v>1885</v>
      </c>
      <c r="C1255" s="10" t="s">
        <v>1886</v>
      </c>
      <c r="D1255" s="2">
        <v>3</v>
      </c>
      <c r="E1255" s="21">
        <v>2.8364425926810899</v>
      </c>
      <c r="F1255" s="116">
        <v>2002</v>
      </c>
      <c r="G12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55" s="21">
        <v>0.75</v>
      </c>
      <c r="J1255" s="23">
        <f>(Tabela1[[#This Row],[real]]-1)^3/Tabela1[[#This Row],[Z]]*0.00002</f>
        <v>1.6515845164624798E-4</v>
      </c>
      <c r="K1255" s="24">
        <v>2634.4923972498236</v>
      </c>
      <c r="L1255" s="66">
        <v>4564.6537418547141</v>
      </c>
      <c r="M1255" s="1">
        <v>42409</v>
      </c>
      <c r="N1255" s="22">
        <f>IF(Tabela1[[#This Row],[Entry]]=$B$1,Tabela1[[#This Row],[real]],Tabela1[[#This Row],[L2]]/Tabela1[[#This Row],[days2]])</f>
        <v>2.9949491804889012</v>
      </c>
      <c r="O1255" s="22">
        <f>IF(Tabela1[[#This Row],[Entry]]=$B$1,Tabela1[[#This Row],[real]],Tabela1[[#This Row],[L]]/($B$1-Tabela1[[#This Row],[Entry]]))</f>
        <v>3.0289673137722057</v>
      </c>
      <c r="P1255" s="35">
        <v>879.64510864246586</v>
      </c>
      <c r="Q1255" s="3">
        <f>MIN(500,$B$1-Tabela1[[#This Row],[Entry]])</f>
        <v>500</v>
      </c>
      <c r="R1255" s="21">
        <f>(0.25-Tabela1[[#This Row],[days]]/2000)*$L$2+(Tabela1[[#This Row],[days]]/2000+0.75)*(IF(Tabela1[[#This Row],[real]]&gt;Tabela1[[#This Row],[AV2]],0.4*Tabela1[[#This Row],[real]]+0.6*Tabela1[[#This Row],[AV2]],Tabela1[[#This Row],[AV2]]))</f>
        <v>2.9949491804889012</v>
      </c>
      <c r="S1255" s="22">
        <f>Tabela1[[#This Row],[real]]-Tabela1[[#This Row],[AV2]]</f>
        <v>-0.15850658780781135</v>
      </c>
      <c r="T1255" s="47">
        <f>Tabela1[[#This Row],[real]]/Tabela1[[#This Row],[AV2]]</f>
        <v>0.94707536647351842</v>
      </c>
      <c r="U1255" s="168">
        <v>43516</v>
      </c>
      <c r="V1255" s="191" t="s">
        <v>4773</v>
      </c>
      <c r="W1255" s="191"/>
      <c r="X1255" s="2"/>
      <c r="Y1255" s="41"/>
      <c r="Z1255" s="40"/>
      <c r="AA1255" s="41"/>
      <c r="AB1255" s="40"/>
    </row>
    <row r="1256" spans="1:28" x14ac:dyDescent="0.2">
      <c r="A1256" s="65">
        <v>2812380</v>
      </c>
      <c r="B1256" s="65" t="s">
        <v>2544</v>
      </c>
      <c r="C1256" s="65" t="s">
        <v>437</v>
      </c>
      <c r="D1256" s="39">
        <v>3</v>
      </c>
      <c r="E1256" s="41">
        <v>3.1247753830242631</v>
      </c>
      <c r="F1256" s="116">
        <v>2010</v>
      </c>
      <c r="G12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6" s="39"/>
      <c r="I1256" s="41">
        <v>0.64</v>
      </c>
      <c r="J1256" s="23">
        <f>(Tabela1[[#This Row],[real]]-1)^3/Tabela1[[#This Row],[Z]]*0.00002</f>
        <v>2.9977064339162468E-4</v>
      </c>
      <c r="K1256" s="66">
        <v>2682.4191569663003</v>
      </c>
      <c r="L1256" s="66">
        <v>4569.547206700021</v>
      </c>
      <c r="M1256" s="67">
        <v>42409</v>
      </c>
      <c r="N1256" s="22">
        <f>IF(Tabela1[[#This Row],[Entry]]=$B$1,Tabela1[[#This Row],[real]],Tabela1[[#This Row],[L2]]/Tabela1[[#This Row],[days2]])</f>
        <v>3.049433380134416</v>
      </c>
      <c r="O1256" s="42">
        <f>IF(Tabela1[[#This Row],[Entry]]=$B$1,Tabela1[[#This Row],[real]],Tabela1[[#This Row],[L]]/($B$1-Tabela1[[#This Row],[Entry]]))</f>
        <v>3.0322144702720775</v>
      </c>
      <c r="P1256" s="115">
        <v>879.64510864246586</v>
      </c>
      <c r="Q1256" s="43">
        <f>MIN(500,$B$1-Tabela1[[#This Row],[Entry]])</f>
        <v>500</v>
      </c>
      <c r="R125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3.0795701812903546</v>
      </c>
      <c r="S1256" s="42">
        <f>Tabela1[[#This Row],[real]]-Tabela1[[#This Row],[AV2]]</f>
        <v>7.5342002889847048E-2</v>
      </c>
      <c r="T1256" s="64">
        <f>Tabela1[[#This Row],[real]]/Tabela1[[#This Row],[AV2]]</f>
        <v>1.0247068860007449</v>
      </c>
      <c r="U1256" s="168">
        <v>43516</v>
      </c>
      <c r="V1256" s="191" t="s">
        <v>4314</v>
      </c>
      <c r="W1256" s="191"/>
      <c r="X1256" s="2"/>
      <c r="Y1256" s="41"/>
      <c r="Z1256" s="40"/>
      <c r="AA1256" s="41"/>
      <c r="AB1256" s="40"/>
    </row>
    <row r="1257" spans="1:28" x14ac:dyDescent="0.2">
      <c r="A1257" s="550">
        <v>5769267</v>
      </c>
      <c r="B1257" s="550" t="s">
        <v>5861</v>
      </c>
      <c r="C1257" s="550" t="s">
        <v>5862</v>
      </c>
      <c r="D1257" s="551">
        <v>3</v>
      </c>
      <c r="E1257" s="552">
        <v>3.1832599327717048</v>
      </c>
      <c r="F1257" s="543">
        <v>2014</v>
      </c>
      <c r="G12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7" s="551">
        <v>1</v>
      </c>
      <c r="I1257" s="552">
        <v>0.35</v>
      </c>
      <c r="J1257" s="544">
        <f>(Tabela1[[#This Row],[real]]-1)^3/Tabela1[[#This Row],[Z]]*0.00002</f>
        <v>5.9467308855965396E-4</v>
      </c>
      <c r="K1257" s="553">
        <v>1095.4501164457868</v>
      </c>
      <c r="L1257" s="545">
        <v>1333.1511908402044</v>
      </c>
      <c r="M1257" s="549">
        <v>43516</v>
      </c>
      <c r="N1257" s="547">
        <f>IF(Tabela1[[#This Row],[Entry]]=$B$1,Tabela1[[#This Row],[real]],Tabela1[[#This Row],[L2]]/Tabela1[[#This Row],[days2]])</f>
        <v>3.3214169327408292</v>
      </c>
      <c r="O1257" s="554">
        <f>IF(Tabela1[[#This Row],[Entry]]=$B$1,Tabela1[[#This Row],[real]],Tabela1[[#This Row],[L]]/($B$1-Tabela1[[#This Row],[Entry]]))</f>
        <v>3.332877977100511</v>
      </c>
      <c r="P1257" s="555">
        <v>329.81409399325929</v>
      </c>
      <c r="Q1257" s="556">
        <f>MIN(500,$B$1-Tabela1[[#This Row],[Entry]])</f>
        <v>400</v>
      </c>
      <c r="R1257" s="552">
        <f>(0.25-Tabela1[[#This Row],[days]]/2000)*$L$2+(Tabela1[[#This Row],[days]]/2000+0.75)*(IF(Tabela1[[#This Row],[real]]&gt;Tabela1[[#This Row],[AV2]],0.4*Tabela1[[#This Row],[real]]+0.6*Tabela1[[#This Row],[AV2]],Tabela1[[#This Row],[AV2]]))</f>
        <v>3.3222604899675869</v>
      </c>
      <c r="S1257" s="554">
        <f>Tabela1[[#This Row],[real]]-Tabela1[[#This Row],[AV2]]</f>
        <v>-0.13815699996912434</v>
      </c>
      <c r="T1257" s="554">
        <f>Tabela1[[#This Row],[real]]/Tabela1[[#This Row],[AV2]]</f>
        <v>0.95840419833859358</v>
      </c>
      <c r="U1257" s="549">
        <v>43516</v>
      </c>
      <c r="V1257" s="191" t="s">
        <v>5863</v>
      </c>
      <c r="W1257" s="191"/>
      <c r="X1257" s="2"/>
      <c r="Y1257" s="41"/>
      <c r="Z1257" s="40"/>
      <c r="AA1257" s="41"/>
      <c r="AB1257" s="40"/>
    </row>
    <row r="1258" spans="1:28" x14ac:dyDescent="0.2">
      <c r="A1258" s="550">
        <v>9678909</v>
      </c>
      <c r="B1258" s="550" t="s">
        <v>3377</v>
      </c>
      <c r="C1258" s="550" t="s">
        <v>5860</v>
      </c>
      <c r="D1258" s="551">
        <v>3.5</v>
      </c>
      <c r="E1258" s="552">
        <v>3.2760316525103148</v>
      </c>
      <c r="F1258" s="543">
        <v>2019</v>
      </c>
      <c r="G12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8" s="39">
        <v>3</v>
      </c>
      <c r="I1258" s="552">
        <v>0.33999999999999997</v>
      </c>
      <c r="J1258" s="544">
        <f>(Tabela1[[#This Row],[real]]-1)^3/Tabela1[[#This Row],[Z]]*0.00002</f>
        <v>6.9356308703315869E-4</v>
      </c>
      <c r="K1258" s="553">
        <v>1132.9021831551454</v>
      </c>
      <c r="L1258" s="545">
        <v>1379.2915591430103</v>
      </c>
      <c r="M1258" s="549">
        <v>43516</v>
      </c>
      <c r="N1258" s="547">
        <f>IF(Tabela1[[#This Row],[Entry]]=$B$1,Tabela1[[#This Row],[real]],Tabela1[[#This Row],[L2]]/Tabela1[[#This Row],[days2]])</f>
        <v>3.4349720154115051</v>
      </c>
      <c r="O1258" s="554">
        <f>IF(Tabela1[[#This Row],[Entry]]=$B$1,Tabela1[[#This Row],[real]],Tabela1[[#This Row],[L]]/($B$1-Tabela1[[#This Row],[Entry]]))</f>
        <v>3.448228897857526</v>
      </c>
      <c r="P1258" s="555">
        <v>329.81409399325929</v>
      </c>
      <c r="Q1258" s="556">
        <f>MIN(500,$B$1-Tabela1[[#This Row],[Entry]])</f>
        <v>400</v>
      </c>
      <c r="R1258" s="552">
        <f>(0.25-Tabela1[[#This Row],[days]]/2000)*$L$2+(Tabela1[[#This Row],[days]]/2000+0.75)*(IF(Tabela1[[#This Row],[real]]&gt;Tabela1[[#This Row],[AV2]],0.4*Tabela1[[#This Row],[real]]+0.6*Tabela1[[#This Row],[AV2]],Tabela1[[#This Row],[AV2]]))</f>
        <v>3.4301378185047291</v>
      </c>
      <c r="S1258" s="554">
        <f>Tabela1[[#This Row],[real]]-Tabela1[[#This Row],[AV2]]</f>
        <v>-0.15894036290119029</v>
      </c>
      <c r="T1258" s="554">
        <f>Tabela1[[#This Row],[real]]/Tabela1[[#This Row],[AV2]]</f>
        <v>0.95372877502696352</v>
      </c>
      <c r="U1258" s="549">
        <v>43516</v>
      </c>
      <c r="V1258" s="191" t="s">
        <v>4200</v>
      </c>
      <c r="W1258" s="191"/>
      <c r="X1258" s="2"/>
      <c r="Y1258" s="41"/>
      <c r="Z1258" s="40"/>
      <c r="AA1258" s="41"/>
      <c r="AB1258" s="40"/>
    </row>
    <row r="1259" spans="1:28" x14ac:dyDescent="0.2">
      <c r="A1259" s="65">
        <v>7491280</v>
      </c>
      <c r="B1259" s="65" t="s">
        <v>3272</v>
      </c>
      <c r="C1259" s="65" t="s">
        <v>3273</v>
      </c>
      <c r="D1259" s="39">
        <v>3.5</v>
      </c>
      <c r="E1259" s="41">
        <v>3.2936924992695489</v>
      </c>
      <c r="F1259" s="116">
        <v>2016</v>
      </c>
      <c r="G12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59" s="39"/>
      <c r="I1259" s="41">
        <v>0.52</v>
      </c>
      <c r="J1259" s="23">
        <f>(Tabela1[[#This Row],[real]]-1)^3/Tabela1[[#This Row],[Z]]*0.00002</f>
        <v>4.6412208561416433E-4</v>
      </c>
      <c r="K1259" s="66">
        <v>2308.095140834525</v>
      </c>
      <c r="L1259" s="66">
        <v>3709.3727612463099</v>
      </c>
      <c r="M1259" s="67">
        <v>42706</v>
      </c>
      <c r="N1259" s="22">
        <f>IF(Tabela1[[#This Row],[Entry]]=$B$1,Tabela1[[#This Row],[real]],Tabela1[[#This Row],[L2]]/Tabela1[[#This Row],[days2]])</f>
        <v>3.1121839835588037</v>
      </c>
      <c r="O1259" s="42">
        <f>IF(Tabela1[[#This Row],[Entry]]=$B$1,Tabela1[[#This Row],[real]],Tabela1[[#This Row],[L]]/($B$1-Tabela1[[#This Row],[Entry]]))</f>
        <v>3.0655973233440577</v>
      </c>
      <c r="P1259" s="115">
        <v>741.63197067649014</v>
      </c>
      <c r="Q1259" s="43">
        <f>MIN(500,$B$1-Tabela1[[#This Row],[Entry]])</f>
        <v>500</v>
      </c>
      <c r="R1259" s="41">
        <f>(0.25-Tabela1[[#This Row],[days]]/2000)*$L$2+(Tabela1[[#This Row],[days]]/2000+0.75)*(IF(Tabela1[[#This Row],[real]]&gt;Tabela1[[#This Row],[AV2]],0.4*Tabela1[[#This Row],[real]]+0.6*Tabela1[[#This Row],[AV2]],Tabela1[[#This Row],[AV2]]))</f>
        <v>3.1847873898431018</v>
      </c>
      <c r="S1259" s="42">
        <f>Tabela1[[#This Row],[real]]-Tabela1[[#This Row],[AV2]]</f>
        <v>0.18150851571074522</v>
      </c>
      <c r="T1259" s="64">
        <f>Tabela1[[#This Row],[real]]/Tabela1[[#This Row],[AV2]]</f>
        <v>1.0583219104878205</v>
      </c>
      <c r="U1259" s="168">
        <v>43516</v>
      </c>
      <c r="V1259" s="191" t="s">
        <v>5010</v>
      </c>
      <c r="W1259" s="191"/>
      <c r="X1259" s="2"/>
      <c r="Y1259" s="41"/>
      <c r="Z1259" s="40"/>
      <c r="AA1259" s="41"/>
      <c r="AB1259" s="40"/>
    </row>
    <row r="1260" spans="1:28" x14ac:dyDescent="0.2">
      <c r="A1260" s="550">
        <v>6743611</v>
      </c>
      <c r="B1260" s="550" t="s">
        <v>3606</v>
      </c>
      <c r="C1260" s="550" t="s">
        <v>5867</v>
      </c>
      <c r="D1260" s="551">
        <v>3.5</v>
      </c>
      <c r="E1260" s="552">
        <v>3.3592550107837158</v>
      </c>
      <c r="F1260" s="543">
        <v>2015</v>
      </c>
      <c r="G12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0" s="551"/>
      <c r="I1260" s="552">
        <v>0.35</v>
      </c>
      <c r="J1260" s="544">
        <f>(Tabela1[[#This Row],[real]]-1)^3/Tabela1[[#This Row],[Z]]*0.00002</f>
        <v>7.503892601847267E-4</v>
      </c>
      <c r="K1260" s="553">
        <v>1166.9260893954497</v>
      </c>
      <c r="L1260" s="545">
        <v>1421.2710550120153</v>
      </c>
      <c r="M1260" s="549">
        <v>43516</v>
      </c>
      <c r="N1260" s="547">
        <f>IF(Tabela1[[#This Row],[Entry]]=$B$1,Tabela1[[#This Row],[real]],Tabela1[[#This Row],[L2]]/Tabela1[[#This Row],[days2]])</f>
        <v>3.5381328774242715</v>
      </c>
      <c r="O1260" s="554">
        <f>IF(Tabela1[[#This Row],[Entry]]=$B$1,Tabela1[[#This Row],[real]],Tabela1[[#This Row],[L]]/($B$1-Tabela1[[#This Row],[Entry]]))</f>
        <v>3.5531776375300383</v>
      </c>
      <c r="P1260" s="555">
        <v>329.81409399325929</v>
      </c>
      <c r="Q1260" s="556">
        <f>MIN(500,$B$1-Tabela1[[#This Row],[Entry]])</f>
        <v>400</v>
      </c>
      <c r="R1260" s="552">
        <f>(0.25-Tabela1[[#This Row],[days]]/2000)*$L$2+(Tabela1[[#This Row],[days]]/2000+0.75)*(IF(Tabela1[[#This Row],[real]]&gt;Tabela1[[#This Row],[AV2]],0.4*Tabela1[[#This Row],[real]]+0.6*Tabela1[[#This Row],[AV2]],Tabela1[[#This Row],[AV2]]))</f>
        <v>3.5281406374168571</v>
      </c>
      <c r="S1260" s="554">
        <f>Tabela1[[#This Row],[real]]-Tabela1[[#This Row],[AV2]]</f>
        <v>-0.17887786664055572</v>
      </c>
      <c r="T1260" s="554">
        <f>Tabela1[[#This Row],[real]]/Tabela1[[#This Row],[AV2]]</f>
        <v>0.94944286355610896</v>
      </c>
      <c r="U1260" s="549">
        <v>43516</v>
      </c>
      <c r="V1260" s="191" t="s">
        <v>4210</v>
      </c>
      <c r="W1260" s="191"/>
      <c r="X1260" s="2"/>
      <c r="Y1260" s="41"/>
      <c r="Z1260" s="40"/>
      <c r="AA1260" s="41"/>
      <c r="AB1260" s="40"/>
    </row>
    <row r="1261" spans="1:28" x14ac:dyDescent="0.2">
      <c r="A1261" s="550">
        <v>8607464</v>
      </c>
      <c r="B1261" s="550" t="s">
        <v>5864</v>
      </c>
      <c r="C1261" s="550" t="s">
        <v>5865</v>
      </c>
      <c r="D1261" s="551">
        <v>3.5</v>
      </c>
      <c r="E1261" s="552">
        <v>3.3870809685719423</v>
      </c>
      <c r="F1261" s="543">
        <v>2017</v>
      </c>
      <c r="G12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1" s="551"/>
      <c r="I1261" s="552">
        <v>0.4</v>
      </c>
      <c r="J1261" s="544">
        <f>(Tabela1[[#This Row],[real]]-1)^3/Tabela1[[#This Row],[Z]]*0.00002</f>
        <v>6.8009793353024806E-4</v>
      </c>
      <c r="K1261" s="553">
        <v>1169.5819554862046</v>
      </c>
      <c r="L1261" s="545">
        <v>1423.7733579828928</v>
      </c>
      <c r="M1261" s="549">
        <v>43516</v>
      </c>
      <c r="N1261" s="547">
        <f>IF(Tabela1[[#This Row],[Entry]]=$B$1,Tabela1[[#This Row],[real]],Tabela1[[#This Row],[L2]]/Tabela1[[#This Row],[days2]])</f>
        <v>3.5461854929404817</v>
      </c>
      <c r="O1261" s="554">
        <f>IF(Tabela1[[#This Row],[Entry]]=$B$1,Tabela1[[#This Row],[real]],Tabela1[[#This Row],[L]]/($B$1-Tabela1[[#This Row],[Entry]]))</f>
        <v>3.5594333949572321</v>
      </c>
      <c r="P1261" s="555">
        <v>329.81409399325929</v>
      </c>
      <c r="Q1261" s="556">
        <f>MIN(500,$B$1-Tabela1[[#This Row],[Entry]])</f>
        <v>400</v>
      </c>
      <c r="R1261" s="552">
        <f>(0.25-Tabela1[[#This Row],[days]]/2000)*$L$2+(Tabela1[[#This Row],[days]]/2000+0.75)*(IF(Tabela1[[#This Row],[real]]&gt;Tabela1[[#This Row],[AV2]],0.4*Tabela1[[#This Row],[real]]+0.6*Tabela1[[#This Row],[AV2]],Tabela1[[#This Row],[AV2]]))</f>
        <v>3.5357906221572568</v>
      </c>
      <c r="S1261" s="554">
        <f>Tabela1[[#This Row],[real]]-Tabela1[[#This Row],[AV2]]</f>
        <v>-0.15910452436853939</v>
      </c>
      <c r="T1261" s="554">
        <f>Tabela1[[#This Row],[real]]/Tabela1[[#This Row],[AV2]]</f>
        <v>0.95513361478544356</v>
      </c>
      <c r="U1261" s="549">
        <v>43516</v>
      </c>
      <c r="V1261" s="191" t="s">
        <v>5866</v>
      </c>
      <c r="W1261" s="191"/>
      <c r="X1261" s="2"/>
      <c r="Y1261" s="41"/>
      <c r="Z1261" s="40"/>
      <c r="AA1261" s="41"/>
      <c r="AB1261" s="40"/>
    </row>
    <row r="1262" spans="1:28" x14ac:dyDescent="0.2">
      <c r="A1262" s="65">
        <v>3408861</v>
      </c>
      <c r="B1262" s="65" t="s">
        <v>1685</v>
      </c>
      <c r="C1262" s="65" t="s">
        <v>1686</v>
      </c>
      <c r="D1262" s="39">
        <v>4</v>
      </c>
      <c r="E1262" s="41">
        <v>3.7665683051535015</v>
      </c>
      <c r="F1262" s="116">
        <v>2011</v>
      </c>
      <c r="G12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2" s="39"/>
      <c r="I1262" s="41">
        <v>0.80999999999999994</v>
      </c>
      <c r="J1262" s="23">
        <f>(Tabela1[[#This Row],[real]]-1)^3/Tabela1[[#This Row],[Z]]*0.00002</f>
        <v>5.2284043625638909E-4</v>
      </c>
      <c r="K1262" s="66">
        <v>3078.6434302118764</v>
      </c>
      <c r="L1262" s="66">
        <v>5184.7754313331752</v>
      </c>
      <c r="M1262" s="67">
        <v>42409</v>
      </c>
      <c r="N1262" s="22">
        <f>IF(Tabela1[[#This Row],[Entry]]=$B$1,Tabela1[[#This Row],[real]],Tabela1[[#This Row],[L2]]/Tabela1[[#This Row],[days2]])</f>
        <v>3.4998698906688279</v>
      </c>
      <c r="O1262" s="42">
        <f>IF(Tabela1[[#This Row],[Entry]]=$B$1,Tabela1[[#This Row],[real]],Tabela1[[#This Row],[L]]/($B$1-Tabela1[[#This Row],[Entry]]))</f>
        <v>3.4404614673743699</v>
      </c>
      <c r="P1262" s="115">
        <v>879.64510864246586</v>
      </c>
      <c r="Q1262" s="43">
        <f>MIN(500,$B$1-Tabela1[[#This Row],[Entry]])</f>
        <v>500</v>
      </c>
      <c r="R1262" s="41">
        <f>(0.25-Tabela1[[#This Row],[days]]/2000)*$L$2+(Tabela1[[#This Row],[days]]/2000+0.75)*(IF(Tabela1[[#This Row],[real]]&gt;Tabela1[[#This Row],[AV2]],0.4*Tabela1[[#This Row],[real]]+0.6*Tabela1[[#This Row],[AV2]],Tabela1[[#This Row],[AV2]]))</f>
        <v>3.6065492564626971</v>
      </c>
      <c r="S1262" s="42">
        <f>Tabela1[[#This Row],[real]]-Tabela1[[#This Row],[AV2]]</f>
        <v>0.26669841448467357</v>
      </c>
      <c r="T1262" s="64">
        <f>Tabela1[[#This Row],[real]]/Tabela1[[#This Row],[AV2]]</f>
        <v>1.0762023797500961</v>
      </c>
      <c r="U1262" s="168">
        <v>43516</v>
      </c>
      <c r="V1262" s="191" t="s">
        <v>3985</v>
      </c>
      <c r="W1262" s="191"/>
      <c r="X1262" s="2"/>
      <c r="Y1262" s="41"/>
      <c r="Z1262" s="40"/>
      <c r="AA1262" s="41"/>
      <c r="AB1262" s="40"/>
    </row>
    <row r="1263" spans="1:28" x14ac:dyDescent="0.2">
      <c r="A1263" s="65">
        <v>3825</v>
      </c>
      <c r="B1263" s="65" t="s">
        <v>905</v>
      </c>
      <c r="C1263" s="65" t="s">
        <v>916</v>
      </c>
      <c r="D1263" s="39">
        <v>3.5</v>
      </c>
      <c r="E1263" s="41">
        <v>3.441791591009979</v>
      </c>
      <c r="F1263" s="116">
        <v>1994</v>
      </c>
      <c r="G12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3" s="39"/>
      <c r="I1263" s="41">
        <v>0.9</v>
      </c>
      <c r="J1263" s="23">
        <f>(Tabela1[[#This Row],[real]]-1)^3/Tabela1[[#This Row],[Z]]*0.00002</f>
        <v>3.2352903889301286E-4</v>
      </c>
      <c r="K1263" s="66">
        <v>3116.5015376907113</v>
      </c>
      <c r="L1263" s="66">
        <v>5352.9169195340301</v>
      </c>
      <c r="M1263" s="67">
        <v>42409</v>
      </c>
      <c r="N1263" s="22">
        <f>IF(Tabela1[[#This Row],[Entry]]=$B$1,Tabela1[[#This Row],[real]],Tabela1[[#This Row],[L2]]/Tabela1[[#This Row],[days2]])</f>
        <v>3.5429078239295047</v>
      </c>
      <c r="O1263" s="42">
        <f>IF(Tabela1[[#This Row],[Entry]]=$B$1,Tabela1[[#This Row],[real]],Tabela1[[#This Row],[L]]/($B$1-Tabela1[[#This Row],[Entry]]))</f>
        <v>3.5520351158155474</v>
      </c>
      <c r="P1263" s="115">
        <v>879.64510864246586</v>
      </c>
      <c r="Q1263" s="43">
        <f>MIN(500,$B$1-Tabela1[[#This Row],[Entry]])</f>
        <v>500</v>
      </c>
      <c r="R1263" s="41">
        <f>(0.25-Tabela1[[#This Row],[days]]/2000)*$L$2+(Tabela1[[#This Row],[days]]/2000+0.75)*(IF(Tabela1[[#This Row],[real]]&gt;Tabela1[[#This Row],[AV2]],0.4*Tabela1[[#This Row],[real]]+0.6*Tabela1[[#This Row],[AV2]],Tabela1[[#This Row],[AV2]]))</f>
        <v>3.5429078239295047</v>
      </c>
      <c r="S1263" s="42">
        <f>Tabela1[[#This Row],[real]]-Tabela1[[#This Row],[AV2]]</f>
        <v>-0.10111623291952565</v>
      </c>
      <c r="T1263" s="64">
        <f>Tabela1[[#This Row],[real]]/Tabela1[[#This Row],[AV2]]</f>
        <v>0.97145953608034441</v>
      </c>
      <c r="U1263" s="172">
        <v>43515</v>
      </c>
      <c r="V1263" s="191" t="s">
        <v>4239</v>
      </c>
      <c r="W1263" s="191"/>
      <c r="X1263" s="2"/>
      <c r="Y1263" s="41"/>
      <c r="Z1263" s="40"/>
      <c r="AA1263" s="41"/>
      <c r="AB1263" s="40"/>
    </row>
    <row r="1264" spans="1:28" x14ac:dyDescent="0.2">
      <c r="A1264" s="65">
        <v>521689</v>
      </c>
      <c r="B1264" s="65" t="s">
        <v>439</v>
      </c>
      <c r="C1264" s="65" t="s">
        <v>1533</v>
      </c>
      <c r="D1264" s="39">
        <v>3.5</v>
      </c>
      <c r="E1264" s="41">
        <v>3.4777452607451615</v>
      </c>
      <c r="F1264" s="116">
        <v>2002</v>
      </c>
      <c r="G12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4" s="39"/>
      <c r="I1264" s="41">
        <v>0.57999999999999996</v>
      </c>
      <c r="J1264" s="23">
        <f>(Tabela1[[#This Row],[real]]-1)^3/Tabela1[[#This Row],[Z]]*0.00002</f>
        <v>5.245319712908873E-4</v>
      </c>
      <c r="K1264" s="66">
        <v>2895.3195461850942</v>
      </c>
      <c r="L1264" s="66">
        <v>4890.3690696708081</v>
      </c>
      <c r="M1264" s="67">
        <v>42409</v>
      </c>
      <c r="N1264" s="22">
        <f>IF(Tabela1[[#This Row],[Entry]]=$B$1,Tabela1[[#This Row],[real]],Tabela1[[#This Row],[L2]]/Tabela1[[#This Row],[days2]])</f>
        <v>3.2914632477788319</v>
      </c>
      <c r="O1264" s="42">
        <f>IF(Tabela1[[#This Row],[Entry]]=$B$1,Tabela1[[#This Row],[real]],Tabela1[[#This Row],[L]]/($B$1-Tabela1[[#This Row],[Entry]]))</f>
        <v>3.2451022360124804</v>
      </c>
      <c r="P1264" s="115">
        <v>879.64510864246586</v>
      </c>
      <c r="Q1264" s="43">
        <f>MIN(500,$B$1-Tabela1[[#This Row],[Entry]])</f>
        <v>500</v>
      </c>
      <c r="R1264" s="41">
        <f>(0.25-Tabela1[[#This Row],[days]]/2000)*$L$2+(Tabela1[[#This Row],[days]]/2000+0.75)*(IF(Tabela1[[#This Row],[real]]&gt;Tabela1[[#This Row],[AV2]],0.4*Tabela1[[#This Row],[real]]+0.6*Tabela1[[#This Row],[AV2]],Tabela1[[#This Row],[AV2]]))</f>
        <v>3.365976052965364</v>
      </c>
      <c r="S1264" s="42">
        <f>Tabela1[[#This Row],[real]]-Tabela1[[#This Row],[AV2]]</f>
        <v>0.18628201296632962</v>
      </c>
      <c r="T1264" s="64">
        <f>Tabela1[[#This Row],[real]]/Tabela1[[#This Row],[AV2]]</f>
        <v>1.0565955014360369</v>
      </c>
      <c r="U1264" s="168">
        <v>43515</v>
      </c>
      <c r="V1264" s="191" t="s">
        <v>3985</v>
      </c>
      <c r="W1264" s="191"/>
      <c r="X1264" s="2"/>
      <c r="Y1264" s="41"/>
      <c r="Z1264" s="40"/>
      <c r="AA1264" s="41"/>
      <c r="AB1264" s="40"/>
    </row>
    <row r="1265" spans="1:28" x14ac:dyDescent="0.2">
      <c r="A1265" s="10">
        <v>159380</v>
      </c>
      <c r="B1265" s="10" t="s">
        <v>547</v>
      </c>
      <c r="C1265" s="10" t="s">
        <v>548</v>
      </c>
      <c r="D1265" s="2">
        <v>3.5</v>
      </c>
      <c r="E1265" s="21">
        <v>3.5422278088975054</v>
      </c>
      <c r="F1265" s="116">
        <v>2004</v>
      </c>
      <c r="G12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265" s="21">
        <v>0.77</v>
      </c>
      <c r="J1265" s="23">
        <f>(Tabela1[[#This Row],[real]]-1)^3/Tabela1[[#This Row],[Z]]*0.00002</f>
        <v>4.2675897729287988E-4</v>
      </c>
      <c r="K1265" s="24">
        <v>3284.9610899429299</v>
      </c>
      <c r="L1265" s="66">
        <v>5667.6195410597038</v>
      </c>
      <c r="M1265" s="1">
        <v>42409</v>
      </c>
      <c r="N1265" s="22">
        <f>IF(Tabela1[[#This Row],[Entry]]=$B$1,Tabela1[[#This Row],[real]],Tabela1[[#This Row],[L2]]/Tabela1[[#This Row],[days2]])</f>
        <v>3.734416365950727</v>
      </c>
      <c r="O1265" s="22">
        <f>IF(Tabela1[[#This Row],[Entry]]=$B$1,Tabela1[[#This Row],[real]],Tabela1[[#This Row],[L]]/($B$1-Tabela1[[#This Row],[Entry]]))</f>
        <v>3.7608623364696112</v>
      </c>
      <c r="P1265" s="35">
        <v>879.64510864246586</v>
      </c>
      <c r="Q1265" s="3">
        <f>MIN(500,$B$1-Tabela1[[#This Row],[Entry]])</f>
        <v>500</v>
      </c>
      <c r="R1265" s="21">
        <f>(0.25-Tabela1[[#This Row],[days]]/2000)*$L$2+(Tabela1[[#This Row],[days]]/2000+0.75)*(IF(Tabela1[[#This Row],[real]]&gt;Tabela1[[#This Row],[AV2]],0.4*Tabela1[[#This Row],[real]]+0.6*Tabela1[[#This Row],[AV2]],Tabela1[[#This Row],[AV2]]))</f>
        <v>3.734416365950727</v>
      </c>
      <c r="S1265" s="22">
        <f>Tabela1[[#This Row],[real]]-Tabela1[[#This Row],[AV2]]</f>
        <v>-0.19218855705322158</v>
      </c>
      <c r="T1265" s="47">
        <f>Tabela1[[#This Row],[real]]/Tabela1[[#This Row],[AV2]]</f>
        <v>0.94853585186549139</v>
      </c>
      <c r="U1265" s="168">
        <v>43515</v>
      </c>
      <c r="V1265" s="191" t="s">
        <v>3998</v>
      </c>
      <c r="W1265" s="191"/>
      <c r="X1265" s="2"/>
      <c r="Y1265" s="41"/>
      <c r="Z1265" s="40"/>
      <c r="AA1265" s="41"/>
      <c r="AB1265" s="40"/>
    </row>
    <row r="1266" spans="1:28" x14ac:dyDescent="0.2">
      <c r="A1266" s="65">
        <v>9489</v>
      </c>
      <c r="B1266" s="65" t="s">
        <v>50</v>
      </c>
      <c r="C1266" s="65" t="s">
        <v>51</v>
      </c>
      <c r="D1266" s="39">
        <v>4.5</v>
      </c>
      <c r="E1266" s="41">
        <v>4.2378896194849709</v>
      </c>
      <c r="F1266" s="116">
        <v>1982</v>
      </c>
      <c r="G12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0.28047376533925611</v>
      </c>
      <c r="H1266" s="39"/>
      <c r="I1266" s="41">
        <v>0.92999999999999994</v>
      </c>
      <c r="J1266" s="23">
        <f>(Tabela1[[#This Row],[real]]-1)^3/Tabela1[[#This Row],[Z]]*0.00002</f>
        <v>7.3001732234707114E-4</v>
      </c>
      <c r="K1266" s="66">
        <v>3691.6475905346806</v>
      </c>
      <c r="L1266" s="66">
        <v>6280.092009654858</v>
      </c>
      <c r="M1266" s="67">
        <v>42409</v>
      </c>
      <c r="N1266" s="22">
        <f>IF(Tabela1[[#This Row],[Entry]]=$B$1,Tabela1[[#This Row],[real]],Tabela1[[#This Row],[L2]]/Tabela1[[#This Row],[days2]])</f>
        <v>4.1967465677515188</v>
      </c>
      <c r="O1266" s="42">
        <f>IF(Tabela1[[#This Row],[Entry]]=$B$1,Tabela1[[#This Row],[real]],Tabela1[[#This Row],[L]]/($B$1-Tabela1[[#This Row],[Entry]]))</f>
        <v>4.1672806965194811</v>
      </c>
      <c r="P1266" s="115">
        <v>879.64510864246586</v>
      </c>
      <c r="Q1266" s="43">
        <f>MIN(500,$B$1-Tabela1[[#This Row],[Entry]])</f>
        <v>500</v>
      </c>
      <c r="R1266" s="41">
        <f>(0.25-Tabela1[[#This Row],[days]]/2000)*$L$2+(Tabela1[[#This Row],[days]]/2000+0.75)*(IF(Tabela1[[#This Row],[real]]&gt;Tabela1[[#This Row],[AV2]],0.4*Tabela1[[#This Row],[real]]+0.6*Tabela1[[#This Row],[AV2]],Tabela1[[#This Row],[AV2]]))</f>
        <v>4.2132037884448996</v>
      </c>
      <c r="S1266" s="42">
        <f>Tabela1[[#This Row],[real]]-Tabela1[[#This Row],[AV2]]</f>
        <v>4.1143051733452118E-2</v>
      </c>
      <c r="T1266" s="64">
        <f>Tabela1[[#This Row],[real]]/Tabela1[[#This Row],[AV2]]</f>
        <v>1.0098035587970935</v>
      </c>
      <c r="U1266" s="172">
        <v>43514</v>
      </c>
      <c r="V1266" s="191" t="s">
        <v>3956</v>
      </c>
      <c r="W1266" s="191"/>
      <c r="X1266" s="2"/>
      <c r="Y1266" s="41"/>
      <c r="Z1266" s="40"/>
      <c r="AA1266" s="41"/>
      <c r="AB1266" s="40"/>
    </row>
    <row r="1267" spans="1:28" x14ac:dyDescent="0.2">
      <c r="A1267" s="550">
        <v>8281160</v>
      </c>
      <c r="B1267" s="550" t="s">
        <v>5858</v>
      </c>
      <c r="C1267" s="550" t="s">
        <v>5858</v>
      </c>
      <c r="D1267" s="551">
        <v>3.5</v>
      </c>
      <c r="E1267" s="552">
        <v>3.3634109906629059</v>
      </c>
      <c r="F1267" s="543">
        <v>2017</v>
      </c>
      <c r="G12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7" s="551"/>
      <c r="I1267" s="552">
        <v>0.33</v>
      </c>
      <c r="J1267" s="544">
        <f>(Tabela1[[#This Row],[real]]-1)^3/Tabela1[[#This Row],[Z]]*0.00002</f>
        <v>8.0008072577360332E-4</v>
      </c>
      <c r="K1267" s="553">
        <v>1178.1435508534846</v>
      </c>
      <c r="L1267" s="545">
        <v>1436.8456507097908</v>
      </c>
      <c r="M1267" s="549">
        <v>43514</v>
      </c>
      <c r="N1267" s="547">
        <f>IF(Tabela1[[#This Row],[Entry]]=$B$1,Tabela1[[#This Row],[real]],Tabela1[[#This Row],[L2]]/Tabela1[[#This Row],[days2]])</f>
        <v>3.5576930309675836</v>
      </c>
      <c r="O1267" s="554">
        <f>IF(Tabela1[[#This Row],[Entry]]=$B$1,Tabela1[[#This Row],[real]],Tabela1[[#This Row],[L]]/($B$1-Tabela1[[#This Row],[Entry]]))</f>
        <v>3.5742429122134101</v>
      </c>
      <c r="P1267" s="555">
        <v>331.15379561936675</v>
      </c>
      <c r="Q1267" s="556">
        <f>MIN(500,$B$1-Tabela1[[#This Row],[Entry]])</f>
        <v>402</v>
      </c>
      <c r="R1267" s="552">
        <f>(0.25-Tabela1[[#This Row],[days]]/2000)*$L$2+(Tabela1[[#This Row],[days]]/2000+0.75)*(IF(Tabela1[[#This Row],[real]]&gt;Tabela1[[#This Row],[AV2]],0.4*Tabela1[[#This Row],[real]]+0.6*Tabela1[[#This Row],[AV2]],Tabela1[[#This Row],[AV2]]))</f>
        <v>3.5469421882366956</v>
      </c>
      <c r="S1267" s="554">
        <f>Tabela1[[#This Row],[real]]-Tabela1[[#This Row],[AV2]]</f>
        <v>-0.19428204030467766</v>
      </c>
      <c r="T1267" s="554">
        <f>Tabela1[[#This Row],[real]]/Tabela1[[#This Row],[AV2]]</f>
        <v>0.94539100517847685</v>
      </c>
      <c r="U1267" s="549">
        <v>43514</v>
      </c>
      <c r="V1267" s="191" t="s">
        <v>5859</v>
      </c>
      <c r="W1267" s="191"/>
      <c r="X1267" s="2"/>
      <c r="Y1267" s="41"/>
      <c r="Z1267" s="40"/>
      <c r="AA1267" s="41"/>
      <c r="AB1267" s="40"/>
    </row>
    <row r="1268" spans="1:28" x14ac:dyDescent="0.2">
      <c r="A1268" s="65">
        <v>17832</v>
      </c>
      <c r="B1268" s="65" t="s">
        <v>1718</v>
      </c>
      <c r="C1268" s="65" t="s">
        <v>1719</v>
      </c>
      <c r="D1268" s="39">
        <v>3.5</v>
      </c>
      <c r="E1268" s="41">
        <v>3.5903146231971035</v>
      </c>
      <c r="F1268" s="116">
        <v>2001</v>
      </c>
      <c r="G12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68" s="39"/>
      <c r="I1268" s="41">
        <v>0.80999999999999994</v>
      </c>
      <c r="J1268" s="23">
        <f>(Tabela1[[#This Row],[real]]-1)^3/Tabela1[[#This Row],[Z]]*0.00002</f>
        <v>4.2914348989559213E-4</v>
      </c>
      <c r="K1268" s="66">
        <v>3202.3584820894994</v>
      </c>
      <c r="L1268" s="66">
        <v>5465.1964336968695</v>
      </c>
      <c r="M1268" s="67">
        <v>42409</v>
      </c>
      <c r="N1268" s="22">
        <f>IF(Tabela1[[#This Row],[Entry]]=$B$1,Tabela1[[#This Row],[real]],Tabela1[[#This Row],[L2]]/Tabela1[[#This Row],[days2]])</f>
        <v>3.6405118957935416</v>
      </c>
      <c r="O1268" s="42">
        <f>IF(Tabela1[[#This Row],[Entry]]=$B$1,Tabela1[[#This Row],[real]],Tabela1[[#This Row],[L]]/($B$1-Tabela1[[#This Row],[Entry]]))</f>
        <v>3.626540433773636</v>
      </c>
      <c r="P1268" s="115">
        <v>879.64510864246586</v>
      </c>
      <c r="Q1268" s="43">
        <f>MIN(500,$B$1-Tabela1[[#This Row],[Entry]])</f>
        <v>500</v>
      </c>
      <c r="R1268" s="41">
        <f>(0.25-Tabela1[[#This Row],[days]]/2000)*$L$2+(Tabela1[[#This Row],[days]]/2000+0.75)*(IF(Tabela1[[#This Row],[real]]&gt;Tabela1[[#This Row],[AV2]],0.4*Tabela1[[#This Row],[real]]+0.6*Tabela1[[#This Row],[AV2]],Tabela1[[#This Row],[AV2]]))</f>
        <v>3.6405118957935416</v>
      </c>
      <c r="S1268" s="42">
        <f>Tabela1[[#This Row],[real]]-Tabela1[[#This Row],[AV2]]</f>
        <v>-5.0197272596438136E-2</v>
      </c>
      <c r="T1268" s="64">
        <f>Tabela1[[#This Row],[real]]/Tabela1[[#This Row],[AV2]]</f>
        <v>0.98621147958493449</v>
      </c>
      <c r="U1268" s="172">
        <v>43514</v>
      </c>
      <c r="V1268" s="191" t="s">
        <v>4795</v>
      </c>
      <c r="W1268" s="191"/>
      <c r="X1268" s="2"/>
      <c r="Y1268" s="41"/>
      <c r="Z1268" s="40"/>
      <c r="AA1268" s="41"/>
      <c r="AB1268" s="40"/>
    </row>
    <row r="1269" spans="1:28" x14ac:dyDescent="0.2">
      <c r="A1269" s="65">
        <v>2634</v>
      </c>
      <c r="B1269" s="65" t="s">
        <v>735</v>
      </c>
      <c r="C1269" s="65" t="s">
        <v>1026</v>
      </c>
      <c r="D1269" s="39">
        <v>4</v>
      </c>
      <c r="E1269" s="41">
        <v>3.6965281910424785</v>
      </c>
      <c r="F1269" s="116">
        <v>2000</v>
      </c>
      <c r="G12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2.5908233650799799</v>
      </c>
      <c r="H1269" s="39"/>
      <c r="I1269" s="41">
        <v>0.9</v>
      </c>
      <c r="J1269" s="23">
        <f>(Tabela1[[#This Row],[real]]-1)^3/Tabela1[[#This Row],[Z]]*0.00002</f>
        <v>4.3571486953904322E-4</v>
      </c>
      <c r="K1269" s="66">
        <v>3185.2123209374736</v>
      </c>
      <c r="L1269" s="66">
        <v>5416.0258255373883</v>
      </c>
      <c r="M1269" s="67">
        <v>42409</v>
      </c>
      <c r="N1269" s="22">
        <f>IF(Tabela1[[#This Row],[Entry]]=$B$1,Tabela1[[#This Row],[real]],Tabela1[[#This Row],[L2]]/Tabela1[[#This Row],[days2]])</f>
        <v>3.6210197608591623</v>
      </c>
      <c r="O1269" s="42">
        <f>IF(Tabela1[[#This Row],[Entry]]=$B$1,Tabela1[[#This Row],[real]],Tabela1[[#This Row],[L]]/($B$1-Tabela1[[#This Row],[Entry]]))</f>
        <v>3.5939122929909675</v>
      </c>
      <c r="P1269" s="115">
        <v>879.64510864246586</v>
      </c>
      <c r="Q1269" s="43">
        <f>MIN(500,$B$1-Tabela1[[#This Row],[Entry]])</f>
        <v>500</v>
      </c>
      <c r="R1269" s="41">
        <f>(0.25-Tabela1[[#This Row],[days]]/2000)*$L$2+(Tabela1[[#This Row],[days]]/2000+0.75)*(IF(Tabela1[[#This Row],[real]]&gt;Tabela1[[#This Row],[AV2]],0.4*Tabela1[[#This Row],[real]]+0.6*Tabela1[[#This Row],[AV2]],Tabela1[[#This Row],[AV2]]))</f>
        <v>3.6512231329324889</v>
      </c>
      <c r="S1269" s="42">
        <f>Tabela1[[#This Row],[real]]-Tabela1[[#This Row],[AV2]]</f>
        <v>7.5508430183316211E-2</v>
      </c>
      <c r="T1269" s="64">
        <f>Tabela1[[#This Row],[real]]/Tabela1[[#This Row],[AV2]]</f>
        <v>1.0208528080955295</v>
      </c>
      <c r="U1269" s="168">
        <v>43513</v>
      </c>
      <c r="V1269" s="191" t="s">
        <v>3941</v>
      </c>
      <c r="W1269" s="191"/>
      <c r="X1269" s="2"/>
      <c r="Y1269" s="41"/>
      <c r="Z1269" s="40"/>
      <c r="AA1269" s="41"/>
      <c r="AB1269" s="40"/>
    </row>
    <row r="1270" spans="1:28" x14ac:dyDescent="0.2">
      <c r="A1270" s="540">
        <v>2027</v>
      </c>
      <c r="B1270" s="540" t="s">
        <v>2046</v>
      </c>
      <c r="C1270" s="540" t="s">
        <v>2046</v>
      </c>
      <c r="D1270" s="541">
        <v>2.5</v>
      </c>
      <c r="E1270" s="542">
        <v>2.5919807877550838</v>
      </c>
      <c r="F1270" s="543">
        <v>1969</v>
      </c>
      <c r="G12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0" s="541"/>
      <c r="I1270" s="542">
        <v>0.39</v>
      </c>
      <c r="J1270" s="544">
        <f>(Tabela1[[#This Row],[real]]-1)^3/Tabela1[[#This Row],[Z]]*0.00002</f>
        <v>2.0690874930941365E-4</v>
      </c>
      <c r="K1270" s="545">
        <v>874.75705813059483</v>
      </c>
      <c r="L1270" s="545">
        <v>1063.8207686867709</v>
      </c>
      <c r="M1270" s="546">
        <v>43513</v>
      </c>
      <c r="N1270" s="547">
        <f>IF(Tabela1[[#This Row],[Entry]]=$B$1,Tabela1[[#This Row],[real]],Tabela1[[#This Row],[L2]]/Tabela1[[#This Row],[days2]])</f>
        <v>2.6362187140780926</v>
      </c>
      <c r="O1270" s="547">
        <f>IF(Tabela1[[#This Row],[Entry]]=$B$1,Tabela1[[#This Row],[real]],Tabela1[[#This Row],[L]]/($B$1-Tabela1[[#This Row],[Entry]]))</f>
        <v>2.6397537684535255</v>
      </c>
      <c r="P1270" s="543">
        <v>331.8226418237474</v>
      </c>
      <c r="Q1270" s="548">
        <f>MIN(500,$B$1-Tabela1[[#This Row],[Entry]])</f>
        <v>403</v>
      </c>
      <c r="R127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2.6702690781931904</v>
      </c>
      <c r="S1270" s="547">
        <f>Tabela1[[#This Row],[real]]-Tabela1[[#This Row],[AV2]]</f>
        <v>-4.4237926323008825E-2</v>
      </c>
      <c r="T1270" s="547">
        <f>Tabela1[[#This Row],[real]]/Tabela1[[#This Row],[AV2]]</f>
        <v>0.98321917446122098</v>
      </c>
      <c r="U1270" s="549">
        <v>43513</v>
      </c>
      <c r="V1270" s="191" t="s">
        <v>5877</v>
      </c>
      <c r="W1270" s="307"/>
      <c r="X1270" s="2"/>
      <c r="Y1270" s="41"/>
      <c r="Z1270" s="40"/>
      <c r="AA1270" s="41"/>
      <c r="AB1270" s="40"/>
    </row>
    <row r="1271" spans="1:28" x14ac:dyDescent="0.2">
      <c r="A1271" s="65">
        <v>1716</v>
      </c>
      <c r="B1271" s="65" t="s">
        <v>1021</v>
      </c>
      <c r="C1271" s="65" t="s">
        <v>2644</v>
      </c>
      <c r="D1271" s="39">
        <v>3</v>
      </c>
      <c r="E1271" s="41">
        <v>2.9506553652987453</v>
      </c>
      <c r="F1271" s="116">
        <v>1997</v>
      </c>
      <c r="G12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1" s="39"/>
      <c r="I1271" s="41">
        <v>0.76</v>
      </c>
      <c r="J1271" s="23">
        <f>(Tabela1[[#This Row],[real]]-1)^3/Tabela1[[#This Row],[Z]]*0.00002</f>
        <v>1.9532509454008994E-4</v>
      </c>
      <c r="K1271" s="66">
        <v>2669.6633893596531</v>
      </c>
      <c r="L1271" s="66">
        <v>4603.7018523883853</v>
      </c>
      <c r="M1271" s="67">
        <v>42409</v>
      </c>
      <c r="N1271" s="22">
        <f>IF(Tabela1[[#This Row],[Entry]]=$B$1,Tabela1[[#This Row],[real]],Tabela1[[#This Row],[L2]]/Tabela1[[#This Row],[days2]])</f>
        <v>3.034932341611809</v>
      </c>
      <c r="O1271" s="42">
        <f>IF(Tabela1[[#This Row],[Entry]]=$B$1,Tabela1[[#This Row],[real]],Tabela1[[#This Row],[L]]/($B$1-Tabela1[[#This Row],[Entry]]))</f>
        <v>3.0548784687381456</v>
      </c>
      <c r="P1271" s="115">
        <v>879.64510864246586</v>
      </c>
      <c r="Q1271" s="43">
        <f>MIN(500,$B$1-Tabela1[[#This Row],[Entry]])</f>
        <v>500</v>
      </c>
      <c r="R1271" s="41">
        <f>(0.25-Tabela1[[#This Row],[days]]/2000)*$L$2+(Tabela1[[#This Row],[days]]/2000+0.75)*(IF(Tabela1[[#This Row],[real]]&gt;Tabela1[[#This Row],[AV2]],0.4*Tabela1[[#This Row],[real]]+0.6*Tabela1[[#This Row],[AV2]],Tabela1[[#This Row],[AV2]]))</f>
        <v>3.034932341611809</v>
      </c>
      <c r="S1271" s="42">
        <f>Tabela1[[#This Row],[real]]-Tabela1[[#This Row],[AV2]]</f>
        <v>-8.4276976313063745E-2</v>
      </c>
      <c r="T1271" s="64">
        <f>Tabela1[[#This Row],[real]]/Tabela1[[#This Row],[AV2]]</f>
        <v>0.97223101973063908</v>
      </c>
      <c r="U1271" s="168">
        <v>43513</v>
      </c>
      <c r="V1271" s="191" t="s">
        <v>4827</v>
      </c>
      <c r="W1271" s="191"/>
      <c r="X1271" s="2"/>
      <c r="Y1271" s="41"/>
      <c r="Z1271" s="40"/>
      <c r="AA1271" s="41"/>
      <c r="AB1271" s="40"/>
    </row>
    <row r="1272" spans="1:28" x14ac:dyDescent="0.2">
      <c r="A1272" s="550">
        <v>9637998</v>
      </c>
      <c r="B1272" s="550" t="s">
        <v>5855</v>
      </c>
      <c r="C1272" s="550" t="s">
        <v>5856</v>
      </c>
      <c r="D1272" s="551">
        <v>3</v>
      </c>
      <c r="E1272" s="552">
        <v>3.1768960894277196</v>
      </c>
      <c r="F1272" s="543">
        <v>2018</v>
      </c>
      <c r="G12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2" s="551"/>
      <c r="I1272" s="552">
        <v>0.32</v>
      </c>
      <c r="J1272" s="544">
        <f>(Tabela1[[#This Row],[real]]-1)^3/Tabela1[[#This Row],[Z]]*0.00002</f>
        <v>6.4475261902193122E-4</v>
      </c>
      <c r="K1272" s="553">
        <v>1102.1926423053264</v>
      </c>
      <c r="L1272" s="545">
        <v>1343.4703519101665</v>
      </c>
      <c r="M1272" s="549">
        <v>43513</v>
      </c>
      <c r="N1272" s="547">
        <f>IF(Tabela1[[#This Row],[Entry]]=$B$1,Tabela1[[#This Row],[real]],Tabela1[[#This Row],[L2]]/Tabela1[[#This Row],[days2]])</f>
        <v>3.3216318098352451</v>
      </c>
      <c r="O1272" s="554">
        <f>IF(Tabela1[[#This Row],[Entry]]=$B$1,Tabela1[[#This Row],[real]],Tabela1[[#This Row],[L]]/($B$1-Tabela1[[#This Row],[Entry]]))</f>
        <v>3.3336733298019019</v>
      </c>
      <c r="P1272" s="555">
        <v>331.8226418237474</v>
      </c>
      <c r="Q1272" s="556">
        <f>MIN(500,$B$1-Tabela1[[#This Row],[Entry]])</f>
        <v>403</v>
      </c>
      <c r="R1272" s="552">
        <f>(0.25-Tabela1[[#This Row],[days]]/2000)*$L$2+(Tabela1[[#This Row],[days]]/2000+0.75)*(IF(Tabela1[[#This Row],[real]]&gt;Tabela1[[#This Row],[AV2]],0.4*Tabela1[[#This Row],[real]]+0.6*Tabela1[[#This Row],[AV2]],Tabela1[[#This Row],[AV2]]))</f>
        <v>3.322439638806121</v>
      </c>
      <c r="S1272" s="554">
        <f>Tabela1[[#This Row],[real]]-Tabela1[[#This Row],[AV2]]</f>
        <v>-0.14473572040752547</v>
      </c>
      <c r="T1272" s="554">
        <f>Tabela1[[#This Row],[real]]/Tabela1[[#This Row],[AV2]]</f>
        <v>0.9564263203468345</v>
      </c>
      <c r="U1272" s="549">
        <v>43513</v>
      </c>
      <c r="V1272" s="191" t="s">
        <v>5857</v>
      </c>
      <c r="W1272" s="191"/>
      <c r="X1272" s="2"/>
      <c r="Y1272" s="41"/>
      <c r="Z1272" s="40"/>
      <c r="AA1272" s="41"/>
      <c r="AB1272" s="40"/>
    </row>
    <row r="1273" spans="1:28" x14ac:dyDescent="0.2">
      <c r="A1273" s="550">
        <v>11402</v>
      </c>
      <c r="B1273" s="550" t="s">
        <v>1065</v>
      </c>
      <c r="C1273" s="550" t="s">
        <v>5852</v>
      </c>
      <c r="D1273" s="551">
        <v>3.5</v>
      </c>
      <c r="E1273" s="552">
        <v>3.2685660263862992</v>
      </c>
      <c r="F1273" s="543">
        <v>1985</v>
      </c>
      <c r="G12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3" s="551"/>
      <c r="I1273" s="552">
        <v>0.33999999999999997</v>
      </c>
      <c r="J1273" s="544">
        <f>(Tabela1[[#This Row],[real]]-1)^3/Tabela1[[#This Row],[Z]]*0.00002</f>
        <v>6.8676056661283805E-4</v>
      </c>
      <c r="K1273" s="553">
        <v>1136.0867029737724</v>
      </c>
      <c r="L1273" s="545">
        <v>1384.9999409339146</v>
      </c>
      <c r="M1273" s="549">
        <v>43513</v>
      </c>
      <c r="N1273" s="547">
        <f>IF(Tabela1[[#This Row],[Entry]]=$B$1,Tabela1[[#This Row],[real]],Tabela1[[#This Row],[L2]]/Tabela1[[#This Row],[days2]])</f>
        <v>3.4237769210975721</v>
      </c>
      <c r="O1273" s="554">
        <f>IF(Tabela1[[#This Row],[Entry]]=$B$1,Tabela1[[#This Row],[real]],Tabela1[[#This Row],[L]]/($B$1-Tabela1[[#This Row],[Entry]]))</f>
        <v>3.4367244191908548</v>
      </c>
      <c r="P1273" s="555">
        <v>331.8226418237474</v>
      </c>
      <c r="Q1273" s="556">
        <f>MIN(500,$B$1-Tabela1[[#This Row],[Entry]])</f>
        <v>403</v>
      </c>
      <c r="R1273" s="552">
        <f>(0.25-Tabela1[[#This Row],[days]]/2000)*$L$2+(Tabela1[[#This Row],[days]]/2000+0.75)*(IF(Tabela1[[#This Row],[real]]&gt;Tabela1[[#This Row],[AV2]],0.4*Tabela1[[#This Row],[real]]+0.6*Tabela1[[#This Row],[AV2]],Tabela1[[#This Row],[AV2]]))</f>
        <v>3.4196307121722254</v>
      </c>
      <c r="S1273" s="554">
        <f>Tabela1[[#This Row],[real]]-Tabela1[[#This Row],[AV2]]</f>
        <v>-0.15521089471127292</v>
      </c>
      <c r="T1273" s="554">
        <f>Tabela1[[#This Row],[real]]/Tabela1[[#This Row],[AV2]]</f>
        <v>0.95466676179897947</v>
      </c>
      <c r="U1273" s="549">
        <v>43513</v>
      </c>
      <c r="V1273" s="191" t="s">
        <v>3938</v>
      </c>
      <c r="W1273" s="191"/>
      <c r="X1273" s="2"/>
      <c r="Y1273" s="41"/>
      <c r="Z1273" s="40"/>
      <c r="AA1273" s="41"/>
      <c r="AB1273" s="40"/>
    </row>
    <row r="1274" spans="1:28" x14ac:dyDescent="0.2">
      <c r="A1274" s="550">
        <v>1222354</v>
      </c>
      <c r="B1274" s="550" t="s">
        <v>5853</v>
      </c>
      <c r="C1274" s="550" t="s">
        <v>5854</v>
      </c>
      <c r="D1274" s="551">
        <v>3.5</v>
      </c>
      <c r="E1274" s="552">
        <v>3.279210310818887</v>
      </c>
      <c r="F1274" s="543">
        <v>2016</v>
      </c>
      <c r="G12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4" s="551"/>
      <c r="I1274" s="552">
        <v>0.33999999999999997</v>
      </c>
      <c r="J1274" s="544">
        <f>(Tabela1[[#This Row],[real]]-1)^3/Tabela1[[#This Row],[Z]]*0.00002</f>
        <v>6.9647299436916661E-4</v>
      </c>
      <c r="K1274" s="553">
        <v>1141.6114041312569</v>
      </c>
      <c r="L1274" s="545">
        <v>1391.9635178090498</v>
      </c>
      <c r="M1274" s="549">
        <v>43513</v>
      </c>
      <c r="N1274" s="547">
        <f>IF(Tabela1[[#This Row],[Entry]]=$B$1,Tabela1[[#This Row],[real]],Tabela1[[#This Row],[L2]]/Tabela1[[#This Row],[days2]])</f>
        <v>3.440426481619181</v>
      </c>
      <c r="O1274" s="554">
        <f>IF(Tabela1[[#This Row],[Entry]]=$B$1,Tabela1[[#This Row],[real]],Tabela1[[#This Row],[L]]/($B$1-Tabela1[[#This Row],[Entry]]))</f>
        <v>3.4540037662755578</v>
      </c>
      <c r="P1274" s="555">
        <v>331.8226418237474</v>
      </c>
      <c r="Q1274" s="556">
        <f>MIN(500,$B$1-Tabela1[[#This Row],[Entry]])</f>
        <v>403</v>
      </c>
      <c r="R1274" s="552">
        <f>(0.25-Tabela1[[#This Row],[days]]/2000)*$L$2+(Tabela1[[#This Row],[days]]/2000+0.75)*(IF(Tabela1[[#This Row],[real]]&gt;Tabela1[[#This Row],[AV2]],0.4*Tabela1[[#This Row],[real]]+0.6*Tabela1[[#This Row],[AV2]],Tabela1[[#This Row],[AV2]]))</f>
        <v>3.4354727690085363</v>
      </c>
      <c r="S1274" s="554">
        <f>Tabela1[[#This Row],[real]]-Tabela1[[#This Row],[AV2]]</f>
        <v>-0.16121617080029393</v>
      </c>
      <c r="T1274" s="554">
        <f>Tabela1[[#This Row],[real]]/Tabela1[[#This Row],[AV2]]</f>
        <v>0.95314064356218409</v>
      </c>
      <c r="U1274" s="549">
        <v>43513</v>
      </c>
      <c r="V1274" s="191" t="s">
        <v>4004</v>
      </c>
      <c r="W1274" s="191"/>
      <c r="X1274" s="2"/>
      <c r="Y1274" s="41"/>
      <c r="Z1274" s="40"/>
      <c r="AA1274" s="41"/>
      <c r="AB1274" s="40"/>
    </row>
    <row r="1275" spans="1:28" x14ac:dyDescent="0.2">
      <c r="A1275" s="65">
        <v>7701</v>
      </c>
      <c r="B1275" s="65" t="s">
        <v>1457</v>
      </c>
      <c r="C1275" s="65" t="s">
        <v>1572</v>
      </c>
      <c r="D1275" s="39">
        <v>3.5</v>
      </c>
      <c r="E1275" s="41">
        <v>3.3724105622375484</v>
      </c>
      <c r="F1275" s="116">
        <v>1992</v>
      </c>
      <c r="G12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5" s="39"/>
      <c r="I1275" s="41">
        <v>0.8</v>
      </c>
      <c r="J1275" s="23">
        <f>(Tabela1[[#This Row],[real]]-1)^3/Tabela1[[#This Row],[Z]]*0.00002</f>
        <v>3.3381784974912049E-4</v>
      </c>
      <c r="K1275" s="66">
        <v>2885.6337605486137</v>
      </c>
      <c r="L1275" s="66">
        <v>4908.6391224316776</v>
      </c>
      <c r="M1275" s="67">
        <v>42409</v>
      </c>
      <c r="N1275" s="22">
        <f>IF(Tabela1[[#This Row],[Entry]]=$B$1,Tabela1[[#This Row],[real]],Tabela1[[#This Row],[L2]]/Tabela1[[#This Row],[days2]])</f>
        <v>3.280452232607693</v>
      </c>
      <c r="O1275" s="42">
        <f>IF(Tabela1[[#This Row],[Entry]]=$B$1,Tabela1[[#This Row],[real]],Tabela1[[#This Row],[L]]/($B$1-Tabela1[[#This Row],[Entry]]))</f>
        <v>3.2572256950442453</v>
      </c>
      <c r="P1275" s="115">
        <v>879.64510864246586</v>
      </c>
      <c r="Q1275" s="43">
        <f>MIN(500,$B$1-Tabela1[[#This Row],[Entry]])</f>
        <v>500</v>
      </c>
      <c r="R127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3.3172355644596352</v>
      </c>
      <c r="S1275" s="42">
        <f>Tabela1[[#This Row],[real]]-Tabela1[[#This Row],[AV2]]</f>
        <v>9.1958329629855395E-2</v>
      </c>
      <c r="T1275" s="64">
        <f>Tabela1[[#This Row],[real]]/Tabela1[[#This Row],[AV2]]</f>
        <v>1.0280322111432654</v>
      </c>
      <c r="U1275" s="168">
        <v>43513</v>
      </c>
      <c r="V1275" s="191" t="s">
        <v>4290</v>
      </c>
      <c r="W1275" s="191"/>
      <c r="X1275" s="2"/>
      <c r="Y1275" s="41"/>
      <c r="Z1275" s="40"/>
      <c r="AA1275" s="41"/>
      <c r="AB1275" s="40"/>
    </row>
    <row r="1276" spans="1:28" x14ac:dyDescent="0.2">
      <c r="A1276" s="65">
        <v>5115</v>
      </c>
      <c r="B1276" s="65" t="s">
        <v>182</v>
      </c>
      <c r="C1276" s="65" t="s">
        <v>1488</v>
      </c>
      <c r="D1276" s="39">
        <v>3.5</v>
      </c>
      <c r="E1276" s="41">
        <v>3.5017901674242422</v>
      </c>
      <c r="F1276" s="116">
        <v>1973</v>
      </c>
      <c r="G12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6" s="39"/>
      <c r="I1276" s="41">
        <v>0.61</v>
      </c>
      <c r="J1276" s="23">
        <f>(Tabela1[[#This Row],[real]]-1)^3/Tabela1[[#This Row],[Z]]*0.00002</f>
        <v>5.1339638295695223E-4</v>
      </c>
      <c r="K1276" s="66">
        <v>2869.1953246916837</v>
      </c>
      <c r="L1276" s="66">
        <v>4835.7210310889932</v>
      </c>
      <c r="M1276" s="67">
        <v>42409</v>
      </c>
      <c r="N1276" s="22">
        <f>IF(Tabela1[[#This Row],[Entry]]=$B$1,Tabela1[[#This Row],[real]],Tabela1[[#This Row],[L2]]/Tabela1[[#This Row],[days2]])</f>
        <v>3.2617646554297797</v>
      </c>
      <c r="O1276" s="42">
        <f>IF(Tabela1[[#This Row],[Entry]]=$B$1,Tabela1[[#This Row],[real]],Tabela1[[#This Row],[L]]/($B$1-Tabela1[[#This Row],[Entry]]))</f>
        <v>3.2088394366881174</v>
      </c>
      <c r="P1276" s="115">
        <v>879.64510864246586</v>
      </c>
      <c r="Q1276" s="43">
        <f>MIN(500,$B$1-Tabela1[[#This Row],[Entry]])</f>
        <v>500</v>
      </c>
      <c r="R1276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3.3577748602275648</v>
      </c>
      <c r="S1276" s="42">
        <f>Tabela1[[#This Row],[real]]-Tabela1[[#This Row],[AV2]]</f>
        <v>0.24002551199446254</v>
      </c>
      <c r="T1276" s="64">
        <f>Tabela1[[#This Row],[real]]/Tabela1[[#This Row],[AV2]]</f>
        <v>1.0735876242925431</v>
      </c>
      <c r="U1276" s="172">
        <v>43512</v>
      </c>
      <c r="V1276" s="191" t="s">
        <v>4391</v>
      </c>
      <c r="W1276" s="191"/>
      <c r="X1276" s="2"/>
      <c r="Y1276" s="41"/>
      <c r="Z1276" s="40"/>
      <c r="AA1276" s="41"/>
      <c r="AB1276" s="40"/>
    </row>
    <row r="1277" spans="1:28" x14ac:dyDescent="0.2">
      <c r="A1277" s="65">
        <v>8500</v>
      </c>
      <c r="B1277" s="65" t="s">
        <v>678</v>
      </c>
      <c r="C1277" s="65" t="s">
        <v>679</v>
      </c>
      <c r="D1277" s="39">
        <v>3.5</v>
      </c>
      <c r="E1277" s="41">
        <v>3.5143386553571432</v>
      </c>
      <c r="F1277" s="116">
        <v>1992</v>
      </c>
      <c r="G12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7" s="39"/>
      <c r="I1277" s="41">
        <v>0.79</v>
      </c>
      <c r="J1277" s="23">
        <f>(Tabela1[[#This Row],[real]]-1)^3/Tabela1[[#This Row],[Z]]*0.00002</f>
        <v>4.0241505604335143E-4</v>
      </c>
      <c r="K1277" s="66">
        <v>3194.0896756269499</v>
      </c>
      <c r="L1277" s="66">
        <v>5496.7049515466115</v>
      </c>
      <c r="M1277" s="67">
        <v>42409</v>
      </c>
      <c r="N1277" s="22">
        <f>IF(Tabela1[[#This Row],[Entry]]=$B$1,Tabela1[[#This Row],[real]],Tabela1[[#This Row],[L2]]/Tabela1[[#This Row],[days2]])</f>
        <v>3.6311117338631123</v>
      </c>
      <c r="O1277" s="42">
        <f>IF(Tabela1[[#This Row],[Entry]]=$B$1,Tabela1[[#This Row],[real]],Tabela1[[#This Row],[L]]/($B$1-Tabela1[[#This Row],[Entry]]))</f>
        <v>3.6474485411722704</v>
      </c>
      <c r="P1277" s="115">
        <v>879.64510864246586</v>
      </c>
      <c r="Q1277" s="43">
        <f>MIN(500,$B$1-Tabela1[[#This Row],[Entry]])</f>
        <v>500</v>
      </c>
      <c r="R1277" s="41">
        <f>(0.25-Tabela1[[#This Row],[days]]/2000)*$L$2+(Tabela1[[#This Row],[days]]/2000+0.75)*(IF(Tabela1[[#This Row],[real]]&gt;Tabela1[[#This Row],[AV2]],0.4*Tabela1[[#This Row],[real]]+0.6*Tabela1[[#This Row],[AV2]],Tabela1[[#This Row],[AV2]]))</f>
        <v>3.6311117338631123</v>
      </c>
      <c r="S1277" s="42">
        <f>Tabela1[[#This Row],[real]]-Tabela1[[#This Row],[AV2]]</f>
        <v>-0.11677307850596907</v>
      </c>
      <c r="T1277" s="64">
        <f>Tabela1[[#This Row],[real]]/Tabela1[[#This Row],[AV2]]</f>
        <v>0.96784095696726602</v>
      </c>
      <c r="U1277" s="172">
        <v>43512</v>
      </c>
      <c r="V1277" s="191" t="s">
        <v>3993</v>
      </c>
      <c r="W1277" s="191"/>
      <c r="X1277" s="2"/>
      <c r="Y1277" s="41"/>
      <c r="Z1277" s="40"/>
      <c r="AA1277" s="41"/>
      <c r="AB1277" s="40"/>
    </row>
    <row r="1278" spans="1:28" x14ac:dyDescent="0.2">
      <c r="A1278" s="65">
        <v>25678</v>
      </c>
      <c r="B1278" s="65" t="s">
        <v>2487</v>
      </c>
      <c r="C1278" s="65" t="s">
        <v>2190</v>
      </c>
      <c r="D1278" s="39">
        <v>3.5</v>
      </c>
      <c r="E1278" s="41">
        <v>3.5640359960274011</v>
      </c>
      <c r="F1278" s="116">
        <v>1995</v>
      </c>
      <c r="G12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78" s="39"/>
      <c r="I1278" s="41">
        <v>0.65</v>
      </c>
      <c r="J1278" s="23">
        <f>(Tabela1[[#This Row],[real]]-1)^3/Tabela1[[#This Row],[Z]]*0.00002</f>
        <v>5.1866744855341349E-4</v>
      </c>
      <c r="K1278" s="66">
        <v>3123.7509721090091</v>
      </c>
      <c r="L1278" s="66">
        <v>5336.8609336114232</v>
      </c>
      <c r="M1278" s="67">
        <v>42409</v>
      </c>
      <c r="N1278" s="22">
        <f>IF(Tabela1[[#This Row],[Entry]]=$B$1,Tabela1[[#This Row],[real]],Tabela1[[#This Row],[L2]]/Tabela1[[#This Row],[days2]])</f>
        <v>3.5511491411915146</v>
      </c>
      <c r="O1278" s="42">
        <f>IF(Tabela1[[#This Row],[Entry]]=$B$1,Tabela1[[#This Row],[real]],Tabela1[[#This Row],[L]]/($B$1-Tabela1[[#This Row],[Entry]]))</f>
        <v>3.5413808451303406</v>
      </c>
      <c r="P1278" s="115">
        <v>879.64510864246586</v>
      </c>
      <c r="Q1278" s="43">
        <f>MIN(500,$B$1-Tabela1[[#This Row],[Entry]])</f>
        <v>500</v>
      </c>
      <c r="R1278" s="41">
        <f>(0.25-Tabela1[[#This Row],[days]]/2000)*$L$2+(Tabela1[[#This Row],[days]]/2000+0.75)*(IF(Tabela1[[#This Row],[real]]&gt;Tabela1[[#This Row],[AV2]],0.4*Tabela1[[#This Row],[real]]+0.6*Tabela1[[#This Row],[AV2]],Tabela1[[#This Row],[AV2]]))</f>
        <v>3.5563038831258691</v>
      </c>
      <c r="S1278" s="42">
        <f>Tabela1[[#This Row],[real]]-Tabela1[[#This Row],[AV2]]</f>
        <v>1.2886854835886474E-2</v>
      </c>
      <c r="T1278" s="64">
        <f>Tabela1[[#This Row],[real]]/Tabela1[[#This Row],[AV2]]</f>
        <v>1.0036289252643336</v>
      </c>
      <c r="U1278" s="168">
        <v>43512</v>
      </c>
      <c r="V1278" s="191" t="s">
        <v>3936</v>
      </c>
      <c r="W1278" s="191"/>
      <c r="X1278" s="2"/>
      <c r="Y1278" s="41"/>
      <c r="Z1278" s="40"/>
      <c r="AA1278" s="41"/>
      <c r="AB1278" s="40"/>
    </row>
    <row r="1279" spans="1:28" x14ac:dyDescent="0.2">
      <c r="A1279" s="10">
        <v>90</v>
      </c>
      <c r="B1279" s="10" t="s">
        <v>198</v>
      </c>
      <c r="C1279" s="10" t="s">
        <v>199</v>
      </c>
      <c r="D1279" s="2">
        <v>4</v>
      </c>
      <c r="E1279" s="21">
        <v>3.6261836441696853</v>
      </c>
      <c r="F1279" s="116">
        <v>1972</v>
      </c>
      <c r="G12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5.9991669239967536</v>
      </c>
      <c r="H1279" s="39"/>
      <c r="I1279" s="21">
        <v>0.87</v>
      </c>
      <c r="J1279" s="23">
        <f>(Tabela1[[#This Row],[real]]-1)^3/Tabela1[[#This Row],[Z]]*0.00002</f>
        <v>4.1637631733241359E-4</v>
      </c>
      <c r="K1279" s="24">
        <v>3255.3028605620875</v>
      </c>
      <c r="L1279" s="66">
        <v>5584.5743629178169</v>
      </c>
      <c r="M1279" s="1">
        <v>42409</v>
      </c>
      <c r="N1279" s="22">
        <f>IF(Tabela1[[#This Row],[Entry]]=$B$1,Tabela1[[#This Row],[real]],Tabela1[[#This Row],[L2]]/Tabela1[[#This Row],[days2]])</f>
        <v>3.7007002353323086</v>
      </c>
      <c r="O1279" s="22">
        <f>IF(Tabela1[[#This Row],[Entry]]=$B$1,Tabela1[[#This Row],[real]],Tabela1[[#This Row],[L]]/($B$1-Tabela1[[#This Row],[Entry]]))</f>
        <v>3.7057560470589364</v>
      </c>
      <c r="P1279" s="35">
        <v>879.64510864246586</v>
      </c>
      <c r="Q1279" s="3">
        <f>MIN(500,$B$1-Tabela1[[#This Row],[Entry]])</f>
        <v>500</v>
      </c>
      <c r="R1279" s="21">
        <f>(0.25-Tabela1[[#This Row],[days]]/2000)*$L$2+(Tabela1[[#This Row],[days]]/2000+0.75)*(IF(Tabela1[[#This Row],[real]]&gt;Tabela1[[#This Row],[AV2]],0.4*Tabela1[[#This Row],[real]]+0.6*Tabela1[[#This Row],[AV2]],Tabela1[[#This Row],[AV2]]))</f>
        <v>3.7007002353323086</v>
      </c>
      <c r="S1279" s="22">
        <f>Tabela1[[#This Row],[real]]-Tabela1[[#This Row],[AV2]]</f>
        <v>-7.4516591162623325E-2</v>
      </c>
      <c r="T1279" s="47">
        <f>Tabela1[[#This Row],[real]]/Tabela1[[#This Row],[AV2]]</f>
        <v>0.97986419152484205</v>
      </c>
      <c r="U1279" s="172">
        <v>43511</v>
      </c>
      <c r="V1279" s="191" t="s">
        <v>4200</v>
      </c>
      <c r="W1279" s="191"/>
      <c r="X1279" s="2"/>
      <c r="Y1279" s="41"/>
      <c r="Z1279" s="40"/>
      <c r="AA1279" s="41"/>
      <c r="AB1279" s="40"/>
    </row>
    <row r="1280" spans="1:28" x14ac:dyDescent="0.2">
      <c r="A1280" s="65">
        <v>636623</v>
      </c>
      <c r="B1280" s="65" t="s">
        <v>2258</v>
      </c>
      <c r="C1280" s="65" t="s">
        <v>67</v>
      </c>
      <c r="D1280" s="39">
        <v>4</v>
      </c>
      <c r="E1280" s="41">
        <v>3.6762452793772677</v>
      </c>
      <c r="F1280" s="116">
        <v>2006</v>
      </c>
      <c r="G12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3.5735737615707213</v>
      </c>
      <c r="H1280" s="39"/>
      <c r="I1280" s="41">
        <v>0.91999999999999993</v>
      </c>
      <c r="J1280" s="23">
        <f>(Tabela1[[#This Row],[real]]-1)^3/Tabela1[[#This Row],[Z]]*0.00002</f>
        <v>4.1669655604775665E-4</v>
      </c>
      <c r="K1280" s="66">
        <v>3429.3599595413216</v>
      </c>
      <c r="L1280" s="66">
        <v>5927.5613392640043</v>
      </c>
      <c r="M1280" s="67">
        <v>42409</v>
      </c>
      <c r="N1280" s="22">
        <f>IF(Tabela1[[#This Row],[Entry]]=$B$1,Tabela1[[#This Row],[real]],Tabela1[[#This Row],[L2]]/Tabela1[[#This Row],[days2]])</f>
        <v>3.8985721921807381</v>
      </c>
      <c r="O1280" s="42">
        <f>IF(Tabela1[[#This Row],[Entry]]=$B$1,Tabela1[[#This Row],[real]],Tabela1[[#This Row],[L]]/($B$1-Tabela1[[#This Row],[Entry]]))</f>
        <v>3.9333519172289346</v>
      </c>
      <c r="P1280" s="115">
        <v>879.64510864246586</v>
      </c>
      <c r="Q1280" s="43">
        <f>MIN(500,$B$1-Tabela1[[#This Row],[Entry]])</f>
        <v>500</v>
      </c>
      <c r="R1280" s="41">
        <f>(0.25-Tabela1[[#This Row],[days]]/2000)*$L$2+(Tabela1[[#This Row],[days]]/2000+0.75)*(IF(Tabela1[[#This Row],[real]]&gt;Tabela1[[#This Row],[AV2]],0.4*Tabela1[[#This Row],[real]]+0.6*Tabela1[[#This Row],[AV2]],Tabela1[[#This Row],[AV2]]))</f>
        <v>3.8985721921807381</v>
      </c>
      <c r="S1280" s="42">
        <f>Tabela1[[#This Row],[real]]-Tabela1[[#This Row],[AV2]]</f>
        <v>-0.22232691280347039</v>
      </c>
      <c r="T1280" s="64">
        <f>Tabela1[[#This Row],[real]]/Tabela1[[#This Row],[AV2]]</f>
        <v>0.9429722211507624</v>
      </c>
      <c r="U1280" s="168">
        <v>43511</v>
      </c>
      <c r="V1280" s="191" t="s">
        <v>4306</v>
      </c>
      <c r="W1280" s="191"/>
      <c r="X1280" s="2"/>
      <c r="Y1280" s="41"/>
      <c r="Z1280" s="40"/>
      <c r="AA1280" s="41"/>
      <c r="AB1280" s="40"/>
    </row>
    <row r="1281" spans="1:28" x14ac:dyDescent="0.2">
      <c r="A1281" s="550">
        <v>9924347</v>
      </c>
      <c r="B1281" s="550" t="s">
        <v>5344</v>
      </c>
      <c r="C1281" s="550" t="s">
        <v>5851</v>
      </c>
      <c r="D1281" s="551">
        <v>3.5</v>
      </c>
      <c r="E1281" s="552">
        <v>3.2927042233732653</v>
      </c>
      <c r="F1281" s="543">
        <v>2019</v>
      </c>
      <c r="G12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1" s="551"/>
      <c r="I1281" s="552">
        <v>0.31</v>
      </c>
      <c r="J1281" s="544">
        <f>(Tabela1[[#This Row],[real]]-1)^3/Tabela1[[#This Row],[Z]]*0.00002</f>
        <v>7.7752147820980475E-4</v>
      </c>
      <c r="K1281" s="553">
        <v>1160.7954750290482</v>
      </c>
      <c r="L1281" s="545">
        <v>1418.193775476587</v>
      </c>
      <c r="M1281" s="549">
        <v>43510</v>
      </c>
      <c r="N1281" s="547">
        <f>IF(Tabela1[[#This Row],[Entry]]=$B$1,Tabela1[[#This Row],[real]],Tabela1[[#This Row],[L2]]/Tabela1[[#This Row],[days2]])</f>
        <v>3.4772556991718262</v>
      </c>
      <c r="O1281" s="554">
        <f>IF(Tabela1[[#This Row],[Entry]]=$B$1,Tabela1[[#This Row],[real]],Tabela1[[#This Row],[L]]/($B$1-Tabela1[[#This Row],[Entry]]))</f>
        <v>3.4930881169374066</v>
      </c>
      <c r="P1281" s="555">
        <v>333.82517003437897</v>
      </c>
      <c r="Q1281" s="556">
        <f>MIN(500,$B$1-Tabela1[[#This Row],[Entry]])</f>
        <v>406</v>
      </c>
      <c r="R1281" s="552">
        <f>(0.25-Tabela1[[#This Row],[days]]/2000)*$L$2+(Tabela1[[#This Row],[days]]/2000+0.75)*(IF(Tabela1[[#This Row],[real]]&gt;Tabela1[[#This Row],[AV2]],0.4*Tabela1[[#This Row],[real]]+0.6*Tabela1[[#This Row],[AV2]],Tabela1[[#This Row],[AV2]]))</f>
        <v>3.4707242209427225</v>
      </c>
      <c r="S1281" s="554">
        <f>Tabela1[[#This Row],[real]]-Tabela1[[#This Row],[AV2]]</f>
        <v>-0.1845514757985609</v>
      </c>
      <c r="T1281" s="554">
        <f>Tabela1[[#This Row],[real]]/Tabela1[[#This Row],[AV2]]</f>
        <v>0.94692611307172048</v>
      </c>
      <c r="U1281" s="549">
        <v>43510</v>
      </c>
      <c r="V1281" s="191" t="s">
        <v>6377</v>
      </c>
      <c r="W1281" s="191"/>
      <c r="X1281" s="2"/>
      <c r="Y1281" s="41"/>
      <c r="Z1281" s="40"/>
      <c r="AA1281" s="41"/>
      <c r="AB1281" s="40"/>
    </row>
    <row r="1282" spans="1:28" x14ac:dyDescent="0.2">
      <c r="A1282" s="65">
        <v>17256</v>
      </c>
      <c r="B1282" s="65" t="s">
        <v>789</v>
      </c>
      <c r="C1282" s="65" t="s">
        <v>790</v>
      </c>
      <c r="D1282" s="39">
        <v>3.5</v>
      </c>
      <c r="E1282" s="41">
        <v>3.6042586826203227</v>
      </c>
      <c r="F1282" s="116">
        <v>1980</v>
      </c>
      <c r="G12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2" s="39"/>
      <c r="I1282" s="41">
        <v>0.88</v>
      </c>
      <c r="J1282" s="23">
        <f>(Tabela1[[#This Row],[real]]-1)^3/Tabela1[[#This Row],[Z]]*0.00002</f>
        <v>4.014206278300676E-4</v>
      </c>
      <c r="K1282" s="66">
        <v>3122.1637653502139</v>
      </c>
      <c r="L1282" s="66">
        <v>5315.3429962927794</v>
      </c>
      <c r="M1282" s="67">
        <v>42409</v>
      </c>
      <c r="N1282" s="22">
        <f>IF(Tabela1[[#This Row],[Entry]]=$B$1,Tabela1[[#This Row],[real]],Tabela1[[#This Row],[L2]]/Tabela1[[#This Row],[days2]])</f>
        <v>3.5493447694702365</v>
      </c>
      <c r="O1282" s="42">
        <f>IF(Tabela1[[#This Row],[Entry]]=$B$1,Tabela1[[#This Row],[real]],Tabela1[[#This Row],[L]]/($B$1-Tabela1[[#This Row],[Entry]]))</f>
        <v>3.5271021873210215</v>
      </c>
      <c r="P1282" s="115">
        <v>879.64510864246586</v>
      </c>
      <c r="Q1282" s="43">
        <f>MIN(500,$B$1-Tabela1[[#This Row],[Entry]])</f>
        <v>500</v>
      </c>
      <c r="R1282" s="41">
        <f>(0.25-Tabela1[[#This Row],[days]]/2000)*$L$2+(Tabela1[[#This Row],[days]]/2000+0.75)*(IF(Tabela1[[#This Row],[real]]&gt;Tabela1[[#This Row],[AV2]],0.4*Tabela1[[#This Row],[real]]+0.6*Tabela1[[#This Row],[AV2]],Tabela1[[#This Row],[AV2]]))</f>
        <v>3.571310334730271</v>
      </c>
      <c r="S1282" s="42">
        <f>Tabela1[[#This Row],[real]]-Tabela1[[#This Row],[AV2]]</f>
        <v>5.4913913150086202E-2</v>
      </c>
      <c r="T1282" s="64">
        <f>Tabela1[[#This Row],[real]]/Tabela1[[#This Row],[AV2]]</f>
        <v>1.0154715635467226</v>
      </c>
      <c r="U1282" s="168">
        <v>43510</v>
      </c>
      <c r="V1282" s="191" t="s">
        <v>3938</v>
      </c>
      <c r="W1282" s="191"/>
      <c r="X1282" s="2"/>
      <c r="Y1282" s="41"/>
      <c r="Z1282" s="40"/>
      <c r="AA1282" s="41"/>
      <c r="AB1282" s="40"/>
    </row>
    <row r="1283" spans="1:28" x14ac:dyDescent="0.2">
      <c r="A1283" s="10">
        <v>2665585</v>
      </c>
      <c r="B1283" s="10" t="s">
        <v>565</v>
      </c>
      <c r="C1283" s="10" t="s">
        <v>566</v>
      </c>
      <c r="D1283" s="2">
        <v>3.5</v>
      </c>
      <c r="E1283" s="21">
        <v>3.2315142830030315</v>
      </c>
      <c r="F1283" s="116">
        <v>2010</v>
      </c>
      <c r="G12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2.2147673866496298</v>
      </c>
      <c r="I1283" s="21">
        <v>0.64</v>
      </c>
      <c r="J1283" s="23">
        <f>(Tabela1[[#This Row],[real]]-1)^3/Tabela1[[#This Row],[Z]]*0.00002</f>
        <v>3.4725542118232234E-4</v>
      </c>
      <c r="K1283" s="24">
        <v>2760.569251698259</v>
      </c>
      <c r="L1283" s="66">
        <v>4703.0292103030906</v>
      </c>
      <c r="M1283" s="1">
        <v>42409</v>
      </c>
      <c r="N1283" s="22">
        <f>IF(Tabela1[[#This Row],[Entry]]=$B$1,Tabela1[[#This Row],[real]],Tabela1[[#This Row],[L2]]/Tabela1[[#This Row],[days2]])</f>
        <v>3.1382761349728598</v>
      </c>
      <c r="O1283" s="22">
        <f>IF(Tabela1[[#This Row],[Entry]]=$B$1,Tabela1[[#This Row],[real]],Tabela1[[#This Row],[L]]/($B$1-Tabela1[[#This Row],[Entry]]))</f>
        <v>3.1207891242887129</v>
      </c>
      <c r="P1283" s="35">
        <v>879.64510864246586</v>
      </c>
      <c r="Q1283" s="3">
        <f>MIN(500,$B$1-Tabela1[[#This Row],[Entry]])</f>
        <v>500</v>
      </c>
      <c r="R1283" s="21">
        <f>(0.25-Tabela1[[#This Row],[days]]/2000)*$L$2+(Tabela1[[#This Row],[days]]/2000+0.75)*(IF(Tabela1[[#This Row],[real]]&gt;Tabela1[[#This Row],[AV2]],0.4*Tabela1[[#This Row],[real]]+0.6*Tabela1[[#This Row],[AV2]],Tabela1[[#This Row],[AV2]]))</f>
        <v>3.1755713941849288</v>
      </c>
      <c r="S1283" s="22">
        <f>Tabela1[[#This Row],[real]]-Tabela1[[#This Row],[AV2]]</f>
        <v>9.3238148030171608E-2</v>
      </c>
      <c r="T1283" s="47">
        <f>Tabela1[[#This Row],[real]]/Tabela1[[#This Row],[AV2]]</f>
        <v>1.0297099885478938</v>
      </c>
      <c r="U1283" s="168">
        <v>43509</v>
      </c>
      <c r="V1283" s="191" t="s">
        <v>4307</v>
      </c>
      <c r="W1283" s="191"/>
      <c r="X1283" s="2"/>
      <c r="Y1283" s="41"/>
      <c r="Z1283" s="40"/>
      <c r="AA1283" s="41"/>
      <c r="AB1283" s="40"/>
    </row>
    <row r="1284" spans="1:28" x14ac:dyDescent="0.2">
      <c r="A1284" s="550">
        <v>8279697</v>
      </c>
      <c r="B1284" s="550" t="s">
        <v>5850</v>
      </c>
      <c r="C1284" s="550" t="s">
        <v>5850</v>
      </c>
      <c r="D1284" s="551">
        <v>3</v>
      </c>
      <c r="E1284" s="552">
        <v>2.9014467100607897</v>
      </c>
      <c r="F1284" s="543">
        <v>2017</v>
      </c>
      <c r="G12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4" s="551"/>
      <c r="I1284" s="552">
        <v>0.33999999999999997</v>
      </c>
      <c r="J1284" s="544">
        <f>(Tabela1[[#This Row],[real]]-1)^3/Tabela1[[#This Row],[Z]]*0.00002</f>
        <v>4.0439292958325141E-4</v>
      </c>
      <c r="K1284" s="553">
        <v>1000.9199475329253</v>
      </c>
      <c r="L1284" s="545">
        <v>1220.9488425027537</v>
      </c>
      <c r="M1284" s="549">
        <v>43509</v>
      </c>
      <c r="N1284" s="547">
        <f>IF(Tabela1[[#This Row],[Entry]]=$B$1,Tabela1[[#This Row],[real]],Tabela1[[#This Row],[L2]]/Tabela1[[#This Row],[days2]])</f>
        <v>2.9923642656250369</v>
      </c>
      <c r="O1284" s="554">
        <f>IF(Tabela1[[#This Row],[Entry]]=$B$1,Tabela1[[#This Row],[real]],Tabela1[[#This Row],[L]]/($B$1-Tabela1[[#This Row],[Entry]]))</f>
        <v>2.9998743059035715</v>
      </c>
      <c r="P1284" s="555">
        <v>334.49134486434457</v>
      </c>
      <c r="Q1284" s="556">
        <f>MIN(500,$B$1-Tabela1[[#This Row],[Entry]])</f>
        <v>407</v>
      </c>
      <c r="R1284" s="552">
        <f>(0.25-Tabela1[[#This Row],[days]]/2000)*$L$2+(Tabela1[[#This Row],[days]]/2000+0.75)*(IF(Tabela1[[#This Row],[real]]&gt;Tabela1[[#This Row],[AV2]],0.4*Tabela1[[#This Row],[real]]+0.6*Tabela1[[#This Row],[AV2]],Tabela1[[#This Row],[AV2]]))</f>
        <v>3.0084497228668061</v>
      </c>
      <c r="S1284" s="554">
        <f>Tabela1[[#This Row],[real]]-Tabela1[[#This Row],[AV2]]</f>
        <v>-9.0917555564247188E-2</v>
      </c>
      <c r="T1284" s="554">
        <f>Tabela1[[#This Row],[real]]/Tabela1[[#This Row],[AV2]]</f>
        <v>0.96961681550315648</v>
      </c>
      <c r="U1284" s="549">
        <v>43509</v>
      </c>
      <c r="V1284" s="191" t="s">
        <v>3941</v>
      </c>
      <c r="W1284" s="191"/>
      <c r="X1284" s="2"/>
      <c r="Y1284" s="41"/>
      <c r="Z1284" s="40"/>
      <c r="AA1284" s="41"/>
      <c r="AB1284" s="40"/>
    </row>
    <row r="1285" spans="1:28" x14ac:dyDescent="0.2">
      <c r="A1285" s="65">
        <v>457238</v>
      </c>
      <c r="B1285" s="65" t="s">
        <v>1451</v>
      </c>
      <c r="C1285" s="65" t="s">
        <v>1452</v>
      </c>
      <c r="D1285" s="39">
        <v>3.5</v>
      </c>
      <c r="E1285" s="41">
        <v>3.5478321504875328</v>
      </c>
      <c r="F1285" s="116">
        <v>2006</v>
      </c>
      <c r="G12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5" s="39"/>
      <c r="I1285" s="41">
        <v>0.75</v>
      </c>
      <c r="J1285" s="23">
        <f>(Tabela1[[#This Row],[real]]-1)^3/Tabela1[[#This Row],[Z]]*0.00002</f>
        <v>4.4104324312452329E-4</v>
      </c>
      <c r="K1285" s="66">
        <v>2883.0243812249823</v>
      </c>
      <c r="L1285" s="66">
        <v>4846.4192404888336</v>
      </c>
      <c r="M1285" s="67">
        <v>42409</v>
      </c>
      <c r="N1285" s="22">
        <f>IF(Tabela1[[#This Row],[Entry]]=$B$1,Tabela1[[#This Row],[real]],Tabela1[[#This Row],[L2]]/Tabela1[[#This Row],[days2]])</f>
        <v>3.2774858325243019</v>
      </c>
      <c r="O1285" s="42">
        <f>IF(Tabela1[[#This Row],[Entry]]=$B$1,Tabela1[[#This Row],[real]],Tabela1[[#This Row],[L]]/($B$1-Tabela1[[#This Row],[Entry]]))</f>
        <v>3.2159384475705597</v>
      </c>
      <c r="P1285" s="115">
        <v>879.64510864246586</v>
      </c>
      <c r="Q1285" s="43">
        <f>MIN(500,$B$1-Tabela1[[#This Row],[Entry]])</f>
        <v>500</v>
      </c>
      <c r="R1285" s="41">
        <f>(0.25-Tabela1[[#This Row],[days]]/2000)*$L$2+(Tabela1[[#This Row],[days]]/2000+0.75)*(IF(Tabela1[[#This Row],[real]]&gt;Tabela1[[#This Row],[AV2]],0.4*Tabela1[[#This Row],[real]]+0.6*Tabela1[[#This Row],[AV2]],Tabela1[[#This Row],[AV2]]))</f>
        <v>3.3856243597095945</v>
      </c>
      <c r="S1285" s="42">
        <f>Tabela1[[#This Row],[real]]-Tabela1[[#This Row],[AV2]]</f>
        <v>0.27034631796323083</v>
      </c>
      <c r="T1285" s="64">
        <f>Tabela1[[#This Row],[real]]/Tabela1[[#This Row],[AV2]]</f>
        <v>1.0824858845400445</v>
      </c>
      <c r="U1285" s="168">
        <v>43507</v>
      </c>
      <c r="V1285" s="191" t="s">
        <v>4316</v>
      </c>
      <c r="W1285" s="191"/>
      <c r="X1285" s="2"/>
      <c r="Y1285" s="41"/>
      <c r="Z1285" s="40"/>
      <c r="AA1285" s="41"/>
      <c r="AB1285" s="40"/>
    </row>
    <row r="1286" spans="1:28" x14ac:dyDescent="0.2">
      <c r="A1286" s="65">
        <v>223975</v>
      </c>
      <c r="B1286" s="65" t="s">
        <v>931</v>
      </c>
      <c r="C1286" s="65" t="s">
        <v>932</v>
      </c>
      <c r="D1286" s="39">
        <v>3.5</v>
      </c>
      <c r="E1286" s="41">
        <v>3.5568287948698654</v>
      </c>
      <c r="F1286" s="116">
        <v>2003</v>
      </c>
      <c r="G12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6" s="39"/>
      <c r="I1286" s="41">
        <v>0.85</v>
      </c>
      <c r="J1286" s="23">
        <f>(Tabela1[[#This Row],[real]]-1)^3/Tabela1[[#This Row],[Z]]*0.00002</f>
        <v>3.9329281817714062E-4</v>
      </c>
      <c r="K1286" s="66">
        <v>3044.4685373424741</v>
      </c>
      <c r="L1286" s="66">
        <v>5168.7234242585155</v>
      </c>
      <c r="M1286" s="67">
        <v>42409</v>
      </c>
      <c r="N1286" s="22">
        <f>IF(Tabela1[[#This Row],[Entry]]=$B$1,Tabela1[[#This Row],[real]],Tabela1[[#This Row],[L2]]/Tabela1[[#This Row],[days2]])</f>
        <v>3.461019117176614</v>
      </c>
      <c r="O1286" s="42">
        <f>IF(Tabela1[[#This Row],[Entry]]=$B$1,Tabela1[[#This Row],[real]],Tabela1[[#This Row],[L]]/($B$1-Tabela1[[#This Row],[Entry]]))</f>
        <v>3.4298098369333214</v>
      </c>
      <c r="P1286" s="115">
        <v>879.64510864246586</v>
      </c>
      <c r="Q1286" s="43">
        <f>MIN(500,$B$1-Tabela1[[#This Row],[Entry]])</f>
        <v>500</v>
      </c>
      <c r="R1286" s="41">
        <f>(0.25-Tabela1[[#This Row],[days]]/2000)*$L$2+(Tabela1[[#This Row],[days]]/2000+0.75)*(IF(Tabela1[[#This Row],[real]]&gt;Tabela1[[#This Row],[AV2]],0.4*Tabela1[[#This Row],[real]]+0.6*Tabela1[[#This Row],[AV2]],Tabela1[[#This Row],[AV2]]))</f>
        <v>3.4993429882539147</v>
      </c>
      <c r="S1286" s="42">
        <f>Tabela1[[#This Row],[real]]-Tabela1[[#This Row],[AV2]]</f>
        <v>9.5809677693251327E-2</v>
      </c>
      <c r="T1286" s="64">
        <f>Tabela1[[#This Row],[real]]/Tabela1[[#This Row],[AV2]]</f>
        <v>1.0276825046177178</v>
      </c>
      <c r="U1286" s="168">
        <v>43507</v>
      </c>
      <c r="V1286" s="191" t="s">
        <v>4750</v>
      </c>
      <c r="W1286" s="191"/>
      <c r="X1286" s="2"/>
      <c r="Y1286" s="41"/>
      <c r="Z1286" s="40"/>
      <c r="AA1286" s="41"/>
      <c r="AB1286" s="40"/>
    </row>
    <row r="1287" spans="1:28" x14ac:dyDescent="0.2">
      <c r="A1287" s="65">
        <v>869662</v>
      </c>
      <c r="B1287" s="65" t="s">
        <v>598</v>
      </c>
      <c r="C1287" s="65" t="s">
        <v>598</v>
      </c>
      <c r="D1287" s="39">
        <v>3.5</v>
      </c>
      <c r="E1287" s="41">
        <v>3.2050615814907331</v>
      </c>
      <c r="F1287" s="116">
        <v>2007</v>
      </c>
      <c r="G12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5.3840564441324075</v>
      </c>
      <c r="H1287" s="39"/>
      <c r="I1287" s="41">
        <v>0.9</v>
      </c>
      <c r="J1287" s="23">
        <f>(Tabela1[[#This Row],[real]]-1)^3/Tabela1[[#This Row],[Z]]*0.00002</f>
        <v>2.3825918627396915E-4</v>
      </c>
      <c r="K1287" s="66">
        <v>2927.3931349368777</v>
      </c>
      <c r="L1287" s="66">
        <v>5044.5256386083656</v>
      </c>
      <c r="M1287" s="67">
        <v>42409</v>
      </c>
      <c r="N1287" s="22">
        <f>IF(Tabela1[[#This Row],[Entry]]=$B$1,Tabela1[[#This Row],[real]],Tabela1[[#This Row],[L2]]/Tabela1[[#This Row],[days2]])</f>
        <v>3.3279252123105074</v>
      </c>
      <c r="O1287" s="42">
        <f>IF(Tabela1[[#This Row],[Entry]]=$B$1,Tabela1[[#This Row],[real]],Tabela1[[#This Row],[L]]/($B$1-Tabela1[[#This Row],[Entry]]))</f>
        <v>3.3473959114853122</v>
      </c>
      <c r="P1287" s="115">
        <v>879.64510864246586</v>
      </c>
      <c r="Q1287" s="43">
        <f>MIN(500,$B$1-Tabela1[[#This Row],[Entry]])</f>
        <v>500</v>
      </c>
      <c r="R1287" s="41">
        <f>(0.25-Tabela1[[#This Row],[days]]/2000)*$L$2+(Tabela1[[#This Row],[days]]/2000+0.75)*(IF(Tabela1[[#This Row],[real]]&gt;Tabela1[[#This Row],[AV2]],0.4*Tabela1[[#This Row],[real]]+0.6*Tabela1[[#This Row],[AV2]],Tabela1[[#This Row],[AV2]]))</f>
        <v>3.3279252123105074</v>
      </c>
      <c r="S1287" s="42">
        <f>Tabela1[[#This Row],[real]]-Tabela1[[#This Row],[AV2]]</f>
        <v>-0.12286363081977436</v>
      </c>
      <c r="T1287" s="64">
        <f>Tabela1[[#This Row],[real]]/Tabela1[[#This Row],[AV2]]</f>
        <v>0.96308101204760166</v>
      </c>
      <c r="U1287" s="172">
        <v>43506</v>
      </c>
      <c r="V1287" s="191" t="s">
        <v>4990</v>
      </c>
      <c r="W1287" s="191"/>
      <c r="X1287" s="2"/>
      <c r="Y1287" s="41"/>
      <c r="Z1287" s="40"/>
      <c r="AA1287" s="41"/>
      <c r="AB1287" s="40"/>
    </row>
    <row r="1288" spans="1:28" x14ac:dyDescent="0.2">
      <c r="A1288" s="540">
        <v>6296741</v>
      </c>
      <c r="B1288" s="540" t="s">
        <v>5845</v>
      </c>
      <c r="C1288" s="540" t="s">
        <v>5846</v>
      </c>
      <c r="D1288" s="541">
        <v>3.5</v>
      </c>
      <c r="E1288" s="542">
        <v>3.2285997405401465</v>
      </c>
      <c r="F1288" s="543">
        <v>2015</v>
      </c>
      <c r="G12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2.5639577153158943</v>
      </c>
      <c r="H1288" s="541"/>
      <c r="I1288" s="542">
        <v>0.33999999999999997</v>
      </c>
      <c r="J1288" s="544">
        <f>(Tabela1[[#This Row],[real]]-1)^3/Tabela1[[#This Row],[Z]]*0.00002</f>
        <v>6.5109941551243602E-4</v>
      </c>
      <c r="K1288" s="545">
        <v>1139.4656540488375</v>
      </c>
      <c r="L1288" s="545">
        <v>1393.9751984804843</v>
      </c>
      <c r="M1288" s="546">
        <v>43506</v>
      </c>
      <c r="N1288" s="547">
        <f>IF(Tabela1[[#This Row],[Entry]]=$B$1,Tabela1[[#This Row],[real]],Tabela1[[#This Row],[L2]]/Tabela1[[#This Row],[days2]])</f>
        <v>3.3863699454035525</v>
      </c>
      <c r="O1288" s="547">
        <f>IF(Tabela1[[#This Row],[Entry]]=$B$1,Tabela1[[#This Row],[real]],Tabela1[[#This Row],[L]]/($B$1-Tabela1[[#This Row],[Entry]]))</f>
        <v>3.3999395084889863</v>
      </c>
      <c r="P1288" s="543">
        <v>336.4858749692948</v>
      </c>
      <c r="Q1288" s="548">
        <f>MIN(500,$B$1-Tabela1[[#This Row],[Entry]])</f>
        <v>410</v>
      </c>
      <c r="R1288" s="542">
        <f>(0.25-Tabela1[[#This Row],[days]]/2000)*$L$2+(Tabela1[[#This Row],[days]]/2000+0.75)*(IF(Tabela1[[#This Row],[real]]&gt;Tabela1[[#This Row],[AV2]],0.4*Tabela1[[#This Row],[real]]+0.6*Tabela1[[#This Row],[AV2]],Tabela1[[#This Row],[AV2]]))</f>
        <v>3.3842062613378125</v>
      </c>
      <c r="S1288" s="547">
        <f>Tabela1[[#This Row],[real]]-Tabela1[[#This Row],[AV2]]</f>
        <v>-0.15777020486340598</v>
      </c>
      <c r="T1288" s="547">
        <f>Tabela1[[#This Row],[real]]/Tabela1[[#This Row],[AV2]]</f>
        <v>0.95341022764581485</v>
      </c>
      <c r="U1288" s="549">
        <v>43506</v>
      </c>
      <c r="V1288" s="191" t="s">
        <v>4059</v>
      </c>
      <c r="W1288" s="191"/>
      <c r="X1288" s="2"/>
      <c r="Y1288" s="41"/>
      <c r="Z1288" s="40"/>
      <c r="AA1288" s="41"/>
      <c r="AB1288" s="40"/>
    </row>
    <row r="1289" spans="1:28" x14ac:dyDescent="0.2">
      <c r="A1289" s="550">
        <v>9747418</v>
      </c>
      <c r="B1289" s="550" t="s">
        <v>5653</v>
      </c>
      <c r="C1289" s="550" t="s">
        <v>5847</v>
      </c>
      <c r="D1289" s="551">
        <v>3.5</v>
      </c>
      <c r="E1289" s="552">
        <v>3.3427352014744662</v>
      </c>
      <c r="F1289" s="543">
        <v>2015</v>
      </c>
      <c r="G12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89" s="551"/>
      <c r="I1289" s="552">
        <v>0.33999999999999997</v>
      </c>
      <c r="J1289" s="544">
        <f>(Tabela1[[#This Row],[real]]-1)^3/Tabela1[[#This Row],[Z]]*0.00002</f>
        <v>7.5634630276235205E-4</v>
      </c>
      <c r="K1289" s="553">
        <v>1185.6072099124583</v>
      </c>
      <c r="L1289" s="545">
        <v>1451.046283897208</v>
      </c>
      <c r="M1289" s="549">
        <v>43506</v>
      </c>
      <c r="N1289" s="547">
        <f>IF(Tabela1[[#This Row],[Entry]]=$B$1,Tabela1[[#This Row],[real]],Tabela1[[#This Row],[L2]]/Tabela1[[#This Row],[days2]])</f>
        <v>3.5234977100321019</v>
      </c>
      <c r="O1289" s="554">
        <f>IF(Tabela1[[#This Row],[Entry]]=$B$1,Tabela1[[#This Row],[real]],Tabela1[[#This Row],[L]]/($B$1-Tabela1[[#This Row],[Entry]]))</f>
        <v>3.5391372777980683</v>
      </c>
      <c r="P1289" s="555">
        <v>336.4858749692948</v>
      </c>
      <c r="Q1289" s="556">
        <f>MIN(500,$B$1-Tabela1[[#This Row],[Entry]])</f>
        <v>410</v>
      </c>
      <c r="R1289" s="552">
        <f>(0.25-Tabela1[[#This Row],[days]]/2000)*$L$2+(Tabela1[[#This Row],[days]]/2000+0.75)*(IF(Tabela1[[#This Row],[real]]&gt;Tabela1[[#This Row],[AV2]],0.4*Tabela1[[#This Row],[real]]+0.6*Tabela1[[#This Row],[AV2]],Tabela1[[#This Row],[AV2]]))</f>
        <v>3.5151632765580771</v>
      </c>
      <c r="S1289" s="554">
        <f>Tabela1[[#This Row],[real]]-Tabela1[[#This Row],[AV2]]</f>
        <v>-0.18076250855763565</v>
      </c>
      <c r="T1289" s="554">
        <f>Tabela1[[#This Row],[real]]/Tabela1[[#This Row],[AV2]]</f>
        <v>0.94869799175887959</v>
      </c>
      <c r="U1289" s="549">
        <v>43506</v>
      </c>
      <c r="V1289" s="191" t="s">
        <v>4052</v>
      </c>
      <c r="W1289" s="191"/>
      <c r="X1289" s="2"/>
      <c r="Y1289" s="41"/>
      <c r="Z1289" s="40"/>
      <c r="AA1289" s="41"/>
      <c r="AB1289" s="40"/>
    </row>
    <row r="1290" spans="1:28" x14ac:dyDescent="0.2">
      <c r="A1290" s="65">
        <v>3766041</v>
      </c>
      <c r="B1290" s="65" t="s">
        <v>2774</v>
      </c>
      <c r="C1290" s="65" t="s">
        <v>2775</v>
      </c>
      <c r="D1290" s="39">
        <v>3.5</v>
      </c>
      <c r="E1290" s="41">
        <v>3.5274499563020774</v>
      </c>
      <c r="F1290" s="116">
        <v>2012</v>
      </c>
      <c r="G12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0" s="39"/>
      <c r="I1290" s="41">
        <v>0.63</v>
      </c>
      <c r="J1290" s="23">
        <f>(Tabela1[[#This Row],[real]]-1)^3/Tabela1[[#This Row],[Z]]*0.00002</f>
        <v>5.1255106714178397E-4</v>
      </c>
      <c r="K1290" s="66">
        <v>3061.7303124579162</v>
      </c>
      <c r="L1290" s="66">
        <v>5206.8257837866959</v>
      </c>
      <c r="M1290" s="67">
        <v>42468</v>
      </c>
      <c r="N1290" s="22">
        <f>IF(Tabela1[[#This Row],[Entry]]=$B$1,Tabela1[[#This Row],[real]],Tabela1[[#This Row],[L2]]/Tabela1[[#This Row],[days2]])</f>
        <v>3.5926172675742771</v>
      </c>
      <c r="O1290" s="42">
        <f>IF(Tabela1[[#This Row],[Entry]]=$B$1,Tabela1[[#This Row],[real]],Tabela1[[#This Row],[L]]/($B$1-Tabela1[[#This Row],[Entry]]))</f>
        <v>3.5958741600736852</v>
      </c>
      <c r="P1290" s="115">
        <v>852.22835732935891</v>
      </c>
      <c r="Q1290" s="43">
        <f>MIN(500,$B$1-Tabela1[[#This Row],[Entry]])</f>
        <v>500</v>
      </c>
      <c r="R1290" s="41">
        <f>(0.25-Tabela1[[#This Row],[days]]/2000)*$L$2+(Tabela1[[#This Row],[days]]/2000+0.75)*(IF(Tabela1[[#This Row],[real]]&gt;Tabela1[[#This Row],[AV2]],0.4*Tabela1[[#This Row],[real]]+0.6*Tabela1[[#This Row],[AV2]],Tabela1[[#This Row],[AV2]]))</f>
        <v>3.5926172675742771</v>
      </c>
      <c r="S1290" s="42">
        <f>Tabela1[[#This Row],[real]]-Tabela1[[#This Row],[AV2]]</f>
        <v>-6.5167311272199768E-2</v>
      </c>
      <c r="T1290" s="64">
        <f>Tabela1[[#This Row],[real]]/Tabela1[[#This Row],[AV2]]</f>
        <v>0.98186076990154858</v>
      </c>
      <c r="U1290" s="168">
        <v>43506</v>
      </c>
      <c r="V1290" s="191" t="s">
        <v>3938</v>
      </c>
      <c r="W1290" s="191"/>
      <c r="X1290" s="2"/>
      <c r="Y1290" s="41"/>
      <c r="Z1290" s="40"/>
      <c r="AA1290" s="41"/>
      <c r="AB1290" s="40"/>
    </row>
    <row r="1291" spans="1:28" x14ac:dyDescent="0.2">
      <c r="A1291" s="65">
        <v>792</v>
      </c>
      <c r="B1291" s="65" t="s">
        <v>765</v>
      </c>
      <c r="C1291" s="65" t="s">
        <v>1560</v>
      </c>
      <c r="D1291" s="39">
        <v>3.5</v>
      </c>
      <c r="E1291" s="41">
        <v>3.5779051858662823</v>
      </c>
      <c r="F1291" s="116">
        <v>1978</v>
      </c>
      <c r="G12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1" s="39"/>
      <c r="I1291" s="41">
        <v>0.78</v>
      </c>
      <c r="J1291" s="23">
        <f>(Tabela1[[#This Row],[real]]-1)^3/Tabela1[[#This Row],[Z]]*0.00002</f>
        <v>4.3927472290857477E-4</v>
      </c>
      <c r="K1291" s="66">
        <v>3079.9947107943294</v>
      </c>
      <c r="L1291" s="66">
        <v>5238.7762521716386</v>
      </c>
      <c r="M1291" s="67">
        <v>42409</v>
      </c>
      <c r="N1291" s="22">
        <f>IF(Tabela1[[#This Row],[Entry]]=$B$1,Tabela1[[#This Row],[real]],Tabela1[[#This Row],[L2]]/Tabela1[[#This Row],[days2]])</f>
        <v>3.5014060562987814</v>
      </c>
      <c r="O1291" s="42">
        <f>IF(Tabela1[[#This Row],[Entry]]=$B$1,Tabela1[[#This Row],[real]],Tabela1[[#This Row],[L]]/($B$1-Tabela1[[#This Row],[Entry]]))</f>
        <v>3.476294792416482</v>
      </c>
      <c r="P1291" s="115">
        <v>879.64510864246586</v>
      </c>
      <c r="Q1291" s="43">
        <f>MIN(500,$B$1-Tabela1[[#This Row],[Entry]])</f>
        <v>500</v>
      </c>
      <c r="R1291" s="41">
        <f>(0.25-Tabela1[[#This Row],[days]]/2000)*$L$2+(Tabela1[[#This Row],[days]]/2000+0.75)*(IF(Tabela1[[#This Row],[real]]&gt;Tabela1[[#This Row],[AV2]],0.4*Tabela1[[#This Row],[real]]+0.6*Tabela1[[#This Row],[AV2]],Tabela1[[#This Row],[AV2]]))</f>
        <v>3.5320057081257819</v>
      </c>
      <c r="S1291" s="42">
        <f>Tabela1[[#This Row],[real]]-Tabela1[[#This Row],[AV2]]</f>
        <v>7.6499129567500823E-2</v>
      </c>
      <c r="T1291" s="64">
        <f>Tabela1[[#This Row],[real]]/Tabela1[[#This Row],[AV2]]</f>
        <v>1.0218481171099492</v>
      </c>
      <c r="U1291" s="168">
        <v>43506</v>
      </c>
      <c r="V1291" s="191" t="s">
        <v>3956</v>
      </c>
      <c r="W1291" s="191"/>
      <c r="X1291" s="2"/>
      <c r="Y1291" s="41"/>
      <c r="Z1291" s="40"/>
      <c r="AA1291" s="41"/>
      <c r="AB1291" s="40"/>
    </row>
    <row r="1292" spans="1:28" x14ac:dyDescent="0.2">
      <c r="A1292" s="65">
        <v>309581</v>
      </c>
      <c r="B1292" s="65" t="s">
        <v>911</v>
      </c>
      <c r="C1292" s="65" t="s">
        <v>3128</v>
      </c>
      <c r="D1292" s="39">
        <v>4</v>
      </c>
      <c r="E1292" s="41">
        <v>3.6065116207809469</v>
      </c>
      <c r="F1292" s="116">
        <v>2005</v>
      </c>
      <c r="G12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6.952318478574453</v>
      </c>
      <c r="H1292" s="39"/>
      <c r="I1292" s="41">
        <v>0.62</v>
      </c>
      <c r="J1292" s="23">
        <f>(Tabela1[[#This Row],[real]]-1)^3/Tabela1[[#This Row],[Z]]*0.00002</f>
        <v>5.7123827983673208E-4</v>
      </c>
      <c r="K1292" s="66">
        <v>2751.2917677227983</v>
      </c>
      <c r="L1292" s="66">
        <v>4503.9820515575602</v>
      </c>
      <c r="M1292" s="67">
        <v>42656</v>
      </c>
      <c r="N1292" s="22">
        <f>IF(Tabela1[[#This Row],[Entry]]=$B$1,Tabela1[[#This Row],[real]],Tabela1[[#This Row],[L2]]/Tabela1[[#This Row],[days2]])</f>
        <v>3.5970875273842022</v>
      </c>
      <c r="O1292" s="42">
        <f>IF(Tabela1[[#This Row],[Entry]]=$B$1,Tabela1[[#This Row],[real]],Tabela1[[#This Row],[L]]/($B$1-Tabela1[[#This Row],[Entry]]))</f>
        <v>3.5745889298075877</v>
      </c>
      <c r="P1292" s="115">
        <v>764.86650568759842</v>
      </c>
      <c r="Q1292" s="43">
        <f>MIN(500,$B$1-Tabela1[[#This Row],[Entry]])</f>
        <v>500</v>
      </c>
      <c r="R1292" s="41">
        <f>(0.25-Tabela1[[#This Row],[days]]/2000)*$L$2+(Tabela1[[#This Row],[days]]/2000+0.75)*(IF(Tabela1[[#This Row],[real]]&gt;Tabela1[[#This Row],[AV2]],0.4*Tabela1[[#This Row],[real]]+0.6*Tabela1[[#This Row],[AV2]],Tabela1[[#This Row],[AV2]]))</f>
        <v>3.6008571647428997</v>
      </c>
      <c r="S1292" s="42">
        <f>Tabela1[[#This Row],[real]]-Tabela1[[#This Row],[AV2]]</f>
        <v>9.4240933967446594E-3</v>
      </c>
      <c r="T1292" s="64">
        <f>Tabela1[[#This Row],[real]]/Tabela1[[#This Row],[AV2]]</f>
        <v>1.0026199232921078</v>
      </c>
      <c r="U1292" s="172">
        <v>43505</v>
      </c>
      <c r="V1292" s="191" t="s">
        <v>4023</v>
      </c>
      <c r="W1292" s="191"/>
      <c r="X1292" s="2"/>
      <c r="Y1292" s="41"/>
      <c r="Z1292" s="40"/>
      <c r="AA1292" s="41"/>
      <c r="AB1292" s="40"/>
    </row>
    <row r="1293" spans="1:28" x14ac:dyDescent="0.2">
      <c r="A1293" s="550">
        <v>6662643</v>
      </c>
      <c r="B1293" s="550" t="s">
        <v>5840</v>
      </c>
      <c r="C1293" s="550" t="s">
        <v>5841</v>
      </c>
      <c r="D1293" s="551">
        <v>3</v>
      </c>
      <c r="E1293" s="552">
        <v>2.878755301508559</v>
      </c>
      <c r="F1293" s="543">
        <v>2015</v>
      </c>
      <c r="G12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3" s="551"/>
      <c r="I1293" s="552">
        <v>0.35</v>
      </c>
      <c r="J1293" s="544">
        <f>(Tabela1[[#This Row],[real]]-1)^3/Tabela1[[#This Row],[Z]]*0.00002</f>
        <v>3.7894188279625265E-4</v>
      </c>
      <c r="K1293" s="553">
        <v>1000.104492748583</v>
      </c>
      <c r="L1293" s="545">
        <v>1222.1968361564677</v>
      </c>
      <c r="M1293" s="549">
        <v>43505</v>
      </c>
      <c r="N1293" s="547">
        <f>IF(Tabela1[[#This Row],[Entry]]=$B$1,Tabela1[[#This Row],[real]],Tabela1[[#This Row],[L2]]/Tabela1[[#This Row],[days2]])</f>
        <v>2.9663541596060261</v>
      </c>
      <c r="O1293" s="554">
        <f>IF(Tabela1[[#This Row],[Entry]]=$B$1,Tabela1[[#This Row],[real]],Tabela1[[#This Row],[L]]/($B$1-Tabela1[[#This Row],[Entry]]))</f>
        <v>2.9737149298210892</v>
      </c>
      <c r="P1293" s="555">
        <v>337.1493890943255</v>
      </c>
      <c r="Q1293" s="556">
        <f>MIN(500,$B$1-Tabela1[[#This Row],[Entry]])</f>
        <v>411</v>
      </c>
      <c r="R1293" s="552">
        <f>(0.25-Tabela1[[#This Row],[days]]/2000)*$L$2+(Tabela1[[#This Row],[days]]/2000+0.75)*(IF(Tabela1[[#This Row],[real]]&gt;Tabela1[[#This Row],[AV2]],0.4*Tabela1[[#This Row],[real]]+0.6*Tabela1[[#This Row],[AV2]],Tabela1[[#This Row],[AV2]]))</f>
        <v>2.98290521894234</v>
      </c>
      <c r="S1293" s="554">
        <f>Tabela1[[#This Row],[real]]-Tabela1[[#This Row],[AV2]]</f>
        <v>-8.7598858097467147E-2</v>
      </c>
      <c r="T1293" s="554">
        <f>Tabela1[[#This Row],[real]]/Tabela1[[#This Row],[AV2]]</f>
        <v>0.97046918426318263</v>
      </c>
      <c r="U1293" s="549">
        <v>43505</v>
      </c>
      <c r="V1293" s="191" t="s">
        <v>3983</v>
      </c>
      <c r="W1293" s="191"/>
      <c r="X1293" s="2"/>
      <c r="Y1293" s="41"/>
      <c r="Z1293" s="40"/>
      <c r="AA1293" s="41"/>
      <c r="AB1293" s="40"/>
    </row>
    <row r="1294" spans="1:28" x14ac:dyDescent="0.2">
      <c r="A1294" s="550">
        <v>85567</v>
      </c>
      <c r="B1294" s="550" t="s">
        <v>5842</v>
      </c>
      <c r="C1294" s="550" t="s">
        <v>5843</v>
      </c>
      <c r="D1294" s="551">
        <v>3</v>
      </c>
      <c r="E1294" s="552">
        <v>2.9503584553032849</v>
      </c>
      <c r="F1294" s="543">
        <v>1986</v>
      </c>
      <c r="G12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4" s="551"/>
      <c r="I1294" s="552">
        <v>0.33</v>
      </c>
      <c r="J1294" s="544">
        <f>(Tabela1[[#This Row],[real]]-1)^3/Tabela1[[#This Row],[Z]]*0.00002</f>
        <v>4.4963423215672584E-4</v>
      </c>
      <c r="K1294" s="553">
        <v>1030.3092363867606</v>
      </c>
      <c r="L1294" s="545">
        <v>1259.6695755640135</v>
      </c>
      <c r="M1294" s="549">
        <v>43505</v>
      </c>
      <c r="N1294" s="547">
        <f>IF(Tabela1[[#This Row],[Entry]]=$B$1,Tabela1[[#This Row],[real]],Tabela1[[#This Row],[L2]]/Tabela1[[#This Row],[days2]])</f>
        <v>3.0559427651773299</v>
      </c>
      <c r="O1294" s="554">
        <f>IF(Tabela1[[#This Row],[Entry]]=$B$1,Tabela1[[#This Row],[real]],Tabela1[[#This Row],[L]]/($B$1-Tabela1[[#This Row],[Entry]]))</f>
        <v>3.0648894782579403</v>
      </c>
      <c r="P1294" s="555">
        <v>337.1493890943255</v>
      </c>
      <c r="Q1294" s="556">
        <f>MIN(500,$B$1-Tabela1[[#This Row],[Entry]])</f>
        <v>411</v>
      </c>
      <c r="R1294" s="552">
        <f>(0.25-Tabela1[[#This Row],[days]]/2000)*$L$2+(Tabela1[[#This Row],[days]]/2000+0.75)*(IF(Tabela1[[#This Row],[real]]&gt;Tabela1[[#This Row],[AV2]],0.4*Tabela1[[#This Row],[real]]+0.6*Tabela1[[#This Row],[AV2]],Tabela1[[#This Row],[AV2]]))</f>
        <v>3.0685071315657204</v>
      </c>
      <c r="S1294" s="554">
        <f>Tabela1[[#This Row],[real]]-Tabela1[[#This Row],[AV2]]</f>
        <v>-0.10558430987404499</v>
      </c>
      <c r="T1294" s="554">
        <f>Tabela1[[#This Row],[real]]/Tabela1[[#This Row],[AV2]]</f>
        <v>0.96544951329678519</v>
      </c>
      <c r="U1294" s="549">
        <v>43505</v>
      </c>
      <c r="V1294" s="191" t="s">
        <v>5844</v>
      </c>
      <c r="W1294" s="191"/>
      <c r="X1294" s="2"/>
      <c r="Y1294" s="41"/>
      <c r="Z1294" s="40"/>
      <c r="AA1294" s="41"/>
      <c r="AB1294" s="40"/>
    </row>
    <row r="1295" spans="1:28" x14ac:dyDescent="0.2">
      <c r="A1295" s="65">
        <v>5942075</v>
      </c>
      <c r="B1295" s="65" t="s">
        <v>3115</v>
      </c>
      <c r="C1295" s="65" t="s">
        <v>3116</v>
      </c>
      <c r="D1295" s="39">
        <v>3</v>
      </c>
      <c r="E1295" s="41">
        <v>3.1477342286992052</v>
      </c>
      <c r="F1295" s="116">
        <v>2015</v>
      </c>
      <c r="G12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5" s="39"/>
      <c r="I1295" s="41">
        <v>0.45</v>
      </c>
      <c r="J1295" s="23">
        <f>(Tabela1[[#This Row],[real]]-1)^3/Tabela1[[#This Row],[Z]]*0.00002</f>
        <v>4.4031055632647704E-4</v>
      </c>
      <c r="K1295" s="66">
        <v>2293.6806410018917</v>
      </c>
      <c r="L1295" s="66">
        <v>3730.0620594189163</v>
      </c>
      <c r="M1295" s="67">
        <v>42652</v>
      </c>
      <c r="N1295" s="22">
        <f>IF(Tabela1[[#This Row],[Entry]]=$B$1,Tabela1[[#This Row],[real]],Tabela1[[#This Row],[L2]]/Tabela1[[#This Row],[days2]])</f>
        <v>2.9915286938744416</v>
      </c>
      <c r="O1295" s="42">
        <f>IF(Tabela1[[#This Row],[Entry]]=$B$1,Tabela1[[#This Row],[real]],Tabela1[[#This Row],[L]]/($B$1-Tabela1[[#This Row],[Entry]]))</f>
        <v>2.9509984647301555</v>
      </c>
      <c r="P1295" s="115">
        <v>766.72526848848622</v>
      </c>
      <c r="Q1295" s="43">
        <f>MIN(500,$B$1-Tabela1[[#This Row],[Entry]])</f>
        <v>500</v>
      </c>
      <c r="R12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3.0540109078043471</v>
      </c>
      <c r="S1295" s="42">
        <f>Tabela1[[#This Row],[real]]-Tabela1[[#This Row],[AV2]]</f>
        <v>0.15620553482476351</v>
      </c>
      <c r="T1295" s="64">
        <f>Tabela1[[#This Row],[real]]/Tabela1[[#This Row],[AV2]]</f>
        <v>1.0522159573948313</v>
      </c>
      <c r="U1295" s="168">
        <v>43505</v>
      </c>
      <c r="V1295" s="191" t="s">
        <v>4201</v>
      </c>
      <c r="W1295" s="191"/>
      <c r="X1295" s="2"/>
      <c r="Y1295" s="41"/>
      <c r="Z1295" s="40"/>
      <c r="AA1295" s="41"/>
      <c r="AB1295" s="40"/>
    </row>
    <row r="1296" spans="1:28" x14ac:dyDescent="0.2">
      <c r="A1296" s="550">
        <v>8028535</v>
      </c>
      <c r="B1296" s="550" t="s">
        <v>5838</v>
      </c>
      <c r="C1296" s="550" t="s">
        <v>5839</v>
      </c>
      <c r="D1296" s="551">
        <v>3</v>
      </c>
      <c r="E1296" s="552">
        <v>3.1915036619319119</v>
      </c>
      <c r="F1296" s="543">
        <v>2017</v>
      </c>
      <c r="G12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6" s="551"/>
      <c r="I1296" s="552">
        <v>0.32</v>
      </c>
      <c r="J1296" s="544">
        <f>(Tabela1[[#This Row],[real]]-1)^3/Tabela1[[#This Row],[Z]]*0.00002</f>
        <v>6.5781931232121796E-4</v>
      </c>
      <c r="K1296" s="553">
        <v>1128.8694863947503</v>
      </c>
      <c r="L1296" s="545">
        <v>1381.6660127759747</v>
      </c>
      <c r="M1296" s="549">
        <v>43505</v>
      </c>
      <c r="N1296" s="547">
        <f>IF(Tabela1[[#This Row],[Entry]]=$B$1,Tabela1[[#This Row],[real]],Tabela1[[#This Row],[L2]]/Tabela1[[#This Row],[days2]])</f>
        <v>3.3482768259708235</v>
      </c>
      <c r="O1296" s="554">
        <f>IF(Tabela1[[#This Row],[Entry]]=$B$1,Tabela1[[#This Row],[real]],Tabela1[[#This Row],[L]]/($B$1-Tabela1[[#This Row],[Entry]]))</f>
        <v>3.3617177926422741</v>
      </c>
      <c r="P1296" s="555">
        <v>337.1493890943255</v>
      </c>
      <c r="Q1296" s="556">
        <f>MIN(500,$B$1-Tabela1[[#This Row],[Entry]])</f>
        <v>411</v>
      </c>
      <c r="R1296" s="552">
        <f>(0.25-Tabela1[[#This Row],[days]]/2000)*$L$2+(Tabela1[[#This Row],[days]]/2000+0.75)*(IF(Tabela1[[#This Row],[real]]&gt;Tabela1[[#This Row],[AV2]],0.4*Tabela1[[#This Row],[real]]+0.6*Tabela1[[#This Row],[AV2]],Tabela1[[#This Row],[AV2]]))</f>
        <v>3.3478323266539038</v>
      </c>
      <c r="S1296" s="554">
        <f>Tabela1[[#This Row],[real]]-Tabela1[[#This Row],[AV2]]</f>
        <v>-0.15677316403891162</v>
      </c>
      <c r="T1296" s="554">
        <f>Tabela1[[#This Row],[real]]/Tabela1[[#This Row],[AV2]]</f>
        <v>0.95317795624814994</v>
      </c>
      <c r="U1296" s="549">
        <v>43505</v>
      </c>
      <c r="V1296" s="191" t="s">
        <v>3938</v>
      </c>
      <c r="W1296" s="191"/>
      <c r="X1296" s="2"/>
      <c r="Y1296" s="41"/>
      <c r="Z1296" s="40"/>
      <c r="AA1296" s="41"/>
      <c r="AB1296" s="40"/>
    </row>
    <row r="1297" spans="1:28" x14ac:dyDescent="0.2">
      <c r="A1297" s="65">
        <v>2714547</v>
      </c>
      <c r="B1297" s="65" t="s">
        <v>1204</v>
      </c>
      <c r="C1297" s="65" t="s">
        <v>1205</v>
      </c>
      <c r="D1297" s="39">
        <v>3.5</v>
      </c>
      <c r="E1297" s="41">
        <v>3.2691711661511476</v>
      </c>
      <c r="F1297" s="116">
        <v>2010</v>
      </c>
      <c r="G12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7" s="39"/>
      <c r="I1297" s="41">
        <v>0.88</v>
      </c>
      <c r="J1297" s="23">
        <f>(Tabela1[[#This Row],[real]]-1)^3/Tabela1[[#This Row],[Z]]*0.00002</f>
        <v>2.6555170417833532E-4</v>
      </c>
      <c r="K1297" s="66">
        <v>2708.9802245727155</v>
      </c>
      <c r="L1297" s="66">
        <v>4584.2795618849914</v>
      </c>
      <c r="M1297" s="67">
        <v>42409</v>
      </c>
      <c r="N1297" s="22">
        <f>IF(Tabela1[[#This Row],[Entry]]=$B$1,Tabela1[[#This Row],[real]],Tabela1[[#This Row],[L2]]/Tabela1[[#This Row],[days2]])</f>
        <v>3.0796285887991992</v>
      </c>
      <c r="O1297" s="42">
        <f>IF(Tabela1[[#This Row],[Entry]]=$B$1,Tabela1[[#This Row],[real]],Tabela1[[#This Row],[L]]/($B$1-Tabela1[[#This Row],[Entry]]))</f>
        <v>3.0419904192999279</v>
      </c>
      <c r="P1297" s="115">
        <v>879.64510864246586</v>
      </c>
      <c r="Q1297" s="43">
        <f>MIN(500,$B$1-Tabela1[[#This Row],[Entry]])</f>
        <v>500</v>
      </c>
      <c r="R1297" s="41">
        <f>(0.25-Tabela1[[#This Row],[days]]/2000)*$L$2+(Tabela1[[#This Row],[days]]/2000+0.75)*(IF(Tabela1[[#This Row],[real]]&gt;Tabela1[[#This Row],[AV2]],0.4*Tabela1[[#This Row],[real]]+0.6*Tabela1[[#This Row],[AV2]],Tabela1[[#This Row],[AV2]]))</f>
        <v>3.1554456197399787</v>
      </c>
      <c r="S1297" s="42">
        <f>Tabela1[[#This Row],[real]]-Tabela1[[#This Row],[AV2]]</f>
        <v>0.18954257735194835</v>
      </c>
      <c r="T1297" s="64">
        <f>Tabela1[[#This Row],[real]]/Tabela1[[#This Row],[AV2]]</f>
        <v>1.0615472197008842</v>
      </c>
      <c r="U1297" s="168">
        <v>43505</v>
      </c>
      <c r="V1297" s="191" t="s">
        <v>4324</v>
      </c>
      <c r="W1297" s="191"/>
      <c r="X1297" s="2"/>
      <c r="Y1297" s="41"/>
      <c r="Z1297" s="40"/>
      <c r="AA1297" s="41"/>
      <c r="AB1297" s="40"/>
    </row>
    <row r="1298" spans="1:28" x14ac:dyDescent="0.2">
      <c r="A1298" s="550">
        <v>2600985</v>
      </c>
      <c r="B1298" s="550" t="s">
        <v>5836</v>
      </c>
      <c r="C1298" s="550" t="s">
        <v>5837</v>
      </c>
      <c r="D1298" s="551">
        <v>3.5</v>
      </c>
      <c r="E1298" s="552">
        <v>3.3247419023004188</v>
      </c>
      <c r="F1298" s="543">
        <v>2010</v>
      </c>
      <c r="G12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8" s="551"/>
      <c r="I1298" s="552">
        <v>0.35</v>
      </c>
      <c r="J1298" s="544">
        <f>(Tabela1[[#This Row],[real]]-1)^3/Tabela1[[#This Row],[Z]]*0.00002</f>
        <v>7.1793674579922909E-4</v>
      </c>
      <c r="K1298" s="553">
        <v>1180.379219031455</v>
      </c>
      <c r="L1298" s="545">
        <v>1445.2235744112606</v>
      </c>
      <c r="M1298" s="549">
        <v>43505</v>
      </c>
      <c r="N1298" s="547">
        <f>IF(Tabela1[[#This Row],[Entry]]=$B$1,Tabela1[[#This Row],[real]],Tabela1[[#This Row],[L2]]/Tabela1[[#This Row],[days2]])</f>
        <v>3.5010569712206006</v>
      </c>
      <c r="O1298" s="554">
        <f>IF(Tabela1[[#This Row],[Entry]]=$B$1,Tabela1[[#This Row],[real]],Tabela1[[#This Row],[L]]/($B$1-Tabela1[[#This Row],[Entry]]))</f>
        <v>3.5163590618278846</v>
      </c>
      <c r="P1298" s="555">
        <v>337.1493890943255</v>
      </c>
      <c r="Q1298" s="556">
        <f>MIN(500,$B$1-Tabela1[[#This Row],[Entry]])</f>
        <v>411</v>
      </c>
      <c r="R1298" s="552">
        <f>(0.25-Tabela1[[#This Row],[days]]/2000)*$L$2+(Tabela1[[#This Row],[days]]/2000+0.75)*(IF(Tabela1[[#This Row],[real]]&gt;Tabela1[[#This Row],[AV2]],0.4*Tabela1[[#This Row],[real]]+0.6*Tabela1[[#This Row],[AV2]],Tabela1[[#This Row],[AV2]]))</f>
        <v>3.4938137554400659</v>
      </c>
      <c r="S1298" s="554">
        <f>Tabela1[[#This Row],[real]]-Tabela1[[#This Row],[AV2]]</f>
        <v>-0.17631506892018178</v>
      </c>
      <c r="T1298" s="554">
        <f>Tabela1[[#This Row],[real]]/Tabela1[[#This Row],[AV2]]</f>
        <v>0.94963947448741126</v>
      </c>
      <c r="U1298" s="549">
        <v>43505</v>
      </c>
      <c r="V1298" s="191" t="s">
        <v>3959</v>
      </c>
      <c r="W1298" s="191"/>
      <c r="X1298" s="2"/>
      <c r="Y1298" s="41"/>
      <c r="Z1298" s="40"/>
      <c r="AA1298" s="41"/>
      <c r="AB1298" s="40"/>
    </row>
    <row r="1299" spans="1:28" x14ac:dyDescent="0.2">
      <c r="A1299" s="65">
        <v>2309638</v>
      </c>
      <c r="B1299" s="65" t="s">
        <v>1745</v>
      </c>
      <c r="C1299" s="65" t="s">
        <v>1746</v>
      </c>
      <c r="D1299" s="39">
        <v>3.5</v>
      </c>
      <c r="E1299" s="41">
        <v>3.5917340306546133</v>
      </c>
      <c r="F1299" s="116">
        <v>2009</v>
      </c>
      <c r="G12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299" s="39"/>
      <c r="I1299" s="41">
        <v>0.91</v>
      </c>
      <c r="J1299" s="23">
        <f>(Tabela1[[#This Row],[real]]-1)^3/Tabela1[[#This Row],[Z]]*0.00002</f>
        <v>3.8261315432168755E-4</v>
      </c>
      <c r="K1299" s="66">
        <v>3027.1088858873763</v>
      </c>
      <c r="L1299" s="66">
        <v>5125.8773441972726</v>
      </c>
      <c r="M1299" s="67">
        <v>42409</v>
      </c>
      <c r="N1299" s="22">
        <f>IF(Tabela1[[#This Row],[Entry]]=$B$1,Tabela1[[#This Row],[real]],Tabela1[[#This Row],[L2]]/Tabela1[[#This Row],[days2]])</f>
        <v>3.4412842817474849</v>
      </c>
      <c r="O1299" s="42">
        <f>IF(Tabela1[[#This Row],[Entry]]=$B$1,Tabela1[[#This Row],[real]],Tabela1[[#This Row],[L]]/($B$1-Tabela1[[#This Row],[Entry]]))</f>
        <v>3.4013784633027688</v>
      </c>
      <c r="P1299" s="115">
        <v>879.64510864246586</v>
      </c>
      <c r="Q1299" s="43">
        <f>MIN(500,$B$1-Tabela1[[#This Row],[Entry]])</f>
        <v>500</v>
      </c>
      <c r="R1299" s="41">
        <f>(0.25-Tabela1[[#This Row],[days]]/2000)*$L$2+(Tabela1[[#This Row],[days]]/2000+0.75)*(IF(Tabela1[[#This Row],[real]]&gt;Tabela1[[#This Row],[AV2]],0.4*Tabela1[[#This Row],[real]]+0.6*Tabela1[[#This Row],[AV2]],Tabela1[[#This Row],[AV2]]))</f>
        <v>3.501464181310336</v>
      </c>
      <c r="S1299" s="42">
        <f>Tabela1[[#This Row],[real]]-Tabela1[[#This Row],[AV2]]</f>
        <v>0.15044974890712837</v>
      </c>
      <c r="T1299" s="64">
        <f>Tabela1[[#This Row],[real]]/Tabela1[[#This Row],[AV2]]</f>
        <v>1.0437190701463146</v>
      </c>
      <c r="U1299" s="168">
        <v>43505</v>
      </c>
      <c r="V1299" s="191" t="s">
        <v>3971</v>
      </c>
      <c r="W1299" s="191"/>
      <c r="X1299" s="2"/>
      <c r="Y1299" s="41"/>
      <c r="Z1299" s="40"/>
      <c r="AA1299" s="41"/>
      <c r="AB1299" s="40"/>
    </row>
    <row r="1300" spans="1:28" x14ac:dyDescent="0.2">
      <c r="A1300" s="65">
        <v>1117</v>
      </c>
      <c r="B1300" s="65" t="s">
        <v>87</v>
      </c>
      <c r="C1300" s="65" t="s">
        <v>88</v>
      </c>
      <c r="D1300" s="39">
        <v>4</v>
      </c>
      <c r="E1300" s="41">
        <v>3.9049112502959971</v>
      </c>
      <c r="F1300" s="116">
        <v>1988</v>
      </c>
      <c r="G13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0" s="39"/>
      <c r="I1300" s="41">
        <v>0.92999999999999994</v>
      </c>
      <c r="J1300" s="23">
        <f>(Tabela1[[#This Row],[real]]-1)^3/Tabela1[[#This Row],[Z]]*0.00002</f>
        <v>5.2716388840280898E-4</v>
      </c>
      <c r="K1300" s="66">
        <v>3695.0397971488505</v>
      </c>
      <c r="L1300" s="66">
        <v>6393.590151783751</v>
      </c>
      <c r="M1300" s="67">
        <v>42409</v>
      </c>
      <c r="N1300" s="22">
        <f>IF(Tabela1[[#This Row],[Entry]]=$B$1,Tabela1[[#This Row],[real]],Tabela1[[#This Row],[L2]]/Tabela1[[#This Row],[days2]])</f>
        <v>4.2006029031995782</v>
      </c>
      <c r="O1300" s="42">
        <f>IF(Tabela1[[#This Row],[Entry]]=$B$1,Tabela1[[#This Row],[real]],Tabela1[[#This Row],[L]]/($B$1-Tabela1[[#This Row],[Entry]]))</f>
        <v>4.2425946594450901</v>
      </c>
      <c r="P1300" s="115">
        <v>879.64510864246586</v>
      </c>
      <c r="Q1300" s="43">
        <f>MIN(500,$B$1-Tabela1[[#This Row],[Entry]])</f>
        <v>500</v>
      </c>
      <c r="R1300" s="41">
        <f>(0.25-Tabela1[[#This Row],[days]]/2000)*$L$2+(Tabela1[[#This Row],[days]]/2000+0.75)*(IF(Tabela1[[#This Row],[real]]&gt;Tabela1[[#This Row],[AV2]],0.4*Tabela1[[#This Row],[real]]+0.6*Tabela1[[#This Row],[AV2]],Tabela1[[#This Row],[AV2]]))</f>
        <v>4.2006029031995782</v>
      </c>
      <c r="S1300" s="42">
        <f>Tabela1[[#This Row],[real]]-Tabela1[[#This Row],[AV2]]</f>
        <v>-0.29569165290358113</v>
      </c>
      <c r="T1300" s="64">
        <f>Tabela1[[#This Row],[real]]/Tabela1[[#This Row],[AV2]]</f>
        <v>0.92960733025291342</v>
      </c>
      <c r="U1300" s="168">
        <v>43505</v>
      </c>
      <c r="V1300" s="191" t="s">
        <v>4083</v>
      </c>
      <c r="W1300" s="191"/>
      <c r="X1300" s="2"/>
      <c r="Y1300" s="41"/>
      <c r="Z1300" s="40"/>
      <c r="AA1300" s="41"/>
      <c r="AB1300" s="40"/>
    </row>
    <row r="1301" spans="1:28" x14ac:dyDescent="0.2">
      <c r="A1301" s="540">
        <v>496548</v>
      </c>
      <c r="B1301" s="540" t="s">
        <v>970</v>
      </c>
      <c r="C1301" s="540" t="s">
        <v>5834</v>
      </c>
      <c r="D1301" s="541">
        <v>3</v>
      </c>
      <c r="E1301" s="542">
        <v>3.0020587203900666</v>
      </c>
      <c r="F1301" s="543">
        <v>1990</v>
      </c>
      <c r="G13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1" s="541"/>
      <c r="I1301" s="542">
        <v>0.32</v>
      </c>
      <c r="J1301" s="544">
        <f>(Tabela1[[#This Row],[real]]-1)^3/Tabela1[[#This Row],[Z]]*0.00002</f>
        <v>5.0154563021151269E-4</v>
      </c>
      <c r="K1301" s="545">
        <v>1053.5262635063157</v>
      </c>
      <c r="L1301" s="545">
        <v>1288.9642018462848</v>
      </c>
      <c r="M1301" s="546">
        <v>43504</v>
      </c>
      <c r="N1301" s="547">
        <f>IF(Tabela1[[#This Row],[Entry]]=$B$1,Tabela1[[#This Row],[real]],Tabela1[[#This Row],[L2]]/Tabela1[[#This Row],[days2]])</f>
        <v>3.1186740433845843</v>
      </c>
      <c r="O1301" s="547">
        <f>IF(Tabela1[[#This Row],[Entry]]=$B$1,Tabela1[[#This Row],[real]],Tabela1[[#This Row],[L]]/($B$1-Tabela1[[#This Row],[Entry]]))</f>
        <v>3.1285538879764196</v>
      </c>
      <c r="P1301" s="543">
        <v>337.81223970523115</v>
      </c>
      <c r="Q1301" s="548">
        <f>MIN(500,$B$1-Tabela1[[#This Row],[Entry]])</f>
        <v>412</v>
      </c>
      <c r="R1301" s="542">
        <f>(0.25-Tabela1[[#This Row],[days]]/2000)*$L$2+(Tabela1[[#This Row],[days]]/2000+0.75)*(IF(Tabela1[[#This Row],[real]]&gt;Tabela1[[#This Row],[AV2]],0.4*Tabela1[[#This Row],[real]]+0.6*Tabela1[[#This Row],[AV2]],Tabela1[[#This Row],[AV2]]))</f>
        <v>3.1283370608758063</v>
      </c>
      <c r="S1301" s="547">
        <f>Tabela1[[#This Row],[real]]-Tabela1[[#This Row],[AV2]]</f>
        <v>-0.11661532299451771</v>
      </c>
      <c r="T1301" s="547">
        <f>Tabela1[[#This Row],[real]]/Tabela1[[#This Row],[AV2]]</f>
        <v>0.9626074025780651</v>
      </c>
      <c r="U1301" s="549">
        <v>43504</v>
      </c>
      <c r="V1301" s="191" t="s">
        <v>4009</v>
      </c>
      <c r="W1301" s="191"/>
      <c r="X1301" s="2"/>
      <c r="Y1301" s="41"/>
      <c r="Z1301" s="40"/>
      <c r="AA1301" s="41"/>
      <c r="AB1301" s="40"/>
    </row>
    <row r="1302" spans="1:28" x14ac:dyDescent="0.2">
      <c r="A1302" s="550">
        <v>28445</v>
      </c>
      <c r="B1302" s="550" t="s">
        <v>1057</v>
      </c>
      <c r="C1302" s="550" t="s">
        <v>5830</v>
      </c>
      <c r="D1302" s="551">
        <v>3</v>
      </c>
      <c r="E1302" s="552">
        <v>3.0265641520066899</v>
      </c>
      <c r="F1302" s="543">
        <v>1969</v>
      </c>
      <c r="G13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2" s="551"/>
      <c r="I1302" s="552">
        <v>0.3</v>
      </c>
      <c r="J1302" s="544">
        <f>(Tabela1[[#This Row],[real]]-1)^3/Tabela1[[#This Row],[Z]]*0.00002</f>
        <v>5.5486816628106479E-4</v>
      </c>
      <c r="K1302" s="553">
        <v>1064.9912302094283</v>
      </c>
      <c r="L1302" s="545">
        <v>1303.2856707041469</v>
      </c>
      <c r="M1302" s="549">
        <v>43504</v>
      </c>
      <c r="N1302" s="547">
        <f>IF(Tabela1[[#This Row],[Entry]]=$B$1,Tabela1[[#This Row],[real]],Tabela1[[#This Row],[L2]]/Tabela1[[#This Row],[days2]])</f>
        <v>3.1526129163902419</v>
      </c>
      <c r="O1302" s="554">
        <f>IF(Tabela1[[#This Row],[Entry]]=$B$1,Tabela1[[#This Row],[real]],Tabela1[[#This Row],[L]]/($B$1-Tabela1[[#This Row],[Entry]]))</f>
        <v>3.1633147347188033</v>
      </c>
      <c r="P1302" s="555">
        <v>337.81223970523115</v>
      </c>
      <c r="Q1302" s="556">
        <f>MIN(500,$B$1-Tabela1[[#This Row],[Entry]])</f>
        <v>412</v>
      </c>
      <c r="R1302" s="552">
        <f>(0.25-Tabela1[[#This Row],[days]]/2000)*$L$2+(Tabela1[[#This Row],[days]]/2000+0.75)*(IF(Tabela1[[#This Row],[real]]&gt;Tabela1[[#This Row],[AV2]],0.4*Tabela1[[#This Row],[real]]+0.6*Tabela1[[#This Row],[AV2]],Tabela1[[#This Row],[AV2]]))</f>
        <v>3.1607826234692151</v>
      </c>
      <c r="S1302" s="554">
        <f>Tabela1[[#This Row],[real]]-Tabela1[[#This Row],[AV2]]</f>
        <v>-0.12604876438355195</v>
      </c>
      <c r="T1302" s="554">
        <f>Tabela1[[#This Row],[real]]/Tabela1[[#This Row],[AV2]]</f>
        <v>0.96001768446477143</v>
      </c>
      <c r="U1302" s="549">
        <v>43504</v>
      </c>
      <c r="V1302" s="191" t="s">
        <v>5831</v>
      </c>
      <c r="W1302" s="191"/>
      <c r="X1302" s="2"/>
      <c r="Y1302" s="41"/>
      <c r="Z1302" s="40"/>
      <c r="AA1302" s="41"/>
      <c r="AB1302" s="40"/>
    </row>
    <row r="1303" spans="1:28" x14ac:dyDescent="0.2">
      <c r="A1303" s="65">
        <v>5827179</v>
      </c>
      <c r="B1303" s="65" t="s">
        <v>3062</v>
      </c>
      <c r="C1303" s="65" t="s">
        <v>3063</v>
      </c>
      <c r="D1303" s="39">
        <v>3</v>
      </c>
      <c r="E1303" s="41">
        <v>3.0308433491619837</v>
      </c>
      <c r="F1303" s="116">
        <v>2014</v>
      </c>
      <c r="G13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3" s="39"/>
      <c r="I1303" s="41">
        <v>0.47</v>
      </c>
      <c r="J1303" s="23">
        <f>(Tabela1[[#This Row],[real]]-1)^3/Tabela1[[#This Row],[Z]]*0.00002</f>
        <v>3.5641946403076321E-4</v>
      </c>
      <c r="K1303" s="66">
        <v>2345.3378873829033</v>
      </c>
      <c r="L1303" s="66">
        <v>3873.3081232044487</v>
      </c>
      <c r="M1303" s="67">
        <v>42633</v>
      </c>
      <c r="N1303" s="22">
        <f>IF(Tabela1[[#This Row],[Entry]]=$B$1,Tabela1[[#This Row],[real]],Tabela1[[#This Row],[L2]]/Tabela1[[#This Row],[days2]])</f>
        <v>3.0240791776855445</v>
      </c>
      <c r="O1303" s="42">
        <f>IF(Tabela1[[#This Row],[Entry]]=$B$1,Tabela1[[#This Row],[real]],Tabela1[[#This Row],[L]]/($B$1-Tabela1[[#This Row],[Entry]]))</f>
        <v>3.018946315825759</v>
      </c>
      <c r="P1303" s="115">
        <v>775.55439179270741</v>
      </c>
      <c r="Q1303" s="43">
        <f>MIN(500,$B$1-Tabela1[[#This Row],[Entry]])</f>
        <v>500</v>
      </c>
      <c r="R1303" s="41">
        <f>(0.25-Tabela1[[#This Row],[days]]/2000)*$L$2+(Tabela1[[#This Row],[days]]/2000+0.75)*(IF(Tabela1[[#This Row],[real]]&gt;Tabela1[[#This Row],[AV2]],0.4*Tabela1[[#This Row],[real]]+0.6*Tabela1[[#This Row],[AV2]],Tabela1[[#This Row],[AV2]]))</f>
        <v>3.0267848462761204</v>
      </c>
      <c r="S1303" s="42">
        <f>Tabela1[[#This Row],[real]]-Tabela1[[#This Row],[AV2]]</f>
        <v>6.7641714764392624E-3</v>
      </c>
      <c r="T1303" s="64">
        <f>Tabela1[[#This Row],[real]]/Tabela1[[#This Row],[AV2]]</f>
        <v>1.0022367706263617</v>
      </c>
      <c r="U1303" s="172">
        <v>43504</v>
      </c>
      <c r="V1303" s="191" t="s">
        <v>5144</v>
      </c>
      <c r="W1303" s="191"/>
      <c r="X1303" s="2"/>
      <c r="Y1303" s="41"/>
      <c r="Z1303" s="40"/>
      <c r="AA1303" s="41"/>
      <c r="AB1303" s="40"/>
    </row>
    <row r="1304" spans="1:28" x14ac:dyDescent="0.2">
      <c r="A1304" s="540">
        <v>7732795</v>
      </c>
      <c r="B1304" s="540" t="s">
        <v>5832</v>
      </c>
      <c r="C1304" s="540" t="s">
        <v>5833</v>
      </c>
      <c r="D1304" s="541">
        <v>3.5</v>
      </c>
      <c r="E1304" s="542">
        <v>3.2668337344147904</v>
      </c>
      <c r="F1304" s="543">
        <v>2016</v>
      </c>
      <c r="G13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4" s="541"/>
      <c r="I1304" s="542">
        <v>0.33</v>
      </c>
      <c r="J1304" s="544">
        <f>(Tabela1[[#This Row],[real]]-1)^3/Tabela1[[#This Row],[Z]]*0.00002</f>
        <v>7.0595181153481669E-4</v>
      </c>
      <c r="K1304" s="545">
        <v>1160.4987212280919</v>
      </c>
      <c r="L1304" s="545">
        <v>1421.3799752909126</v>
      </c>
      <c r="M1304" s="546">
        <v>43504</v>
      </c>
      <c r="N1304" s="547">
        <f>IF(Tabela1[[#This Row],[Entry]]=$B$1,Tabela1[[#This Row],[real]],Tabela1[[#This Row],[L2]]/Tabela1[[#This Row],[days2]])</f>
        <v>3.4353365119059101</v>
      </c>
      <c r="O1304" s="547">
        <f>IF(Tabela1[[#This Row],[Entry]]=$B$1,Tabela1[[#This Row],[real]],Tabela1[[#This Row],[L]]/($B$1-Tabela1[[#This Row],[Entry]]))</f>
        <v>3.4499513963371666</v>
      </c>
      <c r="P1304" s="543">
        <v>337.81223970523115</v>
      </c>
      <c r="Q1304" s="548">
        <f>MIN(500,$B$1-Tabela1[[#This Row],[Entry]])</f>
        <v>412</v>
      </c>
      <c r="R1304" s="542">
        <f>(0.25-Tabela1[[#This Row],[days]]/2000)*$L$2+(Tabela1[[#This Row],[days]]/2000+0.75)*(IF(Tabela1[[#This Row],[real]]&gt;Tabela1[[#This Row],[AV2]],0.4*Tabela1[[#This Row],[real]]+0.6*Tabela1[[#This Row],[AV2]],Tabela1[[#This Row],[AV2]]))</f>
        <v>3.4310663807821937</v>
      </c>
      <c r="S1304" s="547">
        <f>Tabela1[[#This Row],[real]]-Tabela1[[#This Row],[AV2]]</f>
        <v>-0.16850277749111964</v>
      </c>
      <c r="T1304" s="547">
        <f>Tabela1[[#This Row],[real]]/Tabela1[[#This Row],[AV2]]</f>
        <v>0.95095013926375582</v>
      </c>
      <c r="U1304" s="549">
        <v>43504</v>
      </c>
      <c r="V1304" s="191" t="s">
        <v>4970</v>
      </c>
      <c r="W1304" s="191"/>
      <c r="X1304" s="2"/>
      <c r="Y1304" s="41"/>
      <c r="Z1304" s="40"/>
      <c r="AA1304" s="41"/>
      <c r="AB1304" s="40"/>
    </row>
    <row r="1305" spans="1:28" x14ac:dyDescent="0.2">
      <c r="A1305" s="65">
        <v>4801178</v>
      </c>
      <c r="B1305" s="65" t="s">
        <v>6530</v>
      </c>
      <c r="C1305" s="65" t="s">
        <v>1805</v>
      </c>
      <c r="D1305" s="39">
        <v>3.5</v>
      </c>
      <c r="E1305" s="41">
        <v>3.3181377370054697</v>
      </c>
      <c r="F1305" s="116">
        <v>2013</v>
      </c>
      <c r="G13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5" s="39"/>
      <c r="I1305" s="41">
        <v>0.63</v>
      </c>
      <c r="J1305" s="23">
        <f>(Tabela1[[#This Row],[real]]-1)^3/Tabela1[[#This Row],[Z]]*0.00002</f>
        <v>3.9546418406221067E-4</v>
      </c>
      <c r="K1305" s="66">
        <v>2746.1536363520495</v>
      </c>
      <c r="L1305" s="66">
        <v>4641.632693067394</v>
      </c>
      <c r="M1305" s="67">
        <v>42409</v>
      </c>
      <c r="N1305" s="22">
        <f>IF(Tabela1[[#This Row],[Entry]]=$B$1,Tabela1[[#This Row],[real]],Tabela1[[#This Row],[L2]]/Tabela1[[#This Row],[days2]])</f>
        <v>3.1218881448566447</v>
      </c>
      <c r="O1305" s="42">
        <f>IF(Tabela1[[#This Row],[Entry]]=$B$1,Tabela1[[#This Row],[real]],Tabela1[[#This Row],[L]]/($B$1-Tabela1[[#This Row],[Entry]]))</f>
        <v>3.0800482369392128</v>
      </c>
      <c r="P1305" s="115">
        <v>879.64510864246586</v>
      </c>
      <c r="Q1305" s="43">
        <f>MIN(500,$B$1-Tabela1[[#This Row],[Entry]])</f>
        <v>500</v>
      </c>
      <c r="R130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3.2003879817161747</v>
      </c>
      <c r="S1305" s="42">
        <f>Tabela1[[#This Row],[real]]-Tabela1[[#This Row],[AV2]]</f>
        <v>0.19624959214882498</v>
      </c>
      <c r="T1305" s="64">
        <f>Tabela1[[#This Row],[real]]/Tabela1[[#This Row],[AV2]]</f>
        <v>1.0628624675333576</v>
      </c>
      <c r="U1305" s="172">
        <v>43504</v>
      </c>
      <c r="V1305" s="191" t="s">
        <v>3984</v>
      </c>
      <c r="W1305" s="191"/>
      <c r="X1305" s="2"/>
      <c r="Y1305" s="41"/>
      <c r="Z1305" s="40"/>
      <c r="AA1305" s="41"/>
      <c r="AB1305" s="40"/>
    </row>
    <row r="1306" spans="1:28" x14ac:dyDescent="0.2">
      <c r="A1306" s="550">
        <v>4300263</v>
      </c>
      <c r="B1306" s="550" t="s">
        <v>5835</v>
      </c>
      <c r="C1306" s="550" t="s">
        <v>5835</v>
      </c>
      <c r="D1306" s="551">
        <v>3.5</v>
      </c>
      <c r="E1306" s="552">
        <v>3.3746376678621832</v>
      </c>
      <c r="F1306" s="543">
        <v>2012</v>
      </c>
      <c r="G13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6" s="551"/>
      <c r="I1306" s="552">
        <v>0.33999999999999997</v>
      </c>
      <c r="J1306" s="544">
        <f>(Tabela1[[#This Row],[real]]-1)^3/Tabela1[[#This Row],[Z]]*0.00002</f>
        <v>7.8766788065943733E-4</v>
      </c>
      <c r="K1306" s="553">
        <v>1204.3217242258763</v>
      </c>
      <c r="L1306" s="545">
        <v>1475.6545124171369</v>
      </c>
      <c r="M1306" s="549">
        <v>43504</v>
      </c>
      <c r="N1306" s="547">
        <f>IF(Tabela1[[#This Row],[Entry]]=$B$1,Tabela1[[#This Row],[real]],Tabela1[[#This Row],[L2]]/Tabela1[[#This Row],[days2]])</f>
        <v>3.5650624301734766</v>
      </c>
      <c r="O1306" s="554">
        <f>IF(Tabela1[[#This Row],[Entry]]=$B$1,Tabela1[[#This Row],[real]],Tabela1[[#This Row],[L]]/($B$1-Tabela1[[#This Row],[Entry]]))</f>
        <v>3.5816857097503321</v>
      </c>
      <c r="P1306" s="555">
        <v>337.81223970523115</v>
      </c>
      <c r="Q1306" s="556">
        <f>MIN(500,$B$1-Tabela1[[#This Row],[Entry]])</f>
        <v>412</v>
      </c>
      <c r="R1306" s="552">
        <f>(0.25-Tabela1[[#This Row],[days]]/2000)*$L$2+(Tabela1[[#This Row],[days]]/2000+0.75)*(IF(Tabela1[[#This Row],[real]]&gt;Tabela1[[#This Row],[AV2]],0.4*Tabela1[[#This Row],[real]]+0.6*Tabela1[[#This Row],[AV2]],Tabela1[[#This Row],[AV2]]))</f>
        <v>3.5550843586459875</v>
      </c>
      <c r="S1306" s="554">
        <f>Tabela1[[#This Row],[real]]-Tabela1[[#This Row],[AV2]]</f>
        <v>-0.19042476231129335</v>
      </c>
      <c r="T1306" s="554">
        <f>Tabela1[[#This Row],[real]]/Tabela1[[#This Row],[AV2]]</f>
        <v>0.9465858547946866</v>
      </c>
      <c r="U1306" s="549">
        <v>43504</v>
      </c>
      <c r="V1306" s="191" t="s">
        <v>5117</v>
      </c>
      <c r="W1306" s="191"/>
      <c r="X1306" s="2"/>
      <c r="Y1306" s="41"/>
      <c r="Z1306" s="40"/>
      <c r="AA1306" s="41"/>
      <c r="AB1306" s="40"/>
    </row>
    <row r="1307" spans="1:28" x14ac:dyDescent="0.2">
      <c r="A1307" s="65">
        <v>7125920</v>
      </c>
      <c r="B1307" s="65" t="s">
        <v>2832</v>
      </c>
      <c r="C1307" s="65" t="s">
        <v>2833</v>
      </c>
      <c r="D1307" s="39">
        <v>3.5</v>
      </c>
      <c r="E1307" s="41">
        <v>3.4199377441630312</v>
      </c>
      <c r="F1307" s="116">
        <v>2016</v>
      </c>
      <c r="G13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7" s="39"/>
      <c r="I1307" s="41">
        <v>0.57999999999999996</v>
      </c>
      <c r="J1307" s="23">
        <f>(Tabela1[[#This Row],[real]]-1)^3/Tabela1[[#This Row],[Z]]*0.00002</f>
        <v>4.8866876699610751E-4</v>
      </c>
      <c r="K1307" s="66">
        <v>2845.9146044584409</v>
      </c>
      <c r="L1307" s="66">
        <v>4790.5603097445555</v>
      </c>
      <c r="M1307" s="67">
        <v>42513</v>
      </c>
      <c r="N1307" s="22">
        <f>IF(Tabela1[[#This Row],[Entry]]=$B$1,Tabela1[[#This Row],[real]],Tabela1[[#This Row],[L2]]/Tabela1[[#This Row],[days2]])</f>
        <v>3.423379601552786</v>
      </c>
      <c r="O1307" s="42">
        <f>IF(Tabela1[[#This Row],[Entry]]=$B$1,Tabela1[[#This Row],[real]],Tabela1[[#This Row],[L]]/($B$1-Tabela1[[#This Row],[Entry]]))</f>
        <v>3.4145119812862119</v>
      </c>
      <c r="P1307" s="115">
        <v>831.31727581936377</v>
      </c>
      <c r="Q1307" s="43">
        <f>MIN(500,$B$1-Tabela1[[#This Row],[Entry]])</f>
        <v>500</v>
      </c>
      <c r="R1307" s="41">
        <f>(0.25-Tabela1[[#This Row],[days]]/2000)*$L$2+(Tabela1[[#This Row],[days]]/2000+0.75)*(IF(Tabela1[[#This Row],[real]]&gt;Tabela1[[#This Row],[AV2]],0.4*Tabela1[[#This Row],[real]]+0.6*Tabela1[[#This Row],[AV2]],Tabela1[[#This Row],[AV2]]))</f>
        <v>3.423379601552786</v>
      </c>
      <c r="S1307" s="42">
        <f>Tabela1[[#This Row],[real]]-Tabela1[[#This Row],[AV2]]</f>
        <v>-3.4418573897547766E-3</v>
      </c>
      <c r="T1307" s="64">
        <f>Tabela1[[#This Row],[real]]/Tabela1[[#This Row],[AV2]]</f>
        <v>0.99899460247172311</v>
      </c>
      <c r="U1307" s="168">
        <v>43504</v>
      </c>
      <c r="V1307" s="191" t="s">
        <v>4174</v>
      </c>
      <c r="W1307" s="191"/>
      <c r="X1307" s="2"/>
      <c r="Y1307" s="41"/>
      <c r="Z1307" s="40"/>
      <c r="AA1307" s="41"/>
      <c r="AB1307" s="40"/>
    </row>
    <row r="1308" spans="1:28" x14ac:dyDescent="0.2">
      <c r="A1308" s="65">
        <v>393740</v>
      </c>
      <c r="B1308" s="65" t="s">
        <v>661</v>
      </c>
      <c r="C1308" s="65" t="s">
        <v>662</v>
      </c>
      <c r="D1308" s="39">
        <v>3.5</v>
      </c>
      <c r="E1308" s="41">
        <v>3.5138873053236659</v>
      </c>
      <c r="F1308" s="116">
        <v>2005</v>
      </c>
      <c r="G13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8" s="39"/>
      <c r="I1308" s="41">
        <v>0.66999999999999993</v>
      </c>
      <c r="J1308" s="23">
        <f>(Tabela1[[#This Row],[real]]-1)^3/Tabela1[[#This Row],[Z]]*0.00002</f>
        <v>4.7423391290910108E-4</v>
      </c>
      <c r="K1308" s="66">
        <v>3074.5520225520299</v>
      </c>
      <c r="L1308" s="66">
        <v>5252.6184230729696</v>
      </c>
      <c r="M1308" s="67">
        <v>42409</v>
      </c>
      <c r="N1308" s="22">
        <f>IF(Tabela1[[#This Row],[Entry]]=$B$1,Tabela1[[#This Row],[real]],Tabela1[[#This Row],[L2]]/Tabela1[[#This Row],[days2]])</f>
        <v>3.4952186880194316</v>
      </c>
      <c r="O1308" s="42">
        <f>IF(Tabela1[[#This Row],[Entry]]=$B$1,Tabela1[[#This Row],[real]],Tabela1[[#This Row],[L]]/($B$1-Tabela1[[#This Row],[Entry]]))</f>
        <v>3.4854800418533309</v>
      </c>
      <c r="P1308" s="115">
        <v>879.64510864246586</v>
      </c>
      <c r="Q1308" s="43">
        <f>MIN(500,$B$1-Tabela1[[#This Row],[Entry]])</f>
        <v>500</v>
      </c>
      <c r="R1308" s="41">
        <f>(0.25-Tabela1[[#This Row],[days]]/2000)*$L$2+(Tabela1[[#This Row],[days]]/2000+0.75)*(IF(Tabela1[[#This Row],[real]]&gt;Tabela1[[#This Row],[AV2]],0.4*Tabela1[[#This Row],[real]]+0.6*Tabela1[[#This Row],[AV2]],Tabela1[[#This Row],[AV2]]))</f>
        <v>3.5026861349411256</v>
      </c>
      <c r="S1308" s="42">
        <f>Tabela1[[#This Row],[real]]-Tabela1[[#This Row],[AV2]]</f>
        <v>1.8668617304234303E-2</v>
      </c>
      <c r="T1308" s="64">
        <f>Tabela1[[#This Row],[real]]/Tabela1[[#This Row],[AV2]]</f>
        <v>1.0053411871961617</v>
      </c>
      <c r="U1308" s="168">
        <v>43504</v>
      </c>
      <c r="V1308" s="191" t="s">
        <v>5044</v>
      </c>
      <c r="W1308" s="191"/>
      <c r="X1308" s="2"/>
      <c r="Y1308" s="41"/>
      <c r="Z1308" s="40"/>
      <c r="AA1308" s="41"/>
      <c r="AB1308" s="40"/>
    </row>
    <row r="1309" spans="1:28" x14ac:dyDescent="0.2">
      <c r="A1309" s="10">
        <v>10453</v>
      </c>
      <c r="B1309" s="10" t="s">
        <v>2465</v>
      </c>
      <c r="C1309" s="10" t="s">
        <v>1574</v>
      </c>
      <c r="D1309" s="2">
        <v>3.5</v>
      </c>
      <c r="E1309" s="21">
        <v>3.5484505998068241</v>
      </c>
      <c r="F1309" s="116">
        <v>1983</v>
      </c>
      <c r="G13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09" s="39"/>
      <c r="I1309" s="21">
        <v>0.82</v>
      </c>
      <c r="J1309" s="23">
        <f>(Tabela1[[#This Row],[real]]-1)^3/Tabela1[[#This Row],[Z]]*0.00002</f>
        <v>4.0368703504671717E-4</v>
      </c>
      <c r="K1309" s="24">
        <v>2983.8067641309517</v>
      </c>
      <c r="L1309" s="66">
        <v>5052.5190287156956</v>
      </c>
      <c r="M1309" s="1">
        <v>42409</v>
      </c>
      <c r="N1309" s="22">
        <f>IF(Tabela1[[#This Row],[Entry]]=$B$1,Tabela1[[#This Row],[real]],Tabela1[[#This Row],[L2]]/Tabela1[[#This Row],[days2]])</f>
        <v>3.3920574727412349</v>
      </c>
      <c r="O1309" s="22">
        <f>IF(Tabela1[[#This Row],[Entry]]=$B$1,Tabela1[[#This Row],[real]],Tabela1[[#This Row],[L]]/($B$1-Tabela1[[#This Row],[Entry]]))</f>
        <v>3.3527000854118749</v>
      </c>
      <c r="P1309" s="35">
        <v>879.64510864246586</v>
      </c>
      <c r="Q1309" s="3">
        <f>MIN(500,$B$1-Tabela1[[#This Row],[Entry]])</f>
        <v>500</v>
      </c>
      <c r="R1309" s="21">
        <f>(0.25-Tabela1[[#This Row],[days]]/2000)*$L$2+(Tabela1[[#This Row],[days]]/2000+0.75)*(IF(Tabela1[[#This Row],[real]]&gt;Tabela1[[#This Row],[AV2]],0.4*Tabela1[[#This Row],[real]]+0.6*Tabela1[[#This Row],[AV2]],Tabela1[[#This Row],[AV2]]))</f>
        <v>3.4546147235674702</v>
      </c>
      <c r="S1309" s="22">
        <f>Tabela1[[#This Row],[real]]-Tabela1[[#This Row],[AV2]]</f>
        <v>0.15639312706558917</v>
      </c>
      <c r="T1309" s="47">
        <f>Tabela1[[#This Row],[real]]/Tabela1[[#This Row],[AV2]]</f>
        <v>1.0461056831502336</v>
      </c>
      <c r="U1309" s="168">
        <v>43504</v>
      </c>
      <c r="V1309" s="191" t="s">
        <v>3938</v>
      </c>
      <c r="W1309" s="191"/>
      <c r="X1309" s="2"/>
      <c r="Y1309" s="41"/>
      <c r="Z1309" s="40"/>
      <c r="AA1309" s="41"/>
      <c r="AB1309" s="40"/>
    </row>
    <row r="1310" spans="1:28" x14ac:dyDescent="0.2">
      <c r="A1310" s="65">
        <v>56988</v>
      </c>
      <c r="B1310" s="65" t="s">
        <v>254</v>
      </c>
      <c r="C1310" s="65" t="s">
        <v>255</v>
      </c>
      <c r="D1310" s="39">
        <v>3.5</v>
      </c>
      <c r="E1310" s="41">
        <v>3.5778299722571902</v>
      </c>
      <c r="F1310" s="116">
        <v>2003</v>
      </c>
      <c r="G13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0" s="2">
        <v>2</v>
      </c>
      <c r="I1310" s="41">
        <v>0.92999999999999994</v>
      </c>
      <c r="J1310" s="23">
        <f>(Tabela1[[#This Row],[real]]-1)^3/Tabela1[[#This Row],[Z]]*0.00002</f>
        <v>3.6839171439994651E-4</v>
      </c>
      <c r="K1310" s="66">
        <v>3262.2740531375744</v>
      </c>
      <c r="L1310" s="66">
        <v>5616.9165222155671</v>
      </c>
      <c r="M1310" s="67">
        <v>42409</v>
      </c>
      <c r="N1310" s="22">
        <f>IF(Tabela1[[#This Row],[Entry]]=$B$1,Tabela1[[#This Row],[real]],Tabela1[[#This Row],[L2]]/Tabela1[[#This Row],[days2]])</f>
        <v>3.7086252411181593</v>
      </c>
      <c r="O1310" s="42">
        <f>IF(Tabela1[[#This Row],[Entry]]=$B$1,Tabela1[[#This Row],[real]],Tabela1[[#This Row],[L]]/($B$1-Tabela1[[#This Row],[Entry]]))</f>
        <v>3.7272173339187571</v>
      </c>
      <c r="P1310" s="115">
        <v>879.64510864246586</v>
      </c>
      <c r="Q1310" s="43">
        <f>MIN(500,$B$1-Tabela1[[#This Row],[Entry]])</f>
        <v>500</v>
      </c>
      <c r="R1310" s="41">
        <f>(0.25-Tabela1[[#This Row],[days]]/2000)*$L$2+(Tabela1[[#This Row],[days]]/2000+0.75)*(IF(Tabela1[[#This Row],[real]]&gt;Tabela1[[#This Row],[AV2]],0.4*Tabela1[[#This Row],[real]]+0.6*Tabela1[[#This Row],[AV2]],Tabela1[[#This Row],[AV2]]))</f>
        <v>3.7086252411181593</v>
      </c>
      <c r="S1310" s="42">
        <f>Tabela1[[#This Row],[real]]-Tabela1[[#This Row],[AV2]]</f>
        <v>-0.13079526886096904</v>
      </c>
      <c r="T1310" s="64">
        <f>Tabela1[[#This Row],[real]]/Tabela1[[#This Row],[AV2]]</f>
        <v>0.9647321418700332</v>
      </c>
      <c r="U1310" s="168">
        <v>43504</v>
      </c>
      <c r="V1310" s="191" t="s">
        <v>4738</v>
      </c>
      <c r="W1310" s="191"/>
      <c r="X1310" s="2"/>
      <c r="Y1310" s="41"/>
      <c r="Z1310" s="40"/>
      <c r="AA1310" s="41"/>
      <c r="AB1310" s="40"/>
    </row>
    <row r="1311" spans="1:28" x14ac:dyDescent="0.2">
      <c r="A1311" s="65">
        <v>2281044</v>
      </c>
      <c r="B1311" s="65" t="s">
        <v>3036</v>
      </c>
      <c r="C1311" s="65" t="s">
        <v>3037</v>
      </c>
      <c r="D1311" s="39">
        <v>3.5</v>
      </c>
      <c r="E1311" s="41">
        <v>3.2135495669586343</v>
      </c>
      <c r="F1311" s="116">
        <v>1954</v>
      </c>
      <c r="G13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4.3671138286121991</v>
      </c>
      <c r="H1311" s="39"/>
      <c r="I1311" s="41">
        <v>0.47</v>
      </c>
      <c r="J1311" s="23">
        <f>(Tabela1[[#This Row],[real]]-1)^3/Tabela1[[#This Row],[Z]]*0.00002</f>
        <v>4.6152995314307187E-4</v>
      </c>
      <c r="K1311" s="66">
        <v>2506.1162987547955</v>
      </c>
      <c r="L1311" s="66">
        <v>4143.541283012175</v>
      </c>
      <c r="M1311" s="67">
        <v>42626</v>
      </c>
      <c r="N1311" s="22">
        <f>IF(Tabela1[[#This Row],[Entry]]=$B$1,Tabela1[[#This Row],[real]],Tabela1[[#This Row],[L2]]/Tabela1[[#This Row],[days2]])</f>
        <v>3.2178904006737312</v>
      </c>
      <c r="O1311" s="42">
        <f>IF(Tabela1[[#This Row],[Entry]]=$B$1,Tabela1[[#This Row],[real]],Tabela1[[#This Row],[L]]/($B$1-Tabela1[[#This Row],[Entry]]))</f>
        <v>3.2120475062109883</v>
      </c>
      <c r="P1311" s="115">
        <v>778.80722669426177</v>
      </c>
      <c r="Q1311" s="43">
        <f>MIN(500,$B$1-Tabela1[[#This Row],[Entry]])</f>
        <v>500</v>
      </c>
      <c r="R1311" s="41">
        <f>(0.25-Tabela1[[#This Row],[days]]/2000)*$L$2+(Tabela1[[#This Row],[days]]/2000+0.75)*(IF(Tabela1[[#This Row],[real]]&gt;Tabela1[[#This Row],[AV2]],0.4*Tabela1[[#This Row],[real]]+0.6*Tabela1[[#This Row],[AV2]],Tabela1[[#This Row],[AV2]]))</f>
        <v>3.2178904006737312</v>
      </c>
      <c r="S1311" s="42">
        <f>Tabela1[[#This Row],[real]]-Tabela1[[#This Row],[AV2]]</f>
        <v>-4.34083371509697E-3</v>
      </c>
      <c r="T1311" s="64">
        <f>Tabela1[[#This Row],[real]]/Tabela1[[#This Row],[AV2]]</f>
        <v>0.99865103121157017</v>
      </c>
      <c r="U1311" s="172">
        <v>43503</v>
      </c>
      <c r="V1311" s="191" t="s">
        <v>4958</v>
      </c>
      <c r="W1311" s="191"/>
      <c r="X1311" s="2"/>
      <c r="Y1311" s="41"/>
      <c r="Z1311" s="40"/>
      <c r="AA1311" s="41"/>
      <c r="AB1311" s="40"/>
    </row>
    <row r="1312" spans="1:28" x14ac:dyDescent="0.2">
      <c r="A1312" s="65">
        <v>3406454</v>
      </c>
      <c r="B1312" s="65" t="s">
        <v>2500</v>
      </c>
      <c r="C1312" s="65" t="s">
        <v>1231</v>
      </c>
      <c r="D1312" s="39">
        <v>3</v>
      </c>
      <c r="E1312" s="41">
        <v>3.0386830175732564</v>
      </c>
      <c r="F1312" s="116">
        <v>2011</v>
      </c>
      <c r="G13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2" s="39"/>
      <c r="I1312" s="41">
        <v>0.62</v>
      </c>
      <c r="J1312" s="23">
        <f>(Tabela1[[#This Row],[real]]-1)^3/Tabela1[[#This Row],[Z]]*0.00002</f>
        <v>2.7333007581625037E-4</v>
      </c>
      <c r="K1312" s="66">
        <v>2580.8224051262305</v>
      </c>
      <c r="L1312" s="66">
        <v>4376.8501180391577</v>
      </c>
      <c r="M1312" s="67">
        <v>42409</v>
      </c>
      <c r="N1312" s="22">
        <f>IF(Tabela1[[#This Row],[Entry]]=$B$1,Tabela1[[#This Row],[real]],Tabela1[[#This Row],[L2]]/Tabela1[[#This Row],[days2]])</f>
        <v>2.933935947315331</v>
      </c>
      <c r="O1312" s="42">
        <f>IF(Tabela1[[#This Row],[Entry]]=$B$1,Tabela1[[#This Row],[real]],Tabela1[[#This Row],[L]]/($B$1-Tabela1[[#This Row],[Entry]]))</f>
        <v>2.9043464618707087</v>
      </c>
      <c r="P1312" s="115">
        <v>879.64510864246586</v>
      </c>
      <c r="Q1312" s="43">
        <f>MIN(500,$B$1-Tabela1[[#This Row],[Entry]])</f>
        <v>500</v>
      </c>
      <c r="R1312" s="41">
        <f>(0.25-Tabela1[[#This Row],[days]]/2000)*$L$2+(Tabela1[[#This Row],[days]]/2000+0.75)*(IF(Tabela1[[#This Row],[real]]&gt;Tabela1[[#This Row],[AV2]],0.4*Tabela1[[#This Row],[real]]+0.6*Tabela1[[#This Row],[AV2]],Tabela1[[#This Row],[AV2]]))</f>
        <v>2.9758347754185013</v>
      </c>
      <c r="S1312" s="42">
        <f>Tabela1[[#This Row],[real]]-Tabela1[[#This Row],[AV2]]</f>
        <v>0.1047470702579254</v>
      </c>
      <c r="T1312" s="64">
        <f>Tabela1[[#This Row],[real]]/Tabela1[[#This Row],[AV2]]</f>
        <v>1.0357018940218423</v>
      </c>
      <c r="U1312" s="172">
        <v>43503</v>
      </c>
      <c r="V1312" s="191" t="s">
        <v>3970</v>
      </c>
      <c r="W1312" s="191"/>
      <c r="X1312" s="2"/>
      <c r="Y1312" s="41"/>
      <c r="Z1312" s="40"/>
      <c r="AA1312" s="41"/>
      <c r="AB1312" s="40"/>
    </row>
    <row r="1313" spans="1:28" x14ac:dyDescent="0.2">
      <c r="A1313" s="500">
        <v>3973067</v>
      </c>
      <c r="B1313" s="500" t="s">
        <v>5827</v>
      </c>
      <c r="C1313" s="500" t="s">
        <v>5827</v>
      </c>
      <c r="D1313" s="501">
        <v>3</v>
      </c>
      <c r="E1313" s="502">
        <v>3.0992224553766641</v>
      </c>
      <c r="F1313" s="503">
        <v>2010</v>
      </c>
      <c r="G13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3" s="501"/>
      <c r="I1313" s="502">
        <v>0.33</v>
      </c>
      <c r="J1313" s="504">
        <f>(Tabela1[[#This Row],[real]]-1)^3/Tabela1[[#This Row],[Z]]*0.00002</f>
        <v>5.6064950866604373E-4</v>
      </c>
      <c r="K1313" s="505">
        <v>1094.7696931100443</v>
      </c>
      <c r="L1313" s="505">
        <v>1340.629365531438</v>
      </c>
      <c r="M1313" s="506">
        <v>43503</v>
      </c>
      <c r="N1313" s="507">
        <f>IF(Tabela1[[#This Row],[Entry]]=$B$1,Tabela1[[#This Row],[real]],Tabela1[[#This Row],[L2]]/Tabela1[[#This Row],[days2]])</f>
        <v>3.2344236499862253</v>
      </c>
      <c r="O1313" s="507">
        <f>IF(Tabela1[[#This Row],[Entry]]=$B$1,Tabela1[[#This Row],[real]],Tabela1[[#This Row],[L]]/($B$1-Tabela1[[#This Row],[Entry]]))</f>
        <v>3.2460759455967021</v>
      </c>
      <c r="P1313" s="503">
        <v>338.47442746552593</v>
      </c>
      <c r="Q1313" s="508">
        <f>MIN(500,$B$1-Tabela1[[#This Row],[Entry]])</f>
        <v>413</v>
      </c>
      <c r="R1313" s="502">
        <f>(0.25-Tabela1[[#This Row],[days]]/2000)*$L$2+(Tabela1[[#This Row],[days]]/2000+0.75)*(IF(Tabela1[[#This Row],[real]]&gt;Tabela1[[#This Row],[AV2]],0.4*Tabela1[[#This Row],[real]]+0.6*Tabela1[[#This Row],[AV2]],Tabela1[[#This Row],[AV2]]))</f>
        <v>3.2389417525733304</v>
      </c>
      <c r="S1313" s="507">
        <f>Tabela1[[#This Row],[real]]-Tabela1[[#This Row],[AV2]]</f>
        <v>-0.13520119460956126</v>
      </c>
      <c r="T1313" s="507">
        <f>Tabela1[[#This Row],[real]]/Tabela1[[#This Row],[AV2]]</f>
        <v>0.95819929321561292</v>
      </c>
      <c r="U1313" s="509">
        <v>43503</v>
      </c>
      <c r="V1313" s="191" t="s">
        <v>4028</v>
      </c>
      <c r="W1313" s="191"/>
      <c r="X1313" s="2"/>
      <c r="Y1313" s="41"/>
      <c r="Z1313" s="40"/>
      <c r="AA1313" s="41"/>
      <c r="AB1313" s="40"/>
    </row>
    <row r="1314" spans="1:28" x14ac:dyDescent="0.2">
      <c r="A1314" s="550">
        <v>6920395</v>
      </c>
      <c r="B1314" s="550" t="s">
        <v>5828</v>
      </c>
      <c r="C1314" s="550" t="s">
        <v>5829</v>
      </c>
      <c r="D1314" s="551">
        <v>3.5</v>
      </c>
      <c r="E1314" s="552">
        <v>3.2518557700080275</v>
      </c>
      <c r="F1314" s="543">
        <v>2016</v>
      </c>
      <c r="G13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4" s="551"/>
      <c r="I1314" s="552">
        <v>0.33999999999999997</v>
      </c>
      <c r="J1314" s="544">
        <f>(Tabela1[[#This Row],[real]]-1)^3/Tabela1[[#This Row],[Z]]*0.00002</f>
        <v>6.7169604468197942E-4</v>
      </c>
      <c r="K1314" s="553">
        <v>1154.747582431223</v>
      </c>
      <c r="L1314" s="545">
        <v>1414.7189384984754</v>
      </c>
      <c r="M1314" s="549">
        <v>43503</v>
      </c>
      <c r="N1314" s="547">
        <f>IF(Tabela1[[#This Row],[Entry]]=$B$1,Tabela1[[#This Row],[real]],Tabela1[[#This Row],[L2]]/Tabela1[[#This Row],[days2]])</f>
        <v>3.411624302249054</v>
      </c>
      <c r="O1314" s="554">
        <f>IF(Tabela1[[#This Row],[Entry]]=$B$1,Tabela1[[#This Row],[real]],Tabela1[[#This Row],[L]]/($B$1-Tabela1[[#This Row],[Entry]]))</f>
        <v>3.4254695847420713</v>
      </c>
      <c r="P1314" s="555">
        <v>338.47442746552593</v>
      </c>
      <c r="Q1314" s="556">
        <f>MIN(500,$B$1-Tabela1[[#This Row],[Entry]])</f>
        <v>413</v>
      </c>
      <c r="R1314" s="552">
        <f>(0.25-Tabela1[[#This Row],[days]]/2000)*$L$2+(Tabela1[[#This Row],[days]]/2000+0.75)*(IF(Tabela1[[#This Row],[real]]&gt;Tabela1[[#This Row],[AV2]],0.4*Tabela1[[#This Row],[real]]+0.6*Tabela1[[#This Row],[AV2]],Tabela1[[#This Row],[AV2]]))</f>
        <v>3.408434176462726</v>
      </c>
      <c r="S1314" s="554">
        <f>Tabela1[[#This Row],[real]]-Tabela1[[#This Row],[AV2]]</f>
        <v>-0.1597685322410265</v>
      </c>
      <c r="T1314" s="554">
        <f>Tabela1[[#This Row],[real]]/Tabela1[[#This Row],[AV2]]</f>
        <v>0.95316936506294025</v>
      </c>
      <c r="U1314" s="549">
        <v>43503</v>
      </c>
      <c r="V1314" s="191" t="s">
        <v>3941</v>
      </c>
      <c r="W1314" s="191"/>
      <c r="X1314" s="2"/>
      <c r="Y1314" s="41"/>
      <c r="Z1314" s="40"/>
      <c r="AA1314" s="41"/>
      <c r="AB1314" s="40"/>
    </row>
    <row r="1315" spans="1:28" x14ac:dyDescent="0.2">
      <c r="A1315" s="65">
        <v>7657695</v>
      </c>
      <c r="B1315" s="68" t="s">
        <v>3372</v>
      </c>
      <c r="C1315" s="68" t="s">
        <v>3373</v>
      </c>
      <c r="D1315" s="69">
        <v>3.5</v>
      </c>
      <c r="E1315" s="70">
        <v>3.2727414711490561</v>
      </c>
      <c r="F1315" s="116">
        <v>2016</v>
      </c>
      <c r="G13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5" s="39"/>
      <c r="I1315" s="70">
        <v>0.5</v>
      </c>
      <c r="J1315" s="23">
        <f>(Tabela1[[#This Row],[real]]-1)^3/Tabela1[[#This Row],[Z]]*0.00002</f>
        <v>4.6958055129312588E-4</v>
      </c>
      <c r="K1315" s="114">
        <v>2440.1556080545411</v>
      </c>
      <c r="L1315" s="66">
        <v>3965.3497537663275</v>
      </c>
      <c r="M1315" s="73">
        <v>42744</v>
      </c>
      <c r="N1315" s="22">
        <f>IF(Tabela1[[#This Row],[Entry]]=$B$1,Tabela1[[#This Row],[real]],Tabela1[[#This Row],[L2]]/Tabela1[[#This Row],[days2]])</f>
        <v>3.3705029988425128</v>
      </c>
      <c r="O1315" s="71">
        <f>IF(Tabela1[[#This Row],[Entry]]=$B$1,Tabela1[[#This Row],[real]],Tabela1[[#This Row],[L]]/($B$1-Tabela1[[#This Row],[Entry]]))</f>
        <v>3.3834042267630782</v>
      </c>
      <c r="P1315" s="119">
        <v>723.97372406804902</v>
      </c>
      <c r="Q1315" s="72">
        <f>MIN(500,$B$1-Tabela1[[#This Row],[Entry]])</f>
        <v>500</v>
      </c>
      <c r="R1315" s="70">
        <f>(0.25-Tabela1[[#This Row],[days]]/2000)*$L$2+(Tabela1[[#This Row],[days]]/2000+0.75)*(IF(Tabela1[[#This Row],[real]]&gt;Tabela1[[#This Row],[AV2]],0.4*Tabela1[[#This Row],[real]]+0.6*Tabela1[[#This Row],[AV2]],Tabela1[[#This Row],[AV2]]))</f>
        <v>3.3705029988425128</v>
      </c>
      <c r="S1315" s="71">
        <f>Tabela1[[#This Row],[real]]-Tabela1[[#This Row],[AV2]]</f>
        <v>-9.7761527693456696E-2</v>
      </c>
      <c r="T1315" s="64">
        <f>Tabela1[[#This Row],[real]]/Tabela1[[#This Row],[AV2]]</f>
        <v>0.97099497382822986</v>
      </c>
      <c r="U1315" s="168">
        <v>43503</v>
      </c>
      <c r="V1315" s="191" t="s">
        <v>4177</v>
      </c>
      <c r="W1315" s="191"/>
      <c r="X1315" s="2"/>
      <c r="Y1315" s="41"/>
      <c r="Z1315" s="40"/>
      <c r="AA1315" s="41"/>
      <c r="AB1315" s="40"/>
    </row>
    <row r="1316" spans="1:28" x14ac:dyDescent="0.2">
      <c r="A1316" s="65">
        <v>24755</v>
      </c>
      <c r="B1316" s="65" t="s">
        <v>680</v>
      </c>
      <c r="C1316" s="65" t="s">
        <v>681</v>
      </c>
      <c r="D1316" s="39">
        <v>3.5</v>
      </c>
      <c r="E1316" s="41">
        <v>3.4496736881380841</v>
      </c>
      <c r="F1316" s="116">
        <v>2000</v>
      </c>
      <c r="G13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6" s="39"/>
      <c r="I1316" s="41">
        <v>0.92999999999999994</v>
      </c>
      <c r="J1316" s="23">
        <f>(Tabela1[[#This Row],[real]]-1)^3/Tabela1[[#This Row],[Z]]*0.00002</f>
        <v>3.1613440261797046E-4</v>
      </c>
      <c r="K1316" s="66">
        <v>3081.1150881142462</v>
      </c>
      <c r="L1316" s="66">
        <v>5274.11855805091</v>
      </c>
      <c r="M1316" s="67">
        <v>42409</v>
      </c>
      <c r="N1316" s="22">
        <f>IF(Tabela1[[#This Row],[Entry]]=$B$1,Tabela1[[#This Row],[real]],Tabela1[[#This Row],[L2]]/Tabela1[[#This Row],[days2]])</f>
        <v>3.5026797259968325</v>
      </c>
      <c r="O1316" s="42">
        <f>IF(Tabela1[[#This Row],[Entry]]=$B$1,Tabela1[[#This Row],[real]],Tabela1[[#This Row],[L]]/($B$1-Tabela1[[#This Row],[Entry]]))</f>
        <v>3.4997468865633112</v>
      </c>
      <c r="P1316" s="115">
        <v>879.64510864246586</v>
      </c>
      <c r="Q1316" s="43">
        <f>MIN(500,$B$1-Tabela1[[#This Row],[Entry]])</f>
        <v>500</v>
      </c>
      <c r="R1316" s="41">
        <f>(0.25-Tabela1[[#This Row],[days]]/2000)*$L$2+(Tabela1[[#This Row],[days]]/2000+0.75)*(IF(Tabela1[[#This Row],[real]]&gt;Tabela1[[#This Row],[AV2]],0.4*Tabela1[[#This Row],[real]]+0.6*Tabela1[[#This Row],[AV2]],Tabela1[[#This Row],[AV2]]))</f>
        <v>3.5026797259968325</v>
      </c>
      <c r="S1316" s="42">
        <f>Tabela1[[#This Row],[real]]-Tabela1[[#This Row],[AV2]]</f>
        <v>-5.3006037858748467E-2</v>
      </c>
      <c r="T1316" s="64">
        <f>Tabela1[[#This Row],[real]]/Tabela1[[#This Row],[AV2]]</f>
        <v>0.98486700412106232</v>
      </c>
      <c r="U1316" s="168">
        <v>43503</v>
      </c>
      <c r="V1316" s="191" t="s">
        <v>4810</v>
      </c>
      <c r="W1316" s="191"/>
      <c r="X1316" s="2"/>
      <c r="Y1316" s="41"/>
      <c r="Z1316" s="40"/>
      <c r="AA1316" s="41"/>
      <c r="AB1316" s="40"/>
    </row>
    <row r="1317" spans="1:28" x14ac:dyDescent="0.2">
      <c r="A1317" s="65">
        <v>33889</v>
      </c>
      <c r="B1317" s="65" t="s">
        <v>1912</v>
      </c>
      <c r="C1317" s="65" t="s">
        <v>1913</v>
      </c>
      <c r="D1317" s="39">
        <v>3.5</v>
      </c>
      <c r="E1317" s="41">
        <v>3.5991054544208412</v>
      </c>
      <c r="F1317" s="116">
        <v>2002</v>
      </c>
      <c r="G13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7" s="39"/>
      <c r="I1317" s="41">
        <v>0.62</v>
      </c>
      <c r="J1317" s="23">
        <f>(Tabela1[[#This Row],[real]]-1)^3/Tabela1[[#This Row],[Z]]*0.00002</f>
        <v>5.6638273730938134E-4</v>
      </c>
      <c r="K1317" s="66">
        <v>3185.6622000533916</v>
      </c>
      <c r="L1317" s="66">
        <v>5447.5190258431676</v>
      </c>
      <c r="M1317" s="67">
        <v>42409</v>
      </c>
      <c r="N1317" s="22">
        <f>IF(Tabela1[[#This Row],[Entry]]=$B$1,Tabela1[[#This Row],[real]],Tabela1[[#This Row],[L2]]/Tabela1[[#This Row],[days2]])</f>
        <v>3.6215311933806396</v>
      </c>
      <c r="O1317" s="42">
        <f>IF(Tabela1[[#This Row],[Entry]]=$B$1,Tabela1[[#This Row],[real]],Tabela1[[#This Row],[L]]/($B$1-Tabela1[[#This Row],[Entry]]))</f>
        <v>3.614810236126853</v>
      </c>
      <c r="P1317" s="115">
        <v>879.64510864246586</v>
      </c>
      <c r="Q1317" s="43">
        <f>MIN(500,$B$1-Tabela1[[#This Row],[Entry]])</f>
        <v>500</v>
      </c>
      <c r="R1317" s="41">
        <f>(0.25-Tabela1[[#This Row],[days]]/2000)*$L$2+(Tabela1[[#This Row],[days]]/2000+0.75)*(IF(Tabela1[[#This Row],[real]]&gt;Tabela1[[#This Row],[AV2]],0.4*Tabela1[[#This Row],[real]]+0.6*Tabela1[[#This Row],[AV2]],Tabela1[[#This Row],[AV2]]))</f>
        <v>3.6215311933806396</v>
      </c>
      <c r="S1317" s="42">
        <f>Tabela1[[#This Row],[real]]-Tabela1[[#This Row],[AV2]]</f>
        <v>-2.242573895979838E-2</v>
      </c>
      <c r="T1317" s="64">
        <f>Tabela1[[#This Row],[real]]/Tabela1[[#This Row],[AV2]]</f>
        <v>0.99380766373052709</v>
      </c>
      <c r="U1317" s="168">
        <v>43503</v>
      </c>
      <c r="V1317" s="191" t="s">
        <v>4135</v>
      </c>
      <c r="W1317" s="191"/>
      <c r="X1317" s="2"/>
      <c r="Y1317" s="41"/>
      <c r="Z1317" s="40"/>
      <c r="AA1317" s="41"/>
      <c r="AB1317" s="40"/>
    </row>
    <row r="1318" spans="1:28" x14ac:dyDescent="0.2">
      <c r="A1318" s="65">
        <v>1940347</v>
      </c>
      <c r="B1318" s="65" t="s">
        <v>3341</v>
      </c>
      <c r="C1318" s="65" t="s">
        <v>3342</v>
      </c>
      <c r="D1318" s="39">
        <v>3</v>
      </c>
      <c r="E1318" s="41">
        <v>3.0117114777881273</v>
      </c>
      <c r="F1318" s="116">
        <v>2004</v>
      </c>
      <c r="G13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8" s="39"/>
      <c r="I1318" s="41">
        <v>0.47</v>
      </c>
      <c r="J1318" s="23">
        <f>(Tabela1[[#This Row],[real]]-1)^3/Tabela1[[#This Row],[Z]]*0.00002</f>
        <v>3.4644094859832462E-4</v>
      </c>
      <c r="K1318" s="66">
        <v>2312.9971665999415</v>
      </c>
      <c r="L1318" s="66">
        <v>3789.6389322044211</v>
      </c>
      <c r="M1318" s="67">
        <v>42734</v>
      </c>
      <c r="N1318" s="22">
        <f>IF(Tabela1[[#This Row],[Entry]]=$B$1,Tabela1[[#This Row],[real]],Tabela1[[#This Row],[L2]]/Tabela1[[#This Row],[days2]])</f>
        <v>3.1744876112036273</v>
      </c>
      <c r="O1318" s="42">
        <f>IF(Tabela1[[#This Row],[Entry]]=$B$1,Tabela1[[#This Row],[real]],Tabela1[[#This Row],[L]]/($B$1-Tabela1[[#This Row],[Entry]]))</f>
        <v>3.2061243081255677</v>
      </c>
      <c r="P1318" s="115">
        <v>728.62063107027018</v>
      </c>
      <c r="Q1318" s="43">
        <f>MIN(500,$B$1-Tabela1[[#This Row],[Entry]])</f>
        <v>500</v>
      </c>
      <c r="R1318" s="41">
        <f>(0.25-Tabela1[[#This Row],[days]]/2000)*$L$2+(Tabela1[[#This Row],[days]]/2000+0.75)*(IF(Tabela1[[#This Row],[real]]&gt;Tabela1[[#This Row],[AV2]],0.4*Tabela1[[#This Row],[real]]+0.6*Tabela1[[#This Row],[AV2]],Tabela1[[#This Row],[AV2]]))</f>
        <v>3.1744876112036273</v>
      </c>
      <c r="S1318" s="42">
        <f>Tabela1[[#This Row],[real]]-Tabela1[[#This Row],[AV2]]</f>
        <v>-0.16277613341550001</v>
      </c>
      <c r="T1318" s="64">
        <f>Tabela1[[#This Row],[real]]/Tabela1[[#This Row],[AV2]]</f>
        <v>0.94872365138833148</v>
      </c>
      <c r="U1318" s="172">
        <v>43502</v>
      </c>
      <c r="V1318" s="191" t="s">
        <v>4004</v>
      </c>
      <c r="W1318" s="191"/>
      <c r="X1318" s="2"/>
      <c r="Y1318" s="41"/>
      <c r="Z1318" s="40"/>
      <c r="AA1318" s="41"/>
      <c r="AB1318" s="40"/>
    </row>
    <row r="1319" spans="1:28" x14ac:dyDescent="0.2">
      <c r="A1319" s="533">
        <v>147857</v>
      </c>
      <c r="B1319" s="533" t="s">
        <v>5825</v>
      </c>
      <c r="C1319" s="533" t="s">
        <v>5826</v>
      </c>
      <c r="D1319" s="534">
        <v>3.5</v>
      </c>
      <c r="E1319" s="535">
        <v>3.3095769009828198</v>
      </c>
      <c r="F1319" s="503">
        <v>1992</v>
      </c>
      <c r="G13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19" s="534"/>
      <c r="I1319" s="535">
        <v>0.33</v>
      </c>
      <c r="J1319" s="504">
        <f>(Tabela1[[#This Row],[real]]-1)^3/Tabela1[[#This Row],[Z]]*0.00002</f>
        <v>7.4664358451430833E-4</v>
      </c>
      <c r="K1319" s="536">
        <v>1184.1755725936746</v>
      </c>
      <c r="L1319" s="505">
        <v>1452.156204586593</v>
      </c>
      <c r="M1319" s="509">
        <v>43502</v>
      </c>
      <c r="N1319" s="507">
        <f>IF(Tabela1[[#This Row],[Entry]]=$B$1,Tabela1[[#This Row],[real]],Tabela1[[#This Row],[L2]]/Tabela1[[#This Row],[days2]])</f>
        <v>3.4917429484711033</v>
      </c>
      <c r="O1319" s="537">
        <f>IF(Tabela1[[#This Row],[Entry]]=$B$1,Tabela1[[#This Row],[real]],Tabela1[[#This Row],[L]]/($B$1-Tabela1[[#This Row],[Entry]]))</f>
        <v>3.5076236825763116</v>
      </c>
      <c r="P1319" s="538">
        <v>339.13595303806039</v>
      </c>
      <c r="Q1319" s="539">
        <f>MIN(500,$B$1-Tabela1[[#This Row],[Entry]])</f>
        <v>414</v>
      </c>
      <c r="R1319" s="535">
        <f>(0.25-Tabela1[[#This Row],[days]]/2000)*$L$2+(Tabela1[[#This Row],[days]]/2000+0.75)*(IF(Tabela1[[#This Row],[real]]&gt;Tabela1[[#This Row],[AV2]],0.4*Tabela1[[#This Row],[real]]+0.6*Tabela1[[#This Row],[AV2]],Tabela1[[#This Row],[AV2]]))</f>
        <v>3.4851443890097134</v>
      </c>
      <c r="S1319" s="537">
        <f>Tabela1[[#This Row],[real]]-Tabela1[[#This Row],[AV2]]</f>
        <v>-0.18216604748828358</v>
      </c>
      <c r="T1319" s="537">
        <f>Tabela1[[#This Row],[real]]/Tabela1[[#This Row],[AV2]]</f>
        <v>0.94782947938133677</v>
      </c>
      <c r="U1319" s="509">
        <v>43502</v>
      </c>
      <c r="V1319" s="191" t="s">
        <v>4529</v>
      </c>
      <c r="W1319" s="191"/>
      <c r="X1319" s="2"/>
      <c r="Y1319" s="41"/>
      <c r="Z1319" s="40"/>
      <c r="AA1319" s="41"/>
      <c r="AB1319" s="40"/>
    </row>
    <row r="1320" spans="1:28" x14ac:dyDescent="0.2">
      <c r="A1320" s="10">
        <v>40213</v>
      </c>
      <c r="B1320" s="10" t="s">
        <v>1890</v>
      </c>
      <c r="C1320" s="10" t="s">
        <v>2712</v>
      </c>
      <c r="D1320" s="2">
        <v>3.5</v>
      </c>
      <c r="E1320" s="21">
        <v>3.4033934345969534</v>
      </c>
      <c r="F1320" s="116">
        <v>1996</v>
      </c>
      <c r="G13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0" s="39"/>
      <c r="I1320" s="21">
        <v>0.64</v>
      </c>
      <c r="J1320" s="23">
        <f>(Tabela1[[#This Row],[real]]-1)^3/Tabela1[[#This Row],[Z]]*0.00002</f>
        <v>4.3383504686813522E-4</v>
      </c>
      <c r="K1320" s="24">
        <v>2991.4568509983342</v>
      </c>
      <c r="L1320" s="66">
        <v>5100.9393200373606</v>
      </c>
      <c r="M1320" s="1">
        <v>42409</v>
      </c>
      <c r="N1320" s="22">
        <f>IF(Tabela1[[#This Row],[Entry]]=$B$1,Tabela1[[#This Row],[real]],Tabela1[[#This Row],[L2]]/Tabela1[[#This Row],[days2]])</f>
        <v>3.4007542605619374</v>
      </c>
      <c r="O1320" s="22">
        <f>IF(Tabela1[[#This Row],[Entry]]=$B$1,Tabela1[[#This Row],[real]],Tabela1[[#This Row],[L]]/($B$1-Tabela1[[#This Row],[Entry]]))</f>
        <v>3.3848303384454947</v>
      </c>
      <c r="P1320" s="35">
        <v>879.64510864246586</v>
      </c>
      <c r="Q1320" s="3">
        <f>MIN(500,$B$1-Tabela1[[#This Row],[Entry]])</f>
        <v>500</v>
      </c>
      <c r="R1320" s="21">
        <f>(0.25-Tabela1[[#This Row],[days]]/2000)*$L$2+(Tabela1[[#This Row],[days]]/2000+0.75)*(IF(Tabela1[[#This Row],[real]]&gt;Tabela1[[#This Row],[AV2]],0.4*Tabela1[[#This Row],[real]]+0.6*Tabela1[[#This Row],[AV2]],Tabela1[[#This Row],[AV2]]))</f>
        <v>3.4018099301759435</v>
      </c>
      <c r="S1320" s="22">
        <f>Tabela1[[#This Row],[real]]-Tabela1[[#This Row],[AV2]]</f>
        <v>2.639174035016012E-3</v>
      </c>
      <c r="T1320" s="47">
        <f>Tabela1[[#This Row],[real]]/Tabela1[[#This Row],[AV2]]</f>
        <v>1.0007760554961651</v>
      </c>
      <c r="U1320" s="172">
        <v>43502</v>
      </c>
      <c r="V1320" s="191" t="s">
        <v>4870</v>
      </c>
      <c r="W1320" s="191"/>
      <c r="X1320" s="2"/>
      <c r="Y1320" s="41"/>
      <c r="Z1320" s="40"/>
      <c r="AA1320" s="41"/>
      <c r="AB1320" s="40"/>
    </row>
    <row r="1321" spans="1:28" x14ac:dyDescent="0.2">
      <c r="A1321" s="44">
        <v>8553716</v>
      </c>
      <c r="B1321" s="44" t="s">
        <v>3577</v>
      </c>
      <c r="C1321" s="44" t="s">
        <v>3578</v>
      </c>
      <c r="D1321" s="45">
        <v>4</v>
      </c>
      <c r="E1321" s="46">
        <v>3.6427970664534692</v>
      </c>
      <c r="F1321" s="116">
        <v>2017</v>
      </c>
      <c r="G13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5.1942111264294573</v>
      </c>
      <c r="H1321" s="39"/>
      <c r="I1321" s="46">
        <v>0.69</v>
      </c>
      <c r="J1321" s="23">
        <f>(Tabela1[[#This Row],[real]]-1)^3/Tabela1[[#This Row],[Z]]*0.00002</f>
        <v>5.3502287790448925E-4</v>
      </c>
      <c r="K1321" s="111">
        <v>2383.3970109349298</v>
      </c>
      <c r="L1321" s="66">
        <v>3668.8848138163798</v>
      </c>
      <c r="M1321" s="49">
        <v>42986</v>
      </c>
      <c r="N1321" s="22">
        <f>IF(Tabela1[[#This Row],[Entry]]=$B$1,Tabela1[[#This Row],[real]],Tabela1[[#This Row],[L2]]/Tabela1[[#This Row],[days2]])</f>
        <v>3.8975055049443568</v>
      </c>
      <c r="O1321" s="47">
        <f>IF(Tabela1[[#This Row],[Entry]]=$B$1,Tabela1[[#This Row],[real]],Tabela1[[#This Row],[L]]/($B$1-Tabela1[[#This Row],[Entry]]))</f>
        <v>3.9450374342111609</v>
      </c>
      <c r="P1321" s="116">
        <v>611.51857461429211</v>
      </c>
      <c r="Q1321" s="48">
        <f>MIN(500,$B$1-Tabela1[[#This Row],[Entry]])</f>
        <v>500</v>
      </c>
      <c r="R1321" s="46">
        <f>(0.25-Tabela1[[#This Row],[days]]/2000)*$L$2+(Tabela1[[#This Row],[days]]/2000+0.75)*(IF(Tabela1[[#This Row],[real]]&gt;Tabela1[[#This Row],[AV2]],0.4*Tabela1[[#This Row],[real]]+0.6*Tabela1[[#This Row],[AV2]],Tabela1[[#This Row],[AV2]]))</f>
        <v>3.8975055049443568</v>
      </c>
      <c r="S1321" s="47">
        <f>Tabela1[[#This Row],[real]]-Tabela1[[#This Row],[AV2]]</f>
        <v>-0.25470843849088753</v>
      </c>
      <c r="T1321" s="47">
        <f>Tabela1[[#This Row],[real]]/Tabela1[[#This Row],[AV2]]</f>
        <v>0.93464834413504594</v>
      </c>
      <c r="U1321" s="172">
        <v>43501</v>
      </c>
      <c r="V1321" s="191" t="s">
        <v>5709</v>
      </c>
      <c r="W1321" s="191"/>
      <c r="X1321" s="2"/>
      <c r="Y1321" s="41"/>
      <c r="Z1321" s="40"/>
      <c r="AA1321" s="41"/>
      <c r="AB1321" s="40"/>
    </row>
    <row r="1322" spans="1:28" x14ac:dyDescent="0.2">
      <c r="A1322" s="10">
        <v>355297</v>
      </c>
      <c r="B1322" s="10" t="s">
        <v>26</v>
      </c>
      <c r="C1322" s="10" t="s">
        <v>258</v>
      </c>
      <c r="D1322" s="2">
        <v>4</v>
      </c>
      <c r="E1322" s="21">
        <v>3.6506328626544104</v>
      </c>
      <c r="F1322" s="116">
        <v>2005</v>
      </c>
      <c r="G13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4.8145500624558988</v>
      </c>
      <c r="H1322" s="39"/>
      <c r="I1322" s="21">
        <v>0.9</v>
      </c>
      <c r="J1322" s="23">
        <f>(Tabela1[[#This Row],[real]]-1)^3/Tabela1[[#This Row],[Z]]*0.00002</f>
        <v>4.1384357818490268E-4</v>
      </c>
      <c r="K1322" s="24">
        <v>3282.2431803363365</v>
      </c>
      <c r="L1322" s="66">
        <v>5634.338507841092</v>
      </c>
      <c r="M1322" s="1">
        <v>42409</v>
      </c>
      <c r="N1322" s="22">
        <f>IF(Tabela1[[#This Row],[Entry]]=$B$1,Tabela1[[#This Row],[real]],Tabela1[[#This Row],[L2]]/Tabela1[[#This Row],[days2]])</f>
        <v>3.731326586243104</v>
      </c>
      <c r="O1322" s="22">
        <f>IF(Tabela1[[#This Row],[Entry]]=$B$1,Tabela1[[#This Row],[real]],Tabela1[[#This Row],[L]]/($B$1-Tabela1[[#This Row],[Entry]]))</f>
        <v>3.7387780410358937</v>
      </c>
      <c r="P1322" s="35">
        <v>879.64510864246586</v>
      </c>
      <c r="Q1322" s="3">
        <f>MIN(500,$B$1-Tabela1[[#This Row],[Entry]])</f>
        <v>500</v>
      </c>
      <c r="R1322" s="21">
        <f>(0.25-Tabela1[[#This Row],[days]]/2000)*$L$2+(Tabela1[[#This Row],[days]]/2000+0.75)*(IF(Tabela1[[#This Row],[real]]&gt;Tabela1[[#This Row],[AV2]],0.4*Tabela1[[#This Row],[real]]+0.6*Tabela1[[#This Row],[AV2]],Tabela1[[#This Row],[AV2]]))</f>
        <v>3.731326586243104</v>
      </c>
      <c r="S1322" s="22">
        <f>Tabela1[[#This Row],[real]]-Tabela1[[#This Row],[AV2]]</f>
        <v>-8.0693723588693533E-2</v>
      </c>
      <c r="T1322" s="47">
        <f>Tabela1[[#This Row],[real]]/Tabela1[[#This Row],[AV2]]</f>
        <v>0.97837398530426134</v>
      </c>
      <c r="U1322" s="168">
        <v>43501</v>
      </c>
      <c r="V1322" s="191" t="s">
        <v>4102</v>
      </c>
      <c r="W1322" s="191"/>
      <c r="X1322" s="2"/>
      <c r="Y1322" s="41"/>
      <c r="Z1322" s="40"/>
      <c r="AA1322" s="41"/>
      <c r="AB1322" s="40"/>
    </row>
    <row r="1323" spans="1:28" x14ac:dyDescent="0.2">
      <c r="A1323" s="533">
        <v>6690204</v>
      </c>
      <c r="B1323" s="533" t="s">
        <v>5822</v>
      </c>
      <c r="C1323" s="533" t="s">
        <v>5823</v>
      </c>
      <c r="D1323" s="534">
        <v>3.5</v>
      </c>
      <c r="E1323" s="535">
        <v>3.2305190945401661</v>
      </c>
      <c r="F1323" s="503">
        <v>2015</v>
      </c>
      <c r="G13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2.3340005736277543</v>
      </c>
      <c r="H1323" s="534"/>
      <c r="I1323" s="535">
        <v>0.32999999999999996</v>
      </c>
      <c r="J1323" s="504">
        <f>(Tabela1[[#This Row],[real]]-1)^3/Tabela1[[#This Row],[Z]]*0.00002</f>
        <v>6.7256442536593383E-4</v>
      </c>
      <c r="K1323" s="536">
        <v>1151.1961721547987</v>
      </c>
      <c r="L1323" s="505">
        <v>1411.6253343476471</v>
      </c>
      <c r="M1323" s="509">
        <v>43501</v>
      </c>
      <c r="N1323" s="507">
        <f>IF(Tabela1[[#This Row],[Entry]]=$B$1,Tabela1[[#This Row],[real]],Tabela1[[#This Row],[L2]]/Tabela1[[#This Row],[days2]])</f>
        <v>3.3878956902258208</v>
      </c>
      <c r="O1323" s="537">
        <f>IF(Tabela1[[#This Row],[Entry]]=$B$1,Tabela1[[#This Row],[real]],Tabela1[[#This Row],[L]]/($B$1-Tabela1[[#This Row],[Entry]]))</f>
        <v>3.4015068297533668</v>
      </c>
      <c r="P1323" s="538">
        <v>339.79681708502233</v>
      </c>
      <c r="Q1323" s="539">
        <f>MIN(500,$B$1-Tabela1[[#This Row],[Entry]])</f>
        <v>415</v>
      </c>
      <c r="R1323" s="535">
        <f>(0.25-Tabela1[[#This Row],[days]]/2000)*$L$2+(Tabela1[[#This Row],[days]]/2000+0.75)*(IF(Tabela1[[#This Row],[real]]&gt;Tabela1[[#This Row],[AV2]],0.4*Tabela1[[#This Row],[real]]+0.6*Tabela1[[#This Row],[AV2]],Tabela1[[#This Row],[AV2]]))</f>
        <v>3.3857873666754532</v>
      </c>
      <c r="S1323" s="537">
        <f>Tabela1[[#This Row],[real]]-Tabela1[[#This Row],[AV2]]</f>
        <v>-0.15737659568565476</v>
      </c>
      <c r="T1323" s="537">
        <f>Tabela1[[#This Row],[real]]/Tabela1[[#This Row],[AV2]]</f>
        <v>0.95354739045251868</v>
      </c>
      <c r="U1323" s="509">
        <v>43501</v>
      </c>
      <c r="V1323" s="191" t="s">
        <v>3947</v>
      </c>
      <c r="W1323" s="191"/>
      <c r="X1323" s="2"/>
      <c r="Y1323" s="41"/>
      <c r="Z1323" s="40"/>
      <c r="AA1323" s="41"/>
      <c r="AB1323" s="40"/>
    </row>
    <row r="1324" spans="1:28" x14ac:dyDescent="0.2">
      <c r="A1324" s="500">
        <v>4494066</v>
      </c>
      <c r="B1324" s="500" t="s">
        <v>5824</v>
      </c>
      <c r="C1324" s="500" t="s">
        <v>5824</v>
      </c>
      <c r="D1324" s="501">
        <v>3</v>
      </c>
      <c r="E1324" s="502">
        <v>2.7631407914810713</v>
      </c>
      <c r="F1324" s="503">
        <v>2013</v>
      </c>
      <c r="G13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4" s="501"/>
      <c r="I1324" s="502">
        <v>0.32999999999999996</v>
      </c>
      <c r="J1324" s="504">
        <f>(Tabela1[[#This Row],[real]]-1)^3/Tabela1[[#This Row],[Z]]*0.00002</f>
        <v>3.3218271896929787E-4</v>
      </c>
      <c r="K1324" s="505">
        <v>964.30942493950033</v>
      </c>
      <c r="L1324" s="505">
        <v>1180.3454456423642</v>
      </c>
      <c r="M1324" s="506">
        <v>43501</v>
      </c>
      <c r="N1324" s="507">
        <f>IF(Tabela1[[#This Row],[Entry]]=$B$1,Tabela1[[#This Row],[real]],Tabela1[[#This Row],[L2]]/Tabela1[[#This Row],[days2]])</f>
        <v>2.8379001110484667</v>
      </c>
      <c r="O1324" s="507">
        <f>IF(Tabela1[[#This Row],[Entry]]=$B$1,Tabela1[[#This Row],[real]],Tabela1[[#This Row],[L]]/($B$1-Tabela1[[#This Row],[Entry]]))</f>
        <v>2.8442058931141307</v>
      </c>
      <c r="P1324" s="503">
        <v>339.79681708502233</v>
      </c>
      <c r="Q1324" s="508">
        <f>MIN(500,$B$1-Tabela1[[#This Row],[Entry]])</f>
        <v>415</v>
      </c>
      <c r="R1324" s="502">
        <f>(0.25-Tabela1[[#This Row],[days]]/2000)*$L$2+(Tabela1[[#This Row],[days]]/2000+0.75)*(IF(Tabela1[[#This Row],[real]]&gt;Tabela1[[#This Row],[AV2]],0.4*Tabela1[[#This Row],[real]]+0.6*Tabela1[[#This Row],[AV2]],Tabela1[[#This Row],[AV2]]))</f>
        <v>2.8591665996131366</v>
      </c>
      <c r="S1324" s="507">
        <f>Tabela1[[#This Row],[real]]-Tabela1[[#This Row],[AV2]]</f>
        <v>-7.4759319567395455E-2</v>
      </c>
      <c r="T1324" s="507">
        <f>Tabela1[[#This Row],[real]]/Tabela1[[#This Row],[AV2]]</f>
        <v>0.9736568178434668</v>
      </c>
      <c r="U1324" s="509">
        <v>43501</v>
      </c>
      <c r="V1324" s="191" t="s">
        <v>5239</v>
      </c>
      <c r="W1324" s="191"/>
      <c r="X1324" s="2"/>
      <c r="Y1324" s="41"/>
      <c r="Z1324" s="40"/>
      <c r="AA1324" s="41"/>
      <c r="AB1324" s="40"/>
    </row>
    <row r="1325" spans="1:28" x14ac:dyDescent="0.2">
      <c r="A1325" s="65">
        <v>921</v>
      </c>
      <c r="B1325" s="65" t="s">
        <v>49</v>
      </c>
      <c r="C1325" s="65" t="s">
        <v>160</v>
      </c>
      <c r="D1325" s="39">
        <v>3.5</v>
      </c>
      <c r="E1325" s="41">
        <v>3.461866473101479</v>
      </c>
      <c r="F1325" s="116">
        <v>1988</v>
      </c>
      <c r="G13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5" s="39"/>
      <c r="I1325" s="41">
        <v>0.7</v>
      </c>
      <c r="J1325" s="23">
        <f>(Tabela1[[#This Row],[real]]-1)^3/Tabela1[[#This Row],[Z]]*0.00002</f>
        <v>4.2630991892091932E-4</v>
      </c>
      <c r="K1325" s="66">
        <v>3133.9399027558516</v>
      </c>
      <c r="L1325" s="66">
        <v>5388.8679015702901</v>
      </c>
      <c r="M1325" s="67">
        <v>42409</v>
      </c>
      <c r="N1325" s="22">
        <f>IF(Tabela1[[#This Row],[Entry]]=$B$1,Tabela1[[#This Row],[real]],Tabela1[[#This Row],[L2]]/Tabela1[[#This Row],[days2]])</f>
        <v>3.5627321427301313</v>
      </c>
      <c r="O1325" s="42">
        <f>IF(Tabela1[[#This Row],[Entry]]=$B$1,Tabela1[[#This Row],[real]],Tabela1[[#This Row],[L]]/($B$1-Tabela1[[#This Row],[Entry]]))</f>
        <v>3.5758911092039085</v>
      </c>
      <c r="P1325" s="115">
        <v>879.64510864246586</v>
      </c>
      <c r="Q1325" s="43">
        <f>MIN(500,$B$1-Tabela1[[#This Row],[Entry]])</f>
        <v>500</v>
      </c>
      <c r="R13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3.5627321427301313</v>
      </c>
      <c r="S1325" s="42">
        <f>Tabela1[[#This Row],[real]]-Tabela1[[#This Row],[AV2]]</f>
        <v>-0.10086566962865229</v>
      </c>
      <c r="T1325" s="64">
        <f>Tabela1[[#This Row],[real]]/Tabela1[[#This Row],[AV2]]</f>
        <v>0.97168867442519591</v>
      </c>
      <c r="U1325" s="168">
        <v>43501</v>
      </c>
      <c r="V1325" s="191" t="s">
        <v>4483</v>
      </c>
      <c r="W1325" s="191"/>
      <c r="X1325" s="2"/>
      <c r="Y1325" s="41"/>
      <c r="Z1325" s="40"/>
      <c r="AA1325" s="41"/>
      <c r="AB1325" s="40"/>
    </row>
    <row r="1326" spans="1:28" x14ac:dyDescent="0.2">
      <c r="A1326" s="500">
        <v>20</v>
      </c>
      <c r="B1326" s="500" t="s">
        <v>1970</v>
      </c>
      <c r="C1326" s="500" t="s">
        <v>5820</v>
      </c>
      <c r="D1326" s="501">
        <v>3.5</v>
      </c>
      <c r="E1326" s="502">
        <v>3.2311036746418771</v>
      </c>
      <c r="F1326" s="503">
        <v>1984</v>
      </c>
      <c r="G13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2.2639622329798783</v>
      </c>
      <c r="H1326" s="501"/>
      <c r="I1326" s="502">
        <v>0.33999999999999997</v>
      </c>
      <c r="J1326" s="504">
        <f>(Tabela1[[#This Row],[real]]-1)^3/Tabela1[[#This Row],[Z]]*0.00002</f>
        <v>6.5329650242928658E-4</v>
      </c>
      <c r="K1326" s="505">
        <v>1153.2783738803832</v>
      </c>
      <c r="L1326" s="505">
        <v>1414.8534530098113</v>
      </c>
      <c r="M1326" s="506">
        <v>43500</v>
      </c>
      <c r="N1326" s="507">
        <f>IF(Tabela1[[#This Row],[Entry]]=$B$1,Tabela1[[#This Row],[real]],Tabela1[[#This Row],[L2]]/Tabela1[[#This Row],[days2]])</f>
        <v>3.3874418949351117</v>
      </c>
      <c r="O1326" s="507">
        <f>IF(Tabela1[[#This Row],[Entry]]=$B$1,Tabela1[[#This Row],[real]],Tabela1[[#This Row],[L]]/($B$1-Tabela1[[#This Row],[Entry]]))</f>
        <v>3.401090031273585</v>
      </c>
      <c r="P1326" s="503">
        <v>340.45702026793731</v>
      </c>
      <c r="Q1326" s="508">
        <f>MIN(500,$B$1-Tabela1[[#This Row],[Entry]])</f>
        <v>416</v>
      </c>
      <c r="R1326" s="502">
        <f>(0.25-Tabela1[[#This Row],[days]]/2000)*$L$2+(Tabela1[[#This Row],[days]]/2000+0.75)*(IF(Tabela1[[#This Row],[real]]&gt;Tabela1[[#This Row],[AV2]],0.4*Tabela1[[#This Row],[real]]+0.6*Tabela1[[#This Row],[AV2]],Tabela1[[#This Row],[AV2]]))</f>
        <v>3.3853774345934284</v>
      </c>
      <c r="S1326" s="507">
        <f>Tabela1[[#This Row],[real]]-Tabela1[[#This Row],[AV2]]</f>
        <v>-0.15633822029323463</v>
      </c>
      <c r="T1326" s="507">
        <f>Tabela1[[#This Row],[real]]/Tabela1[[#This Row],[AV2]]</f>
        <v>0.95384770421391119</v>
      </c>
      <c r="U1326" s="509">
        <v>43500</v>
      </c>
      <c r="V1326" s="191" t="s">
        <v>4472</v>
      </c>
      <c r="W1326" s="191"/>
      <c r="X1326" s="2"/>
      <c r="Y1326" s="41"/>
      <c r="Z1326" s="40"/>
      <c r="AA1326" s="41"/>
      <c r="AB1326" s="40"/>
    </row>
    <row r="1327" spans="1:28" x14ac:dyDescent="0.2">
      <c r="A1327" s="500">
        <v>8272311</v>
      </c>
      <c r="B1327" s="500" t="s">
        <v>5818</v>
      </c>
      <c r="C1327" s="500" t="s">
        <v>5819</v>
      </c>
      <c r="D1327" s="501">
        <v>3.5</v>
      </c>
      <c r="E1327" s="502">
        <v>3.2403830054564784</v>
      </c>
      <c r="F1327" s="503">
        <v>2016</v>
      </c>
      <c r="G13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1.1522088040226928</v>
      </c>
      <c r="H1327" s="501"/>
      <c r="I1327" s="502">
        <v>0.39</v>
      </c>
      <c r="J1327" s="504">
        <f>(Tabela1[[#This Row],[real]]-1)^3/Tabela1[[#This Row],[Z]]*0.00002</f>
        <v>5.7667642514716057E-4</v>
      </c>
      <c r="K1327" s="505">
        <v>1150.6996828728545</v>
      </c>
      <c r="L1327" s="505">
        <v>1411.0519791403146</v>
      </c>
      <c r="M1327" s="506">
        <v>43500</v>
      </c>
      <c r="N1327" s="507">
        <f>IF(Tabela1[[#This Row],[Entry]]=$B$1,Tabela1[[#This Row],[real]],Tabela1[[#This Row],[L2]]/Tabela1[[#This Row],[days2]])</f>
        <v>3.3798676906919467</v>
      </c>
      <c r="O1327" s="507">
        <f>IF(Tabela1[[#This Row],[Entry]]=$B$1,Tabela1[[#This Row],[real]],Tabela1[[#This Row],[L]]/($B$1-Tabela1[[#This Row],[Entry]]))</f>
        <v>3.3919518729334488</v>
      </c>
      <c r="P1327" s="503">
        <v>340.45702026793731</v>
      </c>
      <c r="Q1327" s="508">
        <f>MIN(500,$B$1-Tabela1[[#This Row],[Entry]])</f>
        <v>416</v>
      </c>
      <c r="R1327" s="502">
        <f>(0.25-Tabela1[[#This Row],[days]]/2000)*$L$2+(Tabela1[[#This Row],[days]]/2000+0.75)*(IF(Tabela1[[#This Row],[real]]&gt;Tabela1[[#This Row],[AV2]],0.4*Tabela1[[#This Row],[real]]+0.6*Tabela1[[#This Row],[AV2]],Tabela1[[#This Row],[AV2]]))</f>
        <v>3.3781213469284763</v>
      </c>
      <c r="S1327" s="507">
        <f>Tabela1[[#This Row],[real]]-Tabela1[[#This Row],[AV2]]</f>
        <v>-0.13948468523546831</v>
      </c>
      <c r="T1327" s="507">
        <f>Tabela1[[#This Row],[real]]/Tabela1[[#This Row],[AV2]]</f>
        <v>0.95873072617025668</v>
      </c>
      <c r="U1327" s="509">
        <v>43500</v>
      </c>
      <c r="V1327" s="191" t="s">
        <v>3936</v>
      </c>
      <c r="W1327" s="191"/>
      <c r="X1327" s="2"/>
      <c r="Y1327" s="41"/>
      <c r="Z1327" s="40"/>
      <c r="AA1327" s="41"/>
      <c r="AB1327" s="40"/>
    </row>
    <row r="1328" spans="1:28" x14ac:dyDescent="0.2">
      <c r="A1328" s="65">
        <v>3979010</v>
      </c>
      <c r="B1328" s="65" t="s">
        <v>3201</v>
      </c>
      <c r="C1328" s="65" t="s">
        <v>3202</v>
      </c>
      <c r="D1328" s="39">
        <v>3</v>
      </c>
      <c r="E1328" s="41">
        <v>2.8629598168533947</v>
      </c>
      <c r="F1328" s="116">
        <v>2012</v>
      </c>
      <c r="G13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8" s="39"/>
      <c r="I1328" s="41">
        <v>0.4</v>
      </c>
      <c r="J1328" s="23">
        <f>(Tabela1[[#This Row],[real]]-1)^3/Tabela1[[#This Row],[Z]]*0.00002</f>
        <v>3.2328121283828662E-4</v>
      </c>
      <c r="K1328" s="66">
        <v>2244.9931116350836</v>
      </c>
      <c r="L1328" s="66">
        <v>3708.1422651338316</v>
      </c>
      <c r="M1328" s="67">
        <v>42683</v>
      </c>
      <c r="N1328" s="22">
        <f>IF(Tabela1[[#This Row],[Entry]]=$B$1,Tabela1[[#This Row],[real]],Tabela1[[#This Row],[L2]]/Tabela1[[#This Row],[days2]])</f>
        <v>2.9840939214858557</v>
      </c>
      <c r="O1328" s="42">
        <f>IF(Tabela1[[#This Row],[Entry]]=$B$1,Tabela1[[#This Row],[real]],Tabela1[[#This Row],[L]]/($B$1-Tabela1[[#This Row],[Entry]]))</f>
        <v>3.0074146513656381</v>
      </c>
      <c r="P1328" s="115">
        <v>752.31985678160049</v>
      </c>
      <c r="Q1328" s="43">
        <f>MIN(500,$B$1-Tabela1[[#This Row],[Entry]])</f>
        <v>500</v>
      </c>
      <c r="R1328" s="41">
        <f>(0.25-Tabela1[[#This Row],[days]]/2000)*$L$2+(Tabela1[[#This Row],[days]]/2000+0.75)*(IF(Tabela1[[#This Row],[real]]&gt;Tabela1[[#This Row],[AV2]],0.4*Tabela1[[#This Row],[real]]+0.6*Tabela1[[#This Row],[AV2]],Tabela1[[#This Row],[AV2]]))</f>
        <v>2.9840939214858557</v>
      </c>
      <c r="S1328" s="42">
        <f>Tabela1[[#This Row],[real]]-Tabela1[[#This Row],[AV2]]</f>
        <v>-0.12113410463246099</v>
      </c>
      <c r="T1328" s="64">
        <f>Tabela1[[#This Row],[real]]/Tabela1[[#This Row],[AV2]]</f>
        <v>0.95940673858812553</v>
      </c>
      <c r="U1328" s="172">
        <v>43500</v>
      </c>
      <c r="V1328" s="191" t="s">
        <v>4173</v>
      </c>
      <c r="W1328" s="191"/>
      <c r="X1328" s="2"/>
      <c r="Y1328" s="41"/>
      <c r="Z1328" s="40"/>
      <c r="AA1328" s="41"/>
      <c r="AB1328" s="40"/>
    </row>
    <row r="1329" spans="1:28" x14ac:dyDescent="0.2">
      <c r="A1329" s="65">
        <v>50596</v>
      </c>
      <c r="B1329" s="65" t="s">
        <v>1793</v>
      </c>
      <c r="C1329" s="65" t="s">
        <v>6546</v>
      </c>
      <c r="D1329" s="39">
        <v>3</v>
      </c>
      <c r="E1329" s="41">
        <v>2.8881587604612933</v>
      </c>
      <c r="F1329" s="116">
        <v>2003</v>
      </c>
      <c r="G13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29" s="39"/>
      <c r="I1329" s="41">
        <v>0.64</v>
      </c>
      <c r="J1329" s="23">
        <f>(Tabela1[[#This Row],[real]]-1)^3/Tabela1[[#This Row],[Z]]*0.00002</f>
        <v>2.103611543973027E-4</v>
      </c>
      <c r="K1329" s="66">
        <v>2524.9655986634584</v>
      </c>
      <c r="L1329" s="66">
        <v>4318.8547494314016</v>
      </c>
      <c r="M1329" s="67">
        <v>42409</v>
      </c>
      <c r="N1329" s="22">
        <f>IF(Tabela1[[#This Row],[Entry]]=$B$1,Tabela1[[#This Row],[real]],Tabela1[[#This Row],[L2]]/Tabela1[[#This Row],[days2]])</f>
        <v>2.8704366952715445</v>
      </c>
      <c r="O1329" s="42">
        <f>IF(Tabela1[[#This Row],[Entry]]=$B$1,Tabela1[[#This Row],[real]],Tabela1[[#This Row],[L]]/($B$1-Tabela1[[#This Row],[Entry]]))</f>
        <v>2.8658624747388197</v>
      </c>
      <c r="P1329" s="115">
        <v>879.64510864246586</v>
      </c>
      <c r="Q1329" s="43">
        <f>MIN(500,$B$1-Tabela1[[#This Row],[Entry]])</f>
        <v>500</v>
      </c>
      <c r="R1329" s="41">
        <f>(0.25-Tabela1[[#This Row],[days]]/2000)*$L$2+(Tabela1[[#This Row],[days]]/2000+0.75)*(IF(Tabela1[[#This Row],[real]]&gt;Tabela1[[#This Row],[AV2]],0.4*Tabela1[[#This Row],[real]]+0.6*Tabela1[[#This Row],[AV2]],Tabela1[[#This Row],[AV2]]))</f>
        <v>2.8775255213474438</v>
      </c>
      <c r="S1329" s="42">
        <f>Tabela1[[#This Row],[real]]-Tabela1[[#This Row],[AV2]]</f>
        <v>1.7722065189748726E-2</v>
      </c>
      <c r="T1329" s="64">
        <f>Tabela1[[#This Row],[real]]/Tabela1[[#This Row],[AV2]]</f>
        <v>1.0061739961793765</v>
      </c>
      <c r="U1329" s="172">
        <v>43500</v>
      </c>
      <c r="V1329" s="191" t="s">
        <v>4742</v>
      </c>
      <c r="W1329" s="191"/>
      <c r="X1329" s="2"/>
      <c r="Y1329" s="41"/>
      <c r="Z1329" s="40"/>
      <c r="AA1329" s="41"/>
      <c r="AB1329" s="40"/>
    </row>
    <row r="1330" spans="1:28" x14ac:dyDescent="0.2">
      <c r="A1330" s="10">
        <v>3908397</v>
      </c>
      <c r="B1330" s="10" t="s">
        <v>1283</v>
      </c>
      <c r="C1330" s="10" t="s">
        <v>3331</v>
      </c>
      <c r="D1330" s="2">
        <v>3</v>
      </c>
      <c r="E1330" s="21">
        <v>2.9278103828649042</v>
      </c>
      <c r="F1330" s="116">
        <v>2012</v>
      </c>
      <c r="G13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0" s="39"/>
      <c r="I1330" s="21">
        <v>0.5</v>
      </c>
      <c r="J1330" s="23">
        <f>(Tabela1[[#This Row],[real]]-1)^3/Tabela1[[#This Row],[Z]]*0.00002</f>
        <v>2.8658465738451249E-4</v>
      </c>
      <c r="K1330" s="24">
        <v>2323.6367680310127</v>
      </c>
      <c r="L1330" s="66">
        <v>3836.841194995548</v>
      </c>
      <c r="M1330" s="1">
        <v>42731</v>
      </c>
      <c r="N1330" s="22">
        <f>IF(Tabela1[[#This Row],[Entry]]=$B$1,Tabela1[[#This Row],[real]],Tabela1[[#This Row],[L2]]/Tabela1[[#This Row],[days2]])</f>
        <v>3.1829999559432416</v>
      </c>
      <c r="O1330" s="22">
        <f>IF(Tabela1[[#This Row],[Entry]]=$B$1,Tabela1[[#This Row],[real]],Tabela1[[#This Row],[L]]/($B$1-Tabela1[[#This Row],[Entry]]))</f>
        <v>3.2378406708823189</v>
      </c>
      <c r="P1330" s="35">
        <v>730.01470317093754</v>
      </c>
      <c r="Q1330" s="3">
        <f>MIN(500,$B$1-Tabela1[[#This Row],[Entry]])</f>
        <v>500</v>
      </c>
      <c r="R1330" s="21">
        <f>(0.25-Tabela1[[#This Row],[days]]/2000)*$L$2+(Tabela1[[#This Row],[days]]/2000+0.75)*(IF(Tabela1[[#This Row],[real]]&gt;Tabela1[[#This Row],[AV2]],0.4*Tabela1[[#This Row],[real]]+0.6*Tabela1[[#This Row],[AV2]],Tabela1[[#This Row],[AV2]]))</f>
        <v>3.1829999559432416</v>
      </c>
      <c r="S1330" s="22">
        <f>Tabela1[[#This Row],[real]]-Tabela1[[#This Row],[AV2]]</f>
        <v>-0.25518957307833734</v>
      </c>
      <c r="T1330" s="47">
        <f>Tabela1[[#This Row],[real]]/Tabela1[[#This Row],[AV2]]</f>
        <v>0.91982734005325639</v>
      </c>
      <c r="U1330" s="168">
        <v>43500</v>
      </c>
      <c r="V1330" s="191" t="s">
        <v>3941</v>
      </c>
      <c r="W1330" s="191"/>
      <c r="X1330" s="2"/>
      <c r="Y1330" s="41"/>
      <c r="Z1330" s="40"/>
      <c r="AA1330" s="41"/>
      <c r="AB1330" s="40"/>
    </row>
    <row r="1331" spans="1:28" x14ac:dyDescent="0.2">
      <c r="A1331" s="65">
        <v>124755</v>
      </c>
      <c r="B1331" s="65" t="s">
        <v>949</v>
      </c>
      <c r="C1331" s="65" t="s">
        <v>1583</v>
      </c>
      <c r="D1331" s="39">
        <v>3.5</v>
      </c>
      <c r="E1331" s="41">
        <v>3.3900028348580777</v>
      </c>
      <c r="F1331" s="116">
        <v>2000</v>
      </c>
      <c r="G13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1" s="39"/>
      <c r="I1331" s="41">
        <v>0.79</v>
      </c>
      <c r="J1331" s="23">
        <f>(Tabela1[[#This Row],[real]]-1)^3/Tabela1[[#This Row],[Z]]*0.00002</f>
        <v>3.4561943238066076E-4</v>
      </c>
      <c r="K1331" s="66">
        <v>2839.6626049301849</v>
      </c>
      <c r="L1331" s="66">
        <v>4818.3027754117329</v>
      </c>
      <c r="M1331" s="67">
        <v>42409</v>
      </c>
      <c r="N1331" s="22">
        <f>IF(Tabela1[[#This Row],[Entry]]=$B$1,Tabela1[[#This Row],[real]],Tabela1[[#This Row],[L2]]/Tabela1[[#This Row],[days2]])</f>
        <v>3.2281912069204415</v>
      </c>
      <c r="O1331" s="42">
        <f>IF(Tabela1[[#This Row],[Entry]]=$B$1,Tabela1[[#This Row],[real]],Tabela1[[#This Row],[L]]/($B$1-Tabela1[[#This Row],[Entry]]))</f>
        <v>3.1972812046527754</v>
      </c>
      <c r="P1331" s="115">
        <v>879.64510864246586</v>
      </c>
      <c r="Q1331" s="43">
        <f>MIN(500,$B$1-Tabela1[[#This Row],[Entry]])</f>
        <v>500</v>
      </c>
      <c r="R1331" s="41">
        <f>(0.25-Tabela1[[#This Row],[days]]/2000)*$L$2+(Tabela1[[#This Row],[days]]/2000+0.75)*(IF(Tabela1[[#This Row],[real]]&gt;Tabela1[[#This Row],[AV2]],0.4*Tabela1[[#This Row],[real]]+0.6*Tabela1[[#This Row],[AV2]],Tabela1[[#This Row],[AV2]]))</f>
        <v>3.2929158580954958</v>
      </c>
      <c r="S1331" s="42">
        <f>Tabela1[[#This Row],[real]]-Tabela1[[#This Row],[AV2]]</f>
        <v>0.16181162793763626</v>
      </c>
      <c r="T1331" s="64">
        <f>Tabela1[[#This Row],[real]]/Tabela1[[#This Row],[AV2]]</f>
        <v>1.0501245488776354</v>
      </c>
      <c r="U1331" s="172">
        <v>43500</v>
      </c>
      <c r="V1331" s="191" t="s">
        <v>4806</v>
      </c>
      <c r="W1331" s="191"/>
      <c r="X1331" s="2"/>
      <c r="Y1331" s="41"/>
      <c r="Z1331" s="40"/>
      <c r="AA1331" s="41"/>
      <c r="AB1331" s="40"/>
    </row>
    <row r="1332" spans="1:28" x14ac:dyDescent="0.2">
      <c r="A1332" s="75">
        <v>5912336</v>
      </c>
      <c r="B1332" s="75" t="s">
        <v>3563</v>
      </c>
      <c r="C1332" s="75" t="s">
        <v>3622</v>
      </c>
      <c r="D1332" s="76">
        <v>3.5</v>
      </c>
      <c r="E1332" s="77">
        <v>3.398722403000817</v>
      </c>
      <c r="F1332" s="116">
        <v>2014</v>
      </c>
      <c r="G13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2" s="39"/>
      <c r="I1332" s="77">
        <v>0.53</v>
      </c>
      <c r="J1332" s="23">
        <f>(Tabela1[[#This Row],[real]]-1)^3/Tabela1[[#This Row],[Z]]*0.00002</f>
        <v>5.2082773109427243E-4</v>
      </c>
      <c r="K1332" s="112">
        <v>2086.5805014878042</v>
      </c>
      <c r="L1332" s="66">
        <v>3136.1363279289712</v>
      </c>
      <c r="M1332" s="79">
        <v>43042</v>
      </c>
      <c r="N1332" s="22">
        <f>IF(Tabela1[[#This Row],[Entry]]=$B$1,Tabela1[[#This Row],[real]],Tabela1[[#This Row],[L2]]/Tabela1[[#This Row],[days2]])</f>
        <v>3.563783312358983</v>
      </c>
      <c r="O1332" s="64">
        <f>IF(Tabela1[[#This Row],[Entry]]=$B$1,Tabela1[[#This Row],[real]],Tabela1[[#This Row],[L]]/($B$1-Tabela1[[#This Row],[Entry]]))</f>
        <v>3.5882566681109509</v>
      </c>
      <c r="P1332" s="117">
        <v>585.49589540185298</v>
      </c>
      <c r="Q1332" s="78">
        <f>MIN(500,$B$1-Tabela1[[#This Row],[Entry]])</f>
        <v>500</v>
      </c>
      <c r="R1332" s="77">
        <f>(0.25-Tabela1[[#This Row],[days]]/2000)*$L$2+(Tabela1[[#This Row],[days]]/2000+0.75)*(IF(Tabela1[[#This Row],[real]]&gt;Tabela1[[#This Row],[AV2]],0.4*Tabela1[[#This Row],[real]]+0.6*Tabela1[[#This Row],[AV2]],Tabela1[[#This Row],[AV2]]))</f>
        <v>3.563783312358983</v>
      </c>
      <c r="S1332" s="64">
        <f>Tabela1[[#This Row],[real]]-Tabela1[[#This Row],[AV2]]</f>
        <v>-0.16506090935816609</v>
      </c>
      <c r="T1332" s="64">
        <f>Tabela1[[#This Row],[real]]/Tabela1[[#This Row],[AV2]]</f>
        <v>0.9536837975570106</v>
      </c>
      <c r="U1332" s="168">
        <v>43500</v>
      </c>
      <c r="V1332" s="191" t="s">
        <v>4761</v>
      </c>
      <c r="W1332" s="191"/>
      <c r="X1332" s="2"/>
      <c r="Y1332" s="41"/>
      <c r="Z1332" s="40"/>
      <c r="AA1332" s="41"/>
      <c r="AB1332" s="40"/>
    </row>
    <row r="1333" spans="1:28" x14ac:dyDescent="0.2">
      <c r="A1333" s="533">
        <v>9602884</v>
      </c>
      <c r="B1333" s="533" t="s">
        <v>632</v>
      </c>
      <c r="C1333" s="533" t="s">
        <v>5816</v>
      </c>
      <c r="D1333" s="534">
        <v>3</v>
      </c>
      <c r="E1333" s="535">
        <v>2.836687678427408</v>
      </c>
      <c r="F1333" s="503">
        <v>2019</v>
      </c>
      <c r="G13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3" s="597">
        <v>3</v>
      </c>
      <c r="I1333" s="535">
        <v>0.27999999999999997</v>
      </c>
      <c r="J1333" s="504">
        <f>(Tabela1[[#This Row],[real]]-1)^3/Tabela1[[#This Row],[Z]]*0.00002</f>
        <v>4.4256585274628809E-4</v>
      </c>
      <c r="K1333" s="536">
        <v>1004.6490293433905</v>
      </c>
      <c r="L1333" s="505">
        <v>1232.4238108060683</v>
      </c>
      <c r="M1333" s="509">
        <v>43498</v>
      </c>
      <c r="N1333" s="507">
        <f>IF(Tabela1[[#This Row],[Entry]]=$B$1,Tabela1[[#This Row],[real]],Tabela1[[#This Row],[L2]]/Tabela1[[#This Row],[days2]])</f>
        <v>2.9395003037507048</v>
      </c>
      <c r="O1333" s="537">
        <f>IF(Tabela1[[#This Row],[Entry]]=$B$1,Tabela1[[#This Row],[real]],Tabela1[[#This Row],[L]]/($B$1-Tabela1[[#This Row],[Entry]]))</f>
        <v>2.9483823225025558</v>
      </c>
      <c r="P1333" s="538">
        <v>341.77544668442169</v>
      </c>
      <c r="Q1333" s="539">
        <f>MIN(500,$B$1-Tabela1[[#This Row],[Entry]])</f>
        <v>418</v>
      </c>
      <c r="R1333" s="535">
        <f>(0.25-Tabela1[[#This Row],[days]]/2000)*$L$2+(Tabela1[[#This Row],[days]]/2000+0.75)*(IF(Tabela1[[#This Row],[real]]&gt;Tabela1[[#This Row],[AV2]],0.4*Tabela1[[#This Row],[real]]+0.6*Tabela1[[#This Row],[AV2]],Tabela1[[#This Row],[AV2]]))</f>
        <v>2.9558506024652416</v>
      </c>
      <c r="S1333" s="537">
        <f>Tabela1[[#This Row],[real]]-Tabela1[[#This Row],[AV2]]</f>
        <v>-0.10281262532329682</v>
      </c>
      <c r="T1333" s="537">
        <f>Tabela1[[#This Row],[real]]/Tabela1[[#This Row],[AV2]]</f>
        <v>0.96502377455375277</v>
      </c>
      <c r="U1333" s="509">
        <v>43498</v>
      </c>
      <c r="V1333" s="191" t="s">
        <v>4876</v>
      </c>
      <c r="W1333" s="191"/>
      <c r="X1333" s="2"/>
      <c r="Y1333" s="41"/>
      <c r="Z1333" s="40"/>
      <c r="AA1333" s="41"/>
      <c r="AB1333" s="40"/>
    </row>
    <row r="1334" spans="1:28" x14ac:dyDescent="0.2">
      <c r="A1334" s="65">
        <v>141652</v>
      </c>
      <c r="B1334" s="65" t="s">
        <v>132</v>
      </c>
      <c r="C1334" s="95" t="s">
        <v>133</v>
      </c>
      <c r="D1334" s="39">
        <v>4</v>
      </c>
      <c r="E1334" s="41">
        <v>3.9588010801416962</v>
      </c>
      <c r="F1334" s="116">
        <v>1991</v>
      </c>
      <c r="G13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4" s="39"/>
      <c r="I1334" s="41">
        <v>0.89</v>
      </c>
      <c r="J1334" s="23">
        <f>(Tabela1[[#This Row],[real]]-1)^3/Tabela1[[#This Row],[Z]]*0.00002</f>
        <v>5.8208618862416858E-4</v>
      </c>
      <c r="K1334" s="66">
        <v>3495.4776799081724</v>
      </c>
      <c r="L1334" s="66">
        <v>5972.0706248420747</v>
      </c>
      <c r="M1334" s="67">
        <v>42409</v>
      </c>
      <c r="N1334" s="22">
        <f>IF(Tabela1[[#This Row],[Entry]]=$B$1,Tabela1[[#This Row],[real]],Tabela1[[#This Row],[L2]]/Tabela1[[#This Row],[days2]])</f>
        <v>3.9737362779208256</v>
      </c>
      <c r="O1334" s="42">
        <f>IF(Tabela1[[#This Row],[Entry]]=$B$1,Tabela1[[#This Row],[real]],Tabela1[[#This Row],[L]]/($B$1-Tabela1[[#This Row],[Entry]]))</f>
        <v>3.9628869441553252</v>
      </c>
      <c r="P1334" s="115">
        <v>879.64510864246586</v>
      </c>
      <c r="Q1334" s="43">
        <f>MIN(500,$B$1-Tabela1[[#This Row],[Entry]])</f>
        <v>500</v>
      </c>
      <c r="R1334" s="41">
        <f>(0.25-Tabela1[[#This Row],[days]]/2000)*$L$2+(Tabela1[[#This Row],[days]]/2000+0.75)*(IF(Tabela1[[#This Row],[real]]&gt;Tabela1[[#This Row],[AV2]],0.4*Tabela1[[#This Row],[real]]+0.6*Tabela1[[#This Row],[AV2]],Tabela1[[#This Row],[AV2]]))</f>
        <v>3.9737362779208256</v>
      </c>
      <c r="S1334" s="42">
        <f>Tabela1[[#This Row],[real]]-Tabela1[[#This Row],[AV2]]</f>
        <v>-1.4935197779129439E-2</v>
      </c>
      <c r="T1334" s="64">
        <f>Tabela1[[#This Row],[real]]/Tabela1[[#This Row],[AV2]]</f>
        <v>0.99624152265410426</v>
      </c>
      <c r="U1334" s="172">
        <v>43498</v>
      </c>
      <c r="V1334" s="191" t="s">
        <v>4295</v>
      </c>
      <c r="W1334" s="191"/>
      <c r="X1334" s="2"/>
      <c r="Y1334" s="41"/>
      <c r="Z1334" s="40"/>
      <c r="AA1334" s="41"/>
      <c r="AB1334" s="40"/>
    </row>
    <row r="1335" spans="1:28" x14ac:dyDescent="0.2">
      <c r="A1335" s="65">
        <v>976</v>
      </c>
      <c r="B1335" s="65" t="s">
        <v>141</v>
      </c>
      <c r="C1335" s="65" t="s">
        <v>2720</v>
      </c>
      <c r="D1335" s="39">
        <v>3.5</v>
      </c>
      <c r="E1335" s="41">
        <v>3.2149812267958207</v>
      </c>
      <c r="F1335" s="116">
        <v>1973</v>
      </c>
      <c r="G13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4.1955871566039376</v>
      </c>
      <c r="H1335" s="39"/>
      <c r="I1335" s="41">
        <v>0.87</v>
      </c>
      <c r="J1335" s="23">
        <f>(Tabela1[[#This Row],[real]]-1)^3/Tabela1[[#This Row],[Z]]*0.00002</f>
        <v>2.4981636921036528E-4</v>
      </c>
      <c r="K1335" s="66">
        <v>2564.7105542460476</v>
      </c>
      <c r="L1335" s="66">
        <v>4308.7965541190015</v>
      </c>
      <c r="M1335" s="67">
        <v>42413</v>
      </c>
      <c r="N1335" s="22">
        <f>IF(Tabela1[[#This Row],[Entry]]=$B$1,Tabela1[[#This Row],[real]],Tabela1[[#This Row],[L2]]/Tabela1[[#This Row],[days2]])</f>
        <v>2.9217936305299106</v>
      </c>
      <c r="O1335" s="42">
        <f>IF(Tabela1[[#This Row],[Entry]]=$B$1,Tabela1[[#This Row],[real]],Tabela1[[#This Row],[L]]/($B$1-Tabela1[[#This Row],[Entry]]))</f>
        <v>2.8667974411969404</v>
      </c>
      <c r="P1335" s="115">
        <v>877.78634584157794</v>
      </c>
      <c r="Q1335" s="43">
        <f>MIN(500,$B$1-Tabela1[[#This Row],[Entry]])</f>
        <v>500</v>
      </c>
      <c r="R1335" s="41">
        <f>(0.25-Tabela1[[#This Row],[days]]/2000)*$L$2+(Tabela1[[#This Row],[days]]/2000+0.75)*(IF(Tabela1[[#This Row],[real]]&gt;Tabela1[[#This Row],[AV2]],0.4*Tabela1[[#This Row],[real]]+0.6*Tabela1[[#This Row],[AV2]],Tabela1[[#This Row],[AV2]]))</f>
        <v>3.0390686690362747</v>
      </c>
      <c r="S1335" s="42">
        <f>Tabela1[[#This Row],[real]]-Tabela1[[#This Row],[AV2]]</f>
        <v>0.29318759626591007</v>
      </c>
      <c r="T1335" s="64">
        <f>Tabela1[[#This Row],[real]]/Tabela1[[#This Row],[AV2]]</f>
        <v>1.1003450733831384</v>
      </c>
      <c r="U1335" s="168">
        <v>43497</v>
      </c>
      <c r="V1335" s="191" t="s">
        <v>4404</v>
      </c>
      <c r="W1335" s="191"/>
      <c r="X1335" s="2"/>
      <c r="Y1335" s="41"/>
      <c r="Z1335" s="40"/>
      <c r="AA1335" s="41"/>
      <c r="AB1335" s="40"/>
    </row>
    <row r="1336" spans="1:28" x14ac:dyDescent="0.2">
      <c r="A1336" s="65">
        <v>4882</v>
      </c>
      <c r="B1336" s="65" t="s">
        <v>2995</v>
      </c>
      <c r="C1336" s="65" t="s">
        <v>2996</v>
      </c>
      <c r="D1336" s="39">
        <v>3</v>
      </c>
      <c r="E1336" s="41">
        <v>3.0798027712988572</v>
      </c>
      <c r="F1336" s="116">
        <v>1994</v>
      </c>
      <c r="G13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6" s="39"/>
      <c r="I1336" s="41">
        <v>0.52</v>
      </c>
      <c r="J1336" s="23">
        <f>(Tabela1[[#This Row],[real]]-1)^3/Tabela1[[#This Row],[Z]]*0.00002</f>
        <v>3.4601355276789292E-4</v>
      </c>
      <c r="K1336" s="66">
        <v>2408.3035647841712</v>
      </c>
      <c r="L1336" s="66">
        <v>3990.8112279985712</v>
      </c>
      <c r="M1336" s="67">
        <v>42615</v>
      </c>
      <c r="N1336" s="22">
        <f>IF(Tabela1[[#This Row],[Entry]]=$B$1,Tabela1[[#This Row],[real]],Tabela1[[#This Row],[L2]]/Tabela1[[#This Row],[days2]])</f>
        <v>3.0721338611017233</v>
      </c>
      <c r="O1336" s="42">
        <f>IF(Tabela1[[#This Row],[Entry]]=$B$1,Tabela1[[#This Row],[real]],Tabela1[[#This Row],[L]]/($B$1-Tabela1[[#This Row],[Entry]]))</f>
        <v>3.0674951790919072</v>
      </c>
      <c r="P1336" s="115">
        <v>783.91882439670439</v>
      </c>
      <c r="Q1336" s="43">
        <f>MIN(500,$B$1-Tabela1[[#This Row],[Entry]])</f>
        <v>500</v>
      </c>
      <c r="R133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3.0752014251805768</v>
      </c>
      <c r="S1336" s="42">
        <f>Tabela1[[#This Row],[real]]-Tabela1[[#This Row],[AV2]]</f>
        <v>7.6689101971338935E-3</v>
      </c>
      <c r="T1336" s="64">
        <f>Tabela1[[#This Row],[real]]/Tabela1[[#This Row],[AV2]]</f>
        <v>1.0024962812637284</v>
      </c>
      <c r="U1336" s="172">
        <v>43497</v>
      </c>
      <c r="V1336" s="191" t="s">
        <v>4866</v>
      </c>
      <c r="W1336" s="191"/>
      <c r="X1336" s="2"/>
      <c r="Y1336" s="41"/>
      <c r="Z1336" s="40"/>
      <c r="AA1336" s="41"/>
      <c r="AB1336" s="40"/>
    </row>
    <row r="1337" spans="1:28" x14ac:dyDescent="0.2">
      <c r="A1337" s="65">
        <v>3873725</v>
      </c>
      <c r="B1337" s="65" t="s">
        <v>1526</v>
      </c>
      <c r="C1337" s="65" t="s">
        <v>1561</v>
      </c>
      <c r="D1337" s="39">
        <v>3</v>
      </c>
      <c r="E1337" s="41">
        <v>3.1058552418804126</v>
      </c>
      <c r="F1337" s="116">
        <v>2012</v>
      </c>
      <c r="G13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7" s="39"/>
      <c r="I1337" s="41">
        <v>0.66999999999999993</v>
      </c>
      <c r="J1337" s="23">
        <f>(Tabela1[[#This Row],[real]]-1)^3/Tabela1[[#This Row],[Z]]*0.00002</f>
        <v>2.7876659818269409E-4</v>
      </c>
      <c r="K1337" s="66">
        <v>2539.2655346600482</v>
      </c>
      <c r="L1337" s="66">
        <v>4287.8064440383168</v>
      </c>
      <c r="M1337" s="67">
        <v>42409</v>
      </c>
      <c r="N1337" s="22">
        <f>IF(Tabela1[[#This Row],[Entry]]=$B$1,Tabela1[[#This Row],[real]],Tabela1[[#This Row],[L2]]/Tabela1[[#This Row],[days2]])</f>
        <v>2.8866931785465537</v>
      </c>
      <c r="O1337" s="42">
        <f>IF(Tabela1[[#This Row],[Entry]]=$B$1,Tabela1[[#This Row],[real]],Tabela1[[#This Row],[L]]/($B$1-Tabela1[[#This Row],[Entry]]))</f>
        <v>2.8452597505231032</v>
      </c>
      <c r="P1337" s="115">
        <v>879.64510864246586</v>
      </c>
      <c r="Q1337" s="43">
        <f>MIN(500,$B$1-Tabela1[[#This Row],[Entry]])</f>
        <v>500</v>
      </c>
      <c r="R1337" s="41">
        <f>(0.25-Tabela1[[#This Row],[days]]/2000)*$L$2+(Tabela1[[#This Row],[days]]/2000+0.75)*(IF(Tabela1[[#This Row],[real]]&gt;Tabela1[[#This Row],[AV2]],0.4*Tabela1[[#This Row],[real]]+0.6*Tabela1[[#This Row],[AV2]],Tabela1[[#This Row],[AV2]]))</f>
        <v>2.9743580038800976</v>
      </c>
      <c r="S1337" s="42">
        <f>Tabela1[[#This Row],[real]]-Tabela1[[#This Row],[AV2]]</f>
        <v>0.2191620633338589</v>
      </c>
      <c r="T1337" s="64">
        <f>Tabela1[[#This Row],[real]]/Tabela1[[#This Row],[AV2]]</f>
        <v>1.0759214955585292</v>
      </c>
      <c r="U1337" s="168">
        <v>43497</v>
      </c>
      <c r="V1337" s="191" t="s">
        <v>4212</v>
      </c>
      <c r="W1337" s="191"/>
      <c r="X1337" s="2"/>
      <c r="Y1337" s="41"/>
      <c r="Z1337" s="40"/>
      <c r="AA1337" s="41"/>
      <c r="AB1337" s="40"/>
    </row>
    <row r="1338" spans="1:28" x14ac:dyDescent="0.2">
      <c r="A1338" s="65">
        <v>3234639</v>
      </c>
      <c r="B1338" s="65" t="s">
        <v>1763</v>
      </c>
      <c r="C1338" s="65" t="s">
        <v>6519</v>
      </c>
      <c r="D1338" s="39">
        <v>3.5</v>
      </c>
      <c r="E1338" s="41">
        <v>3.4192327877135735</v>
      </c>
      <c r="F1338" s="116">
        <v>2010</v>
      </c>
      <c r="G13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38" s="39"/>
      <c r="I1338" s="41">
        <v>0.63</v>
      </c>
      <c r="J1338" s="23">
        <f>(Tabela1[[#This Row],[real]]-1)^3/Tabela1[[#This Row],[Z]]*0.00002</f>
        <v>4.4949247513613943E-4</v>
      </c>
      <c r="K1338" s="66">
        <v>2519.5950431890851</v>
      </c>
      <c r="L1338" s="66">
        <v>4115.6335764859477</v>
      </c>
      <c r="M1338" s="67">
        <v>42614</v>
      </c>
      <c r="N1338" s="22">
        <f>IF(Tabela1[[#This Row],[Entry]]=$B$1,Tabela1[[#This Row],[real]],Tabela1[[#This Row],[L2]]/Tabela1[[#This Row],[days2]])</f>
        <v>3.212197853084326</v>
      </c>
      <c r="O1338" s="42">
        <f>IF(Tabela1[[#This Row],[Entry]]=$B$1,Tabela1[[#This Row],[real]],Tabela1[[#This Row],[L]]/($B$1-Tabela1[[#This Row],[Entry]]))</f>
        <v>3.1610088913102516</v>
      </c>
      <c r="P1338" s="115">
        <v>784.38351509692677</v>
      </c>
      <c r="Q1338" s="43">
        <f>MIN(500,$B$1-Tabela1[[#This Row],[Entry]])</f>
        <v>500</v>
      </c>
      <c r="R1338" s="41">
        <f>(0.25-Tabela1[[#This Row],[days]]/2000)*$L$2+(Tabela1[[#This Row],[days]]/2000+0.75)*(IF(Tabela1[[#This Row],[real]]&gt;Tabela1[[#This Row],[AV2]],0.4*Tabela1[[#This Row],[real]]+0.6*Tabela1[[#This Row],[AV2]],Tabela1[[#This Row],[AV2]]))</f>
        <v>3.2950118269360251</v>
      </c>
      <c r="S1338" s="42">
        <f>Tabela1[[#This Row],[real]]-Tabela1[[#This Row],[AV2]]</f>
        <v>0.20703493462924749</v>
      </c>
      <c r="T1338" s="64">
        <f>Tabela1[[#This Row],[real]]/Tabela1[[#This Row],[AV2]]</f>
        <v>1.0644527342643151</v>
      </c>
      <c r="U1338" s="168">
        <v>43497</v>
      </c>
      <c r="V1338" s="191" t="s">
        <v>4936</v>
      </c>
      <c r="W1338" s="191"/>
      <c r="X1338" s="2"/>
      <c r="Y1338" s="41"/>
      <c r="Z1338" s="40"/>
      <c r="AA1338" s="41"/>
      <c r="AB1338" s="40"/>
    </row>
    <row r="1339" spans="1:28" x14ac:dyDescent="0.2">
      <c r="A1339" s="533">
        <v>8509639</v>
      </c>
      <c r="B1339" s="533" t="s">
        <v>5814</v>
      </c>
      <c r="C1339" s="533" t="s">
        <v>5815</v>
      </c>
      <c r="D1339" s="534">
        <v>3.5</v>
      </c>
      <c r="E1339" s="535">
        <v>3.2338225041846234</v>
      </c>
      <c r="F1339" s="503">
        <v>2017</v>
      </c>
      <c r="G13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1.9382202018689707</v>
      </c>
      <c r="H1339" s="534"/>
      <c r="I1339" s="535">
        <v>0.35</v>
      </c>
      <c r="J1339" s="504">
        <f>(Tabela1[[#This Row],[real]]-1)^3/Tabela1[[#This Row],[Z]]*0.00002</f>
        <v>6.3695380572700822E-4</v>
      </c>
      <c r="K1339" s="536">
        <v>1163.9018570674407</v>
      </c>
      <c r="L1339" s="505">
        <v>1430.7013130846462</v>
      </c>
      <c r="M1339" s="509">
        <v>43496</v>
      </c>
      <c r="N1339" s="507">
        <f>IF(Tabela1[[#This Row],[Entry]]=$B$1,Tabela1[[#This Row],[real]],Tabela1[[#This Row],[L2]]/Tabela1[[#This Row],[days2]])</f>
        <v>3.3923975013843015</v>
      </c>
      <c r="O1339" s="537">
        <f>IF(Tabela1[[#This Row],[Entry]]=$B$1,Tabela1[[#This Row],[real]],Tabela1[[#This Row],[L]]/($B$1-Tabela1[[#This Row],[Entry]]))</f>
        <v>3.4064316978205862</v>
      </c>
      <c r="P1339" s="538">
        <v>343.0912375664995</v>
      </c>
      <c r="Q1339" s="539">
        <f>MIN(500,$B$1-Tabela1[[#This Row],[Entry]])</f>
        <v>420</v>
      </c>
      <c r="R1339" s="535">
        <f>(0.25-Tabela1[[#This Row],[days]]/2000)*$L$2+(Tabela1[[#This Row],[days]]/2000+0.75)*(IF(Tabela1[[#This Row],[real]]&gt;Tabela1[[#This Row],[AV2]],0.4*Tabela1[[#This Row],[real]]+0.6*Tabela1[[#This Row],[AV2]],Tabela1[[#This Row],[AV2]]))</f>
        <v>3.3902331244199693</v>
      </c>
      <c r="S1339" s="537">
        <f>Tabela1[[#This Row],[real]]-Tabela1[[#This Row],[AV2]]</f>
        <v>-0.15857499719967816</v>
      </c>
      <c r="T1339" s="537">
        <f>Tabela1[[#This Row],[real]]/Tabela1[[#This Row],[AV2]]</f>
        <v>0.95325577349500756</v>
      </c>
      <c r="U1339" s="509">
        <v>43496</v>
      </c>
      <c r="V1339" s="191" t="s">
        <v>3938</v>
      </c>
      <c r="W1339" s="191"/>
      <c r="X1339" s="2"/>
      <c r="Y1339" s="41"/>
      <c r="Z1339" s="40"/>
      <c r="AA1339" s="41"/>
      <c r="AB1339" s="40"/>
    </row>
    <row r="1340" spans="1:28" x14ac:dyDescent="0.2">
      <c r="A1340" s="65">
        <v>7264234</v>
      </c>
      <c r="B1340" s="65" t="s">
        <v>3343</v>
      </c>
      <c r="C1340" s="65" t="s">
        <v>3344</v>
      </c>
      <c r="D1340" s="39">
        <v>3.5</v>
      </c>
      <c r="E1340" s="41">
        <v>3.5270868362340635</v>
      </c>
      <c r="F1340" s="116">
        <v>2016</v>
      </c>
      <c r="G13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0" s="39"/>
      <c r="I1340" s="41">
        <v>0.63</v>
      </c>
      <c r="J1340" s="23">
        <f>(Tabela1[[#This Row],[real]]-1)^3/Tabela1[[#This Row],[Z]]*0.00002</f>
        <v>5.1233018343300812E-4</v>
      </c>
      <c r="K1340" s="66">
        <v>2583.4268842859519</v>
      </c>
      <c r="L1340" s="66">
        <v>4169.005867758663</v>
      </c>
      <c r="M1340" s="67">
        <v>42734</v>
      </c>
      <c r="N1340" s="22">
        <f>IF(Tabela1[[#This Row],[Entry]]=$B$1,Tabela1[[#This Row],[real]],Tabela1[[#This Row],[L2]]/Tabela1[[#This Row],[days2]])</f>
        <v>3.5456405900710752</v>
      </c>
      <c r="O1340" s="42">
        <f>IF(Tabela1[[#This Row],[Entry]]=$B$1,Tabela1[[#This Row],[real]],Tabela1[[#This Row],[L]]/($B$1-Tabela1[[#This Row],[Entry]]))</f>
        <v>3.5270777223000533</v>
      </c>
      <c r="P1340" s="115">
        <v>728.62063107027018</v>
      </c>
      <c r="Q1340" s="43">
        <f>MIN(500,$B$1-Tabela1[[#This Row],[Entry]])</f>
        <v>500</v>
      </c>
      <c r="R1340" s="41">
        <f>(0.25-Tabela1[[#This Row],[days]]/2000)*$L$2+(Tabela1[[#This Row],[days]]/2000+0.75)*(IF(Tabela1[[#This Row],[real]]&gt;Tabela1[[#This Row],[AV2]],0.4*Tabela1[[#This Row],[real]]+0.6*Tabela1[[#This Row],[AV2]],Tabela1[[#This Row],[AV2]]))</f>
        <v>3.5456405900710752</v>
      </c>
      <c r="S1340" s="42">
        <f>Tabela1[[#This Row],[real]]-Tabela1[[#This Row],[AV2]]</f>
        <v>-1.8553753837011744E-2</v>
      </c>
      <c r="T1340" s="64">
        <f>Tabela1[[#This Row],[real]]/Tabela1[[#This Row],[AV2]]</f>
        <v>0.99476716453185687</v>
      </c>
      <c r="U1340" s="172">
        <v>43496</v>
      </c>
      <c r="V1340" s="191" t="s">
        <v>3987</v>
      </c>
      <c r="W1340" s="191"/>
      <c r="X1340" s="2"/>
      <c r="Y1340" s="41"/>
      <c r="Z1340" s="40"/>
      <c r="AA1340" s="41"/>
      <c r="AB1340" s="40"/>
    </row>
    <row r="1341" spans="1:28" x14ac:dyDescent="0.2">
      <c r="A1341" s="65">
        <v>1175</v>
      </c>
      <c r="B1341" s="65" t="s">
        <v>507</v>
      </c>
      <c r="C1341" s="65" t="s">
        <v>1516</v>
      </c>
      <c r="D1341" s="39">
        <v>3.5</v>
      </c>
      <c r="E1341" s="41">
        <v>3.5951071264613681</v>
      </c>
      <c r="F1341" s="116">
        <v>1984</v>
      </c>
      <c r="G13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1" s="39"/>
      <c r="I1341" s="41">
        <v>0.79</v>
      </c>
      <c r="J1341" s="23">
        <f>(Tabela1[[#This Row],[real]]-1)^3/Tabela1[[#This Row],[Z]]*0.00002</f>
        <v>4.4245466180125437E-4</v>
      </c>
      <c r="K1341" s="66">
        <v>3142.9596147805555</v>
      </c>
      <c r="L1341" s="66">
        <v>5357.3026546484643</v>
      </c>
      <c r="M1341" s="67">
        <v>42409</v>
      </c>
      <c r="N1341" s="22">
        <f>IF(Tabela1[[#This Row],[Entry]]=$B$1,Tabela1[[#This Row],[real]],Tabela1[[#This Row],[L2]]/Tabela1[[#This Row],[days2]])</f>
        <v>3.5729859506989197</v>
      </c>
      <c r="O1341" s="42">
        <f>IF(Tabela1[[#This Row],[Entry]]=$B$1,Tabela1[[#This Row],[real]],Tabela1[[#This Row],[L]]/($B$1-Tabela1[[#This Row],[Entry]]))</f>
        <v>3.5549453580945349</v>
      </c>
      <c r="P1341" s="115">
        <v>879.64510864246586</v>
      </c>
      <c r="Q1341" s="43">
        <f>MIN(500,$B$1-Tabela1[[#This Row],[Entry]])</f>
        <v>500</v>
      </c>
      <c r="R1341" s="41">
        <f>(0.25-Tabela1[[#This Row],[days]]/2000)*$L$2+(Tabela1[[#This Row],[days]]/2000+0.75)*(IF(Tabela1[[#This Row],[real]]&gt;Tabela1[[#This Row],[AV2]],0.4*Tabela1[[#This Row],[real]]+0.6*Tabela1[[#This Row],[AV2]],Tabela1[[#This Row],[AV2]]))</f>
        <v>3.581834421003899</v>
      </c>
      <c r="S1341" s="42">
        <f>Tabela1[[#This Row],[real]]-Tabela1[[#This Row],[AV2]]</f>
        <v>2.2121175762448431E-2</v>
      </c>
      <c r="T1341" s="64">
        <f>Tabela1[[#This Row],[real]]/Tabela1[[#This Row],[AV2]]</f>
        <v>1.0061912294276223</v>
      </c>
      <c r="U1341" s="168">
        <v>43496</v>
      </c>
      <c r="V1341" s="191" t="s">
        <v>4470</v>
      </c>
      <c r="W1341" s="191"/>
      <c r="X1341" s="2"/>
      <c r="Y1341" s="41"/>
      <c r="Z1341" s="40"/>
      <c r="AA1341" s="41"/>
      <c r="AB1341" s="40"/>
    </row>
    <row r="1342" spans="1:28" x14ac:dyDescent="0.2">
      <c r="A1342" s="10">
        <v>17710</v>
      </c>
      <c r="B1342" s="10" t="s">
        <v>237</v>
      </c>
      <c r="C1342" s="10" t="s">
        <v>238</v>
      </c>
      <c r="D1342" s="2">
        <v>4</v>
      </c>
      <c r="E1342" s="21">
        <v>3.6616113566255288</v>
      </c>
      <c r="F1342" s="116">
        <v>1994</v>
      </c>
      <c r="G13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4.2826185784030804</v>
      </c>
      <c r="H1342" s="39"/>
      <c r="I1342" s="21">
        <v>0.92999999999999994</v>
      </c>
      <c r="J1342" s="23">
        <f>(Tabela1[[#This Row],[real]]-1)^3/Tabela1[[#This Row],[Z]]*0.00002</f>
        <v>4.0549076707171208E-4</v>
      </c>
      <c r="K1342" s="24">
        <v>3279.6575911271211</v>
      </c>
      <c r="L1342" s="66">
        <v>5619.0792454742623</v>
      </c>
      <c r="M1342" s="1">
        <v>42409</v>
      </c>
      <c r="N1342" s="22">
        <f>IF(Tabela1[[#This Row],[Entry]]=$B$1,Tabela1[[#This Row],[real]],Tabela1[[#This Row],[L2]]/Tabela1[[#This Row],[days2]])</f>
        <v>3.7283872312875519</v>
      </c>
      <c r="O1342" s="22">
        <f>IF(Tabela1[[#This Row],[Entry]]=$B$1,Tabela1[[#This Row],[real]],Tabela1[[#This Row],[L]]/($B$1-Tabela1[[#This Row],[Entry]]))</f>
        <v>3.7286524522058806</v>
      </c>
      <c r="P1342" s="35">
        <v>879.64510864246586</v>
      </c>
      <c r="Q1342" s="3">
        <f>MIN(500,$B$1-Tabela1[[#This Row],[Entry]])</f>
        <v>500</v>
      </c>
      <c r="R1342" s="21">
        <f>(0.25-Tabela1[[#This Row],[days]]/2000)*$L$2+(Tabela1[[#This Row],[days]]/2000+0.75)*(IF(Tabela1[[#This Row],[real]]&gt;Tabela1[[#This Row],[AV2]],0.4*Tabela1[[#This Row],[real]]+0.6*Tabela1[[#This Row],[AV2]],Tabela1[[#This Row],[AV2]]))</f>
        <v>3.7283872312875519</v>
      </c>
      <c r="S1342" s="22">
        <f>Tabela1[[#This Row],[real]]-Tabela1[[#This Row],[AV2]]</f>
        <v>-6.677587466202306E-2</v>
      </c>
      <c r="T1342" s="47">
        <f>Tabela1[[#This Row],[real]]/Tabela1[[#This Row],[AV2]]</f>
        <v>0.98208987679668591</v>
      </c>
      <c r="U1342" s="168">
        <v>43495</v>
      </c>
      <c r="V1342" s="191" t="s">
        <v>4099</v>
      </c>
      <c r="W1342" s="191"/>
      <c r="X1342" s="2"/>
      <c r="Y1342" s="41"/>
      <c r="Z1342" s="40"/>
      <c r="AA1342" s="41"/>
      <c r="AB1342" s="40"/>
    </row>
    <row r="1343" spans="1:28" x14ac:dyDescent="0.2">
      <c r="A1343" s="533">
        <v>8245092</v>
      </c>
      <c r="B1343" s="533" t="s">
        <v>5812</v>
      </c>
      <c r="C1343" s="533" t="s">
        <v>5813</v>
      </c>
      <c r="D1343" s="534">
        <v>3.5</v>
      </c>
      <c r="E1343" s="535">
        <v>3.3033031658901328</v>
      </c>
      <c r="F1343" s="503">
        <v>2017</v>
      </c>
      <c r="G13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3" s="534"/>
      <c r="I1343" s="535">
        <v>0.35</v>
      </c>
      <c r="J1343" s="504">
        <f>(Tabela1[[#This Row],[real]]-1)^3/Tabela1[[#This Row],[Z]]*0.00002</f>
        <v>6.9825694651204188E-4</v>
      </c>
      <c r="K1343" s="536">
        <v>1196.1014913513752</v>
      </c>
      <c r="L1343" s="505">
        <v>1471.5322923977189</v>
      </c>
      <c r="M1343" s="509">
        <v>43495</v>
      </c>
      <c r="N1343" s="507">
        <f>IF(Tabela1[[#This Row],[Entry]]=$B$1,Tabela1[[#This Row],[real]],Tabela1[[#This Row],[L2]]/Tabela1[[#This Row],[days2]])</f>
        <v>3.4795867385036727</v>
      </c>
      <c r="O1343" s="537">
        <f>IF(Tabela1[[#This Row],[Entry]]=$B$1,Tabela1[[#This Row],[real]],Tabela1[[#This Row],[L]]/($B$1-Tabela1[[#This Row],[Entry]]))</f>
        <v>3.4953261102083584</v>
      </c>
      <c r="P1343" s="538">
        <v>343.74814632893299</v>
      </c>
      <c r="Q1343" s="539">
        <f>MIN(500,$B$1-Tabela1[[#This Row],[Entry]])</f>
        <v>421</v>
      </c>
      <c r="R1343" s="535">
        <f>(0.25-Tabela1[[#This Row],[days]]/2000)*$L$2+(Tabela1[[#This Row],[days]]/2000+0.75)*(IF(Tabela1[[#This Row],[real]]&gt;Tabela1[[#This Row],[AV2]],0.4*Tabela1[[#This Row],[real]]+0.6*Tabela1[[#This Row],[AV2]],Tabela1[[#This Row],[AV2]]))</f>
        <v>3.4740054413851795</v>
      </c>
      <c r="S1343" s="537">
        <f>Tabela1[[#This Row],[real]]-Tabela1[[#This Row],[AV2]]</f>
        <v>-0.17628357261353989</v>
      </c>
      <c r="T1343" s="537">
        <f>Tabela1[[#This Row],[real]]/Tabela1[[#This Row],[AV2]]</f>
        <v>0.94933778466768526</v>
      </c>
      <c r="U1343" s="509">
        <v>43495</v>
      </c>
      <c r="V1343" s="191" t="s">
        <v>3938</v>
      </c>
      <c r="W1343" s="191"/>
      <c r="X1343" s="2"/>
      <c r="Y1343" s="41"/>
      <c r="Z1343" s="40"/>
      <c r="AA1343" s="41"/>
      <c r="AB1343" s="40"/>
    </row>
    <row r="1344" spans="1:28" x14ac:dyDescent="0.2">
      <c r="A1344" s="65">
        <v>6517174</v>
      </c>
      <c r="B1344" s="65" t="s">
        <v>2312</v>
      </c>
      <c r="C1344" s="65" t="s">
        <v>2728</v>
      </c>
      <c r="D1344" s="39">
        <v>3.5</v>
      </c>
      <c r="E1344" s="41">
        <v>3.4102520665195857</v>
      </c>
      <c r="F1344" s="116">
        <v>2015</v>
      </c>
      <c r="G13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4" s="39"/>
      <c r="I1344" s="41">
        <v>0.61</v>
      </c>
      <c r="J1344" s="23">
        <f>(Tabela1[[#This Row],[real]]-1)^3/Tabela1[[#This Row],[Z]]*0.00002</f>
        <v>4.5907913252621563E-4</v>
      </c>
      <c r="K1344" s="66">
        <v>3055.1226472447865</v>
      </c>
      <c r="L1344" s="66">
        <v>5226.9213477275653</v>
      </c>
      <c r="M1344" s="67">
        <v>42415</v>
      </c>
      <c r="N1344" s="22">
        <f>IF(Tabela1[[#This Row],[Entry]]=$B$1,Tabela1[[#This Row],[real]],Tabela1[[#This Row],[L2]]/Tabela1[[#This Row],[days2]])</f>
        <v>3.4841744676019939</v>
      </c>
      <c r="O1344" s="42">
        <f>IF(Tabela1[[#This Row],[Entry]]=$B$1,Tabela1[[#This Row],[real]],Tabela1[[#This Row],[L]]/($B$1-Tabela1[[#This Row],[Entry]]))</f>
        <v>3.482292703349477</v>
      </c>
      <c r="P1344" s="115">
        <v>876.85696444113341</v>
      </c>
      <c r="Q1344" s="43">
        <f>MIN(500,$B$1-Tabela1[[#This Row],[Entry]])</f>
        <v>500</v>
      </c>
      <c r="R1344" s="41">
        <f>(0.25-Tabela1[[#This Row],[days]]/2000)*$L$2+(Tabela1[[#This Row],[days]]/2000+0.75)*(IF(Tabela1[[#This Row],[real]]&gt;Tabela1[[#This Row],[AV2]],0.4*Tabela1[[#This Row],[real]]+0.6*Tabela1[[#This Row],[AV2]],Tabela1[[#This Row],[AV2]]))</f>
        <v>3.4841744676019939</v>
      </c>
      <c r="S1344" s="42">
        <f>Tabela1[[#This Row],[real]]-Tabela1[[#This Row],[AV2]]</f>
        <v>-7.3922401082408218E-2</v>
      </c>
      <c r="T1344" s="64">
        <f>Tabela1[[#This Row],[real]]/Tabela1[[#This Row],[AV2]]</f>
        <v>0.97878338132324194</v>
      </c>
      <c r="U1344" s="168">
        <v>43495</v>
      </c>
      <c r="V1344" s="191" t="s">
        <v>3938</v>
      </c>
      <c r="W1344" s="191"/>
      <c r="X1344" s="2"/>
      <c r="Y1344" s="41"/>
      <c r="Z1344" s="40"/>
      <c r="AA1344" s="41"/>
      <c r="AB1344" s="40"/>
    </row>
    <row r="1345" spans="1:28" x14ac:dyDescent="0.2">
      <c r="A1345" s="276">
        <v>8302934</v>
      </c>
      <c r="B1345" s="276" t="s">
        <v>3908</v>
      </c>
      <c r="C1345" s="276" t="s">
        <v>4764</v>
      </c>
      <c r="D1345" s="278">
        <v>4</v>
      </c>
      <c r="E1345" s="280">
        <v>3.6112249149707627</v>
      </c>
      <c r="F1345" s="116">
        <v>2017</v>
      </c>
      <c r="G13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6.7239493070139531</v>
      </c>
      <c r="H1345" s="39"/>
      <c r="I1345" s="280">
        <v>0.51</v>
      </c>
      <c r="J1345" s="210">
        <f>(Tabela1[[#This Row],[real]]-1)^3/Tabela1[[#This Row],[Z]]*0.00002</f>
        <v>6.9822060705558944E-4</v>
      </c>
      <c r="K1345" s="284">
        <v>1897.8589159364772</v>
      </c>
      <c r="L1345" s="66">
        <v>2642.4000217613479</v>
      </c>
      <c r="M1345" s="215">
        <v>43221</v>
      </c>
      <c r="N1345" s="213">
        <f>IF(Tabela1[[#This Row],[Entry]]=$B$1,Tabela1[[#This Row],[real]],Tabela1[[#This Row],[L2]]/Tabela1[[#This Row],[days2]])</f>
        <v>3.7873926435025984</v>
      </c>
      <c r="O1345" s="286">
        <f>IF(Tabela1[[#This Row],[Entry]]=$B$1,Tabela1[[#This Row],[real]],Tabela1[[#This Row],[L]]/($B$1-Tabela1[[#This Row],[Entry]]))</f>
        <v>3.8020144198005008</v>
      </c>
      <c r="P1345" s="282">
        <v>501.09906592133217</v>
      </c>
      <c r="Q1345" s="288">
        <f>MIN(500,$B$1-Tabela1[[#This Row],[Entry]])</f>
        <v>500</v>
      </c>
      <c r="R1345" s="280">
        <f>(0.25-Tabela1[[#This Row],[days]]/2000)*$L$2+(Tabela1[[#This Row],[days]]/2000+0.75)*(IF(Tabela1[[#This Row],[real]]&gt;Tabela1[[#This Row],[AV2]],0.4*Tabela1[[#This Row],[real]]+0.6*Tabela1[[#This Row],[AV2]],Tabela1[[#This Row],[AV2]]))</f>
        <v>3.7873926435025984</v>
      </c>
      <c r="S1345" s="286">
        <f>Tabela1[[#This Row],[real]]-Tabela1[[#This Row],[AV2]]</f>
        <v>-0.17616772853183571</v>
      </c>
      <c r="T1345" s="286">
        <f>Tabela1[[#This Row],[real]]/Tabela1[[#This Row],[AV2]]</f>
        <v>0.95348574993034918</v>
      </c>
      <c r="U1345" s="215">
        <v>43494</v>
      </c>
      <c r="V1345" s="191" t="s">
        <v>4924</v>
      </c>
      <c r="W1345" s="191"/>
      <c r="X1345" s="2"/>
      <c r="Y1345" s="41"/>
      <c r="Z1345" s="40"/>
      <c r="AA1345" s="41"/>
      <c r="AB1345" s="40"/>
    </row>
    <row r="1346" spans="1:28" x14ac:dyDescent="0.2">
      <c r="A1346" s="533">
        <v>9426548</v>
      </c>
      <c r="B1346" s="533" t="s">
        <v>5810</v>
      </c>
      <c r="C1346" s="533" t="s">
        <v>5811</v>
      </c>
      <c r="D1346" s="534">
        <v>3.5</v>
      </c>
      <c r="E1346" s="535">
        <v>3.3456224324937547</v>
      </c>
      <c r="F1346" s="503">
        <v>2018</v>
      </c>
      <c r="G13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6" s="534"/>
      <c r="I1346" s="535">
        <v>0.32999999999999996</v>
      </c>
      <c r="J1346" s="504">
        <f>(Tabela1[[#This Row],[real]]-1)^3/Tabela1[[#This Row],[Z]]*0.00002</f>
        <v>7.821505858356543E-4</v>
      </c>
      <c r="K1346" s="536">
        <v>1217.8312249935277</v>
      </c>
      <c r="L1346" s="505">
        <v>1499.3818897480251</v>
      </c>
      <c r="M1346" s="509">
        <v>43494</v>
      </c>
      <c r="N1346" s="507">
        <f>IF(Tabela1[[#This Row],[Entry]]=$B$1,Tabela1[[#This Row],[real]],Tabela1[[#This Row],[L2]]/Tabela1[[#This Row],[days2]])</f>
        <v>3.5360501533079454</v>
      </c>
      <c r="O1346" s="537">
        <f>IF(Tabela1[[#This Row],[Entry]]=$B$1,Tabela1[[#This Row],[real]],Tabela1[[#This Row],[L]]/($B$1-Tabela1[[#This Row],[Entry]]))</f>
        <v>3.553037653431339</v>
      </c>
      <c r="P1346" s="538">
        <v>344.40439818260404</v>
      </c>
      <c r="Q1346" s="539">
        <f>MIN(500,$B$1-Tabela1[[#This Row],[Entry]])</f>
        <v>422</v>
      </c>
      <c r="R1346" s="535">
        <f>(0.25-Tabela1[[#This Row],[days]]/2000)*$L$2+(Tabela1[[#This Row],[days]]/2000+0.75)*(IF(Tabela1[[#This Row],[real]]&gt;Tabela1[[#This Row],[AV2]],0.4*Tabela1[[#This Row],[real]]+0.6*Tabela1[[#This Row],[AV2]],Tabela1[[#This Row],[AV2]]))</f>
        <v>3.528337432342699</v>
      </c>
      <c r="S1346" s="537">
        <f>Tabela1[[#This Row],[real]]-Tabela1[[#This Row],[AV2]]</f>
        <v>-0.19042772081419068</v>
      </c>
      <c r="T1346" s="537">
        <f>Tabela1[[#This Row],[real]]/Tabela1[[#This Row],[AV2]]</f>
        <v>0.94614677039123807</v>
      </c>
      <c r="U1346" s="509">
        <v>43494</v>
      </c>
      <c r="V1346" s="191" t="s">
        <v>3941</v>
      </c>
      <c r="W1346" s="191"/>
      <c r="X1346" s="2"/>
      <c r="Y1346" s="41"/>
      <c r="Z1346" s="40"/>
      <c r="AA1346" s="41"/>
      <c r="AB1346" s="40"/>
    </row>
    <row r="1347" spans="1:28" x14ac:dyDescent="0.2">
      <c r="A1347" s="65">
        <v>5748977</v>
      </c>
      <c r="B1347" s="65" t="s">
        <v>594</v>
      </c>
      <c r="C1347" s="65" t="s">
        <v>691</v>
      </c>
      <c r="D1347" s="39">
        <v>3.5</v>
      </c>
      <c r="E1347" s="41">
        <v>3.3576337448915914</v>
      </c>
      <c r="F1347" s="116">
        <v>2014</v>
      </c>
      <c r="G13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47" s="39"/>
      <c r="I1347" s="41">
        <v>0.62</v>
      </c>
      <c r="J1347" s="23">
        <f>(Tabela1[[#This Row],[real]]-1)^3/Tabela1[[#This Row],[Z]]*0.00002</f>
        <v>4.2273414017649359E-4</v>
      </c>
      <c r="K1347" s="66">
        <v>2972.4999604623772</v>
      </c>
      <c r="L1347" s="66">
        <v>5080.1365286615683</v>
      </c>
      <c r="M1347" s="67">
        <v>42409</v>
      </c>
      <c r="N1347" s="22">
        <f>IF(Tabela1[[#This Row],[Entry]]=$B$1,Tabela1[[#This Row],[real]],Tabela1[[#This Row],[L2]]/Tabela1[[#This Row],[days2]])</f>
        <v>3.3792036484460892</v>
      </c>
      <c r="O1347" s="42">
        <f>IF(Tabela1[[#This Row],[Entry]]=$B$1,Tabela1[[#This Row],[real]],Tabela1[[#This Row],[L]]/($B$1-Tabela1[[#This Row],[Entry]]))</f>
        <v>3.3710262300342193</v>
      </c>
      <c r="P1347" s="115">
        <v>879.64510864246586</v>
      </c>
      <c r="Q1347" s="43">
        <f>MIN(500,$B$1-Tabela1[[#This Row],[Entry]])</f>
        <v>500</v>
      </c>
      <c r="R1347" s="41">
        <f>(0.25-Tabela1[[#This Row],[days]]/2000)*$L$2+(Tabela1[[#This Row],[days]]/2000+0.75)*(IF(Tabela1[[#This Row],[real]]&gt;Tabela1[[#This Row],[AV2]],0.4*Tabela1[[#This Row],[real]]+0.6*Tabela1[[#This Row],[AV2]],Tabela1[[#This Row],[AV2]]))</f>
        <v>3.3792036484460892</v>
      </c>
      <c r="S1347" s="42">
        <f>Tabela1[[#This Row],[real]]-Tabela1[[#This Row],[AV2]]</f>
        <v>-2.1569903554497838E-2</v>
      </c>
      <c r="T1347" s="64">
        <f>Tabela1[[#This Row],[real]]/Tabela1[[#This Row],[AV2]]</f>
        <v>0.99361686781901515</v>
      </c>
      <c r="U1347" s="168">
        <v>43494</v>
      </c>
      <c r="V1347" s="191" t="s">
        <v>4012</v>
      </c>
      <c r="W1347" s="191"/>
      <c r="X1347" s="2"/>
      <c r="Y1347" s="41"/>
      <c r="Z1347" s="40"/>
      <c r="AA1347" s="41"/>
      <c r="AB1347" s="40"/>
    </row>
    <row r="1348" spans="1:28" x14ac:dyDescent="0.2">
      <c r="A1348" s="533">
        <v>37292</v>
      </c>
      <c r="B1348" s="533" t="s">
        <v>5806</v>
      </c>
      <c r="C1348" s="533" t="s">
        <v>5806</v>
      </c>
      <c r="D1348" s="534">
        <v>3.5</v>
      </c>
      <c r="E1348" s="535">
        <v>3.1994158127506362</v>
      </c>
      <c r="F1348" s="503">
        <v>1958</v>
      </c>
      <c r="G13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6.0604740523962857</v>
      </c>
      <c r="H1348" s="534"/>
      <c r="I1348" s="535">
        <v>0.32999999999999996</v>
      </c>
      <c r="J1348" s="504">
        <f>(Tabela1[[#This Row],[real]]-1)^3/Tabela1[[#This Row],[Z]]*0.00002</f>
        <v>6.4481938505170735E-4</v>
      </c>
      <c r="K1348" s="536">
        <v>1157.068010803257</v>
      </c>
      <c r="L1348" s="505">
        <v>1424.1680204264121</v>
      </c>
      <c r="M1348" s="509">
        <v>43493</v>
      </c>
      <c r="N1348" s="507">
        <f>IF(Tabela1[[#This Row],[Entry]]=$B$1,Tabela1[[#This Row],[real]],Tabela1[[#This Row],[L2]]/Tabela1[[#This Row],[days2]])</f>
        <v>3.3532372098926753</v>
      </c>
      <c r="O1348" s="537">
        <f>IF(Tabela1[[#This Row],[Entry]]=$B$1,Tabela1[[#This Row],[real]],Tabela1[[#This Row],[L]]/($B$1-Tabela1[[#This Row],[Entry]]))</f>
        <v>3.3668274714572388</v>
      </c>
      <c r="P1348" s="538">
        <v>345.05999378442141</v>
      </c>
      <c r="Q1348" s="539">
        <f>MIN(500,$B$1-Tabela1[[#This Row],[Entry]])</f>
        <v>423</v>
      </c>
      <c r="R1348" s="535">
        <f>(0.25-Tabela1[[#This Row],[days]]/2000)*$L$2+(Tabela1[[#This Row],[days]]/2000+0.75)*(IF(Tabela1[[#This Row],[real]]&gt;Tabela1[[#This Row],[AV2]],0.4*Tabela1[[#This Row],[real]]+0.6*Tabela1[[#This Row],[AV2]],Tabela1[[#This Row],[AV2]]))</f>
        <v>3.3526616682869332</v>
      </c>
      <c r="S1348" s="537">
        <f>Tabela1[[#This Row],[real]]-Tabela1[[#This Row],[AV2]]</f>
        <v>-0.15382139714203902</v>
      </c>
      <c r="T1348" s="537">
        <f>Tabela1[[#This Row],[real]]/Tabela1[[#This Row],[AV2]]</f>
        <v>0.95412749307199707</v>
      </c>
      <c r="U1348" s="509">
        <v>43493</v>
      </c>
      <c r="V1348" s="191" t="s">
        <v>4960</v>
      </c>
      <c r="W1348" s="191"/>
      <c r="X1348" s="2"/>
      <c r="Y1348" s="41"/>
      <c r="Z1348" s="40"/>
      <c r="AA1348" s="41"/>
      <c r="AB1348" s="40"/>
    </row>
    <row r="1349" spans="1:28" x14ac:dyDescent="0.2">
      <c r="A1349" s="65">
        <v>2660</v>
      </c>
      <c r="B1349" s="65" t="s">
        <v>1558</v>
      </c>
      <c r="C1349" s="65" t="s">
        <v>1943</v>
      </c>
      <c r="D1349" s="39">
        <v>3.5</v>
      </c>
      <c r="E1349" s="41">
        <v>3.2184404263773025</v>
      </c>
      <c r="F1349" s="116">
        <v>1994</v>
      </c>
      <c r="G13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3.781141646146621</v>
      </c>
      <c r="H1349" s="39"/>
      <c r="I1349" s="41">
        <v>0.64</v>
      </c>
      <c r="J1349" s="23">
        <f>(Tabela1[[#This Row],[real]]-1)^3/Tabela1[[#This Row],[Z]]*0.00002</f>
        <v>3.4118767459993192E-4</v>
      </c>
      <c r="K1349" s="66">
        <v>2692.0901909165309</v>
      </c>
      <c r="L1349" s="66">
        <v>4553.7630503129394</v>
      </c>
      <c r="M1349" s="67">
        <v>42409</v>
      </c>
      <c r="N1349" s="22">
        <f>IF(Tabela1[[#This Row],[Entry]]=$B$1,Tabela1[[#This Row],[real]],Tabela1[[#This Row],[L2]]/Tabela1[[#This Row],[days2]])</f>
        <v>3.0604276252626081</v>
      </c>
      <c r="O1349" s="42">
        <f>IF(Tabela1[[#This Row],[Entry]]=$B$1,Tabela1[[#This Row],[real]],Tabela1[[#This Row],[L]]/($B$1-Tabela1[[#This Row],[Entry]]))</f>
        <v>3.0217405775135631</v>
      </c>
      <c r="P1349" s="115">
        <v>879.64510864246586</v>
      </c>
      <c r="Q1349" s="43">
        <f>MIN(500,$B$1-Tabela1[[#This Row],[Entry]])</f>
        <v>500</v>
      </c>
      <c r="R1349" s="41">
        <f>(0.25-Tabela1[[#This Row],[days]]/2000)*$L$2+(Tabela1[[#This Row],[days]]/2000+0.75)*(IF(Tabela1[[#This Row],[real]]&gt;Tabela1[[#This Row],[AV2]],0.4*Tabela1[[#This Row],[real]]+0.6*Tabela1[[#This Row],[AV2]],Tabela1[[#This Row],[AV2]]))</f>
        <v>3.1236327457084858</v>
      </c>
      <c r="S1349" s="42">
        <f>Tabela1[[#This Row],[real]]-Tabela1[[#This Row],[AV2]]</f>
        <v>0.1580128011146944</v>
      </c>
      <c r="T1349" s="64">
        <f>Tabela1[[#This Row],[real]]/Tabela1[[#This Row],[AV2]]</f>
        <v>1.0516309550372509</v>
      </c>
      <c r="U1349" s="168">
        <v>43493</v>
      </c>
      <c r="V1349" s="191" t="s">
        <v>4834</v>
      </c>
      <c r="W1349" s="191"/>
      <c r="X1349" s="2"/>
      <c r="Y1349" s="41"/>
      <c r="Z1349" s="40"/>
      <c r="AA1349" s="41"/>
      <c r="AB1349" s="40"/>
    </row>
    <row r="1350" spans="1:28" x14ac:dyDescent="0.2">
      <c r="A1350" s="500">
        <v>9137523</v>
      </c>
      <c r="B1350" s="500" t="s">
        <v>5807</v>
      </c>
      <c r="C1350" s="500" t="s">
        <v>5808</v>
      </c>
      <c r="D1350" s="501">
        <v>3.5</v>
      </c>
      <c r="E1350" s="502">
        <v>3.3489705825974343</v>
      </c>
      <c r="F1350" s="503">
        <v>2018</v>
      </c>
      <c r="G13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0" s="501"/>
      <c r="I1350" s="502">
        <v>0.32</v>
      </c>
      <c r="J1350" s="504">
        <f>(Tabela1[[#This Row],[real]]-1)^3/Tabela1[[#This Row],[Z]]*0.00002</f>
        <v>8.1005172481115315E-4</v>
      </c>
      <c r="K1350" s="505">
        <v>1226.5949476156095</v>
      </c>
      <c r="L1350" s="505">
        <v>1511.5009977890575</v>
      </c>
      <c r="M1350" s="506">
        <v>43493</v>
      </c>
      <c r="N1350" s="507">
        <f>IF(Tabela1[[#This Row],[Entry]]=$B$1,Tabela1[[#This Row],[real]],Tabela1[[#This Row],[L2]]/Tabela1[[#This Row],[days2]])</f>
        <v>3.5547295244604133</v>
      </c>
      <c r="O1350" s="507">
        <f>IF(Tabela1[[#This Row],[Entry]]=$B$1,Tabela1[[#This Row],[real]],Tabela1[[#This Row],[L]]/($B$1-Tabela1[[#This Row],[Entry]]))</f>
        <v>3.5732884108488356</v>
      </c>
      <c r="P1350" s="503">
        <v>345.05999378442141</v>
      </c>
      <c r="Q1350" s="508">
        <f>MIN(500,$B$1-Tabela1[[#This Row],[Entry]])</f>
        <v>423</v>
      </c>
      <c r="R1350" s="502">
        <f>(0.25-Tabela1[[#This Row],[days]]/2000)*$L$2+(Tabela1[[#This Row],[days]]/2000+0.75)*(IF(Tabela1[[#This Row],[real]]&gt;Tabela1[[#This Row],[AV2]],0.4*Tabela1[[#This Row],[real]]+0.6*Tabela1[[#This Row],[AV2]],Tabela1[[#This Row],[AV2]]))</f>
        <v>3.5463965287438133</v>
      </c>
      <c r="S1350" s="507">
        <f>Tabela1[[#This Row],[real]]-Tabela1[[#This Row],[AV2]]</f>
        <v>-0.20575894186297905</v>
      </c>
      <c r="T1350" s="507">
        <f>Tabela1[[#This Row],[real]]/Tabela1[[#This Row],[AV2]]</f>
        <v>0.94211685011556201</v>
      </c>
      <c r="U1350" s="509">
        <v>43493</v>
      </c>
      <c r="V1350" s="191" t="s">
        <v>5809</v>
      </c>
      <c r="W1350" s="191"/>
      <c r="X1350" s="2"/>
      <c r="Y1350" s="41"/>
      <c r="Z1350" s="40"/>
      <c r="AA1350" s="41"/>
      <c r="AB1350" s="40"/>
    </row>
    <row r="1351" spans="1:28" x14ac:dyDescent="0.2">
      <c r="A1351" s="65">
        <v>3560767</v>
      </c>
      <c r="B1351" s="65" t="s">
        <v>1340</v>
      </c>
      <c r="C1351" s="65" t="s">
        <v>1341</v>
      </c>
      <c r="D1351" s="39">
        <v>3.5</v>
      </c>
      <c r="E1351" s="41">
        <v>3.445582145033609</v>
      </c>
      <c r="F1351" s="116">
        <v>2011</v>
      </c>
      <c r="G13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1" s="39"/>
      <c r="I1351" s="41">
        <v>0.67999999999999994</v>
      </c>
      <c r="J1351" s="23">
        <f>(Tabela1[[#This Row],[real]]-1)^3/Tabela1[[#This Row],[Z]]*0.00002</f>
        <v>4.3019746599029095E-4</v>
      </c>
      <c r="K1351" s="66">
        <v>2821.4959055492614</v>
      </c>
      <c r="L1351" s="66">
        <v>4754.4306353742422</v>
      </c>
      <c r="M1351" s="67">
        <v>42409</v>
      </c>
      <c r="N1351" s="22">
        <f>IF(Tabela1[[#This Row],[Entry]]=$B$1,Tabela1[[#This Row],[real]],Tabela1[[#This Row],[L2]]/Tabela1[[#This Row],[days2]])</f>
        <v>3.2075389015731637</v>
      </c>
      <c r="O1351" s="42">
        <f>IF(Tabela1[[#This Row],[Entry]]=$B$1,Tabela1[[#This Row],[real]],Tabela1[[#This Row],[L]]/($B$1-Tabela1[[#This Row],[Entry]]))</f>
        <v>3.1548975682642615</v>
      </c>
      <c r="P1351" s="115">
        <v>879.64510864246586</v>
      </c>
      <c r="Q1351" s="43">
        <f>MIN(500,$B$1-Tabela1[[#This Row],[Entry]])</f>
        <v>500</v>
      </c>
      <c r="R1351" s="41">
        <f>(0.25-Tabela1[[#This Row],[days]]/2000)*$L$2+(Tabela1[[#This Row],[days]]/2000+0.75)*(IF(Tabela1[[#This Row],[real]]&gt;Tabela1[[#This Row],[AV2]],0.4*Tabela1[[#This Row],[real]]+0.6*Tabela1[[#This Row],[AV2]],Tabela1[[#This Row],[AV2]]))</f>
        <v>3.3027561989573417</v>
      </c>
      <c r="S1351" s="42">
        <f>Tabela1[[#This Row],[real]]-Tabela1[[#This Row],[AV2]]</f>
        <v>0.23804324346044536</v>
      </c>
      <c r="T1351" s="64">
        <f>Tabela1[[#This Row],[real]]/Tabela1[[#This Row],[AV2]]</f>
        <v>1.0742136730886398</v>
      </c>
      <c r="U1351" s="168">
        <v>43493</v>
      </c>
      <c r="V1351" s="191" t="s">
        <v>5145</v>
      </c>
      <c r="W1351" s="191"/>
      <c r="X1351" s="2"/>
      <c r="Y1351" s="41"/>
      <c r="Z1351" s="40"/>
      <c r="AA1351" s="41"/>
      <c r="AB1351" s="40"/>
    </row>
    <row r="1352" spans="1:28" x14ac:dyDescent="0.2">
      <c r="A1352" s="65">
        <v>1704</v>
      </c>
      <c r="B1352" s="65" t="s">
        <v>2496</v>
      </c>
      <c r="C1352" s="65" t="s">
        <v>1224</v>
      </c>
      <c r="D1352" s="39">
        <v>3</v>
      </c>
      <c r="E1352" s="41">
        <v>2.9918693737498412</v>
      </c>
      <c r="F1352" s="116">
        <v>1989</v>
      </c>
      <c r="G13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2" s="39"/>
      <c r="I1352" s="41">
        <v>0.79999999999999993</v>
      </c>
      <c r="J1352" s="23">
        <f>(Tabela1[[#This Row],[real]]-1)^3/Tabela1[[#This Row],[Z]]*0.00002</f>
        <v>1.975707147501357E-4</v>
      </c>
      <c r="K1352" s="66">
        <v>2554.6308890138571</v>
      </c>
      <c r="L1352" s="66">
        <v>4350.0266165636604</v>
      </c>
      <c r="M1352" s="67">
        <v>42409</v>
      </c>
      <c r="N1352" s="22">
        <f>IF(Tabela1[[#This Row],[Entry]]=$B$1,Tabela1[[#This Row],[real]],Tabela1[[#This Row],[L2]]/Tabela1[[#This Row],[days2]])</f>
        <v>2.9041608529562049</v>
      </c>
      <c r="O1352" s="42">
        <f>IF(Tabela1[[#This Row],[Entry]]=$B$1,Tabela1[[#This Row],[real]],Tabela1[[#This Row],[L]]/($B$1-Tabela1[[#This Row],[Entry]]))</f>
        <v>2.8865471908186202</v>
      </c>
      <c r="P1352" s="115">
        <v>879.64510864246586</v>
      </c>
      <c r="Q1352" s="43">
        <f>MIN(500,$B$1-Tabela1[[#This Row],[Entry]])</f>
        <v>500</v>
      </c>
      <c r="R1352" s="41">
        <f>(0.25-Tabela1[[#This Row],[days]]/2000)*$L$2+(Tabela1[[#This Row],[days]]/2000+0.75)*(IF(Tabela1[[#This Row],[real]]&gt;Tabela1[[#This Row],[AV2]],0.4*Tabela1[[#This Row],[real]]+0.6*Tabela1[[#This Row],[AV2]],Tabela1[[#This Row],[AV2]]))</f>
        <v>2.9392442612736591</v>
      </c>
      <c r="S1352" s="42">
        <f>Tabela1[[#This Row],[real]]-Tabela1[[#This Row],[AV2]]</f>
        <v>8.7708520793636335E-2</v>
      </c>
      <c r="T1352" s="64">
        <f>Tabela1[[#This Row],[real]]/Tabela1[[#This Row],[AV2]]</f>
        <v>1.0302009858387686</v>
      </c>
      <c r="U1352" s="168">
        <v>43492</v>
      </c>
      <c r="V1352" s="191" t="s">
        <v>4787</v>
      </c>
      <c r="W1352" s="191"/>
      <c r="X1352" s="2"/>
      <c r="Y1352" s="41"/>
      <c r="Z1352" s="40"/>
      <c r="AA1352" s="41"/>
      <c r="AB1352" s="40"/>
    </row>
    <row r="1353" spans="1:28" x14ac:dyDescent="0.2">
      <c r="A1353" s="533">
        <v>20754</v>
      </c>
      <c r="B1353" s="533" t="s">
        <v>5804</v>
      </c>
      <c r="C1353" s="533" t="s">
        <v>5805</v>
      </c>
      <c r="D1353" s="534">
        <v>3.5</v>
      </c>
      <c r="E1353" s="535">
        <v>3.3174791023659895</v>
      </c>
      <c r="F1353" s="503">
        <v>1990</v>
      </c>
      <c r="G13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3" s="534"/>
      <c r="I1353" s="535">
        <v>0.35</v>
      </c>
      <c r="J1353" s="504">
        <f>(Tabela1[[#This Row],[real]]-1)^3/Tabela1[[#This Row],[Z]]*0.00002</f>
        <v>7.1122895862749504E-4</v>
      </c>
      <c r="K1353" s="536">
        <v>1209.6947706598155</v>
      </c>
      <c r="L1353" s="505">
        <v>1490.5688101320152</v>
      </c>
      <c r="M1353" s="509">
        <v>43492</v>
      </c>
      <c r="N1353" s="507">
        <f>IF(Tabela1[[#This Row],[Entry]]=$B$1,Tabela1[[#This Row],[real]],Tabela1[[#This Row],[L2]]/Tabela1[[#This Row],[days2]])</f>
        <v>3.4991105457781582</v>
      </c>
      <c r="O1353" s="537">
        <f>IF(Tabela1[[#This Row],[Entry]]=$B$1,Tabela1[[#This Row],[real]],Tabela1[[#This Row],[L]]/($B$1-Tabela1[[#This Row],[Entry]]))</f>
        <v>3.5154924767264508</v>
      </c>
      <c r="P1353" s="538">
        <v>345.71493379063696</v>
      </c>
      <c r="Q1353" s="539">
        <f>MIN(500,$B$1-Tabela1[[#This Row],[Entry]])</f>
        <v>424</v>
      </c>
      <c r="R1353" s="535">
        <f>(0.25-Tabela1[[#This Row],[days]]/2000)*$L$2+(Tabela1[[#This Row],[days]]/2000+0.75)*(IF(Tabela1[[#This Row],[real]]&gt;Tabela1[[#This Row],[AV2]],0.4*Tabela1[[#This Row],[real]]+0.6*Tabela1[[#This Row],[AV2]],Tabela1[[#This Row],[AV2]]))</f>
        <v>3.4929992919750759</v>
      </c>
      <c r="S1353" s="537">
        <f>Tabela1[[#This Row],[real]]-Tabela1[[#This Row],[AV2]]</f>
        <v>-0.18163144341216864</v>
      </c>
      <c r="T1353" s="537">
        <f>Tabela1[[#This Row],[real]]/Tabela1[[#This Row],[AV2]]</f>
        <v>0.94809211054183029</v>
      </c>
      <c r="U1353" s="509">
        <v>43492</v>
      </c>
      <c r="V1353" s="191" t="s">
        <v>4856</v>
      </c>
      <c r="W1353" s="191"/>
      <c r="X1353" s="2"/>
      <c r="Y1353" s="41"/>
      <c r="Z1353" s="40"/>
      <c r="AA1353" s="41"/>
      <c r="AB1353" s="40"/>
    </row>
    <row r="1354" spans="1:28" x14ac:dyDescent="0.2">
      <c r="A1354" s="65">
        <v>106692</v>
      </c>
      <c r="B1354" s="65" t="s">
        <v>661</v>
      </c>
      <c r="C1354" s="65" t="s">
        <v>661</v>
      </c>
      <c r="D1354" s="39">
        <v>3.5</v>
      </c>
      <c r="E1354" s="41">
        <v>3.4997512944721669</v>
      </c>
      <c r="F1354" s="116">
        <v>2003</v>
      </c>
      <c r="G13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4" s="39"/>
      <c r="I1354" s="41">
        <v>0.65</v>
      </c>
      <c r="J1354" s="23">
        <f>(Tabela1[[#This Row],[real]]-1)^3/Tabela1[[#This Row],[Z]]*0.00002</f>
        <v>4.8062576108449359E-4</v>
      </c>
      <c r="K1354" s="66">
        <v>2898.6136787570704</v>
      </c>
      <c r="L1354" s="66">
        <v>4867.3560850398635</v>
      </c>
      <c r="M1354" s="67">
        <v>42409</v>
      </c>
      <c r="N1354" s="22">
        <f>IF(Tabela1[[#This Row],[Entry]]=$B$1,Tabela1[[#This Row],[real]],Tabela1[[#This Row],[L2]]/Tabela1[[#This Row],[days2]])</f>
        <v>3.2952080904882513</v>
      </c>
      <c r="O1354" s="42">
        <f>IF(Tabela1[[#This Row],[Entry]]=$B$1,Tabela1[[#This Row],[real]],Tabela1[[#This Row],[L]]/($B$1-Tabela1[[#This Row],[Entry]]))</f>
        <v>3.2298315096482173</v>
      </c>
      <c r="P1354" s="115">
        <v>879.64510864246586</v>
      </c>
      <c r="Q1354" s="43">
        <f>MIN(500,$B$1-Tabela1[[#This Row],[Entry]])</f>
        <v>500</v>
      </c>
      <c r="R1354" s="41">
        <f>(0.25-Tabela1[[#This Row],[days]]/2000)*$L$2+(Tabela1[[#This Row],[days]]/2000+0.75)*(IF(Tabela1[[#This Row],[real]]&gt;Tabela1[[#This Row],[AV2]],0.4*Tabela1[[#This Row],[real]]+0.6*Tabela1[[#This Row],[AV2]],Tabela1[[#This Row],[AV2]]))</f>
        <v>3.3770253720818175</v>
      </c>
      <c r="S1354" s="42">
        <f>Tabela1[[#This Row],[real]]-Tabela1[[#This Row],[AV2]]</f>
        <v>0.20454320398391568</v>
      </c>
      <c r="T1354" s="64">
        <f>Tabela1[[#This Row],[real]]/Tabela1[[#This Row],[AV2]]</f>
        <v>1.062072924794746</v>
      </c>
      <c r="U1354" s="168">
        <v>43492</v>
      </c>
      <c r="V1354" s="191" t="s">
        <v>4933</v>
      </c>
      <c r="W1354" s="191"/>
      <c r="X1354" s="2"/>
      <c r="Y1354" s="41"/>
      <c r="Z1354" s="40"/>
      <c r="AA1354" s="41"/>
      <c r="AB1354" s="40"/>
    </row>
    <row r="1355" spans="1:28" x14ac:dyDescent="0.2">
      <c r="A1355" s="10">
        <v>17249</v>
      </c>
      <c r="B1355" s="10" t="s">
        <v>233</v>
      </c>
      <c r="C1355" s="10" t="s">
        <v>273</v>
      </c>
      <c r="D1355" s="2">
        <v>4</v>
      </c>
      <c r="E1355" s="21">
        <v>3.775560944671557</v>
      </c>
      <c r="F1355" s="116">
        <v>1981</v>
      </c>
      <c r="G13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5" s="39"/>
      <c r="I1355" s="21">
        <v>0.9</v>
      </c>
      <c r="J1355" s="23">
        <f>(Tabela1[[#This Row],[real]]-1)^3/Tabela1[[#This Row],[Z]]*0.00002</f>
        <v>4.75159908186584E-4</v>
      </c>
      <c r="K1355" s="24">
        <v>3440.5954971804381</v>
      </c>
      <c r="L1355" s="66">
        <v>5896.8618892887434</v>
      </c>
      <c r="M1355" s="1">
        <v>42409</v>
      </c>
      <c r="N1355" s="22">
        <f>IF(Tabela1[[#This Row],[Entry]]=$B$1,Tabela1[[#This Row],[real]],Tabela1[[#This Row],[L2]]/Tabela1[[#This Row],[days2]])</f>
        <v>3.911344999678589</v>
      </c>
      <c r="O1355" s="22">
        <f>IF(Tabela1[[#This Row],[Entry]]=$B$1,Tabela1[[#This Row],[real]],Tabela1[[#This Row],[L]]/($B$1-Tabela1[[#This Row],[Entry]]))</f>
        <v>3.9129806830051383</v>
      </c>
      <c r="P1355" s="35">
        <v>879.64510864246586</v>
      </c>
      <c r="Q1355" s="3">
        <f>MIN(500,$B$1-Tabela1[[#This Row],[Entry]])</f>
        <v>500</v>
      </c>
      <c r="R1355" s="21">
        <f>(0.25-Tabela1[[#This Row],[days]]/2000)*$L$2+(Tabela1[[#This Row],[days]]/2000+0.75)*(IF(Tabela1[[#This Row],[real]]&gt;Tabela1[[#This Row],[AV2]],0.4*Tabela1[[#This Row],[real]]+0.6*Tabela1[[#This Row],[AV2]],Tabela1[[#This Row],[AV2]]))</f>
        <v>3.911344999678589</v>
      </c>
      <c r="S1355" s="22">
        <f>Tabela1[[#This Row],[real]]-Tabela1[[#This Row],[AV2]]</f>
        <v>-0.13578405500703195</v>
      </c>
      <c r="T1355" s="47">
        <f>Tabela1[[#This Row],[real]]/Tabela1[[#This Row],[AV2]]</f>
        <v>0.96528456195549361</v>
      </c>
      <c r="U1355" s="172">
        <v>43492</v>
      </c>
      <c r="V1355" s="191" t="s">
        <v>4321</v>
      </c>
      <c r="W1355" s="191"/>
      <c r="X1355" s="2"/>
      <c r="Y1355" s="41"/>
      <c r="Z1355" s="40"/>
      <c r="AA1355" s="41"/>
      <c r="AB1355" s="40"/>
    </row>
    <row r="1356" spans="1:28" x14ac:dyDescent="0.2">
      <c r="A1356" s="75">
        <v>5246873</v>
      </c>
      <c r="B1356" s="75" t="s">
        <v>3508</v>
      </c>
      <c r="C1356" s="75" t="s">
        <v>3509</v>
      </c>
      <c r="D1356" s="76">
        <v>4</v>
      </c>
      <c r="E1356" s="77">
        <v>3.6510549890530957</v>
      </c>
      <c r="F1356" s="116">
        <v>2014</v>
      </c>
      <c r="G13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4.7940971367357399</v>
      </c>
      <c r="H1356" s="39">
        <v>2</v>
      </c>
      <c r="I1356" s="77">
        <v>0.65</v>
      </c>
      <c r="J1356" s="23">
        <f>(Tabela1[[#This Row],[real]]-1)^3/Tabela1[[#This Row],[Z]]*0.00002</f>
        <v>5.7328799481278219E-4</v>
      </c>
      <c r="K1356" s="112">
        <v>2466.0589638346182</v>
      </c>
      <c r="L1356" s="66">
        <v>3862.681246005397</v>
      </c>
      <c r="M1356" s="79">
        <v>42877</v>
      </c>
      <c r="N1356" s="22">
        <f>IF(Tabela1[[#This Row],[Entry]]=$B$1,Tabela1[[#This Row],[real]],Tabela1[[#This Row],[L2]]/Tabela1[[#This Row],[days2]])</f>
        <v>3.7242090123815519</v>
      </c>
      <c r="O1356" s="64">
        <f>IF(Tabela1[[#This Row],[Entry]]=$B$1,Tabela1[[#This Row],[real]],Tabela1[[#This Row],[L]]/($B$1-Tabela1[[#This Row],[Entry]]))</f>
        <v>3.7176912858569748</v>
      </c>
      <c r="P1356" s="117">
        <v>662.16986093850471</v>
      </c>
      <c r="Q1356" s="78">
        <f>MIN(500,$B$1-Tabela1[[#This Row],[Entry]])</f>
        <v>500</v>
      </c>
      <c r="R1356" s="77">
        <f>(0.25-Tabela1[[#This Row],[days]]/2000)*$L$2+(Tabela1[[#This Row],[days]]/2000+0.75)*(IF(Tabela1[[#This Row],[real]]&gt;Tabela1[[#This Row],[AV2]],0.4*Tabela1[[#This Row],[real]]+0.6*Tabela1[[#This Row],[AV2]],Tabela1[[#This Row],[AV2]]))</f>
        <v>3.7242090123815519</v>
      </c>
      <c r="S1356" s="64">
        <f>Tabela1[[#This Row],[real]]-Tabela1[[#This Row],[AV2]]</f>
        <v>-7.3154023328456219E-2</v>
      </c>
      <c r="T1356" s="64">
        <f>Tabela1[[#This Row],[real]]/Tabela1[[#This Row],[AV2]]</f>
        <v>0.98035716494824876</v>
      </c>
      <c r="U1356" s="168">
        <v>43491</v>
      </c>
      <c r="V1356" s="191" t="s">
        <v>3941</v>
      </c>
      <c r="W1356" s="191"/>
      <c r="X1356" s="2"/>
      <c r="Y1356" s="41"/>
      <c r="Z1356" s="40"/>
      <c r="AA1356" s="41"/>
      <c r="AB1356" s="40"/>
    </row>
    <row r="1357" spans="1:28" x14ac:dyDescent="0.2">
      <c r="A1357" s="65">
        <v>2504437</v>
      </c>
      <c r="B1357" s="65" t="s">
        <v>53</v>
      </c>
      <c r="C1357" s="65" t="s">
        <v>53</v>
      </c>
      <c r="D1357" s="39">
        <v>3.5</v>
      </c>
      <c r="E1357" s="41">
        <v>3.2333396991554544</v>
      </c>
      <c r="F1357" s="116">
        <v>2009</v>
      </c>
      <c r="G13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1.9960649061284388</v>
      </c>
      <c r="H1357" s="39"/>
      <c r="I1357" s="41">
        <v>0.49</v>
      </c>
      <c r="J1357" s="23">
        <f>(Tabela1[[#This Row],[real]]-1)^3/Tabela1[[#This Row],[Z]]*0.00002</f>
        <v>4.5467206630858036E-4</v>
      </c>
      <c r="K1357" s="66">
        <v>2389.8753030409152</v>
      </c>
      <c r="L1357" s="66">
        <v>3879.8503473427268</v>
      </c>
      <c r="M1357" s="67">
        <v>42724</v>
      </c>
      <c r="N1357" s="22">
        <f>IF(Tabela1[[#This Row],[Entry]]=$B$1,Tabela1[[#This Row],[real]],Tabela1[[#This Row],[L2]]/Tabela1[[#This Row],[days2]])</f>
        <v>3.2592132870399162</v>
      </c>
      <c r="O1357" s="42">
        <f>IF(Tabela1[[#This Row],[Entry]]=$B$1,Tabela1[[#This Row],[real]],Tabela1[[#This Row],[L]]/($B$1-Tabela1[[#This Row],[Entry]]))</f>
        <v>3.2549080095157104</v>
      </c>
      <c r="P1357" s="115">
        <v>733.26753807249247</v>
      </c>
      <c r="Q1357" s="43">
        <f>MIN(500,$B$1-Tabela1[[#This Row],[Entry]])</f>
        <v>500</v>
      </c>
      <c r="R1357" s="41">
        <f>(0.25-Tabela1[[#This Row],[days]]/2000)*$L$2+(Tabela1[[#This Row],[days]]/2000+0.75)*(IF(Tabela1[[#This Row],[real]]&gt;Tabela1[[#This Row],[AV2]],0.4*Tabela1[[#This Row],[real]]+0.6*Tabela1[[#This Row],[AV2]],Tabela1[[#This Row],[AV2]]))</f>
        <v>3.2592132870399162</v>
      </c>
      <c r="S1357" s="42">
        <f>Tabela1[[#This Row],[real]]-Tabela1[[#This Row],[AV2]]</f>
        <v>-2.5873587884461813E-2</v>
      </c>
      <c r="T1357" s="64">
        <f>Tabela1[[#This Row],[real]]/Tabela1[[#This Row],[AV2]]</f>
        <v>0.99206140083334016</v>
      </c>
      <c r="U1357" s="168">
        <v>43491</v>
      </c>
      <c r="V1357" s="191" t="s">
        <v>5801</v>
      </c>
      <c r="W1357" s="191"/>
      <c r="X1357" s="2"/>
      <c r="Y1357" s="41"/>
      <c r="Z1357" s="40"/>
      <c r="AA1357" s="41"/>
      <c r="AB1357" s="40"/>
    </row>
    <row r="1358" spans="1:28" x14ac:dyDescent="0.2">
      <c r="A1358" s="10">
        <v>13943</v>
      </c>
      <c r="B1358" s="10" t="s">
        <v>180</v>
      </c>
      <c r="C1358" s="10" t="s">
        <v>181</v>
      </c>
      <c r="D1358" s="2">
        <v>3.5</v>
      </c>
      <c r="E1358" s="21">
        <v>3.257851041774924</v>
      </c>
      <c r="F1358" s="116">
        <v>1977</v>
      </c>
      <c r="G13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8" s="39"/>
      <c r="I1358" s="21">
        <v>0.8</v>
      </c>
      <c r="J1358" s="23">
        <f>(Tabela1[[#This Row],[real]]-1)^3/Tabela1[[#This Row],[Z]]*0.00002</f>
        <v>2.877569810792581E-4</v>
      </c>
      <c r="K1358" s="24">
        <v>3043.397317656259</v>
      </c>
      <c r="L1358" s="66">
        <v>5268.9178879061801</v>
      </c>
      <c r="M1358" s="1">
        <v>42409</v>
      </c>
      <c r="N1358" s="22">
        <f>IF(Tabela1[[#This Row],[Entry]]=$B$1,Tabela1[[#This Row],[real]],Tabela1[[#This Row],[L2]]/Tabela1[[#This Row],[days2]])</f>
        <v>3.4598013309629581</v>
      </c>
      <c r="O1358" s="22">
        <f>IF(Tabela1[[#This Row],[Entry]]=$B$1,Tabela1[[#This Row],[real]],Tabela1[[#This Row],[L]]/($B$1-Tabela1[[#This Row],[Entry]]))</f>
        <v>3.4962958778408626</v>
      </c>
      <c r="P1358" s="35">
        <v>879.64510864246586</v>
      </c>
      <c r="Q1358" s="3">
        <f>MIN(500,$B$1-Tabela1[[#This Row],[Entry]])</f>
        <v>500</v>
      </c>
      <c r="R1358" s="21">
        <f>(0.25-Tabela1[[#This Row],[days]]/2000)*$L$2+(Tabela1[[#This Row],[days]]/2000+0.75)*(IF(Tabela1[[#This Row],[real]]&gt;Tabela1[[#This Row],[AV2]],0.4*Tabela1[[#This Row],[real]]+0.6*Tabela1[[#This Row],[AV2]],Tabela1[[#This Row],[AV2]]))</f>
        <v>3.4598013309629581</v>
      </c>
      <c r="S1358" s="22">
        <f>Tabela1[[#This Row],[real]]-Tabela1[[#This Row],[AV2]]</f>
        <v>-0.20195028918803404</v>
      </c>
      <c r="T1358" s="47">
        <f>Tabela1[[#This Row],[real]]/Tabela1[[#This Row],[AV2]]</f>
        <v>0.94162951283337826</v>
      </c>
      <c r="U1358" s="168">
        <v>43491</v>
      </c>
      <c r="V1358" s="191" t="s">
        <v>4397</v>
      </c>
      <c r="W1358" s="191"/>
      <c r="X1358" s="2"/>
      <c r="Y1358" s="41"/>
      <c r="Z1358" s="40"/>
      <c r="AA1358" s="41"/>
      <c r="AB1358" s="40"/>
    </row>
    <row r="1359" spans="1:28" x14ac:dyDescent="0.2">
      <c r="A1359" s="44">
        <v>6630374</v>
      </c>
      <c r="B1359" s="44" t="s">
        <v>3679</v>
      </c>
      <c r="C1359" s="44" t="s">
        <v>3679</v>
      </c>
      <c r="D1359" s="45">
        <v>3.5</v>
      </c>
      <c r="E1359" s="46">
        <v>3.279637054090998</v>
      </c>
      <c r="F1359" s="116">
        <v>2015</v>
      </c>
      <c r="G13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59" s="39"/>
      <c r="I1359" s="46">
        <v>0.54</v>
      </c>
      <c r="J1359" s="23">
        <f>(Tabela1[[#This Row],[real]]-1)^3/Tabela1[[#This Row],[Z]]*0.00002</f>
        <v>4.3876639581272206E-4</v>
      </c>
      <c r="K1359" s="111">
        <v>1941.4646062535564</v>
      </c>
      <c r="L1359" s="66">
        <v>2872.9010900396579</v>
      </c>
      <c r="M1359" s="49">
        <v>43084</v>
      </c>
      <c r="N1359" s="22">
        <f>IF(Tabela1[[#This Row],[Entry]]=$B$1,Tabela1[[#This Row],[real]],Tabela1[[#This Row],[L2]]/Tabela1[[#This Row],[days2]])</f>
        <v>3.4302774437405548</v>
      </c>
      <c r="O1359" s="47">
        <f>IF(Tabela1[[#This Row],[Entry]]=$B$1,Tabela1[[#This Row],[real]],Tabela1[[#This Row],[L]]/($B$1-Tabela1[[#This Row],[Entry]]))</f>
        <v>3.4530061178361273</v>
      </c>
      <c r="P1359" s="116">
        <v>565.97888599252235</v>
      </c>
      <c r="Q1359" s="48">
        <f>MIN(500,$B$1-Tabela1[[#This Row],[Entry]])</f>
        <v>500</v>
      </c>
      <c r="R1359" s="46">
        <f>(0.25-Tabela1[[#This Row],[days]]/2000)*$L$2+(Tabela1[[#This Row],[days]]/2000+0.75)*(IF(Tabela1[[#This Row],[real]]&gt;Tabela1[[#This Row],[AV2]],0.4*Tabela1[[#This Row],[real]]+0.6*Tabela1[[#This Row],[AV2]],Tabela1[[#This Row],[AV2]]))</f>
        <v>3.4302774437405548</v>
      </c>
      <c r="S1359" s="47">
        <f>Tabela1[[#This Row],[real]]-Tabela1[[#This Row],[AV2]]</f>
        <v>-0.15064038964955673</v>
      </c>
      <c r="T1359" s="47">
        <f>Tabela1[[#This Row],[real]]/Tabela1[[#This Row],[AV2]]</f>
        <v>0.95608507121648723</v>
      </c>
      <c r="U1359" s="172">
        <v>43491</v>
      </c>
      <c r="V1359" s="191" t="s">
        <v>3938</v>
      </c>
      <c r="W1359" s="191"/>
      <c r="X1359" s="2"/>
      <c r="Y1359" s="41"/>
      <c r="Z1359" s="40"/>
      <c r="AA1359" s="41"/>
      <c r="AB1359" s="40"/>
    </row>
    <row r="1360" spans="1:28" x14ac:dyDescent="0.2">
      <c r="A1360" s="533">
        <v>7282096</v>
      </c>
      <c r="B1360" s="80" t="s">
        <v>5803</v>
      </c>
      <c r="C1360" s="533" t="s">
        <v>5802</v>
      </c>
      <c r="D1360" s="534">
        <v>3.5</v>
      </c>
      <c r="E1360" s="535">
        <v>3.2886718948751654</v>
      </c>
      <c r="F1360" s="503">
        <v>2016</v>
      </c>
      <c r="G13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0" s="534"/>
      <c r="I1360" s="535">
        <v>0.33</v>
      </c>
      <c r="J1360" s="504">
        <f>(Tabela1[[#This Row],[real]]-1)^3/Tabela1[[#This Row],[Z]]*0.00002</f>
        <v>7.2655193740256419E-4</v>
      </c>
      <c r="K1360" s="536">
        <v>1201.8389941891069</v>
      </c>
      <c r="L1360" s="505">
        <v>1481.6301719001774</v>
      </c>
      <c r="M1360" s="509">
        <v>43491</v>
      </c>
      <c r="N1360" s="507">
        <f>IF(Tabela1[[#This Row],[Entry]]=$B$1,Tabela1[[#This Row],[real]],Tabela1[[#This Row],[L2]]/Tabela1[[#This Row],[days2]])</f>
        <v>3.4698204365724092</v>
      </c>
      <c r="O1360" s="537">
        <f>IF(Tabela1[[#This Row],[Entry]]=$B$1,Tabela1[[#This Row],[real]],Tabela1[[#This Row],[L]]/($B$1-Tabela1[[#This Row],[Entry]]))</f>
        <v>3.4861886397651234</v>
      </c>
      <c r="P1360" s="538">
        <v>346.36921885684632</v>
      </c>
      <c r="Q1360" s="539">
        <f>MIN(500,$B$1-Tabela1[[#This Row],[Entry]])</f>
        <v>425</v>
      </c>
      <c r="R1360" s="535">
        <f>(0.25-Tabela1[[#This Row],[days]]/2000)*$L$2+(Tabela1[[#This Row],[days]]/2000+0.75)*(IF(Tabela1[[#This Row],[real]]&gt;Tabela1[[#This Row],[AV2]],0.4*Tabela1[[#This Row],[real]]+0.6*Tabela1[[#This Row],[AV2]],Tabela1[[#This Row],[AV2]]))</f>
        <v>3.4648879730987936</v>
      </c>
      <c r="S1360" s="537">
        <f>Tabela1[[#This Row],[real]]-Tabela1[[#This Row],[AV2]]</f>
        <v>-0.18114854169724381</v>
      </c>
      <c r="T1360" s="537">
        <f>Tabela1[[#This Row],[real]]/Tabela1[[#This Row],[AV2]]</f>
        <v>0.94779310773897352</v>
      </c>
      <c r="U1360" s="509">
        <v>43491</v>
      </c>
      <c r="V1360" s="191" t="s">
        <v>3985</v>
      </c>
      <c r="W1360" s="191"/>
      <c r="X1360" s="2"/>
      <c r="Y1360" s="41"/>
      <c r="Z1360" s="40"/>
      <c r="AA1360" s="41"/>
      <c r="AB1360" s="40"/>
    </row>
    <row r="1361" spans="1:28" x14ac:dyDescent="0.2">
      <c r="A1361" s="65">
        <v>7351579</v>
      </c>
      <c r="B1361" s="65" t="s">
        <v>20</v>
      </c>
      <c r="C1361" s="65" t="s">
        <v>3264</v>
      </c>
      <c r="D1361" s="39">
        <v>3.5</v>
      </c>
      <c r="E1361" s="41">
        <v>3.4336352589959307</v>
      </c>
      <c r="F1361" s="116">
        <v>2016</v>
      </c>
      <c r="G13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1" s="39"/>
      <c r="I1361" s="41">
        <v>0.45</v>
      </c>
      <c r="J1361" s="23">
        <f>(Tabela1[[#This Row],[real]]-1)^3/Tabela1[[#This Row],[Z]]*0.00002</f>
        <v>6.4059559594278393E-4</v>
      </c>
      <c r="K1361" s="66">
        <v>2420.8000375347597</v>
      </c>
      <c r="L1361" s="66">
        <v>3882.2764053206802</v>
      </c>
      <c r="M1361" s="67">
        <v>42701</v>
      </c>
      <c r="N1361" s="22">
        <f>IF(Tabela1[[#This Row],[Entry]]=$B$1,Tabela1[[#This Row],[real]],Tabela1[[#This Row],[L2]]/Tabela1[[#This Row],[days2]])</f>
        <v>3.2539584481298873</v>
      </c>
      <c r="O1361" s="42">
        <f>IF(Tabela1[[#This Row],[Entry]]=$B$1,Tabela1[[#This Row],[real]],Tabela1[[#This Row],[L]]/($B$1-Tabela1[[#This Row],[Entry]]))</f>
        <v>3.1952892224861564</v>
      </c>
      <c r="P1361" s="115">
        <v>743.95542417760134</v>
      </c>
      <c r="Q1361" s="43">
        <f>MIN(500,$B$1-Tabela1[[#This Row],[Entry]])</f>
        <v>500</v>
      </c>
      <c r="R1361" s="41">
        <f>(0.25-Tabela1[[#This Row],[days]]/2000)*$L$2+(Tabela1[[#This Row],[days]]/2000+0.75)*(IF(Tabela1[[#This Row],[real]]&gt;Tabela1[[#This Row],[AV2]],0.4*Tabela1[[#This Row],[real]]+0.6*Tabela1[[#This Row],[AV2]],Tabela1[[#This Row],[AV2]]))</f>
        <v>3.3258291724763045</v>
      </c>
      <c r="S1361" s="42">
        <f>Tabela1[[#This Row],[real]]-Tabela1[[#This Row],[AV2]]</f>
        <v>0.17967681086604337</v>
      </c>
      <c r="T1361" s="64">
        <f>Tabela1[[#This Row],[real]]/Tabela1[[#This Row],[AV2]]</f>
        <v>1.0552179180312851</v>
      </c>
      <c r="U1361" s="168">
        <v>43491</v>
      </c>
      <c r="V1361" s="191" t="s">
        <v>3985</v>
      </c>
      <c r="W1361" s="191"/>
      <c r="X1361" s="2"/>
      <c r="Y1361" s="41"/>
      <c r="Z1361" s="40"/>
      <c r="AA1361" s="41"/>
      <c r="AB1361" s="40"/>
    </row>
    <row r="1362" spans="1:28" x14ac:dyDescent="0.2">
      <c r="A1362" s="75">
        <v>4379385</v>
      </c>
      <c r="B1362" s="75" t="s">
        <v>3716</v>
      </c>
      <c r="C1362" s="75" t="s">
        <v>3717</v>
      </c>
      <c r="D1362" s="76">
        <v>3.5</v>
      </c>
      <c r="E1362" s="77">
        <v>3.4662077788330365</v>
      </c>
      <c r="F1362" s="116">
        <v>2012</v>
      </c>
      <c r="G13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2" s="39"/>
      <c r="I1362" s="77">
        <v>0.54</v>
      </c>
      <c r="J1362" s="23">
        <f>(Tabela1[[#This Row],[real]]-1)^3/Tabela1[[#This Row],[Z]]*0.00002</f>
        <v>5.5555265266249367E-4</v>
      </c>
      <c r="K1362" s="112">
        <v>2070.910746414771</v>
      </c>
      <c r="L1362" s="66">
        <v>3057.7721189390386</v>
      </c>
      <c r="M1362" s="79">
        <v>43105</v>
      </c>
      <c r="N1362" s="22">
        <f>IF(Tabela1[[#This Row],[Entry]]=$B$1,Tabela1[[#This Row],[real]],Tabela1[[#This Row],[L2]]/Tabela1[[#This Row],[days2]])</f>
        <v>3.7231838603609586</v>
      </c>
      <c r="O1362" s="64">
        <f>IF(Tabela1[[#This Row],[Entry]]=$B$1,Tabela1[[#This Row],[real]],Tabela1[[#This Row],[L]]/($B$1-Tabela1[[#This Row],[Entry]]))</f>
        <v>3.7703725264353127</v>
      </c>
      <c r="P1362" s="117">
        <v>556.22038128785789</v>
      </c>
      <c r="Q1362" s="78">
        <f>MIN(500,$B$1-Tabela1[[#This Row],[Entry]])</f>
        <v>500</v>
      </c>
      <c r="R1362" s="77">
        <f>(0.25-Tabela1[[#This Row],[days]]/2000)*$L$2+(Tabela1[[#This Row],[days]]/2000+0.75)*(IF(Tabela1[[#This Row],[real]]&gt;Tabela1[[#This Row],[AV2]],0.4*Tabela1[[#This Row],[real]]+0.6*Tabela1[[#This Row],[AV2]],Tabela1[[#This Row],[AV2]]))</f>
        <v>3.7231838603609586</v>
      </c>
      <c r="S1362" s="64">
        <f>Tabela1[[#This Row],[real]]-Tabela1[[#This Row],[AV2]]</f>
        <v>-0.25697608152792206</v>
      </c>
      <c r="T1362" s="64">
        <f>Tabela1[[#This Row],[real]]/Tabela1[[#This Row],[AV2]]</f>
        <v>0.93097948122739005</v>
      </c>
      <c r="U1362" s="168">
        <v>43491</v>
      </c>
      <c r="V1362" s="191" t="s">
        <v>4851</v>
      </c>
      <c r="W1362" s="191"/>
      <c r="X1362" s="2"/>
      <c r="Y1362" s="41"/>
      <c r="Z1362" s="40"/>
      <c r="AA1362" s="41"/>
      <c r="AB1362" s="40"/>
    </row>
    <row r="1363" spans="1:28" x14ac:dyDescent="0.2">
      <c r="A1363" s="65">
        <v>2185050</v>
      </c>
      <c r="B1363" s="65" t="s">
        <v>754</v>
      </c>
      <c r="C1363" s="65" t="s">
        <v>436</v>
      </c>
      <c r="D1363" s="39">
        <v>3.5</v>
      </c>
      <c r="E1363" s="41">
        <v>3.507624299656551</v>
      </c>
      <c r="F1363" s="116">
        <v>2009</v>
      </c>
      <c r="G13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3" s="39"/>
      <c r="I1363" s="41">
        <v>0.88</v>
      </c>
      <c r="J1363" s="23">
        <f>(Tabela1[[#This Row],[real]]-1)^3/Tabela1[[#This Row],[Z]]*0.00002</f>
        <v>3.5837254628067844E-4</v>
      </c>
      <c r="K1363" s="66">
        <v>3100.1659038599082</v>
      </c>
      <c r="L1363" s="66">
        <v>5293.8746409671485</v>
      </c>
      <c r="M1363" s="67">
        <v>42409</v>
      </c>
      <c r="N1363" s="22">
        <f>IF(Tabela1[[#This Row],[Entry]]=$B$1,Tabela1[[#This Row],[real]],Tabela1[[#This Row],[L2]]/Tabela1[[#This Row],[days2]])</f>
        <v>3.5243371143668565</v>
      </c>
      <c r="O1363" s="42">
        <f>IF(Tabela1[[#This Row],[Entry]]=$B$1,Tabela1[[#This Row],[real]],Tabela1[[#This Row],[L]]/($B$1-Tabela1[[#This Row],[Entry]]))</f>
        <v>3.5128564306351349</v>
      </c>
      <c r="P1363" s="115">
        <v>879.64510864246586</v>
      </c>
      <c r="Q1363" s="43">
        <f>MIN(500,$B$1-Tabela1[[#This Row],[Entry]])</f>
        <v>500</v>
      </c>
      <c r="R1363" s="41">
        <f>(0.25-Tabela1[[#This Row],[days]]/2000)*$L$2+(Tabela1[[#This Row],[days]]/2000+0.75)*(IF(Tabela1[[#This Row],[real]]&gt;Tabela1[[#This Row],[AV2]],0.4*Tabela1[[#This Row],[real]]+0.6*Tabela1[[#This Row],[AV2]],Tabela1[[#This Row],[AV2]]))</f>
        <v>3.5243371143668565</v>
      </c>
      <c r="S1363" s="42">
        <f>Tabela1[[#This Row],[real]]-Tabela1[[#This Row],[AV2]]</f>
        <v>-1.6712814710305501E-2</v>
      </c>
      <c r="T1363" s="64">
        <f>Tabela1[[#This Row],[real]]/Tabela1[[#This Row],[AV2]]</f>
        <v>0.99525788420120875</v>
      </c>
      <c r="U1363" s="168">
        <v>43491</v>
      </c>
      <c r="V1363" s="191" t="s">
        <v>4216</v>
      </c>
      <c r="W1363" s="191"/>
      <c r="X1363" s="2"/>
      <c r="Y1363" s="41"/>
      <c r="Z1363" s="40"/>
      <c r="AA1363" s="41"/>
      <c r="AB1363" s="40"/>
    </row>
    <row r="1364" spans="1:28" x14ac:dyDescent="0.2">
      <c r="A1364" s="65">
        <v>17040</v>
      </c>
      <c r="B1364" s="65" t="s">
        <v>1920</v>
      </c>
      <c r="C1364" s="65" t="s">
        <v>2932</v>
      </c>
      <c r="D1364" s="39">
        <v>3.5</v>
      </c>
      <c r="E1364" s="41">
        <v>3.516806853312112</v>
      </c>
      <c r="F1364" s="116">
        <v>1976</v>
      </c>
      <c r="G13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4" s="39"/>
      <c r="I1364" s="41">
        <v>0.67999999999999994</v>
      </c>
      <c r="J1364" s="23">
        <f>(Tabela1[[#This Row],[real]]-1)^3/Tabela1[[#This Row],[Z]]*0.00002</f>
        <v>4.6888975807135927E-4</v>
      </c>
      <c r="K1364" s="66">
        <v>2917.4411723682229</v>
      </c>
      <c r="L1364" s="66">
        <v>4888.8589906957868</v>
      </c>
      <c r="M1364" s="67">
        <v>42597</v>
      </c>
      <c r="N1364" s="22">
        <f>IF(Tabela1[[#This Row],[Entry]]=$B$1,Tabela1[[#This Row],[real]],Tabela1[[#This Row],[L2]]/Tabela1[[#This Row],[days2]])</f>
        <v>3.6823208702056811</v>
      </c>
      <c r="O1364" s="42">
        <f>IF(Tabela1[[#This Row],[Entry]]=$B$1,Tabela1[[#This Row],[real]],Tabela1[[#This Row],[L]]/($B$1-Tabela1[[#This Row],[Entry]]))</f>
        <v>3.7064889997693609</v>
      </c>
      <c r="P1364" s="115">
        <v>792.28325700070377</v>
      </c>
      <c r="Q1364" s="43">
        <f>MIN(500,$B$1-Tabela1[[#This Row],[Entry]])</f>
        <v>500</v>
      </c>
      <c r="R1364" s="41">
        <f>(0.25-Tabela1[[#This Row],[days]]/2000)*$L$2+(Tabela1[[#This Row],[days]]/2000+0.75)*(IF(Tabela1[[#This Row],[real]]&gt;Tabela1[[#This Row],[AV2]],0.4*Tabela1[[#This Row],[real]]+0.6*Tabela1[[#This Row],[AV2]],Tabela1[[#This Row],[AV2]]))</f>
        <v>3.6823208702056811</v>
      </c>
      <c r="S1364" s="42">
        <f>Tabela1[[#This Row],[real]]-Tabela1[[#This Row],[AV2]]</f>
        <v>-0.16551401689356915</v>
      </c>
      <c r="T1364" s="64">
        <f>Tabela1[[#This Row],[real]]/Tabela1[[#This Row],[AV2]]</f>
        <v>0.95505171256726351</v>
      </c>
      <c r="U1364" s="172">
        <v>43491</v>
      </c>
      <c r="V1364" s="191" t="s">
        <v>5017</v>
      </c>
      <c r="W1364" s="191"/>
      <c r="X1364" s="2"/>
      <c r="Y1364" s="41"/>
      <c r="Z1364" s="40"/>
      <c r="AA1364" s="41"/>
      <c r="AB1364" s="40"/>
    </row>
    <row r="1365" spans="1:28" x14ac:dyDescent="0.2">
      <c r="A1365" s="65">
        <v>17226</v>
      </c>
      <c r="B1365" s="65" t="s">
        <v>2456</v>
      </c>
      <c r="C1365" s="65" t="s">
        <v>759</v>
      </c>
      <c r="D1365" s="39">
        <v>3.5</v>
      </c>
      <c r="E1365" s="41">
        <v>3.5484413433538777</v>
      </c>
      <c r="F1365" s="116">
        <v>1977</v>
      </c>
      <c r="G13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5" s="39"/>
      <c r="I1365" s="41">
        <v>0.86</v>
      </c>
      <c r="J1365" s="23">
        <f>(Tabela1[[#This Row],[real]]-1)^3/Tabela1[[#This Row],[Z]]*0.00002</f>
        <v>3.8490669969022765E-4</v>
      </c>
      <c r="K1365" s="66">
        <v>3145.6411879343036</v>
      </c>
      <c r="L1365" s="66">
        <v>5381.107603444384</v>
      </c>
      <c r="M1365" s="67">
        <v>42409</v>
      </c>
      <c r="N1365" s="22">
        <f>IF(Tabela1[[#This Row],[Entry]]=$B$1,Tabela1[[#This Row],[real]],Tabela1[[#This Row],[L2]]/Tabela1[[#This Row],[days2]])</f>
        <v>3.5760344223238989</v>
      </c>
      <c r="O1365" s="42">
        <f>IF(Tabela1[[#This Row],[Entry]]=$B$1,Tabela1[[#This Row],[real]],Tabela1[[#This Row],[L]]/($B$1-Tabela1[[#This Row],[Entry]]))</f>
        <v>3.5707416081250059</v>
      </c>
      <c r="P1365" s="115">
        <v>879.64510864246586</v>
      </c>
      <c r="Q1365" s="43">
        <f>MIN(500,$B$1-Tabela1[[#This Row],[Entry]])</f>
        <v>500</v>
      </c>
      <c r="R1365" s="41">
        <f>(0.25-Tabela1[[#This Row],[days]]/2000)*$L$2+(Tabela1[[#This Row],[days]]/2000+0.75)*(IF(Tabela1[[#This Row],[real]]&gt;Tabela1[[#This Row],[AV2]],0.4*Tabela1[[#This Row],[real]]+0.6*Tabela1[[#This Row],[AV2]],Tabela1[[#This Row],[AV2]]))</f>
        <v>3.5760344223238989</v>
      </c>
      <c r="S1365" s="42">
        <f>Tabela1[[#This Row],[real]]-Tabela1[[#This Row],[AV2]]</f>
        <v>-2.7593078970021168E-2</v>
      </c>
      <c r="T1365" s="64">
        <f>Tabela1[[#This Row],[real]]/Tabela1[[#This Row],[AV2]]</f>
        <v>0.99228388888044039</v>
      </c>
      <c r="U1365" s="168">
        <v>43491</v>
      </c>
      <c r="V1365" s="191" t="s">
        <v>4421</v>
      </c>
      <c r="W1365" s="191"/>
      <c r="X1365" s="2"/>
      <c r="Y1365" s="41"/>
      <c r="Z1365" s="40"/>
      <c r="AA1365" s="41"/>
      <c r="AB1365" s="40"/>
    </row>
    <row r="1366" spans="1:28" x14ac:dyDescent="0.2">
      <c r="A1366" s="44">
        <v>4494710</v>
      </c>
      <c r="B1366" s="44" t="s">
        <v>3393</v>
      </c>
      <c r="C1366" s="44" t="s">
        <v>3605</v>
      </c>
      <c r="D1366" s="45">
        <v>3.5</v>
      </c>
      <c r="E1366" s="46">
        <v>3.5523940211112519</v>
      </c>
      <c r="F1366" s="116">
        <v>2012</v>
      </c>
      <c r="G13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6" s="39">
        <v>4</v>
      </c>
      <c r="I1366" s="46">
        <v>0.54999999999999993</v>
      </c>
      <c r="J1366" s="23">
        <f>(Tabela1[[#This Row],[real]]-1)^3/Tabela1[[#This Row],[Z]]*0.00002</f>
        <v>6.0465891728281329E-4</v>
      </c>
      <c r="K1366" s="111">
        <v>2194.4358702159193</v>
      </c>
      <c r="L1366" s="66">
        <v>3308.240047370115</v>
      </c>
      <c r="M1366" s="49">
        <v>43025</v>
      </c>
      <c r="N1366" s="22">
        <f>IF(Tabela1[[#This Row],[Entry]]=$B$1,Tabela1[[#This Row],[real]],Tabela1[[#This Row],[L2]]/Tabela1[[#This Row],[days2]])</f>
        <v>3.6980990965487579</v>
      </c>
      <c r="O1366" s="47">
        <f>IF(Tabela1[[#This Row],[Entry]]=$B$1,Tabela1[[#This Row],[real]],Tabela1[[#This Row],[L]]/($B$1-Tabela1[[#This Row],[Entry]]))</f>
        <v>3.7129517927835187</v>
      </c>
      <c r="P1366" s="116">
        <v>593.3956373056285</v>
      </c>
      <c r="Q1366" s="48">
        <f>MIN(500,$B$1-Tabela1[[#This Row],[Entry]])</f>
        <v>500</v>
      </c>
      <c r="R1366" s="46">
        <f>(0.25-Tabela1[[#This Row],[days]]/2000)*$L$2+(Tabela1[[#This Row],[days]]/2000+0.75)*(IF(Tabela1[[#This Row],[real]]&gt;Tabela1[[#This Row],[AV2]],0.4*Tabela1[[#This Row],[real]]+0.6*Tabela1[[#This Row],[AV2]],Tabela1[[#This Row],[AV2]]))</f>
        <v>3.6980990965487579</v>
      </c>
      <c r="S1366" s="47">
        <f>Tabela1[[#This Row],[real]]-Tabela1[[#This Row],[AV2]]</f>
        <v>-0.14570507543750599</v>
      </c>
      <c r="T1366" s="47">
        <f>Tabela1[[#This Row],[real]]/Tabela1[[#This Row],[AV2]]</f>
        <v>0.96060000783281208</v>
      </c>
      <c r="U1366" s="172">
        <v>43491</v>
      </c>
      <c r="V1366" s="191" t="s">
        <v>4274</v>
      </c>
      <c r="W1366" s="307"/>
      <c r="X1366" s="2"/>
      <c r="Y1366" s="41"/>
      <c r="Z1366" s="40"/>
      <c r="AA1366" s="41"/>
      <c r="AB1366" s="40"/>
    </row>
    <row r="1367" spans="1:28" x14ac:dyDescent="0.2">
      <c r="A1367" s="65">
        <v>4846582</v>
      </c>
      <c r="B1367" s="65" t="s">
        <v>3141</v>
      </c>
      <c r="C1367" s="65" t="s">
        <v>3142</v>
      </c>
      <c r="D1367" s="39">
        <v>3</v>
      </c>
      <c r="E1367" s="41">
        <v>3.1528834430012105</v>
      </c>
      <c r="F1367" s="116">
        <v>2013</v>
      </c>
      <c r="G13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7" s="39"/>
      <c r="I1367" s="41">
        <v>0.41</v>
      </c>
      <c r="J1367" s="23">
        <f>(Tabela1[[#This Row],[real]]-1)^3/Tabela1[[#This Row],[Z]]*0.00002</f>
        <v>4.8675194130067196E-4</v>
      </c>
      <c r="K1367" s="66">
        <v>2322.5762528243899</v>
      </c>
      <c r="L1367" s="66">
        <v>3779.2988427866494</v>
      </c>
      <c r="M1367" s="67">
        <v>42661</v>
      </c>
      <c r="N1367" s="22">
        <f>IF(Tabela1[[#This Row],[Entry]]=$B$1,Tabela1[[#This Row],[real]],Tabela1[[#This Row],[L2]]/Tabela1[[#This Row],[days2]])</f>
        <v>3.0458296697671328</v>
      </c>
      <c r="O1367" s="42">
        <f>IF(Tabela1[[#This Row],[Entry]]=$B$1,Tabela1[[#This Row],[real]],Tabela1[[#This Row],[L]]/($B$1-Tabela1[[#This Row],[Entry]]))</f>
        <v>3.0113935002284058</v>
      </c>
      <c r="P1367" s="115">
        <v>762.54305218648722</v>
      </c>
      <c r="Q1367" s="43">
        <f>MIN(500,$B$1-Tabela1[[#This Row],[Entry]])</f>
        <v>500</v>
      </c>
      <c r="R1367" s="41">
        <f>(0.25-Tabela1[[#This Row],[days]]/2000)*$L$2+(Tabela1[[#This Row],[days]]/2000+0.75)*(IF(Tabela1[[#This Row],[real]]&gt;Tabela1[[#This Row],[AV2]],0.4*Tabela1[[#This Row],[real]]+0.6*Tabela1[[#This Row],[AV2]],Tabela1[[#This Row],[AV2]]))</f>
        <v>3.088651179060764</v>
      </c>
      <c r="S1367" s="42">
        <f>Tabela1[[#This Row],[real]]-Tabela1[[#This Row],[AV2]]</f>
        <v>0.10705377323407772</v>
      </c>
      <c r="T1367" s="64">
        <f>Tabela1[[#This Row],[real]]/Tabela1[[#This Row],[AV2]]</f>
        <v>1.0351476559233408</v>
      </c>
      <c r="U1367" s="168">
        <v>43490</v>
      </c>
      <c r="V1367" s="191" t="s">
        <v>4001</v>
      </c>
      <c r="W1367" s="191"/>
      <c r="X1367" s="2"/>
      <c r="Y1367" s="41"/>
      <c r="Z1367" s="40"/>
      <c r="AA1367" s="41"/>
      <c r="AB1367" s="40"/>
    </row>
    <row r="1368" spans="1:28" x14ac:dyDescent="0.2">
      <c r="A1368" s="65">
        <v>3858801</v>
      </c>
      <c r="B1368" s="65" t="s">
        <v>2754</v>
      </c>
      <c r="C1368" s="65" t="s">
        <v>2755</v>
      </c>
      <c r="D1368" s="39">
        <v>3.5</v>
      </c>
      <c r="E1368" s="41">
        <v>3.4325066124743757</v>
      </c>
      <c r="F1368" s="116">
        <v>2012</v>
      </c>
      <c r="G13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8" s="39"/>
      <c r="I1368" s="41">
        <v>0.63</v>
      </c>
      <c r="J1368" s="23">
        <f>(Tabela1[[#This Row],[real]]-1)^3/Tabela1[[#This Row],[Z]]*0.00002</f>
        <v>4.5693195897119308E-4</v>
      </c>
      <c r="K1368" s="66">
        <v>3054.8171484322947</v>
      </c>
      <c r="L1368" s="66">
        <v>5220.061720054201</v>
      </c>
      <c r="M1368" s="67">
        <v>42439</v>
      </c>
      <c r="N1368" s="22">
        <f>IF(Tabela1[[#This Row],[Entry]]=$B$1,Tabela1[[#This Row],[real]],Tabela1[[#This Row],[L2]]/Tabela1[[#This Row],[days2]])</f>
        <v>3.5287070183100933</v>
      </c>
      <c r="O1368" s="42">
        <f>IF(Tabela1[[#This Row],[Entry]]=$B$1,Tabela1[[#This Row],[real]],Tabela1[[#This Row],[L]]/($B$1-Tabela1[[#This Row],[Entry]]))</f>
        <v>3.534232714999459</v>
      </c>
      <c r="P1368" s="115">
        <v>865.7043876358016</v>
      </c>
      <c r="Q1368" s="43">
        <f>MIN(500,$B$1-Tabela1[[#This Row],[Entry]])</f>
        <v>500</v>
      </c>
      <c r="R1368" s="41">
        <f>(0.25-Tabela1[[#This Row],[days]]/2000)*$L$2+(Tabela1[[#This Row],[days]]/2000+0.75)*(IF(Tabela1[[#This Row],[real]]&gt;Tabela1[[#This Row],[AV2]],0.4*Tabela1[[#This Row],[real]]+0.6*Tabela1[[#This Row],[AV2]],Tabela1[[#This Row],[AV2]]))</f>
        <v>3.5287070183100933</v>
      </c>
      <c r="S1368" s="42">
        <f>Tabela1[[#This Row],[real]]-Tabela1[[#This Row],[AV2]]</f>
        <v>-9.620040583571754E-2</v>
      </c>
      <c r="T1368" s="64">
        <f>Tabela1[[#This Row],[real]]/Tabela1[[#This Row],[AV2]]</f>
        <v>0.97273777467595246</v>
      </c>
      <c r="U1368" s="168">
        <v>43490</v>
      </c>
      <c r="V1368" s="191" t="s">
        <v>4023</v>
      </c>
      <c r="W1368" s="191"/>
      <c r="X1368" s="2"/>
      <c r="Y1368" s="41"/>
      <c r="Z1368" s="40"/>
      <c r="AA1368" s="41"/>
      <c r="AB1368" s="40"/>
    </row>
    <row r="1369" spans="1:28" x14ac:dyDescent="0.2">
      <c r="A1369" s="65">
        <v>2728</v>
      </c>
      <c r="B1369" s="65" t="s">
        <v>366</v>
      </c>
      <c r="C1369" s="65" t="s">
        <v>367</v>
      </c>
      <c r="D1369" s="39">
        <v>4</v>
      </c>
      <c r="E1369" s="41">
        <v>3.8033778282985087</v>
      </c>
      <c r="F1369" s="116">
        <v>1985</v>
      </c>
      <c r="G13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69" s="39">
        <v>2</v>
      </c>
      <c r="I1369" s="41">
        <v>0.87</v>
      </c>
      <c r="J1369" s="23">
        <f>(Tabela1[[#This Row],[real]]-1)^3/Tabela1[[#This Row],[Z]]*0.00002</f>
        <v>5.0647223912190186E-4</v>
      </c>
      <c r="K1369" s="66">
        <v>3522.719020576606</v>
      </c>
      <c r="L1369" s="66">
        <v>6067.4083128640623</v>
      </c>
      <c r="M1369" s="67">
        <v>42409</v>
      </c>
      <c r="N1369" s="22">
        <f>IF(Tabela1[[#This Row],[Entry]]=$B$1,Tabela1[[#This Row],[real]],Tabela1[[#This Row],[L2]]/Tabela1[[#This Row],[days2]])</f>
        <v>4.0047048360368072</v>
      </c>
      <c r="O1369" s="42">
        <f>IF(Tabela1[[#This Row],[Entry]]=$B$1,Tabela1[[#This Row],[real]],Tabela1[[#This Row],[L]]/($B$1-Tabela1[[#This Row],[Entry]]))</f>
        <v>4.0261501744287074</v>
      </c>
      <c r="P1369" s="115">
        <v>879.64510864246586</v>
      </c>
      <c r="Q1369" s="43">
        <f>MIN(500,$B$1-Tabela1[[#This Row],[Entry]])</f>
        <v>500</v>
      </c>
      <c r="R1369" s="41">
        <f>(0.25-Tabela1[[#This Row],[days]]/2000)*$L$2+(Tabela1[[#This Row],[days]]/2000+0.75)*(IF(Tabela1[[#This Row],[real]]&gt;Tabela1[[#This Row],[AV2]],0.4*Tabela1[[#This Row],[real]]+0.6*Tabela1[[#This Row],[AV2]],Tabela1[[#This Row],[AV2]]))</f>
        <v>4.0047048360368072</v>
      </c>
      <c r="S1369" s="42">
        <f>Tabela1[[#This Row],[real]]-Tabela1[[#This Row],[AV2]]</f>
        <v>-0.20132700773829848</v>
      </c>
      <c r="T1369" s="64">
        <f>Tabela1[[#This Row],[real]]/Tabela1[[#This Row],[AV2]]</f>
        <v>0.94972737917495598</v>
      </c>
      <c r="U1369" s="168">
        <v>43490</v>
      </c>
      <c r="V1369" s="191" t="s">
        <v>4118</v>
      </c>
      <c r="W1369" s="191"/>
      <c r="X1369" s="2"/>
      <c r="Y1369" s="41"/>
      <c r="Z1369" s="40"/>
      <c r="AA1369" s="41"/>
      <c r="AB1369" s="40"/>
    </row>
    <row r="1370" spans="1:28" x14ac:dyDescent="0.2">
      <c r="A1370" s="65">
        <v>1019220</v>
      </c>
      <c r="B1370" s="65" t="s">
        <v>26</v>
      </c>
      <c r="C1370" s="65" t="s">
        <v>27</v>
      </c>
      <c r="D1370" s="39">
        <v>4</v>
      </c>
      <c r="E1370" s="41">
        <v>3.8117487536918202</v>
      </c>
      <c r="F1370" s="116">
        <v>2007</v>
      </c>
      <c r="G13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0" s="39"/>
      <c r="I1370" s="41">
        <v>0.9</v>
      </c>
      <c r="J1370" s="23">
        <f>(Tabela1[[#This Row],[real]]-1)^3/Tabela1[[#This Row],[Z]]*0.00002</f>
        <v>4.9398870638981437E-4</v>
      </c>
      <c r="K1370" s="66">
        <v>3450.7340818741409</v>
      </c>
      <c r="L1370" s="66">
        <v>5928.3202497736675</v>
      </c>
      <c r="M1370" s="67">
        <v>42409</v>
      </c>
      <c r="N1370" s="22">
        <f>IF(Tabela1[[#This Row],[Entry]]=$B$1,Tabela1[[#This Row],[real]],Tabela1[[#This Row],[L2]]/Tabela1[[#This Row],[days2]])</f>
        <v>3.922870766825012</v>
      </c>
      <c r="O1370" s="42">
        <f>IF(Tabela1[[#This Row],[Entry]]=$B$1,Tabela1[[#This Row],[real]],Tabela1[[#This Row],[L]]/($B$1-Tabela1[[#This Row],[Entry]]))</f>
        <v>3.9338555074808674</v>
      </c>
      <c r="P1370" s="115">
        <v>879.64510864246586</v>
      </c>
      <c r="Q1370" s="43">
        <f>MIN(500,$B$1-Tabela1[[#This Row],[Entry]])</f>
        <v>500</v>
      </c>
      <c r="R1370" s="41">
        <f>(0.25-Tabela1[[#This Row],[days]]/2000)*$L$2+(Tabela1[[#This Row],[days]]/2000+0.75)*(IF(Tabela1[[#This Row],[real]]&gt;Tabela1[[#This Row],[AV2]],0.4*Tabela1[[#This Row],[real]]+0.6*Tabela1[[#This Row],[AV2]],Tabela1[[#This Row],[AV2]]))</f>
        <v>3.922870766825012</v>
      </c>
      <c r="S1370" s="42">
        <f>Tabela1[[#This Row],[real]]-Tabela1[[#This Row],[AV2]]</f>
        <v>-0.11112201313319181</v>
      </c>
      <c r="T1370" s="64">
        <f>Tabela1[[#This Row],[real]]/Tabela1[[#This Row],[AV2]]</f>
        <v>0.97167329240796563</v>
      </c>
      <c r="U1370" s="168">
        <v>43490</v>
      </c>
      <c r="V1370" s="191" t="s">
        <v>4102</v>
      </c>
      <c r="W1370" s="191"/>
      <c r="X1370" s="2"/>
      <c r="Y1370" s="41"/>
      <c r="Z1370" s="40"/>
      <c r="AA1370" s="41"/>
      <c r="AB1370" s="40"/>
    </row>
    <row r="1371" spans="1:28" x14ac:dyDescent="0.2">
      <c r="A1371" s="65">
        <v>4968678</v>
      </c>
      <c r="B1371" s="65" t="s">
        <v>650</v>
      </c>
      <c r="C1371" s="65" t="s">
        <v>2291</v>
      </c>
      <c r="D1371" s="39">
        <v>3.5</v>
      </c>
      <c r="E1371" s="41">
        <v>3.2035774698123469</v>
      </c>
      <c r="F1371" s="116">
        <v>2013</v>
      </c>
      <c r="G13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5.5618673531696103</v>
      </c>
      <c r="H1371" s="39"/>
      <c r="I1371" s="41">
        <v>0.62</v>
      </c>
      <c r="J1371" s="23">
        <f>(Tabela1[[#This Row],[real]]-1)^3/Tabela1[[#This Row],[Z]]*0.00002</f>
        <v>3.4516223794117673E-4</v>
      </c>
      <c r="K1371" s="66">
        <v>2960.2211106063783</v>
      </c>
      <c r="L1371" s="66">
        <v>5111.7469466303373</v>
      </c>
      <c r="M1371" s="67">
        <v>42409</v>
      </c>
      <c r="N1371" s="22">
        <f>IF(Tabela1[[#This Row],[Entry]]=$B$1,Tabela1[[#This Row],[real]],Tabela1[[#This Row],[L2]]/Tabela1[[#This Row],[days2]])</f>
        <v>3.365244780562485</v>
      </c>
      <c r="O1371" s="42">
        <f>IF(Tabela1[[#This Row],[Entry]]=$B$1,Tabela1[[#This Row],[real]],Tabela1[[#This Row],[L]]/($B$1-Tabela1[[#This Row],[Entry]]))</f>
        <v>3.3920019552955125</v>
      </c>
      <c r="P1371" s="115">
        <v>879.64510864246586</v>
      </c>
      <c r="Q1371" s="43">
        <f>MIN(500,$B$1-Tabela1[[#This Row],[Entry]])</f>
        <v>500</v>
      </c>
      <c r="R1371" s="41">
        <f>(0.25-Tabela1[[#This Row],[days]]/2000)*$L$2+(Tabela1[[#This Row],[days]]/2000+0.75)*(IF(Tabela1[[#This Row],[real]]&gt;Tabela1[[#This Row],[AV2]],0.4*Tabela1[[#This Row],[real]]+0.6*Tabela1[[#This Row],[AV2]],Tabela1[[#This Row],[AV2]]))</f>
        <v>3.365244780562485</v>
      </c>
      <c r="S1371" s="42">
        <f>Tabela1[[#This Row],[real]]-Tabela1[[#This Row],[AV2]]</f>
        <v>-0.16166731075013807</v>
      </c>
      <c r="T1371" s="64">
        <f>Tabela1[[#This Row],[real]]/Tabela1[[#This Row],[AV2]]</f>
        <v>0.95195971725922535</v>
      </c>
      <c r="U1371" s="168">
        <v>43489</v>
      </c>
      <c r="V1371" s="191" t="s">
        <v>3938</v>
      </c>
      <c r="W1371" s="191"/>
      <c r="X1371" s="2"/>
      <c r="Y1371" s="41"/>
      <c r="Z1371" s="40"/>
      <c r="AA1371" s="41"/>
      <c r="AB1371" s="40"/>
    </row>
    <row r="1372" spans="1:28" x14ac:dyDescent="0.2">
      <c r="A1372" s="10">
        <v>847</v>
      </c>
      <c r="B1372" s="10" t="s">
        <v>544</v>
      </c>
      <c r="C1372" s="10" t="s">
        <v>2245</v>
      </c>
      <c r="D1372" s="2">
        <v>4</v>
      </c>
      <c r="E1372" s="21">
        <v>3.7029924295679306</v>
      </c>
      <c r="F1372" s="116">
        <v>1979</v>
      </c>
      <c r="G13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2.2776172002671164</v>
      </c>
      <c r="H1372" s="39"/>
      <c r="I1372" s="21">
        <v>0.87</v>
      </c>
      <c r="J1372" s="23">
        <f>(Tabela1[[#This Row],[real]]-1)^3/Tabela1[[#This Row],[Z]]*0.00002</f>
        <v>4.5398889641351682E-4</v>
      </c>
      <c r="K1372" s="24">
        <v>3329.1265415788171</v>
      </c>
      <c r="L1372" s="66">
        <v>5681.5958967083643</v>
      </c>
      <c r="M1372" s="1">
        <v>42409</v>
      </c>
      <c r="N1372" s="22">
        <f>IF(Tabela1[[#This Row],[Entry]]=$B$1,Tabela1[[#This Row],[real]],Tabela1[[#This Row],[L2]]/Tabela1[[#This Row],[days2]])</f>
        <v>3.7846246274438724</v>
      </c>
      <c r="O1372" s="22">
        <f>IF(Tabela1[[#This Row],[Entry]]=$B$1,Tabela1[[#This Row],[real]],Tabela1[[#This Row],[L]]/($B$1-Tabela1[[#This Row],[Entry]]))</f>
        <v>3.7701366268801357</v>
      </c>
      <c r="P1372" s="35">
        <v>879.64510864246586</v>
      </c>
      <c r="Q1372" s="3">
        <f>MIN(500,$B$1-Tabela1[[#This Row],[Entry]])</f>
        <v>500</v>
      </c>
      <c r="R1372" s="21">
        <f>(0.25-Tabela1[[#This Row],[days]]/2000)*$L$2+(Tabela1[[#This Row],[days]]/2000+0.75)*(IF(Tabela1[[#This Row],[real]]&gt;Tabela1[[#This Row],[AV2]],0.4*Tabela1[[#This Row],[real]]+0.6*Tabela1[[#This Row],[AV2]],Tabela1[[#This Row],[AV2]]))</f>
        <v>3.7846246274438724</v>
      </c>
      <c r="S1372" s="22">
        <f>Tabela1[[#This Row],[real]]-Tabela1[[#This Row],[AV2]]</f>
        <v>-8.1632197875941781E-2</v>
      </c>
      <c r="T1372" s="47">
        <f>Tabela1[[#This Row],[real]]/Tabela1[[#This Row],[AV2]]</f>
        <v>0.97843056949849316</v>
      </c>
      <c r="U1372" s="172">
        <v>43489</v>
      </c>
      <c r="V1372" s="191" t="s">
        <v>3956</v>
      </c>
      <c r="W1372" s="191"/>
      <c r="X1372" s="2"/>
      <c r="Y1372" s="41"/>
      <c r="Z1372" s="40"/>
      <c r="AA1372" s="41"/>
      <c r="AB1372" s="40"/>
    </row>
    <row r="1373" spans="1:28" x14ac:dyDescent="0.2">
      <c r="A1373" s="65">
        <v>3521550</v>
      </c>
      <c r="B1373" s="65" t="s">
        <v>161</v>
      </c>
      <c r="C1373" s="65" t="s">
        <v>162</v>
      </c>
      <c r="D1373" s="39">
        <v>3.5</v>
      </c>
      <c r="E1373" s="41">
        <v>3.4112502739244146</v>
      </c>
      <c r="F1373" s="116">
        <v>2011</v>
      </c>
      <c r="G13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3" s="39"/>
      <c r="I1373" s="41">
        <v>0.62</v>
      </c>
      <c r="J1373" s="23">
        <f>(Tabela1[[#This Row],[real]]-1)^3/Tabela1[[#This Row],[Z]]*0.00002</f>
        <v>4.5223604682975206E-4</v>
      </c>
      <c r="K1373" s="66">
        <v>3051.6810787340291</v>
      </c>
      <c r="L1373" s="66">
        <v>5226.9784841346191</v>
      </c>
      <c r="M1373" s="67">
        <v>42409</v>
      </c>
      <c r="N1373" s="22">
        <f>IF(Tabela1[[#This Row],[Entry]]=$B$1,Tabela1[[#This Row],[real]],Tabela1[[#This Row],[L2]]/Tabela1[[#This Row],[days2]])</f>
        <v>3.4692184936304731</v>
      </c>
      <c r="O1373" s="42">
        <f>IF(Tabela1[[#This Row],[Entry]]=$B$1,Tabela1[[#This Row],[real]],Tabela1[[#This Row],[L]]/($B$1-Tabela1[[#This Row],[Entry]]))</f>
        <v>3.4684661474018705</v>
      </c>
      <c r="P1373" s="115">
        <v>879.64510864246586</v>
      </c>
      <c r="Q1373" s="43">
        <f>MIN(500,$B$1-Tabela1[[#This Row],[Entry]])</f>
        <v>500</v>
      </c>
      <c r="R1373" s="41">
        <f>(0.25-Tabela1[[#This Row],[days]]/2000)*$L$2+(Tabela1[[#This Row],[days]]/2000+0.75)*(IF(Tabela1[[#This Row],[real]]&gt;Tabela1[[#This Row],[AV2]],0.4*Tabela1[[#This Row],[real]]+0.6*Tabela1[[#This Row],[AV2]],Tabela1[[#This Row],[AV2]]))</f>
        <v>3.4692184936304731</v>
      </c>
      <c r="S1373" s="42">
        <f>Tabela1[[#This Row],[real]]-Tabela1[[#This Row],[AV2]]</f>
        <v>-5.7968219706058477E-2</v>
      </c>
      <c r="T1373" s="64">
        <f>Tabela1[[#This Row],[real]]/Tabela1[[#This Row],[AV2]]</f>
        <v>0.98329069794465562</v>
      </c>
      <c r="U1373" s="168">
        <v>43489</v>
      </c>
      <c r="V1373" s="191" t="s">
        <v>3971</v>
      </c>
      <c r="W1373" s="191"/>
      <c r="X1373" s="2"/>
      <c r="Y1373" s="41"/>
      <c r="Z1373" s="40"/>
      <c r="AA1373" s="41"/>
      <c r="AB1373" s="40"/>
    </row>
    <row r="1374" spans="1:28" x14ac:dyDescent="0.2">
      <c r="A1374" s="75">
        <v>160438</v>
      </c>
      <c r="B1374" s="75" t="s">
        <v>3632</v>
      </c>
      <c r="C1374" s="75" t="s">
        <v>3633</v>
      </c>
      <c r="D1374" s="76">
        <v>3.5</v>
      </c>
      <c r="E1374" s="77">
        <v>3.4606315548388129</v>
      </c>
      <c r="F1374" s="116">
        <v>2003</v>
      </c>
      <c r="G13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4" s="39"/>
      <c r="I1374" s="77">
        <v>0.54</v>
      </c>
      <c r="J1374" s="23">
        <f>(Tabela1[[#This Row],[real]]-1)^3/Tabela1[[#This Row],[Z]]*0.00002</f>
        <v>5.5179276650509481E-4</v>
      </c>
      <c r="K1374" s="112">
        <v>2074.7006529354703</v>
      </c>
      <c r="L1374" s="66">
        <v>3092.1408870083192</v>
      </c>
      <c r="M1374" s="79">
        <v>43051</v>
      </c>
      <c r="N1374" s="22">
        <f>IF(Tabela1[[#This Row],[Entry]]=$B$1,Tabela1[[#This Row],[real]],Tabela1[[#This Row],[L2]]/Tabela1[[#This Row],[days2]])</f>
        <v>3.5689864655311112</v>
      </c>
      <c r="O1374" s="64">
        <f>IF(Tabela1[[#This Row],[Entry]]=$B$1,Tabela1[[#This Row],[real]],Tabela1[[#This Row],[L]]/($B$1-Tabela1[[#This Row],[Entry]]))</f>
        <v>3.5747293491425656</v>
      </c>
      <c r="P1374" s="117">
        <v>581.31367909985283</v>
      </c>
      <c r="Q1374" s="78">
        <f>MIN(500,$B$1-Tabela1[[#This Row],[Entry]])</f>
        <v>500</v>
      </c>
      <c r="R1374" s="77">
        <f>(0.25-Tabela1[[#This Row],[days]]/2000)*$L$2+(Tabela1[[#This Row],[days]]/2000+0.75)*(IF(Tabela1[[#This Row],[real]]&gt;Tabela1[[#This Row],[AV2]],0.4*Tabela1[[#This Row],[real]]+0.6*Tabela1[[#This Row],[AV2]],Tabela1[[#This Row],[AV2]]))</f>
        <v>3.5689864655311112</v>
      </c>
      <c r="S1374" s="64">
        <f>Tabela1[[#This Row],[real]]-Tabela1[[#This Row],[AV2]]</f>
        <v>-0.1083549106922983</v>
      </c>
      <c r="T1374" s="64">
        <f>Tabela1[[#This Row],[real]]/Tabela1[[#This Row],[AV2]]</f>
        <v>0.96963986506007283</v>
      </c>
      <c r="U1374" s="168">
        <v>43489</v>
      </c>
      <c r="V1374" s="191" t="s">
        <v>4189</v>
      </c>
      <c r="W1374" s="191"/>
      <c r="X1374" s="2"/>
      <c r="Y1374" s="41"/>
      <c r="Z1374" s="40"/>
      <c r="AA1374" s="41"/>
      <c r="AB1374" s="40"/>
    </row>
    <row r="1375" spans="1:28" x14ac:dyDescent="0.2">
      <c r="A1375" s="65">
        <v>1641897</v>
      </c>
      <c r="B1375" s="65" t="s">
        <v>439</v>
      </c>
      <c r="C1375" s="65" t="s">
        <v>440</v>
      </c>
      <c r="D1375" s="39">
        <v>3.5</v>
      </c>
      <c r="E1375" s="41">
        <v>3.5187397963426941</v>
      </c>
      <c r="F1375" s="116">
        <v>2008</v>
      </c>
      <c r="G13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5" s="39"/>
      <c r="I1375" s="41">
        <v>0.62</v>
      </c>
      <c r="J1375" s="23">
        <f>(Tabela1[[#This Row],[real]]-1)^3/Tabela1[[#This Row],[Z]]*0.00002</f>
        <v>5.1545198749092963E-4</v>
      </c>
      <c r="K1375" s="66">
        <v>2987.412197956301</v>
      </c>
      <c r="L1375" s="66">
        <v>5053.6036667638546</v>
      </c>
      <c r="M1375" s="67">
        <v>42409</v>
      </c>
      <c r="N1375" s="22">
        <f>IF(Tabela1[[#This Row],[Entry]]=$B$1,Tabela1[[#This Row],[real]],Tabela1[[#This Row],[L2]]/Tabela1[[#This Row],[days2]])</f>
        <v>3.3961562095953663</v>
      </c>
      <c r="O1375" s="42">
        <f>IF(Tabela1[[#This Row],[Entry]]=$B$1,Tabela1[[#This Row],[real]],Tabela1[[#This Row],[L]]/($B$1-Tabela1[[#This Row],[Entry]]))</f>
        <v>3.353419818688689</v>
      </c>
      <c r="P1375" s="115">
        <v>879.64510864246586</v>
      </c>
      <c r="Q1375" s="43">
        <f>MIN(500,$B$1-Tabela1[[#This Row],[Entry]])</f>
        <v>500</v>
      </c>
      <c r="R1375" s="41">
        <f>(0.25-Tabela1[[#This Row],[days]]/2000)*$L$2+(Tabela1[[#This Row],[days]]/2000+0.75)*(IF(Tabela1[[#This Row],[real]]&gt;Tabela1[[#This Row],[AV2]],0.4*Tabela1[[#This Row],[real]]+0.6*Tabela1[[#This Row],[AV2]],Tabela1[[#This Row],[AV2]]))</f>
        <v>3.4451896442942971</v>
      </c>
      <c r="S1375" s="42">
        <f>Tabela1[[#This Row],[real]]-Tabela1[[#This Row],[AV2]]</f>
        <v>0.12258358674732772</v>
      </c>
      <c r="T1375" s="64">
        <f>Tabela1[[#This Row],[real]]/Tabela1[[#This Row],[AV2]]</f>
        <v>1.0360948022358292</v>
      </c>
      <c r="U1375" s="172">
        <v>43489</v>
      </c>
      <c r="V1375" s="191" t="s">
        <v>3985</v>
      </c>
      <c r="W1375" s="191"/>
      <c r="X1375" s="2"/>
      <c r="Y1375" s="41"/>
      <c r="Z1375" s="40"/>
      <c r="AA1375" s="41"/>
      <c r="AB1375" s="40"/>
    </row>
    <row r="1376" spans="1:28" x14ac:dyDescent="0.2">
      <c r="A1376" s="65">
        <v>503443</v>
      </c>
      <c r="B1376" s="65" t="s">
        <v>68</v>
      </c>
      <c r="C1376" s="65" t="s">
        <v>69</v>
      </c>
      <c r="D1376" s="39">
        <v>4</v>
      </c>
      <c r="E1376" s="41">
        <v>3.6655641181559</v>
      </c>
      <c r="F1376" s="116">
        <v>1972</v>
      </c>
      <c r="G13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4.0910988387658742</v>
      </c>
      <c r="I1376" s="41">
        <v>0.92999999999999994</v>
      </c>
      <c r="J1376" s="23">
        <f>(Tabela1[[#This Row],[real]]-1)^3/Tabela1[[#This Row],[Z]]*0.00002</f>
        <v>4.0730003551896958E-4</v>
      </c>
      <c r="K1376" s="66">
        <v>3407.2019954101879</v>
      </c>
      <c r="L1376" s="66">
        <v>5887.4618487050157</v>
      </c>
      <c r="M1376" s="67">
        <v>42409</v>
      </c>
      <c r="N1376" s="22">
        <f>IF(Tabela1[[#This Row],[Entry]]=$B$1,Tabela1[[#This Row],[real]],Tabela1[[#This Row],[L2]]/Tabela1[[#This Row],[days2]])</f>
        <v>3.873382528856935</v>
      </c>
      <c r="O1376" s="42">
        <f>IF(Tabela1[[#This Row],[Entry]]=$B$1,Tabela1[[#This Row],[real]],Tabela1[[#This Row],[L]]/($B$1-Tabela1[[#This Row],[Entry]]))</f>
        <v>3.9067430980126181</v>
      </c>
      <c r="P1376" s="115">
        <v>879.64510864246586</v>
      </c>
      <c r="Q1376" s="43">
        <f>MIN(500,$B$1-Tabela1[[#This Row],[Entry]])</f>
        <v>500</v>
      </c>
      <c r="R1376" s="41">
        <f>(0.25-Tabela1[[#This Row],[days]]/2000)*$L$2+(Tabela1[[#This Row],[days]]/2000+0.75)*(IF(Tabela1[[#This Row],[real]]&gt;Tabela1[[#This Row],[AV2]],0.4*Tabela1[[#This Row],[real]]+0.6*Tabela1[[#This Row],[AV2]],Tabela1[[#This Row],[AV2]]))</f>
        <v>3.873382528856935</v>
      </c>
      <c r="S1376" s="42">
        <f>Tabela1[[#This Row],[real]]-Tabela1[[#This Row],[AV2]]</f>
        <v>-0.20781841070103502</v>
      </c>
      <c r="T1376" s="64">
        <f>Tabela1[[#This Row],[real]]/Tabela1[[#This Row],[AV2]]</f>
        <v>0.946347047018265</v>
      </c>
      <c r="U1376" s="172">
        <v>43488</v>
      </c>
      <c r="V1376" s="191" t="s">
        <v>4444</v>
      </c>
      <c r="W1376" s="191"/>
      <c r="X1376" s="2"/>
      <c r="Y1376" s="41"/>
      <c r="Z1376" s="40"/>
      <c r="AA1376" s="41"/>
      <c r="AB1376" s="40"/>
    </row>
    <row r="1377" spans="1:28" x14ac:dyDescent="0.2">
      <c r="A1377" s="65">
        <v>92187</v>
      </c>
      <c r="B1377" s="65" t="s">
        <v>1951</v>
      </c>
      <c r="C1377" s="65" t="s">
        <v>1950</v>
      </c>
      <c r="D1377" s="39">
        <v>2.5</v>
      </c>
      <c r="E1377" s="41">
        <v>2.6562411471969507</v>
      </c>
      <c r="F1377" s="116">
        <v>1996</v>
      </c>
      <c r="G13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7" s="39"/>
      <c r="I1377" s="41">
        <v>0.67999999999999994</v>
      </c>
      <c r="J1377" s="23">
        <f>(Tabela1[[#This Row],[real]]-1)^3/Tabela1[[#This Row],[Z]]*0.00002</f>
        <v>1.3362625367151486E-4</v>
      </c>
      <c r="K1377" s="66">
        <v>2313.3852058845164</v>
      </c>
      <c r="L1377" s="66">
        <v>3953.7773711805116</v>
      </c>
      <c r="M1377" s="67">
        <v>42409</v>
      </c>
      <c r="N1377" s="22">
        <f>IF(Tabela1[[#This Row],[Entry]]=$B$1,Tabela1[[#This Row],[real]],Tabela1[[#This Row],[L2]]/Tabela1[[#This Row],[days2]])</f>
        <v>2.6299074287523814</v>
      </c>
      <c r="O1377" s="42">
        <f>IF(Tabela1[[#This Row],[Entry]]=$B$1,Tabela1[[#This Row],[real]],Tabela1[[#This Row],[L]]/($B$1-Tabela1[[#This Row],[Entry]]))</f>
        <v>2.6236080764303327</v>
      </c>
      <c r="P1377" s="115">
        <v>879.64510864246586</v>
      </c>
      <c r="Q1377" s="43">
        <f>MIN(500,$B$1-Tabela1[[#This Row],[Entry]])</f>
        <v>500</v>
      </c>
      <c r="R1377" s="559">
        <f>(0.25-Tabela1[[#This Row],[days]]/2000)*$L$2+(Tabela1[[#This Row],[days]]/2000+0.75)*(IF(Tabela1[[#This Row],[real]]&gt;Tabela1[[#This Row],[AV2]],0.4*Tabela1[[#This Row],[real]]+0.6*Tabela1[[#This Row],[AV2]],Tabela1[[#This Row],[AV2]]))</f>
        <v>2.6404409161302089</v>
      </c>
      <c r="S1377" s="42">
        <f>Tabela1[[#This Row],[real]]-Tabela1[[#This Row],[AV2]]</f>
        <v>2.6333718444569332E-2</v>
      </c>
      <c r="T1377" s="64">
        <f>Tabela1[[#This Row],[real]]/Tabela1[[#This Row],[AV2]]</f>
        <v>1.0100131731469582</v>
      </c>
      <c r="U1377" s="168">
        <v>43488</v>
      </c>
      <c r="V1377" s="191" t="s">
        <v>5001</v>
      </c>
      <c r="W1377" s="191"/>
      <c r="X1377" s="2"/>
      <c r="Y1377" s="41"/>
      <c r="Z1377" s="40"/>
      <c r="AA1377" s="41"/>
      <c r="AB1377" s="40"/>
    </row>
    <row r="1378" spans="1:28" x14ac:dyDescent="0.2">
      <c r="A1378" s="65">
        <v>7288</v>
      </c>
      <c r="B1378" s="65" t="s">
        <v>3040</v>
      </c>
      <c r="C1378" s="65" t="s">
        <v>3041</v>
      </c>
      <c r="D1378" s="39">
        <v>3.5</v>
      </c>
      <c r="E1378" s="41">
        <v>3.3347975053368399</v>
      </c>
      <c r="F1378" s="116">
        <v>1959</v>
      </c>
      <c r="G13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78" s="39"/>
      <c r="I1378" s="41">
        <v>0.45</v>
      </c>
      <c r="J1378" s="23">
        <f>(Tabela1[[#This Row],[real]]-1)^3/Tabela1[[#This Row],[Z]]*0.00002</f>
        <v>5.6567260101470201E-4</v>
      </c>
      <c r="K1378" s="66">
        <v>2522.9795994044603</v>
      </c>
      <c r="L1378" s="66">
        <v>4134.9794677489635</v>
      </c>
      <c r="M1378" s="67">
        <v>42627</v>
      </c>
      <c r="N1378" s="22">
        <f>IF(Tabela1[[#This Row],[Entry]]=$B$1,Tabela1[[#This Row],[real]],Tabela1[[#This Row],[L2]]/Tabela1[[#This Row],[days2]])</f>
        <v>3.2414772195153163</v>
      </c>
      <c r="O1378" s="42">
        <f>IF(Tabela1[[#This Row],[Entry]]=$B$1,Tabela1[[#This Row],[real]],Tabela1[[#This Row],[L]]/($B$1-Tabela1[[#This Row],[Entry]]))</f>
        <v>3.2078971821171169</v>
      </c>
      <c r="P1378" s="115">
        <v>778.34253599403985</v>
      </c>
      <c r="Q1378" s="43">
        <f>MIN(500,$B$1-Tabela1[[#This Row],[Entry]])</f>
        <v>500</v>
      </c>
      <c r="R1378" s="41">
        <f>(0.25-Tabela1[[#This Row],[days]]/2000)*$L$2+(Tabela1[[#This Row],[days]]/2000+0.75)*(IF(Tabela1[[#This Row],[real]]&gt;Tabela1[[#This Row],[AV2]],0.4*Tabela1[[#This Row],[real]]+0.6*Tabela1[[#This Row],[AV2]],Tabela1[[#This Row],[AV2]]))</f>
        <v>3.278805333843926</v>
      </c>
      <c r="S1378" s="42">
        <f>Tabela1[[#This Row],[real]]-Tabela1[[#This Row],[AV2]]</f>
        <v>9.332028582152363E-2</v>
      </c>
      <c r="T1378" s="64">
        <f>Tabela1[[#This Row],[real]]/Tabela1[[#This Row],[AV2]]</f>
        <v>1.0287894313307799</v>
      </c>
      <c r="U1378" s="168">
        <v>43488</v>
      </c>
      <c r="V1378" s="191" t="s">
        <v>4962</v>
      </c>
      <c r="W1378" s="191"/>
      <c r="X1378" s="2"/>
      <c r="Y1378" s="41"/>
      <c r="Z1378" s="40"/>
      <c r="AA1378" s="41"/>
      <c r="AB1378" s="40"/>
    </row>
    <row r="1379" spans="1:28" x14ac:dyDescent="0.2">
      <c r="A1379" s="75">
        <v>4663867</v>
      </c>
      <c r="B1379" s="75" t="s">
        <v>3619</v>
      </c>
      <c r="C1379" s="75" t="s">
        <v>3728</v>
      </c>
      <c r="D1379" s="76">
        <v>4</v>
      </c>
      <c r="E1379" s="77">
        <v>3.6169584813833655</v>
      </c>
      <c r="F1379" s="116">
        <v>2013</v>
      </c>
      <c r="G13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6.4461457668567483</v>
      </c>
      <c r="H1379" s="597">
        <v>2</v>
      </c>
      <c r="I1379" s="77">
        <v>0.54</v>
      </c>
      <c r="J1379" s="23">
        <f>(Tabela1[[#This Row],[real]]-1)^3/Tabela1[[#This Row],[Z]]*0.00002</f>
        <v>6.6378392897238246E-4</v>
      </c>
      <c r="K1379" s="112">
        <v>2066.5049687229598</v>
      </c>
      <c r="L1379" s="66">
        <v>3005.4663111913878</v>
      </c>
      <c r="M1379" s="79">
        <v>43113</v>
      </c>
      <c r="N1379" s="22">
        <f>IF(Tabela1[[#This Row],[Entry]]=$B$1,Tabela1[[#This Row],[real]],Tabela1[[#This Row],[L2]]/Tabela1[[#This Row],[days2]])</f>
        <v>3.7402611542284965</v>
      </c>
      <c r="O1379" s="64">
        <f>IF(Tabela1[[#This Row],[Entry]]=$B$1,Tabela1[[#This Row],[real]],Tabela1[[#This Row],[L]]/($B$1-Tabela1[[#This Row],[Entry]]))</f>
        <v>3.7427973987439449</v>
      </c>
      <c r="P1379" s="117">
        <v>552.50285568608047</v>
      </c>
      <c r="Q1379" s="78">
        <f>MIN(500,$B$1-Tabela1[[#This Row],[Entry]])</f>
        <v>500</v>
      </c>
      <c r="R1379" s="77">
        <f>(0.25-Tabela1[[#This Row],[days]]/2000)*$L$2+(Tabela1[[#This Row],[days]]/2000+0.75)*(IF(Tabela1[[#This Row],[real]]&gt;Tabela1[[#This Row],[AV2]],0.4*Tabela1[[#This Row],[real]]+0.6*Tabela1[[#This Row],[AV2]],Tabela1[[#This Row],[AV2]]))</f>
        <v>3.7402611542284965</v>
      </c>
      <c r="S1379" s="64">
        <f>Tabela1[[#This Row],[real]]-Tabela1[[#This Row],[AV2]]</f>
        <v>-0.12330267284513097</v>
      </c>
      <c r="T1379" s="64">
        <f>Tabela1[[#This Row],[real]]/Tabela1[[#This Row],[AV2]]</f>
        <v>0.96703367284775477</v>
      </c>
      <c r="U1379" s="172">
        <v>43487</v>
      </c>
      <c r="V1379" s="191" t="s">
        <v>3941</v>
      </c>
      <c r="W1379" s="191"/>
      <c r="X1379" s="2"/>
      <c r="Y1379" s="41"/>
      <c r="Z1379" s="40"/>
      <c r="AA1379" s="41"/>
      <c r="AB1379" s="40"/>
    </row>
    <row r="1380" spans="1:28" x14ac:dyDescent="0.2">
      <c r="A1380" s="65">
        <v>6603767</v>
      </c>
      <c r="B1380" s="65" t="s">
        <v>5928</v>
      </c>
      <c r="C1380" s="65" t="s">
        <v>3118</v>
      </c>
      <c r="D1380" s="39">
        <v>4.5</v>
      </c>
      <c r="E1380" s="41">
        <v>4.0195311861323706</v>
      </c>
      <c r="F1380" s="116">
        <v>2015</v>
      </c>
      <c r="G13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5.3376073475566441</v>
      </c>
      <c r="H1380" s="39"/>
      <c r="I1380" s="41">
        <v>0.74</v>
      </c>
      <c r="J1380" s="23">
        <f>(Tabela1[[#This Row],[real]]-1)^3/Tabela1[[#This Row],[Z]]*0.00002</f>
        <v>7.4407520759911213E-4</v>
      </c>
      <c r="K1380" s="66">
        <v>3072.0982895428806</v>
      </c>
      <c r="L1380" s="66">
        <v>5006.5197923056594</v>
      </c>
      <c r="M1380" s="67">
        <v>42651</v>
      </c>
      <c r="N1380" s="22">
        <f>IF(Tabela1[[#This Row],[Entry]]=$B$1,Tabela1[[#This Row],[real]],Tabela1[[#This Row],[L2]]/Tabela1[[#This Row],[days2]])</f>
        <v>4.0043515334736375</v>
      </c>
      <c r="O1380" s="42">
        <f>IF(Tabela1[[#This Row],[Entry]]=$B$1,Tabela1[[#This Row],[real]],Tabela1[[#This Row],[L]]/($B$1-Tabela1[[#This Row],[Entry]]))</f>
        <v>3.9577231559728534</v>
      </c>
      <c r="P1380" s="115">
        <v>767.18995918870803</v>
      </c>
      <c r="Q1380" s="43">
        <f>MIN(500,$B$1-Tabela1[[#This Row],[Entry]])</f>
        <v>500</v>
      </c>
      <c r="R1380" s="41">
        <f>(0.25-Tabela1[[#This Row],[days]]/2000)*$L$2+(Tabela1[[#This Row],[days]]/2000+0.75)*(IF(Tabela1[[#This Row],[real]]&gt;Tabela1[[#This Row],[AV2]],0.4*Tabela1[[#This Row],[real]]+0.6*Tabela1[[#This Row],[AV2]],Tabela1[[#This Row],[AV2]]))</f>
        <v>4.0104233945371304</v>
      </c>
      <c r="S1380" s="42">
        <f>Tabela1[[#This Row],[real]]-Tabela1[[#This Row],[AV2]]</f>
        <v>1.5179652658733112E-2</v>
      </c>
      <c r="T1380" s="64">
        <f>Tabela1[[#This Row],[real]]/Tabela1[[#This Row],[AV2]]</f>
        <v>1.0037907892281288</v>
      </c>
      <c r="U1380" s="172">
        <v>43487</v>
      </c>
      <c r="V1380" s="191" t="s">
        <v>3938</v>
      </c>
      <c r="W1380" s="191"/>
      <c r="X1380" s="2"/>
      <c r="Y1380" s="41"/>
      <c r="Z1380" s="40"/>
      <c r="AA1380" s="41"/>
      <c r="AB1380" s="40"/>
    </row>
    <row r="1381" spans="1:28" x14ac:dyDescent="0.2">
      <c r="A1381" s="10">
        <v>94401</v>
      </c>
      <c r="B1381" s="10" t="s">
        <v>101</v>
      </c>
      <c r="C1381" s="10" t="s">
        <v>103</v>
      </c>
      <c r="D1381" s="2">
        <v>4.5</v>
      </c>
      <c r="E1381" s="21">
        <v>4.0343594257442943</v>
      </c>
      <c r="F1381" s="116">
        <v>1999</v>
      </c>
      <c r="G13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4.9941885596706923</v>
      </c>
      <c r="I1381" s="21">
        <v>0.88</v>
      </c>
      <c r="J1381" s="23">
        <f>(Tabela1[[#This Row],[real]]-1)^3/Tabela1[[#This Row],[Z]]*0.00002</f>
        <v>6.3496295886466419E-4</v>
      </c>
      <c r="K1381" s="24">
        <v>3694.5636289793651</v>
      </c>
      <c r="L1381" s="66">
        <v>6350.8688148953242</v>
      </c>
      <c r="M1381" s="1">
        <v>42409</v>
      </c>
      <c r="N1381" s="22">
        <f>IF(Tabela1[[#This Row],[Entry]]=$B$1,Tabela1[[#This Row],[real]],Tabela1[[#This Row],[L2]]/Tabela1[[#This Row],[days2]])</f>
        <v>4.2000615847010074</v>
      </c>
      <c r="O1381" s="22">
        <f>IF(Tabela1[[#This Row],[Entry]]=$B$1,Tabela1[[#This Row],[real]],Tabela1[[#This Row],[L]]/($B$1-Tabela1[[#This Row],[Entry]]))</f>
        <v>4.2142460616425508</v>
      </c>
      <c r="P1381" s="35">
        <v>879.64510864246586</v>
      </c>
      <c r="Q1381" s="3">
        <f>MIN(500,$B$1-Tabela1[[#This Row],[Entry]])</f>
        <v>500</v>
      </c>
      <c r="R1381" s="21">
        <f>(0.25-Tabela1[[#This Row],[days]]/2000)*$L$2+(Tabela1[[#This Row],[days]]/2000+0.75)*(IF(Tabela1[[#This Row],[real]]&gt;Tabela1[[#This Row],[AV2]],0.4*Tabela1[[#This Row],[real]]+0.6*Tabela1[[#This Row],[AV2]],Tabela1[[#This Row],[AV2]]))</f>
        <v>4.2000615847010074</v>
      </c>
      <c r="S1381" s="22">
        <f>Tabela1[[#This Row],[real]]-Tabela1[[#This Row],[AV2]]</f>
        <v>-0.16570215895671314</v>
      </c>
      <c r="T1381" s="47">
        <f>Tabela1[[#This Row],[real]]/Tabela1[[#This Row],[AV2]]</f>
        <v>0.96054768350057207</v>
      </c>
      <c r="U1381" s="168">
        <v>43487</v>
      </c>
      <c r="V1381" s="191" t="s">
        <v>4090</v>
      </c>
      <c r="W1381" s="191"/>
      <c r="X1381" s="2"/>
      <c r="Y1381" s="41"/>
      <c r="Z1381" s="40"/>
      <c r="AA1381" s="41"/>
      <c r="AB1381" s="40"/>
    </row>
    <row r="1382" spans="1:28" x14ac:dyDescent="0.2">
      <c r="A1382" s="258">
        <v>8451</v>
      </c>
      <c r="B1382" s="258" t="s">
        <v>5155</v>
      </c>
      <c r="C1382" s="258" t="s">
        <v>5156</v>
      </c>
      <c r="D1382" s="259">
        <v>4</v>
      </c>
      <c r="E1382" s="260">
        <v>3.7041214982892572</v>
      </c>
      <c r="F1382" s="116">
        <v>1970</v>
      </c>
      <c r="G13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2.2229114089160578</v>
      </c>
      <c r="H1382" s="39">
        <v>2</v>
      </c>
      <c r="I1382" s="260">
        <v>0.55999999999999994</v>
      </c>
      <c r="J1382" s="232">
        <f>(Tabela1[[#This Row],[real]]-1)^3/Tabela1[[#This Row],[Z]]*0.00002</f>
        <v>7.061883867948898E-4</v>
      </c>
      <c r="K1382" s="262">
        <v>1886.8904515481595</v>
      </c>
      <c r="L1382" s="66">
        <v>2599.1968438424788</v>
      </c>
      <c r="M1382" s="237">
        <v>43235</v>
      </c>
      <c r="N1382" s="235">
        <f>IF(Tabela1[[#This Row],[Entry]]=$B$1,Tabela1[[#This Row],[real]],Tabela1[[#This Row],[L2]]/Tabela1[[#This Row],[days2]])</f>
        <v>3.819138615125278</v>
      </c>
      <c r="O1382" s="263">
        <f>IF(Tabela1[[#This Row],[Entry]]=$B$1,Tabela1[[#This Row],[real]],Tabela1[[#This Row],[L]]/($B$1-Tabela1[[#This Row],[Entry]]))</f>
        <v>3.8167354535131848</v>
      </c>
      <c r="P1382" s="261">
        <v>494.0617876699572</v>
      </c>
      <c r="Q1382" s="264">
        <f>MIN(500,$B$1-Tabela1[[#This Row],[Entry]])</f>
        <v>500</v>
      </c>
      <c r="R1382" s="260">
        <f>(0.25-Tabela1[[#This Row],[days]]/2000)*$L$2+(Tabela1[[#This Row],[days]]/2000+0.75)*(IF(Tabela1[[#This Row],[real]]&gt;Tabela1[[#This Row],[AV2]],0.4*Tabela1[[#This Row],[real]]+0.6*Tabela1[[#This Row],[AV2]],Tabela1[[#This Row],[AV2]]))</f>
        <v>3.819138615125278</v>
      </c>
      <c r="S1382" s="263">
        <f>Tabela1[[#This Row],[real]]-Tabela1[[#This Row],[AV2]]</f>
        <v>-0.11501711683602078</v>
      </c>
      <c r="T1382" s="263">
        <f>Tabela1[[#This Row],[real]]/Tabela1[[#This Row],[AV2]]</f>
        <v>0.96988401615471398</v>
      </c>
      <c r="U1382" s="237">
        <v>43487</v>
      </c>
      <c r="V1382" s="238" t="s">
        <v>4050</v>
      </c>
      <c r="W1382" s="191"/>
      <c r="X1382" s="2"/>
      <c r="Y1382" s="41"/>
      <c r="Z1382" s="40"/>
      <c r="AA1382" s="41"/>
      <c r="AB1382" s="40"/>
    </row>
    <row r="1383" spans="1:28" x14ac:dyDescent="0.2">
      <c r="A1383" s="65">
        <v>4317420</v>
      </c>
      <c r="B1383" s="65" t="s">
        <v>1774</v>
      </c>
      <c r="C1383" s="65" t="s">
        <v>1775</v>
      </c>
      <c r="D1383" s="39">
        <v>3</v>
      </c>
      <c r="E1383" s="41">
        <v>3.100920412500316</v>
      </c>
      <c r="F1383" s="116">
        <v>2013</v>
      </c>
      <c r="G13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3" s="39"/>
      <c r="I1383" s="41">
        <v>0.59</v>
      </c>
      <c r="J1383" s="23">
        <f>(Tabela1[[#This Row],[real]]-1)^3/Tabela1[[#This Row],[Z]]*0.00002</f>
        <v>3.1434516594107436E-4</v>
      </c>
      <c r="K1383" s="66">
        <v>2647.7246434633726</v>
      </c>
      <c r="L1383" s="66">
        <v>4501.5665708558645</v>
      </c>
      <c r="M1383" s="67">
        <v>42409</v>
      </c>
      <c r="N1383" s="22">
        <f>IF(Tabela1[[#This Row],[Entry]]=$B$1,Tabela1[[#This Row],[real]],Tabela1[[#This Row],[L2]]/Tabela1[[#This Row],[days2]])</f>
        <v>3.0099918904221945</v>
      </c>
      <c r="O1383" s="42">
        <f>IF(Tabela1[[#This Row],[Entry]]=$B$1,Tabela1[[#This Row],[real]],Tabela1[[#This Row],[L]]/($B$1-Tabela1[[#This Row],[Entry]]))</f>
        <v>2.9871045592938716</v>
      </c>
      <c r="P1383" s="115">
        <v>879.64510864246586</v>
      </c>
      <c r="Q1383" s="43">
        <f>MIN(500,$B$1-Tabela1[[#This Row],[Entry]])</f>
        <v>500</v>
      </c>
      <c r="R1383" s="41">
        <f>(0.25-Tabela1[[#This Row],[days]]/2000)*$L$2+(Tabela1[[#This Row],[days]]/2000+0.75)*(IF(Tabela1[[#This Row],[real]]&gt;Tabela1[[#This Row],[AV2]],0.4*Tabela1[[#This Row],[real]]+0.6*Tabela1[[#This Row],[AV2]],Tabela1[[#This Row],[AV2]]))</f>
        <v>3.0463632992534433</v>
      </c>
      <c r="S1383" s="42">
        <f>Tabela1[[#This Row],[real]]-Tabela1[[#This Row],[AV2]]</f>
        <v>9.0928522078121521E-2</v>
      </c>
      <c r="T1383" s="64">
        <f>Tabela1[[#This Row],[real]]/Tabela1[[#This Row],[AV2]]</f>
        <v>1.0302088927107931</v>
      </c>
      <c r="U1383" s="168">
        <v>43487</v>
      </c>
      <c r="V1383" s="191" t="s">
        <v>4242</v>
      </c>
      <c r="W1383" s="191"/>
      <c r="X1383" s="2"/>
      <c r="Y1383" s="41"/>
      <c r="Z1383" s="40"/>
      <c r="AA1383" s="41"/>
      <c r="AB1383" s="40"/>
    </row>
    <row r="1384" spans="1:28" x14ac:dyDescent="0.2">
      <c r="A1384" s="533">
        <v>9467400</v>
      </c>
      <c r="B1384" s="533" t="s">
        <v>5782</v>
      </c>
      <c r="C1384" s="533" t="s">
        <v>5783</v>
      </c>
      <c r="D1384" s="534">
        <v>3.5</v>
      </c>
      <c r="E1384" s="535">
        <v>3.3627654706116825</v>
      </c>
      <c r="F1384" s="503">
        <v>2018</v>
      </c>
      <c r="G13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4" s="534"/>
      <c r="I1384" s="535">
        <v>0.38</v>
      </c>
      <c r="J1384" s="504">
        <f>(Tabela1[[#This Row],[real]]-1)^3/Tabela1[[#This Row],[Z]]*0.00002</f>
        <v>6.9423778226981414E-4</v>
      </c>
      <c r="K1384" s="536">
        <v>1241.2791449918759</v>
      </c>
      <c r="L1384" s="505">
        <v>1534.8799469362543</v>
      </c>
      <c r="M1384" s="509">
        <v>43484</v>
      </c>
      <c r="N1384" s="507">
        <f>IF(Tabela1[[#This Row],[Entry]]=$B$1,Tabela1[[#This Row],[real]],Tabela1[[#This Row],[L2]]/Tabela1[[#This Row],[days2]])</f>
        <v>3.5371038446026013</v>
      </c>
      <c r="O1384" s="537">
        <f>IF(Tabela1[[#This Row],[Entry]]=$B$1,Tabela1[[#This Row],[real]],Tabela1[[#This Row],[L]]/($B$1-Tabela1[[#This Row],[Entry]]))</f>
        <v>3.5529628401302182</v>
      </c>
      <c r="P1384" s="538">
        <v>350.93093093265838</v>
      </c>
      <c r="Q1384" s="539">
        <f>MIN(500,$B$1-Tabela1[[#This Row],[Entry]])</f>
        <v>432</v>
      </c>
      <c r="R1384" s="535">
        <f>(0.25-Tabela1[[#This Row],[days]]/2000)*$L$2+(Tabela1[[#This Row],[days]]/2000+0.75)*(IF(Tabela1[[#This Row],[real]]&gt;Tabela1[[#This Row],[AV2]],0.4*Tabela1[[#This Row],[real]]+0.6*Tabela1[[#This Row],[AV2]],Tabela1[[#This Row],[AV2]]))</f>
        <v>3.5303441085134963</v>
      </c>
      <c r="S1384" s="537">
        <f>Tabela1[[#This Row],[real]]-Tabela1[[#This Row],[AV2]]</f>
        <v>-0.17433837399091878</v>
      </c>
      <c r="T1384" s="537">
        <f>Tabela1[[#This Row],[real]]/Tabela1[[#This Row],[AV2]]</f>
        <v>0.95071154773786237</v>
      </c>
      <c r="U1384" s="509">
        <v>43487</v>
      </c>
      <c r="V1384" s="191" t="s">
        <v>5784</v>
      </c>
      <c r="W1384" s="191"/>
      <c r="X1384" s="2"/>
      <c r="Y1384" s="41"/>
      <c r="Z1384" s="40"/>
      <c r="AA1384" s="41"/>
      <c r="AB1384" s="40"/>
    </row>
    <row r="1385" spans="1:28" x14ac:dyDescent="0.2">
      <c r="A1385" s="65">
        <v>2984025</v>
      </c>
      <c r="B1385" s="65" t="s">
        <v>3158</v>
      </c>
      <c r="C1385" s="95" t="s">
        <v>3159</v>
      </c>
      <c r="D1385" s="39">
        <v>3.5</v>
      </c>
      <c r="E1385" s="41">
        <v>3.4871185632913866</v>
      </c>
      <c r="F1385" s="116">
        <v>2010</v>
      </c>
      <c r="G13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5" s="39"/>
      <c r="I1385" s="41">
        <v>0.6</v>
      </c>
      <c r="J1385" s="23">
        <f>(Tabela1[[#This Row],[real]]-1)^3/Tabela1[[#This Row],[Z]]*0.00002</f>
        <v>5.12823846995537E-4</v>
      </c>
      <c r="K1385" s="66">
        <v>2674.3451295860154</v>
      </c>
      <c r="L1385" s="66">
        <v>4389.5238175768209</v>
      </c>
      <c r="M1385" s="67">
        <v>42671</v>
      </c>
      <c r="N1385" s="22">
        <f>IF(Tabela1[[#This Row],[Entry]]=$B$1,Tabela1[[#This Row],[real]],Tabela1[[#This Row],[L2]]/Tabela1[[#This Row],[days2]])</f>
        <v>3.5286432667312293</v>
      </c>
      <c r="O1385" s="42">
        <f>IF(Tabela1[[#This Row],[Entry]]=$B$1,Tabela1[[#This Row],[real]],Tabela1[[#This Row],[L]]/($B$1-Tabela1[[#This Row],[Entry]]))</f>
        <v>3.5257219418287717</v>
      </c>
      <c r="P1385" s="115">
        <v>757.89614518426629</v>
      </c>
      <c r="Q1385" s="43">
        <f>MIN(500,$B$1-Tabela1[[#This Row],[Entry]])</f>
        <v>500</v>
      </c>
      <c r="R1385" s="41">
        <f>(0.25-Tabela1[[#This Row],[days]]/2000)*$L$2+(Tabela1[[#This Row],[days]]/2000+0.75)*(IF(Tabela1[[#This Row],[real]]&gt;Tabela1[[#This Row],[AV2]],0.4*Tabela1[[#This Row],[real]]+0.6*Tabela1[[#This Row],[AV2]],Tabela1[[#This Row],[AV2]]))</f>
        <v>3.5286432667312293</v>
      </c>
      <c r="S1385" s="42">
        <f>Tabela1[[#This Row],[real]]-Tabela1[[#This Row],[AV2]]</f>
        <v>-4.1524703439842714E-2</v>
      </c>
      <c r="T1385" s="64">
        <f>Tabela1[[#This Row],[real]]/Tabela1[[#This Row],[AV2]]</f>
        <v>0.98823210500439473</v>
      </c>
      <c r="U1385" s="172">
        <v>43487</v>
      </c>
      <c r="V1385" s="191" t="s">
        <v>4938</v>
      </c>
      <c r="W1385" s="191"/>
      <c r="X1385" s="2"/>
      <c r="Y1385" s="41"/>
      <c r="Z1385" s="40"/>
      <c r="AA1385" s="41"/>
      <c r="AB1385" s="40"/>
    </row>
    <row r="1386" spans="1:28" x14ac:dyDescent="0.2">
      <c r="A1386" s="533">
        <v>7348910</v>
      </c>
      <c r="B1386" s="533" t="s">
        <v>3917</v>
      </c>
      <c r="C1386" s="533" t="s">
        <v>5792</v>
      </c>
      <c r="D1386" s="534">
        <v>3.5</v>
      </c>
      <c r="E1386" s="535">
        <v>3.2855643597016719</v>
      </c>
      <c r="F1386" s="503">
        <v>2016</v>
      </c>
      <c r="G13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6" s="534"/>
      <c r="I1386" s="535">
        <v>0.32999999999999996</v>
      </c>
      <c r="J1386" s="504">
        <f>(Tabela1[[#This Row],[real]]-1)^3/Tabela1[[#This Row],[Z]]*0.00002</f>
        <v>7.2359643972485913E-4</v>
      </c>
      <c r="K1386" s="536">
        <v>1212.6765053044064</v>
      </c>
      <c r="L1386" s="505">
        <v>1498.6313435333968</v>
      </c>
      <c r="M1386" s="509">
        <v>43486</v>
      </c>
      <c r="N1386" s="507">
        <f>IF(Tabela1[[#This Row],[Entry]]=$B$1,Tabela1[[#This Row],[real]],Tabela1[[#This Row],[L2]]/Tabela1[[#This Row],[days2]])</f>
        <v>3.4684483066236602</v>
      </c>
      <c r="O1386" s="537">
        <f>IF(Tabela1[[#This Row],[Entry]]=$B$1,Tabela1[[#This Row],[real]],Tabela1[[#This Row],[L]]/($B$1-Tabela1[[#This Row],[Entry]]))</f>
        <v>3.4851891710078995</v>
      </c>
      <c r="P1386" s="538">
        <v>349.63084298779097</v>
      </c>
      <c r="Q1386" s="539">
        <f>MIN(500,$B$1-Tabela1[[#This Row],[Entry]])</f>
        <v>430</v>
      </c>
      <c r="R1386" s="535">
        <f>(0.25-Tabela1[[#This Row],[days]]/2000)*$L$2+(Tabela1[[#This Row],[days]]/2000+0.75)*(IF(Tabela1[[#This Row],[real]]&gt;Tabela1[[#This Row],[AV2]],0.4*Tabela1[[#This Row],[real]]+0.6*Tabela1[[#This Row],[AV2]],Tabela1[[#This Row],[AV2]]))</f>
        <v>3.4638926985964917</v>
      </c>
      <c r="S1386" s="537">
        <f>Tabela1[[#This Row],[real]]-Tabela1[[#This Row],[AV2]]</f>
        <v>-0.18288394692198828</v>
      </c>
      <c r="T1386" s="537">
        <f>Tabela1[[#This Row],[real]]/Tabela1[[#This Row],[AV2]]</f>
        <v>0.94727211399612421</v>
      </c>
      <c r="U1386" s="509">
        <v>43486</v>
      </c>
      <c r="V1386" s="191" t="s">
        <v>5793</v>
      </c>
      <c r="W1386" s="191"/>
      <c r="X1386" s="2"/>
      <c r="Y1386" s="41"/>
      <c r="Z1386" s="40"/>
      <c r="AA1386" s="41"/>
      <c r="AB1386" s="40"/>
    </row>
    <row r="1387" spans="1:28" x14ac:dyDescent="0.2">
      <c r="A1387" s="75">
        <v>3071836</v>
      </c>
      <c r="B1387" s="75" t="s">
        <v>3308</v>
      </c>
      <c r="C1387" s="75" t="s">
        <v>3607</v>
      </c>
      <c r="D1387" s="76">
        <v>3.5</v>
      </c>
      <c r="E1387" s="77">
        <v>3.4605676015277687</v>
      </c>
      <c r="F1387" s="116">
        <v>2010</v>
      </c>
      <c r="G13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7" s="39"/>
      <c r="I1387" s="77">
        <v>0.54999999999999993</v>
      </c>
      <c r="J1387" s="23">
        <f>(Tabela1[[#This Row],[real]]-1)^3/Tabela1[[#This Row],[Z]]*0.00002</f>
        <v>5.4171792981908484E-4</v>
      </c>
      <c r="K1387" s="112">
        <v>2147.002665948864</v>
      </c>
      <c r="L1387" s="66">
        <v>3241.1678383119865</v>
      </c>
      <c r="M1387" s="79">
        <v>43027</v>
      </c>
      <c r="N1387" s="22">
        <f>IF(Tabela1[[#This Row],[Entry]]=$B$1,Tabela1[[#This Row],[real]],Tabela1[[#This Row],[L2]]/Tabela1[[#This Row],[days2]])</f>
        <v>3.6238395765993796</v>
      </c>
      <c r="O1387" s="64">
        <f>IF(Tabela1[[#This Row],[Entry]]=$B$1,Tabela1[[#This Row],[real]],Tabela1[[#This Row],[L]]/($B$1-Tabela1[[#This Row],[Entry]]))</f>
        <v>3.6458580858402549</v>
      </c>
      <c r="P1387" s="117">
        <v>592.46625590518465</v>
      </c>
      <c r="Q1387" s="78">
        <f>MIN(500,$B$1-Tabela1[[#This Row],[Entry]])</f>
        <v>500</v>
      </c>
      <c r="R1387" s="77">
        <f>(0.25-Tabela1[[#This Row],[days]]/2000)*$L$2+(Tabela1[[#This Row],[days]]/2000+0.75)*(IF(Tabela1[[#This Row],[real]]&gt;Tabela1[[#This Row],[AV2]],0.4*Tabela1[[#This Row],[real]]+0.6*Tabela1[[#This Row],[AV2]],Tabela1[[#This Row],[AV2]]))</f>
        <v>3.6238395765993796</v>
      </c>
      <c r="S1387" s="64">
        <f>Tabela1[[#This Row],[real]]-Tabela1[[#This Row],[AV2]]</f>
        <v>-0.16327197507161095</v>
      </c>
      <c r="T1387" s="64">
        <f>Tabela1[[#This Row],[real]]/Tabela1[[#This Row],[AV2]]</f>
        <v>0.95494503230056726</v>
      </c>
      <c r="U1387" s="168">
        <v>43486</v>
      </c>
      <c r="V1387" s="191" t="s">
        <v>3983</v>
      </c>
      <c r="W1387" s="191"/>
      <c r="X1387" s="2"/>
      <c r="Y1387" s="41"/>
      <c r="Z1387" s="40"/>
      <c r="AA1387" s="41"/>
      <c r="AB1387" s="40"/>
    </row>
    <row r="1388" spans="1:28" x14ac:dyDescent="0.2">
      <c r="A1388" s="133">
        <v>2991346</v>
      </c>
      <c r="B1388" s="133" t="s">
        <v>3851</v>
      </c>
      <c r="C1388" s="133" t="s">
        <v>3852</v>
      </c>
      <c r="D1388" s="134">
        <v>3.5</v>
      </c>
      <c r="E1388" s="135">
        <v>3.4998000038556047</v>
      </c>
      <c r="F1388" s="116">
        <v>2010</v>
      </c>
      <c r="G13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88" s="39"/>
      <c r="I1388" s="135">
        <v>0.54</v>
      </c>
      <c r="J1388" s="23">
        <f>(Tabela1[[#This Row],[real]]-1)^3/Tabela1[[#This Row],[Z]]*0.00002</f>
        <v>5.7856482860270452E-4</v>
      </c>
      <c r="K1388" s="137">
        <v>1916.0199024125461</v>
      </c>
      <c r="L1388" s="66">
        <v>2729.7756102267253</v>
      </c>
      <c r="M1388" s="138">
        <v>43164</v>
      </c>
      <c r="N1388" s="131">
        <f>IF(Tabela1[[#This Row],[Entry]]=$B$1,Tabela1[[#This Row],[real]],Tabela1[[#This Row],[L2]]/Tabela1[[#This Row],[days2]])</f>
        <v>3.6236469412563883</v>
      </c>
      <c r="O1388" s="139">
        <f>IF(Tabela1[[#This Row],[Entry]]=$B$1,Tabela1[[#This Row],[real]],Tabela1[[#This Row],[L]]/($B$1-Tabela1[[#This Row],[Entry]]))</f>
        <v>3.63002075828022</v>
      </c>
      <c r="P1388" s="136">
        <v>528.75457611447791</v>
      </c>
      <c r="Q1388" s="140">
        <f>MIN(500,$B$1-Tabela1[[#This Row],[Entry]])</f>
        <v>500</v>
      </c>
      <c r="R1388" s="135">
        <f>(0.25-Tabela1[[#This Row],[days]]/2000)*$L$2+(Tabela1[[#This Row],[days]]/2000+0.75)*(IF(Tabela1[[#This Row],[real]]&gt;Tabela1[[#This Row],[AV2]],0.4*Tabela1[[#This Row],[real]]+0.6*Tabela1[[#This Row],[AV2]],Tabela1[[#This Row],[AV2]]))</f>
        <v>3.6236469412563883</v>
      </c>
      <c r="S1388" s="139">
        <f>Tabela1[[#This Row],[real]]-Tabela1[[#This Row],[AV2]]</f>
        <v>-0.12384693740078356</v>
      </c>
      <c r="T1388" s="139">
        <f>Tabela1[[#This Row],[real]]/Tabela1[[#This Row],[AV2]]</f>
        <v>0.96582257062884735</v>
      </c>
      <c r="U1388" s="172">
        <v>43486</v>
      </c>
      <c r="V1388" s="191" t="s">
        <v>4037</v>
      </c>
      <c r="W1388" s="191"/>
      <c r="X1388" s="2"/>
      <c r="Y1388" s="41"/>
      <c r="Z1388" s="40"/>
      <c r="AA1388" s="41"/>
      <c r="AB1388" s="40"/>
    </row>
    <row r="1389" spans="1:28" x14ac:dyDescent="0.2">
      <c r="A1389" s="533">
        <v>7370316</v>
      </c>
      <c r="B1389" s="533" t="s">
        <v>5789</v>
      </c>
      <c r="C1389" s="533" t="s">
        <v>5790</v>
      </c>
      <c r="D1389" s="534">
        <v>3.5</v>
      </c>
      <c r="E1389" s="535">
        <v>3.22268995659616</v>
      </c>
      <c r="F1389" s="503">
        <v>2016</v>
      </c>
      <c r="G13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3.2720068942270215</v>
      </c>
      <c r="H1389" s="534"/>
      <c r="I1389" s="535">
        <v>0.33999999999999997</v>
      </c>
      <c r="J1389" s="504">
        <f>(Tabela1[[#This Row],[real]]-1)^3/Tabela1[[#This Row],[Z]]*0.00002</f>
        <v>6.4593339744709001E-4</v>
      </c>
      <c r="K1389" s="536">
        <v>1185.8695381893579</v>
      </c>
      <c r="L1389" s="505">
        <v>1465.5088282824809</v>
      </c>
      <c r="M1389" s="509">
        <v>43485</v>
      </c>
      <c r="N1389" s="507">
        <f>IF(Tabela1[[#This Row],[Entry]]=$B$1,Tabela1[[#This Row],[real]],Tabela1[[#This Row],[L2]]/Tabela1[[#This Row],[days2]])</f>
        <v>3.38547857285343</v>
      </c>
      <c r="O1389" s="537">
        <f>IF(Tabela1[[#This Row],[Entry]]=$B$1,Tabela1[[#This Row],[real]],Tabela1[[#This Row],[L]]/($B$1-Tabela1[[#This Row],[Entry]]))</f>
        <v>3.4002525018155008</v>
      </c>
      <c r="P1389" s="538">
        <v>350.28121214480319</v>
      </c>
      <c r="Q1389" s="539">
        <f>MIN(500,$B$1-Tabela1[[#This Row],[Entry]])</f>
        <v>431</v>
      </c>
      <c r="R1389" s="535">
        <f>(0.25-Tabela1[[#This Row],[days]]/2000)*$L$2+(Tabela1[[#This Row],[days]]/2000+0.75)*(IF(Tabela1[[#This Row],[real]]&gt;Tabela1[[#This Row],[AV2]],0.4*Tabela1[[#This Row],[real]]+0.6*Tabela1[[#This Row],[AV2]],Tabela1[[#This Row],[AV2]]))</f>
        <v>3.3838505007560085</v>
      </c>
      <c r="S1389" s="537">
        <f>Tabela1[[#This Row],[real]]-Tabela1[[#This Row],[AV2]]</f>
        <v>-0.16278861625727004</v>
      </c>
      <c r="T1389" s="537">
        <f>Tabela1[[#This Row],[real]]/Tabela1[[#This Row],[AV2]]</f>
        <v>0.95191562647520622</v>
      </c>
      <c r="U1389" s="509">
        <v>43485</v>
      </c>
      <c r="V1389" s="191" t="s">
        <v>3956</v>
      </c>
      <c r="W1389" s="191"/>
      <c r="X1389" s="2"/>
      <c r="Y1389" s="41"/>
      <c r="Z1389" s="40"/>
      <c r="AA1389" s="41"/>
      <c r="AB1389" s="40"/>
    </row>
    <row r="1390" spans="1:28" x14ac:dyDescent="0.2">
      <c r="A1390" s="65">
        <v>4373</v>
      </c>
      <c r="B1390" s="65" t="s">
        <v>1040</v>
      </c>
      <c r="C1390" s="65" t="s">
        <v>1041</v>
      </c>
      <c r="D1390" s="39">
        <v>3.5</v>
      </c>
      <c r="E1390" s="41">
        <v>3.2298225216216778</v>
      </c>
      <c r="F1390" s="116">
        <v>2001</v>
      </c>
      <c r="G13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2.4174567350817076</v>
      </c>
      <c r="H1390" s="39"/>
      <c r="I1390" s="41">
        <v>0.74</v>
      </c>
      <c r="J1390" s="23">
        <f>(Tabela1[[#This Row],[real]]-1)^3/Tabela1[[#This Row],[Z]]*0.00002</f>
        <v>2.9964647200100543E-4</v>
      </c>
      <c r="K1390" s="66">
        <v>2778.7430541598342</v>
      </c>
      <c r="L1390" s="66">
        <v>4738.8309225255289</v>
      </c>
      <c r="M1390" s="67">
        <v>42409</v>
      </c>
      <c r="N1390" s="22">
        <f>IF(Tabela1[[#This Row],[Entry]]=$B$1,Tabela1[[#This Row],[real]],Tabela1[[#This Row],[L2]]/Tabela1[[#This Row],[days2]])</f>
        <v>3.158936515259203</v>
      </c>
      <c r="O1390" s="42">
        <f>IF(Tabela1[[#This Row],[Entry]]=$B$1,Tabela1[[#This Row],[real]],Tabela1[[#This Row],[L]]/($B$1-Tabela1[[#This Row],[Entry]]))</f>
        <v>3.1445460667057259</v>
      </c>
      <c r="P1390" s="115">
        <v>879.64510864246586</v>
      </c>
      <c r="Q1390" s="43">
        <f>MIN(500,$B$1-Tabela1[[#This Row],[Entry]])</f>
        <v>500</v>
      </c>
      <c r="R1390" s="41">
        <f>(0.25-Tabela1[[#This Row],[days]]/2000)*$L$2+(Tabela1[[#This Row],[days]]/2000+0.75)*(IF(Tabela1[[#This Row],[real]]&gt;Tabela1[[#This Row],[AV2]],0.4*Tabela1[[#This Row],[real]]+0.6*Tabela1[[#This Row],[AV2]],Tabela1[[#This Row],[AV2]]))</f>
        <v>3.187290917804193</v>
      </c>
      <c r="S1390" s="42">
        <f>Tabela1[[#This Row],[real]]-Tabela1[[#This Row],[AV2]]</f>
        <v>7.0886006362474774E-2</v>
      </c>
      <c r="T1390" s="64">
        <f>Tabela1[[#This Row],[real]]/Tabela1[[#This Row],[AV2]]</f>
        <v>1.0224398325259343</v>
      </c>
      <c r="U1390" s="168">
        <v>43485</v>
      </c>
      <c r="V1390" s="191" t="s">
        <v>4796</v>
      </c>
      <c r="W1390" s="191"/>
      <c r="X1390" s="2"/>
      <c r="Y1390" s="41"/>
      <c r="Z1390" s="40"/>
      <c r="AA1390" s="41"/>
      <c r="AB1390" s="40"/>
    </row>
    <row r="1391" spans="1:28" x14ac:dyDescent="0.2">
      <c r="A1391" s="500">
        <v>8130908</v>
      </c>
      <c r="B1391" s="500" t="s">
        <v>5786</v>
      </c>
      <c r="C1391" s="500" t="s">
        <v>5787</v>
      </c>
      <c r="D1391" s="501">
        <v>3.5</v>
      </c>
      <c r="E1391" s="502">
        <v>3.2461288471235621</v>
      </c>
      <c r="F1391" s="503">
        <v>2017</v>
      </c>
      <c r="G13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0.46380149284312749</v>
      </c>
      <c r="H1391" s="501"/>
      <c r="I1391" s="502">
        <v>0.33999999999999997</v>
      </c>
      <c r="J1391" s="504">
        <f>(Tabela1[[#This Row],[real]]-1)^3/Tabela1[[#This Row],[Z]]*0.00002</f>
        <v>6.6658429188192251E-4</v>
      </c>
      <c r="K1391" s="505">
        <v>1196.1242443133019</v>
      </c>
      <c r="L1391" s="505">
        <v>1478.3682569103103</v>
      </c>
      <c r="M1391" s="506">
        <v>43485</v>
      </c>
      <c r="N1391" s="507">
        <f>IF(Tabela1[[#This Row],[Entry]]=$B$1,Tabela1[[#This Row],[real]],Tabela1[[#This Row],[L2]]/Tabela1[[#This Row],[days2]])</f>
        <v>3.414754211307327</v>
      </c>
      <c r="O1391" s="507">
        <f>IF(Tabela1[[#This Row],[Entry]]=$B$1,Tabela1[[#This Row],[real]],Tabela1[[#This Row],[L]]/($B$1-Tabela1[[#This Row],[Entry]]))</f>
        <v>3.4300887631329706</v>
      </c>
      <c r="P1391" s="503">
        <v>350.28121214480319</v>
      </c>
      <c r="Q1391" s="508">
        <f>MIN(500,$B$1-Tabela1[[#This Row],[Entry]])</f>
        <v>431</v>
      </c>
      <c r="R1391" s="502">
        <f>(0.25-Tabela1[[#This Row],[days]]/2000)*$L$2+(Tabela1[[#This Row],[days]]/2000+0.75)*(IF(Tabela1[[#This Row],[real]]&gt;Tabela1[[#This Row],[AV2]],0.4*Tabela1[[#This Row],[real]]+0.6*Tabela1[[#This Row],[AV2]],Tabela1[[#This Row],[AV2]]))</f>
        <v>3.4121161296832461</v>
      </c>
      <c r="S1391" s="507">
        <f>Tabela1[[#This Row],[real]]-Tabela1[[#This Row],[AV2]]</f>
        <v>-0.16862536418376495</v>
      </c>
      <c r="T1391" s="507">
        <f>Tabela1[[#This Row],[real]]/Tabela1[[#This Row],[AV2]]</f>
        <v>0.9506185939751115</v>
      </c>
      <c r="U1391" s="509">
        <v>43485</v>
      </c>
      <c r="V1391" s="191" t="s">
        <v>4496</v>
      </c>
      <c r="W1391" s="191"/>
      <c r="X1391" s="2"/>
      <c r="Y1391" s="41"/>
      <c r="Z1391" s="40"/>
      <c r="AA1391" s="41"/>
      <c r="AB1391" s="40"/>
    </row>
    <row r="1392" spans="1:28" x14ac:dyDescent="0.2">
      <c r="A1392" s="533">
        <v>7553289</v>
      </c>
      <c r="B1392" s="533" t="s">
        <v>2327</v>
      </c>
      <c r="C1392" s="533" t="s">
        <v>5788</v>
      </c>
      <c r="D1392" s="534">
        <v>3</v>
      </c>
      <c r="E1392" s="535">
        <v>2.9041264021927278</v>
      </c>
      <c r="F1392" s="503">
        <v>2016</v>
      </c>
      <c r="G13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2" s="534"/>
      <c r="I1392" s="535">
        <v>0.32999999999999996</v>
      </c>
      <c r="J1392" s="504">
        <f>(Tabela1[[#This Row],[real]]-1)^3/Tabela1[[#This Row],[Z]]*0.00002</f>
        <v>4.1841127642546172E-4</v>
      </c>
      <c r="K1392" s="536">
        <v>1052.63919967126</v>
      </c>
      <c r="L1392" s="505">
        <v>1299.066703390529</v>
      </c>
      <c r="M1392" s="509">
        <v>43485</v>
      </c>
      <c r="N1392" s="507">
        <f>IF(Tabela1[[#This Row],[Entry]]=$B$1,Tabela1[[#This Row],[real]],Tabela1[[#This Row],[L2]]/Tabela1[[#This Row],[days2]])</f>
        <v>3.0051260620741149</v>
      </c>
      <c r="O1392" s="537">
        <f>IF(Tabela1[[#This Row],[Entry]]=$B$1,Tabela1[[#This Row],[real]],Tabela1[[#This Row],[L]]/($B$1-Tabela1[[#This Row],[Entry]]))</f>
        <v>3.0140758779362624</v>
      </c>
      <c r="P1392" s="538">
        <v>350.28121214480319</v>
      </c>
      <c r="Q1392" s="539">
        <f>MIN(500,$B$1-Tabela1[[#This Row],[Entry]])</f>
        <v>431</v>
      </c>
      <c r="R1392" s="535">
        <f>(0.25-Tabela1[[#This Row],[days]]/2000)*$L$2+(Tabela1[[#This Row],[days]]/2000+0.75)*(IF(Tabela1[[#This Row],[real]]&gt;Tabela1[[#This Row],[AV2]],0.4*Tabela1[[#This Row],[real]]+0.6*Tabela1[[#This Row],[AV2]],Tabela1[[#This Row],[AV2]]))</f>
        <v>3.01662015159858</v>
      </c>
      <c r="S1392" s="537">
        <f>Tabela1[[#This Row],[real]]-Tabela1[[#This Row],[AV2]]</f>
        <v>-0.10099965988138715</v>
      </c>
      <c r="T1392" s="537">
        <f>Tabela1[[#This Row],[real]]/Tabela1[[#This Row],[AV2]]</f>
        <v>0.96639087419458269</v>
      </c>
      <c r="U1392" s="509">
        <v>43485</v>
      </c>
      <c r="V1392" s="191" t="s">
        <v>3938</v>
      </c>
      <c r="W1392" s="191"/>
      <c r="X1392" s="2"/>
      <c r="Y1392" s="41"/>
      <c r="Z1392" s="40"/>
      <c r="AA1392" s="41"/>
      <c r="AB1392" s="40"/>
    </row>
    <row r="1393" spans="1:28" x14ac:dyDescent="0.2">
      <c r="A1393" s="533">
        <v>9045188</v>
      </c>
      <c r="B1393" s="533" t="s">
        <v>5653</v>
      </c>
      <c r="C1393" s="533" t="s">
        <v>5791</v>
      </c>
      <c r="D1393" s="534">
        <v>3.5</v>
      </c>
      <c r="E1393" s="535">
        <v>3.3381350965615031</v>
      </c>
      <c r="F1393" s="503">
        <v>2017</v>
      </c>
      <c r="G13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3" s="534"/>
      <c r="I1393" s="535">
        <v>0.33999999999999997</v>
      </c>
      <c r="J1393" s="504">
        <f>(Tabela1[[#This Row],[real]]-1)^3/Tabela1[[#This Row],[Z]]*0.00002</f>
        <v>7.5189964778363293E-4</v>
      </c>
      <c r="K1393" s="536">
        <v>1236.3902596520563</v>
      </c>
      <c r="L1393" s="505">
        <v>1528.9083957282021</v>
      </c>
      <c r="M1393" s="509">
        <v>43485</v>
      </c>
      <c r="N1393" s="507">
        <f>IF(Tabela1[[#This Row],[Entry]]=$B$1,Tabela1[[#This Row],[real]],Tabela1[[#This Row],[L2]]/Tabela1[[#This Row],[days2]])</f>
        <v>3.5297076085854795</v>
      </c>
      <c r="O1393" s="537">
        <f>IF(Tabela1[[#This Row],[Entry]]=$B$1,Tabela1[[#This Row],[real]],Tabela1[[#This Row],[L]]/($B$1-Tabela1[[#This Row],[Entry]]))</f>
        <v>3.5473512661907241</v>
      </c>
      <c r="P1393" s="538">
        <v>350.28121214480319</v>
      </c>
      <c r="Q1393" s="539">
        <f>MIN(500,$B$1-Tabela1[[#This Row],[Entry]])</f>
        <v>431</v>
      </c>
      <c r="R1393" s="535">
        <f>(0.25-Tabela1[[#This Row],[days]]/2000)*$L$2+(Tabela1[[#This Row],[days]]/2000+0.75)*(IF(Tabela1[[#This Row],[real]]&gt;Tabela1[[#This Row],[AV2]],0.4*Tabela1[[#This Row],[real]]+0.6*Tabela1[[#This Row],[AV2]],Tabela1[[#This Row],[AV2]]))</f>
        <v>3.5231036347553024</v>
      </c>
      <c r="S1393" s="537">
        <f>Tabela1[[#This Row],[real]]-Tabela1[[#This Row],[AV2]]</f>
        <v>-0.1915725120239764</v>
      </c>
      <c r="T1393" s="537">
        <f>Tabela1[[#This Row],[real]]/Tabela1[[#This Row],[AV2]]</f>
        <v>0.94572567099948868</v>
      </c>
      <c r="U1393" s="509">
        <v>43485</v>
      </c>
      <c r="V1393" s="191" t="s">
        <v>3951</v>
      </c>
      <c r="W1393" s="191"/>
      <c r="X1393" s="2"/>
      <c r="Y1393" s="41"/>
      <c r="Z1393" s="40"/>
      <c r="AA1393" s="41"/>
      <c r="AB1393" s="40"/>
    </row>
    <row r="1394" spans="1:28" x14ac:dyDescent="0.2">
      <c r="A1394" s="65">
        <v>14793</v>
      </c>
      <c r="B1394" s="65" t="s">
        <v>513</v>
      </c>
      <c r="C1394" s="65" t="s">
        <v>736</v>
      </c>
      <c r="D1394" s="39">
        <v>3.5</v>
      </c>
      <c r="E1394" s="41">
        <v>3.4026586838262576</v>
      </c>
      <c r="F1394" s="116">
        <v>1972</v>
      </c>
      <c r="G13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4" s="39"/>
      <c r="I1394" s="41">
        <v>0.66</v>
      </c>
      <c r="J1394" s="23">
        <f>(Tabela1[[#This Row],[real]]-1)^3/Tabela1[[#This Row],[Z]]*0.00002</f>
        <v>4.2030281724935326E-4</v>
      </c>
      <c r="K1394" s="66">
        <v>3051.7777917610101</v>
      </c>
      <c r="L1394" s="66">
        <v>5237.2429190716903</v>
      </c>
      <c r="M1394" s="67">
        <v>42409</v>
      </c>
      <c r="N1394" s="22">
        <f>IF(Tabela1[[#This Row],[Entry]]=$B$1,Tabela1[[#This Row],[real]],Tabela1[[#This Row],[L2]]/Tabela1[[#This Row],[days2]])</f>
        <v>3.4693284391369401</v>
      </c>
      <c r="O1394" s="42">
        <f>IF(Tabela1[[#This Row],[Entry]]=$B$1,Tabela1[[#This Row],[real]],Tabela1[[#This Row],[L]]/($B$1-Tabela1[[#This Row],[Entry]]))</f>
        <v>3.4752773185611745</v>
      </c>
      <c r="P1394" s="115">
        <v>879.64510864246586</v>
      </c>
      <c r="Q1394" s="43">
        <f>MIN(500,$B$1-Tabela1[[#This Row],[Entry]])</f>
        <v>500</v>
      </c>
      <c r="R1394" s="41">
        <f>(0.25-Tabela1[[#This Row],[days]]/2000)*$L$2+(Tabela1[[#This Row],[days]]/2000+0.75)*(IF(Tabela1[[#This Row],[real]]&gt;Tabela1[[#This Row],[AV2]],0.4*Tabela1[[#This Row],[real]]+0.6*Tabela1[[#This Row],[AV2]],Tabela1[[#This Row],[AV2]]))</f>
        <v>3.4693284391369401</v>
      </c>
      <c r="S1394" s="42">
        <f>Tabela1[[#This Row],[real]]-Tabela1[[#This Row],[AV2]]</f>
        <v>-6.6669755310682532E-2</v>
      </c>
      <c r="T1394" s="64">
        <f>Tabela1[[#This Row],[real]]/Tabela1[[#This Row],[AV2]]</f>
        <v>0.98078309491871929</v>
      </c>
      <c r="U1394" s="168">
        <v>43485</v>
      </c>
      <c r="V1394" s="191" t="s">
        <v>5040</v>
      </c>
      <c r="W1394" s="191"/>
      <c r="X1394" s="2"/>
      <c r="Y1394" s="41"/>
      <c r="Z1394" s="40"/>
      <c r="AA1394" s="41"/>
      <c r="AB1394" s="40"/>
    </row>
    <row r="1395" spans="1:28" x14ac:dyDescent="0.2">
      <c r="A1395" s="65">
        <v>749205</v>
      </c>
      <c r="B1395" s="65" t="s">
        <v>947</v>
      </c>
      <c r="C1395" s="65" t="s">
        <v>948</v>
      </c>
      <c r="D1395" s="39">
        <v>3.5</v>
      </c>
      <c r="E1395" s="41">
        <v>3.5428493667059544</v>
      </c>
      <c r="F1395" s="116">
        <v>2006</v>
      </c>
      <c r="G13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5" s="39"/>
      <c r="I1395" s="41">
        <v>0.76</v>
      </c>
      <c r="J1395" s="23">
        <f>(Tabela1[[#This Row],[real]]-1)^3/Tabela1[[#This Row],[Z]]*0.00002</f>
        <v>4.3269144241580703E-4</v>
      </c>
      <c r="K1395" s="66">
        <v>3086.5834494741275</v>
      </c>
      <c r="L1395" s="66">
        <v>5257.5645633143404</v>
      </c>
      <c r="M1395" s="67">
        <v>42409</v>
      </c>
      <c r="N1395" s="22">
        <f>IF(Tabela1[[#This Row],[Entry]]=$B$1,Tabela1[[#This Row],[real]],Tabela1[[#This Row],[L2]]/Tabela1[[#This Row],[days2]])</f>
        <v>3.508896280043635</v>
      </c>
      <c r="O1395" s="42">
        <f>IF(Tabela1[[#This Row],[Entry]]=$B$1,Tabela1[[#This Row],[real]],Tabela1[[#This Row],[L]]/($B$1-Tabela1[[#This Row],[Entry]]))</f>
        <v>3.4887621521661183</v>
      </c>
      <c r="P1395" s="115">
        <v>879.64510864246586</v>
      </c>
      <c r="Q1395" s="43">
        <f>MIN(500,$B$1-Tabela1[[#This Row],[Entry]])</f>
        <v>500</v>
      </c>
      <c r="R1395" s="41">
        <f>(0.25-Tabela1[[#This Row],[days]]/2000)*$L$2+(Tabela1[[#This Row],[days]]/2000+0.75)*(IF(Tabela1[[#This Row],[real]]&gt;Tabela1[[#This Row],[AV2]],0.4*Tabela1[[#This Row],[real]]+0.6*Tabela1[[#This Row],[AV2]],Tabela1[[#This Row],[AV2]]))</f>
        <v>3.5224775147085627</v>
      </c>
      <c r="S1395" s="42">
        <f>Tabela1[[#This Row],[real]]-Tabela1[[#This Row],[AV2]]</f>
        <v>3.3953086662319443E-2</v>
      </c>
      <c r="T1395" s="64">
        <f>Tabela1[[#This Row],[real]]/Tabela1[[#This Row],[AV2]]</f>
        <v>1.0096762867729727</v>
      </c>
      <c r="U1395" s="168">
        <v>43485</v>
      </c>
      <c r="V1395" s="191" t="s">
        <v>4627</v>
      </c>
      <c r="W1395" s="191"/>
      <c r="X1395" s="2"/>
      <c r="Y1395" s="41"/>
      <c r="Z1395" s="40"/>
      <c r="AA1395" s="41"/>
      <c r="AB1395" s="40"/>
    </row>
    <row r="1396" spans="1:28" x14ac:dyDescent="0.2">
      <c r="A1396" s="10">
        <v>3514463</v>
      </c>
      <c r="B1396" s="10" t="s">
        <v>521</v>
      </c>
      <c r="C1396" s="10" t="s">
        <v>521</v>
      </c>
      <c r="D1396" s="2">
        <v>3.5</v>
      </c>
      <c r="E1396" s="21">
        <v>3.5566504974121025</v>
      </c>
      <c r="F1396" s="116">
        <v>2011</v>
      </c>
      <c r="G13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6" s="39"/>
      <c r="I1396" s="21">
        <v>0.67999999999999994</v>
      </c>
      <c r="J1396" s="23">
        <f>(Tabela1[[#This Row],[real]]-1)^3/Tabela1[[#This Row],[Z]]*0.00002</f>
        <v>4.9151318309259703E-4</v>
      </c>
      <c r="K1396" s="24">
        <v>3088.1307343482076</v>
      </c>
      <c r="L1396" s="66">
        <v>5255.0636096982271</v>
      </c>
      <c r="M1396" s="1">
        <v>42409</v>
      </c>
      <c r="N1396" s="22">
        <f>IF(Tabela1[[#This Row],[Entry]]=$B$1,Tabela1[[#This Row],[real]],Tabela1[[#This Row],[L2]]/Tabela1[[#This Row],[days2]])</f>
        <v>3.5106552676840801</v>
      </c>
      <c r="O1396" s="22">
        <f>IF(Tabela1[[#This Row],[Entry]]=$B$1,Tabela1[[#This Row],[real]],Tabela1[[#This Row],[L]]/($B$1-Tabela1[[#This Row],[Entry]]))</f>
        <v>3.4871025943584786</v>
      </c>
      <c r="P1396" s="35">
        <v>879.64510864246586</v>
      </c>
      <c r="Q1396" s="3">
        <f>MIN(500,$B$1-Tabela1[[#This Row],[Entry]])</f>
        <v>500</v>
      </c>
      <c r="R1396" s="21">
        <f>(0.25-Tabela1[[#This Row],[days]]/2000)*$L$2+(Tabela1[[#This Row],[days]]/2000+0.75)*(IF(Tabela1[[#This Row],[real]]&gt;Tabela1[[#This Row],[AV2]],0.4*Tabela1[[#This Row],[real]]+0.6*Tabela1[[#This Row],[AV2]],Tabela1[[#This Row],[AV2]]))</f>
        <v>3.5290533595752889</v>
      </c>
      <c r="S1396" s="22">
        <f>Tabela1[[#This Row],[real]]-Tabela1[[#This Row],[AV2]]</f>
        <v>4.5995229728022391E-2</v>
      </c>
      <c r="T1396" s="47">
        <f>Tabela1[[#This Row],[real]]/Tabela1[[#This Row],[AV2]]</f>
        <v>1.013101608167402</v>
      </c>
      <c r="U1396" s="168">
        <v>43485</v>
      </c>
      <c r="V1396" s="191" t="s">
        <v>3951</v>
      </c>
      <c r="W1396" s="191"/>
      <c r="X1396" s="2"/>
      <c r="Y1396" s="41"/>
      <c r="Z1396" s="40"/>
      <c r="AA1396" s="41"/>
      <c r="AB1396" s="40"/>
    </row>
    <row r="1397" spans="1:28" x14ac:dyDescent="0.2">
      <c r="A1397" s="276">
        <v>3204230</v>
      </c>
      <c r="B1397" s="276" t="s">
        <v>3381</v>
      </c>
      <c r="C1397" s="276" t="s">
        <v>4979</v>
      </c>
      <c r="D1397" s="278">
        <v>4</v>
      </c>
      <c r="E1397" s="280">
        <v>3.7822954687750703</v>
      </c>
      <c r="F1397" s="116">
        <v>2010</v>
      </c>
      <c r="G13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397" s="39"/>
      <c r="I1397" s="280">
        <v>0.53999999999999992</v>
      </c>
      <c r="J1397" s="210">
        <f>(Tabela1[[#This Row],[real]]-1)^3/Tabela1[[#This Row],[Z]]*0.00002</f>
        <v>7.9771173554349329E-4</v>
      </c>
      <c r="K1397" s="284">
        <v>1952.5089010553299</v>
      </c>
      <c r="L1397" s="66">
        <v>2700.8186637020312</v>
      </c>
      <c r="M1397" s="215">
        <v>43225</v>
      </c>
      <c r="N1397" s="213">
        <f>IF(Tabela1[[#This Row],[Entry]]=$B$1,Tabela1[[#This Row],[real]],Tabela1[[#This Row],[L2]]/Tabela1[[#This Row],[days2]])</f>
        <v>3.9120715552083309</v>
      </c>
      <c r="O1397" s="286">
        <f>IF(Tabela1[[#This Row],[Entry]]=$B$1,Tabela1[[#This Row],[real]],Tabela1[[#This Row],[L]]/($B$1-Tabela1[[#This Row],[Entry]]))</f>
        <v>3.9085653599161088</v>
      </c>
      <c r="P1397" s="282">
        <v>499.09846318016855</v>
      </c>
      <c r="Q1397" s="288">
        <f>MIN(500,$B$1-Tabela1[[#This Row],[Entry]])</f>
        <v>500</v>
      </c>
      <c r="R1397" s="280">
        <f>(0.25-Tabela1[[#This Row],[days]]/2000)*$L$2+(Tabela1[[#This Row],[days]]/2000+0.75)*(IF(Tabela1[[#This Row],[real]]&gt;Tabela1[[#This Row],[AV2]],0.4*Tabela1[[#This Row],[real]]+0.6*Tabela1[[#This Row],[AV2]],Tabela1[[#This Row],[AV2]]))</f>
        <v>3.9120715552083309</v>
      </c>
      <c r="S1397" s="286">
        <f>Tabela1[[#This Row],[real]]-Tabela1[[#This Row],[AV2]]</f>
        <v>-0.12977608643326066</v>
      </c>
      <c r="T1397" s="286">
        <f>Tabela1[[#This Row],[real]]/Tabela1[[#This Row],[AV2]]</f>
        <v>0.96682676055337402</v>
      </c>
      <c r="U1397" s="215">
        <v>43485</v>
      </c>
      <c r="V1397" s="191" t="s">
        <v>5385</v>
      </c>
      <c r="W1397" s="191"/>
      <c r="X1397" s="2"/>
      <c r="Y1397" s="41"/>
      <c r="Z1397" s="40"/>
      <c r="AA1397" s="41"/>
      <c r="AB1397" s="40"/>
    </row>
    <row r="1398" spans="1:28" x14ac:dyDescent="0.2">
      <c r="A1398" s="533">
        <v>4577202</v>
      </c>
      <c r="B1398" s="533" t="s">
        <v>5734</v>
      </c>
      <c r="C1398" s="533" t="s">
        <v>5785</v>
      </c>
      <c r="D1398" s="534">
        <v>3.5</v>
      </c>
      <c r="E1398" s="535">
        <v>3.193492597470033</v>
      </c>
      <c r="F1398" s="503">
        <v>2013</v>
      </c>
      <c r="G13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6.7701324351215044</v>
      </c>
      <c r="H1398" s="534"/>
      <c r="I1398" s="535">
        <v>0.35</v>
      </c>
      <c r="J1398" s="504">
        <f>(Tabela1[[#This Row],[real]]-1)^3/Tabela1[[#This Row],[Z]]*0.00002</f>
        <v>6.0307381286852995E-4</v>
      </c>
      <c r="K1398" s="536">
        <v>1174.9606586873697</v>
      </c>
      <c r="L1398" s="505">
        <v>1452.4917950539375</v>
      </c>
      <c r="M1398" s="509">
        <v>43484</v>
      </c>
      <c r="N1398" s="507">
        <f>IF(Tabela1[[#This Row],[Entry]]=$B$1,Tabela1[[#This Row],[real]],Tabela1[[#This Row],[L2]]/Tabela1[[#This Row],[days2]])</f>
        <v>3.3481251013261009</v>
      </c>
      <c r="O1398" s="537">
        <f>IF(Tabela1[[#This Row],[Entry]]=$B$1,Tabela1[[#This Row],[real]],Tabela1[[#This Row],[L]]/($B$1-Tabela1[[#This Row],[Entry]]))</f>
        <v>3.3622495255878184</v>
      </c>
      <c r="P1398" s="538">
        <v>350.93093093265838</v>
      </c>
      <c r="Q1398" s="539">
        <f>MIN(500,$B$1-Tabela1[[#This Row],[Entry]])</f>
        <v>432</v>
      </c>
      <c r="R1398" s="535">
        <f>(0.25-Tabela1[[#This Row],[days]]/2000)*$L$2+(Tabela1[[#This Row],[days]]/2000+0.75)*(IF(Tabela1[[#This Row],[real]]&gt;Tabela1[[#This Row],[AV2]],0.4*Tabela1[[#This Row],[real]]+0.6*Tabela1[[#This Row],[AV2]],Tabela1[[#This Row],[AV2]]))</f>
        <v>3.347790642508397</v>
      </c>
      <c r="S1398" s="537">
        <f>Tabela1[[#This Row],[real]]-Tabela1[[#This Row],[AV2]]</f>
        <v>-0.15463250385606786</v>
      </c>
      <c r="T1398" s="537">
        <f>Tabela1[[#This Row],[real]]/Tabela1[[#This Row],[AV2]]</f>
        <v>0.9538151953178744</v>
      </c>
      <c r="U1398" s="509">
        <v>43484</v>
      </c>
      <c r="V1398" s="191" t="s">
        <v>3951</v>
      </c>
      <c r="W1398" s="191"/>
      <c r="X1398" s="2"/>
      <c r="Y1398" s="41"/>
      <c r="Z1398" s="40"/>
      <c r="AA1398" s="41"/>
      <c r="AB1398" s="40"/>
    </row>
    <row r="1399" spans="1:28" x14ac:dyDescent="0.2">
      <c r="A1399" s="65">
        <v>7296686</v>
      </c>
      <c r="B1399" s="68" t="s">
        <v>3368</v>
      </c>
      <c r="C1399" s="448" t="s">
        <v>3369</v>
      </c>
      <c r="D1399" s="69">
        <v>4</v>
      </c>
      <c r="E1399" s="70">
        <v>3.6930909898706838</v>
      </c>
      <c r="F1399" s="116">
        <v>2016</v>
      </c>
      <c r="G13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2.7573631040560884</v>
      </c>
      <c r="H1399" s="39"/>
      <c r="I1399" s="70">
        <v>0.6</v>
      </c>
      <c r="J1399" s="23">
        <f>(Tabela1[[#This Row],[real]]-1)^3/Tabela1[[#This Row],[Z]]*0.00002</f>
        <v>6.5107620891613645E-4</v>
      </c>
      <c r="K1399" s="114">
        <v>2707.2181980151763</v>
      </c>
      <c r="L1399" s="66">
        <v>4361.8612578954253</v>
      </c>
      <c r="M1399" s="73">
        <v>42743</v>
      </c>
      <c r="N1399" s="22">
        <f>IF(Tabela1[[#This Row],[Entry]]=$B$1,Tabela1[[#This Row],[real]],Tabela1[[#This Row],[L2]]/Tabela1[[#This Row],[days2]])</f>
        <v>3.736988738899413</v>
      </c>
      <c r="O1399" s="71">
        <f>IF(Tabela1[[#This Row],[Entry]]=$B$1,Tabela1[[#This Row],[real]],Tabela1[[#This Row],[L]]/($B$1-Tabela1[[#This Row],[Entry]]))</f>
        <v>3.7185517970122977</v>
      </c>
      <c r="P1399" s="119">
        <v>724.43841476827242</v>
      </c>
      <c r="Q1399" s="72">
        <f>MIN(500,$B$1-Tabela1[[#This Row],[Entry]])</f>
        <v>500</v>
      </c>
      <c r="R1399" s="70">
        <f>(0.25-Tabela1[[#This Row],[days]]/2000)*$L$2+(Tabela1[[#This Row],[days]]/2000+0.75)*(IF(Tabela1[[#This Row],[real]]&gt;Tabela1[[#This Row],[AV2]],0.4*Tabela1[[#This Row],[real]]+0.6*Tabela1[[#This Row],[AV2]],Tabela1[[#This Row],[AV2]]))</f>
        <v>3.736988738899413</v>
      </c>
      <c r="S1399" s="71">
        <f>Tabela1[[#This Row],[real]]-Tabela1[[#This Row],[AV2]]</f>
        <v>-4.3897749028729116E-2</v>
      </c>
      <c r="T1399" s="64">
        <f>Tabela1[[#This Row],[real]]/Tabela1[[#This Row],[AV2]]</f>
        <v>0.98825317599387319</v>
      </c>
      <c r="U1399" s="172">
        <v>43484</v>
      </c>
      <c r="V1399" s="191" t="s">
        <v>4053</v>
      </c>
      <c r="W1399" s="191"/>
      <c r="X1399" s="2"/>
      <c r="Y1399" s="41"/>
      <c r="Z1399" s="40"/>
      <c r="AA1399" s="41"/>
      <c r="AB1399" s="40"/>
    </row>
    <row r="1400" spans="1:28" x14ac:dyDescent="0.2">
      <c r="A1400" s="533">
        <v>8888244</v>
      </c>
      <c r="B1400" s="533" t="s">
        <v>5716</v>
      </c>
      <c r="C1400" s="533" t="s">
        <v>3256</v>
      </c>
      <c r="D1400" s="534">
        <v>3.5</v>
      </c>
      <c r="E1400" s="535">
        <v>3.3199060510598728</v>
      </c>
      <c r="F1400" s="503">
        <v>2018</v>
      </c>
      <c r="G14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0" s="534"/>
      <c r="I1400" s="535">
        <v>0.33</v>
      </c>
      <c r="J1400" s="504">
        <f>(Tabela1[[#This Row],[real]]-1)^3/Tabela1[[#This Row],[Z]]*0.00002</f>
        <v>7.5670612418817678E-4</v>
      </c>
      <c r="K1400" s="536">
        <v>1235.4051944638722</v>
      </c>
      <c r="L1400" s="505">
        <v>1528.8468298947864</v>
      </c>
      <c r="M1400" s="509">
        <v>43484</v>
      </c>
      <c r="N1400" s="507">
        <f>IF(Tabela1[[#This Row],[Entry]]=$B$1,Tabela1[[#This Row],[real]],Tabela1[[#This Row],[L2]]/Tabela1[[#This Row],[days2]])</f>
        <v>3.5203656491052917</v>
      </c>
      <c r="O1400" s="537">
        <f>IF(Tabela1[[#This Row],[Entry]]=$B$1,Tabela1[[#This Row],[real]],Tabela1[[#This Row],[L]]/($B$1-Tabela1[[#This Row],[Entry]]))</f>
        <v>3.5389972914231169</v>
      </c>
      <c r="P1400" s="538">
        <v>350.93093093265838</v>
      </c>
      <c r="Q1400" s="539">
        <f>MIN(500,$B$1-Tabela1[[#This Row],[Entry]])</f>
        <v>432</v>
      </c>
      <c r="R1400" s="535">
        <f>(0.25-Tabela1[[#This Row],[days]]/2000)*$L$2+(Tabela1[[#This Row],[days]]/2000+0.75)*(IF(Tabela1[[#This Row],[real]]&gt;Tabela1[[#This Row],[AV2]],0.4*Tabela1[[#This Row],[real]]+0.6*Tabela1[[#This Row],[AV2]],Tabela1[[#This Row],[AV2]]))</f>
        <v>3.5141750116630952</v>
      </c>
      <c r="S1400" s="537">
        <f>Tabela1[[#This Row],[real]]-Tabela1[[#This Row],[AV2]]</f>
        <v>-0.20045959804541891</v>
      </c>
      <c r="T1400" s="537">
        <f>Tabela1[[#This Row],[real]]/Tabela1[[#This Row],[AV2]]</f>
        <v>0.94305716563949371</v>
      </c>
      <c r="U1400" s="509">
        <v>43484</v>
      </c>
      <c r="V1400" s="191" t="s">
        <v>4708</v>
      </c>
      <c r="W1400" s="191"/>
      <c r="X1400" s="2"/>
      <c r="Y1400" s="41"/>
      <c r="Z1400" s="40"/>
      <c r="AA1400" s="41"/>
      <c r="AB1400" s="40"/>
    </row>
    <row r="1401" spans="1:28" x14ac:dyDescent="0.2">
      <c r="A1401" s="65">
        <v>3118512</v>
      </c>
      <c r="B1401" s="65" t="s">
        <v>1860</v>
      </c>
      <c r="C1401" s="65" t="s">
        <v>1861</v>
      </c>
      <c r="D1401" s="39">
        <v>3.5</v>
      </c>
      <c r="E1401" s="41">
        <v>3.3646682816765616</v>
      </c>
      <c r="F1401" s="116">
        <v>2010</v>
      </c>
      <c r="G14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1" s="39"/>
      <c r="I1401" s="41">
        <v>0.66</v>
      </c>
      <c r="J1401" s="23">
        <f>(Tabela1[[#This Row],[real]]-1)^3/Tabela1[[#This Row],[Z]]*0.00002</f>
        <v>4.0067914484901519E-4</v>
      </c>
      <c r="K1401" s="66">
        <v>2994.3854080986275</v>
      </c>
      <c r="L1401" s="66">
        <v>5128.1799310676233</v>
      </c>
      <c r="M1401" s="67">
        <v>42409</v>
      </c>
      <c r="N1401" s="22">
        <f>IF(Tabela1[[#This Row],[Entry]]=$B$1,Tabela1[[#This Row],[real]],Tabela1[[#This Row],[L2]]/Tabela1[[#This Row],[days2]])</f>
        <v>3.4040835089957895</v>
      </c>
      <c r="O1401" s="42">
        <f>IF(Tabela1[[#This Row],[Entry]]=$B$1,Tabela1[[#This Row],[real]],Tabela1[[#This Row],[L]]/($B$1-Tabela1[[#This Row],[Entry]]))</f>
        <v>3.4029063908876069</v>
      </c>
      <c r="P1401" s="115">
        <v>879.64510864246586</v>
      </c>
      <c r="Q1401" s="43">
        <f>MIN(500,$B$1-Tabela1[[#This Row],[Entry]])</f>
        <v>500</v>
      </c>
      <c r="R1401" s="41">
        <f>(0.25-Tabela1[[#This Row],[days]]/2000)*$L$2+(Tabela1[[#This Row],[days]]/2000+0.75)*(IF(Tabela1[[#This Row],[real]]&gt;Tabela1[[#This Row],[AV2]],0.4*Tabela1[[#This Row],[real]]+0.6*Tabela1[[#This Row],[AV2]],Tabela1[[#This Row],[AV2]]))</f>
        <v>3.4040835089957895</v>
      </c>
      <c r="S1401" s="42">
        <f>Tabela1[[#This Row],[real]]-Tabela1[[#This Row],[AV2]]</f>
        <v>-3.9415227319227863E-2</v>
      </c>
      <c r="T1401" s="64">
        <f>Tabela1[[#This Row],[real]]/Tabela1[[#This Row],[AV2]]</f>
        <v>0.98842119260145433</v>
      </c>
      <c r="U1401" s="172">
        <v>43484</v>
      </c>
      <c r="V1401" s="191" t="s">
        <v>4326</v>
      </c>
      <c r="W1401" s="191"/>
      <c r="X1401" s="2"/>
      <c r="Y1401" s="41"/>
      <c r="Z1401" s="40"/>
      <c r="AA1401" s="41"/>
      <c r="AB1401" s="40"/>
    </row>
    <row r="1402" spans="1:28" x14ac:dyDescent="0.2">
      <c r="A1402" s="44">
        <v>5340715</v>
      </c>
      <c r="B1402" s="44" t="s">
        <v>3718</v>
      </c>
      <c r="C1402" s="44" t="s">
        <v>3719</v>
      </c>
      <c r="D1402" s="45">
        <v>3.5</v>
      </c>
      <c r="E1402" s="46">
        <v>3.4604981640852035</v>
      </c>
      <c r="F1402" s="116">
        <v>2014</v>
      </c>
      <c r="G14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2" s="39"/>
      <c r="I1402" s="46">
        <v>0.53</v>
      </c>
      <c r="J1402" s="23">
        <f>(Tabela1[[#This Row],[real]]-1)^3/Tabela1[[#This Row],[Z]]*0.00002</f>
        <v>5.6211252456352849E-4</v>
      </c>
      <c r="K1402" s="111">
        <v>1988.0480141446526</v>
      </c>
      <c r="L1402" s="66">
        <v>2901.5738034497158</v>
      </c>
      <c r="M1402" s="49">
        <v>43107</v>
      </c>
      <c r="N1402" s="22">
        <f>IF(Tabela1[[#This Row],[Entry]]=$B$1,Tabela1[[#This Row],[real]],Tabela1[[#This Row],[L2]]/Tabela1[[#This Row],[days2]])</f>
        <v>3.5801913132893066</v>
      </c>
      <c r="O1402" s="47">
        <f>IF(Tabela1[[#This Row],[Entry]]=$B$1,Tabela1[[#This Row],[real]],Tabela1[[#This Row],[L]]/($B$1-Tabela1[[#This Row],[Entry]]))</f>
        <v>3.5866178040169538</v>
      </c>
      <c r="P1402" s="116">
        <v>555.29099988741393</v>
      </c>
      <c r="Q1402" s="48">
        <f>MIN(500,$B$1-Tabela1[[#This Row],[Entry]])</f>
        <v>500</v>
      </c>
      <c r="R1402" s="46">
        <f>(0.25-Tabela1[[#This Row],[days]]/2000)*$L$2+(Tabela1[[#This Row],[days]]/2000+0.75)*(IF(Tabela1[[#This Row],[real]]&gt;Tabela1[[#This Row],[AV2]],0.4*Tabela1[[#This Row],[real]]+0.6*Tabela1[[#This Row],[AV2]],Tabela1[[#This Row],[AV2]]))</f>
        <v>3.5801913132893066</v>
      </c>
      <c r="S1402" s="47">
        <f>Tabela1[[#This Row],[real]]-Tabela1[[#This Row],[AV2]]</f>
        <v>-0.11969314920410312</v>
      </c>
      <c r="T1402" s="47">
        <f>Tabela1[[#This Row],[real]]/Tabela1[[#This Row],[AV2]]</f>
        <v>0.96656794603131557</v>
      </c>
      <c r="U1402" s="172">
        <v>43484</v>
      </c>
      <c r="V1402" s="191" t="s">
        <v>3938</v>
      </c>
      <c r="W1402" s="191"/>
      <c r="X1402" s="2"/>
      <c r="Y1402" s="41"/>
      <c r="Z1402" s="40"/>
      <c r="AA1402" s="41"/>
      <c r="AB1402" s="40"/>
    </row>
    <row r="1403" spans="1:28" x14ac:dyDescent="0.2">
      <c r="A1403" s="65">
        <v>15272</v>
      </c>
      <c r="B1403" s="65" t="s">
        <v>1845</v>
      </c>
      <c r="C1403" s="65" t="s">
        <v>2586</v>
      </c>
      <c r="D1403" s="39">
        <v>3</v>
      </c>
      <c r="E1403" s="41">
        <v>2.7244362854824096</v>
      </c>
      <c r="F1403" s="116">
        <v>1991</v>
      </c>
      <c r="G14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2.0601034455773561</v>
      </c>
      <c r="H1403" s="39"/>
      <c r="I1403" s="41">
        <v>0.75</v>
      </c>
      <c r="J1403" s="23">
        <f>(Tabela1[[#This Row],[real]]-1)^3/Tabela1[[#This Row],[Z]]*0.00002</f>
        <v>1.3674460160713063E-4</v>
      </c>
      <c r="K1403" s="66">
        <v>2367.4299244374934</v>
      </c>
      <c r="L1403" s="66">
        <v>4050.4381384652274</v>
      </c>
      <c r="M1403" s="67">
        <v>42409</v>
      </c>
      <c r="N1403" s="22">
        <f>IF(Tabela1[[#This Row],[Entry]]=$B$1,Tabela1[[#This Row],[real]],Tabela1[[#This Row],[L2]]/Tabela1[[#This Row],[days2]])</f>
        <v>2.6913466592124728</v>
      </c>
      <c r="O1403" s="42">
        <f>IF(Tabela1[[#This Row],[Entry]]=$B$1,Tabela1[[#This Row],[real]],Tabela1[[#This Row],[L]]/($B$1-Tabela1[[#This Row],[Entry]]))</f>
        <v>2.6877492624188637</v>
      </c>
      <c r="P1403" s="115">
        <v>879.64510864246586</v>
      </c>
      <c r="Q1403" s="43">
        <f>MIN(500,$B$1-Tabela1[[#This Row],[Entry]])</f>
        <v>500</v>
      </c>
      <c r="R1403" s="41">
        <f>(0.25-Tabela1[[#This Row],[days]]/2000)*$L$2+(Tabela1[[#This Row],[days]]/2000+0.75)*(IF(Tabela1[[#This Row],[real]]&gt;Tabela1[[#This Row],[AV2]],0.4*Tabela1[[#This Row],[real]]+0.6*Tabela1[[#This Row],[AV2]],Tabela1[[#This Row],[AV2]]))</f>
        <v>2.7045825097204474</v>
      </c>
      <c r="S1403" s="42">
        <f>Tabela1[[#This Row],[real]]-Tabela1[[#This Row],[AV2]]</f>
        <v>3.3089626269936723E-2</v>
      </c>
      <c r="T1403" s="64">
        <f>Tabela1[[#This Row],[real]]/Tabela1[[#This Row],[AV2]]</f>
        <v>1.0122948213143301</v>
      </c>
      <c r="U1403" s="168">
        <v>43483</v>
      </c>
      <c r="V1403" s="191" t="s">
        <v>4677</v>
      </c>
      <c r="W1403" s="191"/>
      <c r="X1403" s="2"/>
      <c r="Y1403" s="41"/>
      <c r="Z1403" s="40"/>
      <c r="AA1403" s="41"/>
      <c r="AB1403" s="40"/>
    </row>
    <row r="1404" spans="1:28" x14ac:dyDescent="0.2">
      <c r="A1404" s="65">
        <v>641</v>
      </c>
      <c r="B1404" s="65" t="s">
        <v>1007</v>
      </c>
      <c r="C1404" s="65" t="s">
        <v>1008</v>
      </c>
      <c r="D1404" s="39">
        <v>3.5</v>
      </c>
      <c r="E1404" s="41">
        <v>3.236724029050523</v>
      </c>
      <c r="F1404" s="116">
        <v>1999</v>
      </c>
      <c r="G14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1.590589507014053</v>
      </c>
      <c r="H1404" s="39"/>
      <c r="I1404" s="41">
        <v>0.78</v>
      </c>
      <c r="J1404" s="23">
        <f>(Tabela1[[#This Row],[real]]-1)^3/Tabela1[[#This Row],[Z]]*0.00002</f>
        <v>2.8692778328917151E-4</v>
      </c>
      <c r="K1404" s="66">
        <v>2776.7398487659011</v>
      </c>
      <c r="L1404" s="66">
        <v>4733.2024227096099</v>
      </c>
      <c r="M1404" s="67">
        <v>42409</v>
      </c>
      <c r="N1404" s="22">
        <f>IF(Tabela1[[#This Row],[Entry]]=$B$1,Tabela1[[#This Row],[real]],Tabela1[[#This Row],[L2]]/Tabela1[[#This Row],[days2]])</f>
        <v>3.1566592270957701</v>
      </c>
      <c r="O1404" s="42">
        <f>IF(Tabela1[[#This Row],[Entry]]=$B$1,Tabela1[[#This Row],[real]],Tabela1[[#This Row],[L]]/($B$1-Tabela1[[#This Row],[Entry]]))</f>
        <v>3.1408111630455275</v>
      </c>
      <c r="P1404" s="115">
        <v>879.64510864246586</v>
      </c>
      <c r="Q1404" s="43">
        <f>MIN(500,$B$1-Tabela1[[#This Row],[Entry]])</f>
        <v>500</v>
      </c>
      <c r="R1404" s="41">
        <f>(0.25-Tabela1[[#This Row],[days]]/2000)*$L$2+(Tabela1[[#This Row],[days]]/2000+0.75)*(IF(Tabela1[[#This Row],[real]]&gt;Tabela1[[#This Row],[AV2]],0.4*Tabela1[[#This Row],[real]]+0.6*Tabela1[[#This Row],[AV2]],Tabela1[[#This Row],[AV2]]))</f>
        <v>3.1886851478776714</v>
      </c>
      <c r="S1404" s="42">
        <f>Tabela1[[#This Row],[real]]-Tabela1[[#This Row],[AV2]]</f>
        <v>8.0064801954752962E-2</v>
      </c>
      <c r="T1404" s="64">
        <f>Tabela1[[#This Row],[real]]/Tabela1[[#This Row],[AV2]]</f>
        <v>1.0253637773971616</v>
      </c>
      <c r="U1404" s="172">
        <v>43483</v>
      </c>
      <c r="V1404" s="191" t="s">
        <v>4579</v>
      </c>
      <c r="W1404" s="191"/>
      <c r="X1404" s="2"/>
      <c r="Y1404" s="41"/>
      <c r="Z1404" s="40"/>
      <c r="AA1404" s="41"/>
      <c r="AB1404" s="40"/>
    </row>
    <row r="1405" spans="1:28" x14ac:dyDescent="0.2">
      <c r="A1405" s="533">
        <v>1887</v>
      </c>
      <c r="B1405" s="533" t="s">
        <v>5779</v>
      </c>
      <c r="C1405" s="533" t="s">
        <v>5780</v>
      </c>
      <c r="D1405" s="534">
        <v>3</v>
      </c>
      <c r="E1405" s="535">
        <v>2.9012169173782265</v>
      </c>
      <c r="F1405" s="503">
        <v>1991</v>
      </c>
      <c r="G14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5" s="534"/>
      <c r="I1405" s="535">
        <v>0.33999999999999997</v>
      </c>
      <c r="J1405" s="504">
        <f>(Tabela1[[#This Row],[real]]-1)^3/Tabela1[[#This Row],[Z]]*0.00002</f>
        <v>4.0424633282761023E-4</v>
      </c>
      <c r="K1405" s="536">
        <v>1054.4221586431211</v>
      </c>
      <c r="L1405" s="505">
        <v>1302.3829754390999</v>
      </c>
      <c r="M1405" s="509">
        <v>43483</v>
      </c>
      <c r="N1405" s="507">
        <f>IF(Tabela1[[#This Row],[Entry]]=$B$1,Tabela1[[#This Row],[real]],Tabela1[[#This Row],[L2]]/Tabela1[[#This Row],[days2]])</f>
        <v>2.9990959629044469</v>
      </c>
      <c r="O1405" s="537">
        <f>IF(Tabela1[[#This Row],[Entry]]=$B$1,Tabela1[[#This Row],[real]],Tabela1[[#This Row],[L]]/($B$1-Tabela1[[#This Row],[Entry]]))</f>
        <v>3.0078128763027712</v>
      </c>
      <c r="P1405" s="538">
        <v>351.58000000172575</v>
      </c>
      <c r="Q1405" s="539">
        <f>MIN(500,$B$1-Tabela1[[#This Row],[Entry]])</f>
        <v>433</v>
      </c>
      <c r="R1405" s="535">
        <f>(0.25-Tabela1[[#This Row],[days]]/2000)*$L$2+(Tabela1[[#This Row],[days]]/2000+0.75)*(IF(Tabela1[[#This Row],[real]]&gt;Tabela1[[#This Row],[AV2]],0.4*Tabela1[[#This Row],[real]]+0.6*Tabela1[[#This Row],[AV2]],Tabela1[[#This Row],[AV2]]))</f>
        <v>3.0104588987358936</v>
      </c>
      <c r="S1405" s="537">
        <f>Tabela1[[#This Row],[real]]-Tabela1[[#This Row],[AV2]]</f>
        <v>-9.7879045526220398E-2</v>
      </c>
      <c r="T1405" s="537">
        <f>Tabela1[[#This Row],[real]]/Tabela1[[#This Row],[AV2]]</f>
        <v>0.9673638167178118</v>
      </c>
      <c r="U1405" s="509">
        <v>43483</v>
      </c>
      <c r="V1405" s="191" t="s">
        <v>5781</v>
      </c>
      <c r="W1405" s="191"/>
      <c r="X1405" s="2"/>
      <c r="Y1405" s="41"/>
      <c r="Z1405" s="40"/>
      <c r="AA1405" s="41"/>
      <c r="AB1405" s="40"/>
    </row>
    <row r="1406" spans="1:28" x14ac:dyDescent="0.2">
      <c r="A1406" s="500">
        <v>4060225</v>
      </c>
      <c r="B1406" s="500" t="s">
        <v>5775</v>
      </c>
      <c r="C1406" s="500" t="s">
        <v>5776</v>
      </c>
      <c r="D1406" s="501">
        <v>3</v>
      </c>
      <c r="E1406" s="502">
        <v>2.9558562921952283</v>
      </c>
      <c r="F1406" s="503">
        <v>2012</v>
      </c>
      <c r="G14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6" s="501"/>
      <c r="I1406" s="502">
        <v>0.33999999999999997</v>
      </c>
      <c r="J1406" s="504">
        <f>(Tabela1[[#This Row],[real]]-1)^3/Tabela1[[#This Row],[Z]]*0.00002</f>
        <v>4.4011067568184149E-4</v>
      </c>
      <c r="K1406" s="505">
        <v>1076.9507245797254</v>
      </c>
      <c r="L1406" s="505">
        <v>1330.5084662771562</v>
      </c>
      <c r="M1406" s="506">
        <v>43483</v>
      </c>
      <c r="N1406" s="507">
        <f>IF(Tabela1[[#This Row],[Entry]]=$B$1,Tabela1[[#This Row],[real]],Tabela1[[#This Row],[L2]]/Tabela1[[#This Row],[days2]])</f>
        <v>3.0631740274601489</v>
      </c>
      <c r="O1406" s="507">
        <f>IF(Tabela1[[#This Row],[Entry]]=$B$1,Tabela1[[#This Row],[real]],Tabela1[[#This Row],[L]]/($B$1-Tabela1[[#This Row],[Entry]]))</f>
        <v>3.0727678205015154</v>
      </c>
      <c r="P1406" s="503">
        <v>351.58000000172575</v>
      </c>
      <c r="Q1406" s="508">
        <f>MIN(500,$B$1-Tabela1[[#This Row],[Entry]])</f>
        <v>433</v>
      </c>
      <c r="R1406" s="502">
        <f>(0.25-Tabela1[[#This Row],[days]]/2000)*$L$2+(Tabela1[[#This Row],[days]]/2000+0.75)*(IF(Tabela1[[#This Row],[real]]&gt;Tabela1[[#This Row],[AV2]],0.4*Tabela1[[#This Row],[real]]+0.6*Tabela1[[#This Row],[AV2]],Tabela1[[#This Row],[AV2]]))</f>
        <v>3.0723903481289798</v>
      </c>
      <c r="S1406" s="507">
        <f>Tabela1[[#This Row],[real]]-Tabela1[[#This Row],[AV2]]</f>
        <v>-0.10731773526492061</v>
      </c>
      <c r="T1406" s="507">
        <f>Tabela1[[#This Row],[real]]/Tabela1[[#This Row],[AV2]]</f>
        <v>0.96496518503262974</v>
      </c>
      <c r="U1406" s="509">
        <v>43483</v>
      </c>
      <c r="V1406" s="191" t="s">
        <v>3977</v>
      </c>
      <c r="W1406" s="191"/>
      <c r="X1406" s="2"/>
      <c r="Y1406" s="41"/>
      <c r="Z1406" s="40"/>
      <c r="AA1406" s="41"/>
      <c r="AB1406" s="40"/>
    </row>
    <row r="1407" spans="1:28" x14ac:dyDescent="0.2">
      <c r="A1407" s="65">
        <v>55792</v>
      </c>
      <c r="B1407" s="65" t="s">
        <v>2006</v>
      </c>
      <c r="C1407" s="65" t="s">
        <v>2007</v>
      </c>
      <c r="D1407" s="39">
        <v>3</v>
      </c>
      <c r="E1407" s="41">
        <v>3.0234562856789973</v>
      </c>
      <c r="F1407" s="116">
        <v>1987</v>
      </c>
      <c r="G14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7" s="39"/>
      <c r="I1407" s="41">
        <v>0.61</v>
      </c>
      <c r="J1407" s="23">
        <f>(Tabela1[[#This Row],[real]]-1)^3/Tabela1[[#This Row],[Z]]*0.00002</f>
        <v>2.7163244320527977E-4</v>
      </c>
      <c r="K1407" s="66">
        <v>2462.7627711341756</v>
      </c>
      <c r="L1407" s="66">
        <v>4144.6973219824058</v>
      </c>
      <c r="M1407" s="67">
        <v>42409</v>
      </c>
      <c r="N1407" s="22">
        <f>IF(Tabela1[[#This Row],[Entry]]=$B$1,Tabela1[[#This Row],[real]],Tabela1[[#This Row],[L2]]/Tabela1[[#This Row],[days2]])</f>
        <v>2.7997231462298418</v>
      </c>
      <c r="O1407" s="42">
        <f>IF(Tabela1[[#This Row],[Entry]]=$B$1,Tabela1[[#This Row],[real]],Tabela1[[#This Row],[L]]/($B$1-Tabela1[[#This Row],[Entry]]))</f>
        <v>2.7502968294508334</v>
      </c>
      <c r="P1407" s="115">
        <v>879.64510864246586</v>
      </c>
      <c r="Q1407" s="43">
        <f>MIN(500,$B$1-Tabela1[[#This Row],[Entry]])</f>
        <v>500</v>
      </c>
      <c r="R1407" s="41">
        <f>(0.25-Tabela1[[#This Row],[days]]/2000)*$L$2+(Tabela1[[#This Row],[days]]/2000+0.75)*(IF(Tabela1[[#This Row],[real]]&gt;Tabela1[[#This Row],[AV2]],0.4*Tabela1[[#This Row],[real]]+0.6*Tabela1[[#This Row],[AV2]],Tabela1[[#This Row],[AV2]]))</f>
        <v>2.8892164020095041</v>
      </c>
      <c r="S1407" s="42">
        <f>Tabela1[[#This Row],[real]]-Tabela1[[#This Row],[AV2]]</f>
        <v>0.22373313944915552</v>
      </c>
      <c r="T1407" s="64">
        <f>Tabela1[[#This Row],[real]]/Tabela1[[#This Row],[AV2]]</f>
        <v>1.0799125941257579</v>
      </c>
      <c r="U1407" s="168">
        <v>43483</v>
      </c>
      <c r="V1407" s="191" t="s">
        <v>4487</v>
      </c>
      <c r="W1407" s="191"/>
      <c r="X1407" s="2"/>
      <c r="Y1407" s="41"/>
      <c r="Z1407" s="40"/>
      <c r="AA1407" s="41"/>
      <c r="AB1407" s="40"/>
    </row>
    <row r="1408" spans="1:28" x14ac:dyDescent="0.2">
      <c r="A1408" s="533">
        <v>7746098</v>
      </c>
      <c r="B1408" s="533" t="s">
        <v>5687</v>
      </c>
      <c r="C1408" s="533" t="s">
        <v>5778</v>
      </c>
      <c r="D1408" s="534">
        <v>3.5</v>
      </c>
      <c r="E1408" s="535">
        <v>3.3209315069069718</v>
      </c>
      <c r="F1408" s="503">
        <v>2016</v>
      </c>
      <c r="G14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8" s="534"/>
      <c r="I1408" s="535">
        <v>0.33</v>
      </c>
      <c r="J1408" s="504">
        <f>(Tabela1[[#This Row],[real]]-1)^3/Tabela1[[#This Row],[Z]]*0.00002</f>
        <v>7.5771001626449386E-4</v>
      </c>
      <c r="K1408" s="536">
        <v>1238.2933590836569</v>
      </c>
      <c r="L1408" s="505">
        <v>1533.1680887533078</v>
      </c>
      <c r="M1408" s="509">
        <v>43483</v>
      </c>
      <c r="N1408" s="507">
        <f>IF(Tabela1[[#This Row],[Entry]]=$B$1,Tabela1[[#This Row],[real]],Tabela1[[#This Row],[L2]]/Tabela1[[#This Row],[days2]])</f>
        <v>3.5220813444381895</v>
      </c>
      <c r="O1408" s="537">
        <f>IF(Tabela1[[#This Row],[Entry]]=$B$1,Tabela1[[#This Row],[real]],Tabela1[[#This Row],[L]]/($B$1-Tabela1[[#This Row],[Entry]]))</f>
        <v>3.5408039001231124</v>
      </c>
      <c r="P1408" s="538">
        <v>351.58000000172575</v>
      </c>
      <c r="Q1408" s="539">
        <f>MIN(500,$B$1-Tabela1[[#This Row],[Entry]])</f>
        <v>433</v>
      </c>
      <c r="R1408" s="535">
        <f>(0.25-Tabela1[[#This Row],[days]]/2000)*$L$2+(Tabela1[[#This Row],[days]]/2000+0.75)*(IF(Tabela1[[#This Row],[real]]&gt;Tabela1[[#This Row],[AV2]],0.4*Tabela1[[#This Row],[real]]+0.6*Tabela1[[#This Row],[AV2]],Tabela1[[#This Row],[AV2]]))</f>
        <v>3.5159242699882558</v>
      </c>
      <c r="S1408" s="537">
        <f>Tabela1[[#This Row],[real]]-Tabela1[[#This Row],[AV2]]</f>
        <v>-0.20114983753121773</v>
      </c>
      <c r="T1408" s="537">
        <f>Tabela1[[#This Row],[real]]/Tabela1[[#This Row],[AV2]]</f>
        <v>0.94288892905643462</v>
      </c>
      <c r="U1408" s="509">
        <v>43483</v>
      </c>
      <c r="V1408" s="191" t="s">
        <v>3938</v>
      </c>
      <c r="W1408" s="191"/>
      <c r="X1408" s="2"/>
      <c r="Y1408" s="41"/>
      <c r="Z1408" s="40"/>
      <c r="AA1408" s="41"/>
      <c r="AB1408" s="40"/>
    </row>
    <row r="1409" spans="1:28" x14ac:dyDescent="0.2">
      <c r="A1409" s="65">
        <v>37920</v>
      </c>
      <c r="B1409" s="65" t="s">
        <v>2429</v>
      </c>
      <c r="C1409" s="65" t="s">
        <v>290</v>
      </c>
      <c r="D1409" s="39">
        <v>3.5</v>
      </c>
      <c r="E1409" s="41">
        <v>3.3210580898819337</v>
      </c>
      <c r="F1409" s="116">
        <v>2003</v>
      </c>
      <c r="G14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09" s="39"/>
      <c r="I1409" s="41">
        <v>0.65</v>
      </c>
      <c r="J1409" s="23">
        <f>(Tabela1[[#This Row],[real]]-1)^3/Tabela1[[#This Row],[Z]]*0.00002</f>
        <v>3.8474649176071905E-4</v>
      </c>
      <c r="K1409" s="66">
        <v>2841.3212942820369</v>
      </c>
      <c r="L1409" s="66">
        <v>4834.433926548706</v>
      </c>
      <c r="M1409" s="67">
        <v>42409</v>
      </c>
      <c r="N1409" s="22">
        <f>IF(Tabela1[[#This Row],[Entry]]=$B$1,Tabela1[[#This Row],[real]],Tabela1[[#This Row],[L2]]/Tabela1[[#This Row],[days2]])</f>
        <v>3.2300768416332999</v>
      </c>
      <c r="O1409" s="42">
        <f>IF(Tabela1[[#This Row],[Entry]]=$B$1,Tabela1[[#This Row],[real]],Tabela1[[#This Row],[L]]/($B$1-Tabela1[[#This Row],[Entry]]))</f>
        <v>3.2079853527197786</v>
      </c>
      <c r="P1409" s="115">
        <v>879.64510864246586</v>
      </c>
      <c r="Q1409" s="43">
        <f>MIN(500,$B$1-Tabela1[[#This Row],[Entry]])</f>
        <v>500</v>
      </c>
      <c r="R1409" s="41">
        <f>(0.25-Tabela1[[#This Row],[days]]/2000)*$L$2+(Tabela1[[#This Row],[days]]/2000+0.75)*(IF(Tabela1[[#This Row],[real]]&gt;Tabela1[[#This Row],[AV2]],0.4*Tabela1[[#This Row],[real]]+0.6*Tabela1[[#This Row],[AV2]],Tabela1[[#This Row],[AV2]]))</f>
        <v>3.2664693409327534</v>
      </c>
      <c r="S1409" s="42">
        <f>Tabela1[[#This Row],[real]]-Tabela1[[#This Row],[AV2]]</f>
        <v>9.098124824863385E-2</v>
      </c>
      <c r="T1409" s="64">
        <f>Tabela1[[#This Row],[real]]/Tabela1[[#This Row],[AV2]]</f>
        <v>1.0281668990272779</v>
      </c>
      <c r="U1409" s="168">
        <v>43483</v>
      </c>
      <c r="V1409" s="191" t="s">
        <v>4615</v>
      </c>
      <c r="W1409" s="191"/>
      <c r="X1409" s="2"/>
      <c r="Y1409" s="41"/>
      <c r="Z1409" s="40"/>
      <c r="AA1409" s="41"/>
      <c r="AB1409" s="40"/>
    </row>
    <row r="1410" spans="1:28" x14ac:dyDescent="0.2">
      <c r="A1410" s="184">
        <v>4151460</v>
      </c>
      <c r="B1410" s="184" t="s">
        <v>3927</v>
      </c>
      <c r="C1410" s="184" t="s">
        <v>3928</v>
      </c>
      <c r="D1410" s="185">
        <v>3.5</v>
      </c>
      <c r="E1410" s="186">
        <v>3.3573116350983128</v>
      </c>
      <c r="F1410" s="116">
        <v>2012</v>
      </c>
      <c r="G14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0" s="39"/>
      <c r="I1410" s="186">
        <v>0.52</v>
      </c>
      <c r="J1410" s="178">
        <f>(Tabela1[[#This Row],[real]]-1)^3/Tabela1[[#This Row],[Z]]*0.00002</f>
        <v>5.0382260763178594E-4</v>
      </c>
      <c r="K1410" s="188">
        <v>1829.6249477479289</v>
      </c>
      <c r="L1410" s="66">
        <v>2591.3324964882904</v>
      </c>
      <c r="M1410" s="183">
        <v>43192</v>
      </c>
      <c r="N1410" s="181">
        <f>IF(Tabela1[[#This Row],[Entry]]=$B$1,Tabela1[[#This Row],[real]],Tabela1[[#This Row],[L2]]/Tabela1[[#This Row],[days2]])</f>
        <v>3.5501436817290859</v>
      </c>
      <c r="O1410" s="189">
        <f>IF(Tabela1[[#This Row],[Entry]]=$B$1,Tabela1[[#This Row],[real]],Tabela1[[#This Row],[L]]/($B$1-Tabela1[[#This Row],[Entry]]))</f>
        <v>3.5791885310611744</v>
      </c>
      <c r="P1410" s="187">
        <v>515.36645042400539</v>
      </c>
      <c r="Q1410" s="190">
        <f>MIN(500,$B$1-Tabela1[[#This Row],[Entry]])</f>
        <v>500</v>
      </c>
      <c r="R1410" s="186">
        <f>(0.25-Tabela1[[#This Row],[days]]/2000)*$L$2+(Tabela1[[#This Row],[days]]/2000+0.75)*(IF(Tabela1[[#This Row],[real]]&gt;Tabela1[[#This Row],[AV2]],0.4*Tabela1[[#This Row],[real]]+0.6*Tabela1[[#This Row],[AV2]],Tabela1[[#This Row],[AV2]]))</f>
        <v>3.5501436817290859</v>
      </c>
      <c r="S1410" s="189">
        <f>Tabela1[[#This Row],[real]]-Tabela1[[#This Row],[AV2]]</f>
        <v>-0.19283204663077314</v>
      </c>
      <c r="T1410" s="189">
        <f>Tabela1[[#This Row],[real]]/Tabela1[[#This Row],[AV2]]</f>
        <v>0.94568331202390798</v>
      </c>
      <c r="U1410" s="183">
        <v>43483</v>
      </c>
      <c r="V1410" s="191" t="s">
        <v>3938</v>
      </c>
      <c r="W1410" s="191"/>
      <c r="X1410" s="2"/>
      <c r="Y1410" s="41"/>
      <c r="Z1410" s="40"/>
      <c r="AA1410" s="41"/>
      <c r="AB1410" s="40"/>
    </row>
    <row r="1411" spans="1:28" x14ac:dyDescent="0.2">
      <c r="A1411" s="533">
        <v>2880951</v>
      </c>
      <c r="B1411" s="533" t="s">
        <v>5773</v>
      </c>
      <c r="C1411" s="533" t="s">
        <v>5774</v>
      </c>
      <c r="D1411" s="534">
        <v>3.5</v>
      </c>
      <c r="E1411" s="535">
        <v>3.3619826643257213</v>
      </c>
      <c r="F1411" s="503">
        <v>2010</v>
      </c>
      <c r="G14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1" s="534"/>
      <c r="I1411" s="535">
        <v>0.33999999999999997</v>
      </c>
      <c r="J1411" s="504">
        <f>(Tabela1[[#This Row],[real]]-1)^3/Tabela1[[#This Row],[Z]]*0.00002</f>
        <v>7.7514186945063597E-4</v>
      </c>
      <c r="K1411" s="536">
        <v>1252.7290632563083</v>
      </c>
      <c r="L1411" s="505">
        <v>1550.8913011806119</v>
      </c>
      <c r="M1411" s="509">
        <v>43483</v>
      </c>
      <c r="N1411" s="507">
        <f>IF(Tabela1[[#This Row],[Entry]]=$B$1,Tabela1[[#This Row],[real]],Tabela1[[#This Row],[L2]]/Tabela1[[#This Row],[days2]])</f>
        <v>3.5631408591221323</v>
      </c>
      <c r="O1411" s="537">
        <f>IF(Tabela1[[#This Row],[Entry]]=$B$1,Tabela1[[#This Row],[real]],Tabela1[[#This Row],[L]]/($B$1-Tabela1[[#This Row],[Entry]]))</f>
        <v>3.5817351066526832</v>
      </c>
      <c r="P1411" s="538">
        <v>351.58000000172575</v>
      </c>
      <c r="Q1411" s="539">
        <f>MIN(500,$B$1-Tabela1[[#This Row],[Entry]])</f>
        <v>433</v>
      </c>
      <c r="R1411" s="535">
        <f>(0.25-Tabela1[[#This Row],[days]]/2000)*$L$2+(Tabela1[[#This Row],[days]]/2000+0.75)*(IF(Tabela1[[#This Row],[real]]&gt;Tabela1[[#This Row],[AV2]],0.4*Tabela1[[#This Row],[real]]+0.6*Tabela1[[#This Row],[AV2]],Tabela1[[#This Row],[AV2]]))</f>
        <v>3.5556082909302869</v>
      </c>
      <c r="S1411" s="537">
        <f>Tabela1[[#This Row],[real]]-Tabela1[[#This Row],[AV2]]</f>
        <v>-0.20115819479641095</v>
      </c>
      <c r="T1411" s="537">
        <f>Tabela1[[#This Row],[real]]/Tabela1[[#This Row],[AV2]]</f>
        <v>0.94354469757168924</v>
      </c>
      <c r="U1411" s="509">
        <v>43483</v>
      </c>
      <c r="V1411" s="191" t="s">
        <v>4017</v>
      </c>
      <c r="W1411" s="191"/>
      <c r="X1411" s="2"/>
      <c r="Y1411" s="41"/>
      <c r="Z1411" s="40"/>
      <c r="AA1411" s="41"/>
      <c r="AB1411" s="40"/>
    </row>
    <row r="1412" spans="1:28" x14ac:dyDescent="0.2">
      <c r="A1412" s="65">
        <v>5790891</v>
      </c>
      <c r="B1412" s="65" t="s">
        <v>2782</v>
      </c>
      <c r="C1412" s="65" t="s">
        <v>3630</v>
      </c>
      <c r="D1412" s="39">
        <v>3.5</v>
      </c>
      <c r="E1412" s="41">
        <v>3.3969378685720413</v>
      </c>
      <c r="F1412" s="116">
        <v>2014</v>
      </c>
      <c r="G14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2" s="39"/>
      <c r="I1412" s="41">
        <v>0.54999999999999993</v>
      </c>
      <c r="J1412" s="23">
        <f>(Tabela1[[#This Row],[real]]-1)^3/Tabela1[[#This Row],[Z]]*0.00002</f>
        <v>5.0076923098488343E-4</v>
      </c>
      <c r="K1412" s="66">
        <v>2051.4928297159668</v>
      </c>
      <c r="L1412" s="66">
        <v>3066.2432505623706</v>
      </c>
      <c r="M1412" s="67">
        <v>43050</v>
      </c>
      <c r="N1412" s="22">
        <f>IF(Tabela1[[#This Row],[Entry]]=$B$1,Tabela1[[#This Row],[real]],Tabela1[[#This Row],[L2]]/Tabela1[[#This Row],[days2]])</f>
        <v>3.5262445910819107</v>
      </c>
      <c r="O1412" s="42">
        <f>IF(Tabela1[[#This Row],[Entry]]=$B$1,Tabela1[[#This Row],[real]],Tabela1[[#This Row],[L]]/($B$1-Tabela1[[#This Row],[Entry]]))</f>
        <v>3.5406965941828759</v>
      </c>
      <c r="P1412" s="115">
        <v>581.77836980007521</v>
      </c>
      <c r="Q1412" s="43">
        <f>MIN(500,$B$1-Tabela1[[#This Row],[Entry]])</f>
        <v>500</v>
      </c>
      <c r="R1412" s="41">
        <f>(0.25-Tabela1[[#This Row],[days]]/2000)*$L$2+(Tabela1[[#This Row],[days]]/2000+0.75)*(IF(Tabela1[[#This Row],[real]]&gt;Tabela1[[#This Row],[AV2]],0.4*Tabela1[[#This Row],[real]]+0.6*Tabela1[[#This Row],[AV2]],Tabela1[[#This Row],[AV2]]))</f>
        <v>3.5262445910819107</v>
      </c>
      <c r="S1412" s="42">
        <f>Tabela1[[#This Row],[real]]-Tabela1[[#This Row],[AV2]]</f>
        <v>-0.12930672250986941</v>
      </c>
      <c r="T1412" s="42">
        <f>Tabela1[[#This Row],[real]]/Tabela1[[#This Row],[AV2]]</f>
        <v>0.96333018905242873</v>
      </c>
      <c r="U1412" s="172">
        <v>43483</v>
      </c>
      <c r="V1412" s="191" t="s">
        <v>4229</v>
      </c>
      <c r="W1412" s="191"/>
      <c r="X1412" s="2"/>
      <c r="Y1412" s="41"/>
      <c r="Z1412" s="40"/>
      <c r="AA1412" s="41"/>
      <c r="AB1412" s="40"/>
    </row>
    <row r="1413" spans="1:28" x14ac:dyDescent="0.2">
      <c r="A1413" s="65">
        <v>6674471</v>
      </c>
      <c r="B1413" s="68" t="s">
        <v>3335</v>
      </c>
      <c r="C1413" s="68" t="s">
        <v>3386</v>
      </c>
      <c r="D1413" s="69">
        <v>3.5</v>
      </c>
      <c r="E1413" s="70">
        <v>3.4686223183371525</v>
      </c>
      <c r="F1413" s="116">
        <v>2015</v>
      </c>
      <c r="G14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3" s="39"/>
      <c r="I1413" s="70">
        <v>0.53</v>
      </c>
      <c r="J1413" s="23">
        <f>(Tabela1[[#This Row],[real]]-1)^3/Tabela1[[#This Row],[Z]]*0.00002</f>
        <v>5.6769893462055375E-4</v>
      </c>
      <c r="K1413" s="114">
        <v>2514.3983585175101</v>
      </c>
      <c r="L1413" s="66">
        <v>4049.7509040289524</v>
      </c>
      <c r="M1413" s="73">
        <v>42754</v>
      </c>
      <c r="N1413" s="22">
        <f>IF(Tabela1[[#This Row],[Entry]]=$B$1,Tabela1[[#This Row],[real]],Tabela1[[#This Row],[L2]]/Tabela1[[#This Row],[days2]])</f>
        <v>3.4954881409452696</v>
      </c>
      <c r="O1413" s="71">
        <f>IF(Tabela1[[#This Row],[Entry]]=$B$1,Tabela1[[#This Row],[real]],Tabela1[[#This Row],[L]]/($B$1-Tabela1[[#This Row],[Entry]]))</f>
        <v>3.4851556833295634</v>
      </c>
      <c r="P1413" s="119">
        <v>719.32681706582832</v>
      </c>
      <c r="Q1413" s="72">
        <f>MIN(500,$B$1-Tabela1[[#This Row],[Entry]])</f>
        <v>500</v>
      </c>
      <c r="R1413" s="70">
        <f>(0.25-Tabela1[[#This Row],[days]]/2000)*$L$2+(Tabela1[[#This Row],[days]]/2000+0.75)*(IF(Tabela1[[#This Row],[real]]&gt;Tabela1[[#This Row],[AV2]],0.4*Tabela1[[#This Row],[real]]+0.6*Tabela1[[#This Row],[AV2]],Tabela1[[#This Row],[AV2]]))</f>
        <v>3.4954881409452696</v>
      </c>
      <c r="S1413" s="71">
        <f>Tabela1[[#This Row],[real]]-Tabela1[[#This Row],[AV2]]</f>
        <v>-2.6865822608117096E-2</v>
      </c>
      <c r="T1413" s="64">
        <f>Tabela1[[#This Row],[real]]/Tabela1[[#This Row],[AV2]]</f>
        <v>0.99231414282502706</v>
      </c>
      <c r="U1413" s="172">
        <v>43483</v>
      </c>
      <c r="V1413" s="191" t="s">
        <v>5772</v>
      </c>
      <c r="W1413" s="191"/>
      <c r="X1413" s="2"/>
      <c r="Y1413" s="41"/>
      <c r="Z1413" s="40"/>
      <c r="AA1413" s="41"/>
      <c r="AB1413" s="40"/>
    </row>
    <row r="1414" spans="1:28" x14ac:dyDescent="0.2">
      <c r="A1414" s="65">
        <v>4137072</v>
      </c>
      <c r="B1414" s="65" t="s">
        <v>272</v>
      </c>
      <c r="C1414" s="65" t="s">
        <v>1726</v>
      </c>
      <c r="D1414" s="39">
        <v>3.5</v>
      </c>
      <c r="E1414" s="41">
        <v>3.529596084056478</v>
      </c>
      <c r="F1414" s="116">
        <v>2012</v>
      </c>
      <c r="G14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4" s="39"/>
      <c r="I1414" s="41">
        <v>0.78999999999999992</v>
      </c>
      <c r="J1414" s="23">
        <f>(Tabela1[[#This Row],[real]]-1)^3/Tabela1[[#This Row],[Z]]*0.00002</f>
        <v>4.0978536611492236E-4</v>
      </c>
      <c r="K1414" s="66">
        <v>3097.2055670846034</v>
      </c>
      <c r="L1414" s="66">
        <v>5284.8318500000278</v>
      </c>
      <c r="M1414" s="67">
        <v>42409</v>
      </c>
      <c r="N1414" s="22">
        <f>IF(Tabela1[[#This Row],[Entry]]=$B$1,Tabela1[[#This Row],[real]],Tabela1[[#This Row],[L2]]/Tabela1[[#This Row],[days2]])</f>
        <v>3.520971738096109</v>
      </c>
      <c r="O1414" s="42">
        <f>IF(Tabela1[[#This Row],[Entry]]=$B$1,Tabela1[[#This Row],[real]],Tabela1[[#This Row],[L]]/($B$1-Tabela1[[#This Row],[Entry]]))</f>
        <v>3.5068559057730773</v>
      </c>
      <c r="P1414" s="115">
        <v>879.64510864246586</v>
      </c>
      <c r="Q1414" s="43">
        <f>MIN(500,$B$1-Tabela1[[#This Row],[Entry]])</f>
        <v>500</v>
      </c>
      <c r="R1414" s="41">
        <f>(0.25-Tabela1[[#This Row],[days]]/2000)*$L$2+(Tabela1[[#This Row],[days]]/2000+0.75)*(IF(Tabela1[[#This Row],[real]]&gt;Tabela1[[#This Row],[AV2]],0.4*Tabela1[[#This Row],[real]]+0.6*Tabela1[[#This Row],[AV2]],Tabela1[[#This Row],[AV2]]))</f>
        <v>3.5244214764802564</v>
      </c>
      <c r="S1414" s="42">
        <f>Tabela1[[#This Row],[real]]-Tabela1[[#This Row],[AV2]]</f>
        <v>8.6243459603689843E-3</v>
      </c>
      <c r="T1414" s="64">
        <f>Tabela1[[#This Row],[real]]/Tabela1[[#This Row],[AV2]]</f>
        <v>1.0024494220919342</v>
      </c>
      <c r="U1414" s="172">
        <v>43483</v>
      </c>
      <c r="V1414" s="191" t="s">
        <v>4181</v>
      </c>
      <c r="W1414" s="191"/>
      <c r="X1414" s="2"/>
      <c r="Y1414" s="41"/>
      <c r="Z1414" s="40"/>
      <c r="AA1414" s="41"/>
      <c r="AB1414" s="40"/>
    </row>
    <row r="1415" spans="1:28" x14ac:dyDescent="0.2">
      <c r="A1415" s="10">
        <v>7804852</v>
      </c>
      <c r="B1415" s="10" t="s">
        <v>944</v>
      </c>
      <c r="C1415" s="10" t="s">
        <v>5777</v>
      </c>
      <c r="D1415" s="2">
        <v>3.5</v>
      </c>
      <c r="E1415" s="21">
        <v>3.5824969406335425</v>
      </c>
      <c r="F1415" s="116">
        <v>2016</v>
      </c>
      <c r="G14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5" s="39"/>
      <c r="I1415" s="21">
        <v>0.64</v>
      </c>
      <c r="J1415" s="23">
        <f>(Tabela1[[#This Row],[real]]-1)^3/Tabela1[[#This Row],[Z]]*0.00002</f>
        <v>5.3823194309818767E-4</v>
      </c>
      <c r="K1415" s="24">
        <v>2843.135310339173</v>
      </c>
      <c r="L1415" s="66">
        <v>4684.6967128873066</v>
      </c>
      <c r="M1415" s="1">
        <v>42710</v>
      </c>
      <c r="N1415" s="22">
        <f>IF(Tabela1[[#This Row],[Entry]]=$B$1,Tabela1[[#This Row],[real]],Tabela1[[#This Row],[L2]]/Tabela1[[#This Row],[days2]])</f>
        <v>3.8432526077874223</v>
      </c>
      <c r="O1415" s="22">
        <f>IF(Tabela1[[#This Row],[Entry]]=$B$1,Tabela1[[#This Row],[real]],Tabela1[[#This Row],[L]]/($B$1-Tabela1[[#This Row],[Entry]]))</f>
        <v>3.88449147005581</v>
      </c>
      <c r="P1415" s="35">
        <v>739.77320787560166</v>
      </c>
      <c r="Q1415" s="3">
        <f>MIN(500,$B$1-Tabela1[[#This Row],[Entry]])</f>
        <v>500</v>
      </c>
      <c r="R1415" s="21">
        <f>(0.25-Tabela1[[#This Row],[days]]/2000)*$L$2+(Tabela1[[#This Row],[days]]/2000+0.75)*(IF(Tabela1[[#This Row],[real]]&gt;Tabela1[[#This Row],[AV2]],0.4*Tabela1[[#This Row],[real]]+0.6*Tabela1[[#This Row],[AV2]],Tabela1[[#This Row],[AV2]]))</f>
        <v>3.8432526077874223</v>
      </c>
      <c r="S1415" s="22">
        <f>Tabela1[[#This Row],[real]]-Tabela1[[#This Row],[AV2]]</f>
        <v>-0.26075566715387977</v>
      </c>
      <c r="T1415" s="47">
        <f>Tabela1[[#This Row],[real]]/Tabela1[[#This Row],[AV2]]</f>
        <v>0.93215234756478893</v>
      </c>
      <c r="U1415" s="172">
        <v>43483</v>
      </c>
      <c r="V1415" s="191" t="s">
        <v>4158</v>
      </c>
      <c r="W1415" s="191"/>
      <c r="X1415" s="2"/>
      <c r="Y1415" s="41"/>
      <c r="Z1415" s="40"/>
      <c r="AA1415" s="41"/>
      <c r="AB1415" s="40"/>
    </row>
    <row r="1416" spans="1:28" x14ac:dyDescent="0.2">
      <c r="A1416" s="65">
        <v>5962575</v>
      </c>
      <c r="B1416" s="68" t="s">
        <v>2818</v>
      </c>
      <c r="C1416" s="68" t="s">
        <v>3376</v>
      </c>
      <c r="D1416" s="69">
        <v>4</v>
      </c>
      <c r="E1416" s="70">
        <v>3.6458229906301138</v>
      </c>
      <c r="F1416" s="116">
        <v>2015</v>
      </c>
      <c r="G14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5.0475986363968293</v>
      </c>
      <c r="H1416" s="39">
        <v>1</v>
      </c>
      <c r="I1416" s="70">
        <v>0.68</v>
      </c>
      <c r="J1416" s="23">
        <f>(Tabela1[[#This Row],[real]]-1)^3/Tabela1[[#This Row],[Z]]*0.00002</f>
        <v>5.4475777909146429E-4</v>
      </c>
      <c r="K1416" s="114">
        <v>2819.4632527094564</v>
      </c>
      <c r="L1416" s="66">
        <v>4609.2324758900022</v>
      </c>
      <c r="M1416" s="73">
        <v>42747</v>
      </c>
      <c r="N1416" s="22">
        <f>IF(Tabela1[[#This Row],[Entry]]=$B$1,Tabela1[[#This Row],[real]],Tabela1[[#This Row],[L2]]/Tabela1[[#This Row],[days2]])</f>
        <v>3.9019411147723844</v>
      </c>
      <c r="O1416" s="71">
        <f>IF(Tabela1[[#This Row],[Entry]]=$B$1,Tabela1[[#This Row],[real]],Tabela1[[#This Row],[L]]/($B$1-Tabela1[[#This Row],[Entry]]))</f>
        <v>3.942884923772457</v>
      </c>
      <c r="P1416" s="119">
        <v>722.57965196738417</v>
      </c>
      <c r="Q1416" s="72">
        <f>MIN(500,$B$1-Tabela1[[#This Row],[Entry]])</f>
        <v>500</v>
      </c>
      <c r="R1416" s="70">
        <f>(0.25-Tabela1[[#This Row],[days]]/2000)*$L$2+(Tabela1[[#This Row],[days]]/2000+0.75)*(IF(Tabela1[[#This Row],[real]]&gt;Tabela1[[#This Row],[AV2]],0.4*Tabela1[[#This Row],[real]]+0.6*Tabela1[[#This Row],[AV2]],Tabela1[[#This Row],[AV2]]))</f>
        <v>3.9019411147723844</v>
      </c>
      <c r="S1416" s="71">
        <f>Tabela1[[#This Row],[real]]-Tabela1[[#This Row],[AV2]]</f>
        <v>-0.25611812414227053</v>
      </c>
      <c r="T1416" s="64">
        <f>Tabela1[[#This Row],[real]]/Tabela1[[#This Row],[AV2]]</f>
        <v>0.93436135589729141</v>
      </c>
      <c r="U1416" s="172">
        <v>43482</v>
      </c>
      <c r="V1416" s="191" t="s">
        <v>4699</v>
      </c>
      <c r="W1416" s="191"/>
      <c r="X1416" s="2"/>
      <c r="Y1416" s="41"/>
      <c r="Z1416" s="40"/>
      <c r="AA1416" s="41"/>
      <c r="AB1416" s="40"/>
    </row>
    <row r="1417" spans="1:28" x14ac:dyDescent="0.2">
      <c r="A1417" s="65">
        <v>1307020</v>
      </c>
      <c r="B1417" s="65" t="s">
        <v>499</v>
      </c>
      <c r="C1417" s="65" t="s">
        <v>500</v>
      </c>
      <c r="D1417" s="39">
        <v>3</v>
      </c>
      <c r="E1417" s="41">
        <v>3.1538790046362175</v>
      </c>
      <c r="F1417" s="116">
        <v>2007</v>
      </c>
      <c r="G14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7" s="39"/>
      <c r="I1417" s="41">
        <v>0.64</v>
      </c>
      <c r="J1417" s="23">
        <f>(Tabela1[[#This Row],[real]]-1)^3/Tabela1[[#This Row],[Z]]*0.00002</f>
        <v>3.1225825644454121E-4</v>
      </c>
      <c r="K1417" s="66">
        <v>2692.5279798054926</v>
      </c>
      <c r="L1417" s="66">
        <v>4577.3633673600561</v>
      </c>
      <c r="M1417" s="67">
        <v>42409</v>
      </c>
      <c r="N1417" s="22">
        <f>IF(Tabela1[[#This Row],[Entry]]=$B$1,Tabela1[[#This Row],[real]],Tabela1[[#This Row],[L2]]/Tabela1[[#This Row],[days2]])</f>
        <v>3.0609253133468828</v>
      </c>
      <c r="O1417" s="42">
        <f>IF(Tabela1[[#This Row],[Entry]]=$B$1,Tabela1[[#This Row],[real]],Tabela1[[#This Row],[L]]/($B$1-Tabela1[[#This Row],[Entry]]))</f>
        <v>3.0374010400531231</v>
      </c>
      <c r="P1417" s="115">
        <v>879.64510864246586</v>
      </c>
      <c r="Q1417" s="43">
        <f>MIN(500,$B$1-Tabela1[[#This Row],[Entry]])</f>
        <v>500</v>
      </c>
      <c r="R1417" s="41">
        <f>(0.25-Tabela1[[#This Row],[days]]/2000)*$L$2+(Tabela1[[#This Row],[days]]/2000+0.75)*(IF(Tabela1[[#This Row],[real]]&gt;Tabela1[[#This Row],[AV2]],0.4*Tabela1[[#This Row],[real]]+0.6*Tabela1[[#This Row],[AV2]],Tabela1[[#This Row],[AV2]]))</f>
        <v>3.0981067898626167</v>
      </c>
      <c r="S1417" s="42">
        <f>Tabela1[[#This Row],[real]]-Tabela1[[#This Row],[AV2]]</f>
        <v>9.2953691289334728E-2</v>
      </c>
      <c r="T1417" s="64">
        <f>Tabela1[[#This Row],[real]]/Tabela1[[#This Row],[AV2]]</f>
        <v>1.0303678403664469</v>
      </c>
      <c r="U1417" s="168">
        <v>43482</v>
      </c>
      <c r="V1417" s="191" t="s">
        <v>3941</v>
      </c>
      <c r="W1417" s="191"/>
      <c r="X1417" s="2"/>
      <c r="Y1417" s="41"/>
      <c r="Z1417" s="40"/>
      <c r="AA1417" s="41"/>
      <c r="AB1417" s="40"/>
    </row>
    <row r="1418" spans="1:28" x14ac:dyDescent="0.2">
      <c r="A1418" s="500">
        <v>9431424</v>
      </c>
      <c r="B1418" s="500" t="s">
        <v>5769</v>
      </c>
      <c r="C1418" s="500" t="s">
        <v>5770</v>
      </c>
      <c r="D1418" s="501">
        <v>3.5</v>
      </c>
      <c r="E1418" s="502">
        <v>3.3284140469233168</v>
      </c>
      <c r="F1418" s="503">
        <v>2018</v>
      </c>
      <c r="G14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8" s="501"/>
      <c r="I1418" s="502">
        <v>0.33</v>
      </c>
      <c r="J1418" s="504">
        <f>(Tabela1[[#This Row],[real]]-1)^3/Tabela1[[#This Row],[Z]]*0.00002</f>
        <v>7.6506209912815626E-4</v>
      </c>
      <c r="K1418" s="505">
        <v>1244.2969905889629</v>
      </c>
      <c r="L1418" s="505">
        <v>1541.4599400004251</v>
      </c>
      <c r="M1418" s="506">
        <v>43482</v>
      </c>
      <c r="N1418" s="507">
        <f>IF(Tabela1[[#This Row],[Entry]]=$B$1,Tabela1[[#This Row],[real]],Tabela1[[#This Row],[L2]]/Tabela1[[#This Row],[days2]])</f>
        <v>3.5326422285370174</v>
      </c>
      <c r="O1418" s="507">
        <f>IF(Tabela1[[#This Row],[Entry]]=$B$1,Tabela1[[#This Row],[real]],Tabela1[[#This Row],[L]]/($B$1-Tabela1[[#This Row],[Entry]]))</f>
        <v>3.5517510138258643</v>
      </c>
      <c r="P1418" s="503">
        <v>352.22842000172403</v>
      </c>
      <c r="Q1418" s="508">
        <f>MIN(500,$B$1-Tabela1[[#This Row],[Entry]])</f>
        <v>434</v>
      </c>
      <c r="R1418" s="502">
        <f>(0.25-Tabela1[[#This Row],[days]]/2000)*$L$2+(Tabela1[[#This Row],[days]]/2000+0.75)*(IF(Tabela1[[#This Row],[real]]&gt;Tabela1[[#This Row],[AV2]],0.4*Tabela1[[#This Row],[real]]+0.6*Tabela1[[#This Row],[AV2]],Tabela1[[#This Row],[AV2]]))</f>
        <v>3.5262285415454033</v>
      </c>
      <c r="S1418" s="507">
        <f>Tabela1[[#This Row],[real]]-Tabela1[[#This Row],[AV2]]</f>
        <v>-0.2042281816137006</v>
      </c>
      <c r="T1418" s="507">
        <f>Tabela1[[#This Row],[real]]/Tabela1[[#This Row],[AV2]]</f>
        <v>0.94218826351450879</v>
      </c>
      <c r="U1418" s="509">
        <v>43482</v>
      </c>
      <c r="V1418" s="191" t="s">
        <v>5771</v>
      </c>
      <c r="W1418" s="191"/>
      <c r="X1418" s="2"/>
      <c r="Y1418" s="41"/>
      <c r="Z1418" s="40"/>
      <c r="AA1418" s="41"/>
      <c r="AB1418" s="40"/>
    </row>
    <row r="1419" spans="1:28" x14ac:dyDescent="0.2">
      <c r="A1419" s="533">
        <v>9714681</v>
      </c>
      <c r="B1419" s="533" t="s">
        <v>2524</v>
      </c>
      <c r="C1419" s="533" t="s">
        <v>5767</v>
      </c>
      <c r="D1419" s="534">
        <v>3.5</v>
      </c>
      <c r="E1419" s="535">
        <v>3.3354018070062588</v>
      </c>
      <c r="F1419" s="503">
        <v>2018</v>
      </c>
      <c r="G14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19" s="534"/>
      <c r="I1419" s="535">
        <v>0.35</v>
      </c>
      <c r="J1419" s="504">
        <f>(Tabela1[[#This Row],[real]]-1)^3/Tabela1[[#This Row],[Z]]*0.00002</f>
        <v>7.2785821329304616E-4</v>
      </c>
      <c r="K1419" s="536">
        <v>1242.5058831425506</v>
      </c>
      <c r="L1419" s="505">
        <v>1538.716804692941</v>
      </c>
      <c r="M1419" s="509">
        <v>43482</v>
      </c>
      <c r="N1419" s="507">
        <f>IF(Tabela1[[#This Row],[Entry]]=$B$1,Tabela1[[#This Row],[real]],Tabela1[[#This Row],[L2]]/Tabela1[[#This Row],[days2]])</f>
        <v>3.5275571549180187</v>
      </c>
      <c r="O1419" s="537">
        <f>IF(Tabela1[[#This Row],[Entry]]=$B$1,Tabela1[[#This Row],[real]],Tabela1[[#This Row],[L]]/($B$1-Tabela1[[#This Row],[Entry]]))</f>
        <v>3.5454304255597719</v>
      </c>
      <c r="P1419" s="538">
        <v>352.22842000172403</v>
      </c>
      <c r="Q1419" s="539">
        <f>MIN(500,$B$1-Tabela1[[#This Row],[Entry]])</f>
        <v>434</v>
      </c>
      <c r="R1419" s="535">
        <f>(0.25-Tabela1[[#This Row],[days]]/2000)*$L$2+(Tabela1[[#This Row],[days]]/2000+0.75)*(IF(Tabela1[[#This Row],[real]]&gt;Tabela1[[#This Row],[AV2]],0.4*Tabela1[[#This Row],[real]]+0.6*Tabela1[[#This Row],[AV2]],Tabela1[[#This Row],[AV2]]))</f>
        <v>3.5213112753558318</v>
      </c>
      <c r="S1419" s="537">
        <f>Tabela1[[#This Row],[real]]-Tabela1[[#This Row],[AV2]]</f>
        <v>-0.19215534791175992</v>
      </c>
      <c r="T1419" s="537">
        <f>Tabela1[[#This Row],[real]]/Tabela1[[#This Row],[AV2]]</f>
        <v>0.94552736086958578</v>
      </c>
      <c r="U1419" s="509">
        <v>43482</v>
      </c>
      <c r="V1419" s="191" t="s">
        <v>5768</v>
      </c>
      <c r="W1419" s="191"/>
      <c r="X1419" s="2"/>
      <c r="Y1419" s="41"/>
      <c r="Z1419" s="40"/>
      <c r="AA1419" s="41"/>
      <c r="AB1419" s="40"/>
    </row>
    <row r="1420" spans="1:28" x14ac:dyDescent="0.2">
      <c r="A1420" s="65">
        <v>1820147</v>
      </c>
      <c r="B1420" s="65" t="s">
        <v>2405</v>
      </c>
      <c r="C1420" s="65" t="s">
        <v>2403</v>
      </c>
      <c r="D1420" s="39">
        <v>3.5</v>
      </c>
      <c r="E1420" s="41">
        <v>3.5145478151657383</v>
      </c>
      <c r="F1420" s="116">
        <v>2008</v>
      </c>
      <c r="G14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0" s="39"/>
      <c r="I1420" s="41">
        <v>0.59</v>
      </c>
      <c r="J1420" s="23">
        <f>(Tabela1[[#This Row],[real]]-1)^3/Tabela1[[#This Row],[Z]]*0.00002</f>
        <v>5.3896142051482372E-4</v>
      </c>
      <c r="K1420" s="66">
        <v>3025.9019322039312</v>
      </c>
      <c r="L1420" s="66">
        <v>5127.0305459009005</v>
      </c>
      <c r="M1420" s="67">
        <v>42409</v>
      </c>
      <c r="N1420" s="22">
        <f>IF(Tabela1[[#This Row],[Entry]]=$B$1,Tabela1[[#This Row],[real]],Tabela1[[#This Row],[L2]]/Tabela1[[#This Row],[days2]])</f>
        <v>3.4399121901260039</v>
      </c>
      <c r="O1420" s="42">
        <f>IF(Tabela1[[#This Row],[Entry]]=$B$1,Tabela1[[#This Row],[real]],Tabela1[[#This Row],[L]]/($B$1-Tabela1[[#This Row],[Entry]]))</f>
        <v>3.4021436933648976</v>
      </c>
      <c r="P1420" s="115">
        <v>879.64510864246586</v>
      </c>
      <c r="Q1420" s="43">
        <f>MIN(500,$B$1-Tabela1[[#This Row],[Entry]])</f>
        <v>500</v>
      </c>
      <c r="R1420" s="41">
        <f>(0.25-Tabela1[[#This Row],[days]]/2000)*$L$2+(Tabela1[[#This Row],[days]]/2000+0.75)*(IF(Tabela1[[#This Row],[real]]&gt;Tabela1[[#This Row],[AV2]],0.4*Tabela1[[#This Row],[real]]+0.6*Tabela1[[#This Row],[AV2]],Tabela1[[#This Row],[AV2]]))</f>
        <v>3.4697664401418975</v>
      </c>
      <c r="S1420" s="42">
        <f>Tabela1[[#This Row],[real]]-Tabela1[[#This Row],[AV2]]</f>
        <v>7.4635625039734421E-2</v>
      </c>
      <c r="T1420" s="64">
        <f>Tabela1[[#This Row],[real]]/Tabela1[[#This Row],[AV2]]</f>
        <v>1.0216969564670779</v>
      </c>
      <c r="U1420" s="172">
        <v>43482</v>
      </c>
      <c r="V1420" s="191" t="s">
        <v>3964</v>
      </c>
      <c r="W1420" s="191"/>
      <c r="X1420" s="2"/>
      <c r="Y1420" s="41"/>
      <c r="Z1420" s="40"/>
      <c r="AA1420" s="41"/>
      <c r="AB1420" s="40"/>
    </row>
    <row r="1421" spans="1:28" x14ac:dyDescent="0.2">
      <c r="A1421" s="65">
        <v>1418</v>
      </c>
      <c r="B1421" s="65" t="s">
        <v>3182</v>
      </c>
      <c r="C1421" s="65" t="s">
        <v>3183</v>
      </c>
      <c r="D1421" s="39">
        <v>3.5</v>
      </c>
      <c r="E1421" s="41">
        <v>3.5480859935431242</v>
      </c>
      <c r="F1421" s="116">
        <v>1979</v>
      </c>
      <c r="G14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1" s="2">
        <v>3</v>
      </c>
      <c r="I1421" s="41">
        <v>0.59</v>
      </c>
      <c r="J1421" s="23">
        <f>(Tabela1[[#This Row],[real]]-1)^3/Tabela1[[#This Row],[Z]]*0.00002</f>
        <v>5.6081578092200587E-4</v>
      </c>
      <c r="K1421" s="66">
        <v>2752.8005902648724</v>
      </c>
      <c r="L1421" s="66">
        <v>4514.5633407259447</v>
      </c>
      <c r="M1421" s="67">
        <v>42679</v>
      </c>
      <c r="N1421" s="22">
        <f>IF(Tabela1[[#This Row],[Entry]]=$B$1,Tabela1[[#This Row],[real]],Tabela1[[#This Row],[L2]]/Tabela1[[#This Row],[days2]])</f>
        <v>3.6500644791399903</v>
      </c>
      <c r="O1421" s="42">
        <f>IF(Tabela1[[#This Row],[Entry]]=$B$1,Tabela1[[#This Row],[real]],Tabela1[[#This Row],[L]]/($B$1-Tabela1[[#This Row],[Entry]]))</f>
        <v>3.6496065810233991</v>
      </c>
      <c r="P1421" s="115">
        <v>754.17861958248841</v>
      </c>
      <c r="Q1421" s="43">
        <f>MIN(500,$B$1-Tabela1[[#This Row],[Entry]])</f>
        <v>500</v>
      </c>
      <c r="R1421" s="41">
        <f>(0.25-Tabela1[[#This Row],[days]]/2000)*$L$2+(Tabela1[[#This Row],[days]]/2000+0.75)*(IF(Tabela1[[#This Row],[real]]&gt;Tabela1[[#This Row],[AV2]],0.4*Tabela1[[#This Row],[real]]+0.6*Tabela1[[#This Row],[AV2]],Tabela1[[#This Row],[AV2]]))</f>
        <v>3.6500644791399903</v>
      </c>
      <c r="S1421" s="42">
        <f>Tabela1[[#This Row],[real]]-Tabela1[[#This Row],[AV2]]</f>
        <v>-0.10197848559686618</v>
      </c>
      <c r="T1421" s="64">
        <f>Tabela1[[#This Row],[real]]/Tabela1[[#This Row],[AV2]]</f>
        <v>0.97206118243125017</v>
      </c>
      <c r="U1421" s="168">
        <v>43482</v>
      </c>
      <c r="V1421" s="191" t="s">
        <v>4529</v>
      </c>
      <c r="W1421" s="191"/>
      <c r="X1421" s="2"/>
      <c r="Y1421" s="41"/>
      <c r="Z1421" s="40"/>
      <c r="AA1421" s="41"/>
      <c r="AB1421" s="40"/>
    </row>
    <row r="1422" spans="1:28" x14ac:dyDescent="0.2">
      <c r="A1422" s="65">
        <v>947336</v>
      </c>
      <c r="B1422" s="65" t="s">
        <v>11</v>
      </c>
      <c r="C1422" s="65" t="s">
        <v>324</v>
      </c>
      <c r="D1422" s="39">
        <v>3.5</v>
      </c>
      <c r="E1422" s="41">
        <v>3.5628952326847929</v>
      </c>
      <c r="F1422" s="116">
        <v>2007</v>
      </c>
      <c r="G14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2" s="39"/>
      <c r="I1422" s="41">
        <v>0.63</v>
      </c>
      <c r="J1422" s="23">
        <f>(Tabela1[[#This Row],[real]]-1)^3/Tabela1[[#This Row],[Z]]*0.00002</f>
        <v>5.3441914259229697E-4</v>
      </c>
      <c r="K1422" s="66">
        <v>3143.3998711850704</v>
      </c>
      <c r="L1422" s="66">
        <v>5370.2371186054543</v>
      </c>
      <c r="M1422" s="67">
        <v>42409</v>
      </c>
      <c r="N1422" s="22">
        <f>IF(Tabela1[[#This Row],[Entry]]=$B$1,Tabela1[[#This Row],[real]],Tabela1[[#This Row],[L2]]/Tabela1[[#This Row],[days2]])</f>
        <v>3.5734864439094083</v>
      </c>
      <c r="O1422" s="42">
        <f>IF(Tabela1[[#This Row],[Entry]]=$B$1,Tabela1[[#This Row],[real]],Tabela1[[#This Row],[L]]/($B$1-Tabela1[[#This Row],[Entry]]))</f>
        <v>3.5635282804283039</v>
      </c>
      <c r="P1422" s="115">
        <v>879.64510864246586</v>
      </c>
      <c r="Q1422" s="43">
        <f>MIN(500,$B$1-Tabela1[[#This Row],[Entry]])</f>
        <v>500</v>
      </c>
      <c r="R1422" s="41">
        <f>(0.25-Tabela1[[#This Row],[days]]/2000)*$L$2+(Tabela1[[#This Row],[days]]/2000+0.75)*(IF(Tabela1[[#This Row],[real]]&gt;Tabela1[[#This Row],[AV2]],0.4*Tabela1[[#This Row],[real]]+0.6*Tabela1[[#This Row],[AV2]],Tabela1[[#This Row],[AV2]]))</f>
        <v>3.5734864439094083</v>
      </c>
      <c r="S1422" s="42">
        <f>Tabela1[[#This Row],[real]]-Tabela1[[#This Row],[AV2]]</f>
        <v>-1.0591211224615371E-2</v>
      </c>
      <c r="T1422" s="64">
        <f>Tabela1[[#This Row],[real]]/Tabela1[[#This Row],[AV2]]</f>
        <v>0.99703616862947197</v>
      </c>
      <c r="U1422" s="172">
        <v>43482</v>
      </c>
      <c r="V1422" s="191" t="s">
        <v>4614</v>
      </c>
      <c r="W1422" s="191"/>
      <c r="X1422" s="2"/>
      <c r="Y1422" s="41"/>
      <c r="Z1422" s="40"/>
      <c r="AA1422" s="41"/>
      <c r="AB1422" s="40"/>
    </row>
    <row r="1423" spans="1:28" x14ac:dyDescent="0.2">
      <c r="A1423" s="533">
        <v>5582473</v>
      </c>
      <c r="B1423" s="533" t="s">
        <v>4734</v>
      </c>
      <c r="C1423" s="533" t="s">
        <v>5765</v>
      </c>
      <c r="D1423" s="534">
        <v>3</v>
      </c>
      <c r="E1423" s="535">
        <v>3.0456081063862972</v>
      </c>
      <c r="F1423" s="503">
        <v>2014</v>
      </c>
      <c r="G14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3" s="534"/>
      <c r="I1423" s="535">
        <v>0.33</v>
      </c>
      <c r="J1423" s="504">
        <f>(Tabela1[[#This Row],[real]]-1)^3/Tabela1[[#This Row],[Z]]*0.00002</f>
        <v>5.1878016619622458E-4</v>
      </c>
      <c r="K1423" s="536">
        <v>1120.3347632124032</v>
      </c>
      <c r="L1423" s="505">
        <v>1386.1658184862401</v>
      </c>
      <c r="M1423" s="509">
        <v>43481</v>
      </c>
      <c r="N1423" s="507">
        <f>IF(Tabela1[[#This Row],[Entry]]=$B$1,Tabela1[[#This Row],[real]],Tabela1[[#This Row],[L2]]/Tabela1[[#This Row],[days2]])</f>
        <v>3.1748663977318681</v>
      </c>
      <c r="O1423" s="537">
        <f>IF(Tabela1[[#This Row],[Entry]]=$B$1,Tabela1[[#This Row],[real]],Tabela1[[#This Row],[L]]/($B$1-Tabela1[[#This Row],[Entry]]))</f>
        <v>3.1865880884741151</v>
      </c>
      <c r="P1423" s="538">
        <v>352.87619158172231</v>
      </c>
      <c r="Q1423" s="539">
        <f>MIN(500,$B$1-Tabela1[[#This Row],[Entry]])</f>
        <v>435</v>
      </c>
      <c r="R1423" s="535">
        <f>(0.25-Tabela1[[#This Row],[days]]/2000)*$L$2+(Tabela1[[#This Row],[days]]/2000+0.75)*(IF(Tabela1[[#This Row],[real]]&gt;Tabela1[[#This Row],[AV2]],0.4*Tabela1[[#This Row],[real]]+0.6*Tabela1[[#This Row],[AV2]],Tabela1[[#This Row],[AV2]]))</f>
        <v>3.1801776023170523</v>
      </c>
      <c r="S1423" s="537">
        <f>Tabela1[[#This Row],[real]]-Tabela1[[#This Row],[AV2]]</f>
        <v>-0.12925829134557087</v>
      </c>
      <c r="T1423" s="537">
        <f>Tabela1[[#This Row],[real]]/Tabela1[[#This Row],[AV2]]</f>
        <v>0.95928701395500826</v>
      </c>
      <c r="U1423" s="509">
        <v>43481</v>
      </c>
      <c r="V1423" s="191" t="s">
        <v>5766</v>
      </c>
      <c r="W1423" s="191"/>
      <c r="X1423" s="2"/>
      <c r="Y1423" s="41"/>
      <c r="Z1423" s="40"/>
      <c r="AA1423" s="41"/>
      <c r="AB1423" s="40"/>
    </row>
    <row r="1424" spans="1:28" x14ac:dyDescent="0.2">
      <c r="A1424" s="533">
        <v>9740064</v>
      </c>
      <c r="B1424" s="80" t="s">
        <v>725</v>
      </c>
      <c r="C1424" s="533" t="s">
        <v>5764</v>
      </c>
      <c r="D1424" s="534">
        <v>3.5</v>
      </c>
      <c r="E1424" s="535">
        <v>3.2814684095922346</v>
      </c>
      <c r="F1424" s="503">
        <v>2018</v>
      </c>
      <c r="G14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4" s="534"/>
      <c r="I1424" s="535">
        <v>0.31</v>
      </c>
      <c r="J1424" s="504">
        <f>(Tabela1[[#This Row],[real]]-1)^3/Tabela1[[#This Row],[Z]]*0.00002</f>
        <v>7.6614625116321815E-4</v>
      </c>
      <c r="K1424" s="536">
        <v>1228.7122067530772</v>
      </c>
      <c r="L1424" s="505">
        <v>1522.7910040797472</v>
      </c>
      <c r="M1424" s="509">
        <v>43481</v>
      </c>
      <c r="N1424" s="507">
        <f>IF(Tabela1[[#This Row],[Entry]]=$B$1,Tabela1[[#This Row],[real]],Tabela1[[#This Row],[L2]]/Tabela1[[#This Row],[days2]])</f>
        <v>3.4819923703141664</v>
      </c>
      <c r="O1424" s="537">
        <f>IF(Tabela1[[#This Row],[Entry]]=$B$1,Tabela1[[#This Row],[real]],Tabela1[[#This Row],[L]]/($B$1-Tabela1[[#This Row],[Entry]]))</f>
        <v>3.5006689748959703</v>
      </c>
      <c r="P1424" s="538">
        <v>352.87619158172231</v>
      </c>
      <c r="Q1424" s="539">
        <f>MIN(500,$B$1-Tabela1[[#This Row],[Entry]])</f>
        <v>435</v>
      </c>
      <c r="R1424" s="535">
        <f>(0.25-Tabela1[[#This Row],[days]]/2000)*$L$2+(Tabela1[[#This Row],[days]]/2000+0.75)*(IF(Tabela1[[#This Row],[real]]&gt;Tabela1[[#This Row],[AV2]],0.4*Tabela1[[#This Row],[real]]+0.6*Tabela1[[#This Row],[AV2]],Tabela1[[#This Row],[AV2]]))</f>
        <v>3.4773219807904256</v>
      </c>
      <c r="S1424" s="537">
        <f>Tabela1[[#This Row],[real]]-Tabela1[[#This Row],[AV2]]</f>
        <v>-0.20052396072193179</v>
      </c>
      <c r="T1424" s="537">
        <f>Tabela1[[#This Row],[real]]/Tabela1[[#This Row],[AV2]]</f>
        <v>0.94241114299057482</v>
      </c>
      <c r="U1424" s="509">
        <v>43481</v>
      </c>
      <c r="V1424" s="191" t="s">
        <v>4613</v>
      </c>
      <c r="W1424" s="191"/>
      <c r="X1424" s="2"/>
      <c r="Y1424" s="41"/>
      <c r="Z1424" s="40"/>
      <c r="AA1424" s="41"/>
      <c r="AB1424" s="40"/>
    </row>
    <row r="1425" spans="1:28" x14ac:dyDescent="0.2">
      <c r="A1425" s="65">
        <v>40356</v>
      </c>
      <c r="B1425" s="65" t="s">
        <v>3417</v>
      </c>
      <c r="C1425" s="65" t="s">
        <v>3418</v>
      </c>
      <c r="D1425" s="39">
        <v>3.5</v>
      </c>
      <c r="E1425" s="41">
        <v>3.3766092250198207</v>
      </c>
      <c r="F1425" s="116">
        <v>1965</v>
      </c>
      <c r="G14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5" s="39"/>
      <c r="I1425" s="41">
        <v>0.51</v>
      </c>
      <c r="J1425" s="23">
        <f>(Tabela1[[#This Row],[real]]-1)^3/Tabela1[[#This Row],[Z]]*0.00002</f>
        <v>5.2642093861711111E-4</v>
      </c>
      <c r="K1425" s="66">
        <v>2499.2717507957304</v>
      </c>
      <c r="L1425" s="66">
        <v>4040.2791999307547</v>
      </c>
      <c r="M1425" s="67">
        <v>42779</v>
      </c>
      <c r="N1425" s="22">
        <f>IF(Tabela1[[#This Row],[Entry]]=$B$1,Tabela1[[#This Row],[real]],Tabela1[[#This Row],[L2]]/Tabela1[[#This Row],[days2]])</f>
        <v>3.5314936082869273</v>
      </c>
      <c r="O1425" s="42">
        <f>IF(Tabela1[[#This Row],[Entry]]=$B$1,Tabela1[[#This Row],[real]],Tabela1[[#This Row],[L]]/($B$1-Tabela1[[#This Row],[Entry]]))</f>
        <v>3.5534557607130646</v>
      </c>
      <c r="P1425" s="115">
        <v>707.7095495602747</v>
      </c>
      <c r="Q1425" s="43">
        <f>MIN(500,$B$1-Tabela1[[#This Row],[Entry]])</f>
        <v>500</v>
      </c>
      <c r="R14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3.5314936082869273</v>
      </c>
      <c r="S1425" s="42">
        <f>Tabela1[[#This Row],[real]]-Tabela1[[#This Row],[AV2]]</f>
        <v>-0.15488438326710652</v>
      </c>
      <c r="T1425" s="64">
        <f>Tabela1[[#This Row],[real]]/Tabela1[[#This Row],[AV2]]</f>
        <v>0.95614196132093854</v>
      </c>
      <c r="U1425" s="172">
        <v>43481</v>
      </c>
      <c r="V1425" s="191" t="s">
        <v>4380</v>
      </c>
      <c r="W1425" s="191"/>
      <c r="X1425" s="2"/>
      <c r="Y1425" s="41"/>
      <c r="Z1425" s="40"/>
      <c r="AA1425" s="41"/>
      <c r="AB1425" s="40"/>
    </row>
    <row r="1426" spans="1:28" x14ac:dyDescent="0.2">
      <c r="A1426" s="65">
        <v>1108</v>
      </c>
      <c r="B1426" s="65" t="s">
        <v>2434</v>
      </c>
      <c r="C1426" s="65" t="s">
        <v>898</v>
      </c>
      <c r="D1426" s="39">
        <v>3.5</v>
      </c>
      <c r="E1426" s="41">
        <v>3.3832336914895076</v>
      </c>
      <c r="F1426" s="116">
        <v>1983</v>
      </c>
      <c r="G14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6" s="39"/>
      <c r="I1426" s="41">
        <v>0.64</v>
      </c>
      <c r="J1426" s="23">
        <f>(Tabela1[[#This Row],[real]]-1)^3/Tabela1[[#This Row],[Z]]*0.00002</f>
        <v>4.2300929566576489E-4</v>
      </c>
      <c r="K1426" s="66">
        <v>2921.8721946589108</v>
      </c>
      <c r="L1426" s="66">
        <v>4976.6245068613962</v>
      </c>
      <c r="M1426" s="67">
        <v>42409</v>
      </c>
      <c r="N1426" s="22">
        <f>IF(Tabela1[[#This Row],[Entry]]=$B$1,Tabela1[[#This Row],[real]],Tabela1[[#This Row],[L2]]/Tabela1[[#This Row],[days2]])</f>
        <v>3.3216488853876109</v>
      </c>
      <c r="O1426" s="42">
        <f>IF(Tabela1[[#This Row],[Entry]]=$B$1,Tabela1[[#This Row],[real]],Tabela1[[#This Row],[L]]/($B$1-Tabela1[[#This Row],[Entry]]))</f>
        <v>3.3023387570414044</v>
      </c>
      <c r="P1426" s="115">
        <v>879.64510864246586</v>
      </c>
      <c r="Q1426" s="43">
        <f>MIN(500,$B$1-Tabela1[[#This Row],[Entry]])</f>
        <v>500</v>
      </c>
      <c r="R1426" s="41">
        <f>(0.25-Tabela1[[#This Row],[days]]/2000)*$L$2+(Tabela1[[#This Row],[days]]/2000+0.75)*(IF(Tabela1[[#This Row],[real]]&gt;Tabela1[[#This Row],[AV2]],0.4*Tabela1[[#This Row],[real]]+0.6*Tabela1[[#This Row],[AV2]],Tabela1[[#This Row],[AV2]]))</f>
        <v>3.3462828078283695</v>
      </c>
      <c r="S1426" s="42">
        <f>Tabela1[[#This Row],[real]]-Tabela1[[#This Row],[AV2]]</f>
        <v>6.158480610189665E-2</v>
      </c>
      <c r="T1426" s="64">
        <f>Tabela1[[#This Row],[real]]/Tabela1[[#This Row],[AV2]]</f>
        <v>1.0185404322452072</v>
      </c>
      <c r="U1426" s="168">
        <v>43481</v>
      </c>
      <c r="V1426" s="191" t="s">
        <v>4134</v>
      </c>
      <c r="W1426" s="191"/>
      <c r="X1426" s="2"/>
      <c r="Y1426" s="41"/>
      <c r="Z1426" s="40"/>
      <c r="AA1426" s="41"/>
      <c r="AB1426" s="40"/>
    </row>
    <row r="1427" spans="1:28" x14ac:dyDescent="0.2">
      <c r="A1427" s="492">
        <v>8130256</v>
      </c>
      <c r="B1427" s="80" t="s">
        <v>5931</v>
      </c>
      <c r="C1427" s="492" t="s">
        <v>3857</v>
      </c>
      <c r="D1427" s="493">
        <v>3.5</v>
      </c>
      <c r="E1427" s="494">
        <v>3.4203978544576996</v>
      </c>
      <c r="F1427" s="116">
        <v>2015</v>
      </c>
      <c r="G14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7" s="39"/>
      <c r="I1427" s="494">
        <v>0.47</v>
      </c>
      <c r="J1427" s="23">
        <f>(Tabela1[[#This Row],[real]]-1)^3/Tabela1[[#This Row],[Z]]*0.00002</f>
        <v>6.0338209079886405E-4</v>
      </c>
      <c r="K1427" s="495">
        <v>1889.2774067827158</v>
      </c>
      <c r="L1427" s="66">
        <v>2695.1545750755154</v>
      </c>
      <c r="M1427" s="496">
        <v>43167</v>
      </c>
      <c r="N1427" s="147">
        <f>IF(Tabela1[[#This Row],[Entry]]=$B$1,Tabela1[[#This Row],[real]],Tabela1[[#This Row],[L2]]/Tabela1[[#This Row],[days2]])</f>
        <v>3.5826687615393351</v>
      </c>
      <c r="O1427" s="497">
        <f>IF(Tabela1[[#This Row],[Entry]]=$B$1,Tabela1[[#This Row],[real]],Tabela1[[#This Row],[L]]/($B$1-Tabela1[[#This Row],[Entry]]))</f>
        <v>3.598337216389206</v>
      </c>
      <c r="P1427" s="498">
        <v>527.33800765074523</v>
      </c>
      <c r="Q1427" s="499">
        <f>MIN(500,$B$1-Tabela1[[#This Row],[Entry]])</f>
        <v>500</v>
      </c>
      <c r="R1427" s="494">
        <f>(0.25-Tabela1[[#This Row],[days]]/2000)*$L$2+(Tabela1[[#This Row],[days]]/2000+0.75)*(IF(Tabela1[[#This Row],[real]]&gt;Tabela1[[#This Row],[AV2]],0.4*Tabela1[[#This Row],[real]]+0.6*Tabela1[[#This Row],[AV2]],Tabela1[[#This Row],[AV2]]))</f>
        <v>3.5826687615393351</v>
      </c>
      <c r="S1427" s="497">
        <f>Tabela1[[#This Row],[real]]-Tabela1[[#This Row],[AV2]]</f>
        <v>-0.1622709070816355</v>
      </c>
      <c r="T1427" s="497">
        <f>Tabela1[[#This Row],[real]]/Tabela1[[#This Row],[AV2]]</f>
        <v>0.95470669551602261</v>
      </c>
      <c r="U1427" s="172">
        <v>43481</v>
      </c>
      <c r="V1427" s="191" t="s">
        <v>4029</v>
      </c>
      <c r="W1427" s="191"/>
      <c r="X1427" s="2"/>
      <c r="Y1427" s="41"/>
      <c r="Z1427" s="40"/>
      <c r="AA1427" s="41"/>
      <c r="AB1427" s="40"/>
    </row>
    <row r="1428" spans="1:28" x14ac:dyDescent="0.2">
      <c r="A1428" s="65">
        <v>1599583</v>
      </c>
      <c r="B1428" s="65" t="s">
        <v>3042</v>
      </c>
      <c r="C1428" s="65" t="s">
        <v>3043</v>
      </c>
      <c r="D1428" s="39">
        <v>3</v>
      </c>
      <c r="E1428" s="41">
        <v>3.096670997554571</v>
      </c>
      <c r="F1428" s="116">
        <v>1995</v>
      </c>
      <c r="G14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8" s="39"/>
      <c r="I1428" s="41">
        <v>0.42</v>
      </c>
      <c r="J1428" s="23">
        <f>(Tabela1[[#This Row],[real]]-1)^3/Tabela1[[#This Row],[Z]]*0.00002</f>
        <v>4.3890605137976142E-4</v>
      </c>
      <c r="K1428" s="66">
        <v>2352.7826521126017</v>
      </c>
      <c r="L1428" s="66">
        <v>3863.0039183821282</v>
      </c>
      <c r="M1428" s="67">
        <v>42628</v>
      </c>
      <c r="N1428" s="22">
        <f>IF(Tabela1[[#This Row],[Entry]]=$B$1,Tabela1[[#This Row],[real]],Tabela1[[#This Row],[L2]]/Tabela1[[#This Row],[days2]])</f>
        <v>3.0246171251013281</v>
      </c>
      <c r="O1428" s="42">
        <f>IF(Tabela1[[#This Row],[Entry]]=$B$1,Tabela1[[#This Row],[real]],Tabela1[[#This Row],[L]]/($B$1-Tabela1[[#This Row],[Entry]]))</f>
        <v>2.9992266447066211</v>
      </c>
      <c r="P1428" s="115">
        <v>777.87784529381747</v>
      </c>
      <c r="Q1428" s="43">
        <f>MIN(500,$B$1-Tabela1[[#This Row],[Entry]])</f>
        <v>500</v>
      </c>
      <c r="R1428" s="41">
        <f>(0.25-Tabela1[[#This Row],[days]]/2000)*$L$2+(Tabela1[[#This Row],[days]]/2000+0.75)*(IF(Tabela1[[#This Row],[real]]&gt;Tabela1[[#This Row],[AV2]],0.4*Tabela1[[#This Row],[real]]+0.6*Tabela1[[#This Row],[AV2]],Tabela1[[#This Row],[AV2]]))</f>
        <v>3.0534386740826251</v>
      </c>
      <c r="S1428" s="42">
        <f>Tabela1[[#This Row],[real]]-Tabela1[[#This Row],[AV2]]</f>
        <v>7.2053872453242906E-2</v>
      </c>
      <c r="T1428" s="64">
        <f>Tabela1[[#This Row],[real]]/Tabela1[[#This Row],[AV2]]</f>
        <v>1.0238224771840598</v>
      </c>
      <c r="U1428" s="168">
        <v>43480</v>
      </c>
      <c r="V1428" s="191" t="s">
        <v>5162</v>
      </c>
      <c r="W1428" s="191"/>
      <c r="X1428" s="2"/>
      <c r="Y1428" s="41"/>
      <c r="Z1428" s="40"/>
      <c r="AA1428" s="41"/>
      <c r="AB1428" s="40"/>
    </row>
    <row r="1429" spans="1:28" x14ac:dyDescent="0.2">
      <c r="A1429" s="533">
        <v>70478</v>
      </c>
      <c r="B1429" s="533" t="s">
        <v>1066</v>
      </c>
      <c r="C1429" s="533" t="s">
        <v>5763</v>
      </c>
      <c r="D1429" s="534">
        <v>3.5</v>
      </c>
      <c r="E1429" s="535">
        <v>3.2982257968482425</v>
      </c>
      <c r="F1429" s="503">
        <v>1998</v>
      </c>
      <c r="G14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29" s="534"/>
      <c r="I1429" s="535">
        <v>0.32999999999999996</v>
      </c>
      <c r="J1429" s="504">
        <f>(Tabela1[[#This Row],[real]]-1)^3/Tabela1[[#This Row],[Z]]*0.00002</f>
        <v>7.3568879455726457E-4</v>
      </c>
      <c r="K1429" s="536">
        <v>1231.4994573289714</v>
      </c>
      <c r="L1429" s="505">
        <v>1526.2832176858926</v>
      </c>
      <c r="M1429" s="509">
        <v>43480</v>
      </c>
      <c r="N1429" s="507">
        <f>IF(Tabela1[[#This Row],[Entry]]=$B$1,Tabela1[[#This Row],[real]],Tabela1[[#This Row],[L2]]/Tabela1[[#This Row],[days2]])</f>
        <v>3.4835027951973001</v>
      </c>
      <c r="O1429" s="537">
        <f>IF(Tabela1[[#This Row],[Entry]]=$B$1,Tabela1[[#This Row],[real]],Tabela1[[#This Row],[L]]/($B$1-Tabela1[[#This Row],[Entry]]))</f>
        <v>3.5006495818483776</v>
      </c>
      <c r="P1429" s="538">
        <v>353.52331539014057</v>
      </c>
      <c r="Q1429" s="539">
        <f>MIN(500,$B$1-Tabela1[[#This Row],[Entry]])</f>
        <v>436</v>
      </c>
      <c r="R1429" s="535">
        <f>(0.25-Tabela1[[#This Row],[days]]/2000)*$L$2+(Tabela1[[#This Row],[days]]/2000+0.75)*(IF(Tabela1[[#This Row],[real]]&gt;Tabela1[[#This Row],[AV2]],0.4*Tabela1[[#This Row],[real]]+0.6*Tabela1[[#This Row],[AV2]],Tabela1[[#This Row],[AV2]]))</f>
        <v>3.4788559242238182</v>
      </c>
      <c r="S1429" s="537">
        <f>Tabela1[[#This Row],[real]]-Tabela1[[#This Row],[AV2]]</f>
        <v>-0.18527699834905764</v>
      </c>
      <c r="T1429" s="537">
        <f>Tabela1[[#This Row],[real]]/Tabela1[[#This Row],[AV2]]</f>
        <v>0.94681301860744915</v>
      </c>
      <c r="U1429" s="509">
        <v>43480</v>
      </c>
      <c r="V1429" s="191" t="s">
        <v>3956</v>
      </c>
      <c r="W1429" s="191"/>
      <c r="X1429" s="2"/>
      <c r="Y1429" s="41"/>
      <c r="Z1429" s="40"/>
      <c r="AA1429" s="41"/>
      <c r="AB1429" s="40"/>
    </row>
    <row r="1430" spans="1:28" x14ac:dyDescent="0.2">
      <c r="A1430" s="65">
        <v>3050376</v>
      </c>
      <c r="B1430" s="65" t="s">
        <v>1367</v>
      </c>
      <c r="C1430" s="65" t="s">
        <v>1368</v>
      </c>
      <c r="D1430" s="39">
        <v>3.5</v>
      </c>
      <c r="E1430" s="41">
        <v>3.402923913990672</v>
      </c>
      <c r="F1430" s="116">
        <v>2010</v>
      </c>
      <c r="G14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0" s="39"/>
      <c r="I1430" s="41">
        <v>0.75</v>
      </c>
      <c r="J1430" s="23">
        <f>(Tabela1[[#This Row],[real]]-1)^3/Tabela1[[#This Row],[Z]]*0.00002</f>
        <v>3.6998898169391818E-4</v>
      </c>
      <c r="K1430" s="66">
        <v>2990.7200528865269</v>
      </c>
      <c r="L1430" s="66">
        <v>5079.9811677940588</v>
      </c>
      <c r="M1430" s="67">
        <v>42409</v>
      </c>
      <c r="N1430" s="22">
        <f>IF(Tabela1[[#This Row],[Entry]]=$B$1,Tabela1[[#This Row],[real]],Tabela1[[#This Row],[L2]]/Tabela1[[#This Row],[days2]])</f>
        <v>3.3999166521849133</v>
      </c>
      <c r="O1430" s="42">
        <f>IF(Tabela1[[#This Row],[Entry]]=$B$1,Tabela1[[#This Row],[real]],Tabela1[[#This Row],[L]]/($B$1-Tabela1[[#This Row],[Entry]]))</f>
        <v>3.3709231372223352</v>
      </c>
      <c r="P1430" s="115">
        <v>879.64510864246586</v>
      </c>
      <c r="Q1430" s="43">
        <f>MIN(500,$B$1-Tabela1[[#This Row],[Entry]])</f>
        <v>500</v>
      </c>
      <c r="R1430" s="41">
        <f>(0.25-Tabela1[[#This Row],[days]]/2000)*$L$2+(Tabela1[[#This Row],[days]]/2000+0.75)*(IF(Tabela1[[#This Row],[real]]&gt;Tabela1[[#This Row],[AV2]],0.4*Tabela1[[#This Row],[real]]+0.6*Tabela1[[#This Row],[AV2]],Tabela1[[#This Row],[AV2]]))</f>
        <v>3.4011195569072168</v>
      </c>
      <c r="S1430" s="42">
        <f>Tabela1[[#This Row],[real]]-Tabela1[[#This Row],[AV2]]</f>
        <v>3.0072618057586098E-3</v>
      </c>
      <c r="T1430" s="64">
        <f>Tabela1[[#This Row],[real]]/Tabela1[[#This Row],[AV2]]</f>
        <v>1.0008845104493447</v>
      </c>
      <c r="U1430" s="168">
        <v>43480</v>
      </c>
      <c r="V1430" s="191" t="s">
        <v>4032</v>
      </c>
      <c r="W1430" s="191"/>
      <c r="X1430" s="2"/>
      <c r="Y1430" s="41"/>
      <c r="Z1430" s="40"/>
      <c r="AA1430" s="41"/>
      <c r="AB1430" s="40"/>
    </row>
    <row r="1431" spans="1:28" x14ac:dyDescent="0.2">
      <c r="A1431" s="533">
        <v>6326</v>
      </c>
      <c r="B1431" s="533" t="s">
        <v>467</v>
      </c>
      <c r="C1431" s="533" t="s">
        <v>5761</v>
      </c>
      <c r="D1431" s="534">
        <v>3.5</v>
      </c>
      <c r="E1431" s="535">
        <v>3.229167375828498</v>
      </c>
      <c r="F1431" s="503">
        <v>1987</v>
      </c>
      <c r="G14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2.4959495269205809</v>
      </c>
      <c r="H1431" s="534"/>
      <c r="I1431" s="535">
        <v>0.33999999999999997</v>
      </c>
      <c r="J1431" s="504">
        <f>(Tabela1[[#This Row],[real]]-1)^3/Tabela1[[#This Row],[Z]]*0.00002</f>
        <v>6.5159705688970179E-4</v>
      </c>
      <c r="K1431" s="536">
        <v>1202.9181243475609</v>
      </c>
      <c r="L1431" s="505">
        <v>1490.999293588302</v>
      </c>
      <c r="M1431" s="509">
        <v>43479</v>
      </c>
      <c r="N1431" s="507">
        <f>IF(Tabela1[[#This Row],[Entry]]=$B$1,Tabela1[[#This Row],[real]],Tabela1[[#This Row],[L2]]/Tabela1[[#This Row],[days2]])</f>
        <v>3.3964447314966808</v>
      </c>
      <c r="O1431" s="537">
        <f>IF(Tabela1[[#This Row],[Entry]]=$B$1,Tabela1[[#This Row],[real]],Tabela1[[#This Row],[L]]/($B$1-Tabela1[[#This Row],[Entry]]))</f>
        <v>3.4118976969984027</v>
      </c>
      <c r="P1431" s="538">
        <v>354.16979207475043</v>
      </c>
      <c r="Q1431" s="539">
        <f>MIN(500,$B$1-Tabela1[[#This Row],[Entry]])</f>
        <v>437</v>
      </c>
      <c r="R1431" s="535">
        <f>(0.25-Tabela1[[#This Row],[days]]/2000)*$L$2+(Tabela1[[#This Row],[days]]/2000+0.75)*(IF(Tabela1[[#This Row],[real]]&gt;Tabela1[[#This Row],[AV2]],0.4*Tabela1[[#This Row],[real]]+0.6*Tabela1[[#This Row],[AV2]],Tabela1[[#This Row],[AV2]]))</f>
        <v>3.3946127968887292</v>
      </c>
      <c r="S1431" s="537">
        <f>Tabela1[[#This Row],[real]]-Tabela1[[#This Row],[AV2]]</f>
        <v>-0.1672773556681828</v>
      </c>
      <c r="T1431" s="537">
        <f>Tabela1[[#This Row],[real]]/Tabela1[[#This Row],[AV2]]</f>
        <v>0.95074927787961672</v>
      </c>
      <c r="U1431" s="509">
        <v>43479</v>
      </c>
      <c r="V1431" s="191" t="s">
        <v>3980</v>
      </c>
      <c r="W1431" s="191"/>
      <c r="X1431" s="2"/>
      <c r="Y1431" s="41"/>
      <c r="Z1431" s="40"/>
      <c r="AA1431" s="41"/>
      <c r="AB1431" s="40"/>
    </row>
    <row r="1432" spans="1:28" x14ac:dyDescent="0.2">
      <c r="A1432" s="533">
        <v>9582</v>
      </c>
      <c r="B1432" s="533" t="s">
        <v>2970</v>
      </c>
      <c r="C1432" s="533" t="s">
        <v>5759</v>
      </c>
      <c r="D1432" s="534">
        <v>3.5</v>
      </c>
      <c r="E1432" s="535">
        <v>3.2474058836098041</v>
      </c>
      <c r="F1432" s="503">
        <v>1982</v>
      </c>
      <c r="G14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0.31080019125692249</v>
      </c>
      <c r="H1432" s="534"/>
      <c r="I1432" s="535">
        <v>0.32</v>
      </c>
      <c r="J1432" s="504">
        <f>(Tabela1[[#This Row],[real]]-1)^3/Tabela1[[#This Row],[Z]]*0.00002</f>
        <v>7.0945451647411932E-4</v>
      </c>
      <c r="K1432" s="536">
        <v>1213.313883752644</v>
      </c>
      <c r="L1432" s="505">
        <v>1504.2952151881782</v>
      </c>
      <c r="M1432" s="509">
        <v>43479</v>
      </c>
      <c r="N1432" s="507">
        <f>IF(Tabela1[[#This Row],[Entry]]=$B$1,Tabela1[[#This Row],[real]],Tabela1[[#This Row],[L2]]/Tabela1[[#This Row],[days2]])</f>
        <v>3.4257972049083287</v>
      </c>
      <c r="O1432" s="537">
        <f>IF(Tabela1[[#This Row],[Entry]]=$B$1,Tabela1[[#This Row],[real]],Tabela1[[#This Row],[L]]/($B$1-Tabela1[[#This Row],[Entry]]))</f>
        <v>3.442323146883703</v>
      </c>
      <c r="P1432" s="538">
        <v>354.16979207475043</v>
      </c>
      <c r="Q1432" s="539">
        <f>MIN(500,$B$1-Tabela1[[#This Row],[Entry]])</f>
        <v>437</v>
      </c>
      <c r="R1432" s="535">
        <f>(0.25-Tabela1[[#This Row],[days]]/2000)*$L$2+(Tabela1[[#This Row],[days]]/2000+0.75)*(IF(Tabela1[[#This Row],[real]]&gt;Tabela1[[#This Row],[AV2]],0.4*Tabela1[[#This Row],[real]]+0.6*Tabela1[[#This Row],[AV2]],Tabela1[[#This Row],[AV2]]))</f>
        <v>3.4230406673879106</v>
      </c>
      <c r="S1432" s="537">
        <f>Tabela1[[#This Row],[real]]-Tabela1[[#This Row],[AV2]]</f>
        <v>-0.17839132129852464</v>
      </c>
      <c r="T1432" s="537">
        <f>Tabela1[[#This Row],[real]]/Tabela1[[#This Row],[AV2]]</f>
        <v>0.94792706321234266</v>
      </c>
      <c r="U1432" s="509">
        <v>43479</v>
      </c>
      <c r="V1432" s="191" t="s">
        <v>3938</v>
      </c>
      <c r="W1432" s="191"/>
      <c r="X1432" s="2"/>
      <c r="Y1432" s="41"/>
      <c r="Z1432" s="40"/>
      <c r="AA1432" s="41"/>
      <c r="AB1432" s="40"/>
    </row>
    <row r="1433" spans="1:28" x14ac:dyDescent="0.2">
      <c r="A1433" s="10">
        <v>2129</v>
      </c>
      <c r="B1433" s="10" t="s">
        <v>340</v>
      </c>
      <c r="C1433" s="10" t="s">
        <v>3232</v>
      </c>
      <c r="D1433" s="2">
        <v>3</v>
      </c>
      <c r="E1433" s="21">
        <v>3.0922602751536248</v>
      </c>
      <c r="F1433" s="116">
        <v>1993</v>
      </c>
      <c r="G14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33" s="21">
        <v>0.44</v>
      </c>
      <c r="J1433" s="23">
        <f>(Tabela1[[#This Row],[real]]-1)^3/Tabela1[[#This Row],[Z]]*0.00002</f>
        <v>4.1631728944061262E-4</v>
      </c>
      <c r="K1433" s="24">
        <v>2394.1037631823019</v>
      </c>
      <c r="L1433" s="66">
        <v>3936.7646977543127</v>
      </c>
      <c r="M1433" s="1">
        <v>42688</v>
      </c>
      <c r="N1433" s="22">
        <f>IF(Tabela1[[#This Row],[Entry]]=$B$1,Tabela1[[#This Row],[real]],Tabela1[[#This Row],[L2]]/Tabela1[[#This Row],[days2]])</f>
        <v>3.1921536592848678</v>
      </c>
      <c r="O1433" s="22">
        <f>IF(Tabela1[[#This Row],[Entry]]=$B$1,Tabela1[[#This Row],[real]],Tabela1[[#This Row],[L]]/($B$1-Tabela1[[#This Row],[Entry]]))</f>
        <v>3.2058344444253359</v>
      </c>
      <c r="P1433" s="35">
        <v>749.99640328048883</v>
      </c>
      <c r="Q1433" s="3">
        <f>MIN(500,$B$1-Tabela1[[#This Row],[Entry]])</f>
        <v>500</v>
      </c>
      <c r="R1433" s="21">
        <f>(0.25-Tabela1[[#This Row],[days]]/2000)*$L$2+(Tabela1[[#This Row],[days]]/2000+0.75)*(IF(Tabela1[[#This Row],[real]]&gt;Tabela1[[#This Row],[AV2]],0.4*Tabela1[[#This Row],[real]]+0.6*Tabela1[[#This Row],[AV2]],Tabela1[[#This Row],[AV2]]))</f>
        <v>3.1921536592848678</v>
      </c>
      <c r="S1433" s="22">
        <f>Tabela1[[#This Row],[real]]-Tabela1[[#This Row],[AV2]]</f>
        <v>-9.9893384131243046E-2</v>
      </c>
      <c r="T1433" s="47">
        <f>Tabela1[[#This Row],[real]]/Tabela1[[#This Row],[AV2]]</f>
        <v>0.96870658658906106</v>
      </c>
      <c r="U1433" s="168">
        <v>43479</v>
      </c>
      <c r="V1433" s="191" t="s">
        <v>4628</v>
      </c>
      <c r="W1433" s="191"/>
      <c r="X1433" s="2"/>
      <c r="Y1433" s="41"/>
      <c r="Z1433" s="40"/>
      <c r="AA1433" s="41"/>
      <c r="AB1433" s="40"/>
    </row>
    <row r="1434" spans="1:28" x14ac:dyDescent="0.2">
      <c r="A1434" s="533">
        <v>9696040</v>
      </c>
      <c r="B1434" s="533" t="s">
        <v>282</v>
      </c>
      <c r="C1434" s="533" t="s">
        <v>5762</v>
      </c>
      <c r="D1434" s="534">
        <v>3.5</v>
      </c>
      <c r="E1434" s="535">
        <v>3.3378540161726131</v>
      </c>
      <c r="F1434" s="503">
        <v>2019</v>
      </c>
      <c r="G14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4" s="597">
        <v>1</v>
      </c>
      <c r="I1434" s="535">
        <v>0.35</v>
      </c>
      <c r="J1434" s="504">
        <f>(Tabela1[[#This Row],[real]]-1)^3/Tabela1[[#This Row],[Z]]*0.00002</f>
        <v>7.3015340981785943E-4</v>
      </c>
      <c r="K1434" s="536">
        <v>1251.0796379569174</v>
      </c>
      <c r="L1434" s="505">
        <v>1551.6507114153198</v>
      </c>
      <c r="M1434" s="509">
        <v>43479</v>
      </c>
      <c r="N1434" s="507">
        <f>IF(Tabela1[[#This Row],[Entry]]=$B$1,Tabela1[[#This Row],[real]],Tabela1[[#This Row],[L2]]/Tabela1[[#This Row],[days2]])</f>
        <v>3.5324289816700878</v>
      </c>
      <c r="O1434" s="537">
        <f>IF(Tabela1[[#This Row],[Entry]]=$B$1,Tabela1[[#This Row],[real]],Tabela1[[#This Row],[L]]/($B$1-Tabela1[[#This Row],[Entry]]))</f>
        <v>3.5506881268085122</v>
      </c>
      <c r="P1434" s="538">
        <v>354.16979207475043</v>
      </c>
      <c r="Q1434" s="539">
        <f>MIN(500,$B$1-Tabela1[[#This Row],[Entry]])</f>
        <v>437</v>
      </c>
      <c r="R1434" s="535">
        <f>(0.25-Tabela1[[#This Row],[days]]/2000)*$L$2+(Tabela1[[#This Row],[days]]/2000+0.75)*(IF(Tabela1[[#This Row],[real]]&gt;Tabela1[[#This Row],[AV2]],0.4*Tabela1[[#This Row],[real]]+0.6*Tabela1[[#This Row],[AV2]],Tabela1[[#This Row],[AV2]]))</f>
        <v>3.5263135431816739</v>
      </c>
      <c r="S1434" s="537">
        <f>Tabela1[[#This Row],[real]]-Tabela1[[#This Row],[AV2]]</f>
        <v>-0.19457496549747466</v>
      </c>
      <c r="T1434" s="537">
        <f>Tabela1[[#This Row],[real]]/Tabela1[[#This Row],[AV2]]</f>
        <v>0.9449175152544802</v>
      </c>
      <c r="U1434" s="509">
        <v>43479</v>
      </c>
      <c r="V1434" s="191" t="s">
        <v>3965</v>
      </c>
      <c r="W1434" s="191"/>
      <c r="X1434" s="2"/>
      <c r="Y1434" s="41"/>
      <c r="Z1434" s="40"/>
      <c r="AA1434" s="41"/>
      <c r="AB1434" s="40"/>
    </row>
    <row r="1435" spans="1:28" x14ac:dyDescent="0.2">
      <c r="A1435" s="65">
        <v>2771</v>
      </c>
      <c r="B1435" s="65" t="s">
        <v>3166</v>
      </c>
      <c r="C1435" s="65" t="s">
        <v>3167</v>
      </c>
      <c r="D1435" s="39">
        <v>3.5</v>
      </c>
      <c r="E1435" s="41">
        <v>3.3529342751316431</v>
      </c>
      <c r="F1435" s="116">
        <v>1986</v>
      </c>
      <c r="G14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5" s="39"/>
      <c r="I1435" s="41">
        <v>0.56999999999999995</v>
      </c>
      <c r="J1435" s="23">
        <f>(Tabela1[[#This Row],[real]]-1)^3/Tabela1[[#This Row],[Z]]*0.00002</f>
        <v>4.5707190627368026E-4</v>
      </c>
      <c r="K1435" s="66">
        <v>2640.4997451551203</v>
      </c>
      <c r="L1435" s="66">
        <v>4350.18743726106</v>
      </c>
      <c r="M1435" s="67">
        <v>42674</v>
      </c>
      <c r="N1435" s="22">
        <f>IF(Tabela1[[#This Row],[Entry]]=$B$1,Tabela1[[#This Row],[real]],Tabela1[[#This Row],[L2]]/Tabela1[[#This Row],[days2]])</f>
        <v>3.4904064894258742</v>
      </c>
      <c r="O1435" s="42">
        <f>IF(Tabela1[[#This Row],[Entry]]=$B$1,Tabela1[[#This Row],[real]],Tabela1[[#This Row],[L]]/($B$1-Tabela1[[#This Row],[Entry]]))</f>
        <v>3.5025663746063285</v>
      </c>
      <c r="P1435" s="115">
        <v>756.50207308359882</v>
      </c>
      <c r="Q1435" s="43">
        <f>MIN(500,$B$1-Tabela1[[#This Row],[Entry]])</f>
        <v>500</v>
      </c>
      <c r="R1435" s="41">
        <f>(0.25-Tabela1[[#This Row],[days]]/2000)*$L$2+(Tabela1[[#This Row],[days]]/2000+0.75)*(IF(Tabela1[[#This Row],[real]]&gt;Tabela1[[#This Row],[AV2]],0.4*Tabela1[[#This Row],[real]]+0.6*Tabela1[[#This Row],[AV2]],Tabela1[[#This Row],[AV2]]))</f>
        <v>3.4904064894258742</v>
      </c>
      <c r="S1435" s="42">
        <f>Tabela1[[#This Row],[real]]-Tabela1[[#This Row],[AV2]]</f>
        <v>-0.13747221429423107</v>
      </c>
      <c r="T1435" s="64">
        <f>Tabela1[[#This Row],[real]]/Tabela1[[#This Row],[AV2]]</f>
        <v>0.96061426807717076</v>
      </c>
      <c r="U1435" s="168">
        <v>43479</v>
      </c>
      <c r="V1435" s="191" t="s">
        <v>4479</v>
      </c>
      <c r="W1435" s="191"/>
      <c r="X1435" s="2"/>
      <c r="Y1435" s="41"/>
      <c r="Z1435" s="40"/>
      <c r="AA1435" s="41"/>
      <c r="AB1435" s="40"/>
    </row>
    <row r="1436" spans="1:28" x14ac:dyDescent="0.2">
      <c r="A1436" s="277">
        <v>7069448</v>
      </c>
      <c r="B1436" s="277" t="s">
        <v>1169</v>
      </c>
      <c r="C1436" s="277" t="s">
        <v>5092</v>
      </c>
      <c r="D1436" s="279">
        <v>3.5</v>
      </c>
      <c r="E1436" s="281">
        <v>3.4491098963247149</v>
      </c>
      <c r="F1436" s="116">
        <v>2015</v>
      </c>
      <c r="G14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6" s="39"/>
      <c r="I1436" s="281">
        <v>0.51</v>
      </c>
      <c r="J1436" s="221">
        <f>(Tabela1[[#This Row],[real]]-1)^3/Tabela1[[#This Row],[Z]]*0.00002</f>
        <v>5.7608244237857063E-4</v>
      </c>
      <c r="K1436" s="285">
        <v>1790.2595819796286</v>
      </c>
      <c r="L1436" s="66">
        <v>2482.2762586366584</v>
      </c>
      <c r="M1436" s="226">
        <v>43231</v>
      </c>
      <c r="N1436" s="224">
        <f>IF(Tabela1[[#This Row],[Entry]]=$B$1,Tabela1[[#This Row],[real]],Tabela1[[#This Row],[L2]]/Tabela1[[#This Row],[days2]])</f>
        <v>3.6087940151711306</v>
      </c>
      <c r="O1436" s="287">
        <f>IF(Tabela1[[#This Row],[Entry]]=$B$1,Tabela1[[#This Row],[real]],Tabela1[[#This Row],[L]]/($B$1-Tabela1[[#This Row],[Entry]]))</f>
        <v>3.6237609615133701</v>
      </c>
      <c r="P1436" s="283">
        <v>496.08250691325026</v>
      </c>
      <c r="Q1436" s="289">
        <f>MIN(500,$B$1-Tabela1[[#This Row],[Entry]])</f>
        <v>500</v>
      </c>
      <c r="R1436" s="281">
        <f>(0.25-Tabela1[[#This Row],[days]]/2000)*$L$2+(Tabela1[[#This Row],[days]]/2000+0.75)*(IF(Tabela1[[#This Row],[real]]&gt;Tabela1[[#This Row],[AV2]],0.4*Tabela1[[#This Row],[real]]+0.6*Tabela1[[#This Row],[AV2]],Tabela1[[#This Row],[AV2]]))</f>
        <v>3.6087940151711306</v>
      </c>
      <c r="S1436" s="287">
        <f>Tabela1[[#This Row],[real]]-Tabela1[[#This Row],[AV2]]</f>
        <v>-0.15968411884641576</v>
      </c>
      <c r="T1436" s="287">
        <f>Tabela1[[#This Row],[real]]/Tabela1[[#This Row],[AV2]]</f>
        <v>0.95575139002804976</v>
      </c>
      <c r="U1436" s="226">
        <v>43479</v>
      </c>
      <c r="V1436" s="227" t="s">
        <v>4284</v>
      </c>
      <c r="W1436" s="191"/>
      <c r="X1436" s="2"/>
      <c r="Y1436" s="41"/>
      <c r="Z1436" s="40"/>
      <c r="AA1436" s="41"/>
      <c r="AB1436" s="40"/>
    </row>
    <row r="1437" spans="1:28" x14ac:dyDescent="0.2">
      <c r="A1437" s="10">
        <v>6313503</v>
      </c>
      <c r="B1437" s="10" t="s">
        <v>996</v>
      </c>
      <c r="C1437" s="10" t="s">
        <v>997</v>
      </c>
      <c r="D1437" s="2">
        <v>4</v>
      </c>
      <c r="E1437" s="21">
        <v>3.6227961678774467</v>
      </c>
      <c r="F1437" s="116">
        <v>2015</v>
      </c>
      <c r="G14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6.1632973863410925</v>
      </c>
      <c r="H1437" s="39"/>
      <c r="I1437" s="21">
        <v>0.74</v>
      </c>
      <c r="J1437" s="23">
        <f>(Tabela1[[#This Row],[real]]-1)^3/Tabela1[[#This Row],[Z]]*0.00002</f>
        <v>4.8763166270369052E-4</v>
      </c>
      <c r="K1437" s="24">
        <v>3070.3080611845289</v>
      </c>
      <c r="L1437" s="66">
        <v>5176.4057602651746</v>
      </c>
      <c r="M1437" s="1">
        <v>42409</v>
      </c>
      <c r="N1437" s="22">
        <f>IF(Tabela1[[#This Row],[Entry]]=$B$1,Tabela1[[#This Row],[real]],Tabela1[[#This Row],[L2]]/Tabela1[[#This Row],[days2]])</f>
        <v>3.4903940589436777</v>
      </c>
      <c r="O1437" s="22">
        <f>IF(Tabela1[[#This Row],[Entry]]=$B$1,Tabela1[[#This Row],[real]],Tabela1[[#This Row],[L]]/($B$1-Tabela1[[#This Row],[Entry]]))</f>
        <v>3.4349076046882381</v>
      </c>
      <c r="P1437" s="35">
        <v>879.64510864246586</v>
      </c>
      <c r="Q1437" s="3">
        <f>MIN(500,$B$1-Tabela1[[#This Row],[Entry]])</f>
        <v>500</v>
      </c>
      <c r="R1437" s="21">
        <f>(0.25-Tabela1[[#This Row],[days]]/2000)*$L$2+(Tabela1[[#This Row],[days]]/2000+0.75)*(IF(Tabela1[[#This Row],[real]]&gt;Tabela1[[#This Row],[AV2]],0.4*Tabela1[[#This Row],[real]]+0.6*Tabela1[[#This Row],[AV2]],Tabela1[[#This Row],[AV2]]))</f>
        <v>3.5433549025171853</v>
      </c>
      <c r="S1437" s="22">
        <f>Tabela1[[#This Row],[real]]-Tabela1[[#This Row],[AV2]]</f>
        <v>0.13240210893376902</v>
      </c>
      <c r="T1437" s="47">
        <f>Tabela1[[#This Row],[real]]/Tabela1[[#This Row],[AV2]]</f>
        <v>1.0379332839495603</v>
      </c>
      <c r="U1437" s="172">
        <v>43478</v>
      </c>
      <c r="V1437" s="191" t="s">
        <v>4193</v>
      </c>
      <c r="W1437" s="191"/>
      <c r="X1437" s="2"/>
      <c r="Y1437" s="41"/>
      <c r="Z1437" s="40"/>
      <c r="AA1437" s="41"/>
      <c r="AB1437" s="40"/>
    </row>
    <row r="1438" spans="1:28" x14ac:dyDescent="0.2">
      <c r="A1438" s="533">
        <v>9460063</v>
      </c>
      <c r="B1438" s="533" t="s">
        <v>5757</v>
      </c>
      <c r="C1438" s="533" t="s">
        <v>5758</v>
      </c>
      <c r="D1438" s="534">
        <v>3</v>
      </c>
      <c r="E1438" s="535">
        <v>3.0059537945355173</v>
      </c>
      <c r="F1438" s="503">
        <v>2018</v>
      </c>
      <c r="G14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8" s="534"/>
      <c r="I1438" s="535">
        <v>0.33999999999999997</v>
      </c>
      <c r="J1438" s="504">
        <f>(Tabela1[[#This Row],[real]]-1)^3/Tabela1[[#This Row],[Z]]*0.00002</f>
        <v>4.7480343714650442E-4</v>
      </c>
      <c r="K1438" s="536">
        <v>1108.4962214351015</v>
      </c>
      <c r="L1438" s="505">
        <v>1373.0864771680735</v>
      </c>
      <c r="M1438" s="509">
        <v>43478</v>
      </c>
      <c r="N1438" s="507">
        <f>IF(Tabela1[[#This Row],[Entry]]=$B$1,Tabela1[[#This Row],[real]],Tabela1[[#This Row],[L2]]/Tabela1[[#This Row],[days2]])</f>
        <v>3.1241471677703667</v>
      </c>
      <c r="O1438" s="537">
        <f>IF(Tabela1[[#This Row],[Entry]]=$B$1,Tabela1[[#This Row],[real]],Tabela1[[#This Row],[L]]/($B$1-Tabela1[[#This Row],[Entry]]))</f>
        <v>3.1349006328038209</v>
      </c>
      <c r="P1438" s="538">
        <v>354.81562228267569</v>
      </c>
      <c r="Q1438" s="539">
        <f>MIN(500,$B$1-Tabela1[[#This Row],[Entry]])</f>
        <v>438</v>
      </c>
      <c r="R1438" s="535">
        <f>(0.25-Tabela1[[#This Row],[days]]/2000)*$L$2+(Tabela1[[#This Row],[days]]/2000+0.75)*(IF(Tabela1[[#This Row],[real]]&gt;Tabela1[[#This Row],[AV2]],0.4*Tabela1[[#This Row],[real]]+0.6*Tabela1[[#This Row],[AV2]],Tabela1[[#This Row],[AV2]]))</f>
        <v>3.1307855359650412</v>
      </c>
      <c r="S1438" s="537">
        <f>Tabela1[[#This Row],[real]]-Tabela1[[#This Row],[AV2]]</f>
        <v>-0.11819337323484946</v>
      </c>
      <c r="T1438" s="537">
        <f>Tabela1[[#This Row],[real]]/Tabela1[[#This Row],[AV2]]</f>
        <v>0.96216779591750112</v>
      </c>
      <c r="U1438" s="509">
        <v>43478</v>
      </c>
      <c r="V1438" s="191" t="s">
        <v>4271</v>
      </c>
      <c r="W1438" s="191"/>
      <c r="X1438" s="2"/>
      <c r="Y1438" s="41"/>
      <c r="Z1438" s="40"/>
      <c r="AA1438" s="41"/>
      <c r="AB1438" s="40"/>
    </row>
    <row r="1439" spans="1:28" x14ac:dyDescent="0.2">
      <c r="A1439" s="65">
        <v>7855</v>
      </c>
      <c r="B1439" s="65" t="s">
        <v>3088</v>
      </c>
      <c r="C1439" s="65" t="s">
        <v>3089</v>
      </c>
      <c r="D1439" s="39">
        <v>3</v>
      </c>
      <c r="E1439" s="41">
        <v>3.1179611507594744</v>
      </c>
      <c r="F1439" s="116">
        <v>1966</v>
      </c>
      <c r="G14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39" s="39"/>
      <c r="I1439" s="41">
        <v>0.43</v>
      </c>
      <c r="J1439" s="23">
        <f>(Tabela1[[#This Row],[real]]-1)^3/Tabela1[[#This Row],[Z]]*0.00002</f>
        <v>4.4189135894736909E-4</v>
      </c>
      <c r="K1439" s="66">
        <v>2318.6206194575793</v>
      </c>
      <c r="L1439" s="66">
        <v>3784.4517775530867</v>
      </c>
      <c r="M1439" s="67">
        <v>42639</v>
      </c>
      <c r="N1439" s="22">
        <f>IF(Tabela1[[#This Row],[Entry]]=$B$1,Tabela1[[#This Row],[real]],Tabela1[[#This Row],[L2]]/Tabela1[[#This Row],[days2]])</f>
        <v>3.0004165252875121</v>
      </c>
      <c r="O1439" s="42">
        <f>IF(Tabela1[[#This Row],[Entry]]=$B$1,Tabela1[[#This Row],[real]],Tabela1[[#This Row],[L]]/($B$1-Tabela1[[#This Row],[Entry]]))</f>
        <v>2.9635487686398485</v>
      </c>
      <c r="P1439" s="115">
        <v>772.76624759137394</v>
      </c>
      <c r="Q1439" s="43">
        <f>MIN(500,$B$1-Tabela1[[#This Row],[Entry]])</f>
        <v>500</v>
      </c>
      <c r="R1439" s="41">
        <f>(0.25-Tabela1[[#This Row],[days]]/2000)*$L$2+(Tabela1[[#This Row],[days]]/2000+0.75)*(IF(Tabela1[[#This Row],[real]]&gt;Tabela1[[#This Row],[AV2]],0.4*Tabela1[[#This Row],[real]]+0.6*Tabela1[[#This Row],[AV2]],Tabela1[[#This Row],[AV2]]))</f>
        <v>3.0474343754762971</v>
      </c>
      <c r="S1439" s="42">
        <f>Tabela1[[#This Row],[real]]-Tabela1[[#This Row],[AV2]]</f>
        <v>0.11754462547196232</v>
      </c>
      <c r="T1439" s="64">
        <f>Tabela1[[#This Row],[real]]/Tabela1[[#This Row],[AV2]]</f>
        <v>1.039176102544862</v>
      </c>
      <c r="U1439" s="168">
        <v>43478</v>
      </c>
      <c r="V1439" s="191" t="s">
        <v>4373</v>
      </c>
      <c r="W1439" s="191"/>
      <c r="X1439" s="2"/>
      <c r="Y1439" s="41"/>
      <c r="Z1439" s="40"/>
      <c r="AA1439" s="41"/>
      <c r="AB1439" s="40"/>
    </row>
    <row r="1440" spans="1:28" x14ac:dyDescent="0.2">
      <c r="A1440" s="533">
        <v>6711394</v>
      </c>
      <c r="B1440" s="533" t="s">
        <v>3740</v>
      </c>
      <c r="C1440" s="533" t="s">
        <v>5756</v>
      </c>
      <c r="D1440" s="534">
        <v>3</v>
      </c>
      <c r="E1440" s="535">
        <v>3.185905763544354</v>
      </c>
      <c r="F1440" s="503">
        <v>2015</v>
      </c>
      <c r="G14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0" s="534"/>
      <c r="I1440" s="535">
        <v>0.31</v>
      </c>
      <c r="J1440" s="504">
        <f>(Tabela1[[#This Row],[real]]-1)^3/Tabela1[[#This Row],[Z]]*0.00002</f>
        <v>6.7384902970242153E-4</v>
      </c>
      <c r="K1440" s="536">
        <v>1192.4420722935436</v>
      </c>
      <c r="L1440" s="505">
        <v>1479.1293278231194</v>
      </c>
      <c r="M1440" s="509">
        <v>43478</v>
      </c>
      <c r="N1440" s="507">
        <f>IF(Tabela1[[#This Row],[Entry]]=$B$1,Tabela1[[#This Row],[real]],Tabela1[[#This Row],[L2]]/Tabela1[[#This Row],[days2]])</f>
        <v>3.360737231980008</v>
      </c>
      <c r="O1440" s="537">
        <f>IF(Tabela1[[#This Row],[Entry]]=$B$1,Tabela1[[#This Row],[real]],Tabela1[[#This Row],[L]]/($B$1-Tabela1[[#This Row],[Entry]]))</f>
        <v>3.377007597769679</v>
      </c>
      <c r="P1440" s="538">
        <v>354.81562228267569</v>
      </c>
      <c r="Q1440" s="539">
        <f>MIN(500,$B$1-Tabela1[[#This Row],[Entry]])</f>
        <v>438</v>
      </c>
      <c r="R1440" s="535">
        <f>(0.25-Tabela1[[#This Row],[days]]/2000)*$L$2+(Tabela1[[#This Row],[days]]/2000+0.75)*(IF(Tabela1[[#This Row],[real]]&gt;Tabela1[[#This Row],[AV2]],0.4*Tabela1[[#This Row],[real]]+0.6*Tabela1[[#This Row],[AV2]],Tabela1[[#This Row],[AV2]]))</f>
        <v>3.3600413081841833</v>
      </c>
      <c r="S1440" s="537">
        <f>Tabela1[[#This Row],[real]]-Tabela1[[#This Row],[AV2]]</f>
        <v>-0.174831468435654</v>
      </c>
      <c r="T1440" s="537">
        <f>Tabela1[[#This Row],[real]]/Tabela1[[#This Row],[AV2]]</f>
        <v>0.94797823918752178</v>
      </c>
      <c r="U1440" s="509">
        <v>43478</v>
      </c>
      <c r="V1440" s="191" t="s">
        <v>3947</v>
      </c>
      <c r="W1440" s="191"/>
      <c r="X1440" s="2"/>
      <c r="Y1440" s="41"/>
      <c r="Z1440" s="40"/>
      <c r="AA1440" s="41"/>
      <c r="AB1440" s="40"/>
    </row>
    <row r="1441" spans="1:28" x14ac:dyDescent="0.2">
      <c r="A1441" s="75">
        <v>26590</v>
      </c>
      <c r="B1441" s="75" t="s">
        <v>3781</v>
      </c>
      <c r="C1441" s="75" t="s">
        <v>3782</v>
      </c>
      <c r="D1441" s="76">
        <v>3.5</v>
      </c>
      <c r="E1441" s="77">
        <v>3.3787752137089582</v>
      </c>
      <c r="F1441" s="116">
        <v>2002</v>
      </c>
      <c r="G14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1" s="39"/>
      <c r="I1441" s="77">
        <v>0.53</v>
      </c>
      <c r="J1441" s="23">
        <f>(Tabela1[[#This Row],[real]]-1)^3/Tabela1[[#This Row],[Z]]*0.00002</f>
        <v>5.0794225171645968E-4</v>
      </c>
      <c r="K1441" s="112">
        <v>1901.5504668450469</v>
      </c>
      <c r="L1441" s="66">
        <v>2746.433303936929</v>
      </c>
      <c r="M1441" s="79">
        <v>43137</v>
      </c>
      <c r="N1441" s="22">
        <f>IF(Tabela1[[#This Row],[Entry]]=$B$1,Tabela1[[#This Row],[real]],Tabela1[[#This Row],[L2]]/Tabela1[[#This Row],[days2]])</f>
        <v>3.5126064232875867</v>
      </c>
      <c r="O1441" s="64">
        <f>IF(Tabela1[[#This Row],[Entry]]=$B$1,Tabela1[[#This Row],[real]],Tabela1[[#This Row],[L]]/($B$1-Tabela1[[#This Row],[Entry]]))</f>
        <v>3.5255883234106919</v>
      </c>
      <c r="P1441" s="117">
        <v>541.35027888074944</v>
      </c>
      <c r="Q1441" s="78">
        <f>MIN(500,$B$1-Tabela1[[#This Row],[Entry]])</f>
        <v>500</v>
      </c>
      <c r="R1441" s="77">
        <f>(0.25-Tabela1[[#This Row],[days]]/2000)*$L$2+(Tabela1[[#This Row],[days]]/2000+0.75)*(IF(Tabela1[[#This Row],[real]]&gt;Tabela1[[#This Row],[AV2]],0.4*Tabela1[[#This Row],[real]]+0.6*Tabela1[[#This Row],[AV2]],Tabela1[[#This Row],[AV2]]))</f>
        <v>3.5126064232875867</v>
      </c>
      <c r="S1441" s="64">
        <f>Tabela1[[#This Row],[real]]-Tabela1[[#This Row],[AV2]]</f>
        <v>-0.13383120957862848</v>
      </c>
      <c r="T1441" s="64">
        <f>Tabela1[[#This Row],[real]]/Tabela1[[#This Row],[AV2]]</f>
        <v>0.96189974239887355</v>
      </c>
      <c r="U1441" s="172">
        <v>43478</v>
      </c>
      <c r="V1441" s="191" t="s">
        <v>4781</v>
      </c>
      <c r="W1441" s="191"/>
      <c r="X1441" s="2"/>
      <c r="Y1441" s="41"/>
      <c r="Z1441" s="40"/>
      <c r="AA1441" s="41"/>
      <c r="AB1441" s="40"/>
    </row>
    <row r="1442" spans="1:28" x14ac:dyDescent="0.2">
      <c r="A1442" s="80">
        <v>4138838</v>
      </c>
      <c r="B1442" s="80" t="s">
        <v>3774</v>
      </c>
      <c r="C1442" s="80" t="s">
        <v>3774</v>
      </c>
      <c r="D1442" s="518">
        <v>3.5</v>
      </c>
      <c r="E1442" s="519">
        <v>3.4189120138856208</v>
      </c>
      <c r="F1442" s="116">
        <v>2012</v>
      </c>
      <c r="G14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2" s="39"/>
      <c r="I1442" s="519">
        <v>0.5</v>
      </c>
      <c r="J1442" s="23">
        <f>(Tabela1[[#This Row],[real]]-1)^3/Tabela1[[#This Row],[Z]]*0.00002</f>
        <v>5.6613526187333861E-4</v>
      </c>
      <c r="K1442" s="520">
        <v>1903.1822924474277</v>
      </c>
      <c r="L1442" s="66">
        <v>2738.0911268108457</v>
      </c>
      <c r="M1442" s="521">
        <v>43136</v>
      </c>
      <c r="N1442" s="22">
        <f>IF(Tabela1[[#This Row],[Entry]]=$B$1,Tabela1[[#This Row],[real]],Tabela1[[#This Row],[L2]]/Tabela1[[#This Row],[days2]])</f>
        <v>3.5126055928637578</v>
      </c>
      <c r="O1442" s="522">
        <f>IF(Tabela1[[#This Row],[Entry]]=$B$1,Tabela1[[#This Row],[real]],Tabela1[[#This Row],[L]]/($B$1-Tabela1[[#This Row],[Entry]]))</f>
        <v>3.5103732395010843</v>
      </c>
      <c r="P1442" s="523">
        <v>541.81496958097159</v>
      </c>
      <c r="Q1442" s="524">
        <f>MIN(500,$B$1-Tabela1[[#This Row],[Entry]])</f>
        <v>500</v>
      </c>
      <c r="R1442" s="519">
        <f>(0.25-Tabela1[[#This Row],[days]]/2000)*$L$2+(Tabela1[[#This Row],[days]]/2000+0.75)*(IF(Tabela1[[#This Row],[real]]&gt;Tabela1[[#This Row],[AV2]],0.4*Tabela1[[#This Row],[real]]+0.6*Tabela1[[#This Row],[AV2]],Tabela1[[#This Row],[AV2]]))</f>
        <v>3.5126055928637578</v>
      </c>
      <c r="S1442" s="522">
        <f>Tabela1[[#This Row],[real]]-Tabela1[[#This Row],[AV2]]</f>
        <v>-9.3693578978137015E-2</v>
      </c>
      <c r="T1442" s="522">
        <f>Tabela1[[#This Row],[real]]/Tabela1[[#This Row],[AV2]]</f>
        <v>0.97332647332553202</v>
      </c>
      <c r="U1442" s="168">
        <v>43478</v>
      </c>
      <c r="V1442" s="191" t="s">
        <v>4279</v>
      </c>
      <c r="W1442" s="191"/>
      <c r="X1442" s="2"/>
      <c r="Y1442" s="41"/>
      <c r="Z1442" s="40"/>
      <c r="AA1442" s="41"/>
      <c r="AB1442" s="40"/>
    </row>
    <row r="1443" spans="1:28" x14ac:dyDescent="0.2">
      <c r="A1443" s="500">
        <v>1344518</v>
      </c>
      <c r="B1443" s="500" t="s">
        <v>5754</v>
      </c>
      <c r="C1443" s="500" t="s">
        <v>5755</v>
      </c>
      <c r="D1443" s="501">
        <v>3.5</v>
      </c>
      <c r="E1443" s="502">
        <v>3.2025501998613053</v>
      </c>
      <c r="F1443" s="503">
        <v>2008</v>
      </c>
      <c r="G14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5.6849442121967861</v>
      </c>
      <c r="H1443" s="501"/>
      <c r="I1443" s="502">
        <v>0.3</v>
      </c>
      <c r="J1443" s="504">
        <f>(Tabela1[[#This Row],[real]]-1)^3/Tabela1[[#This Row],[Z]]*0.00002</f>
        <v>7.123381227866016E-4</v>
      </c>
      <c r="K1443" s="505">
        <v>1204.242821082247</v>
      </c>
      <c r="L1443" s="505">
        <v>1494.9260940185752</v>
      </c>
      <c r="M1443" s="506">
        <v>43477</v>
      </c>
      <c r="N1443" s="507">
        <f>IF(Tabela1[[#This Row],[Entry]]=$B$1,Tabela1[[#This Row],[real]],Tabela1[[#This Row],[L2]]/Tabela1[[#This Row],[days2]])</f>
        <v>3.3878357290534695</v>
      </c>
      <c r="O1443" s="507">
        <f>IF(Tabela1[[#This Row],[Entry]]=$B$1,Tabela1[[#This Row],[real]],Tabela1[[#This Row],[L]]/($B$1-Tabela1[[#This Row],[Entry]]))</f>
        <v>3.4052986196322896</v>
      </c>
      <c r="P1443" s="503">
        <v>355.46080666039302</v>
      </c>
      <c r="Q1443" s="508">
        <f>MIN(500,$B$1-Tabela1[[#This Row],[Entry]])</f>
        <v>439</v>
      </c>
      <c r="R1443" s="502">
        <f>(0.25-Tabela1[[#This Row],[days]]/2000)*$L$2+(Tabela1[[#This Row],[days]]/2000+0.75)*(IF(Tabela1[[#This Row],[real]]&gt;Tabela1[[#This Row],[AV2]],0.4*Tabela1[[#This Row],[real]]+0.6*Tabela1[[#This Row],[AV2]],Tabela1[[#This Row],[AV2]]))</f>
        <v>3.3863245256742567</v>
      </c>
      <c r="S1443" s="507">
        <f>Tabela1[[#This Row],[real]]-Tabela1[[#This Row],[AV2]]</f>
        <v>-0.18528552919216423</v>
      </c>
      <c r="T1443" s="507">
        <f>Tabela1[[#This Row],[real]]/Tabela1[[#This Row],[AV2]]</f>
        <v>0.94530858518221861</v>
      </c>
      <c r="U1443" s="509">
        <v>43477</v>
      </c>
      <c r="V1443" s="191" t="s">
        <v>3938</v>
      </c>
      <c r="W1443" s="191"/>
      <c r="X1443" s="2"/>
      <c r="Y1443" s="41"/>
      <c r="Z1443" s="40"/>
      <c r="AA1443" s="41"/>
      <c r="AB1443" s="40"/>
    </row>
    <row r="1444" spans="1:28" x14ac:dyDescent="0.2">
      <c r="A1444" s="533">
        <v>3145482</v>
      </c>
      <c r="B1444" s="533" t="s">
        <v>5753</v>
      </c>
      <c r="C1444" s="533" t="s">
        <v>5753</v>
      </c>
      <c r="D1444" s="534">
        <v>3.5</v>
      </c>
      <c r="E1444" s="535">
        <v>3.2302085637956424</v>
      </c>
      <c r="F1444" s="503">
        <v>2010</v>
      </c>
      <c r="G14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2.3712051551777096</v>
      </c>
      <c r="H1444" s="534"/>
      <c r="I1444" s="535">
        <v>0.33</v>
      </c>
      <c r="J1444" s="504">
        <f>(Tabela1[[#This Row],[real]]-1)^3/Tabela1[[#This Row],[Z]]*0.00002</f>
        <v>6.7228356313421068E-4</v>
      </c>
      <c r="K1444" s="536">
        <v>1214.201207408988</v>
      </c>
      <c r="L1444" s="505">
        <v>1507.699263918475</v>
      </c>
      <c r="M1444" s="509">
        <v>43476</v>
      </c>
      <c r="N1444" s="507">
        <f>IF(Tabela1[[#This Row],[Entry]]=$B$1,Tabela1[[#This Row],[real]],Tabela1[[#This Row],[L2]]/Tabela1[[#This Row],[days2]])</f>
        <v>3.4096685757357634</v>
      </c>
      <c r="O1444" s="537">
        <f>IF(Tabela1[[#This Row],[Entry]]=$B$1,Tabela1[[#This Row],[real]],Tabela1[[#This Row],[L]]/($B$1-Tabela1[[#This Row],[Entry]]))</f>
        <v>3.4265892361783523</v>
      </c>
      <c r="P1444" s="538">
        <v>356.10534585373262</v>
      </c>
      <c r="Q1444" s="539">
        <f>MIN(500,$B$1-Tabela1[[#This Row],[Entry]])</f>
        <v>440</v>
      </c>
      <c r="R1444" s="535">
        <f>(0.25-Tabela1[[#This Row],[days]]/2000)*$L$2+(Tabela1[[#This Row],[days]]/2000+0.75)*(IF(Tabela1[[#This Row],[real]]&gt;Tabela1[[#This Row],[AV2]],0.4*Tabela1[[#This Row],[real]]+0.6*Tabela1[[#This Row],[AV2]],Tabela1[[#This Row],[AV2]]))</f>
        <v>3.4075271607819704</v>
      </c>
      <c r="S1444" s="537">
        <f>Tabela1[[#This Row],[real]]-Tabela1[[#This Row],[AV2]]</f>
        <v>-0.17946001194012107</v>
      </c>
      <c r="T1444" s="537">
        <f>Tabela1[[#This Row],[real]]/Tabela1[[#This Row],[AV2]]</f>
        <v>0.94736731504721217</v>
      </c>
      <c r="U1444" s="509">
        <v>43476</v>
      </c>
      <c r="V1444" s="191" t="s">
        <v>3938</v>
      </c>
      <c r="W1444" s="191"/>
      <c r="X1444" s="2"/>
      <c r="Y1444" s="41"/>
      <c r="Z1444" s="40"/>
      <c r="AA1444" s="41"/>
      <c r="AB1444" s="40"/>
    </row>
    <row r="1445" spans="1:28" x14ac:dyDescent="0.2">
      <c r="A1445" s="75">
        <v>754120</v>
      </c>
      <c r="B1445" s="75" t="s">
        <v>3793</v>
      </c>
      <c r="C1445" s="75" t="s">
        <v>3794</v>
      </c>
      <c r="D1445" s="76">
        <v>4</v>
      </c>
      <c r="E1445" s="77">
        <v>3.7155296324097846</v>
      </c>
      <c r="F1445" s="116">
        <v>1979</v>
      </c>
      <c r="G14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1.6701629418703929</v>
      </c>
      <c r="H1445" s="39">
        <v>1</v>
      </c>
      <c r="I1445" s="77">
        <v>0.67</v>
      </c>
      <c r="J1445" s="23">
        <f>(Tabela1[[#This Row],[real]]-1)^3/Tabela1[[#This Row],[Z]]*0.00002</f>
        <v>5.977489635488343E-4</v>
      </c>
      <c r="K1445" s="112">
        <v>2078.9528625325815</v>
      </c>
      <c r="L1445" s="66">
        <v>2994.5950810929971</v>
      </c>
      <c r="M1445" s="79">
        <v>43139</v>
      </c>
      <c r="N1445" s="22">
        <f>IF(Tabela1[[#This Row],[Entry]]=$B$1,Tabela1[[#This Row],[real]],Tabela1[[#This Row],[L2]]/Tabela1[[#This Row],[days2]])</f>
        <v>3.8469142703874555</v>
      </c>
      <c r="O1445" s="64">
        <f>IF(Tabela1[[#This Row],[Entry]]=$B$1,Tabela1[[#This Row],[real]],Tabela1[[#This Row],[L]]/($B$1-Tabela1[[#This Row],[Entry]]))</f>
        <v>3.8540477234144106</v>
      </c>
      <c r="P1445" s="117">
        <v>540.42089748030503</v>
      </c>
      <c r="Q1445" s="78">
        <f>MIN(500,$B$1-Tabela1[[#This Row],[Entry]])</f>
        <v>500</v>
      </c>
      <c r="R1445" s="77">
        <f>(0.25-Tabela1[[#This Row],[days]]/2000)*$L$2+(Tabela1[[#This Row],[days]]/2000+0.75)*(IF(Tabela1[[#This Row],[real]]&gt;Tabela1[[#This Row],[AV2]],0.4*Tabela1[[#This Row],[real]]+0.6*Tabela1[[#This Row],[AV2]],Tabela1[[#This Row],[AV2]]))</f>
        <v>3.8469142703874555</v>
      </c>
      <c r="S1445" s="64">
        <f>Tabela1[[#This Row],[real]]-Tabela1[[#This Row],[AV2]]</f>
        <v>-0.13138463797767086</v>
      </c>
      <c r="T1445" s="64">
        <f>Tabela1[[#This Row],[real]]/Tabela1[[#This Row],[AV2]]</f>
        <v>0.96584674657581127</v>
      </c>
      <c r="U1445" s="172">
        <v>43476</v>
      </c>
      <c r="V1445" s="191" t="s">
        <v>5046</v>
      </c>
      <c r="W1445" s="191"/>
      <c r="X1445" s="2"/>
      <c r="Y1445" s="41"/>
      <c r="Z1445" s="40"/>
      <c r="AA1445" s="41"/>
      <c r="AB1445" s="40"/>
    </row>
    <row r="1446" spans="1:28" x14ac:dyDescent="0.2">
      <c r="A1446" s="44">
        <v>7110862</v>
      </c>
      <c r="B1446" s="44" t="s">
        <v>3752</v>
      </c>
      <c r="C1446" s="44" t="s">
        <v>3753</v>
      </c>
      <c r="D1446" s="45">
        <v>3</v>
      </c>
      <c r="E1446" s="46">
        <v>3.1315128344244334</v>
      </c>
      <c r="F1446" s="116">
        <v>2016</v>
      </c>
      <c r="G14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6" s="39"/>
      <c r="I1446" s="46">
        <v>0.54</v>
      </c>
      <c r="J1446" s="23">
        <f>(Tabela1[[#This Row],[real]]-1)^3/Tabela1[[#This Row],[Z]]*0.00002</f>
        <v>3.5867416161301866E-4</v>
      </c>
      <c r="K1446" s="111">
        <v>1816.0094774549138</v>
      </c>
      <c r="L1446" s="66">
        <v>2657.5521233505588</v>
      </c>
      <c r="M1446" s="49">
        <v>43120</v>
      </c>
      <c r="N1446" s="22">
        <f>IF(Tabela1[[#This Row],[Entry]]=$B$1,Tabela1[[#This Row],[real]],Tabela1[[#This Row],[L2]]/Tabela1[[#This Row],[days2]])</f>
        <v>3.3063439394340008</v>
      </c>
      <c r="O1446" s="47">
        <f>IF(Tabela1[[#This Row],[Entry]]=$B$1,Tabela1[[#This Row],[real]],Tabela1[[#This Row],[L]]/($B$1-Tabela1[[#This Row],[Entry]]))</f>
        <v>3.3386333207921592</v>
      </c>
      <c r="P1446" s="116">
        <v>549.25002078452519</v>
      </c>
      <c r="Q1446" s="48">
        <f>MIN(500,$B$1-Tabela1[[#This Row],[Entry]])</f>
        <v>500</v>
      </c>
      <c r="R1446" s="46">
        <f>(0.25-Tabela1[[#This Row],[days]]/2000)*$L$2+(Tabela1[[#This Row],[days]]/2000+0.75)*(IF(Tabela1[[#This Row],[real]]&gt;Tabela1[[#This Row],[AV2]],0.4*Tabela1[[#This Row],[real]]+0.6*Tabela1[[#This Row],[AV2]],Tabela1[[#This Row],[AV2]]))</f>
        <v>3.3063439394340008</v>
      </c>
      <c r="S1446" s="47">
        <f>Tabela1[[#This Row],[real]]-Tabela1[[#This Row],[AV2]]</f>
        <v>-0.17483110500956744</v>
      </c>
      <c r="T1446" s="47">
        <f>Tabela1[[#This Row],[real]]/Tabela1[[#This Row],[AV2]]</f>
        <v>0.94712252923103457</v>
      </c>
      <c r="U1446" s="168">
        <v>43476</v>
      </c>
      <c r="V1446" s="191" t="s">
        <v>4168</v>
      </c>
      <c r="W1446" s="191"/>
      <c r="X1446" s="2"/>
      <c r="Y1446" s="41"/>
      <c r="Z1446" s="40"/>
      <c r="AA1446" s="41"/>
      <c r="AB1446" s="40"/>
    </row>
    <row r="1447" spans="1:28" x14ac:dyDescent="0.2">
      <c r="A1447" s="500">
        <v>2027242</v>
      </c>
      <c r="B1447" s="500" t="s">
        <v>5750</v>
      </c>
      <c r="C1447" s="500" t="s">
        <v>5751</v>
      </c>
      <c r="D1447" s="501">
        <v>3</v>
      </c>
      <c r="E1447" s="502">
        <v>3.1322573871713977</v>
      </c>
      <c r="F1447" s="503">
        <v>2009</v>
      </c>
      <c r="G14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7" s="501"/>
      <c r="I1447" s="502">
        <v>0.33999999999999997</v>
      </c>
      <c r="J1447" s="504">
        <f>(Tabela1[[#This Row],[real]]-1)^3/Tabela1[[#This Row],[Z]]*0.00002</f>
        <v>5.7025612901286766E-4</v>
      </c>
      <c r="K1447" s="505">
        <v>1166.7854140612949</v>
      </c>
      <c r="L1447" s="505">
        <v>1447.5593810759869</v>
      </c>
      <c r="M1447" s="506">
        <v>43476</v>
      </c>
      <c r="N1447" s="507">
        <f>IF(Tabela1[[#This Row],[Entry]]=$B$1,Tabela1[[#This Row],[real]],Tabela1[[#This Row],[L2]]/Tabela1[[#This Row],[days2]])</f>
        <v>3.276517546413197</v>
      </c>
      <c r="O1447" s="507">
        <f>IF(Tabela1[[#This Row],[Entry]]=$B$1,Tabela1[[#This Row],[real]],Tabela1[[#This Row],[L]]/($B$1-Tabela1[[#This Row],[Entry]]))</f>
        <v>3.2899076842636066</v>
      </c>
      <c r="P1447" s="503">
        <v>356.10534585373262</v>
      </c>
      <c r="Q1447" s="508">
        <f>MIN(500,$B$1-Tabela1[[#This Row],[Entry]])</f>
        <v>440</v>
      </c>
      <c r="R1447" s="502">
        <f>(0.25-Tabela1[[#This Row],[days]]/2000)*$L$2+(Tabela1[[#This Row],[days]]/2000+0.75)*(IF(Tabela1[[#This Row],[real]]&gt;Tabela1[[#This Row],[AV2]],0.4*Tabela1[[#This Row],[real]]+0.6*Tabela1[[#This Row],[AV2]],Tabela1[[#This Row],[AV2]]))</f>
        <v>3.2783706623390807</v>
      </c>
      <c r="S1447" s="507">
        <f>Tabela1[[#This Row],[real]]-Tabela1[[#This Row],[AV2]]</f>
        <v>-0.14426015924179936</v>
      </c>
      <c r="T1447" s="507">
        <f>Tabela1[[#This Row],[real]]/Tabela1[[#This Row],[AV2]]</f>
        <v>0.9559714980315851</v>
      </c>
      <c r="U1447" s="509">
        <v>43476</v>
      </c>
      <c r="V1447" s="191" t="s">
        <v>5752</v>
      </c>
      <c r="W1447" s="191"/>
      <c r="X1447" s="2"/>
      <c r="Y1447" s="41"/>
      <c r="Z1447" s="40"/>
      <c r="AA1447" s="41"/>
      <c r="AB1447" s="40"/>
    </row>
    <row r="1448" spans="1:28" x14ac:dyDescent="0.2">
      <c r="A1448" s="65">
        <v>624</v>
      </c>
      <c r="B1448" s="65" t="s">
        <v>41</v>
      </c>
      <c r="C1448" s="65" t="s">
        <v>2967</v>
      </c>
      <c r="D1448" s="39">
        <v>3.5</v>
      </c>
      <c r="E1448" s="41">
        <v>3.305747265116358</v>
      </c>
      <c r="F1448" s="116">
        <v>1973</v>
      </c>
      <c r="G14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8" s="39"/>
      <c r="I1448" s="41">
        <v>0.45999999999999996</v>
      </c>
      <c r="J1448" s="23">
        <f>(Tabela1[[#This Row],[real]]-1)^3/Tabela1[[#This Row],[Z]]*0.00002</f>
        <v>5.3297553050101886E-4</v>
      </c>
      <c r="K1448" s="66">
        <v>2546.2981956633762</v>
      </c>
      <c r="L1448" s="66">
        <v>4193.5012481357853</v>
      </c>
      <c r="M1448" s="67">
        <v>42605</v>
      </c>
      <c r="N1448" s="22">
        <f>IF(Tabela1[[#This Row],[Entry]]=$B$1,Tabela1[[#This Row],[real]],Tabela1[[#This Row],[L2]]/Tabela1[[#This Row],[days2]])</f>
        <v>3.2290246637350153</v>
      </c>
      <c r="O1448" s="42">
        <f>IF(Tabela1[[#This Row],[Entry]]=$B$1,Tabela1[[#This Row],[real]],Tabela1[[#This Row],[L]]/($B$1-Tabela1[[#This Row],[Entry]]))</f>
        <v>3.198704231987632</v>
      </c>
      <c r="P1448" s="115">
        <v>788.56573139892691</v>
      </c>
      <c r="Q1448" s="43">
        <f>MIN(500,$B$1-Tabela1[[#This Row],[Entry]])</f>
        <v>500</v>
      </c>
      <c r="R1448" s="41">
        <f>(0.25-Tabela1[[#This Row],[days]]/2000)*$L$2+(Tabela1[[#This Row],[days]]/2000+0.75)*(IF(Tabela1[[#This Row],[real]]&gt;Tabela1[[#This Row],[AV2]],0.4*Tabela1[[#This Row],[real]]+0.6*Tabela1[[#This Row],[AV2]],Tabela1[[#This Row],[AV2]]))</f>
        <v>3.2597137042875524</v>
      </c>
      <c r="S1448" s="42">
        <f>Tabela1[[#This Row],[real]]-Tabela1[[#This Row],[AV2]]</f>
        <v>7.6722601381342681E-2</v>
      </c>
      <c r="T1448" s="64">
        <f>Tabela1[[#This Row],[real]]/Tabela1[[#This Row],[AV2]]</f>
        <v>1.023760302063657</v>
      </c>
      <c r="U1448" s="168">
        <v>43476</v>
      </c>
      <c r="V1448" s="191" t="s">
        <v>5125</v>
      </c>
      <c r="W1448" s="191"/>
      <c r="X1448" s="2"/>
      <c r="Y1448" s="41"/>
      <c r="Z1448" s="40"/>
      <c r="AA1448" s="41"/>
      <c r="AB1448" s="40"/>
    </row>
    <row r="1449" spans="1:28" x14ac:dyDescent="0.2">
      <c r="A1449" s="75">
        <v>5918937</v>
      </c>
      <c r="B1449" s="75" t="s">
        <v>3758</v>
      </c>
      <c r="C1449" s="75" t="s">
        <v>3759</v>
      </c>
      <c r="D1449" s="76">
        <v>3.5</v>
      </c>
      <c r="E1449" s="77">
        <v>3.4989249127442377</v>
      </c>
      <c r="F1449" s="116">
        <v>2014</v>
      </c>
      <c r="G14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49" s="39"/>
      <c r="I1449" s="77">
        <v>0.55999999999999994</v>
      </c>
      <c r="J1449" s="23">
        <f>(Tabela1[[#This Row],[real]]-1)^3/Tabela1[[#This Row],[Z]]*0.00002</f>
        <v>5.5731609933237205E-4</v>
      </c>
      <c r="K1449" s="112">
        <v>2022.8959882296865</v>
      </c>
      <c r="L1449" s="66">
        <v>2947.5404974978919</v>
      </c>
      <c r="M1449" s="79">
        <v>43128</v>
      </c>
      <c r="N1449" s="22">
        <f>IF(Tabela1[[#This Row],[Entry]]=$B$1,Tabela1[[#This Row],[real]],Tabela1[[#This Row],[L2]]/Tabela1[[#This Row],[days2]])</f>
        <v>3.7081127267258984</v>
      </c>
      <c r="O1449" s="64">
        <f>IF(Tabela1[[#This Row],[Entry]]=$B$1,Tabela1[[#This Row],[real]],Tabela1[[#This Row],[L]]/($B$1-Tabela1[[#This Row],[Entry]]))</f>
        <v>3.7405336262663602</v>
      </c>
      <c r="P1449" s="117">
        <v>545.53249518274902</v>
      </c>
      <c r="Q1449" s="78">
        <f>MIN(500,$B$1-Tabela1[[#This Row],[Entry]])</f>
        <v>500</v>
      </c>
      <c r="R1449" s="77">
        <f>(0.25-Tabela1[[#This Row],[days]]/2000)*$L$2+(Tabela1[[#This Row],[days]]/2000+0.75)*(IF(Tabela1[[#This Row],[real]]&gt;Tabela1[[#This Row],[AV2]],0.4*Tabela1[[#This Row],[real]]+0.6*Tabela1[[#This Row],[AV2]],Tabela1[[#This Row],[AV2]]))</f>
        <v>3.7081127267258984</v>
      </c>
      <c r="S1449" s="64">
        <f>Tabela1[[#This Row],[real]]-Tabela1[[#This Row],[AV2]]</f>
        <v>-0.20918781398166075</v>
      </c>
      <c r="T1449" s="64">
        <f>Tabela1[[#This Row],[real]]/Tabela1[[#This Row],[AV2]]</f>
        <v>0.94358644696156135</v>
      </c>
      <c r="U1449" s="168">
        <v>43476</v>
      </c>
      <c r="V1449" s="191" t="s">
        <v>3988</v>
      </c>
      <c r="W1449" s="191"/>
      <c r="X1449" s="2"/>
      <c r="Y1449" s="41"/>
      <c r="Z1449" s="40"/>
      <c r="AA1449" s="41"/>
      <c r="AB1449" s="40"/>
    </row>
    <row r="1450" spans="1:28" x14ac:dyDescent="0.2">
      <c r="A1450" s="65">
        <v>81647</v>
      </c>
      <c r="B1450" s="65" t="s">
        <v>106</v>
      </c>
      <c r="C1450" s="65" t="s">
        <v>108</v>
      </c>
      <c r="D1450" s="39">
        <v>4.5</v>
      </c>
      <c r="E1450" s="41">
        <v>4.1062256433448123</v>
      </c>
      <c r="F1450" s="116">
        <v>1983</v>
      </c>
      <c r="G14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3.3297826703517663</v>
      </c>
      <c r="H1450" s="39"/>
      <c r="I1450" s="41">
        <v>0.88</v>
      </c>
      <c r="J1450" s="23">
        <f>(Tabela1[[#This Row],[real]]-1)^3/Tabela1[[#This Row],[Z]]*0.00002</f>
        <v>6.8115559077805475E-4</v>
      </c>
      <c r="K1450" s="66">
        <v>3884.6036776556812</v>
      </c>
      <c r="L1450" s="66">
        <v>6709.2610029273965</v>
      </c>
      <c r="M1450" s="67">
        <v>42409</v>
      </c>
      <c r="N1450" s="22">
        <f>IF(Tabela1[[#This Row],[Entry]]=$B$1,Tabela1[[#This Row],[real]],Tabela1[[#This Row],[L2]]/Tabela1[[#This Row],[days2]])</f>
        <v>4.4161033119944157</v>
      </c>
      <c r="O1450" s="42">
        <f>IF(Tabela1[[#This Row],[Entry]]=$B$1,Tabela1[[#This Row],[real]],Tabela1[[#This Row],[L]]/($B$1-Tabela1[[#This Row],[Entry]]))</f>
        <v>4.4520643682331764</v>
      </c>
      <c r="P1450" s="115">
        <v>879.64510864246586</v>
      </c>
      <c r="Q1450" s="43">
        <f>MIN(500,$B$1-Tabela1[[#This Row],[Entry]])</f>
        <v>500</v>
      </c>
      <c r="R1450" s="41">
        <f>(0.25-Tabela1[[#This Row],[days]]/2000)*$L$2+(Tabela1[[#This Row],[days]]/2000+0.75)*(IF(Tabela1[[#This Row],[real]]&gt;Tabela1[[#This Row],[AV2]],0.4*Tabela1[[#This Row],[real]]+0.6*Tabela1[[#This Row],[AV2]],Tabela1[[#This Row],[AV2]]))</f>
        <v>4.4161033119944157</v>
      </c>
      <c r="S1450" s="42">
        <f>Tabela1[[#This Row],[real]]-Tabela1[[#This Row],[AV2]]</f>
        <v>-0.30987766864960342</v>
      </c>
      <c r="T1450" s="64">
        <f>Tabela1[[#This Row],[real]]/Tabela1[[#This Row],[AV2]]</f>
        <v>0.92983006810371571</v>
      </c>
      <c r="U1450" s="172">
        <v>43475</v>
      </c>
      <c r="V1450" s="191" t="s">
        <v>4061</v>
      </c>
      <c r="W1450" s="191"/>
      <c r="X1450" s="2"/>
      <c r="Y1450" s="41"/>
      <c r="Z1450" s="40"/>
      <c r="AA1450" s="41"/>
      <c r="AB1450" s="40"/>
    </row>
    <row r="1451" spans="1:28" x14ac:dyDescent="0.2">
      <c r="A1451" s="500">
        <v>6586374</v>
      </c>
      <c r="B1451" s="500" t="s">
        <v>5748</v>
      </c>
      <c r="C1451" s="500" t="s">
        <v>5749</v>
      </c>
      <c r="D1451" s="501">
        <v>3</v>
      </c>
      <c r="E1451" s="502">
        <v>2.9519422050856252</v>
      </c>
      <c r="F1451" s="503">
        <v>2015</v>
      </c>
      <c r="G14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1" s="501"/>
      <c r="I1451" s="502">
        <v>0.33999999999999997</v>
      </c>
      <c r="J1451" s="504">
        <f>(Tabela1[[#This Row],[real]]-1)^3/Tabela1[[#This Row],[Z]]*0.00002</f>
        <v>4.3747369288117997E-4</v>
      </c>
      <c r="K1451" s="505">
        <v>1091.6850324214872</v>
      </c>
      <c r="L1451" s="505">
        <v>1353.87831348993</v>
      </c>
      <c r="M1451" s="506">
        <v>43475</v>
      </c>
      <c r="N1451" s="507">
        <f>IF(Tabela1[[#This Row],[Entry]]=$B$1,Tabela1[[#This Row],[real]],Tabela1[[#This Row],[L2]]/Tabela1[[#This Row],[days2]])</f>
        <v>3.0600906980694109</v>
      </c>
      <c r="O1451" s="507">
        <f>IF(Tabela1[[#This Row],[Entry]]=$B$1,Tabela1[[#This Row],[real]],Tabela1[[#This Row],[L]]/($B$1-Tabela1[[#This Row],[Entry]]))</f>
        <v>3.0700188514510884</v>
      </c>
      <c r="P1451" s="503">
        <v>356.74924050787888</v>
      </c>
      <c r="Q1451" s="508">
        <f>MIN(500,$B$1-Tabela1[[#This Row],[Entry]])</f>
        <v>441</v>
      </c>
      <c r="R1451" s="502">
        <f>(0.25-Tabela1[[#This Row],[days]]/2000)*$L$2+(Tabela1[[#This Row],[days]]/2000+0.75)*(IF(Tabela1[[#This Row],[real]]&gt;Tabela1[[#This Row],[AV2]],0.4*Tabela1[[#This Row],[real]]+0.6*Tabela1[[#This Row],[AV2]],Tabela1[[#This Row],[AV2]]))</f>
        <v>3.0682975207560053</v>
      </c>
      <c r="S1451" s="507">
        <f>Tabela1[[#This Row],[real]]-Tabela1[[#This Row],[AV2]]</f>
        <v>-0.1081484929837857</v>
      </c>
      <c r="T1451" s="507">
        <f>Tabela1[[#This Row],[real]]/Tabela1[[#This Row],[AV2]]</f>
        <v>0.96465840275518111</v>
      </c>
      <c r="U1451" s="509">
        <v>43475</v>
      </c>
      <c r="V1451" s="191" t="s">
        <v>3941</v>
      </c>
      <c r="W1451" s="191"/>
      <c r="X1451" s="2"/>
      <c r="Y1451" s="41"/>
      <c r="Z1451" s="40"/>
      <c r="AA1451" s="41"/>
      <c r="AB1451" s="40"/>
    </row>
    <row r="1452" spans="1:28" x14ac:dyDescent="0.2">
      <c r="A1452" s="65">
        <v>6272861</v>
      </c>
      <c r="B1452" s="65" t="s">
        <v>725</v>
      </c>
      <c r="C1452" s="65" t="s">
        <v>726</v>
      </c>
      <c r="D1452" s="39">
        <v>3</v>
      </c>
      <c r="E1452" s="41">
        <v>3.103632123947178</v>
      </c>
      <c r="F1452" s="116">
        <v>2015</v>
      </c>
      <c r="G14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2" s="39"/>
      <c r="I1452" s="41">
        <v>0.63</v>
      </c>
      <c r="J1452" s="23">
        <f>(Tabela1[[#This Row],[real]]-1)^3/Tabela1[[#This Row],[Z]]*0.00002</f>
        <v>2.9552813204383619E-4</v>
      </c>
      <c r="K1452" s="66">
        <v>2754.2471015945648</v>
      </c>
      <c r="L1452" s="66">
        <v>4722.9821606285177</v>
      </c>
      <c r="M1452" s="67">
        <v>42409</v>
      </c>
      <c r="N1452" s="22">
        <f>IF(Tabela1[[#This Row],[Entry]]=$B$1,Tabela1[[#This Row],[real]],Tabela1[[#This Row],[L2]]/Tabela1[[#This Row],[days2]])</f>
        <v>3.1310889750130313</v>
      </c>
      <c r="O1452" s="42">
        <f>IF(Tabela1[[#This Row],[Entry]]=$B$1,Tabela1[[#This Row],[real]],Tabela1[[#This Row],[L]]/($B$1-Tabela1[[#This Row],[Entry]]))</f>
        <v>3.1340293036685587</v>
      </c>
      <c r="P1452" s="115">
        <v>879.64510864246586</v>
      </c>
      <c r="Q1452" s="43">
        <f>MIN(500,$B$1-Tabela1[[#This Row],[Entry]])</f>
        <v>500</v>
      </c>
      <c r="R1452" s="41">
        <f>(0.25-Tabela1[[#This Row],[days]]/2000)*$L$2+(Tabela1[[#This Row],[days]]/2000+0.75)*(IF(Tabela1[[#This Row],[real]]&gt;Tabela1[[#This Row],[AV2]],0.4*Tabela1[[#This Row],[real]]+0.6*Tabela1[[#This Row],[AV2]],Tabela1[[#This Row],[AV2]]))</f>
        <v>3.1310889750130313</v>
      </c>
      <c r="S1452" s="42">
        <f>Tabela1[[#This Row],[real]]-Tabela1[[#This Row],[AV2]]</f>
        <v>-2.7456851065853272E-2</v>
      </c>
      <c r="T1452" s="64">
        <f>Tabela1[[#This Row],[real]]/Tabela1[[#This Row],[AV2]]</f>
        <v>0.99123089401643749</v>
      </c>
      <c r="U1452" s="172">
        <v>43475</v>
      </c>
      <c r="V1452" s="191" t="s">
        <v>4009</v>
      </c>
      <c r="W1452" s="191"/>
      <c r="X1452" s="2"/>
      <c r="Y1452" s="41"/>
      <c r="Z1452" s="40"/>
      <c r="AA1452" s="41"/>
      <c r="AB1452" s="40"/>
    </row>
    <row r="1453" spans="1:28" x14ac:dyDescent="0.2">
      <c r="A1453" s="65">
        <v>442105</v>
      </c>
      <c r="B1453" s="65" t="s">
        <v>46</v>
      </c>
      <c r="C1453" s="65" t="s">
        <v>47</v>
      </c>
      <c r="D1453" s="39">
        <v>4.5</v>
      </c>
      <c r="E1453" s="41">
        <v>4.4141441507677799</v>
      </c>
      <c r="F1453" s="116">
        <v>2005</v>
      </c>
      <c r="G14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3" s="39"/>
      <c r="I1453" s="41">
        <v>0.91</v>
      </c>
      <c r="J1453" s="23">
        <f>(Tabela1[[#This Row],[real]]-1)^3/Tabela1[[#This Row],[Z]]*0.00002</f>
        <v>8.7464972658621081E-4</v>
      </c>
      <c r="K1453" s="66">
        <v>3686.295407300207</v>
      </c>
      <c r="L1453" s="66">
        <v>6210.4546386355032</v>
      </c>
      <c r="M1453" s="67">
        <v>42409</v>
      </c>
      <c r="N1453" s="22">
        <f>IF(Tabela1[[#This Row],[Entry]]=$B$1,Tabela1[[#This Row],[real]],Tabela1[[#This Row],[L2]]/Tabela1[[#This Row],[days2]])</f>
        <v>4.1906620875652614</v>
      </c>
      <c r="O1453" s="42">
        <f>IF(Tabela1[[#This Row],[Entry]]=$B$1,Tabela1[[#This Row],[real]],Tabela1[[#This Row],[L]]/($B$1-Tabela1[[#This Row],[Entry]]))</f>
        <v>4.1210714257700749</v>
      </c>
      <c r="P1453" s="115">
        <v>879.64510864246586</v>
      </c>
      <c r="Q1453" s="43">
        <f>MIN(500,$B$1-Tabela1[[#This Row],[Entry]])</f>
        <v>500</v>
      </c>
      <c r="R1453" s="41">
        <f>(0.25-Tabela1[[#This Row],[days]]/2000)*$L$2+(Tabela1[[#This Row],[days]]/2000+0.75)*(IF(Tabela1[[#This Row],[real]]&gt;Tabela1[[#This Row],[AV2]],0.4*Tabela1[[#This Row],[real]]+0.6*Tabela1[[#This Row],[AV2]],Tabela1[[#This Row],[AV2]]))</f>
        <v>4.2800549128462695</v>
      </c>
      <c r="S1453" s="42">
        <f>Tabela1[[#This Row],[real]]-Tabela1[[#This Row],[AV2]]</f>
        <v>0.22348206320251851</v>
      </c>
      <c r="T1453" s="64">
        <f>Tabela1[[#This Row],[real]]/Tabela1[[#This Row],[AV2]]</f>
        <v>1.0533285811484647</v>
      </c>
      <c r="U1453" s="172">
        <v>43475</v>
      </c>
      <c r="V1453" s="191" t="s">
        <v>4657</v>
      </c>
      <c r="W1453" s="191"/>
      <c r="X1453" s="2"/>
      <c r="Y1453" s="41"/>
      <c r="Z1453" s="40"/>
      <c r="AA1453" s="41"/>
      <c r="AB1453" s="40"/>
    </row>
    <row r="1454" spans="1:28" x14ac:dyDescent="0.2">
      <c r="A1454" s="65">
        <v>3564504</v>
      </c>
      <c r="B1454" s="65" t="s">
        <v>3131</v>
      </c>
      <c r="C1454" s="65" t="s">
        <v>3132</v>
      </c>
      <c r="D1454" s="39">
        <v>3</v>
      </c>
      <c r="E1454" s="41">
        <v>3.0609453466826495</v>
      </c>
      <c r="F1454" s="116">
        <v>2011</v>
      </c>
      <c r="G14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4" s="39"/>
      <c r="I1454" s="41">
        <v>0.42</v>
      </c>
      <c r="J1454" s="23">
        <f>(Tabela1[[#This Row],[real]]-1)^3/Tabela1[[#This Row],[Z]]*0.00002</f>
        <v>4.1685031158747031E-4</v>
      </c>
      <c r="K1454" s="66">
        <v>2341.7360226242063</v>
      </c>
      <c r="L1454" s="66">
        <v>3844.7955473583188</v>
      </c>
      <c r="M1454" s="67">
        <v>42658</v>
      </c>
      <c r="N1454" s="22">
        <f>IF(Tabela1[[#This Row],[Entry]]=$B$1,Tabela1[[#This Row],[real]],Tabela1[[#This Row],[L2]]/Tabela1[[#This Row],[days2]])</f>
        <v>3.0653517785371802</v>
      </c>
      <c r="O1454" s="42">
        <f>IF(Tabela1[[#This Row],[Entry]]=$B$1,Tabela1[[#This Row],[real]],Tabela1[[#This Row],[L]]/($B$1-Tabela1[[#This Row],[Entry]]))</f>
        <v>3.0562762697601897</v>
      </c>
      <c r="P1454" s="115">
        <v>763.93712428715401</v>
      </c>
      <c r="Q1454" s="43">
        <f>MIN(500,$B$1-Tabela1[[#This Row],[Entry]])</f>
        <v>500</v>
      </c>
      <c r="R1454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3.0653517785371802</v>
      </c>
      <c r="S1454" s="42">
        <f>Tabela1[[#This Row],[real]]-Tabela1[[#This Row],[AV2]]</f>
        <v>-4.4064318545307124E-3</v>
      </c>
      <c r="T1454" s="64">
        <f>Tabela1[[#This Row],[real]]/Tabela1[[#This Row],[AV2]]</f>
        <v>0.99856250369520938</v>
      </c>
      <c r="U1454" s="172">
        <v>43474</v>
      </c>
      <c r="V1454" s="191" t="s">
        <v>5141</v>
      </c>
      <c r="W1454" s="191"/>
      <c r="X1454" s="2"/>
      <c r="Y1454" s="41"/>
      <c r="Z1454" s="40"/>
      <c r="AA1454" s="41"/>
      <c r="AB1454" s="40"/>
    </row>
    <row r="1455" spans="1:28" x14ac:dyDescent="0.2">
      <c r="A1455" s="174">
        <v>7666589</v>
      </c>
      <c r="B1455" s="174" t="s">
        <v>4119</v>
      </c>
      <c r="C1455" s="174" t="s">
        <v>4120</v>
      </c>
      <c r="D1455" s="175">
        <v>3</v>
      </c>
      <c r="E1455" s="176">
        <v>3.1627605561260186</v>
      </c>
      <c r="F1455" s="116">
        <v>2016</v>
      </c>
      <c r="G14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5" s="39"/>
      <c r="I1455" s="176">
        <v>0.5</v>
      </c>
      <c r="J1455" s="178">
        <f>(Tabela1[[#This Row],[real]]-1)^3/Tabela1[[#This Row],[Z]]*0.00002</f>
        <v>4.0465537419857422E-4</v>
      </c>
      <c r="K1455" s="179">
        <v>1719.2999837797588</v>
      </c>
      <c r="L1455" s="66">
        <v>2434.7347555571928</v>
      </c>
      <c r="M1455" s="180">
        <v>43194</v>
      </c>
      <c r="N1455" s="181">
        <f>IF(Tabela1[[#This Row],[Entry]]=$B$1,Tabela1[[#This Row],[real]],Tabela1[[#This Row],[L2]]/Tabela1[[#This Row],[days2]])</f>
        <v>3.3423683205762282</v>
      </c>
      <c r="O1455" s="181">
        <f>IF(Tabela1[[#This Row],[Entry]]=$B$1,Tabela1[[#This Row],[real]],Tabela1[[#This Row],[L]]/($B$1-Tabela1[[#This Row],[Entry]]))</f>
        <v>3.3722088027107935</v>
      </c>
      <c r="P1455" s="177">
        <v>514.3957274832444</v>
      </c>
      <c r="Q1455" s="182">
        <f>MIN(500,$B$1-Tabela1[[#This Row],[Entry]])</f>
        <v>500</v>
      </c>
      <c r="R1455" s="176">
        <f>(0.25-Tabela1[[#This Row],[days]]/2000)*$L$2+(Tabela1[[#This Row],[days]]/2000+0.75)*(IF(Tabela1[[#This Row],[real]]&gt;Tabela1[[#This Row],[AV2]],0.4*Tabela1[[#This Row],[real]]+0.6*Tabela1[[#This Row],[AV2]],Tabela1[[#This Row],[AV2]]))</f>
        <v>3.3423683205762282</v>
      </c>
      <c r="S1455" s="181">
        <f>Tabela1[[#This Row],[real]]-Tabela1[[#This Row],[AV2]]</f>
        <v>-0.17960776445020965</v>
      </c>
      <c r="T1455" s="181">
        <f>Tabela1[[#This Row],[real]]/Tabela1[[#This Row],[AV2]]</f>
        <v>0.94626332372033584</v>
      </c>
      <c r="U1455" s="183">
        <v>43474</v>
      </c>
      <c r="V1455" s="191" t="s">
        <v>3952</v>
      </c>
      <c r="W1455" s="191"/>
      <c r="X1455" s="2"/>
      <c r="Y1455" s="41"/>
      <c r="Z1455" s="40"/>
      <c r="AA1455" s="41"/>
      <c r="AB1455" s="40"/>
    </row>
    <row r="1456" spans="1:28" x14ac:dyDescent="0.2">
      <c r="A1456" s="65">
        <v>3877976</v>
      </c>
      <c r="B1456" s="65" t="s">
        <v>770</v>
      </c>
      <c r="C1456" s="65" t="s">
        <v>4644</v>
      </c>
      <c r="D1456" s="39">
        <v>3</v>
      </c>
      <c r="E1456" s="41">
        <v>3.1752171365721691</v>
      </c>
      <c r="F1456" s="116">
        <v>2012</v>
      </c>
      <c r="G14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6" s="39"/>
      <c r="I1456" s="41">
        <v>0.54999999999999993</v>
      </c>
      <c r="J1456" s="23">
        <f>(Tabela1[[#This Row],[real]]-1)^3/Tabela1[[#This Row],[Z]]*0.00002</f>
        <v>3.7426150028156333E-4</v>
      </c>
      <c r="K1456" s="66">
        <v>2922.6979938220798</v>
      </c>
      <c r="L1456" s="66">
        <v>5030.566387843156</v>
      </c>
      <c r="M1456" s="67">
        <v>42409</v>
      </c>
      <c r="N1456" s="22">
        <f>IF(Tabela1[[#This Row],[Entry]]=$B$1,Tabela1[[#This Row],[real]],Tabela1[[#This Row],[L2]]/Tabela1[[#This Row],[days2]])</f>
        <v>3.3225876721267809</v>
      </c>
      <c r="O1456" s="42">
        <f>IF(Tabela1[[#This Row],[Entry]]=$B$1,Tabela1[[#This Row],[real]],Tabela1[[#This Row],[L]]/($B$1-Tabela1[[#This Row],[Entry]]))</f>
        <v>3.3381329713624126</v>
      </c>
      <c r="P1456" s="115">
        <v>879.64510864246586</v>
      </c>
      <c r="Q1456" s="43">
        <f>MIN(500,$B$1-Tabela1[[#This Row],[Entry]])</f>
        <v>500</v>
      </c>
      <c r="R1456" s="41">
        <f>(0.25-Tabela1[[#This Row],[days]]/2000)*$L$2+(Tabela1[[#This Row],[days]]/2000+0.75)*(IF(Tabela1[[#This Row],[real]]&gt;Tabela1[[#This Row],[AV2]],0.4*Tabela1[[#This Row],[real]]+0.6*Tabela1[[#This Row],[AV2]],Tabela1[[#This Row],[AV2]]))</f>
        <v>3.3225876721267809</v>
      </c>
      <c r="S1456" s="42">
        <f>Tabela1[[#This Row],[real]]-Tabela1[[#This Row],[AV2]]</f>
        <v>-0.14737053555461177</v>
      </c>
      <c r="T1456" s="64">
        <f>Tabela1[[#This Row],[real]]/Tabela1[[#This Row],[AV2]]</f>
        <v>0.95564585494886878</v>
      </c>
      <c r="U1456" s="168">
        <v>43474</v>
      </c>
      <c r="V1456" s="191" t="s">
        <v>3947</v>
      </c>
      <c r="W1456" s="191"/>
      <c r="X1456" s="2"/>
      <c r="Y1456" s="41"/>
      <c r="Z1456" s="40"/>
      <c r="AA1456" s="41"/>
      <c r="AB1456" s="40"/>
    </row>
    <row r="1457" spans="1:28" x14ac:dyDescent="0.2">
      <c r="A1457" s="500">
        <v>9478866</v>
      </c>
      <c r="B1457" s="500" t="s">
        <v>65</v>
      </c>
      <c r="C1457" s="500" t="s">
        <v>5743</v>
      </c>
      <c r="D1457" s="501">
        <v>3.5</v>
      </c>
      <c r="E1457" s="502">
        <v>3.2927721256337574</v>
      </c>
      <c r="F1457" s="503">
        <v>2018</v>
      </c>
      <c r="G14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7" s="501"/>
      <c r="I1457" s="502">
        <v>0.33</v>
      </c>
      <c r="J1457" s="504">
        <f>(Tabela1[[#This Row],[real]]-1)^3/Tabela1[[#This Row],[Z]]*0.00002</f>
        <v>7.3046386225249086E-4</v>
      </c>
      <c r="K1457" s="505">
        <v>1245.9046221929425</v>
      </c>
      <c r="L1457" s="505">
        <v>1548.9310683473716</v>
      </c>
      <c r="M1457" s="506">
        <v>43474</v>
      </c>
      <c r="N1457" s="507">
        <f>IF(Tabela1[[#This Row],[Entry]]=$B$1,Tabela1[[#This Row],[real]],Tabela1[[#This Row],[L2]]/Tabela1[[#This Row],[days2]])</f>
        <v>3.4860962461040108</v>
      </c>
      <c r="O1457" s="507">
        <f>IF(Tabela1[[#This Row],[Entry]]=$B$1,Tabela1[[#This Row],[real]],Tabela1[[#This Row],[L]]/($B$1-Tabela1[[#This Row],[Entry]]))</f>
        <v>3.5043689329126053</v>
      </c>
      <c r="P1457" s="503">
        <v>357.39249126737099</v>
      </c>
      <c r="Q1457" s="508">
        <f>MIN(500,$B$1-Tabela1[[#This Row],[Entry]])</f>
        <v>442</v>
      </c>
      <c r="R1457" s="502">
        <f>(0.25-Tabela1[[#This Row],[days]]/2000)*$L$2+(Tabela1[[#This Row],[days]]/2000+0.75)*(IF(Tabela1[[#This Row],[real]]&gt;Tabela1[[#This Row],[AV2]],0.4*Tabela1[[#This Row],[real]]+0.6*Tabela1[[#This Row],[AV2]],Tabela1[[#This Row],[AV2]]))</f>
        <v>3.4818098092079981</v>
      </c>
      <c r="S1457" s="507">
        <f>Tabela1[[#This Row],[real]]-Tabela1[[#This Row],[AV2]]</f>
        <v>-0.19332412047025338</v>
      </c>
      <c r="T1457" s="507">
        <f>Tabela1[[#This Row],[real]]/Tabela1[[#This Row],[AV2]]</f>
        <v>0.94454423893594208</v>
      </c>
      <c r="U1457" s="509">
        <v>43474</v>
      </c>
      <c r="V1457" s="191" t="s">
        <v>5744</v>
      </c>
      <c r="W1457" s="191"/>
      <c r="X1457" s="2"/>
      <c r="Y1457" s="41"/>
      <c r="Z1457" s="40"/>
      <c r="AA1457" s="41"/>
      <c r="AB1457" s="40"/>
    </row>
    <row r="1458" spans="1:28" x14ac:dyDescent="0.2">
      <c r="A1458" s="10">
        <v>883653</v>
      </c>
      <c r="B1458" s="10" t="s">
        <v>282</v>
      </c>
      <c r="C1458" s="10" t="s">
        <v>6534</v>
      </c>
      <c r="D1458" s="2">
        <v>4.5</v>
      </c>
      <c r="E1458" s="21">
        <v>3.9828843890398442</v>
      </c>
      <c r="F1458" s="116">
        <v>2008</v>
      </c>
      <c r="G14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6.1863391570492441</v>
      </c>
      <c r="H1458" s="39"/>
      <c r="I1458" s="21">
        <v>0.83</v>
      </c>
      <c r="J1458" s="23">
        <f>(Tabela1[[#This Row],[real]]-1)^3/Tabela1[[#This Row],[Z]]*0.00002</f>
        <v>6.3953036114228299E-4</v>
      </c>
      <c r="K1458" s="24">
        <v>3379.1984727714926</v>
      </c>
      <c r="L1458" s="66">
        <v>5715.7236197739094</v>
      </c>
      <c r="M1458" s="1">
        <v>42409</v>
      </c>
      <c r="N1458" s="22">
        <f>IF(Tabela1[[#This Row],[Entry]]=$B$1,Tabela1[[#This Row],[real]],Tabela1[[#This Row],[L2]]/Tabela1[[#This Row],[days2]])</f>
        <v>3.8415475054326449</v>
      </c>
      <c r="O1458" s="22">
        <f>IF(Tabela1[[#This Row],[Entry]]=$B$1,Tabela1[[#This Row],[real]],Tabela1[[#This Row],[L]]/($B$1-Tabela1[[#This Row],[Entry]]))</f>
        <v>3.7927827603012005</v>
      </c>
      <c r="P1458" s="35">
        <v>879.64510864246586</v>
      </c>
      <c r="Q1458" s="3">
        <f>MIN(500,$B$1-Tabela1[[#This Row],[Entry]])</f>
        <v>500</v>
      </c>
      <c r="R1458" s="21">
        <f>(0.25-Tabela1[[#This Row],[days]]/2000)*$L$2+(Tabela1[[#This Row],[days]]/2000+0.75)*(IF(Tabela1[[#This Row],[real]]&gt;Tabela1[[#This Row],[AV2]],0.4*Tabela1[[#This Row],[real]]+0.6*Tabela1[[#This Row],[AV2]],Tabela1[[#This Row],[AV2]]))</f>
        <v>3.8980822588755246</v>
      </c>
      <c r="S1458" s="22">
        <f>Tabela1[[#This Row],[real]]-Tabela1[[#This Row],[AV2]]</f>
        <v>0.14133688360719932</v>
      </c>
      <c r="T1458" s="47">
        <f>Tabela1[[#This Row],[real]]/Tabela1[[#This Row],[AV2]]</f>
        <v>1.0367916532093702</v>
      </c>
      <c r="U1458" s="172">
        <v>43473</v>
      </c>
      <c r="V1458" s="191" t="s">
        <v>4197</v>
      </c>
      <c r="W1458" s="191"/>
      <c r="X1458" s="2"/>
      <c r="Y1458" s="41"/>
      <c r="Z1458" s="40"/>
      <c r="AA1458" s="41"/>
      <c r="AB1458" s="40"/>
    </row>
    <row r="1459" spans="1:28" x14ac:dyDescent="0.2">
      <c r="A1459" s="65">
        <v>210605</v>
      </c>
      <c r="B1459" s="65" t="s">
        <v>1770</v>
      </c>
      <c r="C1459" s="65" t="s">
        <v>1771</v>
      </c>
      <c r="D1459" s="39">
        <v>2.5</v>
      </c>
      <c r="E1459" s="41">
        <v>2.5905991022670776</v>
      </c>
      <c r="F1459" s="116">
        <v>2005</v>
      </c>
      <c r="G14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59" s="39"/>
      <c r="I1459" s="41">
        <v>0.76</v>
      </c>
      <c r="J1459" s="23">
        <f>(Tabela1[[#This Row],[real]]-1)^3/Tabela1[[#This Row],[Z]]*0.00002</f>
        <v>1.0590064430538026E-4</v>
      </c>
      <c r="K1459" s="66">
        <v>2317.339953863338</v>
      </c>
      <c r="L1459" s="66">
        <v>3987.5178581572659</v>
      </c>
      <c r="M1459" s="67">
        <v>42409</v>
      </c>
      <c r="N1459" s="22">
        <f>IF(Tabela1[[#This Row],[Entry]]=$B$1,Tabela1[[#This Row],[real]],Tabela1[[#This Row],[L2]]/Tabela1[[#This Row],[days2]])</f>
        <v>2.6344032736561571</v>
      </c>
      <c r="O1459" s="42">
        <f>IF(Tabela1[[#This Row],[Entry]]=$B$1,Tabela1[[#This Row],[real]],Tabela1[[#This Row],[L]]/($B$1-Tabela1[[#This Row],[Entry]]))</f>
        <v>2.6459972515973895</v>
      </c>
      <c r="P1459" s="115">
        <v>879.64510864246586</v>
      </c>
      <c r="Q1459" s="43">
        <f>MIN(500,$B$1-Tabela1[[#This Row],[Entry]])</f>
        <v>500</v>
      </c>
      <c r="R1459" s="559">
        <f>(0.25-Tabela1[[#This Row],[days]]/2000)*$L$2+(Tabela1[[#This Row],[days]]/2000+0.75)*(IF(Tabela1[[#This Row],[real]]&gt;Tabela1[[#This Row],[AV2]],0.4*Tabela1[[#This Row],[real]]+0.6*Tabela1[[#This Row],[AV2]],Tabela1[[#This Row],[AV2]]))</f>
        <v>2.6344032736561571</v>
      </c>
      <c r="S1459" s="42">
        <f>Tabela1[[#This Row],[real]]-Tabela1[[#This Row],[AV2]]</f>
        <v>-4.3804171389079549E-2</v>
      </c>
      <c r="T1459" s="64">
        <f>Tabela1[[#This Row],[real]]/Tabela1[[#This Row],[AV2]]</f>
        <v>0.98337226049363125</v>
      </c>
      <c r="U1459" s="168">
        <v>43473</v>
      </c>
      <c r="V1459" s="191" t="s">
        <v>4662</v>
      </c>
      <c r="W1459" s="191"/>
      <c r="X1459" s="2"/>
      <c r="Y1459" s="41"/>
      <c r="Z1459" s="40"/>
      <c r="AA1459" s="41"/>
      <c r="AB1459" s="40"/>
    </row>
    <row r="1460" spans="1:28" x14ac:dyDescent="0.2">
      <c r="A1460" s="65">
        <v>6282799</v>
      </c>
      <c r="B1460" s="65" t="s">
        <v>70</v>
      </c>
      <c r="C1460" s="65" t="s">
        <v>325</v>
      </c>
      <c r="D1460" s="39">
        <v>3.5</v>
      </c>
      <c r="E1460" s="41">
        <v>3.3060714723623899</v>
      </c>
      <c r="F1460" s="116">
        <v>2015</v>
      </c>
      <c r="G14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0" s="39"/>
      <c r="I1460" s="41">
        <v>0.62</v>
      </c>
      <c r="J1460" s="23">
        <f>(Tabela1[[#This Row],[real]]-1)^3/Tabela1[[#This Row],[Z]]*0.00002</f>
        <v>3.9560028526972014E-4</v>
      </c>
      <c r="K1460" s="66">
        <v>3045.44172330012</v>
      </c>
      <c r="L1460" s="66">
        <v>5251.3582078760037</v>
      </c>
      <c r="M1460" s="67">
        <v>42409</v>
      </c>
      <c r="N1460" s="22">
        <f>IF(Tabela1[[#This Row],[Entry]]=$B$1,Tabela1[[#This Row],[real]],Tabela1[[#This Row],[L2]]/Tabela1[[#This Row],[days2]])</f>
        <v>3.4621254564810502</v>
      </c>
      <c r="O1460" s="42">
        <f>IF(Tabela1[[#This Row],[Entry]]=$B$1,Tabela1[[#This Row],[real]],Tabela1[[#This Row],[L]]/($B$1-Tabela1[[#This Row],[Entry]]))</f>
        <v>3.484643800846718</v>
      </c>
      <c r="P1460" s="115">
        <v>879.64510864246586</v>
      </c>
      <c r="Q1460" s="43">
        <f>MIN(500,$B$1-Tabela1[[#This Row],[Entry]])</f>
        <v>500</v>
      </c>
      <c r="R1460" s="41">
        <f>(0.25-Tabela1[[#This Row],[days]]/2000)*$L$2+(Tabela1[[#This Row],[days]]/2000+0.75)*(IF(Tabela1[[#This Row],[real]]&gt;Tabela1[[#This Row],[AV2]],0.4*Tabela1[[#This Row],[real]]+0.6*Tabela1[[#This Row],[AV2]],Tabela1[[#This Row],[AV2]]))</f>
        <v>3.4621254564810502</v>
      </c>
      <c r="S1460" s="42">
        <f>Tabela1[[#This Row],[real]]-Tabela1[[#This Row],[AV2]]</f>
        <v>-0.15605398411866034</v>
      </c>
      <c r="T1460" s="64">
        <f>Tabela1[[#This Row],[real]]/Tabela1[[#This Row],[AV2]]</f>
        <v>0.95492538150905837</v>
      </c>
      <c r="U1460" s="168">
        <v>43473</v>
      </c>
      <c r="V1460" s="191" t="s">
        <v>4048</v>
      </c>
      <c r="W1460" s="191"/>
      <c r="X1460" s="2"/>
      <c r="Y1460" s="41"/>
      <c r="Z1460" s="40"/>
      <c r="AA1460" s="41"/>
      <c r="AB1460" s="40"/>
    </row>
    <row r="1461" spans="1:28" x14ac:dyDescent="0.2">
      <c r="A1461" s="500">
        <v>3997856</v>
      </c>
      <c r="B1461" s="500" t="s">
        <v>5741</v>
      </c>
      <c r="C1461" s="500" t="s">
        <v>5742</v>
      </c>
      <c r="D1461" s="501">
        <v>3.5</v>
      </c>
      <c r="E1461" s="502">
        <v>3.3923927549584474</v>
      </c>
      <c r="F1461" s="503">
        <v>2012</v>
      </c>
      <c r="G14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1" s="501"/>
      <c r="I1461" s="502">
        <v>0.28999999999999998</v>
      </c>
      <c r="J1461" s="504">
        <f>(Tabela1[[#This Row],[real]]-1)^3/Tabela1[[#This Row],[Z]]*0.00002</f>
        <v>9.4434227798100923E-4</v>
      </c>
      <c r="K1461" s="505">
        <v>1311.617089470762</v>
      </c>
      <c r="L1461" s="505">
        <v>1634.6662774199431</v>
      </c>
      <c r="M1461" s="506">
        <v>43473</v>
      </c>
      <c r="N1461" s="507">
        <f>IF(Tabela1[[#This Row],[Entry]]=$B$1,Tabela1[[#This Row],[real]],Tabela1[[#This Row],[L2]]/Tabela1[[#This Row],[days2]])</f>
        <v>3.6633757247665226</v>
      </c>
      <c r="O1461" s="507">
        <f>IF(Tabela1[[#This Row],[Entry]]=$B$1,Tabela1[[#This Row],[real]],Tabela1[[#This Row],[L]]/($B$1-Tabela1[[#This Row],[Entry]]))</f>
        <v>3.6899915968847474</v>
      </c>
      <c r="P1461" s="503">
        <v>358.03509877610361</v>
      </c>
      <c r="Q1461" s="508">
        <f>MIN(500,$B$1-Tabela1[[#This Row],[Entry]])</f>
        <v>443</v>
      </c>
      <c r="R1461" s="502">
        <f>(0.25-Tabela1[[#This Row],[days]]/2000)*$L$2+(Tabela1[[#This Row],[days]]/2000+0.75)*(IF(Tabela1[[#This Row],[real]]&gt;Tabela1[[#This Row],[AV2]],0.4*Tabela1[[#This Row],[real]]+0.6*Tabela1[[#This Row],[AV2]],Tabela1[[#This Row],[AV2]]))</f>
        <v>3.6541107268130424</v>
      </c>
      <c r="S1461" s="507">
        <f>Tabela1[[#This Row],[real]]-Tabela1[[#This Row],[AV2]]</f>
        <v>-0.27098296980807524</v>
      </c>
      <c r="T1461" s="507">
        <f>Tabela1[[#This Row],[real]]/Tabela1[[#This Row],[AV2]]</f>
        <v>0.92602916267199276</v>
      </c>
      <c r="U1461" s="509">
        <v>43473</v>
      </c>
      <c r="V1461" s="191" t="s">
        <v>4768</v>
      </c>
      <c r="W1461" s="191"/>
      <c r="X1461" s="2"/>
      <c r="Y1461" s="41"/>
      <c r="Z1461" s="40"/>
      <c r="AA1461" s="41"/>
      <c r="AB1461" s="40"/>
    </row>
    <row r="1462" spans="1:28" x14ac:dyDescent="0.2">
      <c r="A1462" s="184">
        <v>6070602</v>
      </c>
      <c r="B1462" s="184" t="s">
        <v>3908</v>
      </c>
      <c r="C1462" s="184" t="s">
        <v>3909</v>
      </c>
      <c r="D1462" s="185">
        <v>3.5</v>
      </c>
      <c r="E1462" s="186">
        <v>3.4280286725801457</v>
      </c>
      <c r="F1462" s="116">
        <v>2014</v>
      </c>
      <c r="G14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2" s="39"/>
      <c r="I1462" s="186">
        <v>0.5</v>
      </c>
      <c r="J1462" s="178">
        <f>(Tabela1[[#This Row],[real]]-1)^3/Tabela1[[#This Row],[Z]]*0.00002</f>
        <v>5.7256055393581861E-4</v>
      </c>
      <c r="K1462" s="188">
        <v>1873.9190422483316</v>
      </c>
      <c r="L1462" s="66">
        <v>2657.6484046477153</v>
      </c>
      <c r="M1462" s="183">
        <v>43183</v>
      </c>
      <c r="N1462" s="181">
        <f>IF(Tabela1[[#This Row],[Entry]]=$B$1,Tabela1[[#This Row],[real]],Tabela1[[#This Row],[L2]]/Tabela1[[#This Row],[days2]])</f>
        <v>3.6056961606272027</v>
      </c>
      <c r="O1462" s="189">
        <f>IF(Tabela1[[#This Row],[Entry]]=$B$1,Tabela1[[#This Row],[real]],Tabela1[[#This Row],[L]]/($B$1-Tabela1[[#This Row],[Entry]]))</f>
        <v>3.6257140581824219</v>
      </c>
      <c r="P1462" s="187">
        <v>519.71074621062019</v>
      </c>
      <c r="Q1462" s="190">
        <f>MIN(500,$B$1-Tabela1[[#This Row],[Entry]])</f>
        <v>500</v>
      </c>
      <c r="R1462" s="186">
        <f>(0.25-Tabela1[[#This Row],[days]]/2000)*$L$2+(Tabela1[[#This Row],[days]]/2000+0.75)*(IF(Tabela1[[#This Row],[real]]&gt;Tabela1[[#This Row],[AV2]],0.4*Tabela1[[#This Row],[real]]+0.6*Tabela1[[#This Row],[AV2]],Tabela1[[#This Row],[AV2]]))</f>
        <v>3.6056961606272027</v>
      </c>
      <c r="S1462" s="189">
        <f>Tabela1[[#This Row],[real]]-Tabela1[[#This Row],[AV2]]</f>
        <v>-0.17766748804705701</v>
      </c>
      <c r="T1462" s="189">
        <f>Tabela1[[#This Row],[real]]/Tabela1[[#This Row],[AV2]]</f>
        <v>0.95072588478554665</v>
      </c>
      <c r="U1462" s="183">
        <v>43473</v>
      </c>
      <c r="V1462" s="191" t="s">
        <v>3976</v>
      </c>
      <c r="W1462" s="191"/>
      <c r="X1462" s="2"/>
      <c r="Y1462" s="41"/>
      <c r="Z1462" s="40"/>
      <c r="AA1462" s="41"/>
      <c r="AB1462" s="40"/>
    </row>
    <row r="1463" spans="1:28" x14ac:dyDescent="0.2">
      <c r="A1463" s="10">
        <v>13184</v>
      </c>
      <c r="B1463" s="10" t="s">
        <v>3229</v>
      </c>
      <c r="C1463" s="10" t="s">
        <v>3230</v>
      </c>
      <c r="D1463" s="2">
        <v>3</v>
      </c>
      <c r="E1463" s="21">
        <v>2.9826296051551555</v>
      </c>
      <c r="F1463" s="116">
        <v>1980</v>
      </c>
      <c r="G14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63" s="21">
        <v>0.42</v>
      </c>
      <c r="J1463" s="23">
        <f>(Tabela1[[#This Row],[real]]-1)^3/Tabela1[[#This Row],[Z]]*0.00002</f>
        <v>3.7111240020877649E-4</v>
      </c>
      <c r="K1463" s="24">
        <v>2325.5793918022196</v>
      </c>
      <c r="L1463" s="66">
        <v>3830.9682425537071</v>
      </c>
      <c r="M1463" s="1">
        <v>42688</v>
      </c>
      <c r="N1463" s="22">
        <f>IF(Tabela1[[#This Row],[Entry]]=$B$1,Tabela1[[#This Row],[real]],Tabela1[[#This Row],[L2]]/Tabela1[[#This Row],[days2]])</f>
        <v>3.1007873926196461</v>
      </c>
      <c r="O1463" s="22">
        <f>IF(Tabela1[[#This Row],[Entry]]=$B$1,Tabela1[[#This Row],[real]],Tabela1[[#This Row],[L]]/($B$1-Tabela1[[#This Row],[Entry]]))</f>
        <v>3.1196809792782632</v>
      </c>
      <c r="P1463" s="35">
        <v>749.99640328048883</v>
      </c>
      <c r="Q1463" s="3">
        <f>MIN(500,$B$1-Tabela1[[#This Row],[Entry]])</f>
        <v>500</v>
      </c>
      <c r="R1463" s="21">
        <f>(0.25-Tabela1[[#This Row],[days]]/2000)*$L$2+(Tabela1[[#This Row],[days]]/2000+0.75)*(IF(Tabela1[[#This Row],[real]]&gt;Tabela1[[#This Row],[AV2]],0.4*Tabela1[[#This Row],[real]]+0.6*Tabela1[[#This Row],[AV2]],Tabela1[[#This Row],[AV2]]))</f>
        <v>3.1007873926196461</v>
      </c>
      <c r="S1463" s="22">
        <f>Tabela1[[#This Row],[real]]-Tabela1[[#This Row],[AV2]]</f>
        <v>-0.11815778746449057</v>
      </c>
      <c r="T1463" s="47">
        <f>Tabela1[[#This Row],[real]]/Tabela1[[#This Row],[AV2]]</f>
        <v>0.96189426345523577</v>
      </c>
      <c r="U1463" s="172">
        <v>43472</v>
      </c>
      <c r="V1463" s="191" t="s">
        <v>5056</v>
      </c>
      <c r="W1463" s="191"/>
      <c r="X1463" s="2"/>
      <c r="Y1463" s="41"/>
      <c r="Z1463" s="40"/>
      <c r="AA1463" s="41"/>
      <c r="AB1463" s="40"/>
    </row>
    <row r="1464" spans="1:28" x14ac:dyDescent="0.2">
      <c r="A1464" s="65">
        <v>6839154</v>
      </c>
      <c r="B1464" s="65" t="s">
        <v>3098</v>
      </c>
      <c r="C1464" s="65" t="s">
        <v>3099</v>
      </c>
      <c r="D1464" s="39">
        <v>3.5</v>
      </c>
      <c r="E1464" s="41">
        <v>3.2913478593162147</v>
      </c>
      <c r="F1464" s="116">
        <v>2015</v>
      </c>
      <c r="G14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4" s="39"/>
      <c r="I1464" s="41">
        <v>0.45</v>
      </c>
      <c r="J1464" s="23">
        <f>(Tabela1[[#This Row],[real]]-1)^3/Tabela1[[#This Row],[Z]]*0.00002</f>
        <v>5.3467584046524945E-4</v>
      </c>
      <c r="K1464" s="66">
        <v>2552.413939343086</v>
      </c>
      <c r="L1464" s="66">
        <v>4201.0560770567608</v>
      </c>
      <c r="M1464" s="67">
        <v>42642</v>
      </c>
      <c r="N1464" s="22">
        <f>IF(Tabela1[[#This Row],[Entry]]=$B$1,Tabela1[[#This Row],[real]],Tabela1[[#This Row],[L2]]/Tabela1[[#This Row],[days2]])</f>
        <v>3.3089266380646536</v>
      </c>
      <c r="O1464" s="42">
        <f>IF(Tabela1[[#This Row],[Entry]]=$B$1,Tabela1[[#This Row],[real]],Tabela1[[#This Row],[L]]/($B$1-Tabela1[[#This Row],[Entry]]))</f>
        <v>3.2975322425877245</v>
      </c>
      <c r="P1464" s="115">
        <v>771.37217549070783</v>
      </c>
      <c r="Q1464" s="43">
        <f>MIN(500,$B$1-Tabela1[[#This Row],[Entry]])</f>
        <v>500</v>
      </c>
      <c r="R1464" s="41">
        <f>(0.25-Tabela1[[#This Row],[days]]/2000)*$L$2+(Tabela1[[#This Row],[days]]/2000+0.75)*(IF(Tabela1[[#This Row],[real]]&gt;Tabela1[[#This Row],[AV2]],0.4*Tabela1[[#This Row],[real]]+0.6*Tabela1[[#This Row],[AV2]],Tabela1[[#This Row],[AV2]]))</f>
        <v>3.3089266380646536</v>
      </c>
      <c r="S1464" s="42">
        <f>Tabela1[[#This Row],[real]]-Tabela1[[#This Row],[AV2]]</f>
        <v>-1.7578778748438939E-2</v>
      </c>
      <c r="T1464" s="64">
        <f>Tabela1[[#This Row],[real]]/Tabela1[[#This Row],[AV2]]</f>
        <v>0.99468746797036256</v>
      </c>
      <c r="U1464" s="172">
        <v>43472</v>
      </c>
      <c r="V1464" s="191" t="s">
        <v>5103</v>
      </c>
      <c r="W1464" s="191"/>
      <c r="X1464" s="2"/>
      <c r="Y1464" s="41"/>
      <c r="Z1464" s="40"/>
      <c r="AA1464" s="41"/>
      <c r="AB1464" s="40"/>
    </row>
    <row r="1465" spans="1:28" x14ac:dyDescent="0.2">
      <c r="A1465" s="65">
        <v>4361625</v>
      </c>
      <c r="B1465" s="65" t="s">
        <v>2327</v>
      </c>
      <c r="C1465" s="65" t="s">
        <v>1257</v>
      </c>
      <c r="D1465" s="39">
        <v>3.5</v>
      </c>
      <c r="E1465" s="41">
        <v>3.4193479911514841</v>
      </c>
      <c r="F1465" s="116">
        <v>2013</v>
      </c>
      <c r="G14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5" s="39"/>
      <c r="I1465" s="41">
        <v>0.77</v>
      </c>
      <c r="J1465" s="23">
        <f>(Tabela1[[#This Row],[real]]-1)^3/Tabela1[[#This Row],[Z]]*0.00002</f>
        <v>3.6781911200520223E-4</v>
      </c>
      <c r="K1465" s="66">
        <v>2998.4819953989545</v>
      </c>
      <c r="L1465" s="66">
        <v>5097.5134328244339</v>
      </c>
      <c r="M1465" s="67">
        <v>42409</v>
      </c>
      <c r="N1465" s="22">
        <f>IF(Tabela1[[#This Row],[Entry]]=$B$1,Tabela1[[#This Row],[real]],Tabela1[[#This Row],[L2]]/Tabela1[[#This Row],[days2]])</f>
        <v>3.4087405999749563</v>
      </c>
      <c r="O1465" s="42">
        <f>IF(Tabela1[[#This Row],[Entry]]=$B$1,Tabela1[[#This Row],[real]],Tabela1[[#This Row],[L]]/($B$1-Tabela1[[#This Row],[Entry]]))</f>
        <v>3.38255702244488</v>
      </c>
      <c r="P1465" s="115">
        <v>879.64510864246586</v>
      </c>
      <c r="Q1465" s="43">
        <f>MIN(500,$B$1-Tabela1[[#This Row],[Entry]])</f>
        <v>500</v>
      </c>
      <c r="R1465" s="41">
        <f>(0.25-Tabela1[[#This Row],[days]]/2000)*$L$2+(Tabela1[[#This Row],[days]]/2000+0.75)*(IF(Tabela1[[#This Row],[real]]&gt;Tabela1[[#This Row],[AV2]],0.4*Tabela1[[#This Row],[real]]+0.6*Tabela1[[#This Row],[AV2]],Tabela1[[#This Row],[AV2]]))</f>
        <v>3.4129835564455675</v>
      </c>
      <c r="S1465" s="42">
        <f>Tabela1[[#This Row],[real]]-Tabela1[[#This Row],[AV2]]</f>
        <v>1.0607391176527869E-2</v>
      </c>
      <c r="T1465" s="64">
        <f>Tabela1[[#This Row],[real]]/Tabela1[[#This Row],[AV2]]</f>
        <v>1.00311182117425</v>
      </c>
      <c r="U1465" s="172">
        <v>43472</v>
      </c>
      <c r="V1465" s="191" t="s">
        <v>4250</v>
      </c>
      <c r="W1465" s="191"/>
      <c r="X1465" s="2"/>
      <c r="Y1465" s="41"/>
      <c r="Z1465" s="40"/>
      <c r="AA1465" s="41"/>
      <c r="AB1465" s="40"/>
    </row>
    <row r="1466" spans="1:28" x14ac:dyDescent="0.2">
      <c r="A1466" s="65">
        <v>8031686</v>
      </c>
      <c r="B1466" s="65" t="s">
        <v>3452</v>
      </c>
      <c r="C1466" s="65" t="s">
        <v>3455</v>
      </c>
      <c r="D1466" s="39">
        <v>3.5</v>
      </c>
      <c r="E1466" s="41">
        <v>3.4861998327714092</v>
      </c>
      <c r="F1466" s="116">
        <v>2017</v>
      </c>
      <c r="G14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6" s="39">
        <v>4</v>
      </c>
      <c r="I1466" s="41">
        <v>0.57999999999999996</v>
      </c>
      <c r="J1466" s="23">
        <f>(Tabela1[[#This Row],[real]]-1)^3/Tabela1[[#This Row],[Z]]*0.00002</f>
        <v>5.299197438245831E-4</v>
      </c>
      <c r="K1466" s="66">
        <v>2542.4076491003348</v>
      </c>
      <c r="L1466" s="66">
        <v>4086.4398132846618</v>
      </c>
      <c r="M1466" s="67">
        <v>42803</v>
      </c>
      <c r="N1466" s="22">
        <f>IF(Tabela1[[#This Row],[Entry]]=$B$1,Tabela1[[#This Row],[real]],Tabela1[[#This Row],[L2]]/Tabela1[[#This Row],[days2]])</f>
        <v>3.6499636764023631</v>
      </c>
      <c r="O1466" s="42">
        <f>IF(Tabela1[[#This Row],[Entry]]=$B$1,Tabela1[[#This Row],[real]],Tabela1[[#This Row],[L]]/($B$1-Tabela1[[#This Row],[Entry]]))</f>
        <v>3.6715541898334787</v>
      </c>
      <c r="P1466" s="115">
        <v>696.55697275494367</v>
      </c>
      <c r="Q1466" s="43">
        <f>MIN(500,$B$1-Tabela1[[#This Row],[Entry]])</f>
        <v>500</v>
      </c>
      <c r="R1466" s="41">
        <f>(0.25-Tabela1[[#This Row],[days]]/2000)*$L$2+(Tabela1[[#This Row],[days]]/2000+0.75)*(IF(Tabela1[[#This Row],[real]]&gt;Tabela1[[#This Row],[AV2]],0.4*Tabela1[[#This Row],[real]]+0.6*Tabela1[[#This Row],[AV2]],Tabela1[[#This Row],[AV2]]))</f>
        <v>3.6499636764023631</v>
      </c>
      <c r="S1466" s="42">
        <f>Tabela1[[#This Row],[real]]-Tabela1[[#This Row],[AV2]]</f>
        <v>-0.16376384363095386</v>
      </c>
      <c r="T1466" s="64">
        <f>Tabela1[[#This Row],[real]]/Tabela1[[#This Row],[AV2]]</f>
        <v>0.9551327470216443</v>
      </c>
      <c r="U1466" s="172">
        <v>43472</v>
      </c>
      <c r="V1466" s="191" t="s">
        <v>4139</v>
      </c>
      <c r="W1466" s="191"/>
      <c r="X1466" s="2"/>
      <c r="Y1466" s="41"/>
      <c r="Z1466" s="40"/>
      <c r="AA1466" s="41"/>
      <c r="AB1466" s="40"/>
    </row>
    <row r="1467" spans="1:28" x14ac:dyDescent="0.2">
      <c r="A1467" s="75">
        <v>2413</v>
      </c>
      <c r="B1467" s="75" t="s">
        <v>3591</v>
      </c>
      <c r="C1467" s="75" t="s">
        <v>3592</v>
      </c>
      <c r="D1467" s="76">
        <v>3.5</v>
      </c>
      <c r="E1467" s="77">
        <v>3.4866530479960298</v>
      </c>
      <c r="F1467" s="116">
        <v>1995</v>
      </c>
      <c r="G14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7" s="76"/>
      <c r="I1467" s="77">
        <v>0.53999999999999992</v>
      </c>
      <c r="J1467" s="23">
        <f>(Tabela1[[#This Row],[real]]-1)^3/Tabela1[[#This Row],[Z]]*0.00002</f>
        <v>5.6948438262010941E-4</v>
      </c>
      <c r="K1467" s="112">
        <v>2186.3888023401878</v>
      </c>
      <c r="L1467" s="66">
        <v>3315.7332906346765</v>
      </c>
      <c r="M1467" s="79">
        <v>43008</v>
      </c>
      <c r="N1467" s="22">
        <f>IF(Tabela1[[#This Row],[Entry]]=$B$1,Tabela1[[#This Row],[real]],Tabela1[[#This Row],[L2]]/Tabela1[[#This Row],[days2]])</f>
        <v>3.6361310562786859</v>
      </c>
      <c r="O1467" s="64">
        <f>IF(Tabela1[[#This Row],[Entry]]=$B$1,Tabela1[[#This Row],[real]],Tabela1[[#This Row],[L]]/($B$1-Tabela1[[#This Row],[Entry]]))</f>
        <v>3.6516886460734321</v>
      </c>
      <c r="P1467" s="117">
        <v>601.29537920940527</v>
      </c>
      <c r="Q1467" s="78">
        <f>MIN(500,$B$1-Tabela1[[#This Row],[Entry]])</f>
        <v>500</v>
      </c>
      <c r="R1467" s="77">
        <f>(0.25-Tabela1[[#This Row],[days]]/2000)*$L$2+(Tabela1[[#This Row],[days]]/2000+0.75)*(IF(Tabela1[[#This Row],[real]]&gt;Tabela1[[#This Row],[AV2]],0.4*Tabela1[[#This Row],[real]]+0.6*Tabela1[[#This Row],[AV2]],Tabela1[[#This Row],[AV2]]))</f>
        <v>3.6361310562786859</v>
      </c>
      <c r="S1467" s="64">
        <f>Tabela1[[#This Row],[real]]-Tabela1[[#This Row],[AV2]]</f>
        <v>-0.14947800828265612</v>
      </c>
      <c r="T1467" s="64">
        <f>Tabela1[[#This Row],[real]]/Tabela1[[#This Row],[AV2]]</f>
        <v>0.95889091840500496</v>
      </c>
      <c r="U1467" s="172">
        <v>43472</v>
      </c>
      <c r="V1467" s="191" t="s">
        <v>4882</v>
      </c>
      <c r="W1467" s="191"/>
      <c r="X1467" s="2"/>
      <c r="Y1467" s="41"/>
      <c r="Z1467" s="40"/>
      <c r="AA1467" s="41"/>
      <c r="AB1467" s="40"/>
    </row>
    <row r="1468" spans="1:28" x14ac:dyDescent="0.2">
      <c r="A1468" s="75">
        <v>4126493</v>
      </c>
      <c r="B1468" s="75" t="s">
        <v>3541</v>
      </c>
      <c r="C1468" s="75" t="s">
        <v>3542</v>
      </c>
      <c r="D1468" s="76">
        <v>3.5</v>
      </c>
      <c r="E1468" s="77">
        <v>3.5117259398084442</v>
      </c>
      <c r="F1468" s="116">
        <v>2012</v>
      </c>
      <c r="G14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8" s="39"/>
      <c r="I1468" s="77">
        <v>0.56999999999999995</v>
      </c>
      <c r="J1468" s="23">
        <f>(Tabela1[[#This Row],[real]]-1)^3/Tabela1[[#This Row],[Z]]*0.00002</f>
        <v>5.5599628828703867E-4</v>
      </c>
      <c r="K1468" s="112">
        <v>2306.2842580488077</v>
      </c>
      <c r="L1468" s="66">
        <v>3571.4997421352623</v>
      </c>
      <c r="M1468" s="79">
        <v>42928</v>
      </c>
      <c r="N1468" s="22">
        <f>IF(Tabela1[[#This Row],[Entry]]=$B$1,Tabela1[[#This Row],[real]],Tabela1[[#This Row],[L2]]/Tabela1[[#This Row],[days2]])</f>
        <v>3.6122009859203636</v>
      </c>
      <c r="O1468" s="64">
        <f>IF(Tabela1[[#This Row],[Entry]]=$B$1,Tabela1[[#This Row],[real]],Tabela1[[#This Row],[L]]/($B$1-Tabela1[[#This Row],[Entry]]))</f>
        <v>3.6148782815134233</v>
      </c>
      <c r="P1468" s="117">
        <v>638.47063522717644</v>
      </c>
      <c r="Q1468" s="78">
        <f>MIN(500,$B$1-Tabela1[[#This Row],[Entry]])</f>
        <v>500</v>
      </c>
      <c r="R1468" s="77">
        <f>(0.25-Tabela1[[#This Row],[days]]/2000)*$L$2+(Tabela1[[#This Row],[days]]/2000+0.75)*(IF(Tabela1[[#This Row],[real]]&gt;Tabela1[[#This Row],[AV2]],0.4*Tabela1[[#This Row],[real]]+0.6*Tabela1[[#This Row],[AV2]],Tabela1[[#This Row],[AV2]]))</f>
        <v>3.6122009859203636</v>
      </c>
      <c r="S1468" s="64">
        <f>Tabela1[[#This Row],[real]]-Tabela1[[#This Row],[AV2]]</f>
        <v>-0.10047504611191949</v>
      </c>
      <c r="T1468" s="64">
        <f>Tabela1[[#This Row],[real]]/Tabela1[[#This Row],[AV2]]</f>
        <v>0.97218453610318167</v>
      </c>
      <c r="U1468" s="168">
        <v>43472</v>
      </c>
      <c r="V1468" s="191" t="s">
        <v>4277</v>
      </c>
      <c r="W1468" s="191"/>
      <c r="X1468" s="2"/>
      <c r="Y1468" s="41"/>
      <c r="Z1468" s="40"/>
      <c r="AA1468" s="41"/>
      <c r="AB1468" s="40"/>
    </row>
    <row r="1469" spans="1:28" x14ac:dyDescent="0.2">
      <c r="A1469" s="65">
        <v>3748981</v>
      </c>
      <c r="B1469" s="65" t="s">
        <v>2834</v>
      </c>
      <c r="C1469" s="65" t="s">
        <v>2835</v>
      </c>
      <c r="D1469" s="39">
        <v>3.5</v>
      </c>
      <c r="E1469" s="41">
        <v>3.5829106467255145</v>
      </c>
      <c r="F1469" s="116">
        <v>2011</v>
      </c>
      <c r="G14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69" s="39"/>
      <c r="I1469" s="41">
        <v>0.6</v>
      </c>
      <c r="J1469" s="23">
        <f>(Tabela1[[#This Row],[real]]-1)^3/Tabela1[[#This Row],[Z]]*0.00002</f>
        <v>5.7439002944933005E-4</v>
      </c>
      <c r="K1469" s="66">
        <v>2928.8164887796179</v>
      </c>
      <c r="L1469" s="66">
        <v>4879.7791671989607</v>
      </c>
      <c r="M1469" s="67">
        <v>42515</v>
      </c>
      <c r="N1469" s="22">
        <f>IF(Tabela1[[#This Row],[Entry]]=$B$1,Tabela1[[#This Row],[real]],Tabela1[[#This Row],[L2]]/Tabela1[[#This Row],[days2]])</f>
        <v>3.5270462255824637</v>
      </c>
      <c r="O1469" s="42">
        <f>IF(Tabela1[[#This Row],[Entry]]=$B$1,Tabela1[[#This Row],[real]],Tabela1[[#This Row],[L]]/($B$1-Tabela1[[#This Row],[Entry]]))</f>
        <v>3.4830686418265246</v>
      </c>
      <c r="P1469" s="115">
        <v>830.38789441891902</v>
      </c>
      <c r="Q1469" s="43">
        <f>MIN(500,$B$1-Tabela1[[#This Row],[Entry]])</f>
        <v>500</v>
      </c>
      <c r="R1469" s="41">
        <f>(0.25-Tabela1[[#This Row],[days]]/2000)*$L$2+(Tabela1[[#This Row],[days]]/2000+0.75)*(IF(Tabela1[[#This Row],[real]]&gt;Tabela1[[#This Row],[AV2]],0.4*Tabela1[[#This Row],[real]]+0.6*Tabela1[[#This Row],[AV2]],Tabela1[[#This Row],[AV2]]))</f>
        <v>3.5493919940396839</v>
      </c>
      <c r="S1469" s="42">
        <f>Tabela1[[#This Row],[real]]-Tabela1[[#This Row],[AV2]]</f>
        <v>5.5864421143050791E-2</v>
      </c>
      <c r="T1469" s="64">
        <f>Tabela1[[#This Row],[real]]/Tabela1[[#This Row],[AV2]]</f>
        <v>1.0158388684383701</v>
      </c>
      <c r="U1469" s="168">
        <v>43472</v>
      </c>
      <c r="V1469" s="191" t="s">
        <v>3938</v>
      </c>
      <c r="W1469" s="191"/>
      <c r="X1469" s="2"/>
      <c r="Y1469" s="41"/>
      <c r="Z1469" s="40"/>
      <c r="AA1469" s="41"/>
      <c r="AB1469" s="40"/>
    </row>
    <row r="1470" spans="1:28" x14ac:dyDescent="0.2">
      <c r="A1470" s="10">
        <v>3234953</v>
      </c>
      <c r="B1470" s="10" t="s">
        <v>2405</v>
      </c>
      <c r="C1470" s="10" t="s">
        <v>427</v>
      </c>
      <c r="D1470" s="2">
        <v>4</v>
      </c>
      <c r="E1470" s="21">
        <v>3.7809816045917435</v>
      </c>
      <c r="F1470" s="116">
        <v>2010</v>
      </c>
      <c r="G14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0" s="45"/>
      <c r="I1470" s="21">
        <v>0.86</v>
      </c>
      <c r="J1470" s="23">
        <f>(Tabela1[[#This Row],[real]]-1)^3/Tabela1[[#This Row],[Z]]*0.00002</f>
        <v>5.0017950548169969E-4</v>
      </c>
      <c r="K1470" s="24">
        <v>3273.0936939000035</v>
      </c>
      <c r="L1470" s="66">
        <v>5571.8211952115671</v>
      </c>
      <c r="M1470" s="1">
        <v>42409</v>
      </c>
      <c r="N1470" s="22">
        <f>IF(Tabela1[[#This Row],[Entry]]=$B$1,Tabela1[[#This Row],[real]],Tabela1[[#This Row],[L2]]/Tabela1[[#This Row],[days2]])</f>
        <v>3.7209252478551114</v>
      </c>
      <c r="O1470" s="22">
        <f>IF(Tabela1[[#This Row],[Entry]]=$B$1,Tabela1[[#This Row],[real]],Tabela1[[#This Row],[L]]/($B$1-Tabela1[[#This Row],[Entry]]))</f>
        <v>3.6972934274794738</v>
      </c>
      <c r="P1470" s="35">
        <v>879.64510864246586</v>
      </c>
      <c r="Q1470" s="3">
        <f>MIN(500,$B$1-Tabela1[[#This Row],[Entry]])</f>
        <v>500</v>
      </c>
      <c r="R1470" s="21">
        <f>(0.25-Tabela1[[#This Row],[days]]/2000)*$L$2+(Tabela1[[#This Row],[days]]/2000+0.75)*(IF(Tabela1[[#This Row],[real]]&gt;Tabela1[[#This Row],[AV2]],0.4*Tabela1[[#This Row],[real]]+0.6*Tabela1[[#This Row],[AV2]],Tabela1[[#This Row],[AV2]]))</f>
        <v>3.7449477905497641</v>
      </c>
      <c r="S1470" s="22">
        <f>Tabela1[[#This Row],[real]]-Tabela1[[#This Row],[AV2]]</f>
        <v>6.0056356736632122E-2</v>
      </c>
      <c r="T1470" s="47">
        <f>Tabela1[[#This Row],[real]]/Tabela1[[#This Row],[AV2]]</f>
        <v>1.0161401674949668</v>
      </c>
      <c r="U1470" s="172">
        <v>43472</v>
      </c>
      <c r="V1470" s="191" t="s">
        <v>4229</v>
      </c>
      <c r="W1470" s="191"/>
      <c r="X1470" s="2"/>
      <c r="Y1470" s="41"/>
      <c r="Z1470" s="40"/>
      <c r="AA1470" s="41"/>
      <c r="AB1470" s="40"/>
    </row>
    <row r="1471" spans="1:28" x14ac:dyDescent="0.2">
      <c r="A1471" s="65">
        <v>7537512</v>
      </c>
      <c r="B1471" s="65" t="s">
        <v>3149</v>
      </c>
      <c r="C1471" s="65" t="s">
        <v>3355</v>
      </c>
      <c r="D1471" s="39">
        <v>4</v>
      </c>
      <c r="E1471" s="41">
        <v>3.8139069625124322</v>
      </c>
      <c r="F1471" s="116">
        <v>2016</v>
      </c>
      <c r="G14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1" s="597"/>
      <c r="I1471" s="41">
        <v>0.66</v>
      </c>
      <c r="J1471" s="23">
        <f>(Tabela1[[#This Row],[real]]-1)^3/Tabela1[[#This Row],[Z]]*0.00002</f>
        <v>6.7517330418915807E-4</v>
      </c>
      <c r="K1471" s="66">
        <v>2822.9549930972235</v>
      </c>
      <c r="L1471" s="66">
        <v>4567.4182410813091</v>
      </c>
      <c r="M1471" s="67">
        <v>42736</v>
      </c>
      <c r="N1471" s="22">
        <f>IF(Tabela1[[#This Row],[Entry]]=$B$1,Tabela1[[#This Row],[real]],Tabela1[[#This Row],[L2]]/Tabela1[[#This Row],[days2]])</f>
        <v>3.8793306836904793</v>
      </c>
      <c r="O1471" s="42">
        <f>IF(Tabela1[[#This Row],[Entry]]=$B$1,Tabela1[[#This Row],[real]],Tabela1[[#This Row],[L]]/($B$1-Tabela1[[#This Row],[Entry]]))</f>
        <v>3.8706934246451774</v>
      </c>
      <c r="P1471" s="115">
        <v>727.69124966982554</v>
      </c>
      <c r="Q1471" s="43">
        <f>MIN(500,$B$1-Tabela1[[#This Row],[Entry]])</f>
        <v>500</v>
      </c>
      <c r="R1471" s="41">
        <f>(0.25-Tabela1[[#This Row],[days]]/2000)*$L$2+(Tabela1[[#This Row],[days]]/2000+0.75)*(IF(Tabela1[[#This Row],[real]]&gt;Tabela1[[#This Row],[AV2]],0.4*Tabela1[[#This Row],[real]]+0.6*Tabela1[[#This Row],[AV2]],Tabela1[[#This Row],[AV2]]))</f>
        <v>3.8793306836904793</v>
      </c>
      <c r="S1471" s="42">
        <f>Tabela1[[#This Row],[real]]-Tabela1[[#This Row],[AV2]]</f>
        <v>-6.5423721178047067E-2</v>
      </c>
      <c r="T1471" s="64">
        <f>Tabela1[[#This Row],[real]]/Tabela1[[#This Row],[AV2]]</f>
        <v>0.98313530696078522</v>
      </c>
      <c r="U1471" s="172">
        <v>43472</v>
      </c>
      <c r="V1471" s="191" t="s">
        <v>4643</v>
      </c>
      <c r="W1471" s="191"/>
      <c r="X1471" s="2"/>
      <c r="Y1471" s="41"/>
      <c r="Z1471" s="40"/>
      <c r="AA1471" s="41"/>
      <c r="AB1471" s="40"/>
    </row>
    <row r="1472" spans="1:28" x14ac:dyDescent="0.2">
      <c r="A1472" s="65">
        <v>8504</v>
      </c>
      <c r="B1472" s="65" t="s">
        <v>678</v>
      </c>
      <c r="C1472" s="65" t="s">
        <v>2735</v>
      </c>
      <c r="D1472" s="39">
        <v>4</v>
      </c>
      <c r="E1472" s="41">
        <v>3.6598083449340004</v>
      </c>
      <c r="F1472" s="116">
        <v>1994</v>
      </c>
      <c r="G14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4.3699783462694537</v>
      </c>
      <c r="H1472" s="39"/>
      <c r="I1472" s="41">
        <v>0.63</v>
      </c>
      <c r="J1472" s="23">
        <f>(Tabela1[[#This Row],[real]]-1)^3/Tabela1[[#This Row],[Z]]*0.00002</f>
        <v>5.973659704557677E-4</v>
      </c>
      <c r="K1472" s="66">
        <v>3233.9936365893846</v>
      </c>
      <c r="L1472" s="66">
        <v>5519.2924673108992</v>
      </c>
      <c r="M1472" s="67">
        <v>42417</v>
      </c>
      <c r="N1472" s="22">
        <f>IF(Tabela1[[#This Row],[Entry]]=$B$1,Tabela1[[#This Row],[real]],Tabela1[[#This Row],[L2]]/Tabela1[[#This Row],[days2]])</f>
        <v>3.6920787736389324</v>
      </c>
      <c r="O1472" s="42">
        <f>IF(Tabela1[[#This Row],[Entry]]=$B$1,Tabela1[[#This Row],[real]],Tabela1[[#This Row],[L]]/($B$1-Tabela1[[#This Row],[Entry]]))</f>
        <v>3.6819829668518338</v>
      </c>
      <c r="P1472" s="115">
        <v>875.92758304068991</v>
      </c>
      <c r="Q1472" s="43">
        <f>MIN(500,$B$1-Tabela1[[#This Row],[Entry]])</f>
        <v>500</v>
      </c>
      <c r="R1472" s="41">
        <f>(0.25-Tabela1[[#This Row],[days]]/2000)*$L$2+(Tabela1[[#This Row],[days]]/2000+0.75)*(IF(Tabela1[[#This Row],[real]]&gt;Tabela1[[#This Row],[AV2]],0.4*Tabela1[[#This Row],[real]]+0.6*Tabela1[[#This Row],[AV2]],Tabela1[[#This Row],[AV2]]))</f>
        <v>3.6920787736389324</v>
      </c>
      <c r="S1472" s="42">
        <f>Tabela1[[#This Row],[real]]-Tabela1[[#This Row],[AV2]]</f>
        <v>-3.2270428704932019E-2</v>
      </c>
      <c r="T1472" s="64">
        <f>Tabela1[[#This Row],[real]]/Tabela1[[#This Row],[AV2]]</f>
        <v>0.99125955032830293</v>
      </c>
      <c r="U1472" s="172">
        <v>43471</v>
      </c>
      <c r="V1472" s="191" t="s">
        <v>4869</v>
      </c>
      <c r="W1472" s="191"/>
      <c r="X1472" s="2"/>
      <c r="Y1472" s="41"/>
      <c r="Z1472" s="40"/>
      <c r="AA1472" s="41"/>
      <c r="AB1472" s="40"/>
    </row>
    <row r="1473" spans="1:28" x14ac:dyDescent="0.2">
      <c r="A1473" s="65">
        <v>8191615</v>
      </c>
      <c r="B1473" s="65" t="s">
        <v>60</v>
      </c>
      <c r="C1473" s="65" t="s">
        <v>3485</v>
      </c>
      <c r="D1473" s="39">
        <v>4</v>
      </c>
      <c r="E1473" s="41">
        <v>3.7108653928516429</v>
      </c>
      <c r="F1473" s="116">
        <v>2017</v>
      </c>
      <c r="G14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1.8961553117407268</v>
      </c>
      <c r="I1473" s="41">
        <v>0.79999999999999993</v>
      </c>
      <c r="J1473" s="23">
        <f>(Tabela1[[#This Row],[real]]-1)^3/Tabela1[[#This Row],[Z]]*0.00002</f>
        <v>4.9803959210423189E-4</v>
      </c>
      <c r="K1473" s="66">
        <v>2756.5403526017399</v>
      </c>
      <c r="L1473" s="66">
        <v>4440.677389692476</v>
      </c>
      <c r="M1473" s="67">
        <v>42841</v>
      </c>
      <c r="N1473" s="22">
        <f>IF(Tabela1[[#This Row],[Entry]]=$B$1,Tabela1[[#This Row],[real]],Tabela1[[#This Row],[L2]]/Tabela1[[#This Row],[days2]])</f>
        <v>4.0603115699570402</v>
      </c>
      <c r="O1473" s="42">
        <f>IF(Tabela1[[#This Row],[Entry]]=$B$1,Tabela1[[#This Row],[real]],Tabela1[[#This Row],[L]]/($B$1-Tabela1[[#This Row],[Entry]]))</f>
        <v>4.1308626880860242</v>
      </c>
      <c r="P1473" s="115">
        <v>678.89872614650244</v>
      </c>
      <c r="Q1473" s="43">
        <f>MIN(500,$B$1-Tabela1[[#This Row],[Entry]])</f>
        <v>500</v>
      </c>
      <c r="R1473" s="41">
        <f>(0.25-Tabela1[[#This Row],[days]]/2000)*$L$2+(Tabela1[[#This Row],[days]]/2000+0.75)*(IF(Tabela1[[#This Row],[real]]&gt;Tabela1[[#This Row],[AV2]],0.4*Tabela1[[#This Row],[real]]+0.6*Tabela1[[#This Row],[AV2]],Tabela1[[#This Row],[AV2]]))</f>
        <v>4.0603115699570402</v>
      </c>
      <c r="S1473" s="42">
        <f>Tabela1[[#This Row],[real]]-Tabela1[[#This Row],[AV2]]</f>
        <v>-0.34944617710539738</v>
      </c>
      <c r="T1473" s="64">
        <f>Tabela1[[#This Row],[real]]/Tabela1[[#This Row],[AV2]]</f>
        <v>0.91393611768835403</v>
      </c>
      <c r="U1473" s="172">
        <v>43471</v>
      </c>
      <c r="V1473" s="191" t="s">
        <v>4113</v>
      </c>
      <c r="W1473" s="191"/>
      <c r="X1473" s="2"/>
      <c r="Y1473" s="41"/>
      <c r="Z1473" s="40"/>
      <c r="AA1473" s="41"/>
      <c r="AB1473" s="40"/>
    </row>
    <row r="1474" spans="1:28" x14ac:dyDescent="0.2">
      <c r="A1474" s="65">
        <v>6719</v>
      </c>
      <c r="B1474" s="65" t="s">
        <v>3075</v>
      </c>
      <c r="C1474" s="65" t="s">
        <v>3076</v>
      </c>
      <c r="D1474" s="39">
        <v>3</v>
      </c>
      <c r="E1474" s="41">
        <v>2.8507502343098485</v>
      </c>
      <c r="F1474" s="116">
        <v>1984</v>
      </c>
      <c r="G14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4" s="39"/>
      <c r="I1474" s="41">
        <v>0.41</v>
      </c>
      <c r="J1474" s="23">
        <f>(Tabela1[[#This Row],[real]]-1)^3/Tabela1[[#This Row],[Z]]*0.00002</f>
        <v>3.0923566609875974E-4</v>
      </c>
      <c r="K1474" s="66">
        <v>2195.9866689380788</v>
      </c>
      <c r="L1474" s="66">
        <v>3619.7205999166258</v>
      </c>
      <c r="M1474" s="67">
        <v>42635</v>
      </c>
      <c r="N1474" s="22">
        <f>IF(Tabela1[[#This Row],[Entry]]=$B$1,Tabela1[[#This Row],[real]],Tabela1[[#This Row],[L2]]/Tabela1[[#This Row],[days2]])</f>
        <v>2.8349028749098242</v>
      </c>
      <c r="O1474" s="42">
        <f>IF(Tabela1[[#This Row],[Entry]]=$B$1,Tabela1[[#This Row],[real]],Tabela1[[#This Row],[L]]/($B$1-Tabela1[[#This Row],[Entry]]))</f>
        <v>2.8256991412307775</v>
      </c>
      <c r="P1474" s="115">
        <v>774.62501039226299</v>
      </c>
      <c r="Q1474" s="43">
        <f>MIN(500,$B$1-Tabela1[[#This Row],[Entry]])</f>
        <v>500</v>
      </c>
      <c r="R1474" s="41">
        <f>(0.25-Tabela1[[#This Row],[days]]/2000)*$L$2+(Tabela1[[#This Row],[days]]/2000+0.75)*(IF(Tabela1[[#This Row],[real]]&gt;Tabela1[[#This Row],[AV2]],0.4*Tabela1[[#This Row],[real]]+0.6*Tabela1[[#This Row],[AV2]],Tabela1[[#This Row],[AV2]]))</f>
        <v>2.8412418186698338</v>
      </c>
      <c r="S1474" s="42">
        <f>Tabela1[[#This Row],[real]]-Tabela1[[#This Row],[AV2]]</f>
        <v>1.5847359400024352E-2</v>
      </c>
      <c r="T1474" s="64">
        <f>Tabela1[[#This Row],[real]]/Tabela1[[#This Row],[AV2]]</f>
        <v>1.0055900890080858</v>
      </c>
      <c r="U1474" s="168">
        <v>43471</v>
      </c>
      <c r="V1474" s="191" t="s">
        <v>4145</v>
      </c>
      <c r="W1474" s="191"/>
      <c r="X1474" s="2"/>
      <c r="Y1474" s="41"/>
      <c r="Z1474" s="40"/>
      <c r="AA1474" s="41"/>
      <c r="AB1474" s="40"/>
    </row>
    <row r="1475" spans="1:28" x14ac:dyDescent="0.2">
      <c r="A1475" s="65">
        <v>147973</v>
      </c>
      <c r="B1475" s="65" t="s">
        <v>3090</v>
      </c>
      <c r="C1475" s="65" t="s">
        <v>3091</v>
      </c>
      <c r="D1475" s="39">
        <v>3</v>
      </c>
      <c r="E1475" s="41">
        <v>2.9520977423856984</v>
      </c>
      <c r="F1475" s="116">
        <v>1988</v>
      </c>
      <c r="G14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5" s="39"/>
      <c r="I1475" s="41">
        <v>0.38</v>
      </c>
      <c r="J1475" s="23">
        <f>(Tabela1[[#This Row],[real]]-1)^3/Tabela1[[#This Row],[Z]]*0.00002</f>
        <v>3.9151740781875015E-4</v>
      </c>
      <c r="K1475" s="66">
        <v>2303.3145944670136</v>
      </c>
      <c r="L1475" s="66">
        <v>3802.7388304147312</v>
      </c>
      <c r="M1475" s="67">
        <v>42640</v>
      </c>
      <c r="N1475" s="22">
        <f>IF(Tabela1[[#This Row],[Entry]]=$B$1,Tabela1[[#This Row],[real]],Tabela1[[#This Row],[L2]]/Tabela1[[#This Row],[days2]])</f>
        <v>2.9824031479864597</v>
      </c>
      <c r="O1475" s="42">
        <f>IF(Tabela1[[#This Row],[Entry]]=$B$1,Tabela1[[#This Row],[real]],Tabela1[[#This Row],[L]]/($B$1-Tabela1[[#This Row],[Entry]]))</f>
        <v>2.9802028451526108</v>
      </c>
      <c r="P1475" s="115">
        <v>772.30155689115134</v>
      </c>
      <c r="Q1475" s="43">
        <f>MIN(500,$B$1-Tabela1[[#This Row],[Entry]])</f>
        <v>500</v>
      </c>
      <c r="R1475" s="41">
        <f>(0.25-Tabela1[[#This Row],[days]]/2000)*$L$2+(Tabela1[[#This Row],[days]]/2000+0.75)*(IF(Tabela1[[#This Row],[real]]&gt;Tabela1[[#This Row],[AV2]],0.4*Tabela1[[#This Row],[real]]+0.6*Tabela1[[#This Row],[AV2]],Tabela1[[#This Row],[AV2]]))</f>
        <v>2.9824031479864597</v>
      </c>
      <c r="S1475" s="42">
        <f>Tabela1[[#This Row],[real]]-Tabela1[[#This Row],[AV2]]</f>
        <v>-3.0305405600761226E-2</v>
      </c>
      <c r="T1475" s="64">
        <f>Tabela1[[#This Row],[real]]/Tabela1[[#This Row],[AV2]]</f>
        <v>0.98983859522103124</v>
      </c>
      <c r="U1475" s="172">
        <v>43471</v>
      </c>
      <c r="V1475" s="191" t="s">
        <v>4522</v>
      </c>
      <c r="W1475" s="191"/>
      <c r="X1475" s="2"/>
      <c r="Y1475" s="41"/>
      <c r="Z1475" s="40"/>
      <c r="AA1475" s="41"/>
      <c r="AB1475" s="40"/>
    </row>
    <row r="1476" spans="1:28" x14ac:dyDescent="0.2">
      <c r="A1476" s="65">
        <v>6296430</v>
      </c>
      <c r="B1476" s="65" t="s">
        <v>1045</v>
      </c>
      <c r="C1476" s="65" t="s">
        <v>1046</v>
      </c>
      <c r="D1476" s="39">
        <v>3.5</v>
      </c>
      <c r="E1476" s="41">
        <v>3.3177776643378105</v>
      </c>
      <c r="F1476" s="116">
        <v>2015</v>
      </c>
      <c r="G14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6" s="39"/>
      <c r="I1476" s="41">
        <v>0.67</v>
      </c>
      <c r="J1476" s="23">
        <f>(Tabela1[[#This Row],[real]]-1)^3/Tabela1[[#This Row],[Z]]*0.00002</f>
        <v>3.7168113028356454E-4</v>
      </c>
      <c r="K1476" s="66">
        <v>2987.0354761525919</v>
      </c>
      <c r="L1476" s="66">
        <v>5123.8560614623921</v>
      </c>
      <c r="M1476" s="67">
        <v>42409</v>
      </c>
      <c r="N1476" s="22">
        <f>IF(Tabela1[[#This Row],[Entry]]=$B$1,Tabela1[[#This Row],[real]],Tabela1[[#This Row],[L2]]/Tabela1[[#This Row],[days2]])</f>
        <v>3.3957279439232129</v>
      </c>
      <c r="O1476" s="42">
        <f>IF(Tabela1[[#This Row],[Entry]]=$B$1,Tabela1[[#This Row],[real]],Tabela1[[#This Row],[L]]/($B$1-Tabela1[[#This Row],[Entry]]))</f>
        <v>3.4000372007049715</v>
      </c>
      <c r="P1476" s="115">
        <v>879.64510864246586</v>
      </c>
      <c r="Q1476" s="43">
        <f>MIN(500,$B$1-Tabela1[[#This Row],[Entry]])</f>
        <v>500</v>
      </c>
      <c r="R1476" s="41">
        <f>(0.25-Tabela1[[#This Row],[days]]/2000)*$L$2+(Tabela1[[#This Row],[days]]/2000+0.75)*(IF(Tabela1[[#This Row],[real]]&gt;Tabela1[[#This Row],[AV2]],0.4*Tabela1[[#This Row],[real]]+0.6*Tabela1[[#This Row],[AV2]],Tabela1[[#This Row],[AV2]]))</f>
        <v>3.3957279439232129</v>
      </c>
      <c r="S1476" s="42">
        <f>Tabela1[[#This Row],[real]]-Tabela1[[#This Row],[AV2]]</f>
        <v>-7.7950279585402349E-2</v>
      </c>
      <c r="T1476" s="64">
        <f>Tabela1[[#This Row],[real]]/Tabela1[[#This Row],[AV2]]</f>
        <v>0.97704460402226945</v>
      </c>
      <c r="U1476" s="168">
        <v>43471</v>
      </c>
      <c r="V1476" s="191" t="s">
        <v>4203</v>
      </c>
      <c r="W1476" s="191"/>
      <c r="X1476" s="2"/>
      <c r="Y1476" s="41"/>
      <c r="Z1476" s="40"/>
      <c r="AA1476" s="41"/>
      <c r="AB1476" s="40"/>
    </row>
    <row r="1477" spans="1:28" x14ac:dyDescent="0.2">
      <c r="A1477" s="65">
        <v>10391</v>
      </c>
      <c r="B1477" s="65" t="s">
        <v>776</v>
      </c>
      <c r="C1477" s="65" t="s">
        <v>777</v>
      </c>
      <c r="D1477" s="39">
        <v>3.5</v>
      </c>
      <c r="E1477" s="41">
        <v>3.5372401435231517</v>
      </c>
      <c r="F1477" s="116">
        <v>1980</v>
      </c>
      <c r="G14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7" s="39"/>
      <c r="I1477" s="41">
        <v>0.76</v>
      </c>
      <c r="J1477" s="23">
        <f>(Tabela1[[#This Row],[real]]-1)^3/Tabela1[[#This Row],[Z]]*0.00002</f>
        <v>4.2983435655041661E-4</v>
      </c>
      <c r="K1477" s="66">
        <v>3102.5634684482416</v>
      </c>
      <c r="L1477" s="66">
        <v>5297.9151673919887</v>
      </c>
      <c r="M1477" s="67">
        <v>42409</v>
      </c>
      <c r="N1477" s="22">
        <f>IF(Tabela1[[#This Row],[Entry]]=$B$1,Tabela1[[#This Row],[real]],Tabela1[[#This Row],[L2]]/Tabela1[[#This Row],[days2]])</f>
        <v>3.5270627187779735</v>
      </c>
      <c r="O1477" s="42">
        <f>IF(Tabela1[[#This Row],[Entry]]=$B$1,Tabela1[[#This Row],[real]],Tabela1[[#This Row],[L]]/($B$1-Tabela1[[#This Row],[Entry]]))</f>
        <v>3.515537602781678</v>
      </c>
      <c r="P1477" s="115">
        <v>879.64510864246586</v>
      </c>
      <c r="Q1477" s="43">
        <f>MIN(500,$B$1-Tabela1[[#This Row],[Entry]])</f>
        <v>500</v>
      </c>
      <c r="R1477" s="41">
        <f>(0.25-Tabela1[[#This Row],[days]]/2000)*$L$2+(Tabela1[[#This Row],[days]]/2000+0.75)*(IF(Tabela1[[#This Row],[real]]&gt;Tabela1[[#This Row],[AV2]],0.4*Tabela1[[#This Row],[real]]+0.6*Tabela1[[#This Row],[AV2]],Tabela1[[#This Row],[AV2]]))</f>
        <v>3.5311336886760447</v>
      </c>
      <c r="S1477" s="42">
        <f>Tabela1[[#This Row],[real]]-Tabela1[[#This Row],[AV2]]</f>
        <v>1.0177424745178243E-2</v>
      </c>
      <c r="T1477" s="64">
        <f>Tabela1[[#This Row],[real]]/Tabela1[[#This Row],[AV2]]</f>
        <v>1.0028855241759649</v>
      </c>
      <c r="U1477" s="168">
        <v>43471</v>
      </c>
      <c r="V1477" s="191" t="s">
        <v>3938</v>
      </c>
      <c r="W1477" s="191"/>
      <c r="X1477" s="2"/>
      <c r="Y1477" s="41"/>
      <c r="Z1477" s="40"/>
      <c r="AA1477" s="41"/>
      <c r="AB1477" s="40"/>
    </row>
    <row r="1478" spans="1:28" x14ac:dyDescent="0.2">
      <c r="A1478" s="65">
        <v>112941</v>
      </c>
      <c r="B1478" s="65" t="s">
        <v>1927</v>
      </c>
      <c r="C1478" s="65" t="s">
        <v>3480</v>
      </c>
      <c r="D1478" s="39">
        <v>3.5</v>
      </c>
      <c r="E1478" s="41">
        <v>3.5427105690966942</v>
      </c>
      <c r="F1478" s="116">
        <v>1999</v>
      </c>
      <c r="G14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8" s="39"/>
      <c r="I1478" s="41">
        <v>0.57999999999999996</v>
      </c>
      <c r="J1478" s="23">
        <f>(Tabela1[[#This Row],[real]]-1)^3/Tabela1[[#This Row],[Z]]*0.00002</f>
        <v>5.6688215614538416E-4</v>
      </c>
      <c r="K1478" s="66">
        <v>2459.608879097877</v>
      </c>
      <c r="L1478" s="66">
        <v>3893.8467340402026</v>
      </c>
      <c r="M1478" s="67">
        <v>42838</v>
      </c>
      <c r="N1478" s="22">
        <f>IF(Tabela1[[#This Row],[Entry]]=$B$1,Tabela1[[#This Row],[real]],Tabela1[[#This Row],[L2]]/Tabela1[[#This Row],[days2]])</f>
        <v>3.6155150920827994</v>
      </c>
      <c r="O1478" s="42">
        <f>IF(Tabela1[[#This Row],[Entry]]=$B$1,Tabela1[[#This Row],[real]],Tabela1[[#This Row],[L]]/($B$1-Tabela1[[#This Row],[Entry]]))</f>
        <v>3.6121027217441584</v>
      </c>
      <c r="P1478" s="115">
        <v>680.29279824716855</v>
      </c>
      <c r="Q1478" s="43">
        <f>MIN(500,$B$1-Tabela1[[#This Row],[Entry]])</f>
        <v>500</v>
      </c>
      <c r="R1478" s="41">
        <f>(0.25-Tabela1[[#This Row],[days]]/2000)*$L$2+(Tabela1[[#This Row],[days]]/2000+0.75)*(IF(Tabela1[[#This Row],[real]]&gt;Tabela1[[#This Row],[AV2]],0.4*Tabela1[[#This Row],[real]]+0.6*Tabela1[[#This Row],[AV2]],Tabela1[[#This Row],[AV2]]))</f>
        <v>3.6155150920827994</v>
      </c>
      <c r="S1478" s="42">
        <f>Tabela1[[#This Row],[real]]-Tabela1[[#This Row],[AV2]]</f>
        <v>-7.280452298610518E-2</v>
      </c>
      <c r="T1478" s="64">
        <f>Tabela1[[#This Row],[real]]/Tabela1[[#This Row],[AV2]]</f>
        <v>0.97986330546772393</v>
      </c>
      <c r="U1478" s="168">
        <v>43471</v>
      </c>
      <c r="V1478" s="191" t="s">
        <v>5739</v>
      </c>
      <c r="W1478" s="191"/>
      <c r="X1478" s="2"/>
      <c r="Y1478" s="41"/>
      <c r="Z1478" s="40"/>
      <c r="AA1478" s="41"/>
      <c r="AB1478" s="40"/>
    </row>
    <row r="1479" spans="1:28" x14ac:dyDescent="0.2">
      <c r="A1479" s="65">
        <v>837859</v>
      </c>
      <c r="B1479" s="65" t="s">
        <v>261</v>
      </c>
      <c r="C1479" s="65" t="s">
        <v>990</v>
      </c>
      <c r="D1479" s="39">
        <v>3.5</v>
      </c>
      <c r="E1479" s="41">
        <v>3.5657617488124478</v>
      </c>
      <c r="F1479" s="116">
        <v>1987</v>
      </c>
      <c r="G14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79" s="39"/>
      <c r="I1479" s="41">
        <v>0.87</v>
      </c>
      <c r="J1479" s="23">
        <f>(Tabela1[[#This Row],[real]]-1)^3/Tabela1[[#This Row],[Z]]*0.00002</f>
        <v>3.8829314347227784E-4</v>
      </c>
      <c r="K1479" s="66">
        <v>3155.8986788225211</v>
      </c>
      <c r="L1479" s="66">
        <v>5393.7259375918748</v>
      </c>
      <c r="M1479" s="67">
        <v>42409</v>
      </c>
      <c r="N1479" s="22">
        <f>IF(Tabela1[[#This Row],[Entry]]=$B$1,Tabela1[[#This Row],[real]],Tabela1[[#This Row],[L2]]/Tabela1[[#This Row],[days2]])</f>
        <v>3.5876953646601186</v>
      </c>
      <c r="O1479" s="42">
        <f>IF(Tabela1[[#This Row],[Entry]]=$B$1,Tabela1[[#This Row],[real]],Tabela1[[#This Row],[L]]/($B$1-Tabela1[[#This Row],[Entry]]))</f>
        <v>3.579114756198988</v>
      </c>
      <c r="P1479" s="115">
        <v>879.64510864246586</v>
      </c>
      <c r="Q1479" s="43">
        <f>MIN(500,$B$1-Tabela1[[#This Row],[Entry]])</f>
        <v>500</v>
      </c>
      <c r="R1479" s="41">
        <f>(0.25-Tabela1[[#This Row],[days]]/2000)*$L$2+(Tabela1[[#This Row],[days]]/2000+0.75)*(IF(Tabela1[[#This Row],[real]]&gt;Tabela1[[#This Row],[AV2]],0.4*Tabela1[[#This Row],[real]]+0.6*Tabela1[[#This Row],[AV2]],Tabela1[[#This Row],[AV2]]))</f>
        <v>3.5876953646601186</v>
      </c>
      <c r="S1479" s="42">
        <f>Tabela1[[#This Row],[real]]-Tabela1[[#This Row],[AV2]]</f>
        <v>-2.193361584767084E-2</v>
      </c>
      <c r="T1479" s="64">
        <f>Tabela1[[#This Row],[real]]/Tabela1[[#This Row],[AV2]]</f>
        <v>0.99388643303895763</v>
      </c>
      <c r="U1479" s="168">
        <v>43471</v>
      </c>
      <c r="V1479" s="191" t="s">
        <v>3971</v>
      </c>
      <c r="W1479" s="191"/>
      <c r="X1479" s="2"/>
      <c r="Y1479" s="41"/>
      <c r="Z1479" s="40"/>
      <c r="AA1479" s="41"/>
      <c r="AB1479" s="40"/>
    </row>
    <row r="1480" spans="1:28" x14ac:dyDescent="0.2">
      <c r="A1480" s="10">
        <v>5928944</v>
      </c>
      <c r="B1480" s="28" t="s">
        <v>3377</v>
      </c>
      <c r="C1480" s="28" t="s">
        <v>3378</v>
      </c>
      <c r="D1480" s="27">
        <v>3.5</v>
      </c>
      <c r="E1480" s="29">
        <v>3.5864500111621074</v>
      </c>
      <c r="F1480" s="116">
        <v>2015</v>
      </c>
      <c r="G14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0" s="39"/>
      <c r="I1480" s="29">
        <v>0.74</v>
      </c>
      <c r="J1480" s="23">
        <f>(Tabela1[[#This Row],[real]]-1)^3/Tabela1[[#This Row],[Z]]*0.00002</f>
        <v>4.6763880637028027E-4</v>
      </c>
      <c r="K1480" s="113">
        <v>2740.1137256957541</v>
      </c>
      <c r="L1480" s="66">
        <v>4467.4395830050471</v>
      </c>
      <c r="M1480" s="32">
        <v>42750</v>
      </c>
      <c r="N1480" s="22">
        <f>IF(Tabela1[[#This Row],[Entry]]=$B$1,Tabela1[[#This Row],[real]],Tabela1[[#This Row],[L2]]/Tabela1[[#This Row],[days2]])</f>
        <v>3.7994571746736203</v>
      </c>
      <c r="O1480" s="30">
        <f>IF(Tabela1[[#This Row],[Entry]]=$B$1,Tabela1[[#This Row],[real]],Tabela1[[#This Row],[L]]/($B$1-Tabela1[[#This Row],[Entry]]))</f>
        <v>3.8314233130403492</v>
      </c>
      <c r="P1480" s="118">
        <v>721.18557986671726</v>
      </c>
      <c r="Q1480" s="31">
        <f>MIN(500,$B$1-Tabela1[[#This Row],[Entry]])</f>
        <v>500</v>
      </c>
      <c r="R1480" s="29">
        <f>(0.25-Tabela1[[#This Row],[days]]/2000)*$L$2+(Tabela1[[#This Row],[days]]/2000+0.75)*(IF(Tabela1[[#This Row],[real]]&gt;Tabela1[[#This Row],[AV2]],0.4*Tabela1[[#This Row],[real]]+0.6*Tabela1[[#This Row],[AV2]],Tabela1[[#This Row],[AV2]]))</f>
        <v>3.7994571746736203</v>
      </c>
      <c r="S1480" s="30">
        <f>Tabela1[[#This Row],[real]]-Tabela1[[#This Row],[AV2]]</f>
        <v>-0.21300716351151294</v>
      </c>
      <c r="T1480" s="47">
        <f>Tabela1[[#This Row],[real]]/Tabela1[[#This Row],[AV2]]</f>
        <v>0.94393747482367385</v>
      </c>
      <c r="U1480" s="172">
        <v>43471</v>
      </c>
      <c r="V1480" s="191" t="s">
        <v>4200</v>
      </c>
      <c r="W1480" s="191"/>
      <c r="X1480" s="2"/>
      <c r="Y1480" s="41"/>
      <c r="Z1480" s="40"/>
      <c r="AA1480" s="41"/>
      <c r="AB1480" s="40"/>
    </row>
    <row r="1481" spans="1:28" x14ac:dyDescent="0.2">
      <c r="A1481" s="65">
        <v>9008</v>
      </c>
      <c r="B1481" s="65" t="s">
        <v>276</v>
      </c>
      <c r="C1481" s="65" t="s">
        <v>1033</v>
      </c>
      <c r="D1481" s="39">
        <v>3.5</v>
      </c>
      <c r="E1481" s="41">
        <v>3.6011287595572816</v>
      </c>
      <c r="F1481" s="116">
        <v>1987</v>
      </c>
      <c r="G14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1" s="39">
        <v>1</v>
      </c>
      <c r="I1481" s="41">
        <v>0.89</v>
      </c>
      <c r="J1481" s="23">
        <f>(Tabela1[[#This Row],[real]]-1)^3/Tabela1[[#This Row],[Z]]*0.00002</f>
        <v>3.9548092546573701E-4</v>
      </c>
      <c r="K1481" s="66">
        <v>3185.985518651843</v>
      </c>
      <c r="L1481" s="66">
        <v>5433.6209934483959</v>
      </c>
      <c r="M1481" s="67">
        <v>42409</v>
      </c>
      <c r="N1481" s="22">
        <f>IF(Tabela1[[#This Row],[Entry]]=$B$1,Tabela1[[#This Row],[real]],Tabela1[[#This Row],[L2]]/Tabela1[[#This Row],[days2]])</f>
        <v>3.6218987491088241</v>
      </c>
      <c r="O1481" s="42">
        <f>IF(Tabela1[[#This Row],[Entry]]=$B$1,Tabela1[[#This Row],[real]],Tabela1[[#This Row],[L]]/($B$1-Tabela1[[#This Row],[Entry]]))</f>
        <v>3.6055879186784314</v>
      </c>
      <c r="P1481" s="115">
        <v>879.64510864246586</v>
      </c>
      <c r="Q1481" s="43">
        <f>MIN(500,$B$1-Tabela1[[#This Row],[Entry]])</f>
        <v>500</v>
      </c>
      <c r="R1481" s="41">
        <f>(0.25-Tabela1[[#This Row],[days]]/2000)*$L$2+(Tabela1[[#This Row],[days]]/2000+0.75)*(IF(Tabela1[[#This Row],[real]]&gt;Tabela1[[#This Row],[AV2]],0.4*Tabela1[[#This Row],[real]]+0.6*Tabela1[[#This Row],[AV2]],Tabela1[[#This Row],[AV2]]))</f>
        <v>3.6218987491088241</v>
      </c>
      <c r="S1481" s="42">
        <f>Tabela1[[#This Row],[real]]-Tabela1[[#This Row],[AV2]]</f>
        <v>-2.0769989551542523E-2</v>
      </c>
      <c r="T1481" s="64">
        <f>Tabela1[[#This Row],[real]]/Tabela1[[#This Row],[AV2]]</f>
        <v>0.99426544169500786</v>
      </c>
      <c r="U1481" s="168">
        <v>43471</v>
      </c>
      <c r="V1481" s="191" t="s">
        <v>3993</v>
      </c>
      <c r="W1481" s="191"/>
      <c r="X1481" s="2"/>
      <c r="Y1481" s="41"/>
      <c r="Z1481" s="40"/>
      <c r="AA1481" s="41"/>
      <c r="AB1481" s="40"/>
    </row>
    <row r="1482" spans="1:28" x14ac:dyDescent="0.2">
      <c r="A1482" s="10">
        <v>7381986</v>
      </c>
      <c r="B1482" s="10" t="s">
        <v>204</v>
      </c>
      <c r="C1482" s="10" t="s">
        <v>2877</v>
      </c>
      <c r="D1482" s="2">
        <v>3.5</v>
      </c>
      <c r="E1482" s="21">
        <v>3.2364428048079428</v>
      </c>
      <c r="F1482" s="116">
        <v>2016</v>
      </c>
      <c r="G14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1.6242828866597621</v>
      </c>
      <c r="I1482" s="21">
        <v>0.65</v>
      </c>
      <c r="J1482" s="23">
        <f>(Tabela1[[#This Row],[real]]-1)^3/Tabela1[[#This Row],[Z]]*0.00002</f>
        <v>3.4418348429681377E-4</v>
      </c>
      <c r="K1482" s="24">
        <v>2757.6193599662183</v>
      </c>
      <c r="L1482" s="66">
        <v>4661.5582846999969</v>
      </c>
      <c r="M1482" s="1">
        <v>42555</v>
      </c>
      <c r="N1482" s="22">
        <f>IF(Tabela1[[#This Row],[Entry]]=$B$1,Tabela1[[#This Row],[real]],Tabela1[[#This Row],[L2]]/Tabela1[[#This Row],[days2]])</f>
        <v>3.3969185205629957</v>
      </c>
      <c r="O1482" s="22">
        <f>IF(Tabela1[[#This Row],[Entry]]=$B$1,Tabela1[[#This Row],[real]],Tabela1[[#This Row],[L]]/($B$1-Tabela1[[#This Row],[Entry]]))</f>
        <v>3.4250979314474628</v>
      </c>
      <c r="P1482" s="35">
        <v>811.80026641003394</v>
      </c>
      <c r="Q1482" s="3">
        <f>MIN(500,$B$1-Tabela1[[#This Row],[Entry]])</f>
        <v>500</v>
      </c>
      <c r="R1482" s="21">
        <f>(0.25-Tabela1[[#This Row],[days]]/2000)*$L$2+(Tabela1[[#This Row],[days]]/2000+0.75)*(IF(Tabela1[[#This Row],[real]]&gt;Tabela1[[#This Row],[AV2]],0.4*Tabela1[[#This Row],[real]]+0.6*Tabela1[[#This Row],[AV2]],Tabela1[[#This Row],[AV2]]))</f>
        <v>3.3969185205629957</v>
      </c>
      <c r="S1482" s="22">
        <f>Tabela1[[#This Row],[real]]-Tabela1[[#This Row],[AV2]]</f>
        <v>-0.16047571575505293</v>
      </c>
      <c r="T1482" s="47">
        <f>Tabela1[[#This Row],[real]]/Tabela1[[#This Row],[AV2]]</f>
        <v>0.95275844422419176</v>
      </c>
      <c r="U1482" s="168">
        <v>43470</v>
      </c>
      <c r="V1482" s="191" t="s">
        <v>4156</v>
      </c>
      <c r="W1482" s="191"/>
      <c r="X1482" s="2"/>
      <c r="Y1482" s="41"/>
      <c r="Z1482" s="40"/>
      <c r="AA1482" s="41"/>
      <c r="AB1482" s="40"/>
    </row>
    <row r="1483" spans="1:28" x14ac:dyDescent="0.2">
      <c r="A1483" s="65">
        <v>733</v>
      </c>
      <c r="B1483" s="65" t="s">
        <v>797</v>
      </c>
      <c r="C1483" s="65" t="s">
        <v>1961</v>
      </c>
      <c r="D1483" s="39">
        <v>3</v>
      </c>
      <c r="E1483" s="41">
        <v>2.9992567368310832</v>
      </c>
      <c r="F1483" s="116">
        <v>2000</v>
      </c>
      <c r="G14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3" s="39"/>
      <c r="I1483" s="41">
        <v>0.64</v>
      </c>
      <c r="J1483" s="23">
        <f>(Tabela1[[#This Row],[real]]-1)^3/Tabela1[[#This Row],[Z]]*0.00002</f>
        <v>2.4972137988135061E-4</v>
      </c>
      <c r="K1483" s="66">
        <v>2465.6688825642555</v>
      </c>
      <c r="L1483" s="66">
        <v>4163.6975512227136</v>
      </c>
      <c r="M1483" s="67">
        <v>42409</v>
      </c>
      <c r="N1483" s="22">
        <f>IF(Tabela1[[#This Row],[Entry]]=$B$1,Tabela1[[#This Row],[real]],Tabela1[[#This Row],[L2]]/Tabela1[[#This Row],[days2]])</f>
        <v>2.8030268779297369</v>
      </c>
      <c r="O1483" s="42">
        <f>IF(Tabela1[[#This Row],[Entry]]=$B$1,Tabela1[[#This Row],[real]],Tabela1[[#This Row],[L]]/($B$1-Tabela1[[#This Row],[Entry]]))</f>
        <v>2.7629048116939043</v>
      </c>
      <c r="P1483" s="115">
        <v>879.64510864246586</v>
      </c>
      <c r="Q1483" s="43">
        <f>MIN(500,$B$1-Tabela1[[#This Row],[Entry]])</f>
        <v>500</v>
      </c>
      <c r="R1483" s="41">
        <f>(0.25-Tabela1[[#This Row],[days]]/2000)*$L$2+(Tabela1[[#This Row],[days]]/2000+0.75)*(IF(Tabela1[[#This Row],[real]]&gt;Tabela1[[#This Row],[AV2]],0.4*Tabela1[[#This Row],[real]]+0.6*Tabela1[[#This Row],[AV2]],Tabela1[[#This Row],[AV2]]))</f>
        <v>2.8815188214902756</v>
      </c>
      <c r="S1483" s="42">
        <f>Tabela1[[#This Row],[real]]-Tabela1[[#This Row],[AV2]]</f>
        <v>0.19622985890134625</v>
      </c>
      <c r="T1483" s="64">
        <f>Tabela1[[#This Row],[real]]/Tabela1[[#This Row],[AV2]]</f>
        <v>1.070006413583261</v>
      </c>
      <c r="U1483" s="168">
        <v>43470</v>
      </c>
      <c r="V1483" s="191" t="s">
        <v>4812</v>
      </c>
      <c r="W1483" s="191"/>
      <c r="X1483" s="2"/>
      <c r="Y1483" s="41"/>
      <c r="Z1483" s="40"/>
      <c r="AA1483" s="41"/>
      <c r="AB1483" s="40"/>
    </row>
    <row r="1484" spans="1:28" x14ac:dyDescent="0.2">
      <c r="A1484" s="65">
        <v>105722</v>
      </c>
      <c r="B1484" s="65" t="s">
        <v>200</v>
      </c>
      <c r="C1484" s="65" t="s">
        <v>2296</v>
      </c>
      <c r="D1484" s="39">
        <v>3.5</v>
      </c>
      <c r="E1484" s="41">
        <v>3.5243727159070977</v>
      </c>
      <c r="F1484" s="116">
        <v>1952</v>
      </c>
      <c r="G14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4" s="39"/>
      <c r="I1484" s="41">
        <v>0.74</v>
      </c>
      <c r="J1484" s="23">
        <f>(Tabela1[[#This Row],[real]]-1)^3/Tabela1[[#This Row],[Z]]*0.00002</f>
        <v>4.3476913840459849E-4</v>
      </c>
      <c r="K1484" s="66">
        <v>3081.2300956427694</v>
      </c>
      <c r="L1484" s="66">
        <v>5258.0393783994123</v>
      </c>
      <c r="M1484" s="67">
        <v>42409</v>
      </c>
      <c r="N1484" s="22">
        <f>IF(Tabela1[[#This Row],[Entry]]=$B$1,Tabela1[[#This Row],[real]],Tabela1[[#This Row],[L2]]/Tabela1[[#This Row],[days2]])</f>
        <v>3.5028104690969681</v>
      </c>
      <c r="O1484" s="42">
        <f>IF(Tabela1[[#This Row],[Entry]]=$B$1,Tabela1[[#This Row],[real]],Tabela1[[#This Row],[L]]/($B$1-Tabela1[[#This Row],[Entry]]))</f>
        <v>3.4890772252152704</v>
      </c>
      <c r="P1484" s="115">
        <v>879.64510864246586</v>
      </c>
      <c r="Q1484" s="43">
        <f>MIN(500,$B$1-Tabela1[[#This Row],[Entry]])</f>
        <v>500</v>
      </c>
      <c r="R1484" s="41">
        <f>(0.25-Tabela1[[#This Row],[days]]/2000)*$L$2+(Tabela1[[#This Row],[days]]/2000+0.75)*(IF(Tabela1[[#This Row],[real]]&gt;Tabela1[[#This Row],[AV2]],0.4*Tabela1[[#This Row],[real]]+0.6*Tabela1[[#This Row],[AV2]],Tabela1[[#This Row],[AV2]]))</f>
        <v>3.5114353678210199</v>
      </c>
      <c r="S1484" s="42">
        <f>Tabela1[[#This Row],[real]]-Tabela1[[#This Row],[AV2]]</f>
        <v>2.1562246810129526E-2</v>
      </c>
      <c r="T1484" s="64">
        <f>Tabela1[[#This Row],[real]]/Tabela1[[#This Row],[AV2]]</f>
        <v>1.0061556989738267</v>
      </c>
      <c r="U1484" s="172">
        <v>43470</v>
      </c>
      <c r="V1484" s="191" t="s">
        <v>4725</v>
      </c>
      <c r="W1484" s="191"/>
      <c r="X1484" s="2"/>
      <c r="Y1484" s="41"/>
      <c r="Z1484" s="40"/>
      <c r="AA1484" s="41"/>
      <c r="AB1484" s="40"/>
    </row>
    <row r="1485" spans="1:28" x14ac:dyDescent="0.2">
      <c r="A1485" s="65">
        <v>39421</v>
      </c>
      <c r="B1485" s="65" t="s">
        <v>2308</v>
      </c>
      <c r="C1485" s="65" t="s">
        <v>274</v>
      </c>
      <c r="D1485" s="39">
        <v>3.5</v>
      </c>
      <c r="E1485" s="41">
        <v>3.5684809929660002</v>
      </c>
      <c r="F1485" s="116">
        <v>2001</v>
      </c>
      <c r="G14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5" s="39">
        <v>1</v>
      </c>
      <c r="I1485" s="41">
        <v>0.91999999999999993</v>
      </c>
      <c r="J1485" s="23">
        <f>(Tabela1[[#This Row],[real]]-1)^3/Tabela1[[#This Row],[Z]]*0.00002</f>
        <v>3.683589590812292E-4</v>
      </c>
      <c r="K1485" s="66">
        <v>3244.6507701926698</v>
      </c>
      <c r="L1485" s="66">
        <v>5575.9742470733599</v>
      </c>
      <c r="M1485" s="67">
        <v>42409</v>
      </c>
      <c r="N1485" s="22">
        <f>IF(Tabela1[[#This Row],[Entry]]=$B$1,Tabela1[[#This Row],[real]],Tabela1[[#This Row],[L2]]/Tabela1[[#This Row],[days2]])</f>
        <v>3.68859070358506</v>
      </c>
      <c r="O1485" s="42">
        <f>IF(Tabela1[[#This Row],[Entry]]=$B$1,Tabela1[[#This Row],[real]],Tabela1[[#This Row],[L]]/($B$1-Tabela1[[#This Row],[Entry]]))</f>
        <v>3.7000492681309622</v>
      </c>
      <c r="P1485" s="115">
        <v>879.64510864246586</v>
      </c>
      <c r="Q1485" s="43">
        <f>MIN(500,$B$1-Tabela1[[#This Row],[Entry]])</f>
        <v>500</v>
      </c>
      <c r="R1485" s="41">
        <f>(0.25-Tabela1[[#This Row],[days]]/2000)*$L$2+(Tabela1[[#This Row],[days]]/2000+0.75)*(IF(Tabela1[[#This Row],[real]]&gt;Tabela1[[#This Row],[AV2]],0.4*Tabela1[[#This Row],[real]]+0.6*Tabela1[[#This Row],[AV2]],Tabela1[[#This Row],[AV2]]))</f>
        <v>3.68859070358506</v>
      </c>
      <c r="S1485" s="42">
        <f>Tabela1[[#This Row],[real]]-Tabela1[[#This Row],[AV2]]</f>
        <v>-0.12010971061905984</v>
      </c>
      <c r="T1485" s="64">
        <f>Tabela1[[#This Row],[real]]/Tabela1[[#This Row],[AV2]]</f>
        <v>0.96743750655166993</v>
      </c>
      <c r="U1485" s="168">
        <v>43470</v>
      </c>
      <c r="V1485" s="191" t="s">
        <v>4797</v>
      </c>
      <c r="W1485" s="191"/>
      <c r="X1485" s="2"/>
      <c r="Y1485" s="41"/>
      <c r="Z1485" s="40"/>
      <c r="AA1485" s="41"/>
      <c r="AB1485" s="40"/>
    </row>
    <row r="1486" spans="1:28" x14ac:dyDescent="0.2">
      <c r="A1486" s="65">
        <v>545</v>
      </c>
      <c r="B1486" s="65" t="s">
        <v>186</v>
      </c>
      <c r="C1486" s="65" t="s">
        <v>2400</v>
      </c>
      <c r="D1486" s="39">
        <v>3.5</v>
      </c>
      <c r="E1486" s="41">
        <v>3.5684809929660002</v>
      </c>
      <c r="F1486" s="116">
        <v>1980</v>
      </c>
      <c r="G14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86" s="39"/>
      <c r="I1486" s="41">
        <v>0.91999999999999993</v>
      </c>
      <c r="J1486" s="23">
        <f>(Tabela1[[#This Row],[real]]-1)^3/Tabela1[[#This Row],[Z]]*0.00002</f>
        <v>3.683589590812292E-4</v>
      </c>
      <c r="K1486" s="66">
        <v>3215.1252051471247</v>
      </c>
      <c r="L1486" s="66">
        <v>5525.2271518260786</v>
      </c>
      <c r="M1486" s="67">
        <v>42409</v>
      </c>
      <c r="N1486" s="22">
        <f>IF(Tabela1[[#This Row],[Entry]]=$B$1,Tabela1[[#This Row],[real]],Tabela1[[#This Row],[L2]]/Tabela1[[#This Row],[days2]])</f>
        <v>3.6550253887149404</v>
      </c>
      <c r="O1486" s="42">
        <f>IF(Tabela1[[#This Row],[Entry]]=$B$1,Tabela1[[#This Row],[real]],Tabela1[[#This Row],[L]]/($B$1-Tabela1[[#This Row],[Entry]]))</f>
        <v>3.6663750178009811</v>
      </c>
      <c r="P1486" s="115">
        <v>879.64510864246586</v>
      </c>
      <c r="Q1486" s="43">
        <f>MIN(500,$B$1-Tabela1[[#This Row],[Entry]])</f>
        <v>500</v>
      </c>
      <c r="R1486" s="41">
        <f>(0.25-Tabela1[[#This Row],[days]]/2000)*$L$2+(Tabela1[[#This Row],[days]]/2000+0.75)*(IF(Tabela1[[#This Row],[real]]&gt;Tabela1[[#This Row],[AV2]],0.4*Tabela1[[#This Row],[real]]+0.6*Tabela1[[#This Row],[AV2]],Tabela1[[#This Row],[AV2]]))</f>
        <v>3.6550253887149404</v>
      </c>
      <c r="S1486" s="42">
        <f>Tabela1[[#This Row],[real]]-Tabela1[[#This Row],[AV2]]</f>
        <v>-8.6544395748940239E-2</v>
      </c>
      <c r="T1486" s="64">
        <f>Tabela1[[#This Row],[real]]/Tabela1[[#This Row],[AV2]]</f>
        <v>0.9763218072257035</v>
      </c>
      <c r="U1486" s="172">
        <v>43470</v>
      </c>
      <c r="V1486" s="191" t="s">
        <v>3938</v>
      </c>
      <c r="W1486" s="191"/>
      <c r="X1486" s="2"/>
      <c r="Y1486" s="41"/>
      <c r="Z1486" s="40"/>
      <c r="AA1486" s="41"/>
      <c r="AB1486" s="40"/>
    </row>
    <row r="1487" spans="1:28" x14ac:dyDescent="0.2">
      <c r="A1487" s="65">
        <v>191048</v>
      </c>
      <c r="B1487" s="65" t="s">
        <v>3034</v>
      </c>
      <c r="C1487" s="65" t="s">
        <v>3035</v>
      </c>
      <c r="D1487" s="39">
        <v>3.5</v>
      </c>
      <c r="E1487" s="41">
        <v>3.1967423861363735</v>
      </c>
      <c r="F1487" s="116">
        <v>2001</v>
      </c>
      <c r="G14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6.3807763742830277</v>
      </c>
      <c r="H1487" s="39"/>
      <c r="I1487" s="41">
        <v>0.47</v>
      </c>
      <c r="J1487" s="23">
        <f>(Tabela1[[#This Row],[real]]-1)^3/Tabela1[[#This Row],[Z]]*0.00002</f>
        <v>4.5109657241053396E-4</v>
      </c>
      <c r="K1487" s="66">
        <v>2550.9755218922355</v>
      </c>
      <c r="L1487" s="66">
        <v>4234.5789606706348</v>
      </c>
      <c r="M1487" s="67">
        <v>42625</v>
      </c>
      <c r="N1487" s="22">
        <f>IF(Tabela1[[#This Row],[Entry]]=$B$1,Tabela1[[#This Row],[real]],Tabela1[[#This Row],[L2]]/Tabela1[[#This Row],[days2]])</f>
        <v>3.2735370862862445</v>
      </c>
      <c r="O1487" s="42">
        <f>IF(Tabela1[[#This Row],[Entry]]=$B$1,Tabela1[[#This Row],[real]],Tabela1[[#This Row],[L]]/($B$1-Tabela1[[#This Row],[Entry]]))</f>
        <v>3.2800766542762472</v>
      </c>
      <c r="P1487" s="115">
        <v>779.27191739448438</v>
      </c>
      <c r="Q1487" s="43">
        <f>MIN(500,$B$1-Tabela1[[#This Row],[Entry]])</f>
        <v>500</v>
      </c>
      <c r="R1487" s="41">
        <f>(0.25-Tabela1[[#This Row],[days]]/2000)*$L$2+(Tabela1[[#This Row],[days]]/2000+0.75)*(IF(Tabela1[[#This Row],[real]]&gt;Tabela1[[#This Row],[AV2]],0.4*Tabela1[[#This Row],[real]]+0.6*Tabela1[[#This Row],[AV2]],Tabela1[[#This Row],[AV2]]))</f>
        <v>3.2735370862862445</v>
      </c>
      <c r="S1487" s="42">
        <f>Tabela1[[#This Row],[real]]-Tabela1[[#This Row],[AV2]]</f>
        <v>-7.6794700149870998E-2</v>
      </c>
      <c r="T1487" s="64">
        <f>Tabela1[[#This Row],[real]]/Tabela1[[#This Row],[AV2]]</f>
        <v>0.97654075755805991</v>
      </c>
      <c r="U1487" s="168">
        <v>43469</v>
      </c>
      <c r="V1487" s="191" t="s">
        <v>4190</v>
      </c>
      <c r="W1487" s="191"/>
      <c r="X1487" s="2"/>
      <c r="Y1487" s="41"/>
      <c r="Z1487" s="40"/>
      <c r="AA1487" s="41"/>
      <c r="AB1487" s="40"/>
    </row>
    <row r="1488" spans="1:28" x14ac:dyDescent="0.2">
      <c r="A1488" s="10">
        <v>126476</v>
      </c>
      <c r="B1488" s="10" t="s">
        <v>2488</v>
      </c>
      <c r="C1488" s="10" t="s">
        <v>407</v>
      </c>
      <c r="D1488" s="2">
        <v>4</v>
      </c>
      <c r="E1488" s="21">
        <v>3.6640882531822161</v>
      </c>
      <c r="F1488" s="116">
        <v>1999</v>
      </c>
      <c r="G14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4.1626076493348414</v>
      </c>
      <c r="H1488" s="39">
        <v>3</v>
      </c>
      <c r="I1488" s="21">
        <v>0.75</v>
      </c>
      <c r="J1488" s="23">
        <f>(Tabela1[[#This Row],[real]]-1)^3/Tabela1[[#This Row],[Z]]*0.00002</f>
        <v>5.0421359939239845E-4</v>
      </c>
      <c r="K1488" s="24">
        <v>3234.3987901758087</v>
      </c>
      <c r="L1488" s="66">
        <v>5488.4340642193019</v>
      </c>
      <c r="M1488" s="1">
        <v>42409</v>
      </c>
      <c r="N1488" s="22">
        <f>IF(Tabela1[[#This Row],[Entry]]=$B$1,Tabela1[[#This Row],[real]],Tabela1[[#This Row],[L2]]/Tabela1[[#This Row],[days2]])</f>
        <v>3.6769360261291908</v>
      </c>
      <c r="O1488" s="22">
        <f>IF(Tabela1[[#This Row],[Entry]]=$B$1,Tabela1[[#This Row],[real]],Tabela1[[#This Row],[L]]/($B$1-Tabela1[[#This Row],[Entry]]))</f>
        <v>3.6419602284136046</v>
      </c>
      <c r="P1488" s="35">
        <v>879.64510864246586</v>
      </c>
      <c r="Q1488" s="3">
        <f>MIN(500,$B$1-Tabela1[[#This Row],[Entry]])</f>
        <v>500</v>
      </c>
      <c r="R1488" s="21">
        <f>(0.25-Tabela1[[#This Row],[days]]/2000)*$L$2+(Tabela1[[#This Row],[days]]/2000+0.75)*(IF(Tabela1[[#This Row],[real]]&gt;Tabela1[[#This Row],[AV2]],0.4*Tabela1[[#This Row],[real]]+0.6*Tabela1[[#This Row],[AV2]],Tabela1[[#This Row],[AV2]]))</f>
        <v>3.6769360261291908</v>
      </c>
      <c r="S1488" s="22">
        <f>Tabela1[[#This Row],[real]]-Tabela1[[#This Row],[AV2]]</f>
        <v>-1.28477729469747E-2</v>
      </c>
      <c r="T1488" s="47">
        <f>Tabela1[[#This Row],[real]]/Tabela1[[#This Row],[AV2]]</f>
        <v>0.9965058481149317</v>
      </c>
      <c r="U1488" s="168">
        <v>43469</v>
      </c>
      <c r="V1488" s="191" t="s">
        <v>3974</v>
      </c>
      <c r="W1488" s="191"/>
      <c r="X1488" s="2"/>
      <c r="Y1488" s="41"/>
      <c r="Z1488" s="40"/>
      <c r="AA1488" s="41"/>
      <c r="AB1488" s="40"/>
    </row>
    <row r="1489" spans="1:28" x14ac:dyDescent="0.2">
      <c r="A1489" s="65">
        <v>3721413</v>
      </c>
      <c r="B1489" s="65" t="s">
        <v>1344</v>
      </c>
      <c r="C1489" s="65" t="s">
        <v>1345</v>
      </c>
      <c r="D1489" s="39">
        <v>3.5</v>
      </c>
      <c r="E1489" s="41">
        <v>3.2349672331276884</v>
      </c>
      <c r="F1489" s="116">
        <v>2011</v>
      </c>
      <c r="G14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1.8010706214621004</v>
      </c>
      <c r="H1489" s="39"/>
      <c r="I1489" s="41">
        <v>0.64</v>
      </c>
      <c r="J1489" s="23">
        <f>(Tabela1[[#This Row],[real]]-1)^3/Tabela1[[#This Row],[Z]]*0.00002</f>
        <v>3.48869901515615E-4</v>
      </c>
      <c r="K1489" s="66">
        <v>2786.9901941625071</v>
      </c>
      <c r="L1489" s="66">
        <v>4747.8929927584977</v>
      </c>
      <c r="M1489" s="67">
        <v>42409</v>
      </c>
      <c r="N1489" s="22">
        <f>IF(Tabela1[[#This Row],[Entry]]=$B$1,Tabela1[[#This Row],[real]],Tabela1[[#This Row],[L2]]/Tabela1[[#This Row],[days2]])</f>
        <v>3.1683120462792078</v>
      </c>
      <c r="O1489" s="42">
        <f>IF(Tabela1[[#This Row],[Entry]]=$B$1,Tabela1[[#This Row],[real]],Tabela1[[#This Row],[L]]/($B$1-Tabela1[[#This Row],[Entry]]))</f>
        <v>3.1505593847103501</v>
      </c>
      <c r="P1489" s="115">
        <v>879.64510864246586</v>
      </c>
      <c r="Q1489" s="43">
        <f>MIN(500,$B$1-Tabela1[[#This Row],[Entry]])</f>
        <v>500</v>
      </c>
      <c r="R1489" s="41">
        <f>(0.25-Tabela1[[#This Row],[days]]/2000)*$L$2+(Tabela1[[#This Row],[days]]/2000+0.75)*(IF(Tabela1[[#This Row],[real]]&gt;Tabela1[[#This Row],[AV2]],0.4*Tabela1[[#This Row],[real]]+0.6*Tabela1[[#This Row],[AV2]],Tabela1[[#This Row],[AV2]]))</f>
        <v>3.1949741210185998</v>
      </c>
      <c r="S1489" s="42">
        <f>Tabela1[[#This Row],[real]]-Tabela1[[#This Row],[AV2]]</f>
        <v>6.6655186848480596E-2</v>
      </c>
      <c r="T1489" s="64">
        <f>Tabela1[[#This Row],[real]]/Tabela1[[#This Row],[AV2]]</f>
        <v>1.0210380751248158</v>
      </c>
      <c r="U1489" s="172">
        <v>43469</v>
      </c>
      <c r="V1489" s="191" t="s">
        <v>4074</v>
      </c>
      <c r="W1489" s="191"/>
      <c r="X1489" s="2"/>
      <c r="Y1489" s="41"/>
      <c r="Z1489" s="40"/>
      <c r="AA1489" s="41"/>
      <c r="AB1489" s="40"/>
    </row>
    <row r="1490" spans="1:28" x14ac:dyDescent="0.2">
      <c r="A1490" s="65">
        <v>2619</v>
      </c>
      <c r="B1490" s="65" t="s">
        <v>3300</v>
      </c>
      <c r="C1490" s="65" t="s">
        <v>3301</v>
      </c>
      <c r="D1490" s="39">
        <v>3</v>
      </c>
      <c r="E1490" s="41">
        <v>3.086684860859263</v>
      </c>
      <c r="F1490" s="116">
        <v>2000</v>
      </c>
      <c r="G14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90" s="39"/>
      <c r="I1490" s="41">
        <v>0.38999999999999996</v>
      </c>
      <c r="J1490" s="23">
        <f>(Tabela1[[#This Row],[real]]-1)^3/Tabela1[[#This Row],[Z]]*0.00002</f>
        <v>4.6594642533072508E-4</v>
      </c>
      <c r="K1490" s="66">
        <v>2387.7674086350098</v>
      </c>
      <c r="L1490" s="66">
        <v>3915.4348385203534</v>
      </c>
      <c r="M1490" s="67">
        <v>42717</v>
      </c>
      <c r="N1490" s="22">
        <f>IF(Tabela1[[#This Row],[Entry]]=$B$1,Tabela1[[#This Row],[real]],Tabela1[[#This Row],[L2]]/Tabela1[[#This Row],[days2]])</f>
        <v>3.2419570405001519</v>
      </c>
      <c r="O1490" s="42">
        <f>IF(Tabela1[[#This Row],[Entry]]=$B$1,Tabela1[[#This Row],[real]],Tabela1[[#This Row],[L]]/($B$1-Tabela1[[#This Row],[Entry]]))</f>
        <v>3.2655836851712707</v>
      </c>
      <c r="P1490" s="115">
        <v>736.52037297404706</v>
      </c>
      <c r="Q1490" s="43">
        <f>MIN(500,$B$1-Tabela1[[#This Row],[Entry]])</f>
        <v>500</v>
      </c>
      <c r="R1490" s="41">
        <f>(0.25-Tabela1[[#This Row],[days]]/2000)*$L$2+(Tabela1[[#This Row],[days]]/2000+0.75)*(IF(Tabela1[[#This Row],[real]]&gt;Tabela1[[#This Row],[AV2]],0.4*Tabela1[[#This Row],[real]]+0.6*Tabela1[[#This Row],[AV2]],Tabela1[[#This Row],[AV2]]))</f>
        <v>3.2419570405001519</v>
      </c>
      <c r="S1490" s="42">
        <f>Tabela1[[#This Row],[real]]-Tabela1[[#This Row],[AV2]]</f>
        <v>-0.15527217964088891</v>
      </c>
      <c r="T1490" s="64">
        <f>Tabela1[[#This Row],[real]]/Tabela1[[#This Row],[AV2]]</f>
        <v>0.95210541728309439</v>
      </c>
      <c r="U1490" s="168">
        <v>43469</v>
      </c>
      <c r="V1490" s="191" t="s">
        <v>3941</v>
      </c>
      <c r="W1490" s="191"/>
      <c r="X1490" s="2"/>
      <c r="Y1490" s="41"/>
      <c r="Z1490" s="40"/>
      <c r="AA1490" s="41"/>
      <c r="AB1490" s="40"/>
    </row>
    <row r="1491" spans="1:28" x14ac:dyDescent="0.2">
      <c r="A1491" s="44">
        <v>5992207</v>
      </c>
      <c r="B1491" s="44" t="s">
        <v>3105</v>
      </c>
      <c r="C1491" s="33" t="s">
        <v>6547</v>
      </c>
      <c r="D1491" s="45">
        <v>3.5</v>
      </c>
      <c r="E1491" s="46">
        <v>3.2689012584567299</v>
      </c>
      <c r="F1491" s="116">
        <v>2013</v>
      </c>
      <c r="G14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91" s="46">
        <v>0.53</v>
      </c>
      <c r="J1491" s="23">
        <f>(Tabela1[[#This Row],[real]]-1)^3/Tabela1[[#This Row],[Z]]*0.00002</f>
        <v>4.4075872090698864E-4</v>
      </c>
      <c r="K1491" s="111">
        <v>1895.5874398415929</v>
      </c>
      <c r="L1491" s="66">
        <v>2784.0381348123269</v>
      </c>
      <c r="M1491" s="49">
        <v>43092</v>
      </c>
      <c r="N1491" s="22">
        <f>IF(Tabela1[[#This Row],[Entry]]=$B$1,Tabela1[[#This Row],[real]],Tabela1[[#This Row],[L2]]/Tabela1[[#This Row],[days2]])</f>
        <v>3.3713635212710482</v>
      </c>
      <c r="O1491" s="47">
        <f>IF(Tabela1[[#This Row],[Entry]]=$B$1,Tabela1[[#This Row],[real]],Tabela1[[#This Row],[L]]/($B$1-Tabela1[[#This Row],[Entry]]))</f>
        <v>3.3786870568110765</v>
      </c>
      <c r="P1491" s="116">
        <v>562.26136039074527</v>
      </c>
      <c r="Q1491" s="48">
        <f>MIN(500,$B$1-Tabela1[[#This Row],[Entry]])</f>
        <v>500</v>
      </c>
      <c r="R1491" s="46">
        <f>(0.25-Tabela1[[#This Row],[days]]/2000)*$L$2+(Tabela1[[#This Row],[days]]/2000+0.75)*(IF(Tabela1[[#This Row],[real]]&gt;Tabela1[[#This Row],[AV2]],0.4*Tabela1[[#This Row],[real]]+0.6*Tabela1[[#This Row],[AV2]],Tabela1[[#This Row],[AV2]]))</f>
        <v>3.3713635212710482</v>
      </c>
      <c r="S1491" s="47">
        <f>Tabela1[[#This Row],[real]]-Tabela1[[#This Row],[AV2]]</f>
        <v>-0.10246226281431836</v>
      </c>
      <c r="T1491" s="47">
        <f>Tabela1[[#This Row],[real]]/Tabela1[[#This Row],[AV2]]</f>
        <v>0.96960806446179715</v>
      </c>
      <c r="U1491" s="168">
        <v>43469</v>
      </c>
      <c r="V1491" s="191" t="s">
        <v>5098</v>
      </c>
      <c r="W1491" s="191"/>
      <c r="X1491" s="2"/>
      <c r="Y1491" s="41"/>
      <c r="Z1491" s="40"/>
      <c r="AA1491" s="41"/>
      <c r="AB1491" s="40"/>
    </row>
    <row r="1492" spans="1:28" x14ac:dyDescent="0.2">
      <c r="A1492" s="65">
        <v>8284</v>
      </c>
      <c r="B1492" s="65" t="s">
        <v>3421</v>
      </c>
      <c r="C1492" s="65" t="s">
        <v>3518</v>
      </c>
      <c r="D1492" s="39">
        <v>3.5</v>
      </c>
      <c r="E1492" s="41">
        <v>3.3901822332230362</v>
      </c>
      <c r="F1492" s="116">
        <v>1965</v>
      </c>
      <c r="G14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92" s="39"/>
      <c r="I1492" s="41">
        <v>0.54999999999999993</v>
      </c>
      <c r="J1492" s="23">
        <f>(Tabela1[[#This Row],[real]]-1)^3/Tabela1[[#This Row],[Z]]*0.00002</f>
        <v>4.9654698331978633E-4</v>
      </c>
      <c r="K1492" s="66">
        <v>2526.4853392759373</v>
      </c>
      <c r="L1492" s="66">
        <v>4089.1770612851737</v>
      </c>
      <c r="M1492" s="67">
        <v>42784</v>
      </c>
      <c r="N1492" s="22">
        <f>IF(Tabela1[[#This Row],[Entry]]=$B$1,Tabela1[[#This Row],[real]],Tabela1[[#This Row],[L2]]/Tabela1[[#This Row],[days2]])</f>
        <v>3.5817056125586397</v>
      </c>
      <c r="O1492" s="42">
        <f>IF(Tabela1[[#This Row],[Entry]]=$B$1,Tabela1[[#This Row],[real]],Tabela1[[#This Row],[L]]/($B$1-Tabela1[[#This Row],[Entry]]))</f>
        <v>3.6123472272837223</v>
      </c>
      <c r="P1492" s="115">
        <v>705.38609605916452</v>
      </c>
      <c r="Q1492" s="43">
        <f>MIN(500,$B$1-Tabela1[[#This Row],[Entry]])</f>
        <v>500</v>
      </c>
      <c r="R1492" s="41">
        <f>(0.25-Tabela1[[#This Row],[days]]/2000)*$L$2+(Tabela1[[#This Row],[days]]/2000+0.75)*(IF(Tabela1[[#This Row],[real]]&gt;Tabela1[[#This Row],[AV2]],0.4*Tabela1[[#This Row],[real]]+0.6*Tabela1[[#This Row],[AV2]],Tabela1[[#This Row],[AV2]]))</f>
        <v>3.5817056125586397</v>
      </c>
      <c r="S1492" s="42">
        <f>Tabela1[[#This Row],[real]]-Tabela1[[#This Row],[AV2]]</f>
        <v>-0.19152337933560348</v>
      </c>
      <c r="T1492" s="64">
        <f>Tabela1[[#This Row],[real]]/Tabela1[[#This Row],[AV2]]</f>
        <v>0.94652732523185057</v>
      </c>
      <c r="U1492" s="168">
        <v>43469</v>
      </c>
      <c r="V1492" s="191" t="s">
        <v>4352</v>
      </c>
      <c r="W1492" s="191"/>
      <c r="X1492" s="2"/>
      <c r="Y1492" s="41"/>
      <c r="Z1492" s="40"/>
      <c r="AA1492" s="41"/>
      <c r="AB1492" s="40"/>
    </row>
    <row r="1493" spans="1:28" x14ac:dyDescent="0.2">
      <c r="A1493" s="75">
        <v>8095797</v>
      </c>
      <c r="B1493" s="75" t="s">
        <v>3567</v>
      </c>
      <c r="C1493" s="75" t="s">
        <v>3568</v>
      </c>
      <c r="D1493" s="76">
        <v>3.5</v>
      </c>
      <c r="E1493" s="77">
        <v>3.4535308333185504</v>
      </c>
      <c r="F1493" s="116">
        <v>2017</v>
      </c>
      <c r="G14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93" s="39"/>
      <c r="I1493" s="77">
        <v>0.51</v>
      </c>
      <c r="J1493" s="23">
        <f>(Tabela1[[#This Row],[real]]-1)^3/Tabela1[[#This Row],[Z]]*0.00002</f>
        <v>5.7920777081818715E-4</v>
      </c>
      <c r="K1493" s="112">
        <v>2196.6702677160679</v>
      </c>
      <c r="L1493" s="66">
        <v>3356.1384165677246</v>
      </c>
      <c r="M1493" s="79">
        <v>42972</v>
      </c>
      <c r="N1493" s="22">
        <f>IF(Tabela1[[#This Row],[Entry]]=$B$1,Tabela1[[#This Row],[real]],Tabela1[[#This Row],[L2]]/Tabela1[[#This Row],[days2]])</f>
        <v>3.5543431953657723</v>
      </c>
      <c r="O1493" s="64">
        <f>IF(Tabela1[[#This Row],[Entry]]=$B$1,Tabela1[[#This Row],[real]],Tabela1[[#This Row],[L]]/($B$1-Tabela1[[#This Row],[Entry]]))</f>
        <v>3.555231373482759</v>
      </c>
      <c r="P1493" s="117">
        <v>618.02424441740266</v>
      </c>
      <c r="Q1493" s="78">
        <f>MIN(500,$B$1-Tabela1[[#This Row],[Entry]])</f>
        <v>500</v>
      </c>
      <c r="R1493" s="77">
        <f>(0.25-Tabela1[[#This Row],[days]]/2000)*$L$2+(Tabela1[[#This Row],[days]]/2000+0.75)*(IF(Tabela1[[#This Row],[real]]&gt;Tabela1[[#This Row],[AV2]],0.4*Tabela1[[#This Row],[real]]+0.6*Tabela1[[#This Row],[AV2]],Tabela1[[#This Row],[AV2]]))</f>
        <v>3.5543431953657723</v>
      </c>
      <c r="S1493" s="64">
        <f>Tabela1[[#This Row],[real]]-Tabela1[[#This Row],[AV2]]</f>
        <v>-0.10081236204722188</v>
      </c>
      <c r="T1493" s="64">
        <f>Tabela1[[#This Row],[real]]/Tabela1[[#This Row],[AV2]]</f>
        <v>0.97163685201286609</v>
      </c>
      <c r="U1493" s="168">
        <v>43469</v>
      </c>
      <c r="V1493" s="191" t="s">
        <v>5088</v>
      </c>
      <c r="W1493" s="191"/>
      <c r="X1493" s="2"/>
      <c r="Y1493" s="41"/>
      <c r="Z1493" s="40"/>
      <c r="AA1493" s="41"/>
      <c r="AB1493" s="40"/>
    </row>
    <row r="1494" spans="1:28" x14ac:dyDescent="0.2">
      <c r="A1494" s="10">
        <v>78431</v>
      </c>
      <c r="B1494" s="10" t="s">
        <v>1678</v>
      </c>
      <c r="C1494" s="10" t="s">
        <v>1680</v>
      </c>
      <c r="D1494" s="2">
        <v>3.5</v>
      </c>
      <c r="E1494" s="21">
        <v>3.5696162112115215</v>
      </c>
      <c r="F1494" s="116">
        <v>2000</v>
      </c>
      <c r="G14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94" s="21">
        <v>0.87</v>
      </c>
      <c r="J1494" s="23">
        <f>(Tabela1[[#This Row],[real]]-1)^3/Tabela1[[#This Row],[Z]]*0.00002</f>
        <v>3.9004573507751421E-4</v>
      </c>
      <c r="K1494" s="24">
        <v>3039.9668423342828</v>
      </c>
      <c r="L1494" s="66">
        <v>5148.0111024888047</v>
      </c>
      <c r="M1494" s="1">
        <v>42409</v>
      </c>
      <c r="N1494" s="22">
        <f>IF(Tabela1[[#This Row],[Entry]]=$B$1,Tabela1[[#This Row],[real]],Tabela1[[#This Row],[L2]]/Tabela1[[#This Row],[days2]])</f>
        <v>3.4559014908021113</v>
      </c>
      <c r="O1494" s="22">
        <f>IF(Tabela1[[#This Row],[Entry]]=$B$1,Tabela1[[#This Row],[real]],Tabela1[[#This Row],[L]]/($B$1-Tabela1[[#This Row],[Entry]]))</f>
        <v>3.4160657614391536</v>
      </c>
      <c r="P1494" s="35">
        <v>879.64510864246586</v>
      </c>
      <c r="Q1494" s="3">
        <f>MIN(500,$B$1-Tabela1[[#This Row],[Entry]])</f>
        <v>500</v>
      </c>
      <c r="R1494" s="21">
        <f>(0.25-Tabela1[[#This Row],[days]]/2000)*$L$2+(Tabela1[[#This Row],[days]]/2000+0.75)*(IF(Tabela1[[#This Row],[real]]&gt;Tabela1[[#This Row],[AV2]],0.4*Tabela1[[#This Row],[real]]+0.6*Tabela1[[#This Row],[AV2]],Tabela1[[#This Row],[AV2]]))</f>
        <v>3.5013873789658754</v>
      </c>
      <c r="S1494" s="22">
        <f>Tabela1[[#This Row],[real]]-Tabela1[[#This Row],[AV2]]</f>
        <v>0.11371472040941022</v>
      </c>
      <c r="T1494" s="47">
        <f>Tabela1[[#This Row],[real]]/Tabela1[[#This Row],[AV2]]</f>
        <v>1.0329045028372661</v>
      </c>
      <c r="U1494" s="168">
        <v>43469</v>
      </c>
      <c r="V1494" s="191" t="s">
        <v>4815</v>
      </c>
      <c r="W1494" s="191"/>
      <c r="X1494" s="2"/>
      <c r="Y1494" s="41"/>
      <c r="Z1494" s="40"/>
      <c r="AA1494" s="41"/>
      <c r="AB1494" s="40"/>
    </row>
    <row r="1495" spans="1:28" x14ac:dyDescent="0.2">
      <c r="A1495" s="75">
        <v>7782038</v>
      </c>
      <c r="B1495" s="75" t="s">
        <v>3514</v>
      </c>
      <c r="C1495" s="75" t="s">
        <v>3715</v>
      </c>
      <c r="D1495" s="76">
        <v>4</v>
      </c>
      <c r="E1495" s="77">
        <v>3.9458958603969596</v>
      </c>
      <c r="F1495" s="116">
        <v>2016</v>
      </c>
      <c r="G14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495" s="76"/>
      <c r="I1495" s="77">
        <v>0.67999999999999994</v>
      </c>
      <c r="J1495" s="23">
        <f>(Tabela1[[#This Row],[real]]-1)^3/Tabela1[[#This Row],[Z]]*0.00002</f>
        <v>7.5192279927195019E-4</v>
      </c>
      <c r="K1495" s="112">
        <v>2345.2967839238727</v>
      </c>
      <c r="L1495" s="66">
        <v>3450.3845044819782</v>
      </c>
      <c r="M1495" s="79">
        <v>43105</v>
      </c>
      <c r="N1495" s="22">
        <f>IF(Tabela1[[#This Row],[Entry]]=$B$1,Tabela1[[#This Row],[real]],Tabela1[[#This Row],[L2]]/Tabela1[[#This Row],[days2]])</f>
        <v>4.216488397087562</v>
      </c>
      <c r="O1495" s="64">
        <f>IF(Tabela1[[#This Row],[Entry]]=$B$1,Tabela1[[#This Row],[real]],Tabela1[[#This Row],[L]]/($B$1-Tabela1[[#This Row],[Entry]]))</f>
        <v>4.2544815098421429</v>
      </c>
      <c r="P1495" s="117">
        <v>556.22038128785789</v>
      </c>
      <c r="Q1495" s="78">
        <f>MIN(500,$B$1-Tabela1[[#This Row],[Entry]])</f>
        <v>500</v>
      </c>
      <c r="R1495" s="77">
        <f>(0.25-Tabela1[[#This Row],[days]]/2000)*$L$2+(Tabela1[[#This Row],[days]]/2000+0.75)*(IF(Tabela1[[#This Row],[real]]&gt;Tabela1[[#This Row],[AV2]],0.4*Tabela1[[#This Row],[real]]+0.6*Tabela1[[#This Row],[AV2]],Tabela1[[#This Row],[AV2]]))</f>
        <v>4.216488397087562</v>
      </c>
      <c r="S1495" s="64">
        <f>Tabela1[[#This Row],[real]]-Tabela1[[#This Row],[AV2]]</f>
        <v>-0.27059253669060235</v>
      </c>
      <c r="T1495" s="64">
        <f>Tabela1[[#This Row],[real]]/Tabela1[[#This Row],[AV2]]</f>
        <v>0.93582514376714343</v>
      </c>
      <c r="U1495" s="172">
        <v>43469</v>
      </c>
      <c r="V1495" s="191" t="s">
        <v>3951</v>
      </c>
      <c r="W1495" s="191"/>
      <c r="X1495" s="2"/>
      <c r="Y1495" s="41"/>
      <c r="Z1495" s="40"/>
      <c r="AA1495" s="41"/>
      <c r="AB1495" s="40"/>
    </row>
    <row r="1496" spans="1:28" x14ac:dyDescent="0.2">
      <c r="A1496" s="65">
        <v>130078</v>
      </c>
      <c r="B1496" s="65" t="s">
        <v>3018</v>
      </c>
      <c r="C1496" s="65" t="s">
        <v>3019</v>
      </c>
      <c r="D1496" s="39">
        <v>3.5</v>
      </c>
      <c r="E1496" s="41">
        <v>3.2033329787396232</v>
      </c>
      <c r="F1496" s="116">
        <v>2004</v>
      </c>
      <c r="G14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5.5911597443862613</v>
      </c>
      <c r="H1496" s="39"/>
      <c r="I1496" s="41">
        <v>0.42</v>
      </c>
      <c r="J1496" s="23">
        <f>(Tabela1[[#This Row],[real]]-1)^3/Tabela1[[#This Row],[Z]]*0.00002</f>
        <v>5.0935562885983754E-4</v>
      </c>
      <c r="K1496" s="66">
        <v>2424.8529103409587</v>
      </c>
      <c r="L1496" s="66">
        <v>3973.0421995210431</v>
      </c>
      <c r="M1496" s="67">
        <v>42621</v>
      </c>
      <c r="N1496" s="22">
        <f>IF(Tabela1[[#This Row],[Entry]]=$B$1,Tabela1[[#This Row],[real]],Tabela1[[#This Row],[L2]]/Tabela1[[#This Row],[days2]])</f>
        <v>3.1042858407948648</v>
      </c>
      <c r="O1496" s="42">
        <f>IF(Tabela1[[#This Row],[Entry]]=$B$1,Tabela1[[#This Row],[real]],Tabela1[[#This Row],[L]]/($B$1-Tabela1[[#This Row],[Entry]]))</f>
        <v>3.0679862544564038</v>
      </c>
      <c r="P1496" s="115">
        <v>781.1306801953732</v>
      </c>
      <c r="Q1496" s="43">
        <f>MIN(500,$B$1-Tabela1[[#This Row],[Entry]])</f>
        <v>500</v>
      </c>
      <c r="R1496" s="41">
        <f>(0.25-Tabela1[[#This Row],[days]]/2000)*$L$2+(Tabela1[[#This Row],[days]]/2000+0.75)*(IF(Tabela1[[#This Row],[real]]&gt;Tabela1[[#This Row],[AV2]],0.4*Tabela1[[#This Row],[real]]+0.6*Tabela1[[#This Row],[AV2]],Tabela1[[#This Row],[AV2]]))</f>
        <v>3.1439046959727683</v>
      </c>
      <c r="S1496" s="42">
        <f>Tabela1[[#This Row],[real]]-Tabela1[[#This Row],[AV2]]</f>
        <v>9.904713794475839E-2</v>
      </c>
      <c r="T1496" s="64">
        <f>Tabela1[[#This Row],[real]]/Tabela1[[#This Row],[AV2]]</f>
        <v>1.0319065778811776</v>
      </c>
      <c r="U1496" s="168">
        <v>43468</v>
      </c>
      <c r="V1496" s="191" t="s">
        <v>4200</v>
      </c>
      <c r="W1496" s="191"/>
      <c r="X1496" s="2"/>
      <c r="Y1496" s="41"/>
      <c r="Z1496" s="40"/>
      <c r="AA1496" s="41"/>
      <c r="AB1496" s="40"/>
    </row>
    <row r="1497" spans="1:28" x14ac:dyDescent="0.2">
      <c r="A1497" s="10">
        <v>138426</v>
      </c>
      <c r="B1497" s="10" t="s">
        <v>2480</v>
      </c>
      <c r="C1497" s="10" t="s">
        <v>877</v>
      </c>
      <c r="D1497" s="2">
        <v>3.5</v>
      </c>
      <c r="E1497" s="21">
        <v>3.2762007144022878</v>
      </c>
      <c r="F1497" s="116">
        <v>1988</v>
      </c>
      <c r="G14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97" s="21">
        <v>0.65</v>
      </c>
      <c r="J1497" s="23">
        <f>(Tabela1[[#This Row],[real]]-1)^3/Tabela1[[#This Row],[Z]]*0.00002</f>
        <v>3.6286769411912313E-4</v>
      </c>
      <c r="K1497" s="24">
        <v>2850.4171059801429</v>
      </c>
      <c r="L1497" s="66">
        <v>4864.7772029549978</v>
      </c>
      <c r="M1497" s="1">
        <v>42409</v>
      </c>
      <c r="N1497" s="22">
        <f>IF(Tabela1[[#This Row],[Entry]]=$B$1,Tabela1[[#This Row],[real]],Tabela1[[#This Row],[L2]]/Tabela1[[#This Row],[days2]])</f>
        <v>3.2404171613926436</v>
      </c>
      <c r="O1497" s="22">
        <f>IF(Tabela1[[#This Row],[Entry]]=$B$1,Tabela1[[#This Row],[real]],Tabela1[[#This Row],[L]]/($B$1-Tabela1[[#This Row],[Entry]]))</f>
        <v>3.2281202408460503</v>
      </c>
      <c r="P1497" s="35">
        <v>879.64510864246586</v>
      </c>
      <c r="Q1497" s="3">
        <f>MIN(500,$B$1-Tabela1[[#This Row],[Entry]])</f>
        <v>500</v>
      </c>
      <c r="R1497" s="21">
        <f>(0.25-Tabela1[[#This Row],[days]]/2000)*$L$2+(Tabela1[[#This Row],[days]]/2000+0.75)*(IF(Tabela1[[#This Row],[real]]&gt;Tabela1[[#This Row],[AV2]],0.4*Tabela1[[#This Row],[real]]+0.6*Tabela1[[#This Row],[AV2]],Tabela1[[#This Row],[AV2]]))</f>
        <v>3.2547305825965012</v>
      </c>
      <c r="S1497" s="22">
        <f>Tabela1[[#This Row],[real]]-Tabela1[[#This Row],[AV2]]</f>
        <v>3.5783553009644198E-2</v>
      </c>
      <c r="T1497" s="47">
        <f>Tabela1[[#This Row],[real]]/Tabela1[[#This Row],[AV2]]</f>
        <v>1.0110428846742268</v>
      </c>
      <c r="U1497" s="168">
        <v>43468</v>
      </c>
      <c r="V1497" s="191" t="s">
        <v>4639</v>
      </c>
      <c r="W1497" s="191"/>
      <c r="X1497" s="2"/>
      <c r="Y1497" s="41"/>
      <c r="Z1497" s="40"/>
      <c r="AA1497" s="41"/>
      <c r="AB1497" s="40"/>
    </row>
    <row r="1498" spans="1:28" x14ac:dyDescent="0.2">
      <c r="A1498" s="10">
        <v>4573717</v>
      </c>
      <c r="B1498" s="10" t="s">
        <v>1551</v>
      </c>
      <c r="C1498" s="10" t="s">
        <v>1806</v>
      </c>
      <c r="D1498" s="2">
        <v>3.5</v>
      </c>
      <c r="E1498" s="21">
        <v>3.4275401260701708</v>
      </c>
      <c r="F1498" s="116">
        <v>2013</v>
      </c>
      <c r="G14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498" s="21">
        <v>0.78</v>
      </c>
      <c r="J1498" s="23">
        <f>(Tabela1[[#This Row],[real]]-1)^3/Tabela1[[#This Row],[Z]]*0.00002</f>
        <v>3.6680449148853822E-4</v>
      </c>
      <c r="K1498" s="24">
        <v>3001.3937822846706</v>
      </c>
      <c r="L1498" s="66">
        <v>5110.030618862238</v>
      </c>
      <c r="M1498" s="1">
        <v>42409</v>
      </c>
      <c r="N1498" s="22">
        <f>IF(Tabela1[[#This Row],[Entry]]=$B$1,Tabela1[[#This Row],[real]],Tabela1[[#This Row],[L2]]/Tabela1[[#This Row],[days2]])</f>
        <v>3.4120507836582483</v>
      </c>
      <c r="O1498" s="22">
        <f>IF(Tabela1[[#This Row],[Entry]]=$B$1,Tabela1[[#This Row],[real]],Tabela1[[#This Row],[L]]/($B$1-Tabela1[[#This Row],[Entry]]))</f>
        <v>3.3908630516670457</v>
      </c>
      <c r="P1498" s="35">
        <v>879.64510864246586</v>
      </c>
      <c r="Q1498" s="3">
        <f>MIN(500,$B$1-Tabela1[[#This Row],[Entry]])</f>
        <v>500</v>
      </c>
      <c r="R1498" s="21">
        <f>(0.25-Tabela1[[#This Row],[days]]/2000)*$L$2+(Tabela1[[#This Row],[days]]/2000+0.75)*(IF(Tabela1[[#This Row],[real]]&gt;Tabela1[[#This Row],[AV2]],0.4*Tabela1[[#This Row],[real]]+0.6*Tabela1[[#This Row],[AV2]],Tabela1[[#This Row],[AV2]]))</f>
        <v>3.4182465206230175</v>
      </c>
      <c r="S1498" s="22">
        <f>Tabela1[[#This Row],[real]]-Tabela1[[#This Row],[AV2]]</f>
        <v>1.5489342411922458E-2</v>
      </c>
      <c r="T1498" s="47">
        <f>Tabela1[[#This Row],[real]]/Tabela1[[#This Row],[AV2]]</f>
        <v>1.004539599025345</v>
      </c>
      <c r="U1498" s="168">
        <v>43468</v>
      </c>
      <c r="V1498" s="191" t="s">
        <v>4231</v>
      </c>
      <c r="W1498" s="191"/>
      <c r="X1498" s="2"/>
      <c r="Y1498" s="41"/>
      <c r="Z1498" s="40"/>
      <c r="AA1498" s="41"/>
      <c r="AB1498" s="40"/>
    </row>
    <row r="1499" spans="1:28" x14ac:dyDescent="0.2">
      <c r="A1499" s="65">
        <v>29683</v>
      </c>
      <c r="B1499" s="65" t="s">
        <v>2406</v>
      </c>
      <c r="C1499" s="65" t="s">
        <v>803</v>
      </c>
      <c r="D1499" s="39">
        <v>4</v>
      </c>
      <c r="E1499" s="41">
        <v>3.6397880514827081</v>
      </c>
      <c r="F1499" s="116">
        <v>1989</v>
      </c>
      <c r="G14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5.3400043293172894</v>
      </c>
      <c r="H1499" s="39"/>
      <c r="I1499" s="41">
        <v>0.87</v>
      </c>
      <c r="J1499" s="23">
        <f>(Tabela1[[#This Row],[real]]-1)^3/Tabela1[[#This Row],[Z]]*0.00002</f>
        <v>4.2288075325553438E-4</v>
      </c>
      <c r="K1499" s="66">
        <v>3134.8032974646317</v>
      </c>
      <c r="L1499" s="66">
        <v>5329.2817689156318</v>
      </c>
      <c r="M1499" s="67">
        <v>42409</v>
      </c>
      <c r="N1499" s="22">
        <f>IF(Tabela1[[#This Row],[Entry]]=$B$1,Tabela1[[#This Row],[real]],Tabela1[[#This Row],[L2]]/Tabela1[[#This Row],[days2]])</f>
        <v>3.5637136689164279</v>
      </c>
      <c r="O1499" s="42">
        <f>IF(Tabela1[[#This Row],[Entry]]=$B$1,Tabela1[[#This Row],[real]],Tabela1[[#This Row],[L]]/($B$1-Tabela1[[#This Row],[Entry]]))</f>
        <v>3.5363515387628612</v>
      </c>
      <c r="P1499" s="115">
        <v>879.64510864246586</v>
      </c>
      <c r="Q1499" s="43">
        <f>MIN(500,$B$1-Tabela1[[#This Row],[Entry]])</f>
        <v>500</v>
      </c>
      <c r="R1499" s="41">
        <f>(0.25-Tabela1[[#This Row],[days]]/2000)*$L$2+(Tabela1[[#This Row],[days]]/2000+0.75)*(IF(Tabela1[[#This Row],[real]]&gt;Tabela1[[#This Row],[AV2]],0.4*Tabela1[[#This Row],[real]]+0.6*Tabela1[[#This Row],[AV2]],Tabela1[[#This Row],[AV2]]))</f>
        <v>3.59414342194294</v>
      </c>
      <c r="S1499" s="42">
        <f>Tabela1[[#This Row],[real]]-Tabela1[[#This Row],[AV2]]</f>
        <v>7.6074382566280185E-2</v>
      </c>
      <c r="T1499" s="64">
        <f>Tabela1[[#This Row],[real]]/Tabela1[[#This Row],[AV2]]</f>
        <v>1.0213469401960711</v>
      </c>
      <c r="U1499" s="168">
        <v>43467</v>
      </c>
      <c r="V1499" s="191" t="s">
        <v>4474</v>
      </c>
      <c r="W1499" s="191"/>
      <c r="X1499" s="2"/>
      <c r="Y1499" s="41"/>
      <c r="Z1499" s="40"/>
      <c r="AA1499" s="41"/>
      <c r="AB1499" s="40"/>
    </row>
    <row r="1500" spans="1:28" x14ac:dyDescent="0.2">
      <c r="A1500" s="65">
        <v>89200</v>
      </c>
      <c r="B1500" s="65" t="s">
        <v>1155</v>
      </c>
      <c r="C1500" s="65" t="s">
        <v>1156</v>
      </c>
      <c r="D1500" s="39">
        <v>3.5</v>
      </c>
      <c r="E1500" s="41">
        <v>3.2621012196179544</v>
      </c>
      <c r="F1500" s="116">
        <v>1991</v>
      </c>
      <c r="G15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0" s="39"/>
      <c r="I1500" s="41">
        <v>0.6</v>
      </c>
      <c r="J1500" s="23">
        <f>(Tabela1[[#This Row],[real]]-1)^3/Tabela1[[#This Row],[Z]]*0.00002</f>
        <v>3.8584675039263547E-4</v>
      </c>
      <c r="K1500" s="66">
        <v>2665.688269030652</v>
      </c>
      <c r="L1500" s="66">
        <v>4476.3043345474971</v>
      </c>
      <c r="M1500" s="67">
        <v>42409</v>
      </c>
      <c r="N1500" s="22">
        <f>IF(Tabela1[[#This Row],[Entry]]=$B$1,Tabela1[[#This Row],[real]],Tabela1[[#This Row],[L2]]/Tabela1[[#This Row],[days2]])</f>
        <v>3.0304133369701125</v>
      </c>
      <c r="O1500" s="42">
        <f>IF(Tabela1[[#This Row],[Entry]]=$B$1,Tabela1[[#This Row],[real]],Tabela1[[#This Row],[L]]/($B$1-Tabela1[[#This Row],[Entry]]))</f>
        <v>2.9703412969790954</v>
      </c>
      <c r="P1500" s="115">
        <v>879.64510864246586</v>
      </c>
      <c r="Q1500" s="43">
        <f>MIN(500,$B$1-Tabela1[[#This Row],[Entry]])</f>
        <v>500</v>
      </c>
      <c r="R1500" s="41">
        <f>(0.25-Tabela1[[#This Row],[days]]/2000)*$L$2+(Tabela1[[#This Row],[days]]/2000+0.75)*(IF(Tabela1[[#This Row],[real]]&gt;Tabela1[[#This Row],[AV2]],0.4*Tabela1[[#This Row],[real]]+0.6*Tabela1[[#This Row],[AV2]],Tabela1[[#This Row],[AV2]]))</f>
        <v>3.1230884900292493</v>
      </c>
      <c r="S1500" s="42">
        <f>Tabela1[[#This Row],[real]]-Tabela1[[#This Row],[AV2]]</f>
        <v>0.2316878826478419</v>
      </c>
      <c r="T1500" s="64">
        <f>Tabela1[[#This Row],[real]]/Tabela1[[#This Row],[AV2]]</f>
        <v>1.076454218248488</v>
      </c>
      <c r="U1500" s="168">
        <v>43467</v>
      </c>
      <c r="V1500" s="191" t="s">
        <v>4024</v>
      </c>
      <c r="W1500" s="191"/>
      <c r="X1500" s="2"/>
      <c r="Y1500" s="41"/>
      <c r="Z1500" s="40"/>
      <c r="AA1500" s="41"/>
      <c r="AB1500" s="40"/>
    </row>
    <row r="1501" spans="1:28" x14ac:dyDescent="0.2">
      <c r="A1501" s="10">
        <v>6718288</v>
      </c>
      <c r="B1501" s="10" t="s">
        <v>2841</v>
      </c>
      <c r="C1501" s="10" t="s">
        <v>2842</v>
      </c>
      <c r="D1501" s="2">
        <v>3.5</v>
      </c>
      <c r="E1501" s="21">
        <v>3.3829218828002019</v>
      </c>
      <c r="F1501" s="116">
        <v>2015</v>
      </c>
      <c r="G15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501" s="21">
        <v>0.64</v>
      </c>
      <c r="J1501" s="23">
        <f>(Tabela1[[#This Row],[real]]-1)^3/Tabela1[[#This Row],[Z]]*0.00002</f>
        <v>4.2284328502422601E-4</v>
      </c>
      <c r="K1501" s="24">
        <v>2887.6958569191297</v>
      </c>
      <c r="L1501" s="66">
        <v>4879.7483199752787</v>
      </c>
      <c r="M1501" s="1">
        <v>42520</v>
      </c>
      <c r="N1501" s="22">
        <f>IF(Tabela1[[#This Row],[Entry]]=$B$1,Tabela1[[#This Row],[real]],Tabela1[[#This Row],[L2]]/Tabela1[[#This Row],[days2]])</f>
        <v>3.4872839772209918</v>
      </c>
      <c r="O1501" s="22">
        <f>IF(Tabela1[[#This Row],[Entry]]=$B$1,Tabela1[[#This Row],[real]],Tabela1[[#This Row],[L]]/($B$1-Tabela1[[#This Row],[Entry]]))</f>
        <v>3.4955217191799992</v>
      </c>
      <c r="P1501" s="35">
        <v>828.06444091780781</v>
      </c>
      <c r="Q1501" s="3">
        <f>MIN(500,$B$1-Tabela1[[#This Row],[Entry]])</f>
        <v>500</v>
      </c>
      <c r="R1501" s="21">
        <f>(0.25-Tabela1[[#This Row],[days]]/2000)*$L$2+(Tabela1[[#This Row],[days]]/2000+0.75)*(IF(Tabela1[[#This Row],[real]]&gt;Tabela1[[#This Row],[AV2]],0.4*Tabela1[[#This Row],[real]]+0.6*Tabela1[[#This Row],[AV2]],Tabela1[[#This Row],[AV2]]))</f>
        <v>3.4872839772209918</v>
      </c>
      <c r="S1501" s="22">
        <f>Tabela1[[#This Row],[real]]-Tabela1[[#This Row],[AV2]]</f>
        <v>-0.10436209442078992</v>
      </c>
      <c r="T1501" s="47">
        <f>Tabela1[[#This Row],[real]]/Tabela1[[#This Row],[AV2]]</f>
        <v>0.97007353140653729</v>
      </c>
      <c r="U1501" s="168">
        <v>43467</v>
      </c>
      <c r="V1501" s="191" t="s">
        <v>4205</v>
      </c>
      <c r="W1501" s="191"/>
      <c r="X1501" s="2"/>
      <c r="Y1501" s="41"/>
      <c r="Z1501" s="40"/>
      <c r="AA1501" s="41"/>
      <c r="AB1501" s="40"/>
    </row>
    <row r="1502" spans="1:28" x14ac:dyDescent="0.2">
      <c r="A1502" s="10">
        <v>10189</v>
      </c>
      <c r="B1502" s="10" t="s">
        <v>128</v>
      </c>
      <c r="C1502" s="10" t="s">
        <v>129</v>
      </c>
      <c r="D1502" s="2">
        <v>3.5</v>
      </c>
      <c r="E1502" s="21">
        <v>3.4184552918303996</v>
      </c>
      <c r="F1502" s="116">
        <v>1974</v>
      </c>
      <c r="G15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2" s="359"/>
      <c r="I1502" s="21">
        <v>0.92999999999999994</v>
      </c>
      <c r="J1502" s="23">
        <f>(Tabela1[[#This Row],[real]]-1)^3/Tabela1[[#This Row],[Z]]*0.00002</f>
        <v>3.042014200601326E-4</v>
      </c>
      <c r="K1502" s="24">
        <v>3090.8933612341734</v>
      </c>
      <c r="L1502" s="66">
        <v>5313.9154334494906</v>
      </c>
      <c r="M1502" s="1">
        <v>42409</v>
      </c>
      <c r="N1502" s="22">
        <f>IF(Tabela1[[#This Row],[Entry]]=$B$1,Tabela1[[#This Row],[real]],Tabela1[[#This Row],[L2]]/Tabela1[[#This Row],[days2]])</f>
        <v>3.5137958829831626</v>
      </c>
      <c r="O1502" s="22">
        <f>IF(Tabela1[[#This Row],[Entry]]=$B$1,Tabela1[[#This Row],[real]],Tabela1[[#This Row],[L]]/($B$1-Tabela1[[#This Row],[Entry]]))</f>
        <v>3.5261548994356273</v>
      </c>
      <c r="P1502" s="35">
        <v>879.64510864246586</v>
      </c>
      <c r="Q1502" s="3">
        <f>MIN(500,$B$1-Tabela1[[#This Row],[Entry]])</f>
        <v>500</v>
      </c>
      <c r="R1502" s="21">
        <f>(0.25-Tabela1[[#This Row],[days]]/2000)*$L$2+(Tabela1[[#This Row],[days]]/2000+0.75)*(IF(Tabela1[[#This Row],[real]]&gt;Tabela1[[#This Row],[AV2]],0.4*Tabela1[[#This Row],[real]]+0.6*Tabela1[[#This Row],[AV2]],Tabela1[[#This Row],[AV2]]))</f>
        <v>3.5137958829831626</v>
      </c>
      <c r="S1502" s="22">
        <f>Tabela1[[#This Row],[real]]-Tabela1[[#This Row],[AV2]]</f>
        <v>-9.5340591152762943E-2</v>
      </c>
      <c r="T1502" s="47">
        <f>Tabela1[[#This Row],[real]]/Tabela1[[#This Row],[AV2]]</f>
        <v>0.97286678158669249</v>
      </c>
      <c r="U1502" s="168">
        <v>43467</v>
      </c>
      <c r="V1502" s="191" t="s">
        <v>4437</v>
      </c>
      <c r="W1502" s="191"/>
      <c r="X1502" s="2"/>
      <c r="Y1502" s="41"/>
      <c r="Z1502" s="40"/>
      <c r="AA1502" s="41"/>
      <c r="AB1502" s="40"/>
    </row>
    <row r="1503" spans="1:28" x14ac:dyDescent="0.2">
      <c r="A1503" s="10">
        <v>7251657</v>
      </c>
      <c r="B1503" s="10" t="s">
        <v>3119</v>
      </c>
      <c r="C1503" s="10" t="s">
        <v>3120</v>
      </c>
      <c r="D1503" s="2">
        <v>3.5</v>
      </c>
      <c r="E1503" s="21">
        <v>3.1952707582992086</v>
      </c>
      <c r="F1503" s="116">
        <v>2016</v>
      </c>
      <c r="G15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6.5570915986031393</v>
      </c>
      <c r="H1503" s="39"/>
      <c r="I1503" s="21">
        <v>0.41</v>
      </c>
      <c r="J1503" s="23">
        <f>(Tabela1[[#This Row],[real]]-1)^3/Tabela1[[#This Row],[Z]]*0.00002</f>
        <v>5.1607214236732714E-4</v>
      </c>
      <c r="K1503" s="24">
        <v>2465.3131924702925</v>
      </c>
      <c r="L1503" s="66">
        <v>4051.6747332655073</v>
      </c>
      <c r="M1503" s="1">
        <v>42652</v>
      </c>
      <c r="N1503" s="22">
        <f>IF(Tabela1[[#This Row],[Entry]]=$B$1,Tabela1[[#This Row],[real]],Tabela1[[#This Row],[L2]]/Tabela1[[#This Row],[days2]])</f>
        <v>3.215380128700315</v>
      </c>
      <c r="O1503" s="22">
        <f>IF(Tabela1[[#This Row],[Entry]]=$B$1,Tabela1[[#This Row],[real]],Tabela1[[#This Row],[L]]/($B$1-Tabela1[[#This Row],[Entry]]))</f>
        <v>3.2054388712543571</v>
      </c>
      <c r="P1503" s="35">
        <v>766.72526848848622</v>
      </c>
      <c r="Q1503" s="3">
        <f>MIN(500,$B$1-Tabela1[[#This Row],[Entry]])</f>
        <v>500</v>
      </c>
      <c r="R1503" s="21">
        <f>(0.25-Tabela1[[#This Row],[days]]/2000)*$L$2+(Tabela1[[#This Row],[days]]/2000+0.75)*(IF(Tabela1[[#This Row],[real]]&gt;Tabela1[[#This Row],[AV2]],0.4*Tabela1[[#This Row],[real]]+0.6*Tabela1[[#This Row],[AV2]],Tabela1[[#This Row],[AV2]]))</f>
        <v>3.215380128700315</v>
      </c>
      <c r="S1503" s="22">
        <f>Tabela1[[#This Row],[real]]-Tabela1[[#This Row],[AV2]]</f>
        <v>-2.0109370401106386E-2</v>
      </c>
      <c r="T1503" s="47">
        <f>Tabela1[[#This Row],[real]]/Tabela1[[#This Row],[AV2]]</f>
        <v>0.99374588086129811</v>
      </c>
      <c r="U1503" s="168">
        <v>43466</v>
      </c>
      <c r="V1503" s="191" t="s">
        <v>4046</v>
      </c>
      <c r="W1503" s="191"/>
      <c r="X1503" s="2"/>
      <c r="Y1503" s="41"/>
      <c r="Z1503" s="40"/>
      <c r="AA1503" s="41"/>
      <c r="AB1503" s="40"/>
    </row>
    <row r="1504" spans="1:28" x14ac:dyDescent="0.2">
      <c r="A1504" s="65">
        <v>81021</v>
      </c>
      <c r="B1504" s="65" t="s">
        <v>57</v>
      </c>
      <c r="C1504" s="65" t="s">
        <v>58</v>
      </c>
      <c r="D1504" s="39">
        <v>4.5</v>
      </c>
      <c r="E1504" s="41">
        <v>3.999401122516848</v>
      </c>
      <c r="F1504" s="116">
        <v>2002</v>
      </c>
      <c r="G15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5.8038152203611109</v>
      </c>
      <c r="H1504" s="39"/>
      <c r="I1504" s="41">
        <v>0.92999999999999994</v>
      </c>
      <c r="J1504" s="23">
        <f>(Tabela1[[#This Row],[real]]-1)^3/Tabela1[[#This Row],[Z]]*0.00002</f>
        <v>5.8029749538985535E-4</v>
      </c>
      <c r="K1504" s="66">
        <v>3717.2905094952603</v>
      </c>
      <c r="L1504" s="66">
        <v>6408.6002066216743</v>
      </c>
      <c r="M1504" s="67">
        <v>42409</v>
      </c>
      <c r="N1504" s="22">
        <f>IF(Tabela1[[#This Row],[Entry]]=$B$1,Tabela1[[#This Row],[real]],Tabela1[[#This Row],[L2]]/Tabela1[[#This Row],[days2]])</f>
        <v>4.2258980047442778</v>
      </c>
      <c r="O1504" s="42">
        <f>IF(Tabela1[[#This Row],[Entry]]=$B$1,Tabela1[[#This Row],[real]],Tabela1[[#This Row],[L]]/($B$1-Tabela1[[#This Row],[Entry]]))</f>
        <v>4.2525548816334933</v>
      </c>
      <c r="P1504" s="115">
        <v>879.64510864246586</v>
      </c>
      <c r="Q1504" s="43">
        <f>MIN(500,$B$1-Tabela1[[#This Row],[Entry]])</f>
        <v>500</v>
      </c>
      <c r="R1504" s="41">
        <f>(0.25-Tabela1[[#This Row],[days]]/2000)*$L$2+(Tabela1[[#This Row],[days]]/2000+0.75)*(IF(Tabela1[[#This Row],[real]]&gt;Tabela1[[#This Row],[AV2]],0.4*Tabela1[[#This Row],[real]]+0.6*Tabela1[[#This Row],[AV2]],Tabela1[[#This Row],[AV2]]))</f>
        <v>4.2258980047442778</v>
      </c>
      <c r="S1504" s="42">
        <f>Tabela1[[#This Row],[real]]-Tabela1[[#This Row],[AV2]]</f>
        <v>-0.22649688222742981</v>
      </c>
      <c r="T1504" s="64">
        <f>Tabela1[[#This Row],[real]]/Tabela1[[#This Row],[AV2]]</f>
        <v>0.94640266235172998</v>
      </c>
      <c r="U1504" s="172">
        <v>43466</v>
      </c>
      <c r="V1504" s="191" t="s">
        <v>4004</v>
      </c>
      <c r="W1504" s="191"/>
      <c r="X1504" s="2"/>
      <c r="Y1504" s="41"/>
      <c r="Z1504" s="40"/>
      <c r="AA1504" s="41"/>
      <c r="AB1504" s="40"/>
    </row>
    <row r="1505" spans="1:28" x14ac:dyDescent="0.2">
      <c r="A1505" s="75">
        <v>4805659</v>
      </c>
      <c r="B1505" s="75" t="s">
        <v>3685</v>
      </c>
      <c r="C1505" s="75" t="s">
        <v>3686</v>
      </c>
      <c r="D1505" s="76">
        <v>3.5</v>
      </c>
      <c r="E1505" s="77">
        <v>3.4018815725232918</v>
      </c>
      <c r="F1505" s="116">
        <v>2013</v>
      </c>
      <c r="G15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5" s="404"/>
      <c r="I1505" s="77">
        <v>0.57999999999999996</v>
      </c>
      <c r="J1505" s="23">
        <f>(Tabela1[[#This Row],[real]]-1)^3/Tabela1[[#This Row],[Z]]*0.00002</f>
        <v>4.7781169207355176E-4</v>
      </c>
      <c r="K1505" s="112">
        <v>1961.9541270062664</v>
      </c>
      <c r="L1505" s="66">
        <v>2877.6766893386425</v>
      </c>
      <c r="M1505" s="79">
        <v>43088</v>
      </c>
      <c r="N1505" s="22">
        <f>IF(Tabela1[[#This Row],[Entry]]=$B$1,Tabela1[[#This Row],[real]],Tabela1[[#This Row],[L2]]/Tabela1[[#This Row],[days2]])</f>
        <v>3.4779013304933692</v>
      </c>
      <c r="O1505" s="64">
        <f>IF(Tabela1[[#This Row],[Entry]]=$B$1,Tabela1[[#This Row],[real]],Tabela1[[#This Row],[L]]/($B$1-Tabela1[[#This Row],[Entry]]))</f>
        <v>3.4754549388147855</v>
      </c>
      <c r="P1505" s="117">
        <v>564.12012319163375</v>
      </c>
      <c r="Q1505" s="78">
        <f>MIN(500,$B$1-Tabela1[[#This Row],[Entry]])</f>
        <v>500</v>
      </c>
      <c r="R1505" s="77">
        <f>(0.25-Tabela1[[#This Row],[days]]/2000)*$L$2+(Tabela1[[#This Row],[days]]/2000+0.75)*(IF(Tabela1[[#This Row],[real]]&gt;Tabela1[[#This Row],[AV2]],0.4*Tabela1[[#This Row],[real]]+0.6*Tabela1[[#This Row],[AV2]],Tabela1[[#This Row],[AV2]]))</f>
        <v>3.4779013304933692</v>
      </c>
      <c r="S1505" s="64">
        <f>Tabela1[[#This Row],[real]]-Tabela1[[#This Row],[AV2]]</f>
        <v>-7.6019757970077428E-2</v>
      </c>
      <c r="T1505" s="64">
        <f>Tabela1[[#This Row],[real]]/Tabela1[[#This Row],[AV2]]</f>
        <v>0.9781420601833769</v>
      </c>
      <c r="U1505" s="168">
        <v>43466</v>
      </c>
      <c r="V1505" s="191" t="s">
        <v>4691</v>
      </c>
      <c r="W1505" s="191"/>
      <c r="X1505" s="2"/>
      <c r="Y1505" s="41"/>
      <c r="Z1505" s="40"/>
      <c r="AA1505" s="41"/>
      <c r="AB1505" s="40"/>
    </row>
    <row r="1506" spans="1:28" x14ac:dyDescent="0.2">
      <c r="A1506" s="65">
        <v>372</v>
      </c>
      <c r="B1506" s="65" t="s">
        <v>2423</v>
      </c>
      <c r="C1506" s="65" t="s">
        <v>2423</v>
      </c>
      <c r="D1506" s="39">
        <v>3.5</v>
      </c>
      <c r="E1506" s="41">
        <v>3.4561794686979241</v>
      </c>
      <c r="F1506" s="116">
        <v>1977</v>
      </c>
      <c r="G15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6" s="39"/>
      <c r="I1506" s="41">
        <v>0.61</v>
      </c>
      <c r="J1506" s="23">
        <f>(Tabela1[[#This Row],[real]]-1)^3/Tabela1[[#This Row],[Z]]*0.00002</f>
        <v>4.8582566178430949E-4</v>
      </c>
      <c r="K1506" s="66">
        <v>2870.6328898840425</v>
      </c>
      <c r="L1506" s="66">
        <v>4802.52944410908</v>
      </c>
      <c r="M1506" s="67">
        <v>42575</v>
      </c>
      <c r="N1506" s="22">
        <f>IF(Tabela1[[#This Row],[Entry]]=$B$1,Tabela1[[#This Row],[real]],Tabela1[[#This Row],[L2]]/Tabela1[[#This Row],[days2]])</f>
        <v>3.577083874253022</v>
      </c>
      <c r="O1506" s="42">
        <f>IF(Tabela1[[#This Row],[Entry]]=$B$1,Tabela1[[#This Row],[real]],Tabela1[[#This Row],[L]]/($B$1-Tabela1[[#This Row],[Entry]]))</f>
        <v>3.5813045817368234</v>
      </c>
      <c r="P1506" s="115">
        <v>802.50645240559174</v>
      </c>
      <c r="Q1506" s="43">
        <f>MIN(500,$B$1-Tabela1[[#This Row],[Entry]])</f>
        <v>500</v>
      </c>
      <c r="R1506" s="41">
        <f>(0.25-Tabela1[[#This Row],[days]]/2000)*$L$2+(Tabela1[[#This Row],[days]]/2000+0.75)*(IF(Tabela1[[#This Row],[real]]&gt;Tabela1[[#This Row],[AV2]],0.4*Tabela1[[#This Row],[real]]+0.6*Tabela1[[#This Row],[AV2]],Tabela1[[#This Row],[AV2]]))</f>
        <v>3.577083874253022</v>
      </c>
      <c r="S1506" s="42">
        <f>Tabela1[[#This Row],[real]]-Tabela1[[#This Row],[AV2]]</f>
        <v>-0.12090440555509785</v>
      </c>
      <c r="T1506" s="64">
        <f>Tabela1[[#This Row],[real]]/Tabela1[[#This Row],[AV2]]</f>
        <v>0.96620028777481615</v>
      </c>
      <c r="U1506" s="172">
        <v>43466</v>
      </c>
      <c r="V1506" s="191" t="s">
        <v>3952</v>
      </c>
      <c r="W1506" s="191"/>
      <c r="X1506" s="2"/>
      <c r="Y1506" s="41"/>
      <c r="Z1506" s="40"/>
      <c r="AA1506" s="41"/>
      <c r="AB1506" s="40"/>
    </row>
    <row r="1507" spans="1:28" x14ac:dyDescent="0.2">
      <c r="A1507" s="75">
        <v>6428043</v>
      </c>
      <c r="B1507" s="75" t="s">
        <v>996</v>
      </c>
      <c r="C1507" s="75" t="s">
        <v>3731</v>
      </c>
      <c r="D1507" s="76">
        <v>3.5</v>
      </c>
      <c r="E1507" s="77">
        <v>3.483489809008558</v>
      </c>
      <c r="F1507" s="116">
        <v>2015</v>
      </c>
      <c r="G15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7" s="76"/>
      <c r="I1507" s="77">
        <v>0.54</v>
      </c>
      <c r="J1507" s="23">
        <f>(Tabela1[[#This Row],[real]]-1)^3/Tabela1[[#This Row],[Z]]*0.00002</f>
        <v>5.6731384505578279E-4</v>
      </c>
      <c r="K1507" s="112">
        <v>1979.7191116285248</v>
      </c>
      <c r="L1507" s="66">
        <v>2875.8511341936196</v>
      </c>
      <c r="M1507" s="79">
        <v>43114</v>
      </c>
      <c r="N1507" s="22">
        <f>IF(Tabela1[[#This Row],[Entry]]=$B$1,Tabela1[[#This Row],[real]],Tabela1[[#This Row],[L2]]/Tabela1[[#This Row],[days2]])</f>
        <v>3.5861997180561573</v>
      </c>
      <c r="O1507" s="64">
        <f>IF(Tabela1[[#This Row],[Entry]]=$B$1,Tabela1[[#This Row],[real]],Tabela1[[#This Row],[L]]/($B$1-Tabela1[[#This Row],[Entry]]))</f>
        <v>3.5858492945057603</v>
      </c>
      <c r="P1507" s="117">
        <v>552.03816498585866</v>
      </c>
      <c r="Q1507" s="78">
        <f>MIN(500,$B$1-Tabela1[[#This Row],[Entry]])</f>
        <v>500</v>
      </c>
      <c r="R1507" s="77">
        <f>(0.25-Tabela1[[#This Row],[days]]/2000)*$L$2+(Tabela1[[#This Row],[days]]/2000+0.75)*(IF(Tabela1[[#This Row],[real]]&gt;Tabela1[[#This Row],[AV2]],0.4*Tabela1[[#This Row],[real]]+0.6*Tabela1[[#This Row],[AV2]],Tabela1[[#This Row],[AV2]]))</f>
        <v>3.5861997180561573</v>
      </c>
      <c r="S1507" s="64">
        <f>Tabela1[[#This Row],[real]]-Tabela1[[#This Row],[AV2]]</f>
        <v>-0.10270990904759936</v>
      </c>
      <c r="T1507" s="64">
        <f>Tabela1[[#This Row],[real]]/Tabela1[[#This Row],[AV2]]</f>
        <v>0.97135967957097724</v>
      </c>
      <c r="U1507" s="172">
        <v>43466</v>
      </c>
      <c r="V1507" s="191" t="s">
        <v>4139</v>
      </c>
      <c r="W1507" s="191"/>
      <c r="X1507" s="2"/>
      <c r="Y1507" s="41"/>
      <c r="Z1507" s="40"/>
      <c r="AA1507" s="41"/>
      <c r="AB1507" s="40"/>
    </row>
    <row r="1508" spans="1:28" x14ac:dyDescent="0.2">
      <c r="A1508" s="65">
        <v>1035</v>
      </c>
      <c r="B1508" s="65" t="s">
        <v>234</v>
      </c>
      <c r="C1508" s="65" t="s">
        <v>771</v>
      </c>
      <c r="D1508" s="39">
        <v>3.5</v>
      </c>
      <c r="E1508" s="41">
        <v>3.5534728301866791</v>
      </c>
      <c r="F1508" s="116">
        <v>1979</v>
      </c>
      <c r="G15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8" s="39"/>
      <c r="I1508" s="41">
        <v>0.83</v>
      </c>
      <c r="J1508" s="23">
        <f>(Tabela1[[#This Row],[real]]-1)^3/Tabela1[[#This Row],[Z]]*0.00002</f>
        <v>4.0118586843264109E-4</v>
      </c>
      <c r="K1508" s="66">
        <v>3114.8068855321467</v>
      </c>
      <c r="L1508" s="66">
        <v>5316.5840780847557</v>
      </c>
      <c r="M1508" s="67">
        <v>42409</v>
      </c>
      <c r="N1508" s="22">
        <f>IF(Tabela1[[#This Row],[Entry]]=$B$1,Tabela1[[#This Row],[real]],Tabela1[[#This Row],[L2]]/Tabela1[[#This Row],[days2]])</f>
        <v>3.5409813059031836</v>
      </c>
      <c r="O1508" s="42">
        <f>IF(Tabela1[[#This Row],[Entry]]=$B$1,Tabela1[[#This Row],[real]],Tabela1[[#This Row],[L]]/($B$1-Tabela1[[#This Row],[Entry]]))</f>
        <v>3.5279257319739585</v>
      </c>
      <c r="P1508" s="115">
        <v>879.64510864246586</v>
      </c>
      <c r="Q1508" s="43">
        <f>MIN(500,$B$1-Tabela1[[#This Row],[Entry]])</f>
        <v>500</v>
      </c>
      <c r="R1508" s="41">
        <f>(0.25-Tabela1[[#This Row],[days]]/2000)*$L$2+(Tabela1[[#This Row],[days]]/2000+0.75)*(IF(Tabela1[[#This Row],[real]]&gt;Tabela1[[#This Row],[AV2]],0.4*Tabela1[[#This Row],[real]]+0.6*Tabela1[[#This Row],[AV2]],Tabela1[[#This Row],[AV2]]))</f>
        <v>3.5459779156165818</v>
      </c>
      <c r="S1508" s="42">
        <f>Tabela1[[#This Row],[real]]-Tabela1[[#This Row],[AV2]]</f>
        <v>1.2491524283495536E-2</v>
      </c>
      <c r="T1508" s="64">
        <f>Tabela1[[#This Row],[real]]/Tabela1[[#This Row],[AV2]]</f>
        <v>1.003527701279493</v>
      </c>
      <c r="U1508" s="168">
        <v>43466</v>
      </c>
      <c r="V1508" s="191" t="s">
        <v>4394</v>
      </c>
      <c r="W1508" s="191"/>
      <c r="X1508" s="2"/>
      <c r="Y1508" s="41"/>
      <c r="Z1508" s="40"/>
      <c r="AA1508" s="41"/>
      <c r="AB1508" s="40"/>
    </row>
    <row r="1509" spans="1:28" x14ac:dyDescent="0.2">
      <c r="A1509" s="10">
        <v>2917030</v>
      </c>
      <c r="B1509" s="10" t="s">
        <v>1169</v>
      </c>
      <c r="C1509" s="10" t="s">
        <v>1350</v>
      </c>
      <c r="D1509" s="2">
        <v>4</v>
      </c>
      <c r="E1509" s="21">
        <v>3.8916621427712452</v>
      </c>
      <c r="F1509" s="116">
        <v>2010</v>
      </c>
      <c r="G15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09" s="359">
        <v>2</v>
      </c>
      <c r="I1509" s="21">
        <v>0.75</v>
      </c>
      <c r="J1509" s="23">
        <f>(Tabela1[[#This Row],[real]]-1)^3/Tabela1[[#This Row],[Z]]*0.00002</f>
        <v>6.4477973614083682E-4</v>
      </c>
      <c r="K1509" s="24">
        <v>3344.0475428011455</v>
      </c>
      <c r="L1509" s="66">
        <v>5662.5147867842561</v>
      </c>
      <c r="M1509" s="1">
        <v>42409</v>
      </c>
      <c r="N1509" s="22">
        <f>IF(Tabela1[[#This Row],[Entry]]=$B$1,Tabela1[[#This Row],[real]],Tabela1[[#This Row],[L2]]/Tabela1[[#This Row],[days2]])</f>
        <v>3.8015871513932815</v>
      </c>
      <c r="O1509" s="22">
        <f>IF(Tabela1[[#This Row],[Entry]]=$B$1,Tabela1[[#This Row],[real]],Tabela1[[#This Row],[L]]/($B$1-Tabela1[[#This Row],[Entry]]))</f>
        <v>3.7574749746411786</v>
      </c>
      <c r="P1509" s="35">
        <v>879.64510864246586</v>
      </c>
      <c r="Q1509" s="3">
        <f>MIN(500,$B$1-Tabela1[[#This Row],[Entry]])</f>
        <v>500</v>
      </c>
      <c r="R1509" s="21">
        <f>(0.25-Tabela1[[#This Row],[days]]/2000)*$L$2+(Tabela1[[#This Row],[days]]/2000+0.75)*(IF(Tabela1[[#This Row],[real]]&gt;Tabela1[[#This Row],[AV2]],0.4*Tabela1[[#This Row],[real]]+0.6*Tabela1[[#This Row],[AV2]],Tabela1[[#This Row],[AV2]]))</f>
        <v>3.8376171479444672</v>
      </c>
      <c r="S1509" s="22">
        <f>Tabela1[[#This Row],[real]]-Tabela1[[#This Row],[AV2]]</f>
        <v>9.0074991377963709E-2</v>
      </c>
      <c r="T1509" s="47">
        <f>Tabela1[[#This Row],[real]]/Tabela1[[#This Row],[AV2]]</f>
        <v>1.0236940487724848</v>
      </c>
      <c r="U1509" s="168">
        <v>43466</v>
      </c>
      <c r="V1509" s="191" t="s">
        <v>3947</v>
      </c>
      <c r="W1509" s="191"/>
      <c r="X1509" s="2"/>
      <c r="Y1509" s="41"/>
      <c r="Z1509" s="40"/>
      <c r="AA1509" s="41"/>
      <c r="AB1509" s="40"/>
    </row>
    <row r="1510" spans="1:28" x14ac:dyDescent="0.2">
      <c r="A1510" s="10">
        <v>3317726</v>
      </c>
      <c r="B1510" s="10" t="s">
        <v>3170</v>
      </c>
      <c r="C1510" s="10" t="s">
        <v>3171</v>
      </c>
      <c r="D1510" s="2">
        <v>4</v>
      </c>
      <c r="E1510" s="21">
        <v>3.6400865727909153</v>
      </c>
      <c r="F1510" s="116">
        <v>2010</v>
      </c>
      <c r="G15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5.3255403342635264</v>
      </c>
      <c r="H1510" s="359"/>
      <c r="I1510" s="21">
        <v>0.56000000000000005</v>
      </c>
      <c r="J1510" s="23">
        <f>(Tabela1[[#This Row],[real]]-1)^3/Tabela1[[#This Row],[Z]]*0.00002</f>
        <v>6.5719836401894769E-4</v>
      </c>
      <c r="K1510" s="24">
        <v>2748.6194020142152</v>
      </c>
      <c r="L1510" s="66">
        <v>4463.9267397107897</v>
      </c>
      <c r="M1510" s="1">
        <v>42675</v>
      </c>
      <c r="N1510" s="22">
        <f>IF(Tabela1[[#This Row],[Entry]]=$B$1,Tabela1[[#This Row],[real]],Tabela1[[#This Row],[L2]]/Tabela1[[#This Row],[days2]])</f>
        <v>3.6355601800393837</v>
      </c>
      <c r="O1510" s="22">
        <f>IF(Tabela1[[#This Row],[Entry]]=$B$1,Tabela1[[#This Row],[real]],Tabela1[[#This Row],[L]]/($B$1-Tabela1[[#This Row],[Entry]]))</f>
        <v>3.597040080347131</v>
      </c>
      <c r="P1510" s="35">
        <v>756.03738238337723</v>
      </c>
      <c r="Q1510" s="3">
        <f>MIN(500,$B$1-Tabela1[[#This Row],[Entry]])</f>
        <v>500</v>
      </c>
      <c r="R1510" s="21">
        <f>(0.25-Tabela1[[#This Row],[days]]/2000)*$L$2+(Tabela1[[#This Row],[days]]/2000+0.75)*(IF(Tabela1[[#This Row],[real]]&gt;Tabela1[[#This Row],[AV2]],0.4*Tabela1[[#This Row],[real]]+0.6*Tabela1[[#This Row],[AV2]],Tabela1[[#This Row],[AV2]]))</f>
        <v>3.6373707371399959</v>
      </c>
      <c r="S1510" s="22">
        <f>Tabela1[[#This Row],[real]]-Tabela1[[#This Row],[AV2]]</f>
        <v>4.5263927515315494E-3</v>
      </c>
      <c r="T1510" s="47">
        <f>Tabela1[[#This Row],[real]]/Tabela1[[#This Row],[AV2]]</f>
        <v>1.001245033097343</v>
      </c>
      <c r="U1510" s="172">
        <v>43464</v>
      </c>
      <c r="V1510" s="191" t="s">
        <v>4648</v>
      </c>
      <c r="W1510" s="191"/>
      <c r="X1510" s="2"/>
      <c r="Y1510" s="41"/>
      <c r="Z1510" s="40"/>
      <c r="AA1510" s="41"/>
      <c r="AB1510" s="40"/>
    </row>
    <row r="1511" spans="1:28" x14ac:dyDescent="0.2">
      <c r="A1511" s="75">
        <v>6706552</v>
      </c>
      <c r="B1511" s="75" t="s">
        <v>3581</v>
      </c>
      <c r="C1511" s="75" t="s">
        <v>3779</v>
      </c>
      <c r="D1511" s="76">
        <v>3.5</v>
      </c>
      <c r="E1511" s="77">
        <v>3.3815692454072153</v>
      </c>
      <c r="F1511" s="116">
        <v>2015</v>
      </c>
      <c r="G15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1" s="39"/>
      <c r="I1511" s="77">
        <v>0.48</v>
      </c>
      <c r="J1511" s="23">
        <f>(Tabela1[[#This Row],[real]]-1)^3/Tabela1[[#This Row],[Z]]*0.00002</f>
        <v>5.6283150364127524E-4</v>
      </c>
      <c r="K1511" s="112">
        <v>1920.8990888010319</v>
      </c>
      <c r="L1511" s="66">
        <v>2778.2190720295039</v>
      </c>
      <c r="M1511" s="79">
        <v>43136</v>
      </c>
      <c r="N1511" s="22">
        <f>IF(Tabela1[[#This Row],[Entry]]=$B$1,Tabela1[[#This Row],[real]],Tabela1[[#This Row],[L2]]/Tabela1[[#This Row],[days2]])</f>
        <v>3.5453045719401501</v>
      </c>
      <c r="O1511" s="64">
        <f>IF(Tabela1[[#This Row],[Entry]]=$B$1,Tabela1[[#This Row],[real]],Tabela1[[#This Row],[L]]/($B$1-Tabela1[[#This Row],[Entry]]))</f>
        <v>3.5618193231147486</v>
      </c>
      <c r="P1511" s="117">
        <v>541.81496958097159</v>
      </c>
      <c r="Q1511" s="78">
        <f>MIN(500,$B$1-Tabela1[[#This Row],[Entry]])</f>
        <v>500</v>
      </c>
      <c r="R1511" s="77">
        <f>(0.25-Tabela1[[#This Row],[days]]/2000)*$L$2+(Tabela1[[#This Row],[days]]/2000+0.75)*(IF(Tabela1[[#This Row],[real]]&gt;Tabela1[[#This Row],[AV2]],0.4*Tabela1[[#This Row],[real]]+0.6*Tabela1[[#This Row],[AV2]],Tabela1[[#This Row],[AV2]]))</f>
        <v>3.5453045719401501</v>
      </c>
      <c r="S1511" s="64">
        <f>Tabela1[[#This Row],[real]]-Tabela1[[#This Row],[AV2]]</f>
        <v>-0.16373532653293488</v>
      </c>
      <c r="T1511" s="64">
        <f>Tabela1[[#This Row],[real]]/Tabela1[[#This Row],[AV2]]</f>
        <v>0.95381628765301496</v>
      </c>
      <c r="U1511" s="172">
        <v>43464</v>
      </c>
      <c r="V1511" s="191" t="s">
        <v>5069</v>
      </c>
      <c r="W1511" s="191"/>
      <c r="X1511" s="2"/>
      <c r="Y1511" s="41"/>
      <c r="Z1511" s="40"/>
      <c r="AA1511" s="41"/>
      <c r="AB1511" s="40"/>
    </row>
    <row r="1512" spans="1:28" x14ac:dyDescent="0.2">
      <c r="A1512" s="65">
        <v>225945</v>
      </c>
      <c r="B1512" s="65" t="s">
        <v>2575</v>
      </c>
      <c r="C1512" s="65" t="s">
        <v>667</v>
      </c>
      <c r="D1512" s="39">
        <v>3.5</v>
      </c>
      <c r="E1512" s="41">
        <v>3.5668107344561224</v>
      </c>
      <c r="F1512" s="116">
        <v>1978</v>
      </c>
      <c r="G15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2" s="39"/>
      <c r="I1512" s="41">
        <v>0.67999999999999994</v>
      </c>
      <c r="J1512" s="23">
        <f>(Tabela1[[#This Row],[real]]-1)^3/Tabela1[[#This Row],[Z]]*0.00002</f>
        <v>4.9739638379987642E-4</v>
      </c>
      <c r="K1512" s="66">
        <v>3106.5464990462046</v>
      </c>
      <c r="L1512" s="66">
        <v>5293.7649689113841</v>
      </c>
      <c r="M1512" s="67">
        <v>42409</v>
      </c>
      <c r="N1512" s="22">
        <f>IF(Tabela1[[#This Row],[Entry]]=$B$1,Tabela1[[#This Row],[real]],Tabela1[[#This Row],[L2]]/Tabela1[[#This Row],[days2]])</f>
        <v>3.531590715988246</v>
      </c>
      <c r="O1512" s="42">
        <f>IF(Tabela1[[#This Row],[Entry]]=$B$1,Tabela1[[#This Row],[real]],Tabela1[[#This Row],[L]]/($B$1-Tabela1[[#This Row],[Entry]]))</f>
        <v>3.5127836555483638</v>
      </c>
      <c r="P1512" s="115">
        <v>879.64510864246586</v>
      </c>
      <c r="Q1512" s="43">
        <f>MIN(500,$B$1-Tabela1[[#This Row],[Entry]])</f>
        <v>500</v>
      </c>
      <c r="R1512" s="41">
        <f>(0.25-Tabela1[[#This Row],[days]]/2000)*$L$2+(Tabela1[[#This Row],[days]]/2000+0.75)*(IF(Tabela1[[#This Row],[real]]&gt;Tabela1[[#This Row],[AV2]],0.4*Tabela1[[#This Row],[real]]+0.6*Tabela1[[#This Row],[AV2]],Tabela1[[#This Row],[AV2]]))</f>
        <v>3.5456787233753966</v>
      </c>
      <c r="S1512" s="42">
        <f>Tabela1[[#This Row],[real]]-Tabela1[[#This Row],[AV2]]</f>
        <v>3.5220018467876368E-2</v>
      </c>
      <c r="T1512" s="64">
        <f>Tabela1[[#This Row],[real]]/Tabela1[[#This Row],[AV2]]</f>
        <v>1.0099728482998973</v>
      </c>
      <c r="U1512" s="168">
        <v>43464</v>
      </c>
      <c r="V1512" s="191" t="s">
        <v>5045</v>
      </c>
      <c r="W1512" s="191"/>
      <c r="X1512" s="2"/>
      <c r="Y1512" s="41"/>
      <c r="Z1512" s="40"/>
      <c r="AA1512" s="41"/>
      <c r="AB1512" s="40"/>
    </row>
    <row r="1513" spans="1:28" x14ac:dyDescent="0.2">
      <c r="A1513" s="10">
        <v>157989</v>
      </c>
      <c r="B1513" s="10" t="s">
        <v>2439</v>
      </c>
      <c r="C1513" s="10" t="s">
        <v>163</v>
      </c>
      <c r="D1513" s="2">
        <v>4</v>
      </c>
      <c r="E1513" s="21">
        <v>3.6749044335281238</v>
      </c>
      <c r="F1513" s="116">
        <v>1998</v>
      </c>
      <c r="G15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3.6385406071414845</v>
      </c>
      <c r="I1513" s="21">
        <v>0.77</v>
      </c>
      <c r="J1513" s="23">
        <f>(Tabela1[[#This Row],[real]]-1)^3/Tabela1[[#This Row],[Z]]*0.00002</f>
        <v>4.9712325804636621E-4</v>
      </c>
      <c r="K1513" s="24">
        <v>3272.940572918119</v>
      </c>
      <c r="L1513" s="66">
        <v>5601.5328123123136</v>
      </c>
      <c r="M1513" s="1">
        <v>42409</v>
      </c>
      <c r="N1513" s="22">
        <f>IF(Tabela1[[#This Row],[Entry]]=$B$1,Tabela1[[#This Row],[real]],Tabela1[[#This Row],[L2]]/Tabela1[[#This Row],[days2]])</f>
        <v>3.7207511765388723</v>
      </c>
      <c r="O1513" s="22">
        <f>IF(Tabela1[[#This Row],[Entry]]=$B$1,Tabela1[[#This Row],[real]],Tabela1[[#This Row],[L]]/($B$1-Tabela1[[#This Row],[Entry]]))</f>
        <v>3.7170091654361737</v>
      </c>
      <c r="P1513" s="35">
        <v>879.64510864246586</v>
      </c>
      <c r="Q1513" s="3">
        <f>MIN(500,$B$1-Tabela1[[#This Row],[Entry]])</f>
        <v>500</v>
      </c>
      <c r="R1513" s="21">
        <f>(0.25-Tabela1[[#This Row],[days]]/2000)*$L$2+(Tabela1[[#This Row],[days]]/2000+0.75)*(IF(Tabela1[[#This Row],[real]]&gt;Tabela1[[#This Row],[AV2]],0.4*Tabela1[[#This Row],[real]]+0.6*Tabela1[[#This Row],[AV2]],Tabela1[[#This Row],[AV2]]))</f>
        <v>3.7207511765388723</v>
      </c>
      <c r="S1513" s="22">
        <f>Tabela1[[#This Row],[real]]-Tabela1[[#This Row],[AV2]]</f>
        <v>-4.5846743010748536E-2</v>
      </c>
      <c r="T1513" s="47">
        <f>Tabela1[[#This Row],[real]]/Tabela1[[#This Row],[AV2]]</f>
        <v>0.98767809486970415</v>
      </c>
      <c r="U1513" s="168">
        <v>43463</v>
      </c>
      <c r="V1513" s="191" t="s">
        <v>4249</v>
      </c>
      <c r="W1513" s="191"/>
      <c r="X1513" s="2"/>
      <c r="Y1513" s="41"/>
      <c r="Z1513" s="40"/>
      <c r="AA1513" s="41"/>
      <c r="AB1513" s="40"/>
    </row>
    <row r="1514" spans="1:28" x14ac:dyDescent="0.2">
      <c r="A1514" s="65">
        <v>2277</v>
      </c>
      <c r="B1514" s="65" t="s">
        <v>1389</v>
      </c>
      <c r="C1514" s="65" t="s">
        <v>2906</v>
      </c>
      <c r="D1514" s="39">
        <v>3</v>
      </c>
      <c r="E1514" s="41">
        <v>3.1278894363066509</v>
      </c>
      <c r="F1514" s="116">
        <v>1971</v>
      </c>
      <c r="G15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4" s="39"/>
      <c r="I1514" s="41">
        <v>0.44999999999999996</v>
      </c>
      <c r="J1514" s="23">
        <f>(Tabela1[[#This Row],[real]]-1)^3/Tabela1[[#This Row],[Z]]*0.00002</f>
        <v>4.2821774246484205E-4</v>
      </c>
      <c r="K1514" s="66">
        <v>2436.6282447543631</v>
      </c>
      <c r="L1514" s="66">
        <v>4029.7627370154578</v>
      </c>
      <c r="M1514" s="67">
        <v>42583</v>
      </c>
      <c r="N1514" s="22">
        <f>IF(Tabela1[[#This Row],[Entry]]=$B$1,Tabela1[[#This Row],[real]],Tabela1[[#This Row],[L2]]/Tabela1[[#This Row],[days2]])</f>
        <v>3.0504031327825492</v>
      </c>
      <c r="O1514" s="42">
        <f>IF(Tabela1[[#This Row],[Entry]]=$B$1,Tabela1[[#This Row],[real]],Tabela1[[#This Row],[L]]/($B$1-Tabela1[[#This Row],[Entry]]))</f>
        <v>3.0230778222171475</v>
      </c>
      <c r="P1514" s="115">
        <v>798.78892680381352</v>
      </c>
      <c r="Q1514" s="43">
        <f>MIN(500,$B$1-Tabela1[[#This Row],[Entry]])</f>
        <v>500</v>
      </c>
      <c r="R1514" s="41">
        <f>(0.25-Tabela1[[#This Row],[days]]/2000)*$L$2+(Tabela1[[#This Row],[days]]/2000+0.75)*(IF(Tabela1[[#This Row],[real]]&gt;Tabela1[[#This Row],[AV2]],0.4*Tabela1[[#This Row],[real]]+0.6*Tabela1[[#This Row],[AV2]],Tabela1[[#This Row],[AV2]]))</f>
        <v>3.0813976541921901</v>
      </c>
      <c r="S1514" s="42">
        <f>Tabela1[[#This Row],[real]]-Tabela1[[#This Row],[AV2]]</f>
        <v>7.7486303524101796E-2</v>
      </c>
      <c r="T1514" s="64">
        <f>Tabela1[[#This Row],[real]]/Tabela1[[#This Row],[AV2]]</f>
        <v>1.0254019879180427</v>
      </c>
      <c r="U1514" s="168">
        <v>43463</v>
      </c>
      <c r="V1514" s="191" t="s">
        <v>4393</v>
      </c>
      <c r="W1514" s="191"/>
      <c r="X1514" s="2"/>
      <c r="Y1514" s="41"/>
      <c r="Z1514" s="40"/>
      <c r="AA1514" s="41"/>
      <c r="AB1514" s="40"/>
    </row>
    <row r="1515" spans="1:28" x14ac:dyDescent="0.2">
      <c r="A1515" s="65">
        <v>4599</v>
      </c>
      <c r="B1515" s="65" t="s">
        <v>2924</v>
      </c>
      <c r="C1515" s="65" t="s">
        <v>2925</v>
      </c>
      <c r="D1515" s="39">
        <v>3</v>
      </c>
      <c r="E1515" s="41">
        <v>3.1538875345253827</v>
      </c>
      <c r="F1515" s="116">
        <v>1972</v>
      </c>
      <c r="G15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5" s="39"/>
      <c r="I1515" s="41">
        <v>0.44</v>
      </c>
      <c r="J1515" s="23">
        <f>(Tabela1[[#This Row],[real]]-1)^3/Tabela1[[#This Row],[Z]]*0.00002</f>
        <v>4.5419922373395396E-4</v>
      </c>
      <c r="K1515" s="66">
        <v>2472.3209466479648</v>
      </c>
      <c r="L1515" s="66">
        <v>4091.623915242214</v>
      </c>
      <c r="M1515" s="67">
        <v>42590</v>
      </c>
      <c r="N1515" s="22">
        <f>IF(Tabela1[[#This Row],[Entry]]=$B$1,Tabela1[[#This Row],[real]],Tabela1[[#This Row],[L2]]/Tabela1[[#This Row],[days2]])</f>
        <v>3.1077420268089138</v>
      </c>
      <c r="O1515" s="42">
        <f>IF(Tabela1[[#This Row],[Entry]]=$B$1,Tabela1[[#This Row],[real]],Tabela1[[#This Row],[L]]/($B$1-Tabela1[[#This Row],[Entry]]))</f>
        <v>3.0856892271811569</v>
      </c>
      <c r="P1515" s="115">
        <v>795.53609190225779</v>
      </c>
      <c r="Q1515" s="43">
        <f>MIN(500,$B$1-Tabela1[[#This Row],[Entry]])</f>
        <v>500</v>
      </c>
      <c r="R1515" s="41">
        <f>(0.25-Tabela1[[#This Row],[days]]/2000)*$L$2+(Tabela1[[#This Row],[days]]/2000+0.75)*(IF(Tabela1[[#This Row],[real]]&gt;Tabela1[[#This Row],[AV2]],0.4*Tabela1[[#This Row],[real]]+0.6*Tabela1[[#This Row],[AV2]],Tabela1[[#This Row],[AV2]]))</f>
        <v>3.1262002298955016</v>
      </c>
      <c r="S1515" s="42">
        <f>Tabela1[[#This Row],[real]]-Tabela1[[#This Row],[AV2]]</f>
        <v>4.614550771646897E-2</v>
      </c>
      <c r="T1515" s="64">
        <f>Tabela1[[#This Row],[real]]/Tabela1[[#This Row],[AV2]]</f>
        <v>1.0148485644298642</v>
      </c>
      <c r="U1515" s="168">
        <v>43463</v>
      </c>
      <c r="V1515" s="191" t="s">
        <v>4396</v>
      </c>
      <c r="W1515" s="191"/>
      <c r="X1515" s="2"/>
      <c r="Y1515" s="41"/>
      <c r="Z1515" s="40"/>
      <c r="AA1515" s="41"/>
      <c r="AB1515" s="40"/>
    </row>
    <row r="1516" spans="1:28" x14ac:dyDescent="0.2">
      <c r="A1516" s="10">
        <v>18058</v>
      </c>
      <c r="B1516" s="10" t="s">
        <v>152</v>
      </c>
      <c r="C1516" s="10" t="s">
        <v>153</v>
      </c>
      <c r="D1516" s="2">
        <v>3.5</v>
      </c>
      <c r="E1516" s="21">
        <v>3.3051235464503614</v>
      </c>
      <c r="F1516" s="116">
        <v>2001</v>
      </c>
      <c r="G15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6" s="39"/>
      <c r="I1516" s="21">
        <v>0.9</v>
      </c>
      <c r="J1516" s="23">
        <f>(Tabela1[[#This Row],[real]]-1)^3/Tabela1[[#This Row],[Z]]*0.00002</f>
        <v>2.7218870992641868E-4</v>
      </c>
      <c r="K1516" s="24">
        <v>3035.3052572872739</v>
      </c>
      <c r="L1516" s="66">
        <v>5240.0263426731453</v>
      </c>
      <c r="M1516" s="1">
        <v>42409</v>
      </c>
      <c r="N1516" s="22">
        <f>IF(Tabela1[[#This Row],[Entry]]=$B$1,Tabela1[[#This Row],[real]],Tabela1[[#This Row],[L2]]/Tabela1[[#This Row],[days2]])</f>
        <v>3.4506020978978489</v>
      </c>
      <c r="O1516" s="22">
        <f>IF(Tabela1[[#This Row],[Entry]]=$B$1,Tabela1[[#This Row],[real]],Tabela1[[#This Row],[L]]/($B$1-Tabela1[[#This Row],[Entry]]))</f>
        <v>3.477124314978862</v>
      </c>
      <c r="P1516" s="35">
        <v>879.64510864246586</v>
      </c>
      <c r="Q1516" s="3">
        <f>MIN(500,$B$1-Tabela1[[#This Row],[Entry]])</f>
        <v>500</v>
      </c>
      <c r="R1516" s="21">
        <f>(0.25-Tabela1[[#This Row],[days]]/2000)*$L$2+(Tabela1[[#This Row],[days]]/2000+0.75)*(IF(Tabela1[[#This Row],[real]]&gt;Tabela1[[#This Row],[AV2]],0.4*Tabela1[[#This Row],[real]]+0.6*Tabela1[[#This Row],[AV2]],Tabela1[[#This Row],[AV2]]))</f>
        <v>3.4506020978978489</v>
      </c>
      <c r="S1516" s="22">
        <f>Tabela1[[#This Row],[real]]-Tabela1[[#This Row],[AV2]]</f>
        <v>-0.14547855144748745</v>
      </c>
      <c r="T1516" s="47">
        <f>Tabela1[[#This Row],[real]]/Tabela1[[#This Row],[AV2]]</f>
        <v>0.95783966179812075</v>
      </c>
      <c r="U1516" s="168">
        <v>43463</v>
      </c>
      <c r="V1516" s="191" t="s">
        <v>4801</v>
      </c>
      <c r="W1516" s="191"/>
      <c r="X1516" s="2"/>
      <c r="Y1516" s="41"/>
      <c r="Z1516" s="40"/>
      <c r="AA1516" s="41"/>
      <c r="AB1516" s="40"/>
    </row>
    <row r="1517" spans="1:28" x14ac:dyDescent="0.2">
      <c r="A1517" s="65">
        <v>25526</v>
      </c>
      <c r="B1517" s="65" t="s">
        <v>586</v>
      </c>
      <c r="C1517" s="65" t="s">
        <v>587</v>
      </c>
      <c r="D1517" s="39">
        <v>3.5</v>
      </c>
      <c r="E1517" s="41">
        <v>3.3651387143345932</v>
      </c>
      <c r="F1517" s="116">
        <v>1984</v>
      </c>
      <c r="G15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7" s="39"/>
      <c r="I1517" s="41">
        <v>0.66</v>
      </c>
      <c r="J1517" s="23">
        <f>(Tabela1[[#This Row],[real]]-1)^3/Tabela1[[#This Row],[Z]]*0.00002</f>
        <v>4.0091832857498813E-4</v>
      </c>
      <c r="K1517" s="66">
        <v>3033.4192040699077</v>
      </c>
      <c r="L1517" s="66">
        <v>5209.6083047896418</v>
      </c>
      <c r="M1517" s="67">
        <v>42409</v>
      </c>
      <c r="N1517" s="22">
        <f>IF(Tabela1[[#This Row],[Entry]]=$B$1,Tabela1[[#This Row],[real]],Tabela1[[#This Row],[L2]]/Tabela1[[#This Row],[days2]])</f>
        <v>3.4484579909178454</v>
      </c>
      <c r="O1517" s="42">
        <f>IF(Tabela1[[#This Row],[Entry]]=$B$1,Tabela1[[#This Row],[real]],Tabela1[[#This Row],[L]]/($B$1-Tabela1[[#This Row],[Entry]]))</f>
        <v>3.456939817378661</v>
      </c>
      <c r="P1517" s="115">
        <v>879.64510864246586</v>
      </c>
      <c r="Q1517" s="43">
        <f>MIN(500,$B$1-Tabela1[[#This Row],[Entry]])</f>
        <v>500</v>
      </c>
      <c r="R1517" s="41">
        <f>(0.25-Tabela1[[#This Row],[days]]/2000)*$L$2+(Tabela1[[#This Row],[days]]/2000+0.75)*(IF(Tabela1[[#This Row],[real]]&gt;Tabela1[[#This Row],[AV2]],0.4*Tabela1[[#This Row],[real]]+0.6*Tabela1[[#This Row],[AV2]],Tabela1[[#This Row],[AV2]]))</f>
        <v>3.4484579909178454</v>
      </c>
      <c r="S1517" s="42">
        <f>Tabela1[[#This Row],[real]]-Tabela1[[#This Row],[AV2]]</f>
        <v>-8.3319276583252222E-2</v>
      </c>
      <c r="T1517" s="64">
        <f>Tabela1[[#This Row],[real]]/Tabela1[[#This Row],[AV2]]</f>
        <v>0.97583868592782952</v>
      </c>
      <c r="U1517" s="168">
        <v>43463</v>
      </c>
      <c r="V1517" s="191" t="s">
        <v>4043</v>
      </c>
      <c r="W1517" s="191"/>
      <c r="X1517" s="2"/>
      <c r="Y1517" s="41"/>
      <c r="Z1517" s="40"/>
      <c r="AA1517" s="41"/>
      <c r="AB1517" s="40"/>
    </row>
    <row r="1518" spans="1:28" x14ac:dyDescent="0.2">
      <c r="A1518" s="75">
        <v>6931961</v>
      </c>
      <c r="B1518" s="75" t="s">
        <v>3514</v>
      </c>
      <c r="C1518" s="80" t="s">
        <v>3515</v>
      </c>
      <c r="D1518" s="76">
        <v>3.5</v>
      </c>
      <c r="E1518" s="77">
        <v>3.4288372161858836</v>
      </c>
      <c r="F1518" s="116">
        <v>2014</v>
      </c>
      <c r="G15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8" s="39"/>
      <c r="I1518" s="77">
        <v>0.56999999999999995</v>
      </c>
      <c r="J1518" s="23">
        <f>(Tabela1[[#This Row],[real]]-1)^3/Tabela1[[#This Row],[Z]]*0.00002</f>
        <v>5.027480171424034E-4</v>
      </c>
      <c r="K1518" s="112">
        <v>2344.9960987473028</v>
      </c>
      <c r="L1518" s="66">
        <v>3679.0979205982339</v>
      </c>
      <c r="M1518" s="79">
        <v>42880</v>
      </c>
      <c r="N1518" s="22">
        <f>IF(Tabela1[[#This Row],[Entry]]=$B$1,Tabela1[[#This Row],[real]],Tabela1[[#This Row],[L2]]/Tabela1[[#This Row],[days2]])</f>
        <v>3.5488529367452157</v>
      </c>
      <c r="O1518" s="64">
        <f>IF(Tabela1[[#This Row],[Entry]]=$B$1,Tabela1[[#This Row],[real]],Tabela1[[#This Row],[L]]/($B$1-Tabela1[[#This Row],[Entry]]))</f>
        <v>3.5512528191102644</v>
      </c>
      <c r="P1518" s="117">
        <v>660.7757888378394</v>
      </c>
      <c r="Q1518" s="78">
        <f>MIN(500,$B$1-Tabela1[[#This Row],[Entry]])</f>
        <v>500</v>
      </c>
      <c r="R1518" s="77">
        <f>(0.25-Tabela1[[#This Row],[days]]/2000)*$L$2+(Tabela1[[#This Row],[days]]/2000+0.75)*(IF(Tabela1[[#This Row],[real]]&gt;Tabela1[[#This Row],[AV2]],0.4*Tabela1[[#This Row],[real]]+0.6*Tabela1[[#This Row],[AV2]],Tabela1[[#This Row],[AV2]]))</f>
        <v>3.5488529367452157</v>
      </c>
      <c r="S1518" s="64">
        <f>Tabela1[[#This Row],[real]]-Tabela1[[#This Row],[AV2]]</f>
        <v>-0.12001572055933218</v>
      </c>
      <c r="T1518" s="64">
        <f>Tabela1[[#This Row],[real]]/Tabela1[[#This Row],[AV2]]</f>
        <v>0.96618182756555615</v>
      </c>
      <c r="U1518" s="172">
        <v>43463</v>
      </c>
      <c r="V1518" s="191" t="s">
        <v>4215</v>
      </c>
      <c r="W1518" s="191"/>
      <c r="X1518" s="2"/>
      <c r="Y1518" s="41"/>
      <c r="Z1518" s="40"/>
      <c r="AA1518" s="41"/>
      <c r="AB1518" s="40"/>
    </row>
    <row r="1519" spans="1:28" x14ac:dyDescent="0.2">
      <c r="A1519" s="65">
        <v>195045</v>
      </c>
      <c r="B1519" s="65" t="s">
        <v>2916</v>
      </c>
      <c r="C1519" s="65" t="s">
        <v>2916</v>
      </c>
      <c r="D1519" s="39">
        <v>3.5</v>
      </c>
      <c r="E1519" s="41">
        <v>3.5385736574457627</v>
      </c>
      <c r="F1519" s="116">
        <v>2002</v>
      </c>
      <c r="G15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19" s="404"/>
      <c r="I1519" s="41">
        <v>0.61</v>
      </c>
      <c r="J1519" s="23">
        <f>(Tabela1[[#This Row],[real]]-1)^3/Tabela1[[#This Row],[Z]]*0.00002</f>
        <v>5.3637616146760359E-4</v>
      </c>
      <c r="K1519" s="66">
        <v>2861.2035673826408</v>
      </c>
      <c r="L1519" s="66">
        <v>4765.2467505816621</v>
      </c>
      <c r="M1519" s="67">
        <v>42586</v>
      </c>
      <c r="N1519" s="22">
        <f>IF(Tabela1[[#This Row],[Entry]]=$B$1,Tabela1[[#This Row],[real]],Tabela1[[#This Row],[L2]]/Tabela1[[#This Row],[days2]])</f>
        <v>3.5881891518447318</v>
      </c>
      <c r="O1519" s="42">
        <f>IF(Tabela1[[#This Row],[Entry]]=$B$1,Tabela1[[#This Row],[real]],Tabela1[[#This Row],[L]]/($B$1-Tabela1[[#This Row],[Entry]]))</f>
        <v>3.5828922936704228</v>
      </c>
      <c r="P1519" s="115">
        <v>797.39485470314776</v>
      </c>
      <c r="Q1519" s="43">
        <f>MIN(500,$B$1-Tabela1[[#This Row],[Entry]])</f>
        <v>500</v>
      </c>
      <c r="R1519" s="41">
        <f>(0.25-Tabela1[[#This Row],[days]]/2000)*$L$2+(Tabela1[[#This Row],[days]]/2000+0.75)*(IF(Tabela1[[#This Row],[real]]&gt;Tabela1[[#This Row],[AV2]],0.4*Tabela1[[#This Row],[real]]+0.6*Tabela1[[#This Row],[AV2]],Tabela1[[#This Row],[AV2]]))</f>
        <v>3.5881891518447318</v>
      </c>
      <c r="S1519" s="42">
        <f>Tabela1[[#This Row],[real]]-Tabela1[[#This Row],[AV2]]</f>
        <v>-4.9615494398969062E-2</v>
      </c>
      <c r="T1519" s="64">
        <f>Tabela1[[#This Row],[real]]/Tabela1[[#This Row],[AV2]]</f>
        <v>0.98617255325755027</v>
      </c>
      <c r="U1519" s="168">
        <v>43463</v>
      </c>
      <c r="V1519" s="191" t="s">
        <v>4601</v>
      </c>
      <c r="W1519" s="191"/>
      <c r="X1519" s="2"/>
      <c r="Y1519" s="41"/>
      <c r="Z1519" s="40"/>
      <c r="AA1519" s="41"/>
      <c r="AB1519" s="40"/>
    </row>
    <row r="1520" spans="1:28" x14ac:dyDescent="0.2">
      <c r="A1520" s="65">
        <v>766532</v>
      </c>
      <c r="B1520" s="65" t="s">
        <v>91</v>
      </c>
      <c r="C1520" s="65" t="s">
        <v>2249</v>
      </c>
      <c r="D1520" s="39">
        <v>3.5</v>
      </c>
      <c r="E1520" s="41">
        <v>3.540930474351764</v>
      </c>
      <c r="F1520" s="116">
        <v>2007</v>
      </c>
      <c r="G15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0" s="39"/>
      <c r="I1520" s="41">
        <v>0.65</v>
      </c>
      <c r="J1520" s="23">
        <f>(Tabela1[[#This Row],[real]]-1)^3/Tabela1[[#This Row],[Z]]*0.00002</f>
        <v>5.0477168440159713E-4</v>
      </c>
      <c r="K1520" s="66">
        <v>3164.2114224653415</v>
      </c>
      <c r="L1520" s="66">
        <v>5417.695987121856</v>
      </c>
      <c r="M1520" s="67">
        <v>42409</v>
      </c>
      <c r="N1520" s="22">
        <f>IF(Tabela1[[#This Row],[Entry]]=$B$1,Tabela1[[#This Row],[real]],Tabela1[[#This Row],[L2]]/Tabela1[[#This Row],[days2]])</f>
        <v>3.5971454753481087</v>
      </c>
      <c r="O1520" s="42">
        <f>IF(Tabela1[[#This Row],[Entry]]=$B$1,Tabela1[[#This Row],[real]],Tabela1[[#This Row],[L]]/($B$1-Tabela1[[#This Row],[Entry]]))</f>
        <v>3.5950205621246556</v>
      </c>
      <c r="P1520" s="115">
        <v>879.64510864246586</v>
      </c>
      <c r="Q1520" s="43">
        <f>MIN(500,$B$1-Tabela1[[#This Row],[Entry]])</f>
        <v>500</v>
      </c>
      <c r="R1520" s="41">
        <f>(0.25-Tabela1[[#This Row],[days]]/2000)*$L$2+(Tabela1[[#This Row],[days]]/2000+0.75)*(IF(Tabela1[[#This Row],[real]]&gt;Tabela1[[#This Row],[AV2]],0.4*Tabela1[[#This Row],[real]]+0.6*Tabela1[[#This Row],[AV2]],Tabela1[[#This Row],[AV2]]))</f>
        <v>3.5971454753481087</v>
      </c>
      <c r="S1520" s="42">
        <f>Tabela1[[#This Row],[real]]-Tabela1[[#This Row],[AV2]]</f>
        <v>-5.6215000996344688E-2</v>
      </c>
      <c r="T1520" s="64">
        <f>Tabela1[[#This Row],[real]]/Tabela1[[#This Row],[AV2]]</f>
        <v>0.98437233039875749</v>
      </c>
      <c r="U1520" s="168">
        <v>43463</v>
      </c>
      <c r="V1520" s="191" t="s">
        <v>3964</v>
      </c>
      <c r="W1520" s="191"/>
      <c r="X1520" s="2"/>
      <c r="Y1520" s="41"/>
      <c r="Z1520" s="40"/>
      <c r="AA1520" s="41"/>
      <c r="AB1520" s="40"/>
    </row>
    <row r="1521" spans="1:28" x14ac:dyDescent="0.2">
      <c r="A1521" s="75">
        <v>5023447</v>
      </c>
      <c r="B1521" s="75" t="s">
        <v>3393</v>
      </c>
      <c r="C1521" s="75" t="s">
        <v>3737</v>
      </c>
      <c r="D1521" s="76">
        <v>3.5</v>
      </c>
      <c r="E1521" s="77">
        <v>3.2342712129754849</v>
      </c>
      <c r="F1521" s="116">
        <v>2011</v>
      </c>
      <c r="G15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1.8844605561778596</v>
      </c>
      <c r="H1521" s="39"/>
      <c r="I1521" s="77">
        <v>0.55000000000000004</v>
      </c>
      <c r="J1521" s="23">
        <f>(Tabela1[[#This Row],[real]]-1)^3/Tabela1[[#This Row],[Z]]*0.00002</f>
        <v>4.0557854801270924E-4</v>
      </c>
      <c r="K1521" s="112">
        <v>1851.8585070621223</v>
      </c>
      <c r="L1521" s="66">
        <v>2700.2830363018211</v>
      </c>
      <c r="M1521" s="79">
        <v>43116</v>
      </c>
      <c r="N1521" s="22">
        <f>IF(Tabela1[[#This Row],[Entry]]=$B$1,Tabela1[[#This Row],[real]],Tabela1[[#This Row],[L2]]/Tabela1[[#This Row],[days2]])</f>
        <v>3.3602413211676003</v>
      </c>
      <c r="O1521" s="64">
        <f>IF(Tabela1[[#This Row],[Entry]]=$B$1,Tabela1[[#This Row],[real]],Tabela1[[#This Row],[L]]/($B$1-Tabela1[[#This Row],[Entry]]))</f>
        <v>3.3753537953772765</v>
      </c>
      <c r="P1521" s="117">
        <v>551.10878358541447</v>
      </c>
      <c r="Q1521" s="78">
        <f>MIN(500,$B$1-Tabela1[[#This Row],[Entry]])</f>
        <v>500</v>
      </c>
      <c r="R1521" s="77">
        <f>(0.25-Tabela1[[#This Row],[days]]/2000)*$L$2+(Tabela1[[#This Row],[days]]/2000+0.75)*(IF(Tabela1[[#This Row],[real]]&gt;Tabela1[[#This Row],[AV2]],0.4*Tabela1[[#This Row],[real]]+0.6*Tabela1[[#This Row],[AV2]],Tabela1[[#This Row],[AV2]]))</f>
        <v>3.3602413211676003</v>
      </c>
      <c r="S1521" s="64">
        <f>Tabela1[[#This Row],[real]]-Tabela1[[#This Row],[AV2]]</f>
        <v>-0.1259701081921154</v>
      </c>
      <c r="T1521" s="64">
        <f>Tabela1[[#This Row],[real]]/Tabela1[[#This Row],[AV2]]</f>
        <v>0.96251158885566468</v>
      </c>
      <c r="U1521" s="168">
        <v>43462</v>
      </c>
      <c r="V1521" s="191" t="s">
        <v>4930</v>
      </c>
      <c r="W1521" s="191"/>
      <c r="X1521" s="2"/>
      <c r="Y1521" s="41"/>
      <c r="Z1521" s="40"/>
      <c r="AA1521" s="41"/>
      <c r="AB1521" s="40"/>
    </row>
    <row r="1522" spans="1:28" x14ac:dyDescent="0.2">
      <c r="A1522" s="65">
        <v>380503</v>
      </c>
      <c r="B1522" s="65" t="s">
        <v>3060</v>
      </c>
      <c r="C1522" s="65" t="s">
        <v>3061</v>
      </c>
      <c r="D1522" s="39">
        <v>3</v>
      </c>
      <c r="E1522" s="41">
        <v>2.836940274588438</v>
      </c>
      <c r="F1522" s="116">
        <v>1991</v>
      </c>
      <c r="G15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522" s="41">
        <v>0.37</v>
      </c>
      <c r="J1522" s="23">
        <f>(Tabela1[[#This Row],[real]]-1)^3/Tabela1[[#This Row],[Z]]*0.00002</f>
        <v>3.3505289892384342E-4</v>
      </c>
      <c r="K1522" s="66">
        <v>2282.2331220119058</v>
      </c>
      <c r="L1522" s="66">
        <v>3796.9483374235087</v>
      </c>
      <c r="M1522" s="67">
        <v>42633</v>
      </c>
      <c r="N1522" s="22">
        <f>IF(Tabela1[[#This Row],[Entry]]=$B$1,Tabela1[[#This Row],[real]],Tabela1[[#This Row],[L2]]/Tabela1[[#This Row],[days2]])</f>
        <v>2.9427118796097389</v>
      </c>
      <c r="O1522" s="42">
        <f>IF(Tabela1[[#This Row],[Entry]]=$B$1,Tabela1[[#This Row],[real]],Tabela1[[#This Row],[L]]/($B$1-Tabela1[[#This Row],[Entry]]))</f>
        <v>2.9594297251936936</v>
      </c>
      <c r="P1522" s="115">
        <v>775.55439179270741</v>
      </c>
      <c r="Q1522" s="43">
        <f>MIN(500,$B$1-Tabela1[[#This Row],[Entry]])</f>
        <v>500</v>
      </c>
      <c r="R1522" s="41">
        <f>(0.25-Tabela1[[#This Row],[days]]/2000)*$L$2+(Tabela1[[#This Row],[days]]/2000+0.75)*(IF(Tabela1[[#This Row],[real]]&gt;Tabela1[[#This Row],[AV2]],0.4*Tabela1[[#This Row],[real]]+0.6*Tabela1[[#This Row],[AV2]],Tabela1[[#This Row],[AV2]]))</f>
        <v>2.9427118796097389</v>
      </c>
      <c r="S1522" s="42">
        <f>Tabela1[[#This Row],[real]]-Tabela1[[#This Row],[AV2]]</f>
        <v>-0.1057716050213009</v>
      </c>
      <c r="T1522" s="64">
        <f>Tabela1[[#This Row],[real]]/Tabela1[[#This Row],[AV2]]</f>
        <v>0.964056418246652</v>
      </c>
      <c r="U1522" s="168">
        <v>43462</v>
      </c>
      <c r="V1522" s="191" t="s">
        <v>3971</v>
      </c>
      <c r="W1522" s="191"/>
      <c r="X1522" s="2"/>
      <c r="Y1522" s="41"/>
      <c r="Z1522" s="40"/>
      <c r="AA1522" s="41"/>
      <c r="AB1522" s="40"/>
    </row>
    <row r="1523" spans="1:28" x14ac:dyDescent="0.2">
      <c r="A1523" s="65">
        <v>4262885</v>
      </c>
      <c r="B1523" s="65" t="s">
        <v>3215</v>
      </c>
      <c r="C1523" s="65" t="s">
        <v>3212</v>
      </c>
      <c r="D1523" s="39">
        <v>3.5</v>
      </c>
      <c r="E1523" s="41">
        <v>3.2559012291344729</v>
      </c>
      <c r="F1523" s="116">
        <v>2012</v>
      </c>
      <c r="G15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3" s="404"/>
      <c r="I1523" s="41">
        <v>0.41</v>
      </c>
      <c r="J1523" s="23">
        <f>(Tabela1[[#This Row],[real]]-1)^3/Tabela1[[#This Row],[Z]]*0.00002</f>
        <v>5.6002366772672937E-4</v>
      </c>
      <c r="K1523" s="66">
        <v>2470.3681937156234</v>
      </c>
      <c r="L1523" s="66">
        <v>4032.7539930196199</v>
      </c>
      <c r="M1523" s="67">
        <v>42686</v>
      </c>
      <c r="N1523" s="22">
        <f>IF(Tabela1[[#This Row],[Entry]]=$B$1,Tabela1[[#This Row],[real]],Tabela1[[#This Row],[L2]]/Tabela1[[#This Row],[days2]])</f>
        <v>3.2897634414901256</v>
      </c>
      <c r="O1523" s="42">
        <f>IF(Tabela1[[#This Row],[Entry]]=$B$1,Tabela1[[#This Row],[real]],Tabela1[[#This Row],[L]]/($B$1-Tabela1[[#This Row],[Entry]]))</f>
        <v>3.2786617829427804</v>
      </c>
      <c r="P1523" s="115">
        <v>750.92578468093427</v>
      </c>
      <c r="Q1523" s="43">
        <f>MIN(500,$B$1-Tabela1[[#This Row],[Entry]])</f>
        <v>500</v>
      </c>
      <c r="R1523" s="41">
        <f>(0.25-Tabela1[[#This Row],[days]]/2000)*$L$2+(Tabela1[[#This Row],[days]]/2000+0.75)*(IF(Tabela1[[#This Row],[real]]&gt;Tabela1[[#This Row],[AV2]],0.4*Tabela1[[#This Row],[real]]+0.6*Tabela1[[#This Row],[AV2]],Tabela1[[#This Row],[AV2]]))</f>
        <v>3.2897634414901256</v>
      </c>
      <c r="S1523" s="42">
        <f>Tabela1[[#This Row],[real]]-Tabela1[[#This Row],[AV2]]</f>
        <v>-3.3862212355652677E-2</v>
      </c>
      <c r="T1523" s="64">
        <f>Tabela1[[#This Row],[real]]/Tabela1[[#This Row],[AV2]]</f>
        <v>0.98970679413340601</v>
      </c>
      <c r="U1523" s="168">
        <v>43462</v>
      </c>
      <c r="V1523" s="191" t="s">
        <v>4265</v>
      </c>
      <c r="W1523" s="191"/>
      <c r="X1523" s="2"/>
      <c r="Y1523" s="41"/>
      <c r="Z1523" s="40"/>
      <c r="AA1523" s="41"/>
      <c r="AB1523" s="40"/>
    </row>
    <row r="1524" spans="1:28" x14ac:dyDescent="0.2">
      <c r="A1524" s="10">
        <v>9158</v>
      </c>
      <c r="B1524" s="10" t="s">
        <v>3475</v>
      </c>
      <c r="C1524" s="10" t="s">
        <v>3476</v>
      </c>
      <c r="D1524" s="2">
        <v>3.5</v>
      </c>
      <c r="E1524" s="21">
        <v>3.260778437268248</v>
      </c>
      <c r="F1524" s="116">
        <v>1994</v>
      </c>
      <c r="G15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4" s="39"/>
      <c r="I1524" s="21">
        <v>0.52</v>
      </c>
      <c r="J1524" s="23">
        <f>(Tabela1[[#This Row],[real]]-1)^3/Tabela1[[#This Row],[Z]]*0.00002</f>
        <v>4.4442722874944127E-4</v>
      </c>
      <c r="K1524" s="24">
        <v>2303.5362852211047</v>
      </c>
      <c r="L1524" s="66">
        <v>3667.7939158335498</v>
      </c>
      <c r="M1524" s="1">
        <v>42833</v>
      </c>
      <c r="N1524" s="22">
        <f>IF(Tabela1[[#This Row],[Entry]]=$B$1,Tabela1[[#This Row],[real]],Tabela1[[#This Row],[L2]]/Tabela1[[#This Row],[days2]])</f>
        <v>3.3745699422207078</v>
      </c>
      <c r="O1524" s="22">
        <f>IF(Tabela1[[#This Row],[Entry]]=$B$1,Tabela1[[#This Row],[real]],Tabela1[[#This Row],[L]]/($B$1-Tabela1[[#This Row],[Entry]]))</f>
        <v>3.3866979832258077</v>
      </c>
      <c r="P1524" s="35">
        <v>682.61625174827861</v>
      </c>
      <c r="Q1524" s="3">
        <f>MIN(500,$B$1-Tabela1[[#This Row],[Entry]])</f>
        <v>500</v>
      </c>
      <c r="R1524" s="21">
        <f>(0.25-Tabela1[[#This Row],[days]]/2000)*$L$2+(Tabela1[[#This Row],[days]]/2000+0.75)*(IF(Tabela1[[#This Row],[real]]&gt;Tabela1[[#This Row],[AV2]],0.4*Tabela1[[#This Row],[real]]+0.6*Tabela1[[#This Row],[AV2]],Tabela1[[#This Row],[AV2]]))</f>
        <v>3.3745699422207078</v>
      </c>
      <c r="S1524" s="22">
        <f>Tabela1[[#This Row],[real]]-Tabela1[[#This Row],[AV2]]</f>
        <v>-0.11379150495245982</v>
      </c>
      <c r="T1524" s="47">
        <f>Tabela1[[#This Row],[real]]/Tabela1[[#This Row],[AV2]]</f>
        <v>0.9662797017395417</v>
      </c>
      <c r="U1524" s="168">
        <v>43462</v>
      </c>
      <c r="V1524" s="191" t="s">
        <v>4290</v>
      </c>
      <c r="W1524" s="191"/>
      <c r="X1524" s="2"/>
      <c r="Y1524" s="41"/>
      <c r="Z1524" s="40"/>
      <c r="AA1524" s="41"/>
      <c r="AB1524" s="40"/>
    </row>
    <row r="1525" spans="1:28" x14ac:dyDescent="0.2">
      <c r="A1525" s="75">
        <v>8527945</v>
      </c>
      <c r="B1525" s="75" t="s">
        <v>171</v>
      </c>
      <c r="C1525" s="75" t="s">
        <v>3663</v>
      </c>
      <c r="D1525" s="76">
        <v>3.5</v>
      </c>
      <c r="E1525" s="77">
        <v>3.3272691493847422</v>
      </c>
      <c r="F1525" s="116">
        <v>2017</v>
      </c>
      <c r="G15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5" s="39"/>
      <c r="I1525" s="77">
        <v>0.5</v>
      </c>
      <c r="J1525" s="23">
        <f>(Tabela1[[#This Row],[real]]-1)^3/Tabela1[[#This Row],[Z]]*0.00002</f>
        <v>5.0419650252636671E-4</v>
      </c>
      <c r="K1525" s="112">
        <v>1977.0138859952731</v>
      </c>
      <c r="L1525" s="66">
        <v>2927.0063525763653</v>
      </c>
      <c r="M1525" s="79">
        <v>43077</v>
      </c>
      <c r="N1525" s="22">
        <f>IF(Tabela1[[#This Row],[Entry]]=$B$1,Tabela1[[#This Row],[real]],Tabela1[[#This Row],[L2]]/Tabela1[[#This Row],[days2]])</f>
        <v>3.4731266959087046</v>
      </c>
      <c r="O1525" s="64">
        <f>IF(Tabela1[[#This Row],[Entry]]=$B$1,Tabela1[[#This Row],[real]],Tabela1[[#This Row],[L]]/($B$1-Tabela1[[#This Row],[Entry]]))</f>
        <v>3.4886845680290408</v>
      </c>
      <c r="P1525" s="117">
        <v>569.2317208940774</v>
      </c>
      <c r="Q1525" s="78">
        <f>MIN(500,$B$1-Tabela1[[#This Row],[Entry]])</f>
        <v>500</v>
      </c>
      <c r="R1525" s="77">
        <f>(0.25-Tabela1[[#This Row],[days]]/2000)*$L$2+(Tabela1[[#This Row],[days]]/2000+0.75)*(IF(Tabela1[[#This Row],[real]]&gt;Tabela1[[#This Row],[AV2]],0.4*Tabela1[[#This Row],[real]]+0.6*Tabela1[[#This Row],[AV2]],Tabela1[[#This Row],[AV2]]))</f>
        <v>3.4731266959087046</v>
      </c>
      <c r="S1525" s="64">
        <f>Tabela1[[#This Row],[real]]-Tabela1[[#This Row],[AV2]]</f>
        <v>-0.14585754652396243</v>
      </c>
      <c r="T1525" s="64">
        <f>Tabela1[[#This Row],[real]]/Tabela1[[#This Row],[AV2]]</f>
        <v>0.95800396608169214</v>
      </c>
      <c r="U1525" s="168">
        <v>43462</v>
      </c>
      <c r="V1525" s="191" t="s">
        <v>4153</v>
      </c>
      <c r="W1525" s="191"/>
      <c r="X1525" s="2"/>
      <c r="Y1525" s="41"/>
      <c r="Z1525" s="40"/>
      <c r="AA1525" s="41"/>
      <c r="AB1525" s="40"/>
    </row>
    <row r="1526" spans="1:28" x14ac:dyDescent="0.2">
      <c r="A1526" s="65">
        <v>3952959</v>
      </c>
      <c r="B1526" s="65" t="s">
        <v>468</v>
      </c>
      <c r="C1526" s="65" t="s">
        <v>2689</v>
      </c>
      <c r="D1526" s="39">
        <v>3.5</v>
      </c>
      <c r="E1526" s="41">
        <v>3.353646915819251</v>
      </c>
      <c r="F1526" s="116">
        <v>2012</v>
      </c>
      <c r="G15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6" s="76"/>
      <c r="I1526" s="41">
        <v>0.65999999999999992</v>
      </c>
      <c r="J1526" s="23">
        <f>(Tabela1[[#This Row],[real]]-1)^3/Tabela1[[#This Row],[Z]]*0.00002</f>
        <v>3.9510269973648808E-4</v>
      </c>
      <c r="K1526" s="66">
        <v>2984.9691516015905</v>
      </c>
      <c r="L1526" s="66">
        <v>5106.7171487708265</v>
      </c>
      <c r="M1526" s="67">
        <v>42409</v>
      </c>
      <c r="N1526" s="22">
        <f>IF(Tabela1[[#This Row],[Entry]]=$B$1,Tabela1[[#This Row],[real]],Tabela1[[#This Row],[L2]]/Tabela1[[#This Row],[days2]])</f>
        <v>3.3933789005070674</v>
      </c>
      <c r="O1526" s="42">
        <f>IF(Tabela1[[#This Row],[Entry]]=$B$1,Tabela1[[#This Row],[real]],Tabela1[[#This Row],[L]]/($B$1-Tabela1[[#This Row],[Entry]]))</f>
        <v>3.3886643322965009</v>
      </c>
      <c r="P1526" s="115">
        <v>879.64510864246586</v>
      </c>
      <c r="Q1526" s="43">
        <f>MIN(500,$B$1-Tabela1[[#This Row],[Entry]])</f>
        <v>500</v>
      </c>
      <c r="R1526" s="41">
        <f>(0.25-Tabela1[[#This Row],[days]]/2000)*$L$2+(Tabela1[[#This Row],[days]]/2000+0.75)*(IF(Tabela1[[#This Row],[real]]&gt;Tabela1[[#This Row],[AV2]],0.4*Tabela1[[#This Row],[real]]+0.6*Tabela1[[#This Row],[AV2]],Tabela1[[#This Row],[AV2]]))</f>
        <v>3.3933789005070674</v>
      </c>
      <c r="S1526" s="42">
        <f>Tabela1[[#This Row],[real]]-Tabela1[[#This Row],[AV2]]</f>
        <v>-3.9731984687816357E-2</v>
      </c>
      <c r="T1526" s="64">
        <f>Tabela1[[#This Row],[real]]/Tabela1[[#This Row],[AV2]]</f>
        <v>0.98829132087728866</v>
      </c>
      <c r="U1526" s="168">
        <v>43462</v>
      </c>
      <c r="V1526" s="191" t="s">
        <v>4297</v>
      </c>
      <c r="W1526" s="191"/>
      <c r="X1526" s="2"/>
      <c r="Y1526" s="41"/>
      <c r="Z1526" s="40"/>
      <c r="AA1526" s="41"/>
      <c r="AB1526" s="40"/>
    </row>
    <row r="1527" spans="1:28" x14ac:dyDescent="0.2">
      <c r="A1527" s="65">
        <v>4085448</v>
      </c>
      <c r="B1527" s="65" t="s">
        <v>3180</v>
      </c>
      <c r="C1527" s="65" t="s">
        <v>3294</v>
      </c>
      <c r="D1527" s="39">
        <v>3.5</v>
      </c>
      <c r="E1527" s="41">
        <v>3.4519983142986495</v>
      </c>
      <c r="F1527" s="116">
        <v>2013</v>
      </c>
      <c r="G15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7" s="39"/>
      <c r="I1527" s="41">
        <v>0.57999999999999996</v>
      </c>
      <c r="J1527" s="23">
        <f>(Tabela1[[#This Row],[real]]-1)^3/Tabela1[[#This Row],[Z]]*0.00002</f>
        <v>5.0834962079910305E-4</v>
      </c>
      <c r="K1527" s="66">
        <v>2641.7563009636783</v>
      </c>
      <c r="L1527" s="66">
        <v>4309.6023422360558</v>
      </c>
      <c r="M1527" s="67">
        <v>42716</v>
      </c>
      <c r="N1527" s="22">
        <f>IF(Tabela1[[#This Row],[Entry]]=$B$1,Tabela1[[#This Row],[real]],Tabela1[[#This Row],[L2]]/Tabela1[[#This Row],[days2]])</f>
        <v>3.5845452386688725</v>
      </c>
      <c r="O1527" s="42">
        <f>IF(Tabela1[[#This Row],[Entry]]=$B$1,Tabela1[[#This Row],[real]],Tabela1[[#This Row],[L]]/($B$1-Tabela1[[#This Row],[Entry]]))</f>
        <v>3.5913352851967133</v>
      </c>
      <c r="P1527" s="115">
        <v>736.98506367426944</v>
      </c>
      <c r="Q1527" s="43">
        <f>MIN(500,$B$1-Tabela1[[#This Row],[Entry]])</f>
        <v>500</v>
      </c>
      <c r="R1527" s="41">
        <f>(0.25-Tabela1[[#This Row],[days]]/2000)*$L$2+(Tabela1[[#This Row],[days]]/2000+0.75)*(IF(Tabela1[[#This Row],[real]]&gt;Tabela1[[#This Row],[AV2]],0.4*Tabela1[[#This Row],[real]]+0.6*Tabela1[[#This Row],[AV2]],Tabela1[[#This Row],[AV2]]))</f>
        <v>3.5845452386688725</v>
      </c>
      <c r="S1527" s="42">
        <f>Tabela1[[#This Row],[real]]-Tabela1[[#This Row],[AV2]]</f>
        <v>-0.13254692437022308</v>
      </c>
      <c r="T1527" s="64">
        <f>Tabela1[[#This Row],[real]]/Tabela1[[#This Row],[AV2]]</f>
        <v>0.96302266660206959</v>
      </c>
      <c r="U1527" s="168">
        <v>43462</v>
      </c>
      <c r="V1527" s="191" t="s">
        <v>4065</v>
      </c>
      <c r="W1527" s="191"/>
      <c r="X1527" s="2"/>
      <c r="Y1527" s="41"/>
      <c r="Z1527" s="40"/>
      <c r="AA1527" s="41"/>
      <c r="AB1527" s="40"/>
    </row>
    <row r="1528" spans="1:28" x14ac:dyDescent="0.2">
      <c r="A1528" s="44">
        <v>4373300</v>
      </c>
      <c r="B1528" s="44" t="s">
        <v>3381</v>
      </c>
      <c r="C1528" s="44" t="s">
        <v>3593</v>
      </c>
      <c r="D1528" s="45">
        <v>3.5</v>
      </c>
      <c r="E1528" s="46">
        <v>3.5413498780388237</v>
      </c>
      <c r="F1528" s="116">
        <v>2012</v>
      </c>
      <c r="G15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28" s="359"/>
      <c r="I1528" s="46">
        <v>0.55999999999999994</v>
      </c>
      <c r="J1528" s="23">
        <f>(Tabela1[[#This Row],[real]]-1)^3/Tabela1[[#This Row],[Z]]*0.00002</f>
        <v>5.8618587524522929E-4</v>
      </c>
      <c r="K1528" s="111">
        <v>2292.4759325748191</v>
      </c>
      <c r="L1528" s="66">
        <v>3495.1914398760355</v>
      </c>
      <c r="M1528" s="49">
        <v>43008</v>
      </c>
      <c r="N1528" s="22">
        <f>IF(Tabela1[[#This Row],[Entry]]=$B$1,Tabela1[[#This Row],[real]],Tabela1[[#This Row],[L2]]/Tabela1[[#This Row],[days2]])</f>
        <v>3.8125620316407729</v>
      </c>
      <c r="O1528" s="47">
        <f>IF(Tabela1[[#This Row],[Entry]]=$B$1,Tabela1[[#This Row],[real]],Tabela1[[#This Row],[L]]/($B$1-Tabela1[[#This Row],[Entry]]))</f>
        <v>3.8493297795991581</v>
      </c>
      <c r="P1528" s="116">
        <v>601.29537920940527</v>
      </c>
      <c r="Q1528" s="48">
        <f>MIN(500,$B$1-Tabela1[[#This Row],[Entry]])</f>
        <v>500</v>
      </c>
      <c r="R1528" s="46">
        <f>(0.25-Tabela1[[#This Row],[days]]/2000)*$L$2+(Tabela1[[#This Row],[days]]/2000+0.75)*(IF(Tabela1[[#This Row],[real]]&gt;Tabela1[[#This Row],[AV2]],0.4*Tabela1[[#This Row],[real]]+0.6*Tabela1[[#This Row],[AV2]],Tabela1[[#This Row],[AV2]]))</f>
        <v>3.8125620316407729</v>
      </c>
      <c r="S1528" s="47">
        <f>Tabela1[[#This Row],[real]]-Tabela1[[#This Row],[AV2]]</f>
        <v>-0.27121215360194917</v>
      </c>
      <c r="T1528" s="47">
        <f>Tabela1[[#This Row],[real]]/Tabela1[[#This Row],[AV2]]</f>
        <v>0.92886354337289812</v>
      </c>
      <c r="U1528" s="168">
        <v>43462</v>
      </c>
      <c r="V1528" s="191" t="s">
        <v>5410</v>
      </c>
      <c r="W1528" s="191"/>
      <c r="X1528" s="2"/>
      <c r="Y1528" s="41"/>
      <c r="Z1528" s="40"/>
      <c r="AA1528" s="41"/>
      <c r="AB1528" s="40"/>
    </row>
    <row r="1529" spans="1:28" x14ac:dyDescent="0.2">
      <c r="A1529" s="65">
        <v>7139111</v>
      </c>
      <c r="B1529" s="65" t="s">
        <v>3333</v>
      </c>
      <c r="C1529" s="65" t="s">
        <v>5738</v>
      </c>
      <c r="D1529" s="39">
        <v>3.5</v>
      </c>
      <c r="E1529" s="41">
        <v>3.2467974655611225</v>
      </c>
      <c r="F1529" s="116">
        <v>2016</v>
      </c>
      <c r="G15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0.38369454812119891</v>
      </c>
      <c r="H1529" s="39"/>
      <c r="I1529" s="41">
        <v>0.48</v>
      </c>
      <c r="J1529" s="23">
        <f>(Tabela1[[#This Row],[real]]-1)^3/Tabela1[[#This Row],[Z]]*0.00002</f>
        <v>4.7258565437061447E-4</v>
      </c>
      <c r="K1529" s="66">
        <v>2484.0266402580855</v>
      </c>
      <c r="L1529" s="66">
        <v>4059.0800468064372</v>
      </c>
      <c r="M1529" s="67">
        <v>42731</v>
      </c>
      <c r="N1529" s="22">
        <f>IF(Tabela1[[#This Row],[Entry]]=$B$1,Tabela1[[#This Row],[real]],Tabela1[[#This Row],[L2]]/Tabela1[[#This Row],[days2]])</f>
        <v>3.4027076844730826</v>
      </c>
      <c r="O1529" s="42">
        <f>IF(Tabela1[[#This Row],[Entry]]=$B$1,Tabela1[[#This Row],[real]],Tabela1[[#This Row],[L]]/($B$1-Tabela1[[#This Row],[Entry]]))</f>
        <v>3.4253840057438287</v>
      </c>
      <c r="P1529" s="115">
        <v>730.01470317093754</v>
      </c>
      <c r="Q1529" s="43">
        <f>MIN(500,$B$1-Tabela1[[#This Row],[Entry]])</f>
        <v>500</v>
      </c>
      <c r="R1529" s="41">
        <f>(0.25-Tabela1[[#This Row],[days]]/2000)*$L$2+(Tabela1[[#This Row],[days]]/2000+0.75)*(IF(Tabela1[[#This Row],[real]]&gt;Tabela1[[#This Row],[AV2]],0.4*Tabela1[[#This Row],[real]]+0.6*Tabela1[[#This Row],[AV2]],Tabela1[[#This Row],[AV2]]))</f>
        <v>3.4027076844730826</v>
      </c>
      <c r="S1529" s="42">
        <f>Tabela1[[#This Row],[real]]-Tabela1[[#This Row],[AV2]]</f>
        <v>-0.15591021891196011</v>
      </c>
      <c r="T1529" s="64">
        <f>Tabela1[[#This Row],[real]]/Tabela1[[#This Row],[AV2]]</f>
        <v>0.95418054285903109</v>
      </c>
      <c r="U1529" s="168">
        <v>43461</v>
      </c>
      <c r="V1529" s="191" t="s">
        <v>4046</v>
      </c>
      <c r="W1529" s="191"/>
      <c r="X1529" s="2"/>
      <c r="Y1529" s="41"/>
      <c r="Z1529" s="40"/>
      <c r="AA1529" s="41"/>
      <c r="AB1529" s="40"/>
    </row>
    <row r="1530" spans="1:28" x14ac:dyDescent="0.2">
      <c r="A1530" s="65">
        <v>1276</v>
      </c>
      <c r="B1530" s="65" t="s">
        <v>1543</v>
      </c>
      <c r="C1530" s="65" t="s">
        <v>3198</v>
      </c>
      <c r="D1530" s="39">
        <v>3</v>
      </c>
      <c r="E1530" s="41">
        <v>2.9674358716835556</v>
      </c>
      <c r="F1530" s="116">
        <v>1966</v>
      </c>
      <c r="G15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0" s="39"/>
      <c r="I1530" s="41">
        <v>0.42</v>
      </c>
      <c r="J1530" s="23">
        <f>(Tabela1[[#This Row],[real]]-1)^3/Tabela1[[#This Row],[Z]]*0.00002</f>
        <v>3.6264564110418567E-4</v>
      </c>
      <c r="K1530" s="66">
        <v>2249.1321564154659</v>
      </c>
      <c r="L1530" s="66">
        <v>3680.5546088746923</v>
      </c>
      <c r="M1530" s="67">
        <v>42683</v>
      </c>
      <c r="N1530" s="22">
        <f>IF(Tabela1[[#This Row],[Entry]]=$B$1,Tabela1[[#This Row],[real]],Tabela1[[#This Row],[L2]]/Tabela1[[#This Row],[days2]])</f>
        <v>2.9895956302910562</v>
      </c>
      <c r="O1530" s="42">
        <f>IF(Tabela1[[#This Row],[Entry]]=$B$1,Tabela1[[#This Row],[real]],Tabela1[[#This Row],[L]]/($B$1-Tabela1[[#This Row],[Entry]]))</f>
        <v>2.985040234286044</v>
      </c>
      <c r="P1530" s="115">
        <v>752.31985678160049</v>
      </c>
      <c r="Q1530" s="43">
        <f>MIN(500,$B$1-Tabela1[[#This Row],[Entry]])</f>
        <v>500</v>
      </c>
      <c r="R1530" s="41">
        <f>(0.25-Tabela1[[#This Row],[days]]/2000)*$L$2+(Tabela1[[#This Row],[days]]/2000+0.75)*(IF(Tabela1[[#This Row],[real]]&gt;Tabela1[[#This Row],[AV2]],0.4*Tabela1[[#This Row],[real]]+0.6*Tabela1[[#This Row],[AV2]],Tabela1[[#This Row],[AV2]]))</f>
        <v>2.9895956302910562</v>
      </c>
      <c r="S1530" s="42">
        <f>Tabela1[[#This Row],[real]]-Tabela1[[#This Row],[AV2]]</f>
        <v>-2.2159758607500635E-2</v>
      </c>
      <c r="T1530" s="64">
        <f>Tabela1[[#This Row],[real]]/Tabela1[[#This Row],[AV2]]</f>
        <v>0.99258770705209276</v>
      </c>
      <c r="U1530" s="168">
        <v>43461</v>
      </c>
      <c r="V1530" s="191" t="s">
        <v>4378</v>
      </c>
      <c r="W1530" s="191"/>
      <c r="X1530" s="2"/>
      <c r="Y1530" s="41"/>
      <c r="Z1530" s="40"/>
      <c r="AA1530" s="41"/>
      <c r="AB1530" s="40"/>
    </row>
    <row r="1531" spans="1:28" x14ac:dyDescent="0.2">
      <c r="A1531" s="65">
        <v>174750</v>
      </c>
      <c r="B1531" s="65" t="s">
        <v>1909</v>
      </c>
      <c r="C1531" s="65" t="s">
        <v>2635</v>
      </c>
      <c r="D1531" s="39">
        <v>3.5</v>
      </c>
      <c r="E1531" s="41">
        <v>3.3011948334756847</v>
      </c>
      <c r="F1531" s="116">
        <v>2004</v>
      </c>
      <c r="G15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1" s="39"/>
      <c r="I1531" s="41">
        <v>0.76</v>
      </c>
      <c r="J1531" s="23">
        <f>(Tabela1[[#This Row],[real]]-1)^3/Tabela1[[#This Row],[Z]]*0.00002</f>
        <v>3.206834699892482E-4</v>
      </c>
      <c r="K1531" s="66">
        <v>2598.1282437568298</v>
      </c>
      <c r="L1531" s="66">
        <v>4339.0204530438759</v>
      </c>
      <c r="M1531" s="67">
        <v>42409</v>
      </c>
      <c r="N1531" s="22">
        <f>IF(Tabela1[[#This Row],[Entry]]=$B$1,Tabela1[[#This Row],[real]],Tabela1[[#This Row],[L2]]/Tabela1[[#This Row],[days2]])</f>
        <v>2.9536096071362867</v>
      </c>
      <c r="O1531" s="42">
        <f>IF(Tabela1[[#This Row],[Entry]]=$B$1,Tabela1[[#This Row],[real]],Tabela1[[#This Row],[L]]/($B$1-Tabela1[[#This Row],[Entry]]))</f>
        <v>2.8792438308187629</v>
      </c>
      <c r="P1531" s="115">
        <v>879.64510864246586</v>
      </c>
      <c r="Q1531" s="43">
        <f>MIN(500,$B$1-Tabela1[[#This Row],[Entry]])</f>
        <v>500</v>
      </c>
      <c r="R1531" s="41">
        <f>(0.25-Tabela1[[#This Row],[days]]/2000)*$L$2+(Tabela1[[#This Row],[days]]/2000+0.75)*(IF(Tabela1[[#This Row],[real]]&gt;Tabela1[[#This Row],[AV2]],0.4*Tabela1[[#This Row],[real]]+0.6*Tabela1[[#This Row],[AV2]],Tabela1[[#This Row],[AV2]]))</f>
        <v>3.0926436976720462</v>
      </c>
      <c r="S1531" s="42">
        <f>Tabela1[[#This Row],[real]]-Tabela1[[#This Row],[AV2]]</f>
        <v>0.34758522633939792</v>
      </c>
      <c r="T1531" s="64">
        <f>Tabela1[[#This Row],[real]]/Tabela1[[#This Row],[AV2]]</f>
        <v>1.1176815058766023</v>
      </c>
      <c r="U1531" s="172">
        <v>43461</v>
      </c>
      <c r="V1531" s="191" t="s">
        <v>5191</v>
      </c>
      <c r="W1531" s="191"/>
      <c r="X1531" s="2"/>
      <c r="Y1531" s="41"/>
      <c r="Z1531" s="40"/>
      <c r="AA1531" s="41"/>
      <c r="AB1531" s="40"/>
    </row>
    <row r="1532" spans="1:28" x14ac:dyDescent="0.2">
      <c r="A1532" s="75">
        <v>4790372</v>
      </c>
      <c r="B1532" s="75" t="s">
        <v>2503</v>
      </c>
      <c r="C1532" s="75" t="s">
        <v>3748</v>
      </c>
      <c r="D1532" s="76">
        <v>3.5</v>
      </c>
      <c r="E1532" s="77">
        <v>3.3150553096401603</v>
      </c>
      <c r="F1532" s="116">
        <v>2013</v>
      </c>
      <c r="G15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2" s="76"/>
      <c r="I1532" s="77">
        <v>0.45</v>
      </c>
      <c r="J1532" s="23">
        <f>(Tabela1[[#This Row],[real]]-1)^3/Tabela1[[#This Row],[Z]]*0.00002</f>
        <v>5.5144422874066118E-4</v>
      </c>
      <c r="K1532" s="112">
        <v>1914.5362361926254</v>
      </c>
      <c r="L1532" s="66">
        <v>2790.1335302339535</v>
      </c>
      <c r="M1532" s="79">
        <v>43119</v>
      </c>
      <c r="N1532" s="22">
        <f>IF(Tabela1[[#This Row],[Entry]]=$B$1,Tabela1[[#This Row],[real]],Tabela1[[#This Row],[L2]]/Tabela1[[#This Row],[days2]])</f>
        <v>3.4827815159277327</v>
      </c>
      <c r="O1532" s="64">
        <f>IF(Tabela1[[#This Row],[Entry]]=$B$1,Tabela1[[#This Row],[real]],Tabela1[[#This Row],[L]]/($B$1-Tabela1[[#This Row],[Entry]]))</f>
        <v>3.5007948936436053</v>
      </c>
      <c r="P1532" s="117">
        <v>549.71471148474757</v>
      </c>
      <c r="Q1532" s="78">
        <f>MIN(500,$B$1-Tabela1[[#This Row],[Entry]])</f>
        <v>500</v>
      </c>
      <c r="R1532" s="77">
        <f>(0.25-Tabela1[[#This Row],[days]]/2000)*$L$2+(Tabela1[[#This Row],[days]]/2000+0.75)*(IF(Tabela1[[#This Row],[real]]&gt;Tabela1[[#This Row],[AV2]],0.4*Tabela1[[#This Row],[real]]+0.6*Tabela1[[#This Row],[AV2]],Tabela1[[#This Row],[AV2]]))</f>
        <v>3.4827815159277327</v>
      </c>
      <c r="S1532" s="64">
        <f>Tabela1[[#This Row],[real]]-Tabela1[[#This Row],[AV2]]</f>
        <v>-0.1677262062875724</v>
      </c>
      <c r="T1532" s="64">
        <f>Tabela1[[#This Row],[real]]/Tabela1[[#This Row],[AV2]]</f>
        <v>0.95184130686334656</v>
      </c>
      <c r="U1532" s="168">
        <v>43461</v>
      </c>
      <c r="V1532" s="191" t="s">
        <v>5074</v>
      </c>
      <c r="W1532" s="191"/>
      <c r="X1532" s="2"/>
      <c r="Y1532" s="41"/>
      <c r="Z1532" s="40"/>
      <c r="AA1532" s="41"/>
      <c r="AB1532" s="40"/>
    </row>
    <row r="1533" spans="1:28" x14ac:dyDescent="0.2">
      <c r="A1533" s="65">
        <v>10072</v>
      </c>
      <c r="B1533" s="65" t="s">
        <v>2075</v>
      </c>
      <c r="C1533" s="65" t="s">
        <v>3145</v>
      </c>
      <c r="D1533" s="39">
        <v>3.5</v>
      </c>
      <c r="E1533" s="41">
        <v>3.3476289227866882</v>
      </c>
      <c r="F1533" s="116">
        <v>1989</v>
      </c>
      <c r="G15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3" s="39"/>
      <c r="I1533" s="41">
        <v>0.41</v>
      </c>
      <c r="J1533" s="23">
        <f>(Tabela1[[#This Row],[real]]-1)^3/Tabela1[[#This Row],[Z]]*0.00002</f>
        <v>6.3115277073603235E-4</v>
      </c>
      <c r="K1533" s="66">
        <v>2541.0466180043627</v>
      </c>
      <c r="L1533" s="66">
        <v>4150.2369381063772</v>
      </c>
      <c r="M1533" s="67">
        <v>42662</v>
      </c>
      <c r="N1533" s="22">
        <f>IF(Tabela1[[#This Row],[Entry]]=$B$1,Tabela1[[#This Row],[real]],Tabela1[[#This Row],[L2]]/Tabela1[[#This Row],[days2]])</f>
        <v>3.3343639531354952</v>
      </c>
      <c r="O1533" s="42">
        <f>IF(Tabela1[[#This Row],[Entry]]=$B$1,Tabela1[[#This Row],[real]],Tabela1[[#This Row],[L]]/($B$1-Tabela1[[#This Row],[Entry]]))</f>
        <v>3.309598834215612</v>
      </c>
      <c r="P1533" s="115">
        <v>762.07836148626473</v>
      </c>
      <c r="Q1533" s="43">
        <f>MIN(500,$B$1-Tabela1[[#This Row],[Entry]])</f>
        <v>500</v>
      </c>
      <c r="R1533" s="41">
        <f>(0.25-Tabela1[[#This Row],[days]]/2000)*$L$2+(Tabela1[[#This Row],[days]]/2000+0.75)*(IF(Tabela1[[#This Row],[real]]&gt;Tabela1[[#This Row],[AV2]],0.4*Tabela1[[#This Row],[real]]+0.6*Tabela1[[#This Row],[AV2]],Tabela1[[#This Row],[AV2]]))</f>
        <v>3.3396699409959725</v>
      </c>
      <c r="S1533" s="42">
        <f>Tabela1[[#This Row],[real]]-Tabela1[[#This Row],[AV2]]</f>
        <v>1.3264969651193059E-2</v>
      </c>
      <c r="T1533" s="64">
        <f>Tabela1[[#This Row],[real]]/Tabela1[[#This Row],[AV2]]</f>
        <v>1.0039782608730277</v>
      </c>
      <c r="U1533" s="168">
        <v>43461</v>
      </c>
      <c r="V1533" s="191" t="s">
        <v>3941</v>
      </c>
      <c r="W1533" s="191"/>
      <c r="X1533" s="2"/>
      <c r="Y1533" s="41"/>
      <c r="Z1533" s="40"/>
      <c r="AA1533" s="41"/>
      <c r="AB1533" s="40"/>
    </row>
    <row r="1534" spans="1:28" x14ac:dyDescent="0.2">
      <c r="A1534" s="65">
        <v>9910</v>
      </c>
      <c r="B1534" s="65" t="s">
        <v>2532</v>
      </c>
      <c r="C1534" s="65" t="s">
        <v>2531</v>
      </c>
      <c r="D1534" s="39">
        <v>3.5</v>
      </c>
      <c r="E1534" s="41">
        <v>3.3578185461179553</v>
      </c>
      <c r="F1534" s="116">
        <v>1999</v>
      </c>
      <c r="G15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4" s="76"/>
      <c r="I1534" s="41">
        <v>0.84</v>
      </c>
      <c r="J1534" s="23">
        <f>(Tabela1[[#This Row],[real]]-1)^3/Tabela1[[#This Row],[Z]]*0.00002</f>
        <v>3.1209143344955426E-4</v>
      </c>
      <c r="K1534" s="66">
        <v>2962.7653206422606</v>
      </c>
      <c r="L1534" s="66">
        <v>5068.8014850224563</v>
      </c>
      <c r="M1534" s="67">
        <v>42409</v>
      </c>
      <c r="N1534" s="22">
        <f>IF(Tabela1[[#This Row],[Entry]]=$B$1,Tabela1[[#This Row],[real]],Tabela1[[#This Row],[L2]]/Tabela1[[#This Row],[days2]])</f>
        <v>3.3681370947592963</v>
      </c>
      <c r="O1534" s="42">
        <f>IF(Tabela1[[#This Row],[Entry]]=$B$1,Tabela1[[#This Row],[real]],Tabela1[[#This Row],[L]]/($B$1-Tabela1[[#This Row],[Entry]]))</f>
        <v>3.3635046350513975</v>
      </c>
      <c r="P1534" s="115">
        <v>879.64510864246586</v>
      </c>
      <c r="Q1534" s="43">
        <f>MIN(500,$B$1-Tabela1[[#This Row],[Entry]])</f>
        <v>500</v>
      </c>
      <c r="R1534" s="41">
        <f>(0.25-Tabela1[[#This Row],[days]]/2000)*$L$2+(Tabela1[[#This Row],[days]]/2000+0.75)*(IF(Tabela1[[#This Row],[real]]&gt;Tabela1[[#This Row],[AV2]],0.4*Tabela1[[#This Row],[real]]+0.6*Tabela1[[#This Row],[AV2]],Tabela1[[#This Row],[AV2]]))</f>
        <v>3.3681370947592963</v>
      </c>
      <c r="S1534" s="42">
        <f>Tabela1[[#This Row],[real]]-Tabela1[[#This Row],[AV2]]</f>
        <v>-1.0318548641341074E-2</v>
      </c>
      <c r="T1534" s="64">
        <f>Tabela1[[#This Row],[real]]/Tabela1[[#This Row],[AV2]]</f>
        <v>0.99693642261254856</v>
      </c>
      <c r="U1534" s="172">
        <v>43461</v>
      </c>
      <c r="V1534" s="191" t="s">
        <v>3941</v>
      </c>
      <c r="W1534" s="191"/>
      <c r="X1534" s="2"/>
      <c r="Y1534" s="41"/>
      <c r="Z1534" s="40"/>
      <c r="AA1534" s="41"/>
      <c r="AB1534" s="40"/>
    </row>
    <row r="1535" spans="1:28" x14ac:dyDescent="0.2">
      <c r="A1535" s="75">
        <v>8037435</v>
      </c>
      <c r="B1535" s="75" t="s">
        <v>145</v>
      </c>
      <c r="C1535" s="75" t="s">
        <v>3535</v>
      </c>
      <c r="D1535" s="76">
        <v>3.5</v>
      </c>
      <c r="E1535" s="77">
        <v>3.4487138894613834</v>
      </c>
      <c r="F1535" s="116">
        <v>2017</v>
      </c>
      <c r="G15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5" s="76"/>
      <c r="I1535" s="77">
        <v>0.51</v>
      </c>
      <c r="J1535" s="23">
        <f>(Tabela1[[#This Row],[real]]-1)^3/Tabela1[[#This Row],[Z]]*0.00002</f>
        <v>5.7580303999368106E-4</v>
      </c>
      <c r="K1535" s="112">
        <v>2296.0396099107588</v>
      </c>
      <c r="L1535" s="66">
        <v>3567.7053208133739</v>
      </c>
      <c r="M1535" s="79">
        <v>42925</v>
      </c>
      <c r="N1535" s="22">
        <f>IF(Tabela1[[#This Row],[Entry]]=$B$1,Tabela1[[#This Row],[real]],Tabela1[[#This Row],[L2]]/Tabela1[[#This Row],[days2]])</f>
        <v>3.5883204427687825</v>
      </c>
      <c r="O1535" s="64">
        <f>IF(Tabela1[[#This Row],[Entry]]=$B$1,Tabela1[[#This Row],[real]],Tabela1[[#This Row],[L]]/($B$1-Tabela1[[#This Row],[Entry]]))</f>
        <v>3.6001062773091563</v>
      </c>
      <c r="P1535" s="117">
        <v>639.86470732784187</v>
      </c>
      <c r="Q1535" s="78">
        <f>MIN(500,$B$1-Tabela1[[#This Row],[Entry]])</f>
        <v>500</v>
      </c>
      <c r="R1535" s="77">
        <f>(0.25-Tabela1[[#This Row],[days]]/2000)*$L$2+(Tabela1[[#This Row],[days]]/2000+0.75)*(IF(Tabela1[[#This Row],[real]]&gt;Tabela1[[#This Row],[AV2]],0.4*Tabela1[[#This Row],[real]]+0.6*Tabela1[[#This Row],[AV2]],Tabela1[[#This Row],[AV2]]))</f>
        <v>3.5883204427687825</v>
      </c>
      <c r="S1535" s="64">
        <f>Tabela1[[#This Row],[real]]-Tabela1[[#This Row],[AV2]]</f>
        <v>-0.13960655330739913</v>
      </c>
      <c r="T1535" s="64">
        <f>Tabela1[[#This Row],[real]]/Tabela1[[#This Row],[AV2]]</f>
        <v>0.96109417886890913</v>
      </c>
      <c r="U1535" s="168">
        <v>43461</v>
      </c>
      <c r="V1535" s="191" t="s">
        <v>4143</v>
      </c>
      <c r="W1535" s="191"/>
      <c r="X1535" s="2"/>
      <c r="Y1535" s="41"/>
      <c r="Z1535" s="40"/>
      <c r="AA1535" s="41"/>
      <c r="AB1535" s="40"/>
    </row>
    <row r="1536" spans="1:28" x14ac:dyDescent="0.2">
      <c r="A1536" s="10">
        <v>17325</v>
      </c>
      <c r="B1536" s="10" t="s">
        <v>2322</v>
      </c>
      <c r="C1536" s="10" t="s">
        <v>256</v>
      </c>
      <c r="D1536" s="2">
        <v>3.5</v>
      </c>
      <c r="E1536" s="21">
        <v>3.5240483511895899</v>
      </c>
      <c r="F1536" s="116">
        <v>1960</v>
      </c>
      <c r="G15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6" s="39"/>
      <c r="I1536" s="21">
        <v>0.62</v>
      </c>
      <c r="J1536" s="23">
        <f>(Tabela1[[#This Row],[real]]-1)^3/Tabela1[[#This Row],[Z]]*0.00002</f>
        <v>5.1871799730600452E-4</v>
      </c>
      <c r="K1536" s="24">
        <v>3088.2027812218125</v>
      </c>
      <c r="L1536" s="66">
        <v>5267.7233302807863</v>
      </c>
      <c r="M1536" s="1">
        <v>42409</v>
      </c>
      <c r="N1536" s="22">
        <f>IF(Tabela1[[#This Row],[Entry]]=$B$1,Tabela1[[#This Row],[real]],Tabela1[[#This Row],[L2]]/Tabela1[[#This Row],[days2]])</f>
        <v>3.5107371721622576</v>
      </c>
      <c r="O1536" s="22">
        <f>IF(Tabela1[[#This Row],[Entry]]=$B$1,Tabela1[[#This Row],[real]],Tabela1[[#This Row],[L]]/($B$1-Tabela1[[#This Row],[Entry]]))</f>
        <v>3.4955032052294532</v>
      </c>
      <c r="P1536" s="35">
        <v>879.64510864246586</v>
      </c>
      <c r="Q1536" s="3">
        <f>MIN(500,$B$1-Tabela1[[#This Row],[Entry]])</f>
        <v>500</v>
      </c>
      <c r="R1536" s="21">
        <f>(0.25-Tabela1[[#This Row],[days]]/2000)*$L$2+(Tabela1[[#This Row],[days]]/2000+0.75)*(IF(Tabela1[[#This Row],[real]]&gt;Tabela1[[#This Row],[AV2]],0.4*Tabela1[[#This Row],[real]]+0.6*Tabela1[[#This Row],[AV2]],Tabela1[[#This Row],[AV2]]))</f>
        <v>3.5160616437731904</v>
      </c>
      <c r="S1536" s="22">
        <f>Tabela1[[#This Row],[real]]-Tabela1[[#This Row],[AV2]]</f>
        <v>1.3311179027332365E-2</v>
      </c>
      <c r="T1536" s="47">
        <f>Tabela1[[#This Row],[real]]/Tabela1[[#This Row],[AV2]]</f>
        <v>1.0037915623911926</v>
      </c>
      <c r="U1536" s="168">
        <v>43461</v>
      </c>
      <c r="V1536" s="191" t="s">
        <v>4070</v>
      </c>
      <c r="W1536" s="191"/>
      <c r="X1536" s="2"/>
      <c r="Y1536" s="41"/>
      <c r="Z1536" s="40"/>
      <c r="AA1536" s="41"/>
      <c r="AB1536" s="40"/>
    </row>
    <row r="1537" spans="1:28" x14ac:dyDescent="0.2">
      <c r="A1537" s="65">
        <v>806</v>
      </c>
      <c r="B1537" s="65" t="s">
        <v>2226</v>
      </c>
      <c r="C1537" s="65" t="s">
        <v>2226</v>
      </c>
      <c r="D1537" s="39">
        <v>3.5</v>
      </c>
      <c r="E1537" s="41">
        <v>3.5727676942437849</v>
      </c>
      <c r="F1537" s="116">
        <v>1976</v>
      </c>
      <c r="G15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7" s="39"/>
      <c r="I1537" s="41">
        <v>0.72</v>
      </c>
      <c r="J1537" s="23">
        <f>(Tabela1[[#This Row],[real]]-1)^3/Tabela1[[#This Row],[Z]]*0.00002</f>
        <v>4.7304147533184805E-4</v>
      </c>
      <c r="K1537" s="66">
        <v>3303.5420308204953</v>
      </c>
      <c r="L1537" s="66">
        <v>5695.2445006059788</v>
      </c>
      <c r="M1537" s="67">
        <v>42409</v>
      </c>
      <c r="N1537" s="22">
        <f>IF(Tabela1[[#This Row],[Entry]]=$B$1,Tabela1[[#This Row],[real]],Tabela1[[#This Row],[L2]]/Tabela1[[#This Row],[days2]])</f>
        <v>3.7555395901862836</v>
      </c>
      <c r="O1537" s="42">
        <f>IF(Tabela1[[#This Row],[Entry]]=$B$1,Tabela1[[#This Row],[real]],Tabela1[[#This Row],[L]]/($B$1-Tabela1[[#This Row],[Entry]]))</f>
        <v>3.7791934310590438</v>
      </c>
      <c r="P1537" s="115">
        <v>879.64510864246586</v>
      </c>
      <c r="Q1537" s="43">
        <f>MIN(500,$B$1-Tabela1[[#This Row],[Entry]])</f>
        <v>500</v>
      </c>
      <c r="R1537" s="41">
        <f>(0.25-Tabela1[[#This Row],[days]]/2000)*$L$2+(Tabela1[[#This Row],[days]]/2000+0.75)*(IF(Tabela1[[#This Row],[real]]&gt;Tabela1[[#This Row],[AV2]],0.4*Tabela1[[#This Row],[real]]+0.6*Tabela1[[#This Row],[AV2]],Tabela1[[#This Row],[AV2]]))</f>
        <v>3.7555395901862836</v>
      </c>
      <c r="S1537" s="42">
        <f>Tabela1[[#This Row],[real]]-Tabela1[[#This Row],[AV2]]</f>
        <v>-0.18277189594249865</v>
      </c>
      <c r="T1537" s="64">
        <f>Tabela1[[#This Row],[real]]/Tabela1[[#This Row],[AV2]]</f>
        <v>0.95133272022478332</v>
      </c>
      <c r="U1537" s="168">
        <v>43461</v>
      </c>
      <c r="V1537" s="191" t="s">
        <v>3952</v>
      </c>
      <c r="W1537" s="191"/>
      <c r="X1537" s="2"/>
      <c r="Y1537" s="41"/>
      <c r="Z1537" s="40"/>
      <c r="AA1537" s="41"/>
      <c r="AB1537" s="40"/>
    </row>
    <row r="1538" spans="1:28" x14ac:dyDescent="0.2">
      <c r="A1538" s="65">
        <v>2761799</v>
      </c>
      <c r="B1538" s="65" t="s">
        <v>1955</v>
      </c>
      <c r="C1538" s="65" t="s">
        <v>1956</v>
      </c>
      <c r="D1538" s="39">
        <v>2.5</v>
      </c>
      <c r="E1538" s="41">
        <v>2.5244637216900698</v>
      </c>
      <c r="F1538" s="116">
        <v>2010</v>
      </c>
      <c r="G15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8" s="76"/>
      <c r="I1538" s="41">
        <v>0.74</v>
      </c>
      <c r="J1538" s="23">
        <f>(Tabela1[[#This Row],[real]]-1)^3/Tabela1[[#This Row],[Z]]*0.00002</f>
        <v>9.5752375509639809E-5</v>
      </c>
      <c r="K1538" s="66">
        <v>2287.3383109511901</v>
      </c>
      <c r="L1538" s="66">
        <v>3938.1541137684517</v>
      </c>
      <c r="M1538" s="67">
        <v>42409</v>
      </c>
      <c r="N1538" s="22">
        <f>IF(Tabela1[[#This Row],[Entry]]=$B$1,Tabela1[[#This Row],[real]],Tabela1[[#This Row],[L2]]/Tabela1[[#This Row],[days2]])</f>
        <v>2.6002967429457793</v>
      </c>
      <c r="O1538" s="42">
        <f>IF(Tabela1[[#This Row],[Entry]]=$B$1,Tabela1[[#This Row],[real]],Tabela1[[#This Row],[L]]/($B$1-Tabela1[[#This Row],[Entry]]))</f>
        <v>2.6132409514057411</v>
      </c>
      <c r="P1538" s="115">
        <v>879.64510864246586</v>
      </c>
      <c r="Q1538" s="43">
        <f>MIN(500,$B$1-Tabela1[[#This Row],[Entry]])</f>
        <v>500</v>
      </c>
      <c r="R1538" s="559">
        <f>(0.25-Tabela1[[#This Row],[days]]/2000)*$L$2+(Tabela1[[#This Row],[days]]/2000+0.75)*(IF(Tabela1[[#This Row],[real]]&gt;Tabela1[[#This Row],[AV2]],0.4*Tabela1[[#This Row],[real]]+0.6*Tabela1[[#This Row],[AV2]],Tabela1[[#This Row],[AV2]]))</f>
        <v>2.6002967429457793</v>
      </c>
      <c r="S1538" s="42">
        <f>Tabela1[[#This Row],[real]]-Tabela1[[#This Row],[AV2]]</f>
        <v>-7.5833021255709454E-2</v>
      </c>
      <c r="T1538" s="64">
        <f>Tabela1[[#This Row],[real]]/Tabela1[[#This Row],[AV2]]</f>
        <v>0.97083678181675481</v>
      </c>
      <c r="U1538" s="168">
        <v>43460</v>
      </c>
      <c r="V1538" s="191" t="s">
        <v>3941</v>
      </c>
      <c r="W1538" s="191"/>
      <c r="X1538" s="2"/>
      <c r="Y1538" s="41"/>
      <c r="Z1538" s="40"/>
      <c r="AA1538" s="41"/>
      <c r="AB1538" s="40"/>
    </row>
    <row r="1539" spans="1:28" x14ac:dyDescent="0.2">
      <c r="A1539" s="10">
        <v>9885</v>
      </c>
      <c r="B1539" s="10" t="s">
        <v>318</v>
      </c>
      <c r="C1539" s="10" t="s">
        <v>1736</v>
      </c>
      <c r="D1539" s="2">
        <v>3.5</v>
      </c>
      <c r="E1539" s="21">
        <v>3.4186122330003235</v>
      </c>
      <c r="F1539" s="116">
        <v>1994</v>
      </c>
      <c r="G15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39" s="39"/>
      <c r="I1539" s="21">
        <v>0.76</v>
      </c>
      <c r="J1539" s="23">
        <f>(Tabela1[[#This Row],[real]]-1)^3/Tabela1[[#This Row],[Z]]*0.00002</f>
        <v>3.7231894798343655E-4</v>
      </c>
      <c r="K1539" s="24">
        <v>2839.7396392647165</v>
      </c>
      <c r="L1539" s="66">
        <v>4779.6319348908401</v>
      </c>
      <c r="M1539" s="1">
        <v>42409</v>
      </c>
      <c r="N1539" s="22">
        <f>IF(Tabela1[[#This Row],[Entry]]=$B$1,Tabela1[[#This Row],[real]],Tabela1[[#This Row],[L2]]/Tabela1[[#This Row],[days2]])</f>
        <v>3.2282787812544256</v>
      </c>
      <c r="O1539" s="22">
        <f>IF(Tabela1[[#This Row],[Entry]]=$B$1,Tabela1[[#This Row],[real]],Tabela1[[#This Row],[L]]/($B$1-Tabela1[[#This Row],[Entry]]))</f>
        <v>3.1716203947517188</v>
      </c>
      <c r="P1539" s="35">
        <v>879.64510864246586</v>
      </c>
      <c r="Q1539" s="3">
        <f>MIN(500,$B$1-Tabela1[[#This Row],[Entry]])</f>
        <v>500</v>
      </c>
      <c r="R1539" s="21">
        <f>(0.25-Tabela1[[#This Row],[days]]/2000)*$L$2+(Tabela1[[#This Row],[days]]/2000+0.75)*(IF(Tabela1[[#This Row],[real]]&gt;Tabela1[[#This Row],[AV2]],0.4*Tabela1[[#This Row],[real]]+0.6*Tabela1[[#This Row],[AV2]],Tabela1[[#This Row],[AV2]]))</f>
        <v>3.3044121619527846</v>
      </c>
      <c r="S1539" s="22">
        <f>Tabela1[[#This Row],[real]]-Tabela1[[#This Row],[AV2]]</f>
        <v>0.19033345174589789</v>
      </c>
      <c r="T1539" s="47">
        <f>Tabela1[[#This Row],[real]]/Tabela1[[#This Row],[AV2]]</f>
        <v>1.0589581831814225</v>
      </c>
      <c r="U1539" s="168">
        <v>43460</v>
      </c>
      <c r="V1539" s="191" t="s">
        <v>4911</v>
      </c>
      <c r="W1539" s="191"/>
      <c r="X1539" s="2"/>
      <c r="Y1539" s="41"/>
      <c r="Z1539" s="40"/>
      <c r="AA1539" s="41"/>
      <c r="AB1539" s="40"/>
    </row>
    <row r="1540" spans="1:28" x14ac:dyDescent="0.2">
      <c r="A1540" s="65">
        <v>3709052</v>
      </c>
      <c r="B1540" s="65" t="s">
        <v>1329</v>
      </c>
      <c r="C1540" s="65" t="s">
        <v>1330</v>
      </c>
      <c r="D1540" s="39">
        <v>3</v>
      </c>
      <c r="E1540" s="41">
        <v>3.0452308803066583</v>
      </c>
      <c r="F1540" s="116">
        <v>2011</v>
      </c>
      <c r="G15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0" s="39"/>
      <c r="I1540" s="41">
        <v>0.66999999999999993</v>
      </c>
      <c r="J1540" s="23">
        <f>(Tabela1[[#This Row],[real]]-1)^3/Tabela1[[#This Row],[Z]]*0.00002</f>
        <v>2.5537725652794731E-4</v>
      </c>
      <c r="K1540" s="66">
        <v>2701.222682955145</v>
      </c>
      <c r="L1540" s="66">
        <v>4632.9755582375319</v>
      </c>
      <c r="M1540" s="67">
        <v>42409</v>
      </c>
      <c r="N1540" s="22">
        <f>IF(Tabela1[[#This Row],[Entry]]=$B$1,Tabela1[[#This Row],[real]],Tabela1[[#This Row],[L2]]/Tabela1[[#This Row],[days2]])</f>
        <v>3.0708096440436918</v>
      </c>
      <c r="O1540" s="42">
        <f>IF(Tabela1[[#This Row],[Entry]]=$B$1,Tabela1[[#This Row],[real]],Tabela1[[#This Row],[L]]/($B$1-Tabela1[[#This Row],[Entry]]))</f>
        <v>3.0743036219227151</v>
      </c>
      <c r="P1540" s="115">
        <v>879.64510864246586</v>
      </c>
      <c r="Q1540" s="43">
        <f>MIN(500,$B$1-Tabela1[[#This Row],[Entry]])</f>
        <v>500</v>
      </c>
      <c r="R1540" s="41">
        <f>(0.25-Tabela1[[#This Row],[days]]/2000)*$L$2+(Tabela1[[#This Row],[days]]/2000+0.75)*(IF(Tabela1[[#This Row],[real]]&gt;Tabela1[[#This Row],[AV2]],0.4*Tabela1[[#This Row],[real]]+0.6*Tabela1[[#This Row],[AV2]],Tabela1[[#This Row],[AV2]]))</f>
        <v>3.0708096440436918</v>
      </c>
      <c r="S1540" s="42">
        <f>Tabela1[[#This Row],[real]]-Tabela1[[#This Row],[AV2]]</f>
        <v>-2.5578763737033494E-2</v>
      </c>
      <c r="T1540" s="64">
        <f>Tabela1[[#This Row],[real]]/Tabela1[[#This Row],[AV2]]</f>
        <v>0.99167035189346642</v>
      </c>
      <c r="U1540" s="172">
        <v>43459</v>
      </c>
      <c r="V1540" s="191" t="s">
        <v>4713</v>
      </c>
      <c r="W1540" s="191"/>
      <c r="X1540" s="2"/>
      <c r="Y1540" s="41"/>
      <c r="Z1540" s="40"/>
      <c r="AA1540" s="41"/>
      <c r="AB1540" s="40"/>
    </row>
    <row r="1541" spans="1:28" x14ac:dyDescent="0.2">
      <c r="A1541" s="75">
        <v>7987444</v>
      </c>
      <c r="B1541" s="75" t="s">
        <v>3654</v>
      </c>
      <c r="C1541" s="75" t="s">
        <v>3655</v>
      </c>
      <c r="D1541" s="76">
        <v>3.5</v>
      </c>
      <c r="E1541" s="77">
        <v>3.3714537068039756</v>
      </c>
      <c r="F1541" s="116">
        <v>2017</v>
      </c>
      <c r="G15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1" s="76"/>
      <c r="I1541" s="77">
        <v>0.54</v>
      </c>
      <c r="J1541" s="23">
        <f>(Tabela1[[#This Row],[real]]-1)^3/Tabela1[[#This Row],[Z]]*0.00002</f>
        <v>4.9394681502285573E-4</v>
      </c>
      <c r="K1541" s="112">
        <v>2022.9765115267946</v>
      </c>
      <c r="L1541" s="66">
        <v>3007.0791452928511</v>
      </c>
      <c r="M1541" s="79">
        <v>43071</v>
      </c>
      <c r="N1541" s="22">
        <f>IF(Tabela1[[#This Row],[Entry]]=$B$1,Tabela1[[#This Row],[real]],Tabela1[[#This Row],[L2]]/Tabela1[[#This Row],[days2]])</f>
        <v>3.5365494014606758</v>
      </c>
      <c r="O1541" s="64">
        <f>IF(Tabela1[[#This Row],[Entry]]=$B$1,Tabela1[[#This Row],[real]],Tabela1[[#This Row],[L]]/($B$1-Tabela1[[#This Row],[Entry]]))</f>
        <v>3.5586735447252678</v>
      </c>
      <c r="P1541" s="117">
        <v>572.01986509541166</v>
      </c>
      <c r="Q1541" s="78">
        <f>MIN(500,$B$1-Tabela1[[#This Row],[Entry]])</f>
        <v>500</v>
      </c>
      <c r="R1541" s="77">
        <f>(0.25-Tabela1[[#This Row],[days]]/2000)*$L$2+(Tabela1[[#This Row],[days]]/2000+0.75)*(IF(Tabela1[[#This Row],[real]]&gt;Tabela1[[#This Row],[AV2]],0.4*Tabela1[[#This Row],[real]]+0.6*Tabela1[[#This Row],[AV2]],Tabela1[[#This Row],[AV2]]))</f>
        <v>3.5365494014606758</v>
      </c>
      <c r="S1541" s="64">
        <f>Tabela1[[#This Row],[real]]-Tabela1[[#This Row],[AV2]]</f>
        <v>-0.16509569465670015</v>
      </c>
      <c r="T1541" s="64">
        <f>Tabela1[[#This Row],[real]]/Tabela1[[#This Row],[AV2]]</f>
        <v>0.95331729436933299</v>
      </c>
      <c r="U1541" s="172">
        <v>43459</v>
      </c>
      <c r="V1541" s="191" t="s">
        <v>4140</v>
      </c>
      <c r="W1541" s="191"/>
      <c r="X1541" s="2"/>
      <c r="Y1541" s="41"/>
      <c r="Z1541" s="40"/>
      <c r="AA1541" s="41"/>
      <c r="AB1541" s="40"/>
    </row>
    <row r="1542" spans="1:28" x14ac:dyDescent="0.2">
      <c r="A1542" s="75">
        <v>7971976</v>
      </c>
      <c r="B1542" s="75" t="s">
        <v>3641</v>
      </c>
      <c r="C1542" s="75" t="s">
        <v>3642</v>
      </c>
      <c r="D1542" s="76">
        <v>3.5</v>
      </c>
      <c r="E1542" s="77">
        <v>3.3947092380111616</v>
      </c>
      <c r="F1542" s="116">
        <v>2017</v>
      </c>
      <c r="G15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2" s="76"/>
      <c r="I1542" s="77">
        <v>0.55999999999999994</v>
      </c>
      <c r="J1542" s="23">
        <f>(Tabela1[[#This Row],[real]]-1)^3/Tabela1[[#This Row],[Z]]*0.00002</f>
        <v>4.9045632243937317E-4</v>
      </c>
      <c r="K1542" s="112">
        <v>2065.8227167933073</v>
      </c>
      <c r="L1542" s="66">
        <v>3089.134034953177</v>
      </c>
      <c r="M1542" s="79">
        <v>43058</v>
      </c>
      <c r="N1542" s="22">
        <f>IF(Tabela1[[#This Row],[Entry]]=$B$1,Tabela1[[#This Row],[real]],Tabela1[[#This Row],[L2]]/Tabela1[[#This Row],[days2]])</f>
        <v>3.5737115522127452</v>
      </c>
      <c r="O1542" s="64">
        <f>IF(Tabela1[[#This Row],[Entry]]=$B$1,Tabela1[[#This Row],[real]],Tabela1[[#This Row],[L]]/($B$1-Tabela1[[#This Row],[Entry]]))</f>
        <v>3.6003893181272457</v>
      </c>
      <c r="P1542" s="117">
        <v>578.06084419829745</v>
      </c>
      <c r="Q1542" s="78">
        <f>MIN(500,$B$1-Tabela1[[#This Row],[Entry]])</f>
        <v>500</v>
      </c>
      <c r="R1542" s="77">
        <f>(0.25-Tabela1[[#This Row],[days]]/2000)*$L$2+(Tabela1[[#This Row],[days]]/2000+0.75)*(IF(Tabela1[[#This Row],[real]]&gt;Tabela1[[#This Row],[AV2]],0.4*Tabela1[[#This Row],[real]]+0.6*Tabela1[[#This Row],[AV2]],Tabela1[[#This Row],[AV2]]))</f>
        <v>3.5737115522127452</v>
      </c>
      <c r="S1542" s="64">
        <f>Tabela1[[#This Row],[real]]-Tabela1[[#This Row],[AV2]]</f>
        <v>-0.17900231420158352</v>
      </c>
      <c r="T1542" s="64">
        <f>Tabela1[[#This Row],[real]]/Tabela1[[#This Row],[AV2]]</f>
        <v>0.94991137040963758</v>
      </c>
      <c r="U1542" s="172">
        <v>43459</v>
      </c>
      <c r="V1542" s="191" t="s">
        <v>3977</v>
      </c>
      <c r="W1542" s="191"/>
      <c r="X1542" s="2"/>
      <c r="Y1542" s="41"/>
      <c r="Z1542" s="40"/>
      <c r="AA1542" s="41"/>
      <c r="AB1542" s="40"/>
    </row>
    <row r="1543" spans="1:28" x14ac:dyDescent="0.2">
      <c r="A1543" s="65">
        <v>5857315</v>
      </c>
      <c r="B1543" s="65" t="s">
        <v>3180</v>
      </c>
      <c r="C1543" s="65" t="s">
        <v>3181</v>
      </c>
      <c r="D1543" s="39">
        <v>3.5</v>
      </c>
      <c r="E1543" s="41">
        <v>3.509053181952241</v>
      </c>
      <c r="F1543" s="116">
        <v>2014</v>
      </c>
      <c r="G15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3" s="76"/>
      <c r="I1543" s="41">
        <v>0.63</v>
      </c>
      <c r="J1543" s="23">
        <f>(Tabela1[[#This Row],[real]]-1)^3/Tabela1[[#This Row],[Z]]*0.00002</f>
        <v>5.014400826787366E-4</v>
      </c>
      <c r="K1543" s="66">
        <v>2716.5205950213926</v>
      </c>
      <c r="L1543" s="66">
        <v>4454.2665900860102</v>
      </c>
      <c r="M1543" s="67">
        <v>42678</v>
      </c>
      <c r="N1543" s="22">
        <f>IF(Tabela1[[#This Row],[Entry]]=$B$1,Tabela1[[#This Row],[real]],Tabela1[[#This Row],[L2]]/Tabela1[[#This Row],[days2]])</f>
        <v>3.5997411730897149</v>
      </c>
      <c r="O1543" s="42">
        <f>IF(Tabela1[[#This Row],[Entry]]=$B$1,Tabela1[[#This Row],[real]],Tabela1[[#This Row],[L]]/($B$1-Tabela1[[#This Row],[Entry]]))</f>
        <v>3.5979536268869228</v>
      </c>
      <c r="P1543" s="115">
        <v>754.64331028271124</v>
      </c>
      <c r="Q1543" s="43">
        <f>MIN(500,$B$1-Tabela1[[#This Row],[Entry]])</f>
        <v>500</v>
      </c>
      <c r="R1543" s="41">
        <f>(0.25-Tabela1[[#This Row],[days]]/2000)*$L$2+(Tabela1[[#This Row],[days]]/2000+0.75)*(IF(Tabela1[[#This Row],[real]]&gt;Tabela1[[#This Row],[AV2]],0.4*Tabela1[[#This Row],[real]]+0.6*Tabela1[[#This Row],[AV2]],Tabela1[[#This Row],[AV2]]))</f>
        <v>3.5997411730897149</v>
      </c>
      <c r="S1543" s="42">
        <f>Tabela1[[#This Row],[real]]-Tabela1[[#This Row],[AV2]]</f>
        <v>-9.0687991137473833E-2</v>
      </c>
      <c r="T1543" s="64">
        <f>Tabela1[[#This Row],[real]]/Tabela1[[#This Row],[AV2]]</f>
        <v>0.97480708007136108</v>
      </c>
      <c r="U1543" s="172">
        <v>43459</v>
      </c>
      <c r="V1543" s="191" t="s">
        <v>4017</v>
      </c>
      <c r="W1543" s="191"/>
      <c r="X1543" s="2"/>
      <c r="Y1543" s="41"/>
      <c r="Z1543" s="40"/>
      <c r="AA1543" s="41"/>
      <c r="AB1543" s="40"/>
    </row>
    <row r="1544" spans="1:28" x14ac:dyDescent="0.2">
      <c r="A1544" s="65">
        <v>6551181</v>
      </c>
      <c r="B1544" s="65" t="s">
        <v>2789</v>
      </c>
      <c r="C1544" s="65" t="s">
        <v>2921</v>
      </c>
      <c r="D1544" s="39">
        <v>3.5</v>
      </c>
      <c r="E1544" s="41">
        <v>3.5488798783725977</v>
      </c>
      <c r="F1544" s="116">
        <v>2015</v>
      </c>
      <c r="G15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4" s="429"/>
      <c r="I1544" s="41">
        <v>0.66</v>
      </c>
      <c r="J1544" s="23">
        <f>(Tabela1[[#This Row],[real]]-1)^3/Tabela1[[#This Row],[Z]]*0.00002</f>
        <v>5.0180405527855713E-4</v>
      </c>
      <c r="K1544" s="66">
        <v>2821.8581188170215</v>
      </c>
      <c r="L1544" s="66">
        <v>4676.8070752072445</v>
      </c>
      <c r="M1544" s="67">
        <v>42587</v>
      </c>
      <c r="N1544" s="22">
        <f>IF(Tabela1[[#This Row],[Entry]]=$B$1,Tabela1[[#This Row],[real]],Tabela1[[#This Row],[L2]]/Tabela1[[#This Row],[days2]])</f>
        <v>3.5409101653813924</v>
      </c>
      <c r="O1544" s="42">
        <f>IF(Tabela1[[#This Row],[Entry]]=$B$1,Tabela1[[#This Row],[real]],Tabela1[[#This Row],[L]]/($B$1-Tabela1[[#This Row],[Entry]]))</f>
        <v>3.5190421935344203</v>
      </c>
      <c r="P1544" s="115">
        <v>796.93016400292618</v>
      </c>
      <c r="Q1544" s="43">
        <f>MIN(500,$B$1-Tabela1[[#This Row],[Entry]])</f>
        <v>500</v>
      </c>
      <c r="R1544" s="41">
        <f>(0.25-Tabela1[[#This Row],[days]]/2000)*$L$2+(Tabela1[[#This Row],[days]]/2000+0.75)*(IF(Tabela1[[#This Row],[real]]&gt;Tabela1[[#This Row],[AV2]],0.4*Tabela1[[#This Row],[real]]+0.6*Tabela1[[#This Row],[AV2]],Tabela1[[#This Row],[AV2]]))</f>
        <v>3.5440980505778743</v>
      </c>
      <c r="S1544" s="42">
        <f>Tabela1[[#This Row],[real]]-Tabela1[[#This Row],[AV2]]</f>
        <v>7.9697129912053022E-3</v>
      </c>
      <c r="T1544" s="64">
        <f>Tabela1[[#This Row],[real]]/Tabela1[[#This Row],[AV2]]</f>
        <v>1.0022507526649851</v>
      </c>
      <c r="U1544" s="168">
        <v>43459</v>
      </c>
      <c r="V1544" s="191" t="s">
        <v>4207</v>
      </c>
      <c r="W1544" s="191"/>
      <c r="X1544" s="2"/>
      <c r="Y1544" s="41"/>
      <c r="Z1544" s="40"/>
      <c r="AA1544" s="41"/>
      <c r="AB1544" s="40"/>
    </row>
    <row r="1545" spans="1:28" x14ac:dyDescent="0.2">
      <c r="A1545" s="65">
        <v>3603796</v>
      </c>
      <c r="B1545" s="65" t="s">
        <v>1169</v>
      </c>
      <c r="C1545" s="65" t="s">
        <v>1170</v>
      </c>
      <c r="D1545" s="39">
        <v>4</v>
      </c>
      <c r="E1545" s="41">
        <v>3.698071528680674</v>
      </c>
      <c r="F1545" s="116">
        <v>2011</v>
      </c>
      <c r="G15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2.5160453597871224</v>
      </c>
      <c r="H1545" s="39"/>
      <c r="I1545" s="41">
        <v>0.74</v>
      </c>
      <c r="J1545" s="23">
        <f>(Tabela1[[#This Row],[real]]-1)^3/Tabela1[[#This Row],[Z]]*0.00002</f>
        <v>5.3083390402669062E-4</v>
      </c>
      <c r="K1545" s="66">
        <v>3102.1639724102029</v>
      </c>
      <c r="L1545" s="66">
        <v>5221.38435742821</v>
      </c>
      <c r="M1545" s="67">
        <v>42409</v>
      </c>
      <c r="N1545" s="22">
        <f>IF(Tabela1[[#This Row],[Entry]]=$B$1,Tabela1[[#This Row],[real]],Tabela1[[#This Row],[L2]]/Tabela1[[#This Row],[days2]])</f>
        <v>3.5266085628529149</v>
      </c>
      <c r="O1545" s="42">
        <f>IF(Tabela1[[#This Row],[Entry]]=$B$1,Tabela1[[#This Row],[real]],Tabela1[[#This Row],[L]]/($B$1-Tabela1[[#This Row],[Entry]]))</f>
        <v>3.4647540527061778</v>
      </c>
      <c r="P1545" s="115">
        <v>879.64510864246586</v>
      </c>
      <c r="Q1545" s="43">
        <f>MIN(500,$B$1-Tabela1[[#This Row],[Entry]])</f>
        <v>500</v>
      </c>
      <c r="R1545" s="41">
        <f>(0.25-Tabela1[[#This Row],[days]]/2000)*$L$2+(Tabela1[[#This Row],[days]]/2000+0.75)*(IF(Tabela1[[#This Row],[real]]&gt;Tabela1[[#This Row],[AV2]],0.4*Tabela1[[#This Row],[real]]+0.6*Tabela1[[#This Row],[AV2]],Tabela1[[#This Row],[AV2]]))</f>
        <v>3.5951937491840185</v>
      </c>
      <c r="S1545" s="42">
        <f>Tabela1[[#This Row],[real]]-Tabela1[[#This Row],[AV2]]</f>
        <v>0.17146296582775911</v>
      </c>
      <c r="T1545" s="64">
        <f>Tabela1[[#This Row],[real]]/Tabela1[[#This Row],[AV2]]</f>
        <v>1.0486197894583036</v>
      </c>
      <c r="U1545" s="168">
        <v>43458</v>
      </c>
      <c r="V1545" s="191" t="s">
        <v>3947</v>
      </c>
      <c r="W1545" s="191"/>
      <c r="X1545" s="2"/>
      <c r="Y1545" s="41"/>
      <c r="Z1545" s="40"/>
      <c r="AA1545" s="41"/>
      <c r="AB1545" s="40"/>
    </row>
    <row r="1546" spans="1:28" x14ac:dyDescent="0.2">
      <c r="A1546" s="65">
        <v>3435438</v>
      </c>
      <c r="B1546" s="65" t="s">
        <v>109</v>
      </c>
      <c r="C1546" s="65" t="s">
        <v>6518</v>
      </c>
      <c r="D1546" s="39">
        <v>3</v>
      </c>
      <c r="E1546" s="41">
        <v>3.0369291173073374</v>
      </c>
      <c r="F1546" s="116">
        <v>2011</v>
      </c>
      <c r="G15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6" s="39"/>
      <c r="I1546" s="41">
        <v>0.64</v>
      </c>
      <c r="J1546" s="23">
        <f>(Tabela1[[#This Row],[real]]-1)^3/Tabela1[[#This Row],[Z]]*0.00002</f>
        <v>2.6410569776127415E-4</v>
      </c>
      <c r="K1546" s="66">
        <v>2785.0049327767956</v>
      </c>
      <c r="L1546" s="66">
        <v>4805.4032121988666</v>
      </c>
      <c r="M1546" s="67">
        <v>42409</v>
      </c>
      <c r="N1546" s="22">
        <f>IF(Tabela1[[#This Row],[Entry]]=$B$1,Tabela1[[#This Row],[real]],Tabela1[[#This Row],[L2]]/Tabela1[[#This Row],[days2]])</f>
        <v>3.1660551572608906</v>
      </c>
      <c r="O1546" s="42">
        <f>IF(Tabela1[[#This Row],[Entry]]=$B$1,Tabela1[[#This Row],[real]],Tabela1[[#This Row],[L]]/($B$1-Tabela1[[#This Row],[Entry]]))</f>
        <v>3.1887214414060163</v>
      </c>
      <c r="P1546" s="115">
        <v>879.64510864246586</v>
      </c>
      <c r="Q1546" s="43">
        <f>MIN(500,$B$1-Tabela1[[#This Row],[Entry]])</f>
        <v>500</v>
      </c>
      <c r="R1546" s="41">
        <f>(0.25-Tabela1[[#This Row],[days]]/2000)*$L$2+(Tabela1[[#This Row],[days]]/2000+0.75)*(IF(Tabela1[[#This Row],[real]]&gt;Tabela1[[#This Row],[AV2]],0.4*Tabela1[[#This Row],[real]]+0.6*Tabela1[[#This Row],[AV2]],Tabela1[[#This Row],[AV2]]))</f>
        <v>3.1660551572608906</v>
      </c>
      <c r="S1546" s="42">
        <f>Tabela1[[#This Row],[real]]-Tabela1[[#This Row],[AV2]]</f>
        <v>-0.12912603995355321</v>
      </c>
      <c r="T1546" s="64">
        <f>Tabela1[[#This Row],[real]]/Tabela1[[#This Row],[AV2]]</f>
        <v>0.95921547997752932</v>
      </c>
      <c r="U1546" s="172">
        <v>43458</v>
      </c>
      <c r="V1546" s="191" t="s">
        <v>4709</v>
      </c>
      <c r="W1546" s="191"/>
      <c r="X1546" s="2"/>
      <c r="Y1546" s="41"/>
      <c r="Z1546" s="40"/>
      <c r="AA1546" s="41"/>
      <c r="AB1546" s="40"/>
    </row>
    <row r="1547" spans="1:28" x14ac:dyDescent="0.2">
      <c r="A1547" s="65">
        <v>2501</v>
      </c>
      <c r="B1547" s="65" t="s">
        <v>2926</v>
      </c>
      <c r="C1547" s="65" t="s">
        <v>2927</v>
      </c>
      <c r="D1547" s="39">
        <v>3</v>
      </c>
      <c r="E1547" s="41">
        <v>3.188874025290346</v>
      </c>
      <c r="F1547" s="116">
        <v>1969</v>
      </c>
      <c r="G15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7" s="39"/>
      <c r="I1547" s="41">
        <v>0.45</v>
      </c>
      <c r="J1547" s="23">
        <f>(Tabela1[[#This Row],[real]]-1)^3/Tabela1[[#This Row],[Z]]*0.00002</f>
        <v>4.661007318323863E-4</v>
      </c>
      <c r="K1547" s="66">
        <v>2496.1280078258028</v>
      </c>
      <c r="L1547" s="66">
        <v>4128.0926790840876</v>
      </c>
      <c r="M1547" s="67">
        <v>42592</v>
      </c>
      <c r="N1547" s="22">
        <f>IF(Tabela1[[#This Row],[Entry]]=$B$1,Tabela1[[#This Row],[real]],Tabela1[[#This Row],[L2]]/Tabela1[[#This Row],[days2]])</f>
        <v>3.141337689244315</v>
      </c>
      <c r="O1547" s="42">
        <f>IF(Tabela1[[#This Row],[Entry]]=$B$1,Tabela1[[#This Row],[real]],Tabela1[[#This Row],[L]]/($B$1-Tabela1[[#This Row],[Entry]]))</f>
        <v>3.1178947727221207</v>
      </c>
      <c r="P1547" s="115">
        <v>794.60671050181656</v>
      </c>
      <c r="Q1547" s="43">
        <f>MIN(500,$B$1-Tabela1[[#This Row],[Entry]])</f>
        <v>500</v>
      </c>
      <c r="R1547" s="41">
        <f>(0.25-Tabela1[[#This Row],[days]]/2000)*$L$2+(Tabela1[[#This Row],[days]]/2000+0.75)*(IF(Tabela1[[#This Row],[real]]&gt;Tabela1[[#This Row],[AV2]],0.4*Tabela1[[#This Row],[real]]+0.6*Tabela1[[#This Row],[AV2]],Tabela1[[#This Row],[AV2]]))</f>
        <v>3.1603522236627275</v>
      </c>
      <c r="S1547" s="42">
        <f>Tabela1[[#This Row],[real]]-Tabela1[[#This Row],[AV2]]</f>
        <v>4.7536336046031025E-2</v>
      </c>
      <c r="T1547" s="64">
        <f>Tabela1[[#This Row],[real]]/Tabela1[[#This Row],[AV2]]</f>
        <v>1.0151325138359979</v>
      </c>
      <c r="U1547" s="172">
        <v>43458</v>
      </c>
      <c r="V1547" s="191" t="s">
        <v>4366</v>
      </c>
      <c r="W1547" s="191"/>
      <c r="X1547" s="2"/>
      <c r="Y1547" s="41"/>
      <c r="Z1547" s="40"/>
      <c r="AA1547" s="41"/>
      <c r="AB1547" s="40"/>
    </row>
    <row r="1548" spans="1:28" x14ac:dyDescent="0.2">
      <c r="A1548" s="65">
        <v>14002</v>
      </c>
      <c r="B1548" s="65" t="s">
        <v>1101</v>
      </c>
      <c r="C1548" s="65" t="s">
        <v>1102</v>
      </c>
      <c r="D1548" s="39">
        <v>3.5</v>
      </c>
      <c r="E1548" s="41">
        <v>3.5561749978922355</v>
      </c>
      <c r="F1548" s="116">
        <v>1980</v>
      </c>
      <c r="G15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48" s="39"/>
      <c r="I1548" s="41">
        <v>0.67</v>
      </c>
      <c r="J1548" s="23">
        <f>(Tabela1[[#This Row],[real]]-1)^3/Tabela1[[#This Row],[Z]]*0.00002</f>
        <v>4.9857091659466469E-4</v>
      </c>
      <c r="K1548" s="66">
        <v>2921.4814245952793</v>
      </c>
      <c r="L1548" s="66">
        <v>4916.172859027045</v>
      </c>
      <c r="M1548" s="67">
        <v>42409</v>
      </c>
      <c r="N1548" s="22">
        <f>IF(Tabela1[[#This Row],[Entry]]=$B$1,Tabela1[[#This Row],[real]],Tabela1[[#This Row],[L2]]/Tabela1[[#This Row],[days2]])</f>
        <v>3.3212046493431062</v>
      </c>
      <c r="O1548" s="42">
        <f>IF(Tabela1[[#This Row],[Entry]]=$B$1,Tabela1[[#This Row],[real]],Tabela1[[#This Row],[L]]/($B$1-Tabela1[[#This Row],[Entry]]))</f>
        <v>3.2622248566868248</v>
      </c>
      <c r="P1548" s="115">
        <v>879.64510864246586</v>
      </c>
      <c r="Q1548" s="43">
        <f>MIN(500,$B$1-Tabela1[[#This Row],[Entry]])</f>
        <v>500</v>
      </c>
      <c r="R1548" s="41">
        <f>(0.25-Tabela1[[#This Row],[days]]/2000)*$L$2+(Tabela1[[#This Row],[days]]/2000+0.75)*(IF(Tabela1[[#This Row],[real]]&gt;Tabela1[[#This Row],[AV2]],0.4*Tabela1[[#This Row],[real]]+0.6*Tabela1[[#This Row],[AV2]],Tabela1[[#This Row],[AV2]]))</f>
        <v>3.415192788762758</v>
      </c>
      <c r="S1548" s="42">
        <f>Tabela1[[#This Row],[real]]-Tabela1[[#This Row],[AV2]]</f>
        <v>0.23497034854912924</v>
      </c>
      <c r="T1548" s="64">
        <f>Tabela1[[#This Row],[real]]/Tabela1[[#This Row],[AV2]]</f>
        <v>1.0707485305356306</v>
      </c>
      <c r="U1548" s="168">
        <v>43458</v>
      </c>
      <c r="V1548" s="191" t="s">
        <v>4478</v>
      </c>
      <c r="W1548" s="191"/>
      <c r="X1548" s="2"/>
      <c r="Y1548" s="41"/>
      <c r="Z1548" s="40"/>
      <c r="AA1548" s="41"/>
      <c r="AB1548" s="40"/>
    </row>
    <row r="1549" spans="1:28" x14ac:dyDescent="0.2">
      <c r="A1549" s="65">
        <v>8588</v>
      </c>
      <c r="B1549" s="65" t="s">
        <v>829</v>
      </c>
      <c r="C1549" s="65" t="s">
        <v>1336</v>
      </c>
      <c r="D1549" s="39">
        <v>3.5</v>
      </c>
      <c r="E1549" s="41">
        <v>3.2360612730006544</v>
      </c>
      <c r="F1549" s="116">
        <v>2001</v>
      </c>
      <c r="G15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1.6699940810857286</v>
      </c>
      <c r="H1549" s="39"/>
      <c r="I1549" s="41">
        <v>0.66</v>
      </c>
      <c r="J1549" s="23">
        <f>(Tabela1[[#This Row],[real]]-1)^3/Tabela1[[#This Row],[Z]]*0.00002</f>
        <v>3.3879513091858958E-4</v>
      </c>
      <c r="K1549" s="66">
        <v>2782.8856683479771</v>
      </c>
      <c r="L1549" s="66">
        <v>4737.9755188888812</v>
      </c>
      <c r="M1549" s="67">
        <v>42409</v>
      </c>
      <c r="N1549" s="22">
        <f>IF(Tabela1[[#This Row],[Entry]]=$B$1,Tabela1[[#This Row],[real]],Tabela1[[#This Row],[L2]]/Tabela1[[#This Row],[days2]])</f>
        <v>3.1636459306216511</v>
      </c>
      <c r="O1549" s="42">
        <f>IF(Tabela1[[#This Row],[Entry]]=$B$1,Tabela1[[#This Row],[real]],Tabela1[[#This Row],[L]]/($B$1-Tabela1[[#This Row],[Entry]]))</f>
        <v>3.1439784465088794</v>
      </c>
      <c r="P1549" s="115">
        <v>879.64510864246586</v>
      </c>
      <c r="Q1549" s="43">
        <f>MIN(500,$B$1-Tabela1[[#This Row],[Entry]])</f>
        <v>500</v>
      </c>
      <c r="R1549" s="41">
        <f>(0.25-Tabela1[[#This Row],[days]]/2000)*$L$2+(Tabela1[[#This Row],[days]]/2000+0.75)*(IF(Tabela1[[#This Row],[real]]&gt;Tabela1[[#This Row],[AV2]],0.4*Tabela1[[#This Row],[real]]+0.6*Tabela1[[#This Row],[AV2]],Tabela1[[#This Row],[AV2]]))</f>
        <v>3.1926120675732523</v>
      </c>
      <c r="S1549" s="42">
        <f>Tabela1[[#This Row],[real]]-Tabela1[[#This Row],[AV2]]</f>
        <v>7.2415342379003267E-2</v>
      </c>
      <c r="T1549" s="64">
        <f>Tabela1[[#This Row],[real]]/Tabela1[[#This Row],[AV2]]</f>
        <v>1.0228898378538758</v>
      </c>
      <c r="U1549" s="172">
        <v>43457</v>
      </c>
      <c r="V1549" s="191" t="s">
        <v>5089</v>
      </c>
      <c r="W1549" s="191"/>
      <c r="X1549" s="2"/>
      <c r="Y1549" s="41"/>
      <c r="Z1549" s="40"/>
      <c r="AA1549" s="41"/>
      <c r="AB1549" s="40"/>
    </row>
    <row r="1550" spans="1:28" x14ac:dyDescent="0.2">
      <c r="A1550" s="65">
        <v>195033</v>
      </c>
      <c r="B1550" s="65" t="s">
        <v>2567</v>
      </c>
      <c r="C1550" s="65" t="s">
        <v>2109</v>
      </c>
      <c r="D1550" s="39">
        <v>3</v>
      </c>
      <c r="E1550" s="41">
        <v>2.8795184928114423</v>
      </c>
      <c r="F1550" s="116">
        <v>2002</v>
      </c>
      <c r="G15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0" s="39"/>
      <c r="I1550" s="41">
        <v>0.67</v>
      </c>
      <c r="J1550" s="23">
        <f>(Tabela1[[#This Row],[real]]-1)^3/Tabela1[[#This Row],[Z]]*0.00002</f>
        <v>1.9819605344764126E-4</v>
      </c>
      <c r="K1550" s="66">
        <v>2424.0668408099054</v>
      </c>
      <c r="L1550" s="66">
        <v>4108.4387392685621</v>
      </c>
      <c r="M1550" s="67">
        <v>42409</v>
      </c>
      <c r="N1550" s="22">
        <f>IF(Tabela1[[#This Row],[Entry]]=$B$1,Tabela1[[#This Row],[real]],Tabela1[[#This Row],[L2]]/Tabela1[[#This Row],[days2]])</f>
        <v>2.7557327574422676</v>
      </c>
      <c r="O1550" s="42">
        <f>IF(Tabela1[[#This Row],[Entry]]=$B$1,Tabela1[[#This Row],[real]],Tabela1[[#This Row],[L]]/($B$1-Tabela1[[#This Row],[Entry]]))</f>
        <v>2.726236721478807</v>
      </c>
      <c r="P1550" s="115">
        <v>879.64510864246586</v>
      </c>
      <c r="Q1550" s="43">
        <f>MIN(500,$B$1-Tabela1[[#This Row],[Entry]])</f>
        <v>500</v>
      </c>
      <c r="R1550" s="41">
        <f>(0.25-Tabela1[[#This Row],[days]]/2000)*$L$2+(Tabela1[[#This Row],[days]]/2000+0.75)*(IF(Tabela1[[#This Row],[real]]&gt;Tabela1[[#This Row],[AV2]],0.4*Tabela1[[#This Row],[real]]+0.6*Tabela1[[#This Row],[AV2]],Tabela1[[#This Row],[AV2]]))</f>
        <v>2.8052470515899373</v>
      </c>
      <c r="S1550" s="42">
        <f>Tabela1[[#This Row],[real]]-Tabela1[[#This Row],[AV2]]</f>
        <v>0.1237857353691747</v>
      </c>
      <c r="T1550" s="64">
        <f>Tabela1[[#This Row],[real]]/Tabela1[[#This Row],[AV2]]</f>
        <v>1.0449193540392743</v>
      </c>
      <c r="U1550" s="168">
        <v>43457</v>
      </c>
      <c r="V1550" s="191" t="s">
        <v>4036</v>
      </c>
      <c r="W1550" s="191"/>
      <c r="X1550" s="2"/>
      <c r="Y1550" s="41"/>
      <c r="Z1550" s="40"/>
      <c r="AA1550" s="41"/>
      <c r="AB1550" s="40"/>
    </row>
    <row r="1551" spans="1:28" x14ac:dyDescent="0.2">
      <c r="A1551" s="65">
        <v>2758328</v>
      </c>
      <c r="B1551" s="65" t="s">
        <v>3268</v>
      </c>
      <c r="C1551" s="65" t="s">
        <v>3269</v>
      </c>
      <c r="D1551" s="39">
        <v>3</v>
      </c>
      <c r="E1551" s="41">
        <v>3.0451453871117491</v>
      </c>
      <c r="F1551" s="116">
        <v>2010</v>
      </c>
      <c r="G15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1" s="39"/>
      <c r="I1551" s="41">
        <v>0.44</v>
      </c>
      <c r="J1551" s="23">
        <f>(Tabela1[[#This Row],[real]]-1)^3/Tabela1[[#This Row],[Z]]*0.00002</f>
        <v>3.8882114964950619E-4</v>
      </c>
      <c r="K1551" s="66">
        <v>2337.3751136681599</v>
      </c>
      <c r="L1551" s="66">
        <v>3829.64416015196</v>
      </c>
      <c r="M1551" s="67">
        <v>42705</v>
      </c>
      <c r="N1551" s="22">
        <f>IF(Tabela1[[#This Row],[Entry]]=$B$1,Tabela1[[#This Row],[real]],Tabela1[[#This Row],[L2]]/Tabela1[[#This Row],[days2]])</f>
        <v>3.1496909167222773</v>
      </c>
      <c r="O1551" s="42">
        <f>IF(Tabela1[[#This Row],[Entry]]=$B$1,Tabela1[[#This Row],[real]],Tabela1[[#This Row],[L]]/($B$1-Tabela1[[#This Row],[Entry]]))</f>
        <v>3.1623816351378697</v>
      </c>
      <c r="P1551" s="115">
        <v>742.09666137671275</v>
      </c>
      <c r="Q1551" s="43">
        <f>MIN(500,$B$1-Tabela1[[#This Row],[Entry]])</f>
        <v>500</v>
      </c>
      <c r="R1551" s="41">
        <f>(0.25-Tabela1[[#This Row],[days]]/2000)*$L$2+(Tabela1[[#This Row],[days]]/2000+0.75)*(IF(Tabela1[[#This Row],[real]]&gt;Tabela1[[#This Row],[AV2]],0.4*Tabela1[[#This Row],[real]]+0.6*Tabela1[[#This Row],[AV2]],Tabela1[[#This Row],[AV2]]))</f>
        <v>3.1496909167222773</v>
      </c>
      <c r="S1551" s="42">
        <f>Tabela1[[#This Row],[real]]-Tabela1[[#This Row],[AV2]]</f>
        <v>-0.10454552961052821</v>
      </c>
      <c r="T1551" s="64">
        <f>Tabela1[[#This Row],[real]]/Tabela1[[#This Row],[AV2]]</f>
        <v>0.96680768609533174</v>
      </c>
      <c r="U1551" s="172">
        <v>43457</v>
      </c>
      <c r="V1551" s="191" t="s">
        <v>4320</v>
      </c>
      <c r="W1551" s="191"/>
      <c r="X1551" s="2"/>
      <c r="Y1551" s="41"/>
      <c r="Z1551" s="40"/>
      <c r="AA1551" s="41"/>
      <c r="AB1551" s="40"/>
    </row>
    <row r="1552" spans="1:28" x14ac:dyDescent="0.2">
      <c r="A1552" s="65">
        <v>13245</v>
      </c>
      <c r="B1552" s="65" t="s">
        <v>782</v>
      </c>
      <c r="C1552" s="65" t="s">
        <v>3193</v>
      </c>
      <c r="D1552" s="39">
        <v>3.5</v>
      </c>
      <c r="E1552" s="41">
        <v>3.2751370162130207</v>
      </c>
      <c r="F1552" s="116">
        <v>1980</v>
      </c>
      <c r="G15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2" s="39"/>
      <c r="I1552" s="41">
        <v>0.38999999999999996</v>
      </c>
      <c r="J1552" s="23">
        <f>(Tabela1[[#This Row],[real]]-1)^3/Tabela1[[#This Row],[Z]]*0.00002</f>
        <v>6.0393202239712122E-4</v>
      </c>
      <c r="K1552" s="66">
        <v>2493.4432725139895</v>
      </c>
      <c r="L1552" s="66">
        <v>4072.4306306357721</v>
      </c>
      <c r="M1552" s="67">
        <v>42682</v>
      </c>
      <c r="N1552" s="22">
        <f>IF(Tabela1[[#This Row],[Entry]]=$B$1,Tabela1[[#This Row],[real]],Tabela1[[#This Row],[L2]]/Tabela1[[#This Row],[days2]])</f>
        <v>3.3122933791015443</v>
      </c>
      <c r="O1552" s="42">
        <f>IF(Tabela1[[#This Row],[Entry]]=$B$1,Tabela1[[#This Row],[real]],Tabela1[[#This Row],[L]]/($B$1-Tabela1[[#This Row],[Entry]]))</f>
        <v>3.3001868967874977</v>
      </c>
      <c r="P1552" s="115">
        <v>752.78454748182151</v>
      </c>
      <c r="Q1552" s="43">
        <f>MIN(500,$B$1-Tabela1[[#This Row],[Entry]])</f>
        <v>500</v>
      </c>
      <c r="R1552" s="41">
        <f>(0.25-Tabela1[[#This Row],[days]]/2000)*$L$2+(Tabela1[[#This Row],[days]]/2000+0.75)*(IF(Tabela1[[#This Row],[real]]&gt;Tabela1[[#This Row],[AV2]],0.4*Tabela1[[#This Row],[real]]+0.6*Tabela1[[#This Row],[AV2]],Tabela1[[#This Row],[AV2]]))</f>
        <v>3.3122933791015443</v>
      </c>
      <c r="S1552" s="42">
        <f>Tabela1[[#This Row],[real]]-Tabela1[[#This Row],[AV2]]</f>
        <v>-3.7156362888523642E-2</v>
      </c>
      <c r="T1552" s="64">
        <f>Tabela1[[#This Row],[real]]/Tabela1[[#This Row],[AV2]]</f>
        <v>0.98878228507083443</v>
      </c>
      <c r="U1552" s="168">
        <v>43457</v>
      </c>
      <c r="V1552" s="191" t="s">
        <v>4400</v>
      </c>
      <c r="W1552" s="191"/>
      <c r="X1552" s="2"/>
      <c r="Y1552" s="41"/>
      <c r="Z1552" s="40"/>
      <c r="AA1552" s="41"/>
      <c r="AB1552" s="40"/>
    </row>
    <row r="1553" spans="1:28" x14ac:dyDescent="0.2">
      <c r="A1553" s="10">
        <v>1097</v>
      </c>
      <c r="B1553" s="10" t="s">
        <v>154</v>
      </c>
      <c r="C1553" s="10" t="s">
        <v>2717</v>
      </c>
      <c r="D1553" s="2">
        <v>3.5</v>
      </c>
      <c r="E1553" s="21">
        <v>3.5221282345295504</v>
      </c>
      <c r="F1553" s="116">
        <v>1987</v>
      </c>
      <c r="G15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553" s="21">
        <v>0.65</v>
      </c>
      <c r="J1553" s="23">
        <f>(Tabela1[[#This Row],[real]]-1)^3/Tabela1[[#This Row],[Z]]*0.00002</f>
        <v>4.9364885149041492E-4</v>
      </c>
      <c r="K1553" s="24">
        <v>3217.1317303977967</v>
      </c>
      <c r="L1553" s="66">
        <v>5531.1997768954807</v>
      </c>
      <c r="M1553" s="1">
        <v>42410</v>
      </c>
      <c r="N1553" s="22">
        <f>IF(Tabela1[[#This Row],[Entry]]=$B$1,Tabela1[[#This Row],[real]],Tabela1[[#This Row],[L2]]/Tabela1[[#This Row],[days2]])</f>
        <v>3.659239519833275</v>
      </c>
      <c r="O1553" s="22">
        <f>IF(Tabela1[[#This Row],[Entry]]=$B$1,Tabela1[[#This Row],[real]],Tabela1[[#This Row],[L]]/($B$1-Tabela1[[#This Row],[Entry]]))</f>
        <v>3.6727754162652593</v>
      </c>
      <c r="P1553" s="35">
        <v>879.1804179422445</v>
      </c>
      <c r="Q1553" s="3">
        <f>MIN(500,$B$1-Tabela1[[#This Row],[Entry]])</f>
        <v>500</v>
      </c>
      <c r="R1553" s="21">
        <f>(0.25-Tabela1[[#This Row],[days]]/2000)*$L$2+(Tabela1[[#This Row],[days]]/2000+0.75)*(IF(Tabela1[[#This Row],[real]]&gt;Tabela1[[#This Row],[AV2]],0.4*Tabela1[[#This Row],[real]]+0.6*Tabela1[[#This Row],[AV2]],Tabela1[[#This Row],[AV2]]))</f>
        <v>3.659239519833275</v>
      </c>
      <c r="S1553" s="22">
        <f>Tabela1[[#This Row],[real]]-Tabela1[[#This Row],[AV2]]</f>
        <v>-0.13711128530372463</v>
      </c>
      <c r="T1553" s="47">
        <f>Tabela1[[#This Row],[real]]/Tabela1[[#This Row],[AV2]]</f>
        <v>0.96253011464251681</v>
      </c>
      <c r="U1553" s="168">
        <v>43457</v>
      </c>
      <c r="V1553" s="191" t="s">
        <v>3940</v>
      </c>
      <c r="W1553" s="191"/>
      <c r="X1553" s="2"/>
      <c r="Y1553" s="41"/>
      <c r="Z1553" s="40"/>
      <c r="AA1553" s="41"/>
      <c r="AB1553" s="40"/>
    </row>
    <row r="1554" spans="1:28" x14ac:dyDescent="0.2">
      <c r="A1554" s="65">
        <v>3224419</v>
      </c>
      <c r="B1554" s="65" t="s">
        <v>208</v>
      </c>
      <c r="C1554" s="65" t="s">
        <v>2271</v>
      </c>
      <c r="D1554" s="39">
        <v>4</v>
      </c>
      <c r="E1554" s="41">
        <v>3.7750541945637752</v>
      </c>
      <c r="F1554" s="116">
        <v>2011</v>
      </c>
      <c r="G15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4" s="39"/>
      <c r="I1554" s="41">
        <v>0.83</v>
      </c>
      <c r="J1554" s="23">
        <f>(Tabela1[[#This Row],[real]]-1)^3/Tabela1[[#This Row],[Z]]*0.00002</f>
        <v>5.1495147940937649E-4</v>
      </c>
      <c r="K1554" s="66">
        <v>3422.6016796089475</v>
      </c>
      <c r="L1554" s="66">
        <v>5877.4823986100555</v>
      </c>
      <c r="M1554" s="67">
        <v>42409</v>
      </c>
      <c r="N1554" s="22">
        <f>IF(Tabela1[[#This Row],[Entry]]=$B$1,Tabela1[[#This Row],[real]],Tabela1[[#This Row],[L2]]/Tabela1[[#This Row],[days2]])</f>
        <v>3.8908892301930291</v>
      </c>
      <c r="O1554" s="42">
        <f>IF(Tabela1[[#This Row],[Entry]]=$B$1,Tabela1[[#This Row],[real]],Tabela1[[#This Row],[L]]/($B$1-Tabela1[[#This Row],[Entry]]))</f>
        <v>3.9001210342468848</v>
      </c>
      <c r="P1554" s="115">
        <v>879.64510864246586</v>
      </c>
      <c r="Q1554" s="43">
        <f>MIN(500,$B$1-Tabela1[[#This Row],[Entry]])</f>
        <v>500</v>
      </c>
      <c r="R1554" s="41">
        <f>(0.25-Tabela1[[#This Row],[days]]/2000)*$L$2+(Tabela1[[#This Row],[days]]/2000+0.75)*(IF(Tabela1[[#This Row],[real]]&gt;Tabela1[[#This Row],[AV2]],0.4*Tabela1[[#This Row],[real]]+0.6*Tabela1[[#This Row],[AV2]],Tabela1[[#This Row],[AV2]]))</f>
        <v>3.8908892301930291</v>
      </c>
      <c r="S1554" s="42">
        <f>Tabela1[[#This Row],[real]]-Tabela1[[#This Row],[AV2]]</f>
        <v>-0.1158350356292539</v>
      </c>
      <c r="T1554" s="64">
        <f>Tabela1[[#This Row],[real]]/Tabela1[[#This Row],[AV2]]</f>
        <v>0.97022916131089465</v>
      </c>
      <c r="U1554" s="172">
        <v>43457</v>
      </c>
      <c r="V1554" s="191" t="s">
        <v>5097</v>
      </c>
      <c r="W1554" s="191"/>
      <c r="X1554" s="2"/>
      <c r="Y1554" s="41"/>
      <c r="Z1554" s="40"/>
      <c r="AA1554" s="41"/>
      <c r="AB1554" s="40"/>
    </row>
    <row r="1555" spans="1:28" x14ac:dyDescent="0.2">
      <c r="A1555" s="65">
        <v>1081</v>
      </c>
      <c r="B1555" s="65" t="s">
        <v>2334</v>
      </c>
      <c r="C1555" s="65" t="s">
        <v>621</v>
      </c>
      <c r="D1555" s="39">
        <v>4</v>
      </c>
      <c r="E1555" s="41">
        <v>3.6332081455109662</v>
      </c>
      <c r="F1555" s="116">
        <v>1985</v>
      </c>
      <c r="G15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5.6588148289800371</v>
      </c>
      <c r="H1555" s="39"/>
      <c r="I1555" s="41">
        <v>0.67</v>
      </c>
      <c r="J1555" s="23">
        <f>(Tabela1[[#This Row],[real]]-1)^3/Tabela1[[#This Row],[Z]]*0.00002</f>
        <v>5.4501789562723857E-4</v>
      </c>
      <c r="K1555" s="66">
        <v>3155.0715226496418</v>
      </c>
      <c r="L1555" s="66">
        <v>5367.1707564921016</v>
      </c>
      <c r="M1555" s="67">
        <v>42409</v>
      </c>
      <c r="N1555" s="22">
        <f>IF(Tabela1[[#This Row],[Entry]]=$B$1,Tabela1[[#This Row],[real]],Tabela1[[#This Row],[L2]]/Tabela1[[#This Row],[days2]])</f>
        <v>3.5867550352423199</v>
      </c>
      <c r="O1555" s="42">
        <f>IF(Tabela1[[#This Row],[Entry]]=$B$1,Tabela1[[#This Row],[real]],Tabela1[[#This Row],[L]]/($B$1-Tabela1[[#This Row],[Entry]]))</f>
        <v>3.5614935345003991</v>
      </c>
      <c r="P1555" s="115">
        <v>879.64510864246586</v>
      </c>
      <c r="Q1555" s="43">
        <f>MIN(500,$B$1-Tabela1[[#This Row],[Entry]])</f>
        <v>500</v>
      </c>
      <c r="R1555" s="41">
        <f>(0.25-Tabela1[[#This Row],[days]]/2000)*$L$2+(Tabela1[[#This Row],[days]]/2000+0.75)*(IF(Tabela1[[#This Row],[real]]&gt;Tabela1[[#This Row],[AV2]],0.4*Tabela1[[#This Row],[real]]+0.6*Tabela1[[#This Row],[AV2]],Tabela1[[#This Row],[AV2]]))</f>
        <v>3.6053362793497783</v>
      </c>
      <c r="S1555" s="42">
        <f>Tabela1[[#This Row],[real]]-Tabela1[[#This Row],[AV2]]</f>
        <v>4.6453110268646292E-2</v>
      </c>
      <c r="T1555" s="64">
        <f>Tabela1[[#This Row],[real]]/Tabela1[[#This Row],[AV2]]</f>
        <v>1.0129512915747556</v>
      </c>
      <c r="U1555" s="172">
        <v>43456</v>
      </c>
      <c r="V1555" s="191" t="s">
        <v>4501</v>
      </c>
      <c r="W1555" s="191"/>
      <c r="X1555" s="2"/>
      <c r="Y1555" s="41"/>
      <c r="Z1555" s="40"/>
      <c r="AA1555" s="41"/>
      <c r="AB1555" s="40"/>
    </row>
    <row r="1556" spans="1:28" x14ac:dyDescent="0.2">
      <c r="A1556" s="65">
        <v>3464634</v>
      </c>
      <c r="B1556" s="65" t="s">
        <v>1948</v>
      </c>
      <c r="C1556" s="65" t="s">
        <v>1949</v>
      </c>
      <c r="D1556" s="39">
        <v>2.5</v>
      </c>
      <c r="E1556" s="41">
        <v>2.6581586064112481</v>
      </c>
      <c r="F1556" s="116">
        <v>2011</v>
      </c>
      <c r="G15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6" s="404"/>
      <c r="I1556" s="41">
        <v>0.74</v>
      </c>
      <c r="J1556" s="23">
        <f>(Tabela1[[#This Row],[real]]-1)^3/Tabela1[[#This Row],[Z]]*0.00002</f>
        <v>1.2321866073172904E-4</v>
      </c>
      <c r="K1556" s="66">
        <v>2328.5976601231368</v>
      </c>
      <c r="L1556" s="66">
        <v>3982.4691014496525</v>
      </c>
      <c r="M1556" s="67">
        <v>42409</v>
      </c>
      <c r="N1556" s="22">
        <f>IF(Tabela1[[#This Row],[Entry]]=$B$1,Tabela1[[#This Row],[real]],Tabela1[[#This Row],[L2]]/Tabela1[[#This Row],[days2]])</f>
        <v>2.6472012829319347</v>
      </c>
      <c r="O1556" s="42">
        <f>IF(Tabela1[[#This Row],[Entry]]=$B$1,Tabela1[[#This Row],[real]],Tabela1[[#This Row],[L]]/($B$1-Tabela1[[#This Row],[Entry]]))</f>
        <v>2.6426470480754163</v>
      </c>
      <c r="P1556" s="115">
        <v>879.64510864246586</v>
      </c>
      <c r="Q1556" s="43">
        <f>MIN(500,$B$1-Tabela1[[#This Row],[Entry]])</f>
        <v>500</v>
      </c>
      <c r="R1556" s="559">
        <f>(0.25-Tabela1[[#This Row],[days]]/2000)*$L$2+(Tabela1[[#This Row],[days]]/2000+0.75)*(IF(Tabela1[[#This Row],[real]]&gt;Tabela1[[#This Row],[AV2]],0.4*Tabela1[[#This Row],[real]]+0.6*Tabela1[[#This Row],[AV2]],Tabela1[[#This Row],[AV2]]))</f>
        <v>2.6515842123236602</v>
      </c>
      <c r="S1556" s="42">
        <f>Tabela1[[#This Row],[real]]-Tabela1[[#This Row],[AV2]]</f>
        <v>1.0957323479313441E-2</v>
      </c>
      <c r="T1556" s="64">
        <f>Tabela1[[#This Row],[real]]/Tabela1[[#This Row],[AV2]]</f>
        <v>1.0041392105503884</v>
      </c>
      <c r="U1556" s="168">
        <v>43456</v>
      </c>
      <c r="V1556" s="191" t="s">
        <v>4190</v>
      </c>
      <c r="W1556" s="191"/>
      <c r="X1556" s="2"/>
      <c r="Y1556" s="41"/>
      <c r="Z1556" s="40"/>
      <c r="AA1556" s="41"/>
      <c r="AB1556" s="40"/>
    </row>
    <row r="1557" spans="1:28" x14ac:dyDescent="0.2">
      <c r="A1557" s="65">
        <v>4730</v>
      </c>
      <c r="B1557" s="65" t="s">
        <v>2922</v>
      </c>
      <c r="C1557" s="65" t="s">
        <v>2923</v>
      </c>
      <c r="D1557" s="39">
        <v>3</v>
      </c>
      <c r="E1557" s="41">
        <v>2.8560286735706937</v>
      </c>
      <c r="F1557" s="116">
        <v>1994</v>
      </c>
      <c r="G15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7" s="39"/>
      <c r="I1557" s="41">
        <v>0.43</v>
      </c>
      <c r="J1557" s="23">
        <f>(Tabela1[[#This Row],[real]]-1)^3/Tabela1[[#This Row],[Z]]*0.00002</f>
        <v>2.9738262042890878E-4</v>
      </c>
      <c r="K1557" s="66">
        <v>2364.1082006730753</v>
      </c>
      <c r="L1557" s="66">
        <v>3967.4795381752679</v>
      </c>
      <c r="M1557" s="67">
        <v>42587</v>
      </c>
      <c r="N1557" s="22">
        <f>IF(Tabela1[[#This Row],[Entry]]=$B$1,Tabela1[[#This Row],[real]],Tabela1[[#This Row],[L2]]/Tabela1[[#This Row],[days2]])</f>
        <v>2.9665186580444138</v>
      </c>
      <c r="O1557" s="42">
        <f>IF(Tabela1[[#This Row],[Entry]]=$B$1,Tabela1[[#This Row],[real]],Tabela1[[#This Row],[L]]/($B$1-Tabela1[[#This Row],[Entry]]))</f>
        <v>2.9853119173628802</v>
      </c>
      <c r="P1557" s="115">
        <v>796.93016400292618</v>
      </c>
      <c r="Q1557" s="43">
        <f>MIN(500,$B$1-Tabela1[[#This Row],[Entry]])</f>
        <v>500</v>
      </c>
      <c r="R1557" s="41">
        <f>(0.25-Tabela1[[#This Row],[days]]/2000)*$L$2+(Tabela1[[#This Row],[days]]/2000+0.75)*(IF(Tabela1[[#This Row],[real]]&gt;Tabela1[[#This Row],[AV2]],0.4*Tabela1[[#This Row],[real]]+0.6*Tabela1[[#This Row],[AV2]],Tabela1[[#This Row],[AV2]]))</f>
        <v>2.9665186580444138</v>
      </c>
      <c r="S1557" s="42">
        <f>Tabela1[[#This Row],[real]]-Tabela1[[#This Row],[AV2]]</f>
        <v>-0.11048998447372016</v>
      </c>
      <c r="T1557" s="64">
        <f>Tabela1[[#This Row],[real]]/Tabela1[[#This Row],[AV2]]</f>
        <v>0.96275432680185558</v>
      </c>
      <c r="U1557" s="172">
        <v>43456</v>
      </c>
      <c r="V1557" s="191" t="s">
        <v>4236</v>
      </c>
      <c r="W1557" s="191"/>
      <c r="X1557" s="2"/>
      <c r="Y1557" s="41"/>
      <c r="Z1557" s="40"/>
      <c r="AA1557" s="41"/>
      <c r="AB1557" s="40"/>
    </row>
    <row r="1558" spans="1:28" x14ac:dyDescent="0.2">
      <c r="A1558" s="195">
        <v>8901607</v>
      </c>
      <c r="B1558" s="195" t="s">
        <v>4566</v>
      </c>
      <c r="C1558" s="195" t="s">
        <v>4566</v>
      </c>
      <c r="D1558" s="196">
        <v>3</v>
      </c>
      <c r="E1558" s="197">
        <v>3.1748708657399192</v>
      </c>
      <c r="F1558" s="116">
        <v>2018</v>
      </c>
      <c r="G15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8" s="39"/>
      <c r="I1558" s="197">
        <v>0.37</v>
      </c>
      <c r="J1558" s="199">
        <f>(Tabela1[[#This Row],[real]]-1)^3/Tabela1[[#This Row],[Z]]*0.00002</f>
        <v>5.5606901765022847E-4</v>
      </c>
      <c r="K1558" s="200">
        <v>1717.2405824062348</v>
      </c>
      <c r="L1558" s="66">
        <v>2416.703305728412</v>
      </c>
      <c r="M1558" s="201">
        <v>43207</v>
      </c>
      <c r="N1558" s="202">
        <f>IF(Tabela1[[#This Row],[Entry]]=$B$1,Tabela1[[#This Row],[real]],Tabela1[[#This Row],[L2]]/Tabela1[[#This Row],[days2]])</f>
        <v>3.3801389406967752</v>
      </c>
      <c r="O1558" s="202">
        <f>IF(Tabela1[[#This Row],[Entry]]=$B$1,Tabela1[[#This Row],[real]],Tabela1[[#This Row],[L]]/($B$1-Tabela1[[#This Row],[Entry]]))</f>
        <v>3.4086083296592555</v>
      </c>
      <c r="P1558" s="198">
        <v>508.03846011496978</v>
      </c>
      <c r="Q1558" s="203">
        <f>MIN(500,$B$1-Tabela1[[#This Row],[Entry]])</f>
        <v>500</v>
      </c>
      <c r="R1558" s="197">
        <f>(0.25-Tabela1[[#This Row],[days]]/2000)*$L$2+(Tabela1[[#This Row],[days]]/2000+0.75)*(IF(Tabela1[[#This Row],[real]]&gt;Tabela1[[#This Row],[AV2]],0.4*Tabela1[[#This Row],[real]]+0.6*Tabela1[[#This Row],[AV2]],Tabela1[[#This Row],[AV2]]))</f>
        <v>3.3801389406967752</v>
      </c>
      <c r="S1558" s="202">
        <f>Tabela1[[#This Row],[real]]-Tabela1[[#This Row],[AV2]]</f>
        <v>-0.20526807495685606</v>
      </c>
      <c r="T1558" s="202">
        <f>Tabela1[[#This Row],[real]]/Tabela1[[#This Row],[AV2]]</f>
        <v>0.9392722966250191</v>
      </c>
      <c r="U1558" s="204">
        <v>43456</v>
      </c>
      <c r="V1558" s="191" t="s">
        <v>3938</v>
      </c>
      <c r="W1558" s="191"/>
      <c r="X1558" s="2"/>
      <c r="Y1558" s="41"/>
      <c r="Z1558" s="40"/>
      <c r="AA1558" s="41"/>
      <c r="AB1558" s="40"/>
    </row>
    <row r="1559" spans="1:28" x14ac:dyDescent="0.2">
      <c r="A1559" s="65">
        <v>3187</v>
      </c>
      <c r="B1559" s="65" t="s">
        <v>143</v>
      </c>
      <c r="C1559" s="65" t="s">
        <v>2010</v>
      </c>
      <c r="D1559" s="39">
        <v>3</v>
      </c>
      <c r="E1559" s="41">
        <v>3.1891745324615624</v>
      </c>
      <c r="F1559" s="116">
        <v>1982</v>
      </c>
      <c r="G15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59" s="39"/>
      <c r="I1559" s="41">
        <v>0.63</v>
      </c>
      <c r="J1559" s="23">
        <f>(Tabela1[[#This Row],[real]]-1)^3/Tabela1[[#This Row],[Z]]*0.00002</f>
        <v>3.3306623497238939E-4</v>
      </c>
      <c r="K1559" s="66">
        <v>2981.8509918899422</v>
      </c>
      <c r="L1559" s="66">
        <v>5159.4495995081452</v>
      </c>
      <c r="M1559" s="67">
        <v>42409</v>
      </c>
      <c r="N1559" s="22">
        <f>IF(Tabela1[[#This Row],[Entry]]=$B$1,Tabela1[[#This Row],[real]],Tabela1[[#This Row],[L2]]/Tabela1[[#This Row],[days2]])</f>
        <v>3.3898341076343366</v>
      </c>
      <c r="O1559" s="42">
        <f>IF(Tabela1[[#This Row],[Entry]]=$B$1,Tabela1[[#This Row],[real]],Tabela1[[#This Row],[L]]/($B$1-Tabela1[[#This Row],[Entry]]))</f>
        <v>3.4236560049821798</v>
      </c>
      <c r="P1559" s="115">
        <v>879.64510864246586</v>
      </c>
      <c r="Q1559" s="43">
        <f>MIN(500,$B$1-Tabela1[[#This Row],[Entry]])</f>
        <v>500</v>
      </c>
      <c r="R1559" s="41">
        <f>(0.25-Tabela1[[#This Row],[days]]/2000)*$L$2+(Tabela1[[#This Row],[days]]/2000+0.75)*(IF(Tabela1[[#This Row],[real]]&gt;Tabela1[[#This Row],[AV2]],0.4*Tabela1[[#This Row],[real]]+0.6*Tabela1[[#This Row],[AV2]],Tabela1[[#This Row],[AV2]]))</f>
        <v>3.3898341076343366</v>
      </c>
      <c r="S1559" s="42">
        <f>Tabela1[[#This Row],[real]]-Tabela1[[#This Row],[AV2]]</f>
        <v>-0.20065957517277422</v>
      </c>
      <c r="T1559" s="64">
        <f>Tabela1[[#This Row],[real]]/Tabela1[[#This Row],[AV2]]</f>
        <v>0.94080548817393062</v>
      </c>
      <c r="U1559" s="168">
        <v>43456</v>
      </c>
      <c r="V1559" s="191" t="s">
        <v>3952</v>
      </c>
      <c r="W1559" s="191"/>
      <c r="X1559" s="2"/>
      <c r="Y1559" s="41"/>
      <c r="Z1559" s="40"/>
      <c r="AA1559" s="41"/>
      <c r="AB1559" s="40"/>
    </row>
    <row r="1560" spans="1:28" x14ac:dyDescent="0.2">
      <c r="A1560" s="65">
        <v>7391195</v>
      </c>
      <c r="B1560" s="65" t="s">
        <v>70</v>
      </c>
      <c r="C1560" s="65" t="s">
        <v>3356</v>
      </c>
      <c r="D1560" s="39">
        <v>3.5</v>
      </c>
      <c r="E1560" s="41">
        <v>3.2642162246096373</v>
      </c>
      <c r="F1560" s="116">
        <v>2016</v>
      </c>
      <c r="G15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0" s="39"/>
      <c r="I1560" s="41">
        <v>0.39999999999999997</v>
      </c>
      <c r="J1560" s="23">
        <f>(Tabela1[[#This Row],[real]]-1)^3/Tabela1[[#This Row],[Z]]*0.00002</f>
        <v>5.8039504832036013E-4</v>
      </c>
      <c r="K1560" s="66">
        <v>2447.9946865502075</v>
      </c>
      <c r="L1560" s="66">
        <v>3972.5401227090101</v>
      </c>
      <c r="M1560" s="67">
        <v>42737</v>
      </c>
      <c r="N1560" s="22">
        <f>IF(Tabela1[[#This Row],[Entry]]=$B$1,Tabela1[[#This Row],[real]],Tabela1[[#This Row],[L2]]/Tabela1[[#This Row],[days2]])</f>
        <v>3.3662063855571098</v>
      </c>
      <c r="O1560" s="42">
        <f>IF(Tabela1[[#This Row],[Entry]]=$B$1,Tabela1[[#This Row],[real]],Tabela1[[#This Row],[L]]/($B$1-Tabela1[[#This Row],[Entry]]))</f>
        <v>3.3694148623486089</v>
      </c>
      <c r="P1560" s="115">
        <v>727.22655896960475</v>
      </c>
      <c r="Q1560" s="43">
        <f>MIN(500,$B$1-Tabela1[[#This Row],[Entry]])</f>
        <v>500</v>
      </c>
      <c r="R1560" s="41">
        <f>(0.25-Tabela1[[#This Row],[days]]/2000)*$L$2+(Tabela1[[#This Row],[days]]/2000+0.75)*(IF(Tabela1[[#This Row],[real]]&gt;Tabela1[[#This Row],[AV2]],0.4*Tabela1[[#This Row],[real]]+0.6*Tabela1[[#This Row],[AV2]],Tabela1[[#This Row],[AV2]]))</f>
        <v>3.3662063855571098</v>
      </c>
      <c r="S1560" s="42">
        <f>Tabela1[[#This Row],[real]]-Tabela1[[#This Row],[AV2]]</f>
        <v>-0.10199016094747249</v>
      </c>
      <c r="T1560" s="64">
        <f>Tabela1[[#This Row],[real]]/Tabela1[[#This Row],[AV2]]</f>
        <v>0.96970175049721641</v>
      </c>
      <c r="U1560" s="168">
        <v>43456</v>
      </c>
      <c r="V1560" s="191" t="s">
        <v>4284</v>
      </c>
      <c r="W1560" s="191"/>
      <c r="X1560" s="2"/>
      <c r="Y1560" s="41"/>
      <c r="Z1560" s="40"/>
      <c r="AA1560" s="41"/>
      <c r="AB1560" s="40"/>
    </row>
    <row r="1561" spans="1:28" x14ac:dyDescent="0.2">
      <c r="A1561" s="65">
        <v>8335</v>
      </c>
      <c r="B1561" s="65" t="s">
        <v>266</v>
      </c>
      <c r="C1561" s="65" t="s">
        <v>2907</v>
      </c>
      <c r="D1561" s="39">
        <v>3.5</v>
      </c>
      <c r="E1561" s="41">
        <v>3.3178695713098763</v>
      </c>
      <c r="F1561" s="116">
        <v>1969</v>
      </c>
      <c r="G15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1" s="39"/>
      <c r="I1561" s="41">
        <v>0.45</v>
      </c>
      <c r="J1561" s="23">
        <f>(Tabela1[[#This Row],[real]]-1)^3/Tabela1[[#This Row],[Z]]*0.00002</f>
        <v>5.5345773874316314E-4</v>
      </c>
      <c r="K1561" s="66">
        <v>2563.9031942701131</v>
      </c>
      <c r="L1561" s="66">
        <v>4223.3785956367092</v>
      </c>
      <c r="M1561" s="67">
        <v>42583</v>
      </c>
      <c r="N1561" s="22">
        <f>IF(Tabela1[[#This Row],[Entry]]=$B$1,Tabela1[[#This Row],[real]],Tabela1[[#This Row],[L2]]/Tabela1[[#This Row],[days2]])</f>
        <v>3.2097380274524263</v>
      </c>
      <c r="O1561" s="42">
        <f>IF(Tabela1[[#This Row],[Entry]]=$B$1,Tabela1[[#This Row],[real]],Tabela1[[#This Row],[L]]/($B$1-Tabela1[[#This Row],[Entry]]))</f>
        <v>3.1683260282345906</v>
      </c>
      <c r="P1561" s="115">
        <v>798.78892680381352</v>
      </c>
      <c r="Q1561" s="43">
        <f>MIN(500,$B$1-Tabela1[[#This Row],[Entry]])</f>
        <v>500</v>
      </c>
      <c r="R1561" s="41">
        <f>(0.25-Tabela1[[#This Row],[days]]/2000)*$L$2+(Tabela1[[#This Row],[days]]/2000+0.75)*(IF(Tabela1[[#This Row],[real]]&gt;Tabela1[[#This Row],[AV2]],0.4*Tabela1[[#This Row],[real]]+0.6*Tabela1[[#This Row],[AV2]],Tabela1[[#This Row],[AV2]]))</f>
        <v>3.252990644995406</v>
      </c>
      <c r="S1561" s="42">
        <f>Tabela1[[#This Row],[real]]-Tabela1[[#This Row],[AV2]]</f>
        <v>0.10813154385744994</v>
      </c>
      <c r="T1561" s="64">
        <f>Tabela1[[#This Row],[real]]/Tabela1[[#This Row],[AV2]]</f>
        <v>1.0336885885803191</v>
      </c>
      <c r="U1561" s="172">
        <v>43456</v>
      </c>
      <c r="V1561" s="191" t="s">
        <v>4368</v>
      </c>
      <c r="W1561" s="191"/>
      <c r="X1561" s="2"/>
      <c r="Y1561" s="41"/>
      <c r="Z1561" s="40"/>
      <c r="AA1561" s="41"/>
      <c r="AB1561" s="40"/>
    </row>
    <row r="1562" spans="1:28" x14ac:dyDescent="0.2">
      <c r="A1562" s="403">
        <v>9306155</v>
      </c>
      <c r="B1562" s="403" t="s">
        <v>3561</v>
      </c>
      <c r="C1562" s="403" t="s">
        <v>5489</v>
      </c>
      <c r="D1562" s="404">
        <v>3.5</v>
      </c>
      <c r="E1562" s="405">
        <v>3.3766328689160154</v>
      </c>
      <c r="F1562" s="116">
        <v>2018</v>
      </c>
      <c r="G15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2" s="39"/>
      <c r="I1562" s="405">
        <v>0.39</v>
      </c>
      <c r="J1562" s="362">
        <f>(Tabela1[[#This Row],[real]]-1)^3/Tabela1[[#This Row],[Z]]*0.00002</f>
        <v>6.8841715795644836E-4</v>
      </c>
      <c r="K1562" s="407">
        <v>1557.685834787774</v>
      </c>
      <c r="L1562" s="66">
        <v>2053.2597669481797</v>
      </c>
      <c r="M1562" s="367">
        <v>43352</v>
      </c>
      <c r="N1562" s="365">
        <f>IF(Tabela1[[#This Row],[Entry]]=$B$1,Tabela1[[#This Row],[real]],Tabela1[[#This Row],[L2]]/Tabela1[[#This Row],[days2]])</f>
        <v>3.6121781454007431</v>
      </c>
      <c r="O1562" s="408">
        <f>IF(Tabela1[[#This Row],[Entry]]=$B$1,Tabela1[[#This Row],[real]],Tabela1[[#This Row],[L]]/($B$1-Tabela1[[#This Row],[Entry]]))</f>
        <v>3.6405315016811697</v>
      </c>
      <c r="P1562" s="406">
        <v>431.231731129075</v>
      </c>
      <c r="Q1562" s="409">
        <f>MIN(500,$B$1-Tabela1[[#This Row],[Entry]])</f>
        <v>500</v>
      </c>
      <c r="R1562" s="405">
        <f>(0.25-Tabela1[[#This Row],[days]]/2000)*$L$2+(Tabela1[[#This Row],[days]]/2000+0.75)*(IF(Tabela1[[#This Row],[real]]&gt;Tabela1[[#This Row],[AV2]],0.4*Tabela1[[#This Row],[real]]+0.6*Tabela1[[#This Row],[AV2]],Tabela1[[#This Row],[AV2]]))</f>
        <v>3.6121781454007431</v>
      </c>
      <c r="S1562" s="408">
        <f>Tabela1[[#This Row],[real]]-Tabela1[[#This Row],[AV2]]</f>
        <v>-0.23554527648472767</v>
      </c>
      <c r="T1562" s="408">
        <f>Tabela1[[#This Row],[real]]/Tabela1[[#This Row],[AV2]]</f>
        <v>0.93479134555292098</v>
      </c>
      <c r="U1562" s="367">
        <v>43456</v>
      </c>
      <c r="V1562" s="191" t="s">
        <v>5490</v>
      </c>
      <c r="W1562" s="191"/>
      <c r="X1562" s="2"/>
      <c r="Y1562" s="41"/>
      <c r="Z1562" s="40"/>
      <c r="AA1562" s="41"/>
      <c r="AB1562" s="40"/>
    </row>
    <row r="1563" spans="1:28" x14ac:dyDescent="0.2">
      <c r="A1563" s="65">
        <v>453563</v>
      </c>
      <c r="B1563" s="65" t="s">
        <v>639</v>
      </c>
      <c r="C1563" s="65" t="s">
        <v>640</v>
      </c>
      <c r="D1563" s="39">
        <v>3</v>
      </c>
      <c r="E1563" s="41">
        <v>3.0380976692501562</v>
      </c>
      <c r="F1563" s="116">
        <v>1996</v>
      </c>
      <c r="G15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3" s="39"/>
      <c r="I1563" s="41">
        <v>0.65</v>
      </c>
      <c r="J1563" s="23">
        <f>(Tabela1[[#This Row],[real]]-1)^3/Tabela1[[#This Row],[Z]]*0.00002</f>
        <v>2.6049033604945367E-4</v>
      </c>
      <c r="K1563" s="66">
        <v>2884.5662183503368</v>
      </c>
      <c r="L1563" s="66">
        <v>5010.3528516053757</v>
      </c>
      <c r="M1563" s="67">
        <v>42409</v>
      </c>
      <c r="N1563" s="22">
        <f>IF(Tabela1[[#This Row],[Entry]]=$B$1,Tabela1[[#This Row],[real]],Tabela1[[#This Row],[L2]]/Tabela1[[#This Row],[days2]])</f>
        <v>3.2792386270435987</v>
      </c>
      <c r="O1563" s="42">
        <f>IF(Tabela1[[#This Row],[Entry]]=$B$1,Tabela1[[#This Row],[real]],Tabela1[[#This Row],[L]]/($B$1-Tabela1[[#This Row],[Entry]]))</f>
        <v>3.324719874986978</v>
      </c>
      <c r="P1563" s="115">
        <v>879.64510864246586</v>
      </c>
      <c r="Q1563" s="43">
        <f>MIN(500,$B$1-Tabela1[[#This Row],[Entry]])</f>
        <v>500</v>
      </c>
      <c r="R1563" s="41">
        <f>(0.25-Tabela1[[#This Row],[days]]/2000)*$L$2+(Tabela1[[#This Row],[days]]/2000+0.75)*(IF(Tabela1[[#This Row],[real]]&gt;Tabela1[[#This Row],[AV2]],0.4*Tabela1[[#This Row],[real]]+0.6*Tabela1[[#This Row],[AV2]],Tabela1[[#This Row],[AV2]]))</f>
        <v>3.2792386270435987</v>
      </c>
      <c r="S1563" s="42">
        <f>Tabela1[[#This Row],[real]]-Tabela1[[#This Row],[AV2]]</f>
        <v>-0.24114095779344247</v>
      </c>
      <c r="T1563" s="64">
        <f>Tabela1[[#This Row],[real]]/Tabela1[[#This Row],[AV2]]</f>
        <v>0.92646434577685999</v>
      </c>
      <c r="U1563" s="168">
        <v>43455</v>
      </c>
      <c r="V1563" s="191" t="s">
        <v>4830</v>
      </c>
      <c r="W1563" s="191"/>
      <c r="X1563" s="2"/>
      <c r="Y1563" s="41"/>
      <c r="Z1563" s="40"/>
      <c r="AA1563" s="41"/>
      <c r="AB1563" s="40"/>
    </row>
    <row r="1564" spans="1:28" x14ac:dyDescent="0.2">
      <c r="A1564" s="297">
        <v>9105913</v>
      </c>
      <c r="B1564" s="297" t="s">
        <v>209</v>
      </c>
      <c r="C1564" s="297" t="s">
        <v>5367</v>
      </c>
      <c r="D1564" s="298">
        <v>3</v>
      </c>
      <c r="E1564" s="299">
        <v>3.1801286133136051</v>
      </c>
      <c r="F1564" s="116">
        <v>2018</v>
      </c>
      <c r="G15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4" s="359"/>
      <c r="I1564" s="299">
        <v>0.39</v>
      </c>
      <c r="J1564" s="301">
        <f>(Tabela1[[#This Row],[real]]-1)^3/Tabela1[[#This Row],[Z]]*0.00002</f>
        <v>5.3138798840602632E-4</v>
      </c>
      <c r="K1564" s="302">
        <v>1571.3293891121721</v>
      </c>
      <c r="L1564" s="66">
        <v>2129.9797771735607</v>
      </c>
      <c r="M1564" s="303">
        <v>43289</v>
      </c>
      <c r="N1564" s="304">
        <f>IF(Tabela1[[#This Row],[Entry]]=$B$1,Tabela1[[#This Row],[real]],Tabela1[[#This Row],[L2]]/Tabela1[[#This Row],[days2]])</f>
        <v>3.3721281959580143</v>
      </c>
      <c r="O1564" s="304">
        <f>IF(Tabela1[[#This Row],[Entry]]=$B$1,Tabela1[[#This Row],[real]],Tabela1[[#This Row],[L]]/($B$1-Tabela1[[#This Row],[Entry]]))</f>
        <v>3.3970969332911656</v>
      </c>
      <c r="P1564" s="300">
        <v>465.97557915966502</v>
      </c>
      <c r="Q1564" s="305">
        <f>MIN(500,$B$1-Tabela1[[#This Row],[Entry]])</f>
        <v>500</v>
      </c>
      <c r="R1564" s="299">
        <f>(0.25-Tabela1[[#This Row],[days]]/2000)*$L$2+(Tabela1[[#This Row],[days]]/2000+0.75)*(IF(Tabela1[[#This Row],[real]]&gt;Tabela1[[#This Row],[AV2]],0.4*Tabela1[[#This Row],[real]]+0.6*Tabela1[[#This Row],[AV2]],Tabela1[[#This Row],[AV2]]))</f>
        <v>3.3721281959580143</v>
      </c>
      <c r="S1564" s="304">
        <f>Tabela1[[#This Row],[real]]-Tabela1[[#This Row],[AV2]]</f>
        <v>-0.19199958264440919</v>
      </c>
      <c r="T1564" s="304">
        <f>Tabela1[[#This Row],[real]]/Tabela1[[#This Row],[AV2]]</f>
        <v>0.94306278661809217</v>
      </c>
      <c r="U1564" s="306">
        <v>43455</v>
      </c>
      <c r="V1564" s="191" t="s">
        <v>4139</v>
      </c>
      <c r="W1564" s="191"/>
      <c r="X1564" s="2"/>
      <c r="Y1564" s="41"/>
      <c r="Z1564" s="40"/>
      <c r="AA1564" s="41"/>
      <c r="AB1564" s="40"/>
    </row>
    <row r="1565" spans="1:28" x14ac:dyDescent="0.2">
      <c r="A1565" s="65">
        <v>359</v>
      </c>
      <c r="B1565" s="65" t="s">
        <v>617</v>
      </c>
      <c r="C1565" s="65" t="s">
        <v>3419</v>
      </c>
      <c r="D1565" s="39">
        <v>3.5</v>
      </c>
      <c r="E1565" s="41">
        <v>3.4933620619148993</v>
      </c>
      <c r="F1565" s="116">
        <v>1968</v>
      </c>
      <c r="G15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5" s="39">
        <v>2</v>
      </c>
      <c r="I1565" s="41">
        <v>0.56000000000000005</v>
      </c>
      <c r="J1565" s="23">
        <f>(Tabela1[[#This Row],[real]]-1)^3/Tabela1[[#This Row],[Z]]*0.00002</f>
        <v>5.5360245839597216E-4</v>
      </c>
      <c r="K1565" s="66">
        <v>2585.9435005704563</v>
      </c>
      <c r="L1565" s="66">
        <v>4175.8282398502588</v>
      </c>
      <c r="M1565" s="67">
        <v>42779</v>
      </c>
      <c r="N1565" s="22">
        <f>IF(Tabela1[[#This Row],[Entry]]=$B$1,Tabela1[[#This Row],[real]],Tabela1[[#This Row],[L2]]/Tabela1[[#This Row],[days2]])</f>
        <v>3.6539615753061345</v>
      </c>
      <c r="O1565" s="42">
        <f>IF(Tabela1[[#This Row],[Entry]]=$B$1,Tabela1[[#This Row],[real]],Tabela1[[#This Row],[L]]/($B$1-Tabela1[[#This Row],[Entry]]))</f>
        <v>3.6726721546616172</v>
      </c>
      <c r="P1565" s="115">
        <v>707.7095495602747</v>
      </c>
      <c r="Q1565" s="43">
        <f>MIN(500,$B$1-Tabela1[[#This Row],[Entry]])</f>
        <v>500</v>
      </c>
      <c r="R1565" s="41">
        <f>(0.25-Tabela1[[#This Row],[days]]/2000)*$L$2+(Tabela1[[#This Row],[days]]/2000+0.75)*(IF(Tabela1[[#This Row],[real]]&gt;Tabela1[[#This Row],[AV2]],0.4*Tabela1[[#This Row],[real]]+0.6*Tabela1[[#This Row],[AV2]],Tabela1[[#This Row],[AV2]]))</f>
        <v>3.6539615753061345</v>
      </c>
      <c r="S1565" s="42">
        <f>Tabela1[[#This Row],[real]]-Tabela1[[#This Row],[AV2]]</f>
        <v>-0.16059951339123524</v>
      </c>
      <c r="T1565" s="64">
        <f>Tabela1[[#This Row],[real]]/Tabela1[[#This Row],[AV2]]</f>
        <v>0.95604783737284371</v>
      </c>
      <c r="U1565" s="168">
        <v>43455</v>
      </c>
      <c r="V1565" s="191" t="s">
        <v>4340</v>
      </c>
      <c r="W1565" s="191"/>
      <c r="X1565" s="2"/>
      <c r="Y1565" s="41"/>
      <c r="Z1565" s="40"/>
      <c r="AA1565" s="41"/>
      <c r="AB1565" s="40"/>
    </row>
    <row r="1566" spans="1:28" x14ac:dyDescent="0.2">
      <c r="A1566" s="449">
        <v>9539024</v>
      </c>
      <c r="B1566" s="449" t="s">
        <v>3199</v>
      </c>
      <c r="C1566" s="449" t="s">
        <v>5637</v>
      </c>
      <c r="D1566" s="450">
        <v>3.5</v>
      </c>
      <c r="E1566" s="451">
        <v>3.2331236238928605</v>
      </c>
      <c r="F1566" s="116">
        <v>2018</v>
      </c>
      <c r="G15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2.0219528089202679</v>
      </c>
      <c r="H1566" s="39"/>
      <c r="I1566" s="451">
        <v>0.43</v>
      </c>
      <c r="J1566" s="432">
        <f>(Tabela1[[#This Row],[real]]-1)^3/Tabela1[[#This Row],[Z]]*0.00002</f>
        <v>5.1796431222107613E-4</v>
      </c>
      <c r="K1566" s="453">
        <v>1344.8911875932752</v>
      </c>
      <c r="L1566" s="66">
        <v>1721.1404627682614</v>
      </c>
      <c r="M1566" s="437">
        <v>43409</v>
      </c>
      <c r="N1566" s="435">
        <f>IF(Tabela1[[#This Row],[Entry]]=$B$1,Tabela1[[#This Row],[real]],Tabela1[[#This Row],[L2]]/Tabela1[[#This Row],[days2]])</f>
        <v>3.3803721588252365</v>
      </c>
      <c r="O1566" s="454">
        <f>IF(Tabela1[[#This Row],[Entry]]=$B$1,Tabela1[[#This Row],[real]],Tabela1[[#This Row],[L]]/($B$1-Tabela1[[#This Row],[Entry]]))</f>
        <v>3.3947543644344407</v>
      </c>
      <c r="P1566" s="452">
        <v>397.85299499705332</v>
      </c>
      <c r="Q1566" s="455">
        <f>MIN(500,$B$1-Tabela1[[#This Row],[Entry]])</f>
        <v>500</v>
      </c>
      <c r="R1566" s="451">
        <f>(0.25-Tabela1[[#This Row],[days]]/2000)*$L$2+(Tabela1[[#This Row],[days]]/2000+0.75)*(IF(Tabela1[[#This Row],[real]]&gt;Tabela1[[#This Row],[AV2]],0.4*Tabela1[[#This Row],[real]]+0.6*Tabela1[[#This Row],[AV2]],Tabela1[[#This Row],[AV2]]))</f>
        <v>3.3803721588252365</v>
      </c>
      <c r="S1566" s="454">
        <f>Tabela1[[#This Row],[real]]-Tabela1[[#This Row],[AV2]]</f>
        <v>-0.147248534932376</v>
      </c>
      <c r="T1566" s="454">
        <f>Tabela1[[#This Row],[real]]/Tabela1[[#This Row],[AV2]]</f>
        <v>0.95644014090343576</v>
      </c>
      <c r="U1566" s="437">
        <v>43454</v>
      </c>
      <c r="V1566" s="191" t="s">
        <v>5638</v>
      </c>
      <c r="W1566" s="191"/>
      <c r="X1566" s="2"/>
      <c r="Y1566" s="41"/>
      <c r="Z1566" s="40"/>
      <c r="AA1566" s="41"/>
      <c r="AB1566" s="40"/>
    </row>
    <row r="1567" spans="1:28" x14ac:dyDescent="0.2">
      <c r="A1567" s="277">
        <v>8543494</v>
      </c>
      <c r="B1567" s="277" t="s">
        <v>171</v>
      </c>
      <c r="C1567" s="277" t="s">
        <v>5115</v>
      </c>
      <c r="D1567" s="279">
        <v>3.5</v>
      </c>
      <c r="E1567" s="281">
        <v>3.2487025580291453</v>
      </c>
      <c r="F1567" s="116">
        <v>2018</v>
      </c>
      <c r="G15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0.15544607566969687</v>
      </c>
      <c r="H1567" s="39"/>
      <c r="I1567" s="281">
        <v>0.48</v>
      </c>
      <c r="J1567" s="221">
        <f>(Tabela1[[#This Row],[real]]-1)^3/Tabela1[[#This Row],[Z]]*0.00002</f>
        <v>4.7378881085559778E-4</v>
      </c>
      <c r="K1567" s="285">
        <v>1703.8331474182378</v>
      </c>
      <c r="L1567" s="66">
        <v>2370.4169663931179</v>
      </c>
      <c r="M1567" s="226">
        <v>43233</v>
      </c>
      <c r="N1567" s="224">
        <f>IF(Tabela1[[#This Row],[Entry]]=$B$1,Tabela1[[#This Row],[real]],Tabela1[[#This Row],[L2]]/Tabela1[[#This Row],[days2]])</f>
        <v>3.4415785209667091</v>
      </c>
      <c r="O1567" s="287">
        <f>IF(Tabela1[[#This Row],[Entry]]=$B$1,Tabela1[[#This Row],[real]],Tabela1[[#This Row],[L]]/($B$1-Tabela1[[#This Row],[Entry]]))</f>
        <v>3.4705958512344335</v>
      </c>
      <c r="P1567" s="283">
        <v>495.07315815640493</v>
      </c>
      <c r="Q1567" s="289">
        <f>MIN(500,$B$1-Tabela1[[#This Row],[Entry]])</f>
        <v>500</v>
      </c>
      <c r="R1567" s="281">
        <f>(0.25-Tabela1[[#This Row],[days]]/2000)*$L$2+(Tabela1[[#This Row],[days]]/2000+0.75)*(IF(Tabela1[[#This Row],[real]]&gt;Tabela1[[#This Row],[AV2]],0.4*Tabela1[[#This Row],[real]]+0.6*Tabela1[[#This Row],[AV2]],Tabela1[[#This Row],[AV2]]))</f>
        <v>3.4415785209667091</v>
      </c>
      <c r="S1567" s="287">
        <f>Tabela1[[#This Row],[real]]-Tabela1[[#This Row],[AV2]]</f>
        <v>-0.19287596293756382</v>
      </c>
      <c r="T1567" s="287">
        <f>Tabela1[[#This Row],[real]]/Tabela1[[#This Row],[AV2]]</f>
        <v>0.94395712265097853</v>
      </c>
      <c r="U1567" s="226">
        <v>43454</v>
      </c>
      <c r="V1567" s="227" t="s">
        <v>4153</v>
      </c>
      <c r="W1567" s="191"/>
      <c r="X1567" s="2"/>
      <c r="Y1567" s="41"/>
      <c r="Z1567" s="40"/>
      <c r="AA1567" s="41"/>
      <c r="AB1567" s="40"/>
    </row>
    <row r="1568" spans="1:28" x14ac:dyDescent="0.2">
      <c r="A1568" s="65">
        <v>4109455</v>
      </c>
      <c r="B1568" s="65" t="s">
        <v>1855</v>
      </c>
      <c r="C1568" s="65" t="s">
        <v>1856</v>
      </c>
      <c r="D1568" s="39">
        <v>3</v>
      </c>
      <c r="E1568" s="41">
        <v>3.1413210495378312</v>
      </c>
      <c r="F1568" s="116">
        <v>2012</v>
      </c>
      <c r="G15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8" s="404"/>
      <c r="I1568" s="41">
        <v>0.6</v>
      </c>
      <c r="J1568" s="23">
        <f>(Tabela1[[#This Row],[real]]-1)^3/Tabela1[[#This Row],[Z]]*0.00002</f>
        <v>3.2728349472330978E-4</v>
      </c>
      <c r="K1568" s="66">
        <v>2691.0716639398356</v>
      </c>
      <c r="L1568" s="66">
        <v>4570.6871012904685</v>
      </c>
      <c r="M1568" s="67">
        <v>42409</v>
      </c>
      <c r="N1568" s="22">
        <f>IF(Tabela1[[#This Row],[Entry]]=$B$1,Tabela1[[#This Row],[real]],Tabela1[[#This Row],[L2]]/Tabela1[[#This Row],[days2]])</f>
        <v>3.0592697412856631</v>
      </c>
      <c r="O1568" s="42">
        <f>IF(Tabela1[[#This Row],[Entry]]=$B$1,Tabela1[[#This Row],[real]],Tabela1[[#This Row],[L]]/($B$1-Tabela1[[#This Row],[Entry]]))</f>
        <v>3.0329708701330249</v>
      </c>
      <c r="P1568" s="115">
        <v>879.64510864246586</v>
      </c>
      <c r="Q1568" s="43">
        <f>MIN(500,$B$1-Tabela1[[#This Row],[Entry]])</f>
        <v>500</v>
      </c>
      <c r="R1568" s="41">
        <f>(0.25-Tabela1[[#This Row],[days]]/2000)*$L$2+(Tabela1[[#This Row],[days]]/2000+0.75)*(IF(Tabela1[[#This Row],[real]]&gt;Tabela1[[#This Row],[AV2]],0.4*Tabela1[[#This Row],[real]]+0.6*Tabela1[[#This Row],[AV2]],Tabela1[[#This Row],[AV2]]))</f>
        <v>3.0920902645865302</v>
      </c>
      <c r="S1568" s="42">
        <f>Tabela1[[#This Row],[real]]-Tabela1[[#This Row],[AV2]]</f>
        <v>8.2051308252168109E-2</v>
      </c>
      <c r="T1568" s="64">
        <f>Tabela1[[#This Row],[real]]/Tabela1[[#This Row],[AV2]]</f>
        <v>1.0268205536585624</v>
      </c>
      <c r="U1568" s="172">
        <v>43454</v>
      </c>
      <c r="V1568" s="191" t="s">
        <v>3971</v>
      </c>
      <c r="W1568" s="191"/>
      <c r="X1568" s="2"/>
      <c r="Y1568" s="41"/>
      <c r="Z1568" s="40"/>
      <c r="AA1568" s="41"/>
      <c r="AB1568" s="40"/>
    </row>
    <row r="1569" spans="1:28" x14ac:dyDescent="0.2">
      <c r="A1569" s="449">
        <v>9235476</v>
      </c>
      <c r="B1569" s="449" t="s">
        <v>3304</v>
      </c>
      <c r="C1569" s="449" t="s">
        <v>5613</v>
      </c>
      <c r="D1569" s="450">
        <v>3.5</v>
      </c>
      <c r="E1569" s="451">
        <v>3.4021780056725546</v>
      </c>
      <c r="F1569" s="116">
        <v>2018</v>
      </c>
      <c r="G15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69" s="39"/>
      <c r="I1569" s="451">
        <v>0.39999999999999997</v>
      </c>
      <c r="J1569" s="432">
        <f>(Tabela1[[#This Row],[real]]-1)^3/Tabela1[[#This Row],[Z]]*0.00002</f>
        <v>6.9308350515281405E-4</v>
      </c>
      <c r="K1569" s="453">
        <v>1451.5867327357878</v>
      </c>
      <c r="L1569" s="66">
        <v>1866.978420466703</v>
      </c>
      <c r="M1569" s="437">
        <v>43403</v>
      </c>
      <c r="N1569" s="435">
        <f>IF(Tabela1[[#This Row],[Entry]]=$B$1,Tabela1[[#This Row],[real]],Tabela1[[#This Row],[L2]]/Tabela1[[#This Row],[days2]])</f>
        <v>3.6157975830932116</v>
      </c>
      <c r="O1569" s="454">
        <f>IF(Tabela1[[#This Row],[Entry]]=$B$1,Tabela1[[#This Row],[real]],Tabela1[[#This Row],[L]]/($B$1-Tabela1[[#This Row],[Entry]]))</f>
        <v>3.6393341529565362</v>
      </c>
      <c r="P1569" s="452">
        <v>401.45685685590752</v>
      </c>
      <c r="Q1569" s="455">
        <f>MIN(500,$B$1-Tabela1[[#This Row],[Entry]])</f>
        <v>500</v>
      </c>
      <c r="R1569" s="451">
        <f>(0.25-Tabela1[[#This Row],[days]]/2000)*$L$2+(Tabela1[[#This Row],[days]]/2000+0.75)*(IF(Tabela1[[#This Row],[real]]&gt;Tabela1[[#This Row],[AV2]],0.4*Tabela1[[#This Row],[real]]+0.6*Tabela1[[#This Row],[AV2]],Tabela1[[#This Row],[AV2]]))</f>
        <v>3.6157975830932116</v>
      </c>
      <c r="S1569" s="454">
        <f>Tabela1[[#This Row],[real]]-Tabela1[[#This Row],[AV2]]</f>
        <v>-0.21361957742065707</v>
      </c>
      <c r="T1569" s="454">
        <f>Tabela1[[#This Row],[real]]/Tabela1[[#This Row],[AV2]]</f>
        <v>0.94092048226938862</v>
      </c>
      <c r="U1569" s="437">
        <v>43454</v>
      </c>
      <c r="V1569" s="191" t="s">
        <v>5614</v>
      </c>
      <c r="W1569" s="191"/>
      <c r="X1569" s="2"/>
      <c r="Y1569" s="41"/>
      <c r="Z1569" s="40"/>
      <c r="AA1569" s="41"/>
      <c r="AB1569" s="40"/>
    </row>
    <row r="1570" spans="1:28" x14ac:dyDescent="0.2">
      <c r="A1570" s="65">
        <v>7421711</v>
      </c>
      <c r="B1570" s="65" t="s">
        <v>3133</v>
      </c>
      <c r="C1570" s="65" t="s">
        <v>3134</v>
      </c>
      <c r="D1570" s="39">
        <v>3.5</v>
      </c>
      <c r="E1570" s="41">
        <v>3.4243411631167167</v>
      </c>
      <c r="F1570" s="116">
        <v>2016</v>
      </c>
      <c r="G15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0" s="39"/>
      <c r="I1570" s="41">
        <v>0.49</v>
      </c>
      <c r="J1570" s="23">
        <f>(Tabela1[[#This Row],[real]]-1)^3/Tabela1[[#This Row],[Z]]*0.00002</f>
        <v>5.8158757814710945E-4</v>
      </c>
      <c r="K1570" s="66">
        <v>2437.9904481881322</v>
      </c>
      <c r="L1570" s="66">
        <v>3918.2475384545919</v>
      </c>
      <c r="M1570" s="67">
        <v>42658</v>
      </c>
      <c r="N1570" s="22">
        <f>IF(Tabela1[[#This Row],[Entry]]=$B$1,Tabela1[[#This Row],[real]],Tabela1[[#This Row],[L2]]/Tabela1[[#This Row],[days2]])</f>
        <v>3.191349615929548</v>
      </c>
      <c r="O1570" s="42">
        <f>IF(Tabela1[[#This Row],[Entry]]=$B$1,Tabela1[[#This Row],[real]],Tabela1[[#This Row],[L]]/($B$1-Tabela1[[#This Row],[Entry]]))</f>
        <v>3.1146641800115993</v>
      </c>
      <c r="P1570" s="115">
        <v>763.93712428715401</v>
      </c>
      <c r="Q1570" s="43">
        <f>MIN(500,$B$1-Tabela1[[#This Row],[Entry]])</f>
        <v>500</v>
      </c>
      <c r="R1570" s="41">
        <f>(0.25-Tabela1[[#This Row],[days]]/2000)*$L$2+(Tabela1[[#This Row],[days]]/2000+0.75)*(IF(Tabela1[[#This Row],[real]]&gt;Tabela1[[#This Row],[AV2]],0.4*Tabela1[[#This Row],[real]]+0.6*Tabela1[[#This Row],[AV2]],Tabela1[[#This Row],[AV2]]))</f>
        <v>3.2845462348044157</v>
      </c>
      <c r="S1570" s="42">
        <f>Tabela1[[#This Row],[real]]-Tabela1[[#This Row],[AV2]]</f>
        <v>0.23299154718716863</v>
      </c>
      <c r="T1570" s="64">
        <f>Tabela1[[#This Row],[real]]/Tabela1[[#This Row],[AV2]]</f>
        <v>1.0730072148862027</v>
      </c>
      <c r="U1570" s="168">
        <v>43454</v>
      </c>
      <c r="V1570" s="191" t="s">
        <v>4760</v>
      </c>
      <c r="W1570" s="191"/>
      <c r="X1570" s="2"/>
      <c r="Y1570" s="41"/>
      <c r="Z1570" s="40"/>
      <c r="AA1570" s="41"/>
      <c r="AB1570" s="40"/>
    </row>
    <row r="1571" spans="1:28" x14ac:dyDescent="0.2">
      <c r="A1571" s="65">
        <v>387592</v>
      </c>
      <c r="B1571" s="65" t="s">
        <v>93</v>
      </c>
      <c r="C1571" s="65" t="s">
        <v>94</v>
      </c>
      <c r="D1571" s="39">
        <v>3.5</v>
      </c>
      <c r="E1571" s="41">
        <v>3.590092094633857</v>
      </c>
      <c r="F1571" s="116">
        <v>1992</v>
      </c>
      <c r="G15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1" s="39"/>
      <c r="I1571" s="41">
        <v>0.76</v>
      </c>
      <c r="J1571" s="23">
        <f>(Tabela1[[#This Row],[real]]-1)^3/Tabela1[[#This Row],[Z]]*0.00002</f>
        <v>4.572587475247778E-4</v>
      </c>
      <c r="K1571" s="66">
        <v>3410.7175576813297</v>
      </c>
      <c r="L1571" s="66">
        <v>5910.416319271877</v>
      </c>
      <c r="M1571" s="67">
        <v>42409</v>
      </c>
      <c r="N1571" s="22">
        <f>IF(Tabela1[[#This Row],[Entry]]=$B$1,Tabela1[[#This Row],[real]],Tabela1[[#This Row],[L2]]/Tabela1[[#This Row],[days2]])</f>
        <v>3.8773790977420477</v>
      </c>
      <c r="O1571" s="42">
        <f>IF(Tabela1[[#This Row],[Entry]]=$B$1,Tabela1[[#This Row],[real]],Tabela1[[#This Row],[L]]/($B$1-Tabela1[[#This Row],[Entry]]))</f>
        <v>3.9219749961989896</v>
      </c>
      <c r="P1571" s="115">
        <v>879.64510864246586</v>
      </c>
      <c r="Q1571" s="43">
        <f>MIN(500,$B$1-Tabela1[[#This Row],[Entry]])</f>
        <v>500</v>
      </c>
      <c r="R1571" s="41">
        <f>(0.25-Tabela1[[#This Row],[days]]/2000)*$L$2+(Tabela1[[#This Row],[days]]/2000+0.75)*(IF(Tabela1[[#This Row],[real]]&gt;Tabela1[[#This Row],[AV2]],0.4*Tabela1[[#This Row],[real]]+0.6*Tabela1[[#This Row],[AV2]],Tabela1[[#This Row],[AV2]]))</f>
        <v>3.8773790977420477</v>
      </c>
      <c r="S1571" s="42">
        <f>Tabela1[[#This Row],[real]]-Tabela1[[#This Row],[AV2]]</f>
        <v>-0.28728700310819066</v>
      </c>
      <c r="T1571" s="64">
        <f>Tabela1[[#This Row],[real]]/Tabela1[[#This Row],[AV2]]</f>
        <v>0.92590690879942861</v>
      </c>
      <c r="U1571" s="172">
        <v>43454</v>
      </c>
      <c r="V1571" s="191" t="s">
        <v>4114</v>
      </c>
      <c r="W1571" s="191"/>
      <c r="X1571" s="2"/>
      <c r="Y1571" s="41"/>
      <c r="Z1571" s="40"/>
      <c r="AA1571" s="41"/>
      <c r="AB1571" s="40"/>
    </row>
    <row r="1572" spans="1:28" x14ac:dyDescent="0.2">
      <c r="A1572" s="65">
        <v>3782581</v>
      </c>
      <c r="B1572" s="65" t="s">
        <v>2524</v>
      </c>
      <c r="C1572" s="65" t="s">
        <v>62</v>
      </c>
      <c r="D1572" s="39">
        <v>4</v>
      </c>
      <c r="E1572" s="41">
        <v>3.9277403696039106</v>
      </c>
      <c r="F1572" s="116">
        <v>2012</v>
      </c>
      <c r="G15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2" s="39">
        <v>1</v>
      </c>
      <c r="I1572" s="41">
        <v>0.87</v>
      </c>
      <c r="J1572" s="23">
        <f>(Tabela1[[#This Row],[real]]-1)^3/Tabela1[[#This Row],[Z]]*0.00002</f>
        <v>5.7691047739358314E-4</v>
      </c>
      <c r="K1572" s="66">
        <v>3590.0506069762914</v>
      </c>
      <c r="L1572" s="66">
        <v>6168.480253114355</v>
      </c>
      <c r="M1572" s="67">
        <v>42409</v>
      </c>
      <c r="N1572" s="22">
        <f>IF(Tabela1[[#This Row],[Entry]]=$B$1,Tabela1[[#This Row],[real]],Tabela1[[#This Row],[L2]]/Tabela1[[#This Row],[days2]])</f>
        <v>4.0812488715099278</v>
      </c>
      <c r="O1572" s="42">
        <f>IF(Tabela1[[#This Row],[Entry]]=$B$1,Tabela1[[#This Row],[real]],Tabela1[[#This Row],[L]]/($B$1-Tabela1[[#This Row],[Entry]]))</f>
        <v>4.0932184824912774</v>
      </c>
      <c r="P1572" s="115">
        <v>879.64510864246586</v>
      </c>
      <c r="Q1572" s="43">
        <f>MIN(500,$B$1-Tabela1[[#This Row],[Entry]])</f>
        <v>500</v>
      </c>
      <c r="R1572" s="41">
        <f>(0.25-Tabela1[[#This Row],[days]]/2000)*$L$2+(Tabela1[[#This Row],[days]]/2000+0.75)*(IF(Tabela1[[#This Row],[real]]&gt;Tabela1[[#This Row],[AV2]],0.4*Tabela1[[#This Row],[real]]+0.6*Tabela1[[#This Row],[AV2]],Tabela1[[#This Row],[AV2]]))</f>
        <v>4.0812488715099278</v>
      </c>
      <c r="S1572" s="42">
        <f>Tabela1[[#This Row],[real]]-Tabela1[[#This Row],[AV2]]</f>
        <v>-0.15350850190601717</v>
      </c>
      <c r="T1572" s="64">
        <f>Tabela1[[#This Row],[real]]/Tabela1[[#This Row],[AV2]]</f>
        <v>0.96238688040378584</v>
      </c>
      <c r="U1572" s="172">
        <v>43454</v>
      </c>
      <c r="V1572" s="191" t="s">
        <v>4053</v>
      </c>
      <c r="W1572" s="191"/>
      <c r="X1572" s="2"/>
      <c r="Y1572" s="41"/>
      <c r="Z1572" s="40"/>
      <c r="AA1572" s="41"/>
      <c r="AB1572" s="40"/>
    </row>
    <row r="1573" spans="1:28" x14ac:dyDescent="0.2">
      <c r="A1573" s="474">
        <v>9506320</v>
      </c>
      <c r="B1573" s="474" t="s">
        <v>5734</v>
      </c>
      <c r="C1573" s="474" t="s">
        <v>5735</v>
      </c>
      <c r="D1573" s="475">
        <v>3</v>
      </c>
      <c r="E1573" s="476">
        <v>3.1565826711865688</v>
      </c>
      <c r="F1573" s="116">
        <v>2018</v>
      </c>
      <c r="G15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3" s="475"/>
      <c r="I1573" s="476">
        <v>0.35</v>
      </c>
      <c r="J1573" s="478">
        <f>(Tabela1[[#This Row],[real]]-1)^3/Tabela1[[#This Row],[Z]]*0.00002</f>
        <v>5.7313942665593353E-4</v>
      </c>
      <c r="K1573" s="479">
        <v>1229.3965520480313</v>
      </c>
      <c r="L1573" s="66">
        <v>1542.5958260897949</v>
      </c>
      <c r="M1573" s="480">
        <v>43453</v>
      </c>
      <c r="N1573" s="481">
        <f>IF(Tabela1[[#This Row],[Entry]]=$B$1,Tabela1[[#This Row],[real]],Tabela1[[#This Row],[L2]]/Tabela1[[#This Row],[days2]])</f>
        <v>3.3159436264352591</v>
      </c>
      <c r="O1573" s="481">
        <f>IF(Tabela1[[#This Row],[Entry]]=$B$1,Tabela1[[#This Row],[real]],Tabela1[[#This Row],[L]]/($B$1-Tabela1[[#This Row],[Entry]]))</f>
        <v>3.3317404451183474</v>
      </c>
      <c r="P1573" s="477">
        <v>370.75315220894458</v>
      </c>
      <c r="Q1573" s="482">
        <f>MIN(500,$B$1-Tabela1[[#This Row],[Entry]])</f>
        <v>463</v>
      </c>
      <c r="R1573" s="476">
        <f>(0.25-Tabela1[[#This Row],[days]]/2000)*$L$2+(Tabela1[[#This Row],[days]]/2000+0.75)*(IF(Tabela1[[#This Row],[real]]&gt;Tabela1[[#This Row],[AV2]],0.4*Tabela1[[#This Row],[real]]+0.6*Tabela1[[#This Row],[AV2]],Tabela1[[#This Row],[AV2]]))</f>
        <v>3.316356998775813</v>
      </c>
      <c r="S1573" s="481">
        <f>Tabela1[[#This Row],[real]]-Tabela1[[#This Row],[AV2]]</f>
        <v>-0.15936095524869032</v>
      </c>
      <c r="T1573" s="481">
        <f>Tabela1[[#This Row],[real]]/Tabela1[[#This Row],[AV2]]</f>
        <v>0.95194099381598707</v>
      </c>
      <c r="U1573" s="483">
        <v>43453</v>
      </c>
      <c r="V1573" s="191" t="s">
        <v>3938</v>
      </c>
      <c r="W1573" s="191"/>
      <c r="X1573" s="2"/>
      <c r="Y1573" s="41"/>
      <c r="Z1573" s="40"/>
      <c r="AA1573" s="41"/>
      <c r="AB1573" s="40"/>
    </row>
    <row r="1574" spans="1:28" x14ac:dyDescent="0.2">
      <c r="A1574" s="403">
        <v>9181349</v>
      </c>
      <c r="B1574" s="403" t="s">
        <v>1786</v>
      </c>
      <c r="C1574" s="403" t="s">
        <v>5421</v>
      </c>
      <c r="D1574" s="404">
        <v>3.5</v>
      </c>
      <c r="E1574" s="405">
        <v>3.2729147134727685</v>
      </c>
      <c r="F1574" s="116">
        <v>2018</v>
      </c>
      <c r="G15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4" s="39"/>
      <c r="I1574" s="405">
        <v>0.32999999999999996</v>
      </c>
      <c r="J1574" s="362">
        <f>(Tabela1[[#This Row],[real]]-1)^3/Tabela1[[#This Row],[Z]]*0.00002</f>
        <v>7.1164839761518888E-4</v>
      </c>
      <c r="K1574" s="407">
        <v>1544.2843028187588</v>
      </c>
      <c r="L1574" s="66">
        <v>2051.8860345482785</v>
      </c>
      <c r="M1574" s="367">
        <v>43329</v>
      </c>
      <c r="N1574" s="365">
        <f>IF(Tabela1[[#This Row],[Entry]]=$B$1,Tabela1[[#This Row],[real]],Tabela1[[#This Row],[L2]]/Tabela1[[#This Row],[days2]])</f>
        <v>3.4767826424686912</v>
      </c>
      <c r="O1574" s="408">
        <f>IF(Tabela1[[#This Row],[Entry]]=$B$1,Tabela1[[#This Row],[real]],Tabela1[[#This Row],[L]]/($B$1-Tabela1[[#This Row],[Entry]]))</f>
        <v>3.4955469072372716</v>
      </c>
      <c r="P1574" s="406">
        <v>444.17050521232437</v>
      </c>
      <c r="Q1574" s="409">
        <f>MIN(500,$B$1-Tabela1[[#This Row],[Entry]])</f>
        <v>500</v>
      </c>
      <c r="R1574" s="405">
        <f>(0.25-Tabela1[[#This Row],[days]]/2000)*$L$2+(Tabela1[[#This Row],[days]]/2000+0.75)*(IF(Tabela1[[#This Row],[real]]&gt;Tabela1[[#This Row],[AV2]],0.4*Tabela1[[#This Row],[real]]+0.6*Tabela1[[#This Row],[AV2]],Tabela1[[#This Row],[AV2]]))</f>
        <v>3.4767826424686912</v>
      </c>
      <c r="S1574" s="408">
        <f>Tabela1[[#This Row],[real]]-Tabela1[[#This Row],[AV2]]</f>
        <v>-0.20386792899592265</v>
      </c>
      <c r="T1574" s="408">
        <f>Tabela1[[#This Row],[real]]/Tabela1[[#This Row],[AV2]]</f>
        <v>0.94136305027939104</v>
      </c>
      <c r="U1574" s="367">
        <v>43453</v>
      </c>
      <c r="V1574" s="191" t="s">
        <v>5422</v>
      </c>
      <c r="W1574" s="191"/>
      <c r="X1574" s="2"/>
      <c r="Y1574" s="41"/>
      <c r="Z1574" s="40"/>
      <c r="AA1574" s="41"/>
      <c r="AB1574" s="40"/>
    </row>
    <row r="1575" spans="1:28" x14ac:dyDescent="0.2">
      <c r="A1575" s="474">
        <v>6412635</v>
      </c>
      <c r="B1575" s="474" t="s">
        <v>5736</v>
      </c>
      <c r="C1575" s="474" t="s">
        <v>5737</v>
      </c>
      <c r="D1575" s="475">
        <v>3.5</v>
      </c>
      <c r="E1575" s="476">
        <v>3.3843180571525964</v>
      </c>
      <c r="F1575" s="116">
        <v>2015</v>
      </c>
      <c r="G15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5" s="475"/>
      <c r="I1575" s="476">
        <v>0.33</v>
      </c>
      <c r="J1575" s="478">
        <f>(Tabela1[[#This Row],[real]]-1)^3/Tabela1[[#This Row],[Z]]*0.00002</f>
        <v>8.2150198903198888E-4</v>
      </c>
      <c r="K1575" s="479">
        <v>1341.8993440963238</v>
      </c>
      <c r="L1575" s="66">
        <v>1686.7862149347905</v>
      </c>
      <c r="M1575" s="480">
        <v>43453</v>
      </c>
      <c r="N1575" s="481">
        <f>IF(Tabela1[[#This Row],[Entry]]=$B$1,Tabela1[[#This Row],[real]],Tabela1[[#This Row],[L2]]/Tabela1[[#This Row],[days2]])</f>
        <v>3.6193875523412204</v>
      </c>
      <c r="O1575" s="481">
        <f>IF(Tabela1[[#This Row],[Entry]]=$B$1,Tabela1[[#This Row],[real]],Tabela1[[#This Row],[L]]/($B$1-Tabela1[[#This Row],[Entry]]))</f>
        <v>3.6431667709174738</v>
      </c>
      <c r="P1575" s="477">
        <v>370.75315220894458</v>
      </c>
      <c r="Q1575" s="482">
        <f>MIN(500,$B$1-Tabela1[[#This Row],[Entry]])</f>
        <v>463</v>
      </c>
      <c r="R1575" s="476">
        <f>(0.25-Tabela1[[#This Row],[days]]/2000)*$L$2+(Tabela1[[#This Row],[days]]/2000+0.75)*(IF(Tabela1[[#This Row],[real]]&gt;Tabela1[[#This Row],[AV2]],0.4*Tabela1[[#This Row],[real]]+0.6*Tabela1[[#This Row],[AV2]],Tabela1[[#This Row],[AV2]]))</f>
        <v>3.614187212052514</v>
      </c>
      <c r="S1575" s="481">
        <f>Tabela1[[#This Row],[real]]-Tabela1[[#This Row],[AV2]]</f>
        <v>-0.23506949518862408</v>
      </c>
      <c r="T1575" s="481">
        <f>Tabela1[[#This Row],[real]]/Tabela1[[#This Row],[AV2]]</f>
        <v>0.93505268728777935</v>
      </c>
      <c r="U1575" s="483">
        <v>43453</v>
      </c>
      <c r="V1575" s="191" t="s">
        <v>4017</v>
      </c>
      <c r="W1575" s="191"/>
      <c r="X1575" s="2"/>
      <c r="Y1575" s="41"/>
      <c r="Z1575" s="40"/>
      <c r="AA1575" s="41"/>
      <c r="AB1575" s="40"/>
    </row>
    <row r="1576" spans="1:28" x14ac:dyDescent="0.2">
      <c r="A1576" s="65">
        <v>4438693</v>
      </c>
      <c r="B1576" s="65" t="s">
        <v>177</v>
      </c>
      <c r="C1576" s="65" t="s">
        <v>6549</v>
      </c>
      <c r="D1576" s="39">
        <v>4</v>
      </c>
      <c r="E1576" s="41">
        <v>3.6109106053172302</v>
      </c>
      <c r="F1576" s="116">
        <v>2013</v>
      </c>
      <c r="G15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6.7391782811242011</v>
      </c>
      <c r="H1576" s="39"/>
      <c r="I1576" s="41">
        <v>0.74</v>
      </c>
      <c r="J1576" s="23">
        <f>(Tabela1[[#This Row],[real]]-1)^3/Tabela1[[#This Row],[Z]]*0.00002</f>
        <v>4.8103234856355654E-4</v>
      </c>
      <c r="K1576" s="66">
        <v>3168.7125950952491</v>
      </c>
      <c r="L1576" s="66">
        <v>5407.3868100370019</v>
      </c>
      <c r="M1576" s="67">
        <v>42409</v>
      </c>
      <c r="N1576" s="22">
        <f>IF(Tabela1[[#This Row],[Entry]]=$B$1,Tabela1[[#This Row],[real]],Tabela1[[#This Row],[L2]]/Tabela1[[#This Row],[days2]])</f>
        <v>3.6022625078714339</v>
      </c>
      <c r="O1576" s="42">
        <f>IF(Tabela1[[#This Row],[Entry]]=$B$1,Tabela1[[#This Row],[real]],Tabela1[[#This Row],[L]]/($B$1-Tabela1[[#This Row],[Entry]]))</f>
        <v>3.5881797014180505</v>
      </c>
      <c r="P1576" s="115">
        <v>879.64510864246586</v>
      </c>
      <c r="Q1576" s="43">
        <f>MIN(500,$B$1-Tabela1[[#This Row],[Entry]])</f>
        <v>500</v>
      </c>
      <c r="R1576" s="41">
        <f>(0.25-Tabela1[[#This Row],[days]]/2000)*$L$2+(Tabela1[[#This Row],[days]]/2000+0.75)*(IF(Tabela1[[#This Row],[real]]&gt;Tabela1[[#This Row],[AV2]],0.4*Tabela1[[#This Row],[real]]+0.6*Tabela1[[#This Row],[AV2]],Tabela1[[#This Row],[AV2]]))</f>
        <v>3.6057217468497522</v>
      </c>
      <c r="S1576" s="42">
        <f>Tabela1[[#This Row],[real]]-Tabela1[[#This Row],[AV2]]</f>
        <v>8.64809744579631E-3</v>
      </c>
      <c r="T1576" s="64">
        <f>Tabela1[[#This Row],[real]]/Tabela1[[#This Row],[AV2]]</f>
        <v>1.0024007404865412</v>
      </c>
      <c r="U1576" s="168">
        <v>43452</v>
      </c>
      <c r="V1576" s="191" t="s">
        <v>4257</v>
      </c>
      <c r="W1576" s="191"/>
      <c r="X1576" s="2"/>
      <c r="Y1576" s="41"/>
      <c r="Z1576" s="40"/>
      <c r="AA1576" s="41"/>
      <c r="AB1576" s="40"/>
    </row>
    <row r="1577" spans="1:28" x14ac:dyDescent="0.2">
      <c r="A1577" s="484">
        <v>9035404</v>
      </c>
      <c r="B1577" s="484" t="s">
        <v>5732</v>
      </c>
      <c r="C1577" s="484" t="s">
        <v>5733</v>
      </c>
      <c r="D1577" s="485">
        <v>3.5</v>
      </c>
      <c r="E1577" s="486">
        <v>3.2013927185682638</v>
      </c>
      <c r="F1577" s="116">
        <v>2018</v>
      </c>
      <c r="G15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5.8236216472622342</v>
      </c>
      <c r="H1577" s="485"/>
      <c r="I1577" s="486">
        <v>0.32</v>
      </c>
      <c r="J1577" s="478">
        <f>(Tabela1[[#This Row],[real]]-1)^3/Tabela1[[#This Row],[Z]]*0.00002</f>
        <v>6.6676469238135421E-4</v>
      </c>
      <c r="K1577" s="488">
        <v>1257.8863502279178</v>
      </c>
      <c r="L1577" s="66">
        <v>1580.1843047339296</v>
      </c>
      <c r="M1577" s="483">
        <v>43452</v>
      </c>
      <c r="N1577" s="481">
        <f>IF(Tabela1[[#This Row],[Entry]]=$B$1,Tabela1[[#This Row],[real]],Tabela1[[#This Row],[L2]]/Tabela1[[#This Row],[days2]])</f>
        <v>3.3870381402640244</v>
      </c>
      <c r="O1577" s="489">
        <f>IF(Tabela1[[#This Row],[Entry]]=$B$1,Tabela1[[#This Row],[real]],Tabela1[[#This Row],[L]]/($B$1-Tabela1[[#This Row],[Entry]]))</f>
        <v>3.4055696222714</v>
      </c>
      <c r="P1577" s="487">
        <v>371.38239905673566</v>
      </c>
      <c r="Q1577" s="490">
        <f>MIN(500,$B$1-Tabela1[[#This Row],[Entry]])</f>
        <v>464</v>
      </c>
      <c r="R1577" s="486">
        <f>(0.25-Tabela1[[#This Row],[days]]/2000)*$L$2+(Tabela1[[#This Row],[days]]/2000+0.75)*(IF(Tabela1[[#This Row],[real]]&gt;Tabela1[[#This Row],[AV2]],0.4*Tabela1[[#This Row],[real]]+0.6*Tabela1[[#This Row],[AV2]],Tabela1[[#This Row],[AV2]]))</f>
        <v>3.3861606391302397</v>
      </c>
      <c r="S1577" s="489">
        <f>Tabela1[[#This Row],[real]]-Tabela1[[#This Row],[AV2]]</f>
        <v>-0.18564542169576059</v>
      </c>
      <c r="T1577" s="489">
        <f>Tabela1[[#This Row],[real]]/Tabela1[[#This Row],[AV2]]</f>
        <v>0.94518945048511049</v>
      </c>
      <c r="U1577" s="483">
        <v>43452</v>
      </c>
      <c r="V1577" s="191" t="s">
        <v>4201</v>
      </c>
      <c r="W1577" s="191"/>
      <c r="X1577" s="2"/>
      <c r="Y1577" s="41"/>
      <c r="Z1577" s="40"/>
      <c r="AA1577" s="41"/>
      <c r="AB1577" s="40"/>
    </row>
    <row r="1578" spans="1:28" x14ac:dyDescent="0.2">
      <c r="A1578" s="484">
        <v>8041523</v>
      </c>
      <c r="B1578" s="484" t="s">
        <v>3613</v>
      </c>
      <c r="C1578" s="484" t="s">
        <v>5731</v>
      </c>
      <c r="D1578" s="485">
        <v>3</v>
      </c>
      <c r="E1578" s="486">
        <v>2.9729480226558231</v>
      </c>
      <c r="F1578" s="116">
        <v>2017</v>
      </c>
      <c r="G15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78" s="485"/>
      <c r="I1578" s="486">
        <v>0.28999999999999998</v>
      </c>
      <c r="J1578" s="478">
        <f>(Tabela1[[#This Row],[real]]-1)^3/Tabela1[[#This Row],[Z]]*0.00002</f>
        <v>5.2963774702385056E-4</v>
      </c>
      <c r="K1578" s="488">
        <v>1156.999567686451</v>
      </c>
      <c r="L1578" s="66">
        <v>1452.0823035991432</v>
      </c>
      <c r="M1578" s="483">
        <v>43452</v>
      </c>
      <c r="N1578" s="481">
        <f>IF(Tabela1[[#This Row],[Entry]]=$B$1,Tabela1[[#This Row],[real]],Tabela1[[#This Row],[L2]]/Tabela1[[#This Row],[days2]])</f>
        <v>3.1153861104486471</v>
      </c>
      <c r="O1578" s="489">
        <f>IF(Tabela1[[#This Row],[Entry]]=$B$1,Tabela1[[#This Row],[real]],Tabela1[[#This Row],[L]]/($B$1-Tabela1[[#This Row],[Entry]]))</f>
        <v>3.1294877232740155</v>
      </c>
      <c r="P1578" s="487">
        <v>371.38239905673566</v>
      </c>
      <c r="Q1578" s="490">
        <f>MIN(500,$B$1-Tabela1[[#This Row],[Entry]])</f>
        <v>464</v>
      </c>
      <c r="R1578" s="486">
        <f>(0.25-Tabela1[[#This Row],[days]]/2000)*$L$2+(Tabela1[[#This Row],[days]]/2000+0.75)*(IF(Tabela1[[#This Row],[real]]&gt;Tabela1[[#This Row],[AV2]],0.4*Tabela1[[#This Row],[real]]+0.6*Tabela1[[#This Row],[AV2]],Tabela1[[#This Row],[AV2]]))</f>
        <v>3.1193983458515393</v>
      </c>
      <c r="S1578" s="489">
        <f>Tabela1[[#This Row],[real]]-Tabela1[[#This Row],[AV2]]</f>
        <v>-0.14243808779282396</v>
      </c>
      <c r="T1578" s="489">
        <f>Tabela1[[#This Row],[real]]/Tabela1[[#This Row],[AV2]]</f>
        <v>0.95427915425471566</v>
      </c>
      <c r="U1578" s="483">
        <v>43452</v>
      </c>
      <c r="V1578" s="191" t="s">
        <v>4009</v>
      </c>
      <c r="W1578" s="191"/>
      <c r="X1578" s="2"/>
      <c r="Y1578" s="41"/>
      <c r="Z1578" s="40"/>
      <c r="AA1578" s="41"/>
      <c r="AB1578" s="40"/>
    </row>
    <row r="1579" spans="1:28" x14ac:dyDescent="0.2">
      <c r="A1579" s="474">
        <v>9118136</v>
      </c>
      <c r="B1579" s="474" t="s">
        <v>2312</v>
      </c>
      <c r="C1579" s="474" t="s">
        <v>5728</v>
      </c>
      <c r="D1579" s="475">
        <v>3</v>
      </c>
      <c r="E1579" s="476">
        <v>2.7236039996917261</v>
      </c>
      <c r="F1579" s="116">
        <v>2018</v>
      </c>
      <c r="G15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2.1271748730849804</v>
      </c>
      <c r="H1579" s="475"/>
      <c r="I1579" s="476">
        <v>0.33999999999999997</v>
      </c>
      <c r="J1579" s="478">
        <f>(Tabela1[[#This Row],[real]]-1)^3/Tabela1[[#This Row],[Z]]*0.00002</f>
        <v>3.0120595806792835E-4</v>
      </c>
      <c r="K1579" s="479">
        <v>1042.0665870814714</v>
      </c>
      <c r="L1579" s="66">
        <v>1306.0008475201978</v>
      </c>
      <c r="M1579" s="480">
        <v>43451</v>
      </c>
      <c r="N1579" s="481">
        <f>IF(Tabela1[[#This Row],[Entry]]=$B$1,Tabela1[[#This Row],[real]],Tabela1[[#This Row],[L2]]/Tabela1[[#This Row],[days2]])</f>
        <v>2.8011713105807603</v>
      </c>
      <c r="O1579" s="481">
        <f>IF(Tabela1[[#This Row],[Entry]]=$B$1,Tabela1[[#This Row],[real]],Tabela1[[#This Row],[L]]/($B$1-Tabela1[[#This Row],[Entry]]))</f>
        <v>2.8086039731617158</v>
      </c>
      <c r="P1579" s="477">
        <v>372.01101665767891</v>
      </c>
      <c r="Q1579" s="482">
        <f>MIN(500,$B$1-Tabela1[[#This Row],[Entry]])</f>
        <v>465</v>
      </c>
      <c r="R1579" s="476">
        <f>(0.25-Tabela1[[#This Row],[days]]/2000)*$L$2+(Tabela1[[#This Row],[days]]/2000+0.75)*(IF(Tabela1[[#This Row],[real]]&gt;Tabela1[[#This Row],[AV2]],0.4*Tabela1[[#This Row],[real]]+0.6*Tabela1[[#This Row],[AV2]],Tabela1[[#This Row],[AV2]]))</f>
        <v>2.8105708539979268</v>
      </c>
      <c r="S1579" s="481">
        <f>Tabela1[[#This Row],[real]]-Tabela1[[#This Row],[AV2]]</f>
        <v>-7.7567310889034236E-2</v>
      </c>
      <c r="T1579" s="481">
        <f>Tabela1[[#This Row],[real]]/Tabela1[[#This Row],[AV2]]</f>
        <v>0.97230897282288942</v>
      </c>
      <c r="U1579" s="483">
        <v>43451</v>
      </c>
      <c r="V1579" s="191" t="s">
        <v>3938</v>
      </c>
      <c r="W1579" s="191"/>
      <c r="X1579" s="2"/>
      <c r="Y1579" s="41"/>
      <c r="Z1579" s="40"/>
      <c r="AA1579" s="41"/>
      <c r="AB1579" s="40"/>
    </row>
    <row r="1580" spans="1:28" x14ac:dyDescent="0.2">
      <c r="A1580" s="65">
        <v>1668416</v>
      </c>
      <c r="B1580" s="65" t="s">
        <v>1980</v>
      </c>
      <c r="C1580" s="65" t="s">
        <v>1981</v>
      </c>
      <c r="D1580" s="39">
        <v>3</v>
      </c>
      <c r="E1580" s="41">
        <v>2.9139274881296928</v>
      </c>
      <c r="F1580" s="116">
        <v>2008</v>
      </c>
      <c r="G15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0" s="39"/>
      <c r="I1580" s="41">
        <v>0.65</v>
      </c>
      <c r="J1580" s="23">
        <f>(Tabela1[[#This Row],[real]]-1)^3/Tabela1[[#This Row],[Z]]*0.00002</f>
        <v>2.1572132477243027E-4</v>
      </c>
      <c r="K1580" s="66">
        <v>2417.7745533165285</v>
      </c>
      <c r="L1580" s="66">
        <v>4083.8545988978753</v>
      </c>
      <c r="M1580" s="67">
        <v>42409</v>
      </c>
      <c r="N1580" s="22">
        <f>IF(Tabela1[[#This Row],[Entry]]=$B$1,Tabela1[[#This Row],[real]],Tabela1[[#This Row],[L2]]/Tabela1[[#This Row],[days2]])</f>
        <v>2.7485795459578228</v>
      </c>
      <c r="O1580" s="42">
        <f>IF(Tabela1[[#This Row],[Entry]]=$B$1,Tabela1[[#This Row],[real]],Tabela1[[#This Row],[L]]/($B$1-Tabela1[[#This Row],[Entry]]))</f>
        <v>2.7099234232898972</v>
      </c>
      <c r="P1580" s="115">
        <v>879.64510864246586</v>
      </c>
      <c r="Q1580" s="43">
        <f>MIN(500,$B$1-Tabela1[[#This Row],[Entry]])</f>
        <v>500</v>
      </c>
      <c r="R1580" s="41">
        <f>(0.25-Tabela1[[#This Row],[days]]/2000)*$L$2+(Tabela1[[#This Row],[days]]/2000+0.75)*(IF(Tabela1[[#This Row],[real]]&gt;Tabela1[[#This Row],[AV2]],0.4*Tabela1[[#This Row],[real]]+0.6*Tabela1[[#This Row],[AV2]],Tabela1[[#This Row],[AV2]]))</f>
        <v>2.8147187228265711</v>
      </c>
      <c r="S1580" s="42">
        <f>Tabela1[[#This Row],[real]]-Tabela1[[#This Row],[AV2]]</f>
        <v>0.16534794217186999</v>
      </c>
      <c r="T1580" s="64">
        <f>Tabela1[[#This Row],[real]]/Tabela1[[#This Row],[AV2]]</f>
        <v>1.0601575975543578</v>
      </c>
      <c r="U1580" s="168">
        <v>43451</v>
      </c>
      <c r="V1580" s="191" t="s">
        <v>4474</v>
      </c>
      <c r="W1580" s="191"/>
      <c r="X1580" s="2"/>
      <c r="Y1580" s="41"/>
      <c r="Z1580" s="40"/>
      <c r="AA1580" s="41"/>
      <c r="AB1580" s="40"/>
    </row>
    <row r="1581" spans="1:28" x14ac:dyDescent="0.2">
      <c r="A1581" s="484">
        <v>9430910</v>
      </c>
      <c r="B1581" s="484" t="s">
        <v>5726</v>
      </c>
      <c r="C1581" s="484" t="s">
        <v>5727</v>
      </c>
      <c r="D1581" s="485">
        <v>3</v>
      </c>
      <c r="E1581" s="486">
        <v>2.9906482444803446</v>
      </c>
      <c r="F1581" s="116">
        <v>2018</v>
      </c>
      <c r="G15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1" s="485"/>
      <c r="I1581" s="486">
        <v>0.27</v>
      </c>
      <c r="J1581" s="478">
        <f>(Tabela1[[#This Row],[real]]-1)^3/Tabela1[[#This Row],[Z]]*0.00002</f>
        <v>5.8431872947341148E-4</v>
      </c>
      <c r="K1581" s="488">
        <v>1174.5029436557611</v>
      </c>
      <c r="L1581" s="66">
        <v>1475.8808180308934</v>
      </c>
      <c r="M1581" s="483">
        <v>43451</v>
      </c>
      <c r="N1581" s="481">
        <f>IF(Tabela1[[#This Row],[Entry]]=$B$1,Tabela1[[#This Row],[real]],Tabela1[[#This Row],[L2]]/Tabela1[[#This Row],[days2]])</f>
        <v>3.1571724789444282</v>
      </c>
      <c r="O1581" s="489">
        <f>IF(Tabela1[[#This Row],[Entry]]=$B$1,Tabela1[[#This Row],[real]],Tabela1[[#This Row],[L]]/($B$1-Tabela1[[#This Row],[Entry]]))</f>
        <v>3.1739372430771899</v>
      </c>
      <c r="P1581" s="487">
        <v>372.01101665767891</v>
      </c>
      <c r="Q1581" s="490">
        <f>MIN(500,$B$1-Tabela1[[#This Row],[Entry]])</f>
        <v>465</v>
      </c>
      <c r="R1581" s="486">
        <f>(0.25-Tabela1[[#This Row],[days]]/2000)*$L$2+(Tabela1[[#This Row],[days]]/2000+0.75)*(IF(Tabela1[[#This Row],[real]]&gt;Tabela1[[#This Row],[AV2]],0.4*Tabela1[[#This Row],[real]]+0.6*Tabela1[[#This Row],[AV2]],Tabela1[[#This Row],[AV2]]))</f>
        <v>3.1603420019152306</v>
      </c>
      <c r="S1581" s="489">
        <f>Tabela1[[#This Row],[real]]-Tabela1[[#This Row],[AV2]]</f>
        <v>-0.1665242344640836</v>
      </c>
      <c r="T1581" s="489">
        <f>Tabela1[[#This Row],[real]]/Tabela1[[#This Row],[AV2]]</f>
        <v>0.94725526224029433</v>
      </c>
      <c r="U1581" s="483">
        <v>43451</v>
      </c>
      <c r="V1581" s="191" t="s">
        <v>3967</v>
      </c>
      <c r="W1581" s="191"/>
      <c r="X1581" s="2"/>
      <c r="Y1581" s="41"/>
      <c r="Z1581" s="40"/>
      <c r="AA1581" s="41"/>
      <c r="AB1581" s="40"/>
    </row>
    <row r="1582" spans="1:28" x14ac:dyDescent="0.2">
      <c r="A1582" s="65">
        <v>33803</v>
      </c>
      <c r="B1582" s="65" t="s">
        <v>2199</v>
      </c>
      <c r="C1582" s="65" t="s">
        <v>2200</v>
      </c>
      <c r="D1582" s="39">
        <v>3.5</v>
      </c>
      <c r="E1582" s="41">
        <v>3.3083369856323559</v>
      </c>
      <c r="F1582" s="116">
        <v>1982</v>
      </c>
      <c r="G15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2" s="39"/>
      <c r="I1582" s="41">
        <v>0.66</v>
      </c>
      <c r="J1582" s="23">
        <f>(Tabela1[[#This Row],[real]]-1)^3/Tabela1[[#This Row],[Z]]*0.00002</f>
        <v>3.727208523704096E-4</v>
      </c>
      <c r="K1582" s="66">
        <v>2980.6933906047184</v>
      </c>
      <c r="L1582" s="66">
        <v>5119.0487673535999</v>
      </c>
      <c r="M1582" s="67">
        <v>42409</v>
      </c>
      <c r="N1582" s="22">
        <f>IF(Tabela1[[#This Row],[Entry]]=$B$1,Tabela1[[#This Row],[real]],Tabela1[[#This Row],[L2]]/Tabela1[[#This Row],[days2]])</f>
        <v>3.3885181209098603</v>
      </c>
      <c r="O1582" s="42">
        <f>IF(Tabela1[[#This Row],[Entry]]=$B$1,Tabela1[[#This Row],[real]],Tabela1[[#This Row],[L]]/($B$1-Tabela1[[#This Row],[Entry]]))</f>
        <v>3.3968472245213004</v>
      </c>
      <c r="P1582" s="115">
        <v>879.64510864246586</v>
      </c>
      <c r="Q1582" s="43">
        <f>MIN(500,$B$1-Tabela1[[#This Row],[Entry]])</f>
        <v>500</v>
      </c>
      <c r="R1582" s="41">
        <f>(0.25-Tabela1[[#This Row],[days]]/2000)*$L$2+(Tabela1[[#This Row],[days]]/2000+0.75)*(IF(Tabela1[[#This Row],[real]]&gt;Tabela1[[#This Row],[AV2]],0.4*Tabela1[[#This Row],[real]]+0.6*Tabela1[[#This Row],[AV2]],Tabela1[[#This Row],[AV2]]))</f>
        <v>3.3885181209098603</v>
      </c>
      <c r="S1582" s="42">
        <f>Tabela1[[#This Row],[real]]-Tabela1[[#This Row],[AV2]]</f>
        <v>-8.0181135277504367E-2</v>
      </c>
      <c r="T1582" s="64">
        <f>Tabela1[[#This Row],[real]]/Tabela1[[#This Row],[AV2]]</f>
        <v>0.97633740401660452</v>
      </c>
      <c r="U1582" s="172">
        <v>43451</v>
      </c>
      <c r="V1582" s="191" t="s">
        <v>5086</v>
      </c>
      <c r="W1582" s="191"/>
      <c r="X1582" s="2"/>
      <c r="Y1582" s="41"/>
      <c r="Z1582" s="40"/>
      <c r="AA1582" s="41"/>
      <c r="AB1582" s="40"/>
    </row>
    <row r="1583" spans="1:28" x14ac:dyDescent="0.2">
      <c r="A1583" s="65">
        <v>4240</v>
      </c>
      <c r="B1583" s="65" t="s">
        <v>1897</v>
      </c>
      <c r="C1583" s="65" t="s">
        <v>1898</v>
      </c>
      <c r="D1583" s="39">
        <v>2.5</v>
      </c>
      <c r="E1583" s="41">
        <v>2.4347168373026475</v>
      </c>
      <c r="F1583" s="116">
        <v>1993</v>
      </c>
      <c r="G15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3" s="39"/>
      <c r="I1583" s="41">
        <v>0.77</v>
      </c>
      <c r="J1583" s="23">
        <f>(Tabela1[[#This Row],[real]]-1)^3/Tabela1[[#This Row],[Z]]*0.00002</f>
        <v>7.6707504754301842E-5</v>
      </c>
      <c r="K1583" s="66">
        <v>2266.6048509862694</v>
      </c>
      <c r="L1583" s="66">
        <v>3930.1584807401468</v>
      </c>
      <c r="M1583" s="67">
        <v>42409</v>
      </c>
      <c r="N1583" s="22">
        <f>IF(Tabela1[[#This Row],[Entry]]=$B$1,Tabela1[[#This Row],[real]],Tabela1[[#This Row],[L2]]/Tabela1[[#This Row],[days2]])</f>
        <v>2.5767264874402174</v>
      </c>
      <c r="O1583" s="42">
        <f>IF(Tabela1[[#This Row],[Entry]]=$B$1,Tabela1[[#This Row],[real]],Tabela1[[#This Row],[L]]/($B$1-Tabela1[[#This Row],[Entry]]))</f>
        <v>2.6079352891440921</v>
      </c>
      <c r="P1583" s="115">
        <v>879.64510864246586</v>
      </c>
      <c r="Q1583" s="43">
        <f>MIN(500,$B$1-Tabela1[[#This Row],[Entry]])</f>
        <v>500</v>
      </c>
      <c r="R1583" s="559">
        <f>(0.25-Tabela1[[#This Row],[days]]/2000)*$L$2+(Tabela1[[#This Row],[days]]/2000+0.75)*(IF(Tabela1[[#This Row],[real]]&gt;Tabela1[[#This Row],[AV2]],0.4*Tabela1[[#This Row],[real]]+0.6*Tabela1[[#This Row],[AV2]],Tabela1[[#This Row],[AV2]]))</f>
        <v>2.5767264874402174</v>
      </c>
      <c r="S1583" s="42">
        <f>Tabela1[[#This Row],[real]]-Tabela1[[#This Row],[AV2]]</f>
        <v>-0.14200965013756983</v>
      </c>
      <c r="T1583" s="64">
        <f>Tabela1[[#This Row],[real]]/Tabela1[[#This Row],[AV2]]</f>
        <v>0.94488757311659977</v>
      </c>
      <c r="U1583" s="168">
        <v>43450</v>
      </c>
      <c r="V1583" s="191" t="s">
        <v>4551</v>
      </c>
      <c r="W1583" s="191"/>
      <c r="X1583" s="2"/>
      <c r="Y1583" s="41"/>
      <c r="Z1583" s="40"/>
      <c r="AA1583" s="41"/>
      <c r="AB1583" s="40"/>
    </row>
    <row r="1584" spans="1:28" x14ac:dyDescent="0.2">
      <c r="A1584" s="474">
        <v>9295338</v>
      </c>
      <c r="B1584" s="474" t="s">
        <v>5721</v>
      </c>
      <c r="C1584" s="474" t="s">
        <v>5722</v>
      </c>
      <c r="D1584" s="475">
        <v>2.5</v>
      </c>
      <c r="E1584" s="476">
        <v>2.5811845987555451</v>
      </c>
      <c r="F1584" s="116">
        <v>2018</v>
      </c>
      <c r="G15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4" s="475"/>
      <c r="I1584" s="476">
        <v>0.25</v>
      </c>
      <c r="J1584" s="478">
        <f>(Tabela1[[#This Row],[real]]-1)^3/Tabela1[[#This Row],[Z]]*0.00002</f>
        <v>3.1625522801456864E-4</v>
      </c>
      <c r="K1584" s="479">
        <v>993.48041775133379</v>
      </c>
      <c r="L1584" s="66">
        <v>1246.2488079448437</v>
      </c>
      <c r="M1584" s="480">
        <v>43450</v>
      </c>
      <c r="N1584" s="481">
        <f>IF(Tabela1[[#This Row],[Entry]]=$B$1,Tabela1[[#This Row],[real]],Tabela1[[#This Row],[L2]]/Tabela1[[#This Row],[days2]])</f>
        <v>2.6660666293973398</v>
      </c>
      <c r="O1584" s="481">
        <f>IF(Tabela1[[#This Row],[Entry]]=$B$1,Tabela1[[#This Row],[real]],Tabela1[[#This Row],[L]]/($B$1-Tabela1[[#This Row],[Entry]]))</f>
        <v>2.6743536651176902</v>
      </c>
      <c r="P1584" s="477">
        <v>372.63900564102124</v>
      </c>
      <c r="Q1584" s="482">
        <f>MIN(500,$B$1-Tabela1[[#This Row],[Entry]])</f>
        <v>466</v>
      </c>
      <c r="R1584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2.6774943940112768</v>
      </c>
      <c r="S1584" s="481">
        <f>Tabela1[[#This Row],[real]]-Tabela1[[#This Row],[AV2]]</f>
        <v>-8.4882030641794781E-2</v>
      </c>
      <c r="T1584" s="481">
        <f>Tabela1[[#This Row],[real]]/Tabela1[[#This Row],[AV2]]</f>
        <v>0.96816207453112968</v>
      </c>
      <c r="U1584" s="483">
        <v>43450</v>
      </c>
      <c r="V1584" s="191" t="s">
        <v>3938</v>
      </c>
      <c r="W1584" s="191"/>
      <c r="X1584" s="2"/>
      <c r="Y1584" s="41"/>
      <c r="Z1584" s="40"/>
      <c r="AA1584" s="41"/>
      <c r="AB1584" s="40"/>
    </row>
    <row r="1585" spans="1:28" x14ac:dyDescent="0.2">
      <c r="A1585" s="474">
        <v>9380245</v>
      </c>
      <c r="B1585" s="474" t="s">
        <v>5718</v>
      </c>
      <c r="C1585" s="474" t="s">
        <v>5719</v>
      </c>
      <c r="D1585" s="475">
        <v>2.5</v>
      </c>
      <c r="E1585" s="476">
        <v>2.6474653682542382</v>
      </c>
      <c r="F1585" s="116">
        <v>2018</v>
      </c>
      <c r="G15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5" s="475"/>
      <c r="I1585" s="476">
        <v>0.24</v>
      </c>
      <c r="J1585" s="478">
        <f>(Tabela1[[#This Row],[real]]-1)^3/Tabela1[[#This Row],[Z]]*0.00002</f>
        <v>3.7262126495880312E-4</v>
      </c>
      <c r="K1585" s="479">
        <v>1022.8128897999322</v>
      </c>
      <c r="L1585" s="66">
        <v>1283.5129462109426</v>
      </c>
      <c r="M1585" s="480">
        <v>43450</v>
      </c>
      <c r="N1585" s="481">
        <f>IF(Tabela1[[#This Row],[Entry]]=$B$1,Tabela1[[#This Row],[real]],Tabela1[[#This Row],[L2]]/Tabela1[[#This Row],[days2]])</f>
        <v>2.744782146572307</v>
      </c>
      <c r="O1585" s="481">
        <f>IF(Tabela1[[#This Row],[Entry]]=$B$1,Tabela1[[#This Row],[real]],Tabela1[[#This Row],[L]]/($B$1-Tabela1[[#This Row],[Entry]]))</f>
        <v>2.7543196270621086</v>
      </c>
      <c r="P1585" s="477">
        <v>372.63900564102124</v>
      </c>
      <c r="Q1585" s="482">
        <f>MIN(500,$B$1-Tabela1[[#This Row],[Entry]])</f>
        <v>466</v>
      </c>
      <c r="R1585" s="476">
        <f>(0.25-Tabela1[[#This Row],[days]]/2000)*$L$2+(Tabela1[[#This Row],[days]]/2000+0.75)*(IF(Tabela1[[#This Row],[real]]&gt;Tabela1[[#This Row],[AV2]],0.4*Tabela1[[#This Row],[real]]+0.6*Tabela1[[#This Row],[AV2]],Tabela1[[#This Row],[AV2]]))</f>
        <v>2.7548717473942697</v>
      </c>
      <c r="S1585" s="481">
        <f>Tabela1[[#This Row],[real]]-Tabela1[[#This Row],[AV2]]</f>
        <v>-9.7316778318068842E-2</v>
      </c>
      <c r="T1585" s="481">
        <f>Tabela1[[#This Row],[real]]/Tabela1[[#This Row],[AV2]]</f>
        <v>0.96454480788590147</v>
      </c>
      <c r="U1585" s="483">
        <v>43450</v>
      </c>
      <c r="V1585" s="191" t="s">
        <v>5720</v>
      </c>
      <c r="W1585" s="191"/>
      <c r="X1585" s="2"/>
      <c r="Y1585" s="41"/>
      <c r="Z1585" s="40"/>
      <c r="AA1585" s="41"/>
      <c r="AB1585" s="40"/>
    </row>
    <row r="1586" spans="1:28" x14ac:dyDescent="0.2">
      <c r="A1586" s="403">
        <v>9201787</v>
      </c>
      <c r="B1586" s="403" t="s">
        <v>2405</v>
      </c>
      <c r="C1586" s="403" t="s">
        <v>5439</v>
      </c>
      <c r="D1586" s="404">
        <v>3.5</v>
      </c>
      <c r="E1586" s="405">
        <v>3.2753790061149766</v>
      </c>
      <c r="F1586" s="116">
        <v>2018</v>
      </c>
      <c r="G15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6" s="404"/>
      <c r="I1586" s="405">
        <v>0.45</v>
      </c>
      <c r="J1586" s="362">
        <f>(Tabela1[[#This Row],[real]]-1)^3/Tabela1[[#This Row],[Z]]*0.00002</f>
        <v>5.2357478382255023E-4</v>
      </c>
      <c r="K1586" s="407">
        <v>1506.3831005479487</v>
      </c>
      <c r="L1586" s="66">
        <v>1992.4614163434276</v>
      </c>
      <c r="M1586" s="367">
        <v>43334</v>
      </c>
      <c r="N1586" s="365">
        <f>IF(Tabela1[[#This Row],[Entry]]=$B$1,Tabela1[[#This Row],[real]],Tabela1[[#This Row],[L2]]/Tabela1[[#This Row],[days2]])</f>
        <v>3.4128706765044687</v>
      </c>
      <c r="O1586" s="408">
        <f>IF(Tabela1[[#This Row],[Entry]]=$B$1,Tabela1[[#This Row],[real]],Tabela1[[#This Row],[L]]/($B$1-Tabela1[[#This Row],[Entry]]))</f>
        <v>3.4234732239577794</v>
      </c>
      <c r="P1586" s="406">
        <v>441.38300080295363</v>
      </c>
      <c r="Q1586" s="409">
        <f>MIN(500,$B$1-Tabela1[[#This Row],[Entry]])</f>
        <v>500</v>
      </c>
      <c r="R1586" s="405">
        <f>(0.25-Tabela1[[#This Row],[days]]/2000)*$L$2+(Tabela1[[#This Row],[days]]/2000+0.75)*(IF(Tabela1[[#This Row],[real]]&gt;Tabela1[[#This Row],[AV2]],0.4*Tabela1[[#This Row],[real]]+0.6*Tabela1[[#This Row],[AV2]],Tabela1[[#This Row],[AV2]]))</f>
        <v>3.4128706765044687</v>
      </c>
      <c r="S1586" s="408">
        <f>Tabela1[[#This Row],[real]]-Tabela1[[#This Row],[AV2]]</f>
        <v>-0.13749167038949217</v>
      </c>
      <c r="T1586" s="408">
        <f>Tabela1[[#This Row],[real]]/Tabela1[[#This Row],[AV2]]</f>
        <v>0.95971377663500745</v>
      </c>
      <c r="U1586" s="367">
        <v>43450</v>
      </c>
      <c r="V1586" s="191" t="s">
        <v>4043</v>
      </c>
      <c r="W1586" s="191"/>
      <c r="X1586" s="2"/>
      <c r="Y1586" s="41"/>
      <c r="Z1586" s="40"/>
      <c r="AA1586" s="41"/>
      <c r="AB1586" s="40"/>
    </row>
    <row r="1587" spans="1:28" x14ac:dyDescent="0.2">
      <c r="A1587" s="484">
        <v>8912651</v>
      </c>
      <c r="B1587" s="484" t="s">
        <v>5723</v>
      </c>
      <c r="C1587" s="80" t="s">
        <v>5724</v>
      </c>
      <c r="D1587" s="485">
        <v>3.5</v>
      </c>
      <c r="E1587" s="486">
        <v>3.2934445456724148</v>
      </c>
      <c r="F1587" s="116">
        <v>2018</v>
      </c>
      <c r="G15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7" s="485"/>
      <c r="I1587" s="486">
        <v>0.35</v>
      </c>
      <c r="J1587" s="478">
        <f>(Tabela1[[#This Row],[real]]-1)^3/Tabela1[[#This Row],[Z]]*0.00002</f>
        <v>6.8932921020452547E-4</v>
      </c>
      <c r="K1587" s="488">
        <v>1301.0401645874626</v>
      </c>
      <c r="L1587" s="66">
        <v>1636.3402669730085</v>
      </c>
      <c r="M1587" s="483">
        <v>43450</v>
      </c>
      <c r="N1587" s="481">
        <f>IF(Tabela1[[#This Row],[Entry]]=$B$1,Tabela1[[#This Row],[real]],Tabela1[[#This Row],[L2]]/Tabela1[[#This Row],[days2]])</f>
        <v>3.4914223816945484</v>
      </c>
      <c r="O1587" s="489">
        <f>IF(Tabela1[[#This Row],[Entry]]=$B$1,Tabela1[[#This Row],[real]],Tabela1[[#This Row],[L]]/($B$1-Tabela1[[#This Row],[Entry]]))</f>
        <v>3.5114598003712629</v>
      </c>
      <c r="P1587" s="487">
        <v>372.63900564102124</v>
      </c>
      <c r="Q1587" s="490">
        <f>MIN(500,$B$1-Tabela1[[#This Row],[Entry]])</f>
        <v>466</v>
      </c>
      <c r="R1587" s="486">
        <f>(0.25-Tabela1[[#This Row],[days]]/2000)*$L$2+(Tabela1[[#This Row],[days]]/2000+0.75)*(IF(Tabela1[[#This Row],[real]]&gt;Tabela1[[#This Row],[AV2]],0.4*Tabela1[[#This Row],[real]]+0.6*Tabela1[[#This Row],[AV2]],Tabela1[[#This Row],[AV2]]))</f>
        <v>3.4888190985194329</v>
      </c>
      <c r="S1587" s="489">
        <f>Tabela1[[#This Row],[real]]-Tabela1[[#This Row],[AV2]]</f>
        <v>-0.19797783602213359</v>
      </c>
      <c r="T1587" s="489">
        <f>Tabela1[[#This Row],[real]]/Tabela1[[#This Row],[AV2]]</f>
        <v>0.94329593661880407</v>
      </c>
      <c r="U1587" s="483">
        <v>43450</v>
      </c>
      <c r="V1587" s="191" t="s">
        <v>4271</v>
      </c>
      <c r="W1587" s="191"/>
      <c r="X1587" s="2"/>
      <c r="Y1587" s="41"/>
      <c r="Z1587" s="40"/>
      <c r="AA1587" s="41"/>
      <c r="AB1587" s="40"/>
    </row>
    <row r="1588" spans="1:28" x14ac:dyDescent="0.2">
      <c r="A1588" s="65">
        <v>6550878</v>
      </c>
      <c r="B1588" s="65" t="s">
        <v>2945</v>
      </c>
      <c r="C1588" s="65" t="s">
        <v>2946</v>
      </c>
      <c r="D1588" s="39">
        <v>3.5</v>
      </c>
      <c r="E1588" s="41">
        <v>3.3473628802086814</v>
      </c>
      <c r="F1588" s="116">
        <v>2015</v>
      </c>
      <c r="G15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8" s="39"/>
      <c r="I1588" s="41">
        <v>0.39999999999999997</v>
      </c>
      <c r="J1588" s="23">
        <f>(Tabela1[[#This Row],[real]]-1)^3/Tabela1[[#This Row],[Z]]*0.00002</f>
        <v>6.4671167640216703E-4</v>
      </c>
      <c r="K1588" s="66">
        <v>2520.4013463011224</v>
      </c>
      <c r="L1588" s="66">
        <v>4114.1814572154899</v>
      </c>
      <c r="M1588" s="67">
        <v>42603</v>
      </c>
      <c r="N1588" s="22">
        <f>IF(Tabela1[[#This Row],[Entry]]=$B$1,Tabela1[[#This Row],[real]],Tabela1[[#This Row],[L2]]/Tabela1[[#This Row],[days2]])</f>
        <v>3.1924217204642944</v>
      </c>
      <c r="O1588" s="42">
        <f>IF(Tabela1[[#This Row],[Entry]]=$B$1,Tabela1[[#This Row],[real]],Tabela1[[#This Row],[L]]/($B$1-Tabela1[[#This Row],[Entry]]))</f>
        <v>3.1334207594938994</v>
      </c>
      <c r="P1588" s="115">
        <v>789.49511279937167</v>
      </c>
      <c r="Q1588" s="43">
        <f>MIN(500,$B$1-Tabela1[[#This Row],[Entry]])</f>
        <v>500</v>
      </c>
      <c r="R1588" s="41">
        <f>(0.25-Tabela1[[#This Row],[days]]/2000)*$L$2+(Tabela1[[#This Row],[days]]/2000+0.75)*(IF(Tabela1[[#This Row],[real]]&gt;Tabela1[[#This Row],[AV2]],0.4*Tabela1[[#This Row],[real]]+0.6*Tabela1[[#This Row],[AV2]],Tabela1[[#This Row],[AV2]]))</f>
        <v>3.2543981843620493</v>
      </c>
      <c r="S1588" s="42">
        <f>Tabela1[[#This Row],[real]]-Tabela1[[#This Row],[AV2]]</f>
        <v>0.15494115974438705</v>
      </c>
      <c r="T1588" s="64">
        <f>Tabela1[[#This Row],[real]]/Tabela1[[#This Row],[AV2]]</f>
        <v>1.048534051360186</v>
      </c>
      <c r="U1588" s="168">
        <v>43450</v>
      </c>
      <c r="V1588" s="191" t="s">
        <v>4046</v>
      </c>
      <c r="W1588" s="191"/>
      <c r="X1588" s="2"/>
      <c r="Y1588" s="41"/>
      <c r="Z1588" s="40"/>
      <c r="AA1588" s="41"/>
      <c r="AB1588" s="40"/>
    </row>
    <row r="1589" spans="1:28" x14ac:dyDescent="0.2">
      <c r="A1589" s="65">
        <v>8510</v>
      </c>
      <c r="B1589" s="65" t="s">
        <v>266</v>
      </c>
      <c r="C1589" s="65" t="s">
        <v>415</v>
      </c>
      <c r="D1589" s="39">
        <v>3.5</v>
      </c>
      <c r="E1589" s="41">
        <v>3.4911343295099031</v>
      </c>
      <c r="F1589" s="116">
        <v>1970</v>
      </c>
      <c r="G15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89" s="39"/>
      <c r="I1589" s="41">
        <v>0.67</v>
      </c>
      <c r="J1589" s="23">
        <f>(Tabela1[[#This Row],[real]]-1)^3/Tabela1[[#This Row],[Z]]*0.00002</f>
        <v>4.614733576811126E-4</v>
      </c>
      <c r="K1589" s="66">
        <v>3067.9085430981258</v>
      </c>
      <c r="L1589" s="66">
        <v>5237.0754591949071</v>
      </c>
      <c r="M1589" s="67">
        <v>42409</v>
      </c>
      <c r="N1589" s="22">
        <f>IF(Tabela1[[#This Row],[Entry]]=$B$1,Tabela1[[#This Row],[real]],Tabela1[[#This Row],[L2]]/Tabela1[[#This Row],[days2]])</f>
        <v>3.4876662337527824</v>
      </c>
      <c r="O1589" s="42">
        <f>IF(Tabela1[[#This Row],[Entry]]=$B$1,Tabela1[[#This Row],[real]],Tabela1[[#This Row],[L]]/($B$1-Tabela1[[#This Row],[Entry]]))</f>
        <v>3.4751661972096266</v>
      </c>
      <c r="P1589" s="115">
        <v>879.64510864246586</v>
      </c>
      <c r="Q1589" s="43">
        <f>MIN(500,$B$1-Tabela1[[#This Row],[Entry]])</f>
        <v>500</v>
      </c>
      <c r="R1589" s="41">
        <f>(0.25-Tabela1[[#This Row],[days]]/2000)*$L$2+(Tabela1[[#This Row],[days]]/2000+0.75)*(IF(Tabela1[[#This Row],[real]]&gt;Tabela1[[#This Row],[AV2]],0.4*Tabela1[[#This Row],[real]]+0.6*Tabela1[[#This Row],[AV2]],Tabela1[[#This Row],[AV2]]))</f>
        <v>3.4890534720556303</v>
      </c>
      <c r="S1589" s="42">
        <f>Tabela1[[#This Row],[real]]-Tabela1[[#This Row],[AV2]]</f>
        <v>3.4680957571207038E-3</v>
      </c>
      <c r="T1589" s="64">
        <f>Tabela1[[#This Row],[real]]/Tabela1[[#This Row],[AV2]]</f>
        <v>1.0009943886612651</v>
      </c>
      <c r="U1589" s="168">
        <v>43450</v>
      </c>
      <c r="V1589" s="191" t="s">
        <v>4441</v>
      </c>
      <c r="W1589" s="191"/>
      <c r="X1589" s="2"/>
      <c r="Y1589" s="41"/>
      <c r="Z1589" s="40"/>
      <c r="AA1589" s="41"/>
      <c r="AB1589" s="40"/>
    </row>
    <row r="1590" spans="1:28" x14ac:dyDescent="0.2">
      <c r="A1590" s="484">
        <v>9440168</v>
      </c>
      <c r="B1590" s="484" t="s">
        <v>5716</v>
      </c>
      <c r="C1590" s="484" t="s">
        <v>5717</v>
      </c>
      <c r="D1590" s="485">
        <v>3.5</v>
      </c>
      <c r="E1590" s="486">
        <v>3.2294836244836871</v>
      </c>
      <c r="F1590" s="116">
        <v>2018</v>
      </c>
      <c r="G15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2.4580598844631387</v>
      </c>
      <c r="H1590" s="485"/>
      <c r="I1590" s="486">
        <v>0.3</v>
      </c>
      <c r="J1590" s="478">
        <f>(Tabela1[[#This Row],[real]]-1)^3/Tabela1[[#This Row],[Z]]*0.00002</f>
        <v>7.3879100881955179E-4</v>
      </c>
      <c r="K1590" s="488">
        <v>1286.6853036750972</v>
      </c>
      <c r="L1590" s="66">
        <v>1620.2313076437995</v>
      </c>
      <c r="M1590" s="483">
        <v>43449</v>
      </c>
      <c r="N1590" s="481">
        <f>IF(Tabela1[[#This Row],[Entry]]=$B$1,Tabela1[[#This Row],[real]],Tabela1[[#This Row],[L2]]/Tabela1[[#This Row],[days2]])</f>
        <v>3.447096815266983</v>
      </c>
      <c r="O1590" s="489">
        <f>IF(Tabela1[[#This Row],[Entry]]=$B$1,Tabela1[[#This Row],[real]],Tabela1[[#This Row],[L]]/($B$1-Tabela1[[#This Row],[Entry]]))</f>
        <v>3.469446054911776</v>
      </c>
      <c r="P1590" s="487">
        <v>373.26636663538022</v>
      </c>
      <c r="Q1590" s="490">
        <f>MIN(500,$B$1-Tabela1[[#This Row],[Entry]])</f>
        <v>467</v>
      </c>
      <c r="R1590" s="486">
        <f>(0.25-Tabela1[[#This Row],[days]]/2000)*$L$2+(Tabela1[[#This Row],[days]]/2000+0.75)*(IF(Tabela1[[#This Row],[real]]&gt;Tabela1[[#This Row],[AV2]],0.4*Tabela1[[#This Row],[real]]+0.6*Tabela1[[#This Row],[AV2]],Tabela1[[#This Row],[AV2]]))</f>
        <v>3.4453014710901315</v>
      </c>
      <c r="S1590" s="489">
        <f>Tabela1[[#This Row],[real]]-Tabela1[[#This Row],[AV2]]</f>
        <v>-0.21761319078329588</v>
      </c>
      <c r="T1590" s="489">
        <f>Tabela1[[#This Row],[real]]/Tabela1[[#This Row],[AV2]]</f>
        <v>0.93687058923918232</v>
      </c>
      <c r="U1590" s="483">
        <v>43449</v>
      </c>
      <c r="V1590" s="191" t="s">
        <v>4708</v>
      </c>
      <c r="W1590" s="191"/>
      <c r="X1590" s="2"/>
      <c r="Y1590" s="41"/>
      <c r="Z1590" s="40"/>
      <c r="AA1590" s="41"/>
      <c r="AB1590" s="40"/>
    </row>
    <row r="1591" spans="1:28" x14ac:dyDescent="0.2">
      <c r="A1591" s="65">
        <v>11</v>
      </c>
      <c r="B1591" s="65" t="s">
        <v>1116</v>
      </c>
      <c r="C1591" s="65" t="s">
        <v>1117</v>
      </c>
      <c r="D1591" s="39">
        <v>3</v>
      </c>
      <c r="E1591" s="41">
        <v>3.1418990975381846</v>
      </c>
      <c r="F1591" s="116">
        <v>1967</v>
      </c>
      <c r="G15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1" s="39"/>
      <c r="I1591" s="41">
        <v>0.77</v>
      </c>
      <c r="J1591" s="23">
        <f>(Tabela1[[#This Row],[real]]-1)^3/Tabela1[[#This Row],[Z]]*0.00002</f>
        <v>2.5523268785183412E-4</v>
      </c>
      <c r="K1591" s="66">
        <v>2556.512730211105</v>
      </c>
      <c r="L1591" s="66">
        <v>4300.4404242207138</v>
      </c>
      <c r="M1591" s="67">
        <v>42409</v>
      </c>
      <c r="N1591" s="22">
        <f>IF(Tabela1[[#This Row],[Entry]]=$B$1,Tabela1[[#This Row],[real]],Tabela1[[#This Row],[L2]]/Tabela1[[#This Row],[days2]])</f>
        <v>2.9063001716186507</v>
      </c>
      <c r="O1591" s="42">
        <f>IF(Tabela1[[#This Row],[Entry]]=$B$1,Tabela1[[#This Row],[real]],Tabela1[[#This Row],[L]]/($B$1-Tabela1[[#This Row],[Entry]]))</f>
        <v>2.8536432808365717</v>
      </c>
      <c r="P1591" s="115">
        <v>879.64510864246586</v>
      </c>
      <c r="Q1591" s="43">
        <f>MIN(500,$B$1-Tabela1[[#This Row],[Entry]])</f>
        <v>500</v>
      </c>
      <c r="R1591" s="41">
        <f>(0.25-Tabela1[[#This Row],[days]]/2000)*$L$2+(Tabela1[[#This Row],[days]]/2000+0.75)*(IF(Tabela1[[#This Row],[real]]&gt;Tabela1[[#This Row],[AV2]],0.4*Tabela1[[#This Row],[real]]+0.6*Tabela1[[#This Row],[AV2]],Tabela1[[#This Row],[AV2]]))</f>
        <v>3.0005397419864641</v>
      </c>
      <c r="S1591" s="42">
        <f>Tabela1[[#This Row],[real]]-Tabela1[[#This Row],[AV2]]</f>
        <v>0.23559892591953391</v>
      </c>
      <c r="T1591" s="64">
        <f>Tabela1[[#This Row],[real]]/Tabela1[[#This Row],[AV2]]</f>
        <v>1.0810648976386765</v>
      </c>
      <c r="U1591" s="168">
        <v>43449</v>
      </c>
      <c r="V1591" s="191" t="s">
        <v>4345</v>
      </c>
      <c r="W1591" s="191"/>
      <c r="X1591" s="2"/>
      <c r="Y1591" s="41"/>
      <c r="Z1591" s="40"/>
      <c r="AA1591" s="41"/>
      <c r="AB1591" s="40"/>
    </row>
    <row r="1592" spans="1:28" x14ac:dyDescent="0.2">
      <c r="A1592" s="265">
        <v>9065730</v>
      </c>
      <c r="B1592" s="265" t="s">
        <v>3129</v>
      </c>
      <c r="C1592" s="265" t="s">
        <v>5281</v>
      </c>
      <c r="D1592" s="266">
        <v>4</v>
      </c>
      <c r="E1592" s="267">
        <v>3.8</v>
      </c>
      <c r="F1592" s="116">
        <v>2018</v>
      </c>
      <c r="G15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2" s="597"/>
      <c r="I1592" s="267">
        <v>0.56999999999999995</v>
      </c>
      <c r="J1592" s="269">
        <f>(Tabela1[[#This Row],[real]]-1)^3/Tabela1[[#This Row],[Z]]*0.00002</f>
        <v>7.7024561403508766E-4</v>
      </c>
      <c r="K1592" s="270">
        <v>1623.6254539492224</v>
      </c>
      <c r="L1592" s="66">
        <v>2234.6755081269698</v>
      </c>
      <c r="M1592" s="271">
        <v>43255</v>
      </c>
      <c r="N1592" s="272">
        <f>IF(Tabela1[[#This Row],[Entry]]=$B$1,Tabela1[[#This Row],[real]],Tabela1[[#This Row],[L2]]/Tabela1[[#This Row],[days2]])</f>
        <v>3.3557351628873744</v>
      </c>
      <c r="O1592" s="272">
        <f>IF(Tabela1[[#This Row],[Entry]]=$B$1,Tabela1[[#This Row],[real]],Tabela1[[#This Row],[L]]/($B$1-Tabela1[[#This Row],[Entry]]))</f>
        <v>3.3807496340801357</v>
      </c>
      <c r="P1592" s="268">
        <v>483.83599275224293</v>
      </c>
      <c r="Q1592" s="273">
        <f>MIN(500,$B$1-Tabela1[[#This Row],[Entry]])</f>
        <v>500</v>
      </c>
      <c r="R1592" s="267">
        <f>(0.25-Tabela1[[#This Row],[days]]/2000)*$L$2+(Tabela1[[#This Row],[days]]/2000+0.75)*(IF(Tabela1[[#This Row],[real]]&gt;Tabela1[[#This Row],[AV2]],0.4*Tabela1[[#This Row],[real]]+0.6*Tabela1[[#This Row],[AV2]],Tabela1[[#This Row],[AV2]]))</f>
        <v>3.5334410977324247</v>
      </c>
      <c r="S1592" s="272">
        <f>Tabela1[[#This Row],[real]]-Tabela1[[#This Row],[AV2]]</f>
        <v>0.44426483711262543</v>
      </c>
      <c r="T1592" s="272">
        <f>Tabela1[[#This Row],[real]]/Tabela1[[#This Row],[AV2]]</f>
        <v>1.1323897195541399</v>
      </c>
      <c r="U1592" s="274">
        <v>43916</v>
      </c>
      <c r="V1592" s="275" t="s">
        <v>3965</v>
      </c>
      <c r="W1592" s="191"/>
      <c r="X1592" s="2"/>
      <c r="Y1592" s="41"/>
      <c r="Z1592" s="40"/>
      <c r="AA1592" s="41"/>
      <c r="AB1592" s="40"/>
    </row>
    <row r="1593" spans="1:28" x14ac:dyDescent="0.2">
      <c r="A1593" s="80">
        <v>8857731</v>
      </c>
      <c r="B1593" s="80" t="s">
        <v>2798</v>
      </c>
      <c r="C1593" s="80" t="s">
        <v>5083</v>
      </c>
      <c r="D1593" s="76">
        <v>3.5</v>
      </c>
      <c r="E1593" s="77">
        <v>3.318233478862938</v>
      </c>
      <c r="F1593" s="116">
        <v>2018</v>
      </c>
      <c r="G15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3" s="76"/>
      <c r="I1593" s="77">
        <v>0.6</v>
      </c>
      <c r="J1593" s="161">
        <f>(Tabela1[[#This Row],[real]]-1)^3/Tabela1[[#This Row],[Z]]*0.00002</f>
        <v>4.1528884479125506E-4</v>
      </c>
      <c r="K1593" s="112">
        <v>1726.6497133308799</v>
      </c>
      <c r="L1593" s="66">
        <v>2400.6415510053985</v>
      </c>
      <c r="M1593" s="79">
        <v>43230</v>
      </c>
      <c r="N1593" s="47">
        <f>IF(Tabela1[[#This Row],[Entry]]=$B$1,Tabela1[[#This Row],[real]],Tabela1[[#This Row],[L2]]/Tabela1[[#This Row],[days2]])</f>
        <v>3.4770376886461776</v>
      </c>
      <c r="O1593" s="64">
        <f>IF(Tabela1[[#This Row],[Entry]]=$B$1,Tabela1[[#This Row],[real]],Tabela1[[#This Row],[L]]/($B$1-Tabela1[[#This Row],[Entry]]))</f>
        <v>3.4994774795997063</v>
      </c>
      <c r="P1593" s="117">
        <v>496.58642440633702</v>
      </c>
      <c r="Q1593" s="78">
        <f>MIN(500,$B$1-Tabela1[[#This Row],[Entry]])</f>
        <v>500</v>
      </c>
      <c r="R1593" s="77">
        <f>(0.25-Tabela1[[#This Row],[days]]/2000)*$L$2+(Tabela1[[#This Row],[days]]/2000+0.75)*(IF(Tabela1[[#This Row],[real]]&gt;Tabela1[[#This Row],[AV2]],0.4*Tabela1[[#This Row],[real]]+0.6*Tabela1[[#This Row],[AV2]],Tabela1[[#This Row],[AV2]]))</f>
        <v>3.4770376886461776</v>
      </c>
      <c r="S1593" s="64">
        <f>Tabela1[[#This Row],[real]]-Tabela1[[#This Row],[AV2]]</f>
        <v>-0.15880420978323961</v>
      </c>
      <c r="T1593" s="64">
        <f>Tabela1[[#This Row],[real]]/Tabela1[[#This Row],[AV2]]</f>
        <v>0.95432772837010238</v>
      </c>
      <c r="U1593" s="79">
        <v>43449</v>
      </c>
      <c r="V1593" s="191" t="s">
        <v>3941</v>
      </c>
      <c r="W1593" s="191"/>
      <c r="X1593" s="2"/>
      <c r="Y1593" s="41"/>
      <c r="Z1593" s="40"/>
      <c r="AA1593" s="41"/>
      <c r="AB1593" s="40"/>
    </row>
    <row r="1594" spans="1:28" x14ac:dyDescent="0.2">
      <c r="A1594" s="309">
        <v>8842897</v>
      </c>
      <c r="B1594" s="309" t="s">
        <v>2820</v>
      </c>
      <c r="C1594" s="309" t="s">
        <v>5353</v>
      </c>
      <c r="D1594" s="311">
        <v>3.5</v>
      </c>
      <c r="E1594" s="313">
        <v>3.3690720557742986</v>
      </c>
      <c r="F1594" s="116">
        <v>2018</v>
      </c>
      <c r="G15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4" s="39"/>
      <c r="I1594" s="313">
        <v>0.44</v>
      </c>
      <c r="J1594" s="301">
        <f>(Tabela1[[#This Row],[real]]-1)^3/Tabela1[[#This Row],[Z]]*0.00002</f>
        <v>6.043828459872362E-4</v>
      </c>
      <c r="K1594" s="317">
        <v>1657.3316634463865</v>
      </c>
      <c r="L1594" s="66">
        <v>2245.0876714695878</v>
      </c>
      <c r="M1594" s="306">
        <v>43279</v>
      </c>
      <c r="N1594" s="304">
        <f>IF(Tabela1[[#This Row],[Entry]]=$B$1,Tabela1[[#This Row],[real]],Tabela1[[#This Row],[L2]]/Tabela1[[#This Row],[days2]])</f>
        <v>3.5165718259350363</v>
      </c>
      <c r="O1594" s="319">
        <f>IF(Tabela1[[#This Row],[Entry]]=$B$1,Tabela1[[#This Row],[real]],Tabela1[[#This Row],[L]]/($B$1-Tabela1[[#This Row],[Entry]]))</f>
        <v>3.5244704418674848</v>
      </c>
      <c r="P1594" s="315">
        <v>471.29185624005038</v>
      </c>
      <c r="Q1594" s="321">
        <f>MIN(500,$B$1-Tabela1[[#This Row],[Entry]])</f>
        <v>500</v>
      </c>
      <c r="R1594" s="313">
        <f>(0.25-Tabela1[[#This Row],[days]]/2000)*$L$2+(Tabela1[[#This Row],[days]]/2000+0.75)*(IF(Tabela1[[#This Row],[real]]&gt;Tabela1[[#This Row],[AV2]],0.4*Tabela1[[#This Row],[real]]+0.6*Tabela1[[#This Row],[AV2]],Tabela1[[#This Row],[AV2]]))</f>
        <v>3.5165718259350363</v>
      </c>
      <c r="S1594" s="319">
        <f>Tabela1[[#This Row],[real]]-Tabela1[[#This Row],[AV2]]</f>
        <v>-0.14749977016073768</v>
      </c>
      <c r="T1594" s="319">
        <f>Tabela1[[#This Row],[real]]/Tabela1[[#This Row],[AV2]]</f>
        <v>0.95805580620509057</v>
      </c>
      <c r="U1594" s="306">
        <v>43449</v>
      </c>
      <c r="V1594" s="307" t="s">
        <v>5354</v>
      </c>
      <c r="W1594" s="191"/>
      <c r="X1594" s="2"/>
      <c r="Y1594" s="41"/>
      <c r="Z1594" s="40"/>
      <c r="AA1594" s="41"/>
      <c r="AB1594" s="40"/>
    </row>
    <row r="1595" spans="1:28" x14ac:dyDescent="0.2">
      <c r="A1595" s="65">
        <v>305</v>
      </c>
      <c r="B1595" s="65" t="s">
        <v>1965</v>
      </c>
      <c r="C1595" s="65" t="s">
        <v>1966</v>
      </c>
      <c r="D1595" s="39">
        <v>3</v>
      </c>
      <c r="E1595" s="41">
        <v>2.7080610122610627</v>
      </c>
      <c r="F1595" s="116">
        <v>1995</v>
      </c>
      <c r="G15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3.3797378344825537</v>
      </c>
      <c r="H1595" s="39"/>
      <c r="I1595" s="41">
        <v>0.66</v>
      </c>
      <c r="J1595" s="23">
        <f>(Tabela1[[#This Row],[real]]-1)^3/Tabela1[[#This Row],[Z]]*0.00002</f>
        <v>1.5100669386947172E-4</v>
      </c>
      <c r="K1595" s="66">
        <v>2328.4290811972792</v>
      </c>
      <c r="L1595" s="66">
        <v>3964.4079235104377</v>
      </c>
      <c r="M1595" s="67">
        <v>42409</v>
      </c>
      <c r="N1595" s="22">
        <f>IF(Tabela1[[#This Row],[Entry]]=$B$1,Tabela1[[#This Row],[real]],Tabela1[[#This Row],[L2]]/Tabela1[[#This Row],[days2]])</f>
        <v>2.6470096386833606</v>
      </c>
      <c r="O1595" s="42">
        <f>IF(Tabela1[[#This Row],[Entry]]=$B$1,Tabela1[[#This Row],[real]],Tabela1[[#This Row],[L]]/($B$1-Tabela1[[#This Row],[Entry]]))</f>
        <v>2.6306621921104432</v>
      </c>
      <c r="P1595" s="115">
        <v>879.64510864246586</v>
      </c>
      <c r="Q1595" s="43">
        <f>MIN(500,$B$1-Tabela1[[#This Row],[Entry]])</f>
        <v>500</v>
      </c>
      <c r="R1595" s="41">
        <f>(0.25-Tabela1[[#This Row],[days]]/2000)*$L$2+(Tabela1[[#This Row],[days]]/2000+0.75)*(IF(Tabela1[[#This Row],[real]]&gt;Tabela1[[#This Row],[AV2]],0.4*Tabela1[[#This Row],[real]]+0.6*Tabela1[[#This Row],[AV2]],Tabela1[[#This Row],[AV2]]))</f>
        <v>2.6714301881144413</v>
      </c>
      <c r="S1595" s="42">
        <f>Tabela1[[#This Row],[real]]-Tabela1[[#This Row],[AV2]]</f>
        <v>6.1051373577702073E-2</v>
      </c>
      <c r="T1595" s="64">
        <f>Tabela1[[#This Row],[real]]/Tabela1[[#This Row],[AV2]]</f>
        <v>1.0230642807965253</v>
      </c>
      <c r="U1595" s="172">
        <v>43448</v>
      </c>
      <c r="V1595" s="191" t="s">
        <v>4991</v>
      </c>
      <c r="W1595" s="191"/>
      <c r="X1595" s="2"/>
      <c r="Y1595" s="41"/>
      <c r="Z1595" s="40"/>
      <c r="AA1595" s="41"/>
      <c r="AB1595" s="40"/>
    </row>
    <row r="1596" spans="1:28" x14ac:dyDescent="0.2">
      <c r="A1596" s="484">
        <v>9594340</v>
      </c>
      <c r="B1596" s="484" t="s">
        <v>5487</v>
      </c>
      <c r="C1596" s="484" t="s">
        <v>5715</v>
      </c>
      <c r="D1596" s="485">
        <v>3</v>
      </c>
      <c r="E1596" s="486">
        <v>2.7703681187431881</v>
      </c>
      <c r="F1596" s="116">
        <v>2018</v>
      </c>
      <c r="G15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6" s="485"/>
      <c r="I1596" s="486">
        <v>0.24</v>
      </c>
      <c r="J1596" s="478">
        <f>(Tabela1[[#This Row],[real]]-1)^3/Tabela1[[#This Row],[Z]]*0.00002</f>
        <v>4.6239112977058912E-4</v>
      </c>
      <c r="K1596" s="488">
        <v>1082.7251150721595</v>
      </c>
      <c r="L1596" s="66">
        <v>1361.0580553130269</v>
      </c>
      <c r="M1596" s="483">
        <v>43448</v>
      </c>
      <c r="N1596" s="481">
        <f>IF(Tabela1[[#This Row],[Entry]]=$B$1,Tabela1[[#This Row],[real]],Tabela1[[#This Row],[L2]]/Tabela1[[#This Row],[days2]])</f>
        <v>2.895814644062499</v>
      </c>
      <c r="O1596" s="489">
        <f>IF(Tabela1[[#This Row],[Entry]]=$B$1,Tabela1[[#This Row],[real]],Tabela1[[#This Row],[L]]/($B$1-Tabela1[[#This Row],[Entry]]))</f>
        <v>2.9082437079338184</v>
      </c>
      <c r="P1596" s="487">
        <v>373.89310026874483</v>
      </c>
      <c r="Q1596" s="490">
        <f>MIN(500,$B$1-Tabela1[[#This Row],[Entry]])</f>
        <v>468</v>
      </c>
      <c r="R1596" s="486">
        <f>(0.25-Tabela1[[#This Row],[days]]/2000)*$L$2+(Tabela1[[#This Row],[days]]/2000+0.75)*(IF(Tabela1[[#This Row],[real]]&gt;Tabela1[[#This Row],[AV2]],0.4*Tabela1[[#This Row],[real]]+0.6*Tabela1[[#This Row],[AV2]],Tabela1[[#This Row],[AV2]]))</f>
        <v>2.9028942189939149</v>
      </c>
      <c r="S1596" s="489">
        <f>Tabela1[[#This Row],[real]]-Tabela1[[#This Row],[AV2]]</f>
        <v>-0.12544652531931089</v>
      </c>
      <c r="T1596" s="489">
        <f>Tabela1[[#This Row],[real]]/Tabela1[[#This Row],[AV2]]</f>
        <v>0.95668005700001446</v>
      </c>
      <c r="U1596" s="483">
        <v>43448</v>
      </c>
      <c r="V1596" s="191" t="s">
        <v>4102</v>
      </c>
      <c r="W1596" s="191"/>
      <c r="X1596" s="2"/>
      <c r="Y1596" s="41"/>
      <c r="Z1596" s="40"/>
      <c r="AA1596" s="41"/>
      <c r="AB1596" s="40"/>
    </row>
    <row r="1597" spans="1:28" x14ac:dyDescent="0.2">
      <c r="A1597" s="484">
        <v>9727025</v>
      </c>
      <c r="B1597" s="484" t="s">
        <v>5460</v>
      </c>
      <c r="C1597" s="484" t="s">
        <v>5714</v>
      </c>
      <c r="D1597" s="485">
        <v>3.5</v>
      </c>
      <c r="E1597" s="486">
        <v>3.3523635576261008</v>
      </c>
      <c r="F1597" s="116">
        <v>2018</v>
      </c>
      <c r="G15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7" s="485"/>
      <c r="I1597" s="486">
        <v>0.32</v>
      </c>
      <c r="J1597" s="478">
        <f>(Tabela1[[#This Row],[real]]-1)^3/Tabela1[[#This Row],[Z]]*0.00002</f>
        <v>8.1356703989543815E-4</v>
      </c>
      <c r="K1597" s="488">
        <v>1340.988549276432</v>
      </c>
      <c r="L1597" s="66">
        <v>1689.7973985268466</v>
      </c>
      <c r="M1597" s="483">
        <v>43448</v>
      </c>
      <c r="N1597" s="481">
        <f>IF(Tabela1[[#This Row],[Entry]]=$B$1,Tabela1[[#This Row],[real]],Tabela1[[#This Row],[L2]]/Tabela1[[#This Row],[days2]])</f>
        <v>3.5865560191203412</v>
      </c>
      <c r="O1597" s="489">
        <f>IF(Tabela1[[#This Row],[Entry]]=$B$1,Tabela1[[#This Row],[real]],Tabela1[[#This Row],[L]]/($B$1-Tabela1[[#This Row],[Entry]]))</f>
        <v>3.6106782019804413</v>
      </c>
      <c r="P1597" s="487">
        <v>373.89310026874483</v>
      </c>
      <c r="Q1597" s="490">
        <f>MIN(500,$B$1-Tabela1[[#This Row],[Entry]])</f>
        <v>468</v>
      </c>
      <c r="R1597" s="486">
        <f>(0.25-Tabela1[[#This Row],[days]]/2000)*$L$2+(Tabela1[[#This Row],[days]]/2000+0.75)*(IF(Tabela1[[#This Row],[real]]&gt;Tabela1[[#This Row],[AV2]],0.4*Tabela1[[#This Row],[real]]+0.6*Tabela1[[#This Row],[AV2]],Tabela1[[#This Row],[AV2]]))</f>
        <v>3.5825837320508316</v>
      </c>
      <c r="S1597" s="489">
        <f>Tabela1[[#This Row],[real]]-Tabela1[[#This Row],[AV2]]</f>
        <v>-0.23419246149424033</v>
      </c>
      <c r="T1597" s="489">
        <f>Tabela1[[#This Row],[real]]/Tabela1[[#This Row],[AV2]]</f>
        <v>0.93470268964272873</v>
      </c>
      <c r="U1597" s="483">
        <v>43448</v>
      </c>
      <c r="V1597" s="191" t="s">
        <v>4115</v>
      </c>
      <c r="W1597" s="191"/>
      <c r="X1597" s="2"/>
      <c r="Y1597" s="41"/>
      <c r="Z1597" s="40"/>
      <c r="AA1597" s="41"/>
      <c r="AB1597" s="40"/>
    </row>
    <row r="1598" spans="1:28" x14ac:dyDescent="0.2">
      <c r="A1598" s="65">
        <v>6201863</v>
      </c>
      <c r="B1598" s="65" t="s">
        <v>2674</v>
      </c>
      <c r="C1598" s="65" t="s">
        <v>2675</v>
      </c>
      <c r="D1598" s="39">
        <v>4</v>
      </c>
      <c r="E1598" s="41">
        <v>3.7293206248241977</v>
      </c>
      <c r="F1598" s="116">
        <v>2015</v>
      </c>
      <c r="G15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1.0019599004642867</v>
      </c>
      <c r="H1598" s="39"/>
      <c r="I1598" s="41">
        <v>0.62</v>
      </c>
      <c r="J1598" s="23">
        <f>(Tabela1[[#This Row],[real]]-1)^3/Tabela1[[#This Row],[Z]]*0.00002</f>
        <v>6.5584615593686712E-4</v>
      </c>
      <c r="K1598" s="66">
        <v>3265.5246525634038</v>
      </c>
      <c r="L1598" s="66">
        <v>5555.6716042276348</v>
      </c>
      <c r="M1598" s="67">
        <v>42409</v>
      </c>
      <c r="N1598" s="22">
        <f>IF(Tabela1[[#This Row],[Entry]]=$B$1,Tabela1[[#This Row],[real]],Tabela1[[#This Row],[L2]]/Tabela1[[#This Row],[days2]])</f>
        <v>3.71232059438494</v>
      </c>
      <c r="O1598" s="42">
        <f>IF(Tabela1[[#This Row],[Entry]]=$B$1,Tabela1[[#This Row],[real]],Tabela1[[#This Row],[L]]/($B$1-Tabela1[[#This Row],[Entry]]))</f>
        <v>3.6865770432831022</v>
      </c>
      <c r="P1598" s="115">
        <v>879.64510864246586</v>
      </c>
      <c r="Q1598" s="43">
        <f>MIN(500,$B$1-Tabela1[[#This Row],[Entry]])</f>
        <v>500</v>
      </c>
      <c r="R1598" s="41">
        <f>(0.25-Tabela1[[#This Row],[days]]/2000)*$L$2+(Tabela1[[#This Row],[days]]/2000+0.75)*(IF(Tabela1[[#This Row],[real]]&gt;Tabela1[[#This Row],[AV2]],0.4*Tabela1[[#This Row],[real]]+0.6*Tabela1[[#This Row],[AV2]],Tabela1[[#This Row],[AV2]]))</f>
        <v>3.7191206065606428</v>
      </c>
      <c r="S1598" s="42">
        <f>Tabela1[[#This Row],[real]]-Tabela1[[#This Row],[AV2]]</f>
        <v>1.7000030439257685E-2</v>
      </c>
      <c r="T1598" s="64">
        <f>Tabela1[[#This Row],[real]]/Tabela1[[#This Row],[AV2]]</f>
        <v>1.0045793540743682</v>
      </c>
      <c r="U1598" s="168">
        <v>43447</v>
      </c>
      <c r="V1598" s="191" t="s">
        <v>5028</v>
      </c>
      <c r="W1598" s="191"/>
      <c r="X1598" s="2"/>
      <c r="Y1598" s="41"/>
      <c r="Z1598" s="40"/>
      <c r="AA1598" s="41"/>
      <c r="AB1598" s="40"/>
    </row>
    <row r="1599" spans="1:28" x14ac:dyDescent="0.2">
      <c r="A1599" s="484">
        <v>9528585</v>
      </c>
      <c r="B1599" s="484" t="s">
        <v>5712</v>
      </c>
      <c r="C1599" s="484" t="s">
        <v>5713</v>
      </c>
      <c r="D1599" s="485">
        <v>3</v>
      </c>
      <c r="E1599" s="486">
        <v>3.1906420904648427</v>
      </c>
      <c r="F1599" s="116">
        <v>2018</v>
      </c>
      <c r="G15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599" s="485">
        <v>2</v>
      </c>
      <c r="I1599" s="486">
        <v>0.33999999999999997</v>
      </c>
      <c r="J1599" s="478">
        <f>(Tabela1[[#This Row],[real]]-1)^3/Tabela1[[#This Row],[Z]]*0.00002</f>
        <v>6.1839413524592359E-4</v>
      </c>
      <c r="K1599" s="488">
        <v>1259.5005696540259</v>
      </c>
      <c r="L1599" s="66">
        <v>1585.3559552336096</v>
      </c>
      <c r="M1599" s="483">
        <v>43447</v>
      </c>
      <c r="N1599" s="481">
        <f>IF(Tabela1[[#This Row],[Entry]]=$B$1,Tabela1[[#This Row],[real]],Tabela1[[#This Row],[L2]]/Tabela1[[#This Row],[days2]])</f>
        <v>3.3629799100996283</v>
      </c>
      <c r="O1599" s="489">
        <f>IF(Tabela1[[#This Row],[Entry]]=$B$1,Tabela1[[#This Row],[real]],Tabela1[[#This Row],[L]]/($B$1-Tabela1[[#This Row],[Entry]]))</f>
        <v>3.3802898832273125</v>
      </c>
      <c r="P1599" s="487">
        <v>374.5192071684761</v>
      </c>
      <c r="Q1599" s="490">
        <f>MIN(500,$B$1-Tabela1[[#This Row],[Entry]])</f>
        <v>469</v>
      </c>
      <c r="R1599" s="486">
        <f>(0.25-Tabela1[[#This Row],[days]]/2000)*$L$2+(Tabela1[[#This Row],[days]]/2000+0.75)*(IF(Tabela1[[#This Row],[real]]&gt;Tabela1[[#This Row],[AV2]],0.4*Tabela1[[#This Row],[real]]+0.6*Tabela1[[#This Row],[AV2]],Tabela1[[#This Row],[AV2]]))</f>
        <v>3.3625971866908615</v>
      </c>
      <c r="S1599" s="489">
        <f>Tabela1[[#This Row],[real]]-Tabela1[[#This Row],[AV2]]</f>
        <v>-0.17233781963478556</v>
      </c>
      <c r="T1599" s="489">
        <f>Tabela1[[#This Row],[real]]/Tabela1[[#This Row],[AV2]]</f>
        <v>0.94875443081975475</v>
      </c>
      <c r="U1599" s="483">
        <v>43447</v>
      </c>
      <c r="V1599" s="191" t="s">
        <v>3938</v>
      </c>
      <c r="W1599" s="191"/>
      <c r="X1599" s="2"/>
      <c r="Y1599" s="41"/>
      <c r="Z1599" s="40"/>
      <c r="AA1599" s="41"/>
      <c r="AB1599" s="40"/>
    </row>
    <row r="1600" spans="1:28" x14ac:dyDescent="0.2">
      <c r="A1600" s="309">
        <v>9144965</v>
      </c>
      <c r="B1600" s="309" t="s">
        <v>2476</v>
      </c>
      <c r="C1600" s="309" t="s">
        <v>5308</v>
      </c>
      <c r="D1600" s="311">
        <v>3.5</v>
      </c>
      <c r="E1600" s="313">
        <v>3.3058447027621432</v>
      </c>
      <c r="F1600" s="116">
        <v>2018</v>
      </c>
      <c r="G16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0" s="39"/>
      <c r="I1600" s="313">
        <v>0.47</v>
      </c>
      <c r="J1600" s="301">
        <f>(Tabela1[[#This Row],[real]]-1)^3/Tabela1[[#This Row],[Z]]*0.00002</f>
        <v>5.2170175916132274E-4</v>
      </c>
      <c r="K1600" s="317">
        <v>1691.5446148421679</v>
      </c>
      <c r="L1600" s="66">
        <v>2325.1882366453819</v>
      </c>
      <c r="M1600" s="306">
        <v>43262</v>
      </c>
      <c r="N1600" s="304">
        <f>IF(Tabela1[[#This Row],[Entry]]=$B$1,Tabela1[[#This Row],[real]],Tabela1[[#This Row],[L2]]/Tabela1[[#This Row],[days2]])</f>
        <v>3.5225222960462848</v>
      </c>
      <c r="O1600" s="319">
        <f>IF(Tabela1[[#This Row],[Entry]]=$B$1,Tabela1[[#This Row],[real]],Tabela1[[#This Row],[L]]/($B$1-Tabela1[[#This Row],[Entry]]))</f>
        <v>3.5553336951764249</v>
      </c>
      <c r="P1600" s="315">
        <v>480.20834864289571</v>
      </c>
      <c r="Q1600" s="321">
        <f>MIN(500,$B$1-Tabela1[[#This Row],[Entry]])</f>
        <v>500</v>
      </c>
      <c r="R1600" s="313">
        <f>(0.25-Tabela1[[#This Row],[days]]/2000)*$L$2+(Tabela1[[#This Row],[days]]/2000+0.75)*(IF(Tabela1[[#This Row],[real]]&gt;Tabela1[[#This Row],[AV2]],0.4*Tabela1[[#This Row],[real]]+0.6*Tabela1[[#This Row],[AV2]],Tabela1[[#This Row],[AV2]]))</f>
        <v>3.5225222960462848</v>
      </c>
      <c r="S1600" s="319">
        <f>Tabela1[[#This Row],[real]]-Tabela1[[#This Row],[AV2]]</f>
        <v>-0.2166775932841416</v>
      </c>
      <c r="T1600" s="319">
        <f>Tabela1[[#This Row],[real]]/Tabela1[[#This Row],[AV2]]</f>
        <v>0.93848794270873948</v>
      </c>
      <c r="U1600" s="306">
        <v>43447</v>
      </c>
      <c r="V1600" s="307" t="s">
        <v>4043</v>
      </c>
      <c r="W1600" s="191"/>
      <c r="X1600" s="2"/>
      <c r="Y1600" s="41"/>
      <c r="Z1600" s="40"/>
      <c r="AA1600" s="41"/>
      <c r="AB1600" s="40"/>
    </row>
    <row r="1601" spans="1:28" x14ac:dyDescent="0.2">
      <c r="A1601" s="65">
        <v>2574515</v>
      </c>
      <c r="B1601" s="65" t="s">
        <v>254</v>
      </c>
      <c r="C1601" s="65" t="s">
        <v>1103</v>
      </c>
      <c r="D1601" s="39">
        <v>3</v>
      </c>
      <c r="E1601" s="41">
        <v>2.819219337412822</v>
      </c>
      <c r="F1601" s="116">
        <v>2010</v>
      </c>
      <c r="G16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1" s="39"/>
      <c r="I1601" s="41">
        <v>0.56999999999999995</v>
      </c>
      <c r="J1601" s="23">
        <f>(Tabela1[[#This Row],[real]]-1)^3/Tabela1[[#This Row],[Z]]*0.00002</f>
        <v>2.1125662199203451E-4</v>
      </c>
      <c r="K1601" s="66">
        <v>2451.215967796064</v>
      </c>
      <c r="L1601" s="66">
        <v>4178.1124542450962</v>
      </c>
      <c r="M1601" s="67">
        <v>42409</v>
      </c>
      <c r="N1601" s="22">
        <f>IF(Tabela1[[#This Row],[Entry]]=$B$1,Tabela1[[#This Row],[real]],Tabela1[[#This Row],[L2]]/Tabela1[[#This Row],[days2]])</f>
        <v>2.7865964850062817</v>
      </c>
      <c r="O1601" s="42">
        <f>IF(Tabela1[[#This Row],[Entry]]=$B$1,Tabela1[[#This Row],[real]],Tabela1[[#This Row],[L]]/($B$1-Tabela1[[#This Row],[Entry]]))</f>
        <v>2.7724701089881196</v>
      </c>
      <c r="P1601" s="115">
        <v>879.64510864246586</v>
      </c>
      <c r="Q1601" s="43">
        <f>MIN(500,$B$1-Tabela1[[#This Row],[Entry]])</f>
        <v>500</v>
      </c>
      <c r="R1601" s="41">
        <f>(0.25-Tabela1[[#This Row],[days]]/2000)*$L$2+(Tabela1[[#This Row],[days]]/2000+0.75)*(IF(Tabela1[[#This Row],[real]]&gt;Tabela1[[#This Row],[AV2]],0.4*Tabela1[[#This Row],[real]]+0.6*Tabela1[[#This Row],[AV2]],Tabela1[[#This Row],[AV2]]))</f>
        <v>2.799645625968898</v>
      </c>
      <c r="S1601" s="42">
        <f>Tabela1[[#This Row],[real]]-Tabela1[[#This Row],[AV2]]</f>
        <v>3.2622852406540392E-2</v>
      </c>
      <c r="T1601" s="64">
        <f>Tabela1[[#This Row],[real]]/Tabela1[[#This Row],[AV2]]</f>
        <v>1.0117070600576985</v>
      </c>
      <c r="U1601" s="168">
        <v>43446</v>
      </c>
      <c r="V1601" s="191" t="s">
        <v>4310</v>
      </c>
      <c r="W1601" s="191"/>
      <c r="X1601" s="2"/>
      <c r="Y1601" s="41"/>
      <c r="Z1601" s="40"/>
      <c r="AA1601" s="41"/>
      <c r="AB1601" s="40"/>
    </row>
    <row r="1602" spans="1:28" x14ac:dyDescent="0.2">
      <c r="A1602" s="65">
        <v>7709225</v>
      </c>
      <c r="B1602" s="65" t="s">
        <v>439</v>
      </c>
      <c r="C1602" s="65" t="s">
        <v>3340</v>
      </c>
      <c r="D1602" s="39">
        <v>3.5</v>
      </c>
      <c r="E1602" s="41">
        <v>3.3895469471534918</v>
      </c>
      <c r="F1602" s="116">
        <v>2016</v>
      </c>
      <c r="G16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2" s="39"/>
      <c r="I1602" s="41">
        <v>0.42</v>
      </c>
      <c r="J1602" s="23">
        <f>(Tabela1[[#This Row],[real]]-1)^3/Tabela1[[#This Row],[Z]]*0.00002</f>
        <v>6.4972175343358247E-4</v>
      </c>
      <c r="K1602" s="66">
        <v>2544.7466268069234</v>
      </c>
      <c r="L1602" s="66">
        <v>4124.9453521787509</v>
      </c>
      <c r="M1602" s="67">
        <v>42734</v>
      </c>
      <c r="N1602" s="22">
        <f>IF(Tabela1[[#This Row],[Entry]]=$B$1,Tabela1[[#This Row],[real]],Tabela1[[#This Row],[L2]]/Tabela1[[#This Row],[days2]])</f>
        <v>3.4925536257036085</v>
      </c>
      <c r="O1602" s="42">
        <f>IF(Tabela1[[#This Row],[Entry]]=$B$1,Tabela1[[#This Row],[real]],Tabela1[[#This Row],[L]]/($B$1-Tabela1[[#This Row],[Entry]]))</f>
        <v>3.4898014823847299</v>
      </c>
      <c r="P1602" s="115">
        <v>728.62063107027018</v>
      </c>
      <c r="Q1602" s="43">
        <f>MIN(500,$B$1-Tabela1[[#This Row],[Entry]])</f>
        <v>500</v>
      </c>
      <c r="R1602" s="41">
        <f>(0.25-Tabela1[[#This Row],[days]]/2000)*$L$2+(Tabela1[[#This Row],[days]]/2000+0.75)*(IF(Tabela1[[#This Row],[real]]&gt;Tabela1[[#This Row],[AV2]],0.4*Tabela1[[#This Row],[real]]+0.6*Tabela1[[#This Row],[AV2]],Tabela1[[#This Row],[AV2]]))</f>
        <v>3.4925536257036085</v>
      </c>
      <c r="S1602" s="42">
        <f>Tabela1[[#This Row],[real]]-Tabela1[[#This Row],[AV2]]</f>
        <v>-0.10300667855011669</v>
      </c>
      <c r="T1602" s="64">
        <f>Tabela1[[#This Row],[real]]/Tabela1[[#This Row],[AV2]]</f>
        <v>0.97050677252539963</v>
      </c>
      <c r="U1602" s="168">
        <v>43446</v>
      </c>
      <c r="V1602" s="191" t="s">
        <v>4171</v>
      </c>
      <c r="W1602" s="191"/>
      <c r="X1602" s="2"/>
      <c r="Y1602" s="41"/>
      <c r="Z1602" s="40"/>
      <c r="AA1602" s="41"/>
      <c r="AB1602" s="40"/>
    </row>
    <row r="1603" spans="1:28" x14ac:dyDescent="0.2">
      <c r="A1603" s="10">
        <v>5221204</v>
      </c>
      <c r="B1603" s="10" t="s">
        <v>1376</v>
      </c>
      <c r="C1603" s="10" t="s">
        <v>1377</v>
      </c>
      <c r="D1603" s="2">
        <v>3.5</v>
      </c>
      <c r="E1603" s="21">
        <v>3.5286087396583135</v>
      </c>
      <c r="F1603" s="116">
        <v>2014</v>
      </c>
      <c r="G16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3" s="39"/>
      <c r="I1603" s="21">
        <v>0.62</v>
      </c>
      <c r="J1603" s="23">
        <f>(Tabela1[[#This Row],[real]]-1)^3/Tabela1[[#This Row],[Z]]*0.00002</f>
        <v>5.2153470108349306E-4</v>
      </c>
      <c r="K1603" s="24">
        <v>2891.9107141226864</v>
      </c>
      <c r="L1603" s="66">
        <v>4836.7612703080013</v>
      </c>
      <c r="M1603" s="1">
        <v>42409</v>
      </c>
      <c r="N1603" s="22">
        <f>IF(Tabela1[[#This Row],[Entry]]=$B$1,Tabela1[[#This Row],[real]],Tabela1[[#This Row],[L2]]/Tabela1[[#This Row],[days2]])</f>
        <v>3.2875880121537873</v>
      </c>
      <c r="O1603" s="22">
        <f>IF(Tabela1[[#This Row],[Entry]]=$B$1,Tabela1[[#This Row],[real]],Tabela1[[#This Row],[L]]/($B$1-Tabela1[[#This Row],[Entry]]))</f>
        <v>3.2095297082335774</v>
      </c>
      <c r="P1603" s="35">
        <v>879.64510864246586</v>
      </c>
      <c r="Q1603" s="3">
        <f>MIN(500,$B$1-Tabela1[[#This Row],[Entry]])</f>
        <v>500</v>
      </c>
      <c r="R1603" s="21">
        <f>(0.25-Tabela1[[#This Row],[days]]/2000)*$L$2+(Tabela1[[#This Row],[days]]/2000+0.75)*(IF(Tabela1[[#This Row],[real]]&gt;Tabela1[[#This Row],[AV2]],0.4*Tabela1[[#This Row],[real]]+0.6*Tabela1[[#This Row],[AV2]],Tabela1[[#This Row],[AV2]]))</f>
        <v>3.3839963031555977</v>
      </c>
      <c r="S1603" s="22">
        <f>Tabela1[[#This Row],[real]]-Tabela1[[#This Row],[AV2]]</f>
        <v>0.24102072750452619</v>
      </c>
      <c r="T1603" s="47">
        <f>Tabela1[[#This Row],[real]]/Tabela1[[#This Row],[AV2]]</f>
        <v>1.0733123270353535</v>
      </c>
      <c r="U1603" s="168">
        <v>43446</v>
      </c>
      <c r="V1603" s="191" t="s">
        <v>4762</v>
      </c>
      <c r="W1603" s="191"/>
      <c r="X1603" s="2"/>
      <c r="Y1603" s="41"/>
      <c r="Z1603" s="40"/>
      <c r="AA1603" s="41"/>
      <c r="AB1603" s="40"/>
    </row>
    <row r="1604" spans="1:28" x14ac:dyDescent="0.2">
      <c r="A1604" s="492">
        <v>8890765</v>
      </c>
      <c r="B1604" s="492" t="s">
        <v>2524</v>
      </c>
      <c r="C1604" s="492" t="s">
        <v>3858</v>
      </c>
      <c r="D1604" s="493">
        <v>3.5</v>
      </c>
      <c r="E1604" s="494">
        <v>3.3900534679187833</v>
      </c>
      <c r="F1604" s="116">
        <v>2018</v>
      </c>
      <c r="G16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4" s="39"/>
      <c r="I1604" s="494">
        <v>0.45999999999999996</v>
      </c>
      <c r="J1604" s="23">
        <f>(Tabela1[[#This Row],[real]]-1)^3/Tabela1[[#This Row],[Z]]*0.00002</f>
        <v>5.9360153316497953E-4</v>
      </c>
      <c r="K1604" s="495">
        <v>1870.9779733348623</v>
      </c>
      <c r="L1604" s="66">
        <v>2665.3482759235171</v>
      </c>
      <c r="M1604" s="496">
        <v>43168</v>
      </c>
      <c r="N1604" s="147">
        <f>IF(Tabela1[[#This Row],[Entry]]=$B$1,Tabela1[[#This Row],[real]],Tabela1[[#This Row],[L2]]/Tabela1[[#This Row],[days2]])</f>
        <v>3.5511533808931861</v>
      </c>
      <c r="O1604" s="497">
        <f>IF(Tabela1[[#This Row],[Entry]]=$B$1,Tabela1[[#This Row],[real]],Tabela1[[#This Row],[L]]/($B$1-Tabela1[[#This Row],[Entry]]))</f>
        <v>3.5632998341223492</v>
      </c>
      <c r="P1604" s="498">
        <v>526.86487252326845</v>
      </c>
      <c r="Q1604" s="499">
        <f>MIN(500,$B$1-Tabela1[[#This Row],[Entry]])</f>
        <v>500</v>
      </c>
      <c r="R1604" s="494">
        <f>(0.25-Tabela1[[#This Row],[days]]/2000)*$L$2+(Tabela1[[#This Row],[days]]/2000+0.75)*(IF(Tabela1[[#This Row],[real]]&gt;Tabela1[[#This Row],[AV2]],0.4*Tabela1[[#This Row],[real]]+0.6*Tabela1[[#This Row],[AV2]],Tabela1[[#This Row],[AV2]]))</f>
        <v>3.5511533808931861</v>
      </c>
      <c r="S1604" s="497">
        <f>Tabela1[[#This Row],[real]]-Tabela1[[#This Row],[AV2]]</f>
        <v>-0.16109991297440285</v>
      </c>
      <c r="T1604" s="497">
        <f>Tabela1[[#This Row],[real]]/Tabela1[[#This Row],[AV2]]</f>
        <v>0.95463448190067113</v>
      </c>
      <c r="U1604" s="168">
        <v>43445</v>
      </c>
      <c r="V1604" s="191" t="s">
        <v>3941</v>
      </c>
      <c r="W1604" s="191"/>
      <c r="X1604" s="2"/>
      <c r="Y1604" s="41"/>
      <c r="Z1604" s="40"/>
      <c r="AA1604" s="41"/>
      <c r="AB1604" s="40"/>
    </row>
    <row r="1605" spans="1:28" x14ac:dyDescent="0.2">
      <c r="A1605" s="184">
        <v>9042641</v>
      </c>
      <c r="B1605" s="184" t="s">
        <v>302</v>
      </c>
      <c r="C1605" s="184" t="s">
        <v>3919</v>
      </c>
      <c r="D1605" s="185">
        <v>3.5</v>
      </c>
      <c r="E1605" s="186">
        <v>3.4262470287553528</v>
      </c>
      <c r="F1605" s="116">
        <v>2018</v>
      </c>
      <c r="G16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5" s="39"/>
      <c r="I1605" s="186">
        <v>0.45999999999999996</v>
      </c>
      <c r="J1605" s="178">
        <f>(Tabela1[[#This Row],[real]]-1)^3/Tabela1[[#This Row],[Z]]*0.00002</f>
        <v>6.2097942893803431E-4</v>
      </c>
      <c r="K1605" s="188">
        <v>1884.1740738572978</v>
      </c>
      <c r="L1605" s="66">
        <v>2671.0469428535725</v>
      </c>
      <c r="M1605" s="183">
        <v>43188</v>
      </c>
      <c r="N1605" s="181">
        <f>IF(Tabela1[[#This Row],[Entry]]=$B$1,Tabela1[[#This Row],[real]],Tabela1[[#This Row],[L2]]/Tabela1[[#This Row],[days2]])</f>
        <v>3.6423091095577638</v>
      </c>
      <c r="O1605" s="189">
        <f>IF(Tabela1[[#This Row],[Entry]]=$B$1,Tabela1[[#This Row],[real]],Tabela1[[#This Row],[L]]/($B$1-Tabela1[[#This Row],[Entry]]))</f>
        <v>3.6690205258977646</v>
      </c>
      <c r="P1605" s="187">
        <v>517.3020787590616</v>
      </c>
      <c r="Q1605" s="190">
        <f>MIN(500,$B$1-Tabela1[[#This Row],[Entry]])</f>
        <v>500</v>
      </c>
      <c r="R1605" s="186">
        <f>(0.25-Tabela1[[#This Row],[days]]/2000)*$L$2+(Tabela1[[#This Row],[days]]/2000+0.75)*(IF(Tabela1[[#This Row],[real]]&gt;Tabela1[[#This Row],[AV2]],0.4*Tabela1[[#This Row],[real]]+0.6*Tabela1[[#This Row],[AV2]],Tabela1[[#This Row],[AV2]]))</f>
        <v>3.6423091095577638</v>
      </c>
      <c r="S1605" s="189">
        <f>Tabela1[[#This Row],[real]]-Tabela1[[#This Row],[AV2]]</f>
        <v>-0.21606208080241096</v>
      </c>
      <c r="T1605" s="189">
        <f>Tabela1[[#This Row],[real]]/Tabela1[[#This Row],[AV2]]</f>
        <v>0.94067991642020621</v>
      </c>
      <c r="U1605" s="183">
        <v>43445</v>
      </c>
      <c r="V1605" s="191" t="s">
        <v>3956</v>
      </c>
      <c r="W1605" s="191"/>
      <c r="X1605" s="2"/>
      <c r="Y1605" s="41"/>
      <c r="Z1605" s="40"/>
      <c r="AA1605" s="41"/>
      <c r="AB1605" s="40"/>
    </row>
    <row r="1606" spans="1:28" x14ac:dyDescent="0.2">
      <c r="A1606" s="65">
        <v>92767</v>
      </c>
      <c r="B1606" s="65" t="s">
        <v>331</v>
      </c>
      <c r="C1606" s="65" t="s">
        <v>1601</v>
      </c>
      <c r="D1606" s="39">
        <v>4</v>
      </c>
      <c r="E1606" s="41">
        <v>3.7337155923965688</v>
      </c>
      <c r="F1606" s="116">
        <v>1996</v>
      </c>
      <c r="G16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0.78901433349621286</v>
      </c>
      <c r="H1606" s="39"/>
      <c r="I1606" s="41">
        <v>0.76</v>
      </c>
      <c r="J1606" s="23">
        <f>(Tabela1[[#This Row],[real]]-1)^3/Tabela1[[#This Row],[Z]]*0.00002</f>
        <v>5.3762120881834755E-4</v>
      </c>
      <c r="K1606" s="66">
        <v>3188.1081933403407</v>
      </c>
      <c r="L1606" s="66">
        <v>5396.482943376519</v>
      </c>
      <c r="M1606" s="67">
        <v>42409</v>
      </c>
      <c r="N1606" s="22">
        <f>IF(Tabela1[[#This Row],[Entry]]=$B$1,Tabela1[[#This Row],[real]],Tabela1[[#This Row],[L2]]/Tabela1[[#This Row],[days2]])</f>
        <v>3.6243118526066356</v>
      </c>
      <c r="O1606" s="42">
        <f>IF(Tabela1[[#This Row],[Entry]]=$B$1,Tabela1[[#This Row],[real]],Tabela1[[#This Row],[L]]/($B$1-Tabela1[[#This Row],[Entry]]))</f>
        <v>3.5809442225457988</v>
      </c>
      <c r="P1606" s="115">
        <v>879.64510864246586</v>
      </c>
      <c r="Q1606" s="43">
        <f>MIN(500,$B$1-Tabela1[[#This Row],[Entry]])</f>
        <v>500</v>
      </c>
      <c r="R1606" s="41">
        <f>(0.25-Tabela1[[#This Row],[days]]/2000)*$L$2+(Tabela1[[#This Row],[days]]/2000+0.75)*(IF(Tabela1[[#This Row],[real]]&gt;Tabela1[[#This Row],[AV2]],0.4*Tabela1[[#This Row],[real]]+0.6*Tabela1[[#This Row],[AV2]],Tabela1[[#This Row],[AV2]]))</f>
        <v>3.6680733485226091</v>
      </c>
      <c r="S1606" s="42">
        <f>Tabela1[[#This Row],[real]]-Tabela1[[#This Row],[AV2]]</f>
        <v>0.10940373978993323</v>
      </c>
      <c r="T1606" s="64">
        <f>Tabela1[[#This Row],[real]]/Tabela1[[#This Row],[AV2]]</f>
        <v>1.0301860723467406</v>
      </c>
      <c r="U1606" s="168">
        <v>43444</v>
      </c>
      <c r="V1606" s="191" t="s">
        <v>4883</v>
      </c>
      <c r="W1606" s="191"/>
      <c r="X1606" s="2"/>
      <c r="Y1606" s="41"/>
      <c r="Z1606" s="40"/>
      <c r="AA1606" s="41"/>
      <c r="AB1606" s="40"/>
    </row>
    <row r="1607" spans="1:28" x14ac:dyDescent="0.2">
      <c r="A1607" s="65">
        <v>1052</v>
      </c>
      <c r="B1607" s="65" t="s">
        <v>2450</v>
      </c>
      <c r="C1607" s="65" t="s">
        <v>3059</v>
      </c>
      <c r="D1607" s="39">
        <v>3</v>
      </c>
      <c r="E1607" s="41">
        <v>2.7417353698287812</v>
      </c>
      <c r="F1607" s="116">
        <v>1997</v>
      </c>
      <c r="G16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0.66602187567205207</v>
      </c>
      <c r="H1607" s="39"/>
      <c r="I1607" s="41">
        <v>0.44</v>
      </c>
      <c r="J1607" s="23">
        <f>(Tabela1[[#This Row],[real]]-1)^3/Tabela1[[#This Row],[Z]]*0.00002</f>
        <v>2.4017280647186388E-4</v>
      </c>
      <c r="K1607" s="66">
        <v>2305.0173601904776</v>
      </c>
      <c r="L1607" s="66">
        <v>3876.831318058049</v>
      </c>
      <c r="M1607" s="67">
        <v>42632</v>
      </c>
      <c r="N1607" s="22">
        <f>IF(Tabela1[[#This Row],[Entry]]=$B$1,Tabela1[[#This Row],[real]],Tabela1[[#This Row],[L2]]/Tabela1[[#This Row],[days2]])</f>
        <v>2.9703101536958418</v>
      </c>
      <c r="O1607" s="42">
        <f>IF(Tabela1[[#This Row],[Entry]]=$B$1,Tabela1[[#This Row],[real]],Tabela1[[#This Row],[L]]/($B$1-Tabela1[[#This Row],[Entry]]))</f>
        <v>3.0193390327554899</v>
      </c>
      <c r="P1607" s="115">
        <v>776.01908249292887</v>
      </c>
      <c r="Q1607" s="43">
        <f>MIN(500,$B$1-Tabela1[[#This Row],[Entry]])</f>
        <v>500</v>
      </c>
      <c r="R1607" s="41">
        <f>(0.25-Tabela1[[#This Row],[days]]/2000)*$L$2+(Tabela1[[#This Row],[days]]/2000+0.75)*(IF(Tabela1[[#This Row],[real]]&gt;Tabela1[[#This Row],[AV2]],0.4*Tabela1[[#This Row],[real]]+0.6*Tabela1[[#This Row],[AV2]],Tabela1[[#This Row],[AV2]]))</f>
        <v>2.9703101536958418</v>
      </c>
      <c r="S1607" s="42">
        <f>Tabela1[[#This Row],[real]]-Tabela1[[#This Row],[AV2]]</f>
        <v>-0.22857478386706065</v>
      </c>
      <c r="T1607" s="64">
        <f>Tabela1[[#This Row],[real]]/Tabela1[[#This Row],[AV2]]</f>
        <v>0.92304682944215311</v>
      </c>
      <c r="U1607" s="172">
        <v>43444</v>
      </c>
      <c r="V1607" s="191" t="s">
        <v>4646</v>
      </c>
      <c r="W1607" s="191"/>
      <c r="X1607" s="2"/>
      <c r="Y1607" s="41"/>
      <c r="Z1607" s="40"/>
      <c r="AA1607" s="41"/>
      <c r="AB1607" s="40"/>
    </row>
    <row r="1608" spans="1:28" x14ac:dyDescent="0.2">
      <c r="A1608" s="65">
        <v>2305037</v>
      </c>
      <c r="B1608" s="65" t="s">
        <v>2475</v>
      </c>
      <c r="C1608" s="65" t="s">
        <v>1732</v>
      </c>
      <c r="D1608" s="39">
        <v>3</v>
      </c>
      <c r="E1608" s="41">
        <v>2.9397086465941884</v>
      </c>
      <c r="F1608" s="116">
        <v>2009</v>
      </c>
      <c r="G16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8" s="39"/>
      <c r="I1608" s="41">
        <v>0.75</v>
      </c>
      <c r="J1608" s="23">
        <f>(Tabela1[[#This Row],[real]]-1)^3/Tabela1[[#This Row],[Z]]*0.00002</f>
        <v>1.946158634928573E-4</v>
      </c>
      <c r="K1608" s="66">
        <v>2448.7976789611303</v>
      </c>
      <c r="L1608" s="66">
        <v>4145.1207830476442</v>
      </c>
      <c r="M1608" s="67">
        <v>42409</v>
      </c>
      <c r="N1608" s="22">
        <f>IF(Tabela1[[#This Row],[Entry]]=$B$1,Tabela1[[#This Row],[real]],Tabela1[[#This Row],[L2]]/Tabela1[[#This Row],[days2]])</f>
        <v>2.7838473208136154</v>
      </c>
      <c r="O1608" s="42">
        <f>IF(Tabela1[[#This Row],[Entry]]=$B$1,Tabela1[[#This Row],[real]],Tabela1[[#This Row],[L]]/($B$1-Tabela1[[#This Row],[Entry]]))</f>
        <v>2.7505778255127034</v>
      </c>
      <c r="P1608" s="115">
        <v>879.64510864246586</v>
      </c>
      <c r="Q1608" s="43">
        <f>MIN(500,$B$1-Tabela1[[#This Row],[Entry]])</f>
        <v>500</v>
      </c>
      <c r="R1608" s="41">
        <f>(0.25-Tabela1[[#This Row],[days]]/2000)*$L$2+(Tabela1[[#This Row],[days]]/2000+0.75)*(IF(Tabela1[[#This Row],[real]]&gt;Tabela1[[#This Row],[AV2]],0.4*Tabela1[[#This Row],[real]]+0.6*Tabela1[[#This Row],[AV2]],Tabela1[[#This Row],[AV2]]))</f>
        <v>2.8461918511258446</v>
      </c>
      <c r="S1608" s="42">
        <f>Tabela1[[#This Row],[real]]-Tabela1[[#This Row],[AV2]]</f>
        <v>0.15586132578057299</v>
      </c>
      <c r="T1608" s="64">
        <f>Tabela1[[#This Row],[real]]/Tabela1[[#This Row],[AV2]]</f>
        <v>1.0559877420773998</v>
      </c>
      <c r="U1608" s="172">
        <v>43444</v>
      </c>
      <c r="V1608" s="191" t="s">
        <v>4551</v>
      </c>
      <c r="W1608" s="191"/>
      <c r="X1608" s="2"/>
      <c r="Y1608" s="41"/>
      <c r="Z1608" s="40"/>
      <c r="AA1608" s="41"/>
      <c r="AB1608" s="40"/>
    </row>
    <row r="1609" spans="1:28" x14ac:dyDescent="0.2">
      <c r="A1609" s="10">
        <v>21612</v>
      </c>
      <c r="B1609" s="10" t="s">
        <v>2870</v>
      </c>
      <c r="C1609" s="10" t="s">
        <v>2871</v>
      </c>
      <c r="D1609" s="2">
        <v>3</v>
      </c>
      <c r="E1609" s="21">
        <v>2.8130332672245153</v>
      </c>
      <c r="F1609" s="116">
        <v>1972</v>
      </c>
      <c r="G16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09" s="39"/>
      <c r="I1609" s="21">
        <v>0.49</v>
      </c>
      <c r="J1609" s="23">
        <f>(Tabela1[[#This Row],[real]]-1)^3/Tabela1[[#This Row],[Z]]*0.00002</f>
        <v>2.4324909583781703E-4</v>
      </c>
      <c r="K1609" s="24">
        <v>2395.1141676974821</v>
      </c>
      <c r="L1609" s="66">
        <v>4053.0513652118329</v>
      </c>
      <c r="M1609" s="1">
        <v>42547</v>
      </c>
      <c r="N1609" s="22">
        <f>IF(Tabela1[[#This Row],[Entry]]=$B$1,Tabela1[[#This Row],[real]],Tabela1[[#This Row],[L2]]/Tabela1[[#This Row],[days2]])</f>
        <v>2.9369244805670611</v>
      </c>
      <c r="O1609" s="22">
        <f>IF(Tabela1[[#This Row],[Entry]]=$B$1,Tabela1[[#This Row],[real]],Tabela1[[#This Row],[L]]/($B$1-Tabela1[[#This Row],[Entry]]))</f>
        <v>2.9605926699867298</v>
      </c>
      <c r="P1609" s="35">
        <v>815.51779201181012</v>
      </c>
      <c r="Q1609" s="3">
        <f>MIN(500,$B$1-Tabela1[[#This Row],[Entry]])</f>
        <v>500</v>
      </c>
      <c r="R1609" s="21">
        <f>(0.25-Tabela1[[#This Row],[days]]/2000)*$L$2+(Tabela1[[#This Row],[days]]/2000+0.75)*(IF(Tabela1[[#This Row],[real]]&gt;Tabela1[[#This Row],[AV2]],0.4*Tabela1[[#This Row],[real]]+0.6*Tabela1[[#This Row],[AV2]],Tabela1[[#This Row],[AV2]]))</f>
        <v>2.9369244805670611</v>
      </c>
      <c r="S1609" s="22">
        <f>Tabela1[[#This Row],[real]]-Tabela1[[#This Row],[AV2]]</f>
        <v>-0.12389121334254583</v>
      </c>
      <c r="T1609" s="47">
        <f>Tabela1[[#This Row],[real]]/Tabela1[[#This Row],[AV2]]</f>
        <v>0.95781600304593972</v>
      </c>
      <c r="U1609" s="172">
        <v>43443</v>
      </c>
      <c r="V1609" s="191" t="s">
        <v>4454</v>
      </c>
      <c r="W1609" s="191"/>
      <c r="X1609" s="2"/>
      <c r="Y1609" s="41"/>
      <c r="Z1609" s="40"/>
      <c r="AA1609" s="41"/>
      <c r="AB1609" s="40"/>
    </row>
    <row r="1610" spans="1:28" x14ac:dyDescent="0.2">
      <c r="A1610" s="309">
        <v>9114571</v>
      </c>
      <c r="B1610" s="309" t="s">
        <v>3004</v>
      </c>
      <c r="C1610" s="309" t="s">
        <v>5356</v>
      </c>
      <c r="D1610" s="311">
        <v>3.5</v>
      </c>
      <c r="E1610" s="313">
        <v>3.3832705012700166</v>
      </c>
      <c r="F1610" s="116">
        <v>2018</v>
      </c>
      <c r="G16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0" s="39"/>
      <c r="I1610" s="313">
        <v>0.47</v>
      </c>
      <c r="J1610" s="301">
        <f>(Tabela1[[#This Row],[real]]-1)^3/Tabela1[[#This Row],[Z]]*0.00002</f>
        <v>5.7603934842035808E-4</v>
      </c>
      <c r="K1610" s="317">
        <v>1677.7086526961591</v>
      </c>
      <c r="L1610" s="66">
        <v>2277.1297211187639</v>
      </c>
      <c r="M1610" s="306">
        <v>43285</v>
      </c>
      <c r="N1610" s="304">
        <f>IF(Tabela1[[#This Row],[Entry]]=$B$1,Tabela1[[#This Row],[real]],Tabela1[[#This Row],[L2]]/Tabela1[[#This Row],[days2]])</f>
        <v>3.5840168313509833</v>
      </c>
      <c r="O1610" s="319">
        <f>IF(Tabela1[[#This Row],[Entry]]=$B$1,Tabela1[[#This Row],[real]],Tabela1[[#This Row],[L]]/($B$1-Tabela1[[#This Row],[Entry]]))</f>
        <v>3.6087634249108778</v>
      </c>
      <c r="P1610" s="315">
        <v>468.10847483206499</v>
      </c>
      <c r="Q1610" s="321">
        <f>MIN(500,$B$1-Tabela1[[#This Row],[Entry]])</f>
        <v>500</v>
      </c>
      <c r="R1610" s="313">
        <f>(0.25-Tabela1[[#This Row],[days]]/2000)*$L$2+(Tabela1[[#This Row],[days]]/2000+0.75)*(IF(Tabela1[[#This Row],[real]]&gt;Tabela1[[#This Row],[AV2]],0.4*Tabela1[[#This Row],[real]]+0.6*Tabela1[[#This Row],[AV2]],Tabela1[[#This Row],[AV2]]))</f>
        <v>3.5840168313509833</v>
      </c>
      <c r="S1610" s="319">
        <f>Tabela1[[#This Row],[real]]-Tabela1[[#This Row],[AV2]]</f>
        <v>-0.20074633008096665</v>
      </c>
      <c r="T1610" s="319">
        <f>Tabela1[[#This Row],[real]]/Tabela1[[#This Row],[AV2]]</f>
        <v>0.94398845219560645</v>
      </c>
      <c r="U1610" s="306">
        <v>43443</v>
      </c>
      <c r="V1610" s="191" t="s">
        <v>5357</v>
      </c>
      <c r="W1610" s="191"/>
      <c r="X1610" s="2"/>
      <c r="Y1610" s="41"/>
      <c r="Z1610" s="40"/>
      <c r="AA1610" s="41"/>
      <c r="AB1610" s="40"/>
    </row>
    <row r="1611" spans="1:28" x14ac:dyDescent="0.2">
      <c r="A1611" s="65">
        <v>29525</v>
      </c>
      <c r="B1611" s="65" t="s">
        <v>1292</v>
      </c>
      <c r="C1611" s="65" t="s">
        <v>1293</v>
      </c>
      <c r="D1611" s="39">
        <v>3.5</v>
      </c>
      <c r="E1611" s="41">
        <v>3.4504086917522052</v>
      </c>
      <c r="F1611" s="116">
        <v>2001</v>
      </c>
      <c r="G16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1" s="39"/>
      <c r="I1611" s="41">
        <v>0.65</v>
      </c>
      <c r="J1611" s="23">
        <f>(Tabela1[[#This Row],[real]]-1)^3/Tabela1[[#This Row],[Z]]*0.00002</f>
        <v>4.5272263829104217E-4</v>
      </c>
      <c r="K1611" s="66">
        <v>2887.0713852773665</v>
      </c>
      <c r="L1611" s="66">
        <v>4876.260114325376</v>
      </c>
      <c r="M1611" s="67">
        <v>42409</v>
      </c>
      <c r="N1611" s="22">
        <f>IF(Tabela1[[#This Row],[Entry]]=$B$1,Tabela1[[#This Row],[real]],Tabela1[[#This Row],[L2]]/Tabela1[[#This Row],[days2]])</f>
        <v>3.2820865561713988</v>
      </c>
      <c r="O1611" s="42">
        <f>IF(Tabela1[[#This Row],[Entry]]=$B$1,Tabela1[[#This Row],[real]],Tabela1[[#This Row],[L]]/($B$1-Tabela1[[#This Row],[Entry]]))</f>
        <v>3.2357399564202893</v>
      </c>
      <c r="P1611" s="115">
        <v>879.64510864246586</v>
      </c>
      <c r="Q1611" s="43">
        <f>MIN(500,$B$1-Tabela1[[#This Row],[Entry]])</f>
        <v>500</v>
      </c>
      <c r="R1611" s="41">
        <f>(0.25-Tabela1[[#This Row],[days]]/2000)*$L$2+(Tabela1[[#This Row],[days]]/2000+0.75)*(IF(Tabela1[[#This Row],[real]]&gt;Tabela1[[#This Row],[AV2]],0.4*Tabela1[[#This Row],[real]]+0.6*Tabela1[[#This Row],[AV2]],Tabela1[[#This Row],[AV2]]))</f>
        <v>3.3494154104037213</v>
      </c>
      <c r="S1611" s="42">
        <f>Tabela1[[#This Row],[real]]-Tabela1[[#This Row],[AV2]]</f>
        <v>0.16832213558080644</v>
      </c>
      <c r="T1611" s="64">
        <f>Tabela1[[#This Row],[real]]/Tabela1[[#This Row],[AV2]]</f>
        <v>1.0512850994938892</v>
      </c>
      <c r="U1611" s="172">
        <v>43442</v>
      </c>
      <c r="V1611" s="191" t="s">
        <v>3941</v>
      </c>
      <c r="W1611" s="191"/>
      <c r="X1611" s="2"/>
      <c r="Y1611" s="41"/>
      <c r="Z1611" s="40"/>
      <c r="AA1611" s="41"/>
      <c r="AB1611" s="40"/>
    </row>
    <row r="1612" spans="1:28" x14ac:dyDescent="0.2">
      <c r="A1612" s="65">
        <v>16135</v>
      </c>
      <c r="B1612" s="65" t="s">
        <v>751</v>
      </c>
      <c r="C1612" s="65" t="s">
        <v>2486</v>
      </c>
      <c r="D1612" s="39">
        <v>3</v>
      </c>
      <c r="E1612" s="41">
        <v>3.021212392495372</v>
      </c>
      <c r="F1612" s="116">
        <v>1984</v>
      </c>
      <c r="G16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2" s="39"/>
      <c r="I1612" s="41">
        <v>0.67</v>
      </c>
      <c r="J1612" s="23">
        <f>(Tabela1[[#This Row],[real]]-1)^3/Tabela1[[#This Row],[Z]]*0.00002</f>
        <v>2.4648531487652384E-4</v>
      </c>
      <c r="K1612" s="66">
        <v>2612.8265354136929</v>
      </c>
      <c r="L1612" s="66">
        <v>4451.9773390620448</v>
      </c>
      <c r="M1612" s="67">
        <v>42409</v>
      </c>
      <c r="N1612" s="22">
        <f>IF(Tabela1[[#This Row],[Entry]]=$B$1,Tabela1[[#This Row],[real]],Tabela1[[#This Row],[L2]]/Tabela1[[#This Row],[days2]])</f>
        <v>2.9703189499297076</v>
      </c>
      <c r="O1612" s="42">
        <f>IF(Tabela1[[#This Row],[Entry]]=$B$1,Tabela1[[#This Row],[real]],Tabela1[[#This Row],[L]]/($B$1-Tabela1[[#This Row],[Entry]]))</f>
        <v>2.9541986324233873</v>
      </c>
      <c r="P1612" s="115">
        <v>879.64510864246586</v>
      </c>
      <c r="Q1612" s="43">
        <f>MIN(500,$B$1-Tabela1[[#This Row],[Entry]])</f>
        <v>500</v>
      </c>
      <c r="R1612" s="41">
        <f>(0.25-Tabela1[[#This Row],[days]]/2000)*$L$2+(Tabela1[[#This Row],[days]]/2000+0.75)*(IF(Tabela1[[#This Row],[real]]&gt;Tabela1[[#This Row],[AV2]],0.4*Tabela1[[#This Row],[real]]+0.6*Tabela1[[#This Row],[AV2]],Tabela1[[#This Row],[AV2]]))</f>
        <v>2.9906763269559731</v>
      </c>
      <c r="S1612" s="42">
        <f>Tabela1[[#This Row],[real]]-Tabela1[[#This Row],[AV2]]</f>
        <v>5.0893442565664415E-2</v>
      </c>
      <c r="T1612" s="64">
        <f>Tabela1[[#This Row],[real]]/Tabela1[[#This Row],[AV2]]</f>
        <v>1.0171339992181205</v>
      </c>
      <c r="U1612" s="168">
        <v>43441</v>
      </c>
      <c r="V1612" s="191" t="s">
        <v>4505</v>
      </c>
      <c r="W1612" s="191"/>
      <c r="X1612" s="2"/>
      <c r="Y1612" s="41"/>
      <c r="Z1612" s="40"/>
      <c r="AA1612" s="41"/>
      <c r="AB1612" s="40"/>
    </row>
    <row r="1613" spans="1:28" x14ac:dyDescent="0.2">
      <c r="A1613" s="65">
        <v>37340</v>
      </c>
      <c r="B1613" s="65" t="s">
        <v>2939</v>
      </c>
      <c r="C1613" s="65" t="s">
        <v>2939</v>
      </c>
      <c r="D1613" s="39">
        <v>3</v>
      </c>
      <c r="E1613" s="41">
        <v>3.1044725201667793</v>
      </c>
      <c r="F1613" s="116">
        <v>1958</v>
      </c>
      <c r="G16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3" s="39"/>
      <c r="I1613" s="41">
        <v>0.45</v>
      </c>
      <c r="J1613" s="23">
        <f>(Tabela1[[#This Row],[real]]-1)^3/Tabela1[[#This Row],[Z]]*0.00002</f>
        <v>4.1423544679658269E-4</v>
      </c>
      <c r="K1613" s="66">
        <v>2523.8883592932821</v>
      </c>
      <c r="L1613" s="66">
        <v>4209.1413915967323</v>
      </c>
      <c r="M1613" s="67">
        <v>42601</v>
      </c>
      <c r="N1613" s="22">
        <f>IF(Tabela1[[#This Row],[Entry]]=$B$1,Tabela1[[#This Row],[real]],Tabela1[[#This Row],[L2]]/Tabela1[[#This Row],[days2]])</f>
        <v>3.1930796398817796</v>
      </c>
      <c r="O1613" s="42">
        <f>IF(Tabela1[[#This Row],[Entry]]=$B$1,Tabela1[[#This Row],[real]],Tabela1[[#This Row],[L]]/($B$1-Tabela1[[#This Row],[Entry]]))</f>
        <v>3.2008679784005567</v>
      </c>
      <c r="P1613" s="115">
        <v>790.42449419981472</v>
      </c>
      <c r="Q1613" s="43">
        <f>MIN(500,$B$1-Tabela1[[#This Row],[Entry]])</f>
        <v>500</v>
      </c>
      <c r="R1613" s="41">
        <f>(0.25-Tabela1[[#This Row],[days]]/2000)*$L$2+(Tabela1[[#This Row],[days]]/2000+0.75)*(IF(Tabela1[[#This Row],[real]]&gt;Tabela1[[#This Row],[AV2]],0.4*Tabela1[[#This Row],[real]]+0.6*Tabela1[[#This Row],[AV2]],Tabela1[[#This Row],[AV2]]))</f>
        <v>3.1930796398817796</v>
      </c>
      <c r="S1613" s="42">
        <f>Tabela1[[#This Row],[real]]-Tabela1[[#This Row],[AV2]]</f>
        <v>-8.8607119715000238E-2</v>
      </c>
      <c r="T1613" s="64">
        <f>Tabela1[[#This Row],[real]]/Tabela1[[#This Row],[AV2]]</f>
        <v>0.97225026316027596</v>
      </c>
      <c r="U1613" s="168">
        <v>43441</v>
      </c>
      <c r="V1613" s="191" t="s">
        <v>4961</v>
      </c>
      <c r="W1613" s="191"/>
      <c r="X1613" s="2"/>
      <c r="Y1613" s="41"/>
      <c r="Z1613" s="40"/>
      <c r="AA1613" s="41"/>
      <c r="AB1613" s="40"/>
    </row>
    <row r="1614" spans="1:28" x14ac:dyDescent="0.2">
      <c r="A1614" s="65">
        <v>3227438</v>
      </c>
      <c r="B1614" s="65" t="s">
        <v>1056</v>
      </c>
      <c r="C1614" s="65" t="s">
        <v>1056</v>
      </c>
      <c r="D1614" s="39">
        <v>3.5</v>
      </c>
      <c r="E1614" s="41">
        <v>3.3936567085619376</v>
      </c>
      <c r="F1614" s="116">
        <v>2011</v>
      </c>
      <c r="G16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4" s="39"/>
      <c r="I1614" s="41">
        <v>0.73</v>
      </c>
      <c r="J1614" s="23">
        <f>(Tabela1[[#This Row],[real]]-1)^3/Tabela1[[#This Row],[Z]]*0.00002</f>
        <v>3.7574458568784112E-4</v>
      </c>
      <c r="K1614" s="66">
        <v>2899.3245041725745</v>
      </c>
      <c r="L1614" s="66">
        <v>4905.8151066631408</v>
      </c>
      <c r="M1614" s="67">
        <v>42409</v>
      </c>
      <c r="N1614" s="22">
        <f>IF(Tabela1[[#This Row],[Entry]]=$B$1,Tabela1[[#This Row],[real]],Tabela1[[#This Row],[L2]]/Tabela1[[#This Row],[days2]])</f>
        <v>3.2960161725301118</v>
      </c>
      <c r="O1614" s="42">
        <f>IF(Tabela1[[#This Row],[Entry]]=$B$1,Tabela1[[#This Row],[real]],Tabela1[[#This Row],[L]]/($B$1-Tabela1[[#This Row],[Entry]]))</f>
        <v>3.2553517628819781</v>
      </c>
      <c r="P1614" s="115">
        <v>879.64510864246586</v>
      </c>
      <c r="Q1614" s="43">
        <f>MIN(500,$B$1-Tabela1[[#This Row],[Entry]])</f>
        <v>500</v>
      </c>
      <c r="R1614" s="41">
        <f>(0.25-Tabela1[[#This Row],[days]]/2000)*$L$2+(Tabela1[[#This Row],[days]]/2000+0.75)*(IF(Tabela1[[#This Row],[real]]&gt;Tabela1[[#This Row],[AV2]],0.4*Tabela1[[#This Row],[real]]+0.6*Tabela1[[#This Row],[AV2]],Tabela1[[#This Row],[AV2]]))</f>
        <v>3.3350723869428425</v>
      </c>
      <c r="S1614" s="42">
        <f>Tabela1[[#This Row],[real]]-Tabela1[[#This Row],[AV2]]</f>
        <v>9.7640536031825764E-2</v>
      </c>
      <c r="T1614" s="64">
        <f>Tabela1[[#This Row],[real]]/Tabela1[[#This Row],[AV2]]</f>
        <v>1.029623803683243</v>
      </c>
      <c r="U1614" s="168">
        <v>43441</v>
      </c>
      <c r="V1614" s="191" t="s">
        <v>4176</v>
      </c>
      <c r="W1614" s="191"/>
      <c r="X1614" s="2"/>
      <c r="Y1614" s="41"/>
      <c r="Z1614" s="40"/>
      <c r="AA1614" s="41"/>
      <c r="AB1614" s="40"/>
    </row>
    <row r="1615" spans="1:28" x14ac:dyDescent="0.2">
      <c r="A1615" s="10">
        <v>205053</v>
      </c>
      <c r="B1615" s="10" t="s">
        <v>1871</v>
      </c>
      <c r="C1615" s="10" t="s">
        <v>1872</v>
      </c>
      <c r="D1615" s="2">
        <v>3.5</v>
      </c>
      <c r="E1615" s="21">
        <v>3.5728443357224258</v>
      </c>
      <c r="F1615" s="116">
        <v>1976</v>
      </c>
      <c r="G16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5" s="39"/>
      <c r="I1615" s="21">
        <v>0.84</v>
      </c>
      <c r="J1615" s="23">
        <f>(Tabela1[[#This Row],[real]]-1)^3/Tabela1[[#This Row],[Z]]*0.00002</f>
        <v>4.0550035852011636E-4</v>
      </c>
      <c r="K1615" s="24">
        <v>3103.630217958324</v>
      </c>
      <c r="L1615" s="66">
        <v>5275.1640502399941</v>
      </c>
      <c r="M1615" s="1">
        <v>42409</v>
      </c>
      <c r="N1615" s="22">
        <f>IF(Tabela1[[#This Row],[Entry]]=$B$1,Tabela1[[#This Row],[real]],Tabela1[[#This Row],[L2]]/Tabela1[[#This Row],[days2]])</f>
        <v>3.5282754231966096</v>
      </c>
      <c r="O1615" s="22">
        <f>IF(Tabela1[[#This Row],[Entry]]=$B$1,Tabela1[[#This Row],[real]],Tabela1[[#This Row],[L]]/($B$1-Tabela1[[#This Row],[Entry]]))</f>
        <v>3.5004406438221594</v>
      </c>
      <c r="P1615" s="35">
        <v>879.64510864246586</v>
      </c>
      <c r="Q1615" s="3">
        <f>MIN(500,$B$1-Tabela1[[#This Row],[Entry]])</f>
        <v>500</v>
      </c>
      <c r="R1615" s="21">
        <f>(0.25-Tabela1[[#This Row],[days]]/2000)*$L$2+(Tabela1[[#This Row],[days]]/2000+0.75)*(IF(Tabela1[[#This Row],[real]]&gt;Tabela1[[#This Row],[AV2]],0.4*Tabela1[[#This Row],[real]]+0.6*Tabela1[[#This Row],[AV2]],Tabela1[[#This Row],[AV2]]))</f>
        <v>3.5461029882069361</v>
      </c>
      <c r="S1615" s="22">
        <f>Tabela1[[#This Row],[real]]-Tabela1[[#This Row],[AV2]]</f>
        <v>4.4568912525816184E-2</v>
      </c>
      <c r="T1615" s="47">
        <f>Tabela1[[#This Row],[real]]/Tabela1[[#This Row],[AV2]]</f>
        <v>1.0126319255670344</v>
      </c>
      <c r="U1615" s="168">
        <v>43441</v>
      </c>
      <c r="V1615" s="191" t="s">
        <v>4727</v>
      </c>
      <c r="W1615" s="191"/>
      <c r="X1615" s="2"/>
      <c r="Y1615" s="41"/>
      <c r="Z1615" s="40"/>
      <c r="AA1615" s="41"/>
      <c r="AB1615" s="40"/>
    </row>
    <row r="1616" spans="1:28" x14ac:dyDescent="0.2">
      <c r="A1616" s="65">
        <v>7057459</v>
      </c>
      <c r="B1616" s="65" t="s">
        <v>2880</v>
      </c>
      <c r="C1616" s="65" t="s">
        <v>2881</v>
      </c>
      <c r="D1616" s="39">
        <v>3</v>
      </c>
      <c r="E1616" s="41">
        <v>3.1835395984126333</v>
      </c>
      <c r="F1616" s="116">
        <v>2016</v>
      </c>
      <c r="G16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6" s="39"/>
      <c r="I1616" s="41">
        <v>0.47</v>
      </c>
      <c r="J1616" s="23">
        <f>(Tabela1[[#This Row],[real]]-1)^3/Tabela1[[#This Row],[Z]]*0.00002</f>
        <v>4.4301186148534637E-4</v>
      </c>
      <c r="K1616" s="66">
        <v>2531.5710551590878</v>
      </c>
      <c r="L1616" s="66">
        <v>4204.8914808851096</v>
      </c>
      <c r="M1616" s="67">
        <v>42557</v>
      </c>
      <c r="N1616" s="22">
        <f>IF(Tabela1[[#This Row],[Entry]]=$B$1,Tabela1[[#This Row],[real]],Tabela1[[#This Row],[L2]]/Tabela1[[#This Row],[days2]])</f>
        <v>3.1220396513917872</v>
      </c>
      <c r="O1616" s="42">
        <f>IF(Tabela1[[#This Row],[Entry]]=$B$1,Tabela1[[#This Row],[real]],Tabela1[[#This Row],[L]]/($B$1-Tabela1[[#This Row],[Entry]]))</f>
        <v>3.0941070499522514</v>
      </c>
      <c r="P1616" s="115">
        <v>810.87088500958919</v>
      </c>
      <c r="Q1616" s="43">
        <f>MIN(500,$B$1-Tabela1[[#This Row],[Entry]])</f>
        <v>500</v>
      </c>
      <c r="R1616" s="41">
        <f>(0.25-Tabela1[[#This Row],[days]]/2000)*$L$2+(Tabela1[[#This Row],[days]]/2000+0.75)*(IF(Tabela1[[#This Row],[real]]&gt;Tabela1[[#This Row],[AV2]],0.4*Tabela1[[#This Row],[real]]+0.6*Tabela1[[#This Row],[AV2]],Tabela1[[#This Row],[AV2]]))</f>
        <v>3.1466396302001254</v>
      </c>
      <c r="S1616" s="42">
        <f>Tabela1[[#This Row],[real]]-Tabela1[[#This Row],[AV2]]</f>
        <v>6.1499947020846157E-2</v>
      </c>
      <c r="T1616" s="64">
        <f>Tabela1[[#This Row],[real]]/Tabela1[[#This Row],[AV2]]</f>
        <v>1.0196986437995526</v>
      </c>
      <c r="U1616" s="168">
        <v>43440</v>
      </c>
      <c r="V1616" s="191" t="s">
        <v>5230</v>
      </c>
      <c r="W1616" s="191"/>
      <c r="X1616" s="2"/>
      <c r="Y1616" s="41"/>
      <c r="Z1616" s="40"/>
      <c r="AA1616" s="41"/>
      <c r="AB1616" s="40"/>
    </row>
    <row r="1617" spans="1:28" x14ac:dyDescent="0.2">
      <c r="A1617" s="65">
        <v>6742299</v>
      </c>
      <c r="B1617" s="65" t="s">
        <v>1131</v>
      </c>
      <c r="C1617" s="65" t="s">
        <v>2185</v>
      </c>
      <c r="D1617" s="39">
        <v>3.5</v>
      </c>
      <c r="E1617" s="41">
        <v>3.5184082287388305</v>
      </c>
      <c r="F1617" s="116">
        <v>2015</v>
      </c>
      <c r="G16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17" s="39"/>
      <c r="I1617" s="41">
        <v>0.63</v>
      </c>
      <c r="J1617" s="23">
        <f>(Tabela1[[#This Row],[real]]-1)^3/Tabela1[[#This Row],[Z]]*0.00002</f>
        <v>5.0706990470978839E-4</v>
      </c>
      <c r="K1617" s="66">
        <v>3133.8446561729456</v>
      </c>
      <c r="L1617" s="66">
        <v>5358.6467934455959</v>
      </c>
      <c r="M1617" s="67">
        <v>42409</v>
      </c>
      <c r="N1617" s="22">
        <f>IF(Tabela1[[#This Row],[Entry]]=$B$1,Tabela1[[#This Row],[real]],Tabela1[[#This Row],[L2]]/Tabela1[[#This Row],[days2]])</f>
        <v>3.5626238643096979</v>
      </c>
      <c r="O1617" s="42">
        <f>IF(Tabela1[[#This Row],[Entry]]=$B$1,Tabela1[[#This Row],[real]],Tabela1[[#This Row],[L]]/($B$1-Tabela1[[#This Row],[Entry]]))</f>
        <v>3.5558372882850668</v>
      </c>
      <c r="P1617" s="115">
        <v>879.64510864246586</v>
      </c>
      <c r="Q1617" s="43">
        <f>MIN(500,$B$1-Tabela1[[#This Row],[Entry]])</f>
        <v>500</v>
      </c>
      <c r="R1617" s="41">
        <f>(0.25-Tabela1[[#This Row],[days]]/2000)*$L$2+(Tabela1[[#This Row],[days]]/2000+0.75)*(IF(Tabela1[[#This Row],[real]]&gt;Tabela1[[#This Row],[AV2]],0.4*Tabela1[[#This Row],[real]]+0.6*Tabela1[[#This Row],[AV2]],Tabela1[[#This Row],[AV2]]))</f>
        <v>3.5626238643096979</v>
      </c>
      <c r="S1617" s="42">
        <f>Tabela1[[#This Row],[real]]-Tabela1[[#This Row],[AV2]]</f>
        <v>-4.4215635570867384E-2</v>
      </c>
      <c r="T1617" s="64">
        <f>Tabela1[[#This Row],[real]]/Tabela1[[#This Row],[AV2]]</f>
        <v>0.98758902504027468</v>
      </c>
      <c r="U1617" s="168">
        <v>43440</v>
      </c>
      <c r="V1617" s="191" t="s">
        <v>4195</v>
      </c>
      <c r="W1617" s="191"/>
      <c r="X1617" s="2"/>
      <c r="Y1617" s="41"/>
      <c r="Z1617" s="40"/>
      <c r="AA1617" s="41"/>
      <c r="AB1617" s="40"/>
    </row>
    <row r="1618" spans="1:28" x14ac:dyDescent="0.2">
      <c r="A1618" s="65">
        <v>243</v>
      </c>
      <c r="B1618" s="65" t="s">
        <v>280</v>
      </c>
      <c r="C1618" s="65" t="s">
        <v>6522</v>
      </c>
      <c r="D1618" s="39">
        <v>3.5</v>
      </c>
      <c r="E1618" s="41">
        <v>3.2142877713325162</v>
      </c>
      <c r="F1618" s="116">
        <v>1978</v>
      </c>
      <c r="G16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4.2786698168260209</v>
      </c>
      <c r="H1618" s="39"/>
      <c r="I1618" s="41">
        <v>0.47</v>
      </c>
      <c r="J1618" s="23">
        <f>(Tabela1[[#This Row],[real]]-1)^3/Tabela1[[#This Row],[Z]]*0.00002</f>
        <v>4.619918588580136E-4</v>
      </c>
      <c r="K1618" s="66">
        <v>2513.0371983088748</v>
      </c>
      <c r="L1618" s="66">
        <v>4150.0266592308772</v>
      </c>
      <c r="M1618" s="67">
        <v>42597</v>
      </c>
      <c r="N1618" s="22">
        <f>IF(Tabela1[[#This Row],[Entry]]=$B$1,Tabela1[[#This Row],[real]],Tabela1[[#This Row],[L2]]/Tabela1[[#This Row],[days2]])</f>
        <v>3.1718923454501859</v>
      </c>
      <c r="O1618" s="42">
        <f>IF(Tabela1[[#This Row],[Entry]]=$B$1,Tabela1[[#This Row],[real]],Tabela1[[#This Row],[L]]/($B$1-Tabela1[[#This Row],[Entry]]))</f>
        <v>3.146343183647367</v>
      </c>
      <c r="P1618" s="115">
        <v>792.28325700070377</v>
      </c>
      <c r="Q1618" s="43">
        <f>MIN(500,$B$1-Tabela1[[#This Row],[Entry]])</f>
        <v>500</v>
      </c>
      <c r="R1618" s="41">
        <f>(0.25-Tabela1[[#This Row],[days]]/2000)*$L$2+(Tabela1[[#This Row],[days]]/2000+0.75)*(IF(Tabela1[[#This Row],[real]]&gt;Tabela1[[#This Row],[AV2]],0.4*Tabela1[[#This Row],[real]]+0.6*Tabela1[[#This Row],[AV2]],Tabela1[[#This Row],[AV2]]))</f>
        <v>3.188850515803118</v>
      </c>
      <c r="S1618" s="42">
        <f>Tabela1[[#This Row],[real]]-Tabela1[[#This Row],[AV2]]</f>
        <v>4.2395425882330251E-2</v>
      </c>
      <c r="T1618" s="64">
        <f>Tabela1[[#This Row],[real]]/Tabela1[[#This Row],[AV2]]</f>
        <v>1.0133659725063313</v>
      </c>
      <c r="U1618" s="168">
        <v>43439</v>
      </c>
      <c r="V1618" s="191" t="s">
        <v>3985</v>
      </c>
      <c r="W1618" s="191"/>
      <c r="X1618" s="2"/>
      <c r="Y1618" s="41"/>
      <c r="Z1618" s="40"/>
      <c r="AA1618" s="41"/>
      <c r="AB1618" s="40"/>
    </row>
    <row r="1619" spans="1:28" x14ac:dyDescent="0.2">
      <c r="A1619" s="65">
        <v>13435</v>
      </c>
      <c r="B1619" s="65" t="s">
        <v>1398</v>
      </c>
      <c r="C1619" s="65" t="s">
        <v>1399</v>
      </c>
      <c r="D1619" s="39">
        <v>3</v>
      </c>
      <c r="E1619" s="41">
        <v>2.7225433068080505</v>
      </c>
      <c r="F1619" s="116">
        <v>1980</v>
      </c>
      <c r="G16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2.2126529464242792</v>
      </c>
      <c r="H1619" s="39"/>
      <c r="I1619" s="41">
        <v>0.6</v>
      </c>
      <c r="J1619" s="23">
        <f>(Tabela1[[#This Row],[real]]-1)^3/Tabela1[[#This Row],[Z]]*0.00002</f>
        <v>1.7036845833423608E-4</v>
      </c>
      <c r="K1619" s="66">
        <v>2426.6567550385448</v>
      </c>
      <c r="L1619" s="66">
        <v>4164.2530737660891</v>
      </c>
      <c r="M1619" s="67">
        <v>42409</v>
      </c>
      <c r="N1619" s="22">
        <f>IF(Tabela1[[#This Row],[Entry]]=$B$1,Tabela1[[#This Row],[real]],Tabela1[[#This Row],[L2]]/Tabela1[[#This Row],[days2]])</f>
        <v>2.7586770291754856</v>
      </c>
      <c r="O1619" s="42">
        <f>IF(Tabela1[[#This Row],[Entry]]=$B$1,Tabela1[[#This Row],[real]],Tabela1[[#This Row],[L]]/($B$1-Tabela1[[#This Row],[Entry]]))</f>
        <v>2.763273439791698</v>
      </c>
      <c r="P1619" s="115">
        <v>879.64510864246586</v>
      </c>
      <c r="Q1619" s="43">
        <f>MIN(500,$B$1-Tabela1[[#This Row],[Entry]])</f>
        <v>500</v>
      </c>
      <c r="R1619" s="41">
        <f>(0.25-Tabela1[[#This Row],[days]]/2000)*$L$2+(Tabela1[[#This Row],[days]]/2000+0.75)*(IF(Tabela1[[#This Row],[real]]&gt;Tabela1[[#This Row],[AV2]],0.4*Tabela1[[#This Row],[real]]+0.6*Tabela1[[#This Row],[AV2]],Tabela1[[#This Row],[AV2]]))</f>
        <v>2.7586770291754856</v>
      </c>
      <c r="S1619" s="42">
        <f>Tabela1[[#This Row],[real]]-Tabela1[[#This Row],[AV2]]</f>
        <v>-3.6133722367435173E-2</v>
      </c>
      <c r="T1619" s="64">
        <f>Tabela1[[#This Row],[real]]/Tabela1[[#This Row],[AV2]]</f>
        <v>0.98690179314748028</v>
      </c>
      <c r="U1619" s="168">
        <v>43439</v>
      </c>
      <c r="V1619" s="191" t="s">
        <v>4530</v>
      </c>
      <c r="W1619" s="191"/>
      <c r="X1619" s="2"/>
      <c r="Y1619" s="41"/>
      <c r="Z1619" s="40"/>
      <c r="AA1619" s="41"/>
      <c r="AB1619" s="40"/>
    </row>
    <row r="1620" spans="1:28" x14ac:dyDescent="0.2">
      <c r="A1620" s="65">
        <v>4618221</v>
      </c>
      <c r="B1620" s="65" t="s">
        <v>1990</v>
      </c>
      <c r="C1620" s="65" t="s">
        <v>1990</v>
      </c>
      <c r="D1620" s="39">
        <v>2.5</v>
      </c>
      <c r="E1620" s="41">
        <v>2.5036148922564512</v>
      </c>
      <c r="F1620" s="116">
        <v>2013</v>
      </c>
      <c r="G16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0" s="39"/>
      <c r="I1620" s="41">
        <v>0.63</v>
      </c>
      <c r="J1620" s="23">
        <f>(Tabela1[[#This Row],[real]]-1)^3/Tabela1[[#This Row],[Z]]*0.00002</f>
        <v>1.0791934518970067E-4</v>
      </c>
      <c r="K1620" s="66">
        <v>2246.863285426477</v>
      </c>
      <c r="L1620" s="66">
        <v>3861.0305208008667</v>
      </c>
      <c r="M1620" s="67">
        <v>42409</v>
      </c>
      <c r="N1620" s="22">
        <f>IF(Tabela1[[#This Row],[Entry]]=$B$1,Tabela1[[#This Row],[real]],Tabela1[[#This Row],[L2]]/Tabela1[[#This Row],[days2]])</f>
        <v>2.5542838394156533</v>
      </c>
      <c r="O1620" s="42">
        <f>IF(Tabela1[[#This Row],[Entry]]=$B$1,Tabela1[[#This Row],[real]],Tabela1[[#This Row],[L]]/($B$1-Tabela1[[#This Row],[Entry]]))</f>
        <v>2.5620640483084718</v>
      </c>
      <c r="P1620" s="115">
        <v>879.64510864246586</v>
      </c>
      <c r="Q1620" s="43">
        <f>MIN(500,$B$1-Tabela1[[#This Row],[Entry]])</f>
        <v>500</v>
      </c>
      <c r="R1620" s="559">
        <f>(0.25-Tabela1[[#This Row],[days]]/2000)*$L$2+(Tabela1[[#This Row],[days]]/2000+0.75)*(IF(Tabela1[[#This Row],[real]]&gt;Tabela1[[#This Row],[AV2]],0.4*Tabela1[[#This Row],[real]]+0.6*Tabela1[[#This Row],[AV2]],Tabela1[[#This Row],[AV2]]))</f>
        <v>2.5542838394156533</v>
      </c>
      <c r="S1620" s="42">
        <f>Tabela1[[#This Row],[real]]-Tabela1[[#This Row],[AV2]]</f>
        <v>-5.0668947159202116E-2</v>
      </c>
      <c r="T1620" s="64">
        <f>Tabela1[[#This Row],[real]]/Tabela1[[#This Row],[AV2]]</f>
        <v>0.98016314930340953</v>
      </c>
      <c r="U1620" s="168">
        <v>43439</v>
      </c>
      <c r="V1620" s="191" t="s">
        <v>4557</v>
      </c>
      <c r="W1620" s="191"/>
      <c r="X1620" s="2"/>
      <c r="Y1620" s="41"/>
      <c r="Z1620" s="40"/>
      <c r="AA1620" s="41"/>
      <c r="AB1620" s="40"/>
    </row>
    <row r="1621" spans="1:28" x14ac:dyDescent="0.2">
      <c r="A1621" s="65">
        <v>9563</v>
      </c>
      <c r="B1621" s="65" t="s">
        <v>3029</v>
      </c>
      <c r="C1621" s="65" t="s">
        <v>3030</v>
      </c>
      <c r="D1621" s="39">
        <v>3</v>
      </c>
      <c r="E1621" s="41">
        <v>2.9824374661234891</v>
      </c>
      <c r="F1621" s="116">
        <v>1993</v>
      </c>
      <c r="G16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1" s="39"/>
      <c r="I1621" s="41">
        <v>0.48</v>
      </c>
      <c r="J1621" s="23">
        <f>(Tabela1[[#This Row],[real]]-1)^3/Tabela1[[#This Row],[Z]]*0.00002</f>
        <v>3.2462895133438788E-4</v>
      </c>
      <c r="K1621" s="66">
        <v>2496.2785182191883</v>
      </c>
      <c r="L1621" s="66">
        <v>4191.6257779822399</v>
      </c>
      <c r="M1621" s="67">
        <v>42624</v>
      </c>
      <c r="N1621" s="22">
        <f>IF(Tabela1[[#This Row],[Entry]]=$B$1,Tabela1[[#This Row],[real]],Tabela1[[#This Row],[L2]]/Tabela1[[#This Row],[days2]])</f>
        <v>3.2014381424502689</v>
      </c>
      <c r="O1621" s="42">
        <f>IF(Tabela1[[#This Row],[Entry]]=$B$1,Tabela1[[#This Row],[real]],Tabela1[[#This Row],[L]]/($B$1-Tabela1[[#This Row],[Entry]]))</f>
        <v>3.2442923978190712</v>
      </c>
      <c r="P1621" s="115">
        <v>779.73660809470584</v>
      </c>
      <c r="Q1621" s="43">
        <f>MIN(500,$B$1-Tabela1[[#This Row],[Entry]])</f>
        <v>500</v>
      </c>
      <c r="R1621" s="41">
        <f>(0.25-Tabela1[[#This Row],[days]]/2000)*$L$2+(Tabela1[[#This Row],[days]]/2000+0.75)*(IF(Tabela1[[#This Row],[real]]&gt;Tabela1[[#This Row],[AV2]],0.4*Tabela1[[#This Row],[real]]+0.6*Tabela1[[#This Row],[AV2]],Tabela1[[#This Row],[AV2]]))</f>
        <v>3.2014381424502689</v>
      </c>
      <c r="S1621" s="42">
        <f>Tabela1[[#This Row],[real]]-Tabela1[[#This Row],[AV2]]</f>
        <v>-0.21900067632677978</v>
      </c>
      <c r="T1621" s="64">
        <f>Tabela1[[#This Row],[real]]/Tabela1[[#This Row],[AV2]]</f>
        <v>0.93159303207427757</v>
      </c>
      <c r="U1621" s="172">
        <v>43439</v>
      </c>
      <c r="V1621" s="191" t="s">
        <v>4016</v>
      </c>
      <c r="W1621" s="191"/>
      <c r="X1621" s="2"/>
      <c r="Y1621" s="41"/>
      <c r="Z1621" s="40"/>
      <c r="AA1621" s="41"/>
      <c r="AB1621" s="40"/>
    </row>
    <row r="1622" spans="1:28" x14ac:dyDescent="0.2">
      <c r="A1622" s="65">
        <v>6336452</v>
      </c>
      <c r="B1622" s="68" t="s">
        <v>3406</v>
      </c>
      <c r="C1622" s="68" t="s">
        <v>3406</v>
      </c>
      <c r="D1622" s="69">
        <v>3</v>
      </c>
      <c r="E1622" s="70">
        <v>3.0050105099478182</v>
      </c>
      <c r="F1622" s="116">
        <v>2015</v>
      </c>
      <c r="G16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2" s="39"/>
      <c r="I1622" s="70">
        <v>0.52</v>
      </c>
      <c r="J1622" s="23">
        <f>(Tabela1[[#This Row],[real]]-1)^3/Tabela1[[#This Row],[Z]]*0.00002</f>
        <v>3.1001064909320567E-4</v>
      </c>
      <c r="K1622" s="114">
        <v>2336.2365754324487</v>
      </c>
      <c r="L1622" s="66">
        <v>3832.0884877570434</v>
      </c>
      <c r="M1622" s="73">
        <v>42759</v>
      </c>
      <c r="N1622" s="22">
        <f>IF(Tabela1[[#This Row],[Entry]]=$B$1,Tabela1[[#This Row],[real]],Tabela1[[#This Row],[L2]]/Tabela1[[#This Row],[days2]])</f>
        <v>3.2583341922099369</v>
      </c>
      <c r="O1622" s="71">
        <f>IF(Tabela1[[#This Row],[Entry]]=$B$1,Tabela1[[#This Row],[real]],Tabela1[[#This Row],[L]]/($B$1-Tabela1[[#This Row],[Entry]]))</f>
        <v>3.3120903092109275</v>
      </c>
      <c r="P1622" s="119">
        <v>717.00336356471666</v>
      </c>
      <c r="Q1622" s="72">
        <f>MIN(500,$B$1-Tabela1[[#This Row],[Entry]])</f>
        <v>500</v>
      </c>
      <c r="R1622" s="70">
        <f>(0.25-Tabela1[[#This Row],[days]]/2000)*$L$2+(Tabela1[[#This Row],[days]]/2000+0.75)*(IF(Tabela1[[#This Row],[real]]&gt;Tabela1[[#This Row],[AV2]],0.4*Tabela1[[#This Row],[real]]+0.6*Tabela1[[#This Row],[AV2]],Tabela1[[#This Row],[AV2]]))</f>
        <v>3.2583341922099369</v>
      </c>
      <c r="S1622" s="71">
        <f>Tabela1[[#This Row],[real]]-Tabela1[[#This Row],[AV2]]</f>
        <v>-0.25332368226211877</v>
      </c>
      <c r="T1622" s="64">
        <f>Tabela1[[#This Row],[real]]/Tabela1[[#This Row],[AV2]]</f>
        <v>0.92225362184524595</v>
      </c>
      <c r="U1622" s="168">
        <v>43439</v>
      </c>
      <c r="V1622" s="191" t="s">
        <v>5038</v>
      </c>
      <c r="W1622" s="191"/>
      <c r="X1622" s="2"/>
      <c r="Y1622" s="41"/>
      <c r="Z1622" s="40"/>
      <c r="AA1622" s="41"/>
      <c r="AB1622" s="40"/>
    </row>
    <row r="1623" spans="1:28" x14ac:dyDescent="0.2">
      <c r="A1623" s="10">
        <v>13593</v>
      </c>
      <c r="B1623" s="10" t="s">
        <v>1761</v>
      </c>
      <c r="C1623" s="10" t="s">
        <v>1762</v>
      </c>
      <c r="D1623" s="2">
        <v>3.5</v>
      </c>
      <c r="E1623" s="21">
        <v>3.5468663522355892</v>
      </c>
      <c r="F1623" s="116">
        <v>1999</v>
      </c>
      <c r="G16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3" s="39"/>
      <c r="I1623" s="21">
        <v>0.84</v>
      </c>
      <c r="J1623" s="23">
        <f>(Tabela1[[#This Row],[real]]-1)^3/Tabela1[[#This Row],[Z]]*0.00002</f>
        <v>3.9334096325092157E-4</v>
      </c>
      <c r="K1623" s="24">
        <v>2927.6520942850466</v>
      </c>
      <c r="L1623" s="66">
        <v>4926.0386992024241</v>
      </c>
      <c r="M1623" s="1">
        <v>42409</v>
      </c>
      <c r="N1623" s="22">
        <f>IF(Tabela1[[#This Row],[Entry]]=$B$1,Tabela1[[#This Row],[real]],Tabela1[[#This Row],[L2]]/Tabela1[[#This Row],[days2]])</f>
        <v>3.328219603020607</v>
      </c>
      <c r="O1623" s="22">
        <f>IF(Tabela1[[#This Row],[Entry]]=$B$1,Tabela1[[#This Row],[real]],Tabela1[[#This Row],[L]]/($B$1-Tabela1[[#This Row],[Entry]]))</f>
        <v>3.268771532317468</v>
      </c>
      <c r="P1623" s="35">
        <v>879.64510864246586</v>
      </c>
      <c r="Q1623" s="3">
        <f>MIN(500,$B$1-Tabela1[[#This Row],[Entry]])</f>
        <v>500</v>
      </c>
      <c r="R1623" s="21">
        <f>(0.25-Tabela1[[#This Row],[days]]/2000)*$L$2+(Tabela1[[#This Row],[days]]/2000+0.75)*(IF(Tabela1[[#This Row],[real]]&gt;Tabela1[[#This Row],[AV2]],0.4*Tabela1[[#This Row],[real]]+0.6*Tabela1[[#This Row],[AV2]],Tabela1[[#This Row],[AV2]]))</f>
        <v>3.4156783027066</v>
      </c>
      <c r="S1623" s="22">
        <f>Tabela1[[#This Row],[real]]-Tabela1[[#This Row],[AV2]]</f>
        <v>0.21864674921498217</v>
      </c>
      <c r="T1623" s="47">
        <f>Tabela1[[#This Row],[real]]/Tabela1[[#This Row],[AV2]]</f>
        <v>1.0656948084244633</v>
      </c>
      <c r="U1623" s="168">
        <v>43439</v>
      </c>
      <c r="V1623" s="191" t="s">
        <v>4915</v>
      </c>
      <c r="W1623" s="191"/>
      <c r="X1623" s="2"/>
      <c r="Y1623" s="41"/>
      <c r="Z1623" s="40"/>
      <c r="AA1623" s="41"/>
      <c r="AB1623" s="40"/>
    </row>
    <row r="1624" spans="1:28" x14ac:dyDescent="0.2">
      <c r="A1624" s="65">
        <v>974</v>
      </c>
      <c r="B1624" s="65" t="s">
        <v>141</v>
      </c>
      <c r="C1624" s="65" t="s">
        <v>1934</v>
      </c>
      <c r="D1624" s="39">
        <v>2</v>
      </c>
      <c r="E1624" s="41">
        <v>2.1751524857422155</v>
      </c>
      <c r="F1624" s="116">
        <v>1975</v>
      </c>
      <c r="G16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624" s="41">
        <v>0.77</v>
      </c>
      <c r="J1624" s="23">
        <f>(Tabela1[[#This Row],[real]]-1)^3/Tabela1[[#This Row],[Z]]*0.00002</f>
        <v>4.2152364515585392E-5</v>
      </c>
      <c r="K1624" s="66">
        <v>1731.9214679788188</v>
      </c>
      <c r="L1624" s="66">
        <v>2906.0457217813287</v>
      </c>
      <c r="M1624" s="67">
        <v>42409</v>
      </c>
      <c r="N1624" s="22">
        <f>IF(Tabela1[[#This Row],[Entry]]=$B$1,Tabela1[[#This Row],[real]],Tabela1[[#This Row],[L2]]/Tabela1[[#This Row],[days2]])</f>
        <v>1.9688866009289241</v>
      </c>
      <c r="O1624" s="42">
        <f>IF(Tabela1[[#This Row],[Entry]]=$B$1,Tabela1[[#This Row],[real]],Tabela1[[#This Row],[L]]/($B$1-Tabela1[[#This Row],[Entry]]))</f>
        <v>1.928364778886084</v>
      </c>
      <c r="P1624" s="115">
        <v>879.64510864246586</v>
      </c>
      <c r="Q1624" s="43">
        <f>MIN(500,$B$1-Tabela1[[#This Row],[Entry]])</f>
        <v>500</v>
      </c>
      <c r="R1624" s="559">
        <f>(0.25-Tabela1[[#This Row],[days]]/2000)*$L$2+(Tabela1[[#This Row],[days]]/2000+0.75)*(IF(Tabela1[[#This Row],[real]]&gt;Tabela1[[#This Row],[AV2]],0.4*Tabela1[[#This Row],[real]]+0.6*Tabela1[[#This Row],[AV2]],Tabela1[[#This Row],[AV2]]))</f>
        <v>2.0513929548542409</v>
      </c>
      <c r="S1624" s="42">
        <f>Tabela1[[#This Row],[real]]-Tabela1[[#This Row],[AV2]]</f>
        <v>0.20626588481329144</v>
      </c>
      <c r="T1624" s="64">
        <f>Tabela1[[#This Row],[real]]/Tabela1[[#This Row],[AV2]]</f>
        <v>1.1047627043202868</v>
      </c>
      <c r="U1624" s="168">
        <v>43438</v>
      </c>
      <c r="V1624" s="191" t="s">
        <v>4348</v>
      </c>
      <c r="W1624" s="191"/>
      <c r="X1624" s="2"/>
      <c r="Y1624" s="41"/>
      <c r="Z1624" s="40"/>
      <c r="AA1624" s="41"/>
      <c r="AB1624" s="40"/>
    </row>
    <row r="1625" spans="1:28" x14ac:dyDescent="0.2">
      <c r="A1625" s="65">
        <v>795645</v>
      </c>
      <c r="B1625" s="65" t="s">
        <v>378</v>
      </c>
      <c r="C1625" s="65" t="s">
        <v>379</v>
      </c>
      <c r="D1625" s="39">
        <v>3</v>
      </c>
      <c r="E1625" s="41">
        <v>2.7594657379462473</v>
      </c>
      <c r="F1625" s="116">
        <v>2007</v>
      </c>
      <c r="G16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5" s="39"/>
      <c r="I1625" s="41">
        <v>0.66999999999999993</v>
      </c>
      <c r="J1625" s="23">
        <f>(Tabela1[[#This Row],[real]]-1)^3/Tabela1[[#This Row],[Z]]*0.00002</f>
        <v>1.6259142437421387E-4</v>
      </c>
      <c r="K1625" s="66">
        <v>2368.437609544957</v>
      </c>
      <c r="L1625" s="66">
        <v>4036.0887591893334</v>
      </c>
      <c r="M1625" s="67">
        <v>42409</v>
      </c>
      <c r="N1625" s="22">
        <f>IF(Tabela1[[#This Row],[Entry]]=$B$1,Tabela1[[#This Row],[real]],Tabela1[[#This Row],[L2]]/Tabela1[[#This Row],[days2]])</f>
        <v>2.6924922179128661</v>
      </c>
      <c r="O1625" s="42">
        <f>IF(Tabela1[[#This Row],[Entry]]=$B$1,Tabela1[[#This Row],[real]],Tabela1[[#This Row],[L]]/($B$1-Tabela1[[#This Row],[Entry]]))</f>
        <v>2.6782274447175403</v>
      </c>
      <c r="P1625" s="115">
        <v>879.64510864246586</v>
      </c>
      <c r="Q1625" s="43">
        <f>MIN(500,$B$1-Tabela1[[#This Row],[Entry]])</f>
        <v>500</v>
      </c>
      <c r="R1625" s="41">
        <f>(0.25-Tabela1[[#This Row],[days]]/2000)*$L$2+(Tabela1[[#This Row],[days]]/2000+0.75)*(IF(Tabela1[[#This Row],[real]]&gt;Tabela1[[#This Row],[AV2]],0.4*Tabela1[[#This Row],[real]]+0.6*Tabela1[[#This Row],[AV2]],Tabela1[[#This Row],[AV2]]))</f>
        <v>2.7192816259262185</v>
      </c>
      <c r="S1625" s="42">
        <f>Tabela1[[#This Row],[real]]-Tabela1[[#This Row],[AV2]]</f>
        <v>6.6973520033381195E-2</v>
      </c>
      <c r="T1625" s="64">
        <f>Tabela1[[#This Row],[real]]/Tabela1[[#This Row],[AV2]]</f>
        <v>1.0248741740413634</v>
      </c>
      <c r="U1625" s="168">
        <v>43438</v>
      </c>
      <c r="V1625" s="191" t="s">
        <v>4551</v>
      </c>
      <c r="W1625" s="191"/>
      <c r="X1625" s="2"/>
      <c r="Y1625" s="41"/>
      <c r="Z1625" s="40"/>
      <c r="AA1625" s="41"/>
      <c r="AB1625" s="40"/>
    </row>
    <row r="1626" spans="1:28" x14ac:dyDescent="0.2">
      <c r="A1626" s="65">
        <v>1758827</v>
      </c>
      <c r="B1626" s="65" t="s">
        <v>1060</v>
      </c>
      <c r="C1626" s="65" t="s">
        <v>1061</v>
      </c>
      <c r="D1626" s="39">
        <v>3</v>
      </c>
      <c r="E1626" s="41">
        <v>3.0366268746729221</v>
      </c>
      <c r="F1626" s="116">
        <v>2008</v>
      </c>
      <c r="G16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6" s="39"/>
      <c r="I1626" s="41">
        <v>0.65999999999999992</v>
      </c>
      <c r="J1626" s="23">
        <f>(Tabela1[[#This Row],[real]]-1)^3/Tabela1[[#This Row],[Z]]*0.00002</f>
        <v>2.5598850908305866E-4</v>
      </c>
      <c r="K1626" s="66">
        <v>2705.5918878640359</v>
      </c>
      <c r="L1626" s="66">
        <v>4642.0108391643944</v>
      </c>
      <c r="M1626" s="67">
        <v>42409</v>
      </c>
      <c r="N1626" s="22">
        <f>IF(Tabela1[[#This Row],[Entry]]=$B$1,Tabela1[[#This Row],[real]],Tabela1[[#This Row],[L2]]/Tabela1[[#This Row],[days2]])</f>
        <v>3.0757766527452279</v>
      </c>
      <c r="O1626" s="42">
        <f>IF(Tabela1[[#This Row],[Entry]]=$B$1,Tabela1[[#This Row],[real]],Tabela1[[#This Row],[L]]/($B$1-Tabela1[[#This Row],[Entry]]))</f>
        <v>3.0802991633473087</v>
      </c>
      <c r="P1626" s="115">
        <v>879.64510864246586</v>
      </c>
      <c r="Q1626" s="43">
        <f>MIN(500,$B$1-Tabela1[[#This Row],[Entry]])</f>
        <v>500</v>
      </c>
      <c r="R162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3.0757766527452279</v>
      </c>
      <c r="S1626" s="42">
        <f>Tabela1[[#This Row],[real]]-Tabela1[[#This Row],[AV2]]</f>
        <v>-3.9149778072305796E-2</v>
      </c>
      <c r="T1626" s="64">
        <f>Tabela1[[#This Row],[real]]/Tabela1[[#This Row],[AV2]]</f>
        <v>0.98727157967163726</v>
      </c>
      <c r="U1626" s="172">
        <v>43438</v>
      </c>
      <c r="V1626" s="191" t="s">
        <v>4102</v>
      </c>
      <c r="W1626" s="191"/>
      <c r="X1626" s="2"/>
      <c r="Y1626" s="41"/>
      <c r="Z1626" s="40"/>
      <c r="AA1626" s="41"/>
      <c r="AB1626" s="40"/>
    </row>
    <row r="1627" spans="1:28" x14ac:dyDescent="0.2">
      <c r="A1627" s="65">
        <v>633917</v>
      </c>
      <c r="B1627" s="65" t="s">
        <v>3078</v>
      </c>
      <c r="C1627" s="65" t="s">
        <v>3079</v>
      </c>
      <c r="D1627" s="39">
        <v>3</v>
      </c>
      <c r="E1627" s="41">
        <v>3.0590499993107589</v>
      </c>
      <c r="F1627" s="116">
        <v>2006</v>
      </c>
      <c r="G16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7" s="39"/>
      <c r="I1627" s="41">
        <v>0.42</v>
      </c>
      <c r="J1627" s="23">
        <f>(Tabela1[[#This Row],[real]]-1)^3/Tabela1[[#This Row],[Z]]*0.00002</f>
        <v>4.1570130037267274E-4</v>
      </c>
      <c r="K1627" s="66">
        <v>2456.0893506847519</v>
      </c>
      <c r="L1627" s="66">
        <v>4077.7755510907514</v>
      </c>
      <c r="M1627" s="67">
        <v>42636</v>
      </c>
      <c r="N1627" s="22">
        <f>IF(Tabela1[[#This Row],[Entry]]=$B$1,Tabela1[[#This Row],[real]],Tabela1[[#This Row],[L2]]/Tabela1[[#This Row],[days2]])</f>
        <v>3.1725849132409385</v>
      </c>
      <c r="O1627" s="42">
        <f>IF(Tabela1[[#This Row],[Entry]]=$B$1,Tabela1[[#This Row],[real]],Tabela1[[#This Row],[L]]/($B$1-Tabela1[[#This Row],[Entry]]))</f>
        <v>3.1857621492896495</v>
      </c>
      <c r="P1627" s="115">
        <v>774.1603196920413</v>
      </c>
      <c r="Q1627" s="43">
        <f>MIN(500,$B$1-Tabela1[[#This Row],[Entry]])</f>
        <v>500</v>
      </c>
      <c r="R1627" s="41">
        <f>(0.25-Tabela1[[#This Row],[days]]/2000)*$L$2+(Tabela1[[#This Row],[days]]/2000+0.75)*(IF(Tabela1[[#This Row],[real]]&gt;Tabela1[[#This Row],[AV2]],0.4*Tabela1[[#This Row],[real]]+0.6*Tabela1[[#This Row],[AV2]],Tabela1[[#This Row],[AV2]]))</f>
        <v>3.1725849132409385</v>
      </c>
      <c r="S1627" s="42">
        <f>Tabela1[[#This Row],[real]]-Tabela1[[#This Row],[AV2]]</f>
        <v>-0.11353491393017956</v>
      </c>
      <c r="T1627" s="64">
        <f>Tabela1[[#This Row],[real]]/Tabela1[[#This Row],[AV2]]</f>
        <v>0.96421375092079142</v>
      </c>
      <c r="U1627" s="172">
        <v>43438</v>
      </c>
      <c r="V1627" s="191" t="s">
        <v>3938</v>
      </c>
      <c r="W1627" s="191"/>
      <c r="X1627" s="2"/>
      <c r="Y1627" s="41"/>
      <c r="Z1627" s="40"/>
      <c r="AA1627" s="41"/>
      <c r="AB1627" s="40"/>
    </row>
    <row r="1628" spans="1:28" x14ac:dyDescent="0.2">
      <c r="A1628" s="65">
        <v>403254</v>
      </c>
      <c r="B1628" s="65" t="s">
        <v>1200</v>
      </c>
      <c r="C1628" s="65" t="s">
        <v>1200</v>
      </c>
      <c r="D1628" s="39">
        <v>3.5</v>
      </c>
      <c r="E1628" s="41">
        <v>3.331888894247296</v>
      </c>
      <c r="F1628" s="116">
        <v>2004</v>
      </c>
      <c r="G16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28" s="39"/>
      <c r="I1628" s="41">
        <v>0.77</v>
      </c>
      <c r="J1628" s="23">
        <f>(Tabela1[[#This Row],[real]]-1)^3/Tabela1[[#This Row],[Z]]*0.00002</f>
        <v>3.2935391689475289E-4</v>
      </c>
      <c r="K1628" s="66">
        <v>2856.51215352598</v>
      </c>
      <c r="L1628" s="66">
        <v>4856.1701744904576</v>
      </c>
      <c r="M1628" s="67">
        <v>42409</v>
      </c>
      <c r="N1628" s="22">
        <f>IF(Tabela1[[#This Row],[Entry]]=$B$1,Tabela1[[#This Row],[real]],Tabela1[[#This Row],[L2]]/Tabela1[[#This Row],[days2]])</f>
        <v>3.2473461461456465</v>
      </c>
      <c r="O1628" s="42">
        <f>IF(Tabela1[[#This Row],[Entry]]=$B$1,Tabela1[[#This Row],[real]],Tabela1[[#This Row],[L]]/($B$1-Tabela1[[#This Row],[Entry]]))</f>
        <v>3.2224088749107218</v>
      </c>
      <c r="P1628" s="115">
        <v>879.64510864246586</v>
      </c>
      <c r="Q1628" s="43">
        <f>MIN(500,$B$1-Tabela1[[#This Row],[Entry]])</f>
        <v>500</v>
      </c>
      <c r="R1628" s="41">
        <f>(0.25-Tabela1[[#This Row],[days]]/2000)*$L$2+(Tabela1[[#This Row],[days]]/2000+0.75)*(IF(Tabela1[[#This Row],[real]]&gt;Tabela1[[#This Row],[AV2]],0.4*Tabela1[[#This Row],[real]]+0.6*Tabela1[[#This Row],[AV2]],Tabela1[[#This Row],[AV2]]))</f>
        <v>3.2811632453863062</v>
      </c>
      <c r="S1628" s="42">
        <f>Tabela1[[#This Row],[real]]-Tabela1[[#This Row],[AV2]]</f>
        <v>8.4542748101649412E-2</v>
      </c>
      <c r="T1628" s="64">
        <f>Tabela1[[#This Row],[real]]/Tabela1[[#This Row],[AV2]]</f>
        <v>1.0260344121928595</v>
      </c>
      <c r="U1628" s="172">
        <v>43438</v>
      </c>
      <c r="V1628" s="191" t="s">
        <v>4004</v>
      </c>
      <c r="W1628" s="191"/>
      <c r="X1628" s="2"/>
      <c r="Y1628" s="41"/>
      <c r="Z1628" s="40"/>
      <c r="AA1628" s="41"/>
      <c r="AB1628" s="40"/>
    </row>
    <row r="1629" spans="1:28" x14ac:dyDescent="0.2">
      <c r="A1629" s="65">
        <v>42164</v>
      </c>
      <c r="B1629" s="65" t="s">
        <v>1236</v>
      </c>
      <c r="C1629" s="65" t="s">
        <v>1237</v>
      </c>
      <c r="D1629" s="39">
        <v>3.5</v>
      </c>
      <c r="E1629" s="41">
        <v>3.2144071293300396</v>
      </c>
      <c r="F1629" s="116">
        <v>2003</v>
      </c>
      <c r="G16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4.264369576251422</v>
      </c>
      <c r="H1629" s="39"/>
      <c r="I1629" s="41">
        <v>0.59</v>
      </c>
      <c r="J1629" s="23">
        <f>(Tabela1[[#This Row],[real]]-1)^3/Tabela1[[#This Row],[Z]]*0.00002</f>
        <v>3.680869301617593E-4</v>
      </c>
      <c r="K1629" s="66">
        <v>2627.8058910393024</v>
      </c>
      <c r="L1629" s="66">
        <v>4407.5096864218031</v>
      </c>
      <c r="M1629" s="67">
        <v>42409</v>
      </c>
      <c r="N1629" s="22">
        <f>IF(Tabela1[[#This Row],[Entry]]=$B$1,Tabela1[[#This Row],[real]],Tabela1[[#This Row],[L2]]/Tabela1[[#This Row],[days2]])</f>
        <v>2.9873478124544217</v>
      </c>
      <c r="O1629" s="42">
        <f>IF(Tabela1[[#This Row],[Entry]]=$B$1,Tabela1[[#This Row],[real]],Tabela1[[#This Row],[L]]/($B$1-Tabela1[[#This Row],[Entry]]))</f>
        <v>2.924691231865828</v>
      </c>
      <c r="P1629" s="115">
        <v>879.64510864246586</v>
      </c>
      <c r="Q1629" s="43">
        <f>MIN(500,$B$1-Tabela1[[#This Row],[Entry]])</f>
        <v>500</v>
      </c>
      <c r="R1629" s="41">
        <f>(0.25-Tabela1[[#This Row],[days]]/2000)*$L$2+(Tabela1[[#This Row],[days]]/2000+0.75)*(IF(Tabela1[[#This Row],[real]]&gt;Tabela1[[#This Row],[AV2]],0.4*Tabela1[[#This Row],[real]]+0.6*Tabela1[[#This Row],[AV2]],Tabela1[[#This Row],[AV2]]))</f>
        <v>3.0781715392046687</v>
      </c>
      <c r="S1629" s="42">
        <f>Tabela1[[#This Row],[real]]-Tabela1[[#This Row],[AV2]]</f>
        <v>0.22705931687561787</v>
      </c>
      <c r="T1629" s="64">
        <f>Tabela1[[#This Row],[real]]/Tabela1[[#This Row],[AV2]]</f>
        <v>1.0760069905248377</v>
      </c>
      <c r="U1629" s="168">
        <v>43437</v>
      </c>
      <c r="V1629" s="191" t="s">
        <v>4744</v>
      </c>
      <c r="W1629" s="191"/>
      <c r="X1629" s="2"/>
      <c r="Y1629" s="41"/>
      <c r="Z1629" s="40"/>
      <c r="AA1629" s="41"/>
      <c r="AB1629" s="40"/>
    </row>
    <row r="1630" spans="1:28" x14ac:dyDescent="0.2">
      <c r="A1630" s="65">
        <v>3592492</v>
      </c>
      <c r="B1630" s="65" t="s">
        <v>82</v>
      </c>
      <c r="C1630" s="65" t="s">
        <v>82</v>
      </c>
      <c r="D1630" s="39">
        <v>4</v>
      </c>
      <c r="E1630" s="41">
        <v>3.6903437818889886</v>
      </c>
      <c r="F1630" s="116">
        <v>2011</v>
      </c>
      <c r="G16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2.8904711990779814</v>
      </c>
      <c r="H1630" s="39"/>
      <c r="I1630" s="41">
        <v>0.9</v>
      </c>
      <c r="J1630" s="23">
        <f>(Tabela1[[#This Row],[real]]-1)^3/Tabela1[[#This Row],[Z]]*0.00002</f>
        <v>4.3272384164849518E-4</v>
      </c>
      <c r="K1630" s="66">
        <v>3446.59068410175</v>
      </c>
      <c r="L1630" s="66">
        <v>5955.7162164189485</v>
      </c>
      <c r="M1630" s="67">
        <v>42409</v>
      </c>
      <c r="N1630" s="22">
        <f>IF(Tabela1[[#This Row],[Entry]]=$B$1,Tabela1[[#This Row],[real]],Tabela1[[#This Row],[L2]]/Tabela1[[#This Row],[days2]])</f>
        <v>3.9181604606666736</v>
      </c>
      <c r="O1630" s="42">
        <f>IF(Tabela1[[#This Row],[Entry]]=$B$1,Tabela1[[#This Row],[real]],Tabela1[[#This Row],[L]]/($B$1-Tabela1[[#This Row],[Entry]]))</f>
        <v>3.9520346492494682</v>
      </c>
      <c r="P1630" s="115">
        <v>879.64510864246586</v>
      </c>
      <c r="Q1630" s="43">
        <f>MIN(500,$B$1-Tabela1[[#This Row],[Entry]])</f>
        <v>500</v>
      </c>
      <c r="R1630" s="41">
        <f>(0.25-Tabela1[[#This Row],[days]]/2000)*$L$2+(Tabela1[[#This Row],[days]]/2000+0.75)*(IF(Tabela1[[#This Row],[real]]&gt;Tabela1[[#This Row],[AV2]],0.4*Tabela1[[#This Row],[real]]+0.6*Tabela1[[#This Row],[AV2]],Tabela1[[#This Row],[AV2]]))</f>
        <v>3.9181604606666736</v>
      </c>
      <c r="S1630" s="42">
        <f>Tabela1[[#This Row],[real]]-Tabela1[[#This Row],[AV2]]</f>
        <v>-0.22781667877768497</v>
      </c>
      <c r="T1630" s="64">
        <f>Tabela1[[#This Row],[real]]/Tabela1[[#This Row],[AV2]]</f>
        <v>0.94185621516406148</v>
      </c>
      <c r="U1630" s="168">
        <v>43437</v>
      </c>
      <c r="V1630" s="191" t="s">
        <v>4115</v>
      </c>
      <c r="W1630" s="191"/>
      <c r="X1630" s="2"/>
      <c r="Y1630" s="41"/>
      <c r="Z1630" s="40"/>
      <c r="AA1630" s="41"/>
      <c r="AB1630" s="40"/>
    </row>
    <row r="1631" spans="1:28" x14ac:dyDescent="0.2">
      <c r="A1631" s="65">
        <v>2648</v>
      </c>
      <c r="B1631" s="65" t="s">
        <v>2335</v>
      </c>
      <c r="C1631" s="65" t="s">
        <v>649</v>
      </c>
      <c r="D1631" s="39">
        <v>3.5</v>
      </c>
      <c r="E1631" s="41">
        <v>3.4688735820224421</v>
      </c>
      <c r="F1631" s="116">
        <v>1995</v>
      </c>
      <c r="G16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1" s="39"/>
      <c r="I1631" s="41">
        <v>0.65</v>
      </c>
      <c r="J1631" s="23">
        <f>(Tabela1[[#This Row],[real]]-1)^3/Tabela1[[#This Row],[Z]]*0.00002</f>
        <v>4.6303433569816347E-4</v>
      </c>
      <c r="K1631" s="66">
        <v>3071.2645026617975</v>
      </c>
      <c r="L1631" s="66">
        <v>5248.3081534742114</v>
      </c>
      <c r="M1631" s="67">
        <v>42409</v>
      </c>
      <c r="N1631" s="22">
        <f>IF(Tabela1[[#This Row],[Entry]]=$B$1,Tabela1[[#This Row],[real]],Tabela1[[#This Row],[L2]]/Tabela1[[#This Row],[days2]])</f>
        <v>3.4914813627527614</v>
      </c>
      <c r="O1631" s="42">
        <f>IF(Tabela1[[#This Row],[Entry]]=$B$1,Tabela1[[#This Row],[real]],Tabela1[[#This Row],[L]]/($B$1-Tabela1[[#This Row],[Entry]]))</f>
        <v>3.4826198762270812</v>
      </c>
      <c r="P1631" s="115">
        <v>879.64510864246586</v>
      </c>
      <c r="Q1631" s="43">
        <f>MIN(500,$B$1-Tabela1[[#This Row],[Entry]])</f>
        <v>500</v>
      </c>
      <c r="R1631" s="41">
        <f>(0.25-Tabela1[[#This Row],[days]]/2000)*$L$2+(Tabela1[[#This Row],[days]]/2000+0.75)*(IF(Tabela1[[#This Row],[real]]&gt;Tabela1[[#This Row],[AV2]],0.4*Tabela1[[#This Row],[real]]+0.6*Tabela1[[#This Row],[AV2]],Tabela1[[#This Row],[AV2]]))</f>
        <v>3.4914813627527614</v>
      </c>
      <c r="S1631" s="42">
        <f>Tabela1[[#This Row],[real]]-Tabela1[[#This Row],[AV2]]</f>
        <v>-2.2607780730319327E-2</v>
      </c>
      <c r="T1631" s="64">
        <f>Tabela1[[#This Row],[real]]/Tabela1[[#This Row],[AV2]]</f>
        <v>0.99352487429218439</v>
      </c>
      <c r="U1631" s="168">
        <v>43437</v>
      </c>
      <c r="V1631" s="191" t="s">
        <v>3941</v>
      </c>
      <c r="W1631" s="191"/>
      <c r="X1631" s="2"/>
      <c r="Y1631" s="41"/>
      <c r="Z1631" s="40"/>
      <c r="AA1631" s="41"/>
      <c r="AB1631" s="40"/>
    </row>
    <row r="1632" spans="1:28" x14ac:dyDescent="0.2">
      <c r="A1632" s="65">
        <v>6156</v>
      </c>
      <c r="B1632" s="65" t="s">
        <v>182</v>
      </c>
      <c r="C1632" s="65" t="s">
        <v>183</v>
      </c>
      <c r="D1632" s="39">
        <v>3.5</v>
      </c>
      <c r="E1632" s="41">
        <v>3.5968507276139241</v>
      </c>
      <c r="F1632" s="116">
        <v>1971</v>
      </c>
      <c r="G16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2" s="39"/>
      <c r="I1632" s="41">
        <v>0.78</v>
      </c>
      <c r="J1632" s="23">
        <f>(Tabela1[[#This Row],[real]]-1)^3/Tabela1[[#This Row],[Z]]*0.00002</f>
        <v>4.4903102780834213E-4</v>
      </c>
      <c r="K1632" s="66">
        <v>3403.1597686261516</v>
      </c>
      <c r="L1632" s="66">
        <v>5893.6205003640553</v>
      </c>
      <c r="M1632" s="67">
        <v>42409</v>
      </c>
      <c r="N1632" s="22">
        <f>IF(Tabela1[[#This Row],[Entry]]=$B$1,Tabela1[[#This Row],[real]],Tabela1[[#This Row],[L2]]/Tabela1[[#This Row],[days2]])</f>
        <v>3.868787236114076</v>
      </c>
      <c r="O1632" s="42">
        <f>IF(Tabela1[[#This Row],[Entry]]=$B$1,Tabela1[[#This Row],[real]],Tabela1[[#This Row],[L]]/($B$1-Tabela1[[#This Row],[Entry]]))</f>
        <v>3.910829794534874</v>
      </c>
      <c r="P1632" s="115">
        <v>879.64510864246586</v>
      </c>
      <c r="Q1632" s="43">
        <f>MIN(500,$B$1-Tabela1[[#This Row],[Entry]])</f>
        <v>500</v>
      </c>
      <c r="R1632" s="41">
        <f>(0.25-Tabela1[[#This Row],[days]]/2000)*$L$2+(Tabela1[[#This Row],[days]]/2000+0.75)*(IF(Tabela1[[#This Row],[real]]&gt;Tabela1[[#This Row],[AV2]],0.4*Tabela1[[#This Row],[real]]+0.6*Tabela1[[#This Row],[AV2]],Tabela1[[#This Row],[AV2]]))</f>
        <v>3.868787236114076</v>
      </c>
      <c r="S1632" s="42">
        <f>Tabela1[[#This Row],[real]]-Tabela1[[#This Row],[AV2]]</f>
        <v>-0.27193650850015194</v>
      </c>
      <c r="T1632" s="64">
        <f>Tabela1[[#This Row],[real]]/Tabela1[[#This Row],[AV2]]</f>
        <v>0.92971014121384121</v>
      </c>
      <c r="U1632" s="168">
        <v>43437</v>
      </c>
      <c r="V1632" s="191" t="s">
        <v>4388</v>
      </c>
      <c r="W1632" s="191"/>
      <c r="X1632" s="2"/>
      <c r="Y1632" s="41"/>
      <c r="Z1632" s="40"/>
      <c r="AA1632" s="41"/>
      <c r="AB1632" s="40"/>
    </row>
    <row r="1633" spans="1:28" x14ac:dyDescent="0.2">
      <c r="A1633" s="65">
        <v>4012146</v>
      </c>
      <c r="B1633" s="65" t="s">
        <v>1894</v>
      </c>
      <c r="C1633" s="65" t="s">
        <v>1894</v>
      </c>
      <c r="D1633" s="39">
        <v>4</v>
      </c>
      <c r="E1633" s="41">
        <v>3.6232148086190881</v>
      </c>
      <c r="F1633" s="116">
        <v>2012</v>
      </c>
      <c r="G16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6.1430133481504194</v>
      </c>
      <c r="I1633" s="41">
        <v>0.83</v>
      </c>
      <c r="J1633" s="23">
        <f>(Tabela1[[#This Row],[real]]-1)^3/Tabela1[[#This Row],[Z]]*0.00002</f>
        <v>4.3496415573821858E-4</v>
      </c>
      <c r="K1633" s="66">
        <v>3130.3792778754673</v>
      </c>
      <c r="L1633" s="66">
        <v>5314.3889278860497</v>
      </c>
      <c r="M1633" s="67">
        <v>42409</v>
      </c>
      <c r="N1633" s="22">
        <f>IF(Tabela1[[#This Row],[Entry]]=$B$1,Tabela1[[#This Row],[real]],Tabela1[[#This Row],[L2]]/Tabela1[[#This Row],[days2]])</f>
        <v>3.5586843456749313</v>
      </c>
      <c r="O1633" s="42">
        <f>IF(Tabela1[[#This Row],[Entry]]=$B$1,Tabela1[[#This Row],[real]],Tabela1[[#This Row],[L]]/($B$1-Tabela1[[#This Row],[Entry]]))</f>
        <v>3.5264690961420371</v>
      </c>
      <c r="P1633" s="115">
        <v>879.64510864246586</v>
      </c>
      <c r="Q1633" s="43">
        <f>MIN(500,$B$1-Tabela1[[#This Row],[Entry]])</f>
        <v>500</v>
      </c>
      <c r="R1633" s="41">
        <f>(0.25-Tabela1[[#This Row],[days]]/2000)*$L$2+(Tabela1[[#This Row],[days]]/2000+0.75)*(IF(Tabela1[[#This Row],[real]]&gt;Tabela1[[#This Row],[AV2]],0.4*Tabela1[[#This Row],[real]]+0.6*Tabela1[[#This Row],[AV2]],Tabela1[[#This Row],[AV2]]))</f>
        <v>3.584496530852594</v>
      </c>
      <c r="S1633" s="42">
        <f>Tabela1[[#This Row],[real]]-Tabela1[[#This Row],[AV2]]</f>
        <v>6.4530462944156763E-2</v>
      </c>
      <c r="T1633" s="64">
        <f>Tabela1[[#This Row],[real]]/Tabela1[[#This Row],[AV2]]</f>
        <v>1.018133235959122</v>
      </c>
      <c r="U1633" s="172">
        <v>43436</v>
      </c>
      <c r="V1633" s="191" t="s">
        <v>3938</v>
      </c>
      <c r="W1633" s="191"/>
      <c r="X1633" s="2"/>
      <c r="Y1633" s="41"/>
      <c r="Z1633" s="40"/>
      <c r="AA1633" s="41"/>
      <c r="AB1633" s="40"/>
    </row>
    <row r="1634" spans="1:28" x14ac:dyDescent="0.2">
      <c r="A1634" s="65">
        <v>93613</v>
      </c>
      <c r="B1634" s="65" t="s">
        <v>1409</v>
      </c>
      <c r="C1634" s="65" t="s">
        <v>2427</v>
      </c>
      <c r="D1634" s="39">
        <v>3</v>
      </c>
      <c r="E1634" s="41">
        <v>2.7460883201824289</v>
      </c>
      <c r="F1634" s="116">
        <v>1991</v>
      </c>
      <c r="G16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0.31523060017857074</v>
      </c>
      <c r="H1634" s="39"/>
      <c r="I1634" s="41">
        <v>0.65</v>
      </c>
      <c r="J1634" s="23">
        <f>(Tabela1[[#This Row],[real]]-1)^3/Tabela1[[#This Row],[Z]]*0.00002</f>
        <v>1.6380051425622286E-4</v>
      </c>
      <c r="K1634" s="66">
        <v>2412.4348573784423</v>
      </c>
      <c r="L1634" s="66">
        <v>4129.9409916638542</v>
      </c>
      <c r="M1634" s="67">
        <v>42409</v>
      </c>
      <c r="N1634" s="22">
        <f>IF(Tabela1[[#This Row],[Entry]]=$B$1,Tabela1[[#This Row],[real]],Tabela1[[#This Row],[L2]]/Tabela1[[#This Row],[days2]])</f>
        <v>2.7425092616060724</v>
      </c>
      <c r="O1634" s="42">
        <f>IF(Tabela1[[#This Row],[Entry]]=$B$1,Tabela1[[#This Row],[real]],Tabela1[[#This Row],[L]]/($B$1-Tabela1[[#This Row],[Entry]]))</f>
        <v>2.7405049712434333</v>
      </c>
      <c r="P1634" s="115">
        <v>879.64510864246586</v>
      </c>
      <c r="Q1634" s="43">
        <f>MIN(500,$B$1-Tabela1[[#This Row],[Entry]])</f>
        <v>500</v>
      </c>
      <c r="R1634" s="41">
        <f>(0.25-Tabela1[[#This Row],[days]]/2000)*$L$2+(Tabela1[[#This Row],[days]]/2000+0.75)*(IF(Tabela1[[#This Row],[real]]&gt;Tabela1[[#This Row],[AV2]],0.4*Tabela1[[#This Row],[real]]+0.6*Tabela1[[#This Row],[AV2]],Tabela1[[#This Row],[AV2]]))</f>
        <v>2.7439408850366149</v>
      </c>
      <c r="S1634" s="42">
        <f>Tabela1[[#This Row],[real]]-Tabela1[[#This Row],[AV2]]</f>
        <v>3.5790585763564309E-3</v>
      </c>
      <c r="T1634" s="64">
        <f>Tabela1[[#This Row],[real]]/Tabela1[[#This Row],[AV2]]</f>
        <v>1.001305030625224</v>
      </c>
      <c r="U1634" s="168">
        <v>43436</v>
      </c>
      <c r="V1634" s="191" t="s">
        <v>4649</v>
      </c>
      <c r="W1634" s="191"/>
      <c r="X1634" s="2"/>
      <c r="Y1634" s="41"/>
      <c r="Z1634" s="40"/>
      <c r="AA1634" s="41"/>
      <c r="AB1634" s="40"/>
    </row>
    <row r="1635" spans="1:28" x14ac:dyDescent="0.2">
      <c r="A1635" s="65">
        <v>7187771</v>
      </c>
      <c r="B1635" s="65" t="s">
        <v>445</v>
      </c>
      <c r="C1635" s="65" t="s">
        <v>1499</v>
      </c>
      <c r="D1635" s="39">
        <v>3</v>
      </c>
      <c r="E1635" s="41">
        <v>2.9088791310192947</v>
      </c>
      <c r="F1635" s="116">
        <v>2016</v>
      </c>
      <c r="G16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5" s="39"/>
      <c r="I1635" s="41">
        <v>0.5</v>
      </c>
      <c r="J1635" s="23">
        <f>(Tabela1[[#This Row],[real]]-1)^3/Tabela1[[#This Row],[Z]]*0.00002</f>
        <v>2.7822444284304542E-4</v>
      </c>
      <c r="K1635" s="66">
        <v>2318.6377406890065</v>
      </c>
      <c r="L1635" s="66">
        <v>3835.7937320287292</v>
      </c>
      <c r="M1635" s="67">
        <v>42718</v>
      </c>
      <c r="N1635" s="22">
        <f>IF(Tabela1[[#This Row],[Entry]]=$B$1,Tabela1[[#This Row],[real]],Tabela1[[#This Row],[L2]]/Tabela1[[#This Row],[days2]])</f>
        <v>3.1500846967531926</v>
      </c>
      <c r="O1635" s="42">
        <f>IF(Tabela1[[#This Row],[Entry]]=$B$1,Tabela1[[#This Row],[real]],Tabela1[[#This Row],[L]]/($B$1-Tabela1[[#This Row],[Entry]]))</f>
        <v>3.2018311619605417</v>
      </c>
      <c r="P1635" s="115">
        <v>736.05568227382503</v>
      </c>
      <c r="Q1635" s="43">
        <f>MIN(500,$B$1-Tabela1[[#This Row],[Entry]])</f>
        <v>500</v>
      </c>
      <c r="R1635" s="41">
        <f>(0.25-Tabela1[[#This Row],[days]]/2000)*$L$2+(Tabela1[[#This Row],[days]]/2000+0.75)*(IF(Tabela1[[#This Row],[real]]&gt;Tabela1[[#This Row],[AV2]],0.4*Tabela1[[#This Row],[real]]+0.6*Tabela1[[#This Row],[AV2]],Tabela1[[#This Row],[AV2]]))</f>
        <v>3.1500846967531926</v>
      </c>
      <c r="S1635" s="42">
        <f>Tabela1[[#This Row],[real]]-Tabela1[[#This Row],[AV2]]</f>
        <v>-0.24120556573389784</v>
      </c>
      <c r="T1635" s="64">
        <f>Tabela1[[#This Row],[real]]/Tabela1[[#This Row],[AV2]]</f>
        <v>0.92342886336278207</v>
      </c>
      <c r="U1635" s="168">
        <v>43436</v>
      </c>
      <c r="V1635" s="191" t="s">
        <v>3952</v>
      </c>
      <c r="W1635" s="191"/>
      <c r="X1635" s="2"/>
      <c r="Y1635" s="41"/>
      <c r="Z1635" s="40"/>
      <c r="AA1635" s="41"/>
      <c r="AB1635" s="40"/>
    </row>
    <row r="1636" spans="1:28" x14ac:dyDescent="0.2">
      <c r="A1636" s="65">
        <v>1806329</v>
      </c>
      <c r="B1636" s="65" t="s">
        <v>1214</v>
      </c>
      <c r="C1636" s="65" t="s">
        <v>1214</v>
      </c>
      <c r="D1636" s="39">
        <v>3</v>
      </c>
      <c r="E1636" s="41">
        <v>3.0566020947001196</v>
      </c>
      <c r="F1636" s="116">
        <v>2009</v>
      </c>
      <c r="G16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6" s="39"/>
      <c r="I1636" s="41">
        <v>0.77</v>
      </c>
      <c r="J1636" s="23">
        <f>(Tabela1[[#This Row],[real]]-1)^3/Tabela1[[#This Row],[Z]]*0.00002</f>
        <v>2.2593842235782652E-4</v>
      </c>
      <c r="K1636" s="66">
        <v>2552.9243420539669</v>
      </c>
      <c r="L1636" s="66">
        <v>4318.8185148057937</v>
      </c>
      <c r="M1636" s="67">
        <v>42409</v>
      </c>
      <c r="N1636" s="22">
        <f>IF(Tabela1[[#This Row],[Entry]]=$B$1,Tabela1[[#This Row],[real]],Tabela1[[#This Row],[L2]]/Tabela1[[#This Row],[days2]])</f>
        <v>2.9022208126568576</v>
      </c>
      <c r="O1636" s="42">
        <f>IF(Tabela1[[#This Row],[Entry]]=$B$1,Tabela1[[#This Row],[real]],Tabela1[[#This Row],[L]]/($B$1-Tabela1[[#This Row],[Entry]]))</f>
        <v>2.8658384305280649</v>
      </c>
      <c r="P1636" s="115">
        <v>879.64510864246586</v>
      </c>
      <c r="Q1636" s="43">
        <f>MIN(500,$B$1-Tabela1[[#This Row],[Entry]])</f>
        <v>500</v>
      </c>
      <c r="R1636" s="41">
        <f>(0.25-Tabela1[[#This Row],[days]]/2000)*$L$2+(Tabela1[[#This Row],[days]]/2000+0.75)*(IF(Tabela1[[#This Row],[real]]&gt;Tabela1[[#This Row],[AV2]],0.4*Tabela1[[#This Row],[real]]+0.6*Tabela1[[#This Row],[AV2]],Tabela1[[#This Row],[AV2]]))</f>
        <v>2.9639733254741625</v>
      </c>
      <c r="S1636" s="42">
        <f>Tabela1[[#This Row],[real]]-Tabela1[[#This Row],[AV2]]</f>
        <v>0.15438128204326196</v>
      </c>
      <c r="T1636" s="64">
        <f>Tabela1[[#This Row],[real]]/Tabela1[[#This Row],[AV2]]</f>
        <v>1.0531941888673635</v>
      </c>
      <c r="U1636" s="168">
        <v>43436</v>
      </c>
      <c r="V1636" s="191" t="s">
        <v>4544</v>
      </c>
      <c r="W1636" s="191"/>
      <c r="X1636" s="2"/>
      <c r="Y1636" s="41"/>
      <c r="Z1636" s="40"/>
      <c r="AA1636" s="41"/>
      <c r="AB1636" s="40"/>
    </row>
    <row r="1637" spans="1:28" x14ac:dyDescent="0.2">
      <c r="A1637" s="10">
        <v>146475</v>
      </c>
      <c r="B1637" s="10" t="s">
        <v>842</v>
      </c>
      <c r="C1637" s="10" t="s">
        <v>1677</v>
      </c>
      <c r="D1637" s="2">
        <v>3.5</v>
      </c>
      <c r="E1637" s="21">
        <v>3.3053485448880777</v>
      </c>
      <c r="F1637" s="116">
        <v>2004</v>
      </c>
      <c r="G16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7" s="39"/>
      <c r="I1637" s="21">
        <v>0.76</v>
      </c>
      <c r="J1637" s="23">
        <f>(Tabela1[[#This Row],[real]]-1)^3/Tabela1[[#This Row],[Z]]*0.00002</f>
        <v>3.2242313021613037E-4</v>
      </c>
      <c r="K1637" s="24">
        <v>2828.7151357385746</v>
      </c>
      <c r="L1637" s="66">
        <v>4799.4713858292771</v>
      </c>
      <c r="M1637" s="1">
        <v>42409</v>
      </c>
      <c r="N1637" s="22">
        <f>IF(Tabela1[[#This Row],[Entry]]=$B$1,Tabela1[[#This Row],[real]],Tabela1[[#This Row],[L2]]/Tabela1[[#This Row],[days2]])</f>
        <v>3.2157458820001392</v>
      </c>
      <c r="O1637" s="22">
        <f>IF(Tabela1[[#This Row],[Entry]]=$B$1,Tabela1[[#This Row],[real]],Tabela1[[#This Row],[L]]/($B$1-Tabela1[[#This Row],[Entry]]))</f>
        <v>3.1847852593425858</v>
      </c>
      <c r="P1637" s="35">
        <v>879.64510864246586</v>
      </c>
      <c r="Q1637" s="3">
        <f>MIN(500,$B$1-Tabela1[[#This Row],[Entry]])</f>
        <v>500</v>
      </c>
      <c r="R1637" s="21">
        <f>(0.25-Tabela1[[#This Row],[days]]/2000)*$L$2+(Tabela1[[#This Row],[days]]/2000+0.75)*(IF(Tabela1[[#This Row],[real]]&gt;Tabela1[[#This Row],[AV2]],0.4*Tabela1[[#This Row],[real]]+0.6*Tabela1[[#This Row],[AV2]],Tabela1[[#This Row],[AV2]]))</f>
        <v>3.2515869471553147</v>
      </c>
      <c r="S1637" s="22">
        <f>Tabela1[[#This Row],[real]]-Tabela1[[#This Row],[AV2]]</f>
        <v>8.96026628879385E-2</v>
      </c>
      <c r="T1637" s="47">
        <f>Tabela1[[#This Row],[real]]/Tabela1[[#This Row],[AV2]]</f>
        <v>1.0278637262320638</v>
      </c>
      <c r="U1637" s="172">
        <v>43436</v>
      </c>
      <c r="V1637" s="191" t="s">
        <v>4685</v>
      </c>
      <c r="W1637" s="191"/>
      <c r="X1637" s="2"/>
      <c r="Y1637" s="41"/>
      <c r="Z1637" s="40"/>
      <c r="AA1637" s="41"/>
      <c r="AB1637" s="40"/>
    </row>
    <row r="1638" spans="1:28" x14ac:dyDescent="0.2">
      <c r="A1638" s="10">
        <v>17269</v>
      </c>
      <c r="B1638" s="10" t="s">
        <v>63</v>
      </c>
      <c r="C1638" s="10" t="s">
        <v>1808</v>
      </c>
      <c r="D1638" s="2">
        <v>4</v>
      </c>
      <c r="E1638" s="21">
        <v>3.8513626550462474</v>
      </c>
      <c r="F1638" s="116">
        <v>1981</v>
      </c>
      <c r="G16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38" s="39">
        <v>2</v>
      </c>
      <c r="I1638" s="21">
        <v>0.71</v>
      </c>
      <c r="J1638" s="23">
        <f>(Tabela1[[#This Row],[real]]-1)^3/Tabela1[[#This Row],[Z]]*0.00002</f>
        <v>6.5302381338748397E-4</v>
      </c>
      <c r="K1638" s="24">
        <v>3224.3965531612666</v>
      </c>
      <c r="L1638" s="66">
        <v>5419.1973522485669</v>
      </c>
      <c r="M1638" s="1">
        <v>42409</v>
      </c>
      <c r="N1638" s="22">
        <f>IF(Tabela1[[#This Row],[Entry]]=$B$1,Tabela1[[#This Row],[real]],Tabela1[[#This Row],[L2]]/Tabela1[[#This Row],[days2]])</f>
        <v>3.6655652620377741</v>
      </c>
      <c r="O1638" s="22">
        <f>IF(Tabela1[[#This Row],[Entry]]=$B$1,Tabela1[[#This Row],[real]],Tabela1[[#This Row],[L]]/($B$1-Tabela1[[#This Row],[Entry]]))</f>
        <v>3.59601682299175</v>
      </c>
      <c r="P1638" s="35">
        <v>879.64510864246586</v>
      </c>
      <c r="Q1638" s="3">
        <f>MIN(500,$B$1-Tabela1[[#This Row],[Entry]])</f>
        <v>500</v>
      </c>
      <c r="R1638" s="21">
        <f>(0.25-Tabela1[[#This Row],[days]]/2000)*$L$2+(Tabela1[[#This Row],[days]]/2000+0.75)*(IF(Tabela1[[#This Row],[real]]&gt;Tabela1[[#This Row],[AV2]],0.4*Tabela1[[#This Row],[real]]+0.6*Tabela1[[#This Row],[AV2]],Tabela1[[#This Row],[AV2]]))</f>
        <v>3.7398842192411634</v>
      </c>
      <c r="S1638" s="22">
        <f>Tabela1[[#This Row],[real]]-Tabela1[[#This Row],[AV2]]</f>
        <v>0.18579739300847331</v>
      </c>
      <c r="T1638" s="47">
        <f>Tabela1[[#This Row],[real]]/Tabela1[[#This Row],[AV2]]</f>
        <v>1.0506872418648969</v>
      </c>
      <c r="U1638" s="172">
        <v>43436</v>
      </c>
      <c r="V1638" s="191" t="s">
        <v>3938</v>
      </c>
      <c r="W1638" s="191"/>
      <c r="X1638" s="2"/>
      <c r="Y1638" s="41"/>
      <c r="Z1638" s="40"/>
      <c r="AA1638" s="41"/>
      <c r="AB1638" s="40"/>
    </row>
    <row r="1639" spans="1:28" x14ac:dyDescent="0.2">
      <c r="A1639" s="65">
        <v>4143087</v>
      </c>
      <c r="B1639" s="65" t="s">
        <v>3048</v>
      </c>
      <c r="C1639" s="65" t="s">
        <v>3049</v>
      </c>
      <c r="D1639" s="39">
        <v>3</v>
      </c>
      <c r="E1639" s="41">
        <v>3.0031532319305243</v>
      </c>
      <c r="F1639" s="116">
        <v>2012</v>
      </c>
      <c r="G16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639" s="41">
        <v>0.48</v>
      </c>
      <c r="J1639" s="23">
        <f>(Tabela1[[#This Row],[real]]-1)^3/Tabela1[[#This Row],[Z]]*0.00002</f>
        <v>3.349124363228383E-4</v>
      </c>
      <c r="K1639" s="66">
        <v>2454.2317573092259</v>
      </c>
      <c r="L1639" s="66">
        <v>4096.764972880178</v>
      </c>
      <c r="M1639" s="67">
        <v>42629</v>
      </c>
      <c r="N1639" s="22">
        <f>IF(Tabela1[[#This Row],[Entry]]=$B$1,Tabela1[[#This Row],[real]],Tabela1[[#This Row],[L2]]/Tabela1[[#This Row],[days2]])</f>
        <v>3.1569207992013091</v>
      </c>
      <c r="O1639" s="42">
        <f>IF(Tabela1[[#This Row],[Entry]]=$B$1,Tabela1[[#This Row],[real]],Tabela1[[#This Row],[L]]/($B$1-Tabela1[[#This Row],[Entry]]))</f>
        <v>3.1831895671174655</v>
      </c>
      <c r="P1639" s="115">
        <v>777.413154593596</v>
      </c>
      <c r="Q1639" s="43">
        <f>MIN(500,$B$1-Tabela1[[#This Row],[Entry]])</f>
        <v>500</v>
      </c>
      <c r="R1639" s="41">
        <f>(0.25-Tabela1[[#This Row],[days]]/2000)*$L$2+(Tabela1[[#This Row],[days]]/2000+0.75)*(IF(Tabela1[[#This Row],[real]]&gt;Tabela1[[#This Row],[AV2]],0.4*Tabela1[[#This Row],[real]]+0.6*Tabela1[[#This Row],[AV2]],Tabela1[[#This Row],[AV2]]))</f>
        <v>3.1569207992013091</v>
      </c>
      <c r="S1639" s="42">
        <f>Tabela1[[#This Row],[real]]-Tabela1[[#This Row],[AV2]]</f>
        <v>-0.15376756727078478</v>
      </c>
      <c r="T1639" s="64">
        <f>Tabela1[[#This Row],[real]]/Tabela1[[#This Row],[AV2]]</f>
        <v>0.95129191479568087</v>
      </c>
      <c r="U1639" s="168">
        <v>43435</v>
      </c>
      <c r="V1639" s="191" t="s">
        <v>4068</v>
      </c>
      <c r="W1639" s="191"/>
      <c r="X1639" s="2"/>
      <c r="Y1639" s="41"/>
      <c r="Z1639" s="40"/>
      <c r="AA1639" s="41"/>
      <c r="AB1639" s="40"/>
    </row>
    <row r="1640" spans="1:28" x14ac:dyDescent="0.2">
      <c r="A1640" s="65">
        <v>5069</v>
      </c>
      <c r="B1640" s="65" t="s">
        <v>314</v>
      </c>
      <c r="C1640" s="65" t="s">
        <v>6555</v>
      </c>
      <c r="D1640" s="39">
        <v>3</v>
      </c>
      <c r="E1640" s="41">
        <v>3.0669770449004163</v>
      </c>
      <c r="F1640" s="116">
        <v>1991</v>
      </c>
      <c r="G16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0" s="39"/>
      <c r="I1640" s="41">
        <v>0.45</v>
      </c>
      <c r="J1640" s="23">
        <f>(Tabela1[[#This Row],[real]]-1)^3/Tabela1[[#This Row],[Z]]*0.00002</f>
        <v>3.9248624622382794E-4</v>
      </c>
      <c r="K1640" s="66">
        <v>2501.6177816965442</v>
      </c>
      <c r="L1640" s="66">
        <v>4183.3953747055748</v>
      </c>
      <c r="M1640" s="67">
        <v>42549</v>
      </c>
      <c r="N1640" s="22">
        <f>IF(Tabela1[[#This Row],[Entry]]=$B$1,Tabela1[[#This Row],[real]],Tabela1[[#This Row],[L2]]/Tabela1[[#This Row],[days2]])</f>
        <v>3.0710205904096117</v>
      </c>
      <c r="O1640" s="42">
        <f>IF(Tabela1[[#This Row],[Entry]]=$B$1,Tabela1[[#This Row],[real]],Tabela1[[#This Row],[L]]/($B$1-Tabela1[[#This Row],[Entry]]))</f>
        <v>3.0602745974437271</v>
      </c>
      <c r="P1640" s="115">
        <v>814.58841061136593</v>
      </c>
      <c r="Q1640" s="43">
        <f>MIN(500,$B$1-Tabela1[[#This Row],[Entry]])</f>
        <v>500</v>
      </c>
      <c r="R1640" s="41">
        <f>(0.25-Tabela1[[#This Row],[days]]/2000)*$L$2+(Tabela1[[#This Row],[days]]/2000+0.75)*(IF(Tabela1[[#This Row],[real]]&gt;Tabela1[[#This Row],[AV2]],0.4*Tabela1[[#This Row],[real]]+0.6*Tabela1[[#This Row],[AV2]],Tabela1[[#This Row],[AV2]]))</f>
        <v>3.0710205904096117</v>
      </c>
      <c r="S1640" s="42">
        <f>Tabela1[[#This Row],[real]]-Tabela1[[#This Row],[AV2]]</f>
        <v>-4.0435455091953898E-3</v>
      </c>
      <c r="T1640" s="64">
        <f>Tabela1[[#This Row],[real]]/Tabela1[[#This Row],[AV2]]</f>
        <v>0.99868332191525422</v>
      </c>
      <c r="U1640" s="168">
        <v>43435</v>
      </c>
      <c r="V1640" s="191" t="s">
        <v>4821</v>
      </c>
      <c r="W1640" s="191"/>
      <c r="X1640" s="2"/>
      <c r="Y1640" s="41"/>
      <c r="Z1640" s="40"/>
      <c r="AA1640" s="41"/>
      <c r="AB1640" s="40"/>
    </row>
    <row r="1641" spans="1:28" x14ac:dyDescent="0.2">
      <c r="A1641" s="65">
        <v>160</v>
      </c>
      <c r="B1641" s="65" t="s">
        <v>3812</v>
      </c>
      <c r="C1641" s="65" t="s">
        <v>2345</v>
      </c>
      <c r="D1641" s="39">
        <v>3</v>
      </c>
      <c r="E1641" s="41">
        <v>3.1062987058027867</v>
      </c>
      <c r="F1641" s="116">
        <v>1993</v>
      </c>
      <c r="G16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1" s="39"/>
      <c r="I1641" s="41">
        <v>0.65999999999999992</v>
      </c>
      <c r="J1641" s="23">
        <f>(Tabela1[[#This Row],[real]]-1)^3/Tabela1[[#This Row],[Z]]*0.00002</f>
        <v>2.8316915369518115E-4</v>
      </c>
      <c r="K1641" s="66">
        <v>2527.0944954314564</v>
      </c>
      <c r="L1641" s="66">
        <v>4247.9377611710433</v>
      </c>
      <c r="M1641" s="67">
        <v>42409</v>
      </c>
      <c r="N1641" s="22">
        <f>IF(Tabela1[[#This Row],[Entry]]=$B$1,Tabela1[[#This Row],[real]],Tabela1[[#This Row],[L2]]/Tabela1[[#This Row],[days2]])</f>
        <v>2.8728568721668419</v>
      </c>
      <c r="O1641" s="42">
        <f>IF(Tabela1[[#This Row],[Entry]]=$B$1,Tabela1[[#This Row],[real]],Tabela1[[#This Row],[L]]/($B$1-Tabela1[[#This Row],[Entry]]))</f>
        <v>2.8188040883683101</v>
      </c>
      <c r="P1641" s="115">
        <v>879.64510864246586</v>
      </c>
      <c r="Q1641" s="43">
        <f>MIN(500,$B$1-Tabela1[[#This Row],[Entry]])</f>
        <v>500</v>
      </c>
      <c r="R1641" s="41">
        <f>(0.25-Tabela1[[#This Row],[days]]/2000)*$L$2+(Tabela1[[#This Row],[days]]/2000+0.75)*(IF(Tabela1[[#This Row],[real]]&gt;Tabela1[[#This Row],[AV2]],0.4*Tabela1[[#This Row],[real]]+0.6*Tabela1[[#This Row],[AV2]],Tabela1[[#This Row],[AV2]]))</f>
        <v>2.9662336056212197</v>
      </c>
      <c r="S1641" s="42">
        <f>Tabela1[[#This Row],[real]]-Tabela1[[#This Row],[AV2]]</f>
        <v>0.23344183363594473</v>
      </c>
      <c r="T1641" s="64">
        <f>Tabela1[[#This Row],[real]]/Tabela1[[#This Row],[AV2]]</f>
        <v>1.0812577319453691</v>
      </c>
      <c r="U1641" s="168">
        <v>43435</v>
      </c>
      <c r="V1641" s="191" t="s">
        <v>3940</v>
      </c>
      <c r="W1641" s="191"/>
      <c r="X1641" s="2"/>
      <c r="Y1641" s="41"/>
      <c r="Z1641" s="40"/>
      <c r="AA1641" s="41"/>
      <c r="AB1641" s="40"/>
    </row>
    <row r="1642" spans="1:28" x14ac:dyDescent="0.2">
      <c r="A1642" s="65">
        <v>6703291</v>
      </c>
      <c r="B1642" s="65" t="s">
        <v>3466</v>
      </c>
      <c r="C1642" s="65" t="s">
        <v>3467</v>
      </c>
      <c r="D1642" s="39">
        <v>3.5</v>
      </c>
      <c r="E1642" s="41">
        <v>3.3347490836189078</v>
      </c>
      <c r="F1642" s="116">
        <v>2015</v>
      </c>
      <c r="G16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2" s="39"/>
      <c r="I1642" s="41">
        <v>0.48</v>
      </c>
      <c r="J1642" s="23">
        <f>(Tabela1[[#This Row],[real]]-1)^3/Tabela1[[#This Row],[Z]]*0.00002</f>
        <v>5.302850690964379E-4</v>
      </c>
      <c r="K1642" s="66">
        <v>2365.8532311639756</v>
      </c>
      <c r="L1642" s="66">
        <v>3766.0951605625951</v>
      </c>
      <c r="M1642" s="67">
        <v>42825</v>
      </c>
      <c r="N1642" s="22">
        <f>IF(Tabela1[[#This Row],[Entry]]=$B$1,Tabela1[[#This Row],[real]],Tabela1[[#This Row],[L2]]/Tabela1[[#This Row],[days2]])</f>
        <v>3.4470884418636127</v>
      </c>
      <c r="O1642" s="42">
        <f>IF(Tabela1[[#This Row],[Entry]]=$B$1,Tabela1[[#This Row],[real]],Tabela1[[#This Row],[L]]/($B$1-Tabela1[[#This Row],[Entry]]))</f>
        <v>3.4519662333296015</v>
      </c>
      <c r="P1642" s="115">
        <v>686.33377735005695</v>
      </c>
      <c r="Q1642" s="43">
        <f>MIN(500,$B$1-Tabela1[[#This Row],[Entry]])</f>
        <v>500</v>
      </c>
      <c r="R1642" s="41">
        <f>(0.25-Tabela1[[#This Row],[days]]/2000)*$L$2+(Tabela1[[#This Row],[days]]/2000+0.75)*(IF(Tabela1[[#This Row],[real]]&gt;Tabela1[[#This Row],[AV2]],0.4*Tabela1[[#This Row],[real]]+0.6*Tabela1[[#This Row],[AV2]],Tabela1[[#This Row],[AV2]]))</f>
        <v>3.4470884418636127</v>
      </c>
      <c r="S1642" s="42">
        <f>Tabela1[[#This Row],[real]]-Tabela1[[#This Row],[AV2]]</f>
        <v>-0.11233935824470498</v>
      </c>
      <c r="T1642" s="64">
        <f>Tabela1[[#This Row],[real]]/Tabela1[[#This Row],[AV2]]</f>
        <v>0.96741036380721046</v>
      </c>
      <c r="U1642" s="168">
        <v>43435</v>
      </c>
      <c r="V1642" s="191" t="s">
        <v>4043</v>
      </c>
      <c r="W1642" s="191"/>
      <c r="X1642" s="2"/>
      <c r="Y1642" s="41"/>
      <c r="Z1642" s="40"/>
      <c r="AA1642" s="41"/>
      <c r="AB1642" s="40"/>
    </row>
    <row r="1643" spans="1:28" x14ac:dyDescent="0.2">
      <c r="A1643" s="65">
        <v>3869582</v>
      </c>
      <c r="B1643" s="65" t="s">
        <v>3260</v>
      </c>
      <c r="C1643" s="65" t="s">
        <v>3256</v>
      </c>
      <c r="D1643" s="39">
        <v>3.5</v>
      </c>
      <c r="E1643" s="41">
        <v>3.3596581976439004</v>
      </c>
      <c r="F1643" s="116">
        <v>2011</v>
      </c>
      <c r="G16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3" s="39"/>
      <c r="I1643" s="41">
        <v>0.48</v>
      </c>
      <c r="J1643" s="23">
        <f>(Tabela1[[#This Row],[real]]-1)^3/Tabela1[[#This Row],[Z]]*0.00002</f>
        <v>5.4743940499586393E-4</v>
      </c>
      <c r="K1643" s="66">
        <v>2469.2412074709887</v>
      </c>
      <c r="L1643" s="66">
        <v>3991.4357082067049</v>
      </c>
      <c r="M1643" s="67">
        <v>42699</v>
      </c>
      <c r="N1643" s="22">
        <f>IF(Tabela1[[#This Row],[Entry]]=$B$1,Tabela1[[#This Row],[real]],Tabela1[[#This Row],[L2]]/Tabela1[[#This Row],[days2]])</f>
        <v>3.3149302938926395</v>
      </c>
      <c r="O1643" s="42">
        <f>IF(Tabela1[[#This Row],[Entry]]=$B$1,Tabela1[[#This Row],[real]],Tabela1[[#This Row],[L]]/($B$1-Tabela1[[#This Row],[Entry]]))</f>
        <v>3.2797335318050163</v>
      </c>
      <c r="P1643" s="115">
        <v>744.88480557804451</v>
      </c>
      <c r="Q1643" s="43">
        <f>MIN(500,$B$1-Tabela1[[#This Row],[Entry]])</f>
        <v>500</v>
      </c>
      <c r="R1643" s="41">
        <f>(0.25-Tabela1[[#This Row],[days]]/2000)*$L$2+(Tabela1[[#This Row],[days]]/2000+0.75)*(IF(Tabela1[[#This Row],[real]]&gt;Tabela1[[#This Row],[AV2]],0.4*Tabela1[[#This Row],[real]]+0.6*Tabela1[[#This Row],[AV2]],Tabela1[[#This Row],[AV2]]))</f>
        <v>3.3328214553931437</v>
      </c>
      <c r="S1643" s="42">
        <f>Tabela1[[#This Row],[real]]-Tabela1[[#This Row],[AV2]]</f>
        <v>4.47279037512609E-2</v>
      </c>
      <c r="T1643" s="64">
        <f>Tabela1[[#This Row],[real]]/Tabela1[[#This Row],[AV2]]</f>
        <v>1.0134928640380965</v>
      </c>
      <c r="U1643" s="172">
        <v>43435</v>
      </c>
      <c r="V1643" s="191" t="s">
        <v>4028</v>
      </c>
      <c r="W1643" s="191"/>
      <c r="X1643" s="2"/>
      <c r="Y1643" s="41"/>
      <c r="Z1643" s="40"/>
      <c r="AA1643" s="41"/>
      <c r="AB1643" s="40"/>
    </row>
    <row r="1644" spans="1:28" x14ac:dyDescent="0.2">
      <c r="A1644" s="65">
        <v>94400</v>
      </c>
      <c r="B1644" s="65" t="s">
        <v>101</v>
      </c>
      <c r="C1644" s="65" t="s">
        <v>1824</v>
      </c>
      <c r="D1644" s="39">
        <v>3.5</v>
      </c>
      <c r="E1644" s="41">
        <v>3.4807648908678832</v>
      </c>
      <c r="F1644" s="116">
        <v>1997</v>
      </c>
      <c r="G16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4" s="39"/>
      <c r="I1644" s="41">
        <v>0.61</v>
      </c>
      <c r="J1644" s="23">
        <f>(Tabela1[[#This Row],[real]]-1)^3/Tabela1[[#This Row],[Z]]*0.00002</f>
        <v>5.0056096746428885E-4</v>
      </c>
      <c r="K1644" s="66">
        <v>2894.8573746612578</v>
      </c>
      <c r="L1644" s="66">
        <v>4874.3727013887483</v>
      </c>
      <c r="M1644" s="67">
        <v>42409</v>
      </c>
      <c r="N1644" s="22">
        <f>IF(Tabela1[[#This Row],[Entry]]=$B$1,Tabela1[[#This Row],[real]],Tabela1[[#This Row],[L2]]/Tabela1[[#This Row],[days2]])</f>
        <v>3.2909378409763663</v>
      </c>
      <c r="O1644" s="42">
        <f>IF(Tabela1[[#This Row],[Entry]]=$B$1,Tabela1[[#This Row],[real]],Tabela1[[#This Row],[L]]/($B$1-Tabela1[[#This Row],[Entry]]))</f>
        <v>3.2344875258054069</v>
      </c>
      <c r="P1644" s="115">
        <v>879.64510864246586</v>
      </c>
      <c r="Q1644" s="43">
        <f>MIN(500,$B$1-Tabela1[[#This Row],[Entry]])</f>
        <v>500</v>
      </c>
      <c r="R1644" s="41">
        <f>(0.25-Tabela1[[#This Row],[days]]/2000)*$L$2+(Tabela1[[#This Row],[days]]/2000+0.75)*(IF(Tabela1[[#This Row],[real]]&gt;Tabela1[[#This Row],[AV2]],0.4*Tabela1[[#This Row],[real]]+0.6*Tabela1[[#This Row],[AV2]],Tabela1[[#This Row],[AV2]]))</f>
        <v>3.366868660932973</v>
      </c>
      <c r="S1644" s="42">
        <f>Tabela1[[#This Row],[real]]-Tabela1[[#This Row],[AV2]]</f>
        <v>0.18982704989151689</v>
      </c>
      <c r="T1644" s="64">
        <f>Tabela1[[#This Row],[real]]/Tabela1[[#This Row],[AV2]]</f>
        <v>1.0576817488096943</v>
      </c>
      <c r="U1644" s="168">
        <v>43435</v>
      </c>
      <c r="V1644" s="191" t="s">
        <v>4103</v>
      </c>
      <c r="W1644" s="191"/>
      <c r="X1644" s="2"/>
      <c r="Y1644" s="41"/>
      <c r="Z1644" s="40"/>
      <c r="AA1644" s="41"/>
      <c r="AB1644" s="40"/>
    </row>
    <row r="1645" spans="1:28" x14ac:dyDescent="0.2">
      <c r="A1645" s="65">
        <v>1186202</v>
      </c>
      <c r="B1645" s="65" t="s">
        <v>1689</v>
      </c>
      <c r="C1645" s="65" t="s">
        <v>1689</v>
      </c>
      <c r="D1645" s="39">
        <v>3.5</v>
      </c>
      <c r="E1645" s="41">
        <v>3.5013436341057713</v>
      </c>
      <c r="F1645" s="116">
        <v>1981</v>
      </c>
      <c r="G16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5" s="39"/>
      <c r="I1645" s="41">
        <v>0.57999999999999996</v>
      </c>
      <c r="J1645" s="23">
        <f>(Tabela1[[#This Row],[real]]-1)^3/Tabela1[[#This Row],[Z]]*0.00002</f>
        <v>5.3966229938115604E-4</v>
      </c>
      <c r="K1645" s="66">
        <v>3097.3901931464275</v>
      </c>
      <c r="L1645" s="66">
        <v>5286.0490806267399</v>
      </c>
      <c r="M1645" s="67">
        <v>42409</v>
      </c>
      <c r="N1645" s="22">
        <f>IF(Tabela1[[#This Row],[Entry]]=$B$1,Tabela1[[#This Row],[real]],Tabela1[[#This Row],[L2]]/Tabela1[[#This Row],[days2]])</f>
        <v>3.5211816250834973</v>
      </c>
      <c r="O1645" s="42">
        <f>IF(Tabela1[[#This Row],[Entry]]=$B$1,Tabela1[[#This Row],[real]],Tabela1[[#This Row],[L]]/($B$1-Tabela1[[#This Row],[Entry]]))</f>
        <v>3.507663623508122</v>
      </c>
      <c r="P1645" s="115">
        <v>879.64510864246586</v>
      </c>
      <c r="Q1645" s="43">
        <f>MIN(500,$B$1-Tabela1[[#This Row],[Entry]])</f>
        <v>500</v>
      </c>
      <c r="R1645" s="41">
        <f>(0.25-Tabela1[[#This Row],[days]]/2000)*$L$2+(Tabela1[[#This Row],[days]]/2000+0.75)*(IF(Tabela1[[#This Row],[real]]&gt;Tabela1[[#This Row],[AV2]],0.4*Tabela1[[#This Row],[real]]+0.6*Tabela1[[#This Row],[AV2]],Tabela1[[#This Row],[AV2]]))</f>
        <v>3.5211816250834973</v>
      </c>
      <c r="S1645" s="42">
        <f>Tabela1[[#This Row],[real]]-Tabela1[[#This Row],[AV2]]</f>
        <v>-1.9837990977725983E-2</v>
      </c>
      <c r="T1645" s="64">
        <f>Tabela1[[#This Row],[real]]/Tabela1[[#This Row],[AV2]]</f>
        <v>0.99436609834709799</v>
      </c>
      <c r="U1645" s="168">
        <v>43435</v>
      </c>
      <c r="V1645" s="191" t="s">
        <v>4070</v>
      </c>
      <c r="W1645" s="191"/>
      <c r="X1645" s="2"/>
      <c r="Y1645" s="41"/>
      <c r="Z1645" s="40"/>
      <c r="AA1645" s="41"/>
      <c r="AB1645" s="40"/>
    </row>
    <row r="1646" spans="1:28" x14ac:dyDescent="0.2">
      <c r="A1646" s="65">
        <v>8055</v>
      </c>
      <c r="B1646" s="65" t="s">
        <v>382</v>
      </c>
      <c r="C1646" s="65" t="s">
        <v>383</v>
      </c>
      <c r="D1646" s="39">
        <v>3.5</v>
      </c>
      <c r="E1646" s="41">
        <v>3.5699692949301425</v>
      </c>
      <c r="F1646" s="116">
        <v>1968</v>
      </c>
      <c r="G16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6" s="39"/>
      <c r="I1646" s="41">
        <v>0.78999999999999992</v>
      </c>
      <c r="J1646" s="23">
        <f>(Tabela1[[#This Row],[real]]-1)^3/Tabela1[[#This Row],[Z]]*0.00002</f>
        <v>4.2972112900053832E-4</v>
      </c>
      <c r="K1646" s="66">
        <v>3205.952510227818</v>
      </c>
      <c r="L1646" s="66">
        <v>5495.346915272683</v>
      </c>
      <c r="M1646" s="67">
        <v>42409</v>
      </c>
      <c r="N1646" s="22">
        <f>IF(Tabela1[[#This Row],[Entry]]=$B$1,Tabela1[[#This Row],[real]],Tabela1[[#This Row],[L2]]/Tabela1[[#This Row],[days2]])</f>
        <v>3.6445976664105868</v>
      </c>
      <c r="O1646" s="42">
        <f>IF(Tabela1[[#This Row],[Entry]]=$B$1,Tabela1[[#This Row],[real]],Tabela1[[#This Row],[L]]/($B$1-Tabela1[[#This Row],[Entry]]))</f>
        <v>3.646547389032968</v>
      </c>
      <c r="P1646" s="115">
        <v>879.64510864246586</v>
      </c>
      <c r="Q1646" s="43">
        <f>MIN(500,$B$1-Tabela1[[#This Row],[Entry]])</f>
        <v>500</v>
      </c>
      <c r="R1646" s="41">
        <f>(0.25-Tabela1[[#This Row],[days]]/2000)*$L$2+(Tabela1[[#This Row],[days]]/2000+0.75)*(IF(Tabela1[[#This Row],[real]]&gt;Tabela1[[#This Row],[AV2]],0.4*Tabela1[[#This Row],[real]]+0.6*Tabela1[[#This Row],[AV2]],Tabela1[[#This Row],[AV2]]))</f>
        <v>3.6445976664105868</v>
      </c>
      <c r="S1646" s="42">
        <f>Tabela1[[#This Row],[real]]-Tabela1[[#This Row],[AV2]]</f>
        <v>-7.4628371480444322E-2</v>
      </c>
      <c r="T1646" s="64">
        <f>Tabela1[[#This Row],[real]]/Tabela1[[#This Row],[AV2]]</f>
        <v>0.97952356383031358</v>
      </c>
      <c r="U1646" s="168">
        <v>43435</v>
      </c>
      <c r="V1646" s="191" t="s">
        <v>4374</v>
      </c>
      <c r="W1646" s="191"/>
      <c r="X1646" s="2"/>
      <c r="Y1646" s="41"/>
      <c r="Z1646" s="40"/>
      <c r="AA1646" s="41"/>
      <c r="AB1646" s="40"/>
    </row>
    <row r="1647" spans="1:28" x14ac:dyDescent="0.2">
      <c r="A1647" s="65">
        <v>236229</v>
      </c>
      <c r="B1647" s="65" t="s">
        <v>1280</v>
      </c>
      <c r="C1647" s="65" t="s">
        <v>2591</v>
      </c>
      <c r="D1647" s="39">
        <v>3.5</v>
      </c>
      <c r="E1647" s="41">
        <v>3.4888260312133497</v>
      </c>
      <c r="F1647" s="116">
        <v>1992</v>
      </c>
      <c r="G16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7" s="39"/>
      <c r="I1647" s="41">
        <v>0.65999999999999992</v>
      </c>
      <c r="J1647" s="23">
        <f>(Tabela1[[#This Row],[real]]-1)^3/Tabela1[[#This Row],[Z]]*0.00002</f>
        <v>4.6716433702830192E-4</v>
      </c>
      <c r="K1647" s="66">
        <v>2900.5842289233624</v>
      </c>
      <c r="L1647" s="66">
        <v>4889.619302676947</v>
      </c>
      <c r="M1647" s="67">
        <v>42409</v>
      </c>
      <c r="N1647" s="22">
        <f>IF(Tabela1[[#This Row],[Entry]]=$B$1,Tabela1[[#This Row],[real]],Tabela1[[#This Row],[L2]]/Tabela1[[#This Row],[days2]])</f>
        <v>3.2974482554672089</v>
      </c>
      <c r="O1647" s="42">
        <f>IF(Tabela1[[#This Row],[Entry]]=$B$1,Tabela1[[#This Row],[real]],Tabela1[[#This Row],[L]]/($B$1-Tabela1[[#This Row],[Entry]]))</f>
        <v>3.2446047131233891</v>
      </c>
      <c r="P1647" s="115">
        <v>879.64510864246586</v>
      </c>
      <c r="Q1647" s="43">
        <f>MIN(500,$B$1-Tabela1[[#This Row],[Entry]])</f>
        <v>500</v>
      </c>
      <c r="R1647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3.3739993657656653</v>
      </c>
      <c r="S1647" s="42">
        <f>Tabela1[[#This Row],[real]]-Tabela1[[#This Row],[AV2]]</f>
        <v>0.19137777574614079</v>
      </c>
      <c r="T1647" s="64">
        <f>Tabela1[[#This Row],[real]]/Tabela1[[#This Row],[AV2]]</f>
        <v>1.058038143715776</v>
      </c>
      <c r="U1647" s="172">
        <v>43434</v>
      </c>
      <c r="V1647" s="191" t="s">
        <v>4009</v>
      </c>
      <c r="W1647" s="191"/>
      <c r="X1647" s="2"/>
      <c r="Y1647" s="41"/>
      <c r="Z1647" s="40"/>
      <c r="AA1647" s="41"/>
      <c r="AB1647" s="40"/>
    </row>
    <row r="1648" spans="1:28" x14ac:dyDescent="0.2">
      <c r="A1648" s="65">
        <v>2652</v>
      </c>
      <c r="B1648" s="65" t="s">
        <v>2335</v>
      </c>
      <c r="C1648" s="65" t="s">
        <v>2227</v>
      </c>
      <c r="D1648" s="39">
        <v>3.5</v>
      </c>
      <c r="E1648" s="41">
        <v>3.4993580986190564</v>
      </c>
      <c r="F1648" s="116">
        <v>1992</v>
      </c>
      <c r="G16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48" s="39">
        <v>2</v>
      </c>
      <c r="I1648" s="41">
        <v>0.62</v>
      </c>
      <c r="J1648" s="23">
        <f>(Tabela1[[#This Row],[real]]-1)^3/Tabela1[[#This Row],[Z]]*0.00002</f>
        <v>5.0364411093945785E-4</v>
      </c>
      <c r="K1648" s="66">
        <v>3138.0730935104398</v>
      </c>
      <c r="L1648" s="66">
        <v>5374.3386405463325</v>
      </c>
      <c r="M1648" s="67">
        <v>42409</v>
      </c>
      <c r="N1648" s="22">
        <f>IF(Tabela1[[#This Row],[Entry]]=$B$1,Tabela1[[#This Row],[real]],Tabela1[[#This Row],[L2]]/Tabela1[[#This Row],[days2]])</f>
        <v>3.5674308453250525</v>
      </c>
      <c r="O1648" s="42">
        <f>IF(Tabela1[[#This Row],[Entry]]=$B$1,Tabela1[[#This Row],[real]],Tabela1[[#This Row],[L]]/($B$1-Tabela1[[#This Row],[Entry]]))</f>
        <v>3.5662499273698289</v>
      </c>
      <c r="P1648" s="115">
        <v>879.64510864246586</v>
      </c>
      <c r="Q1648" s="43">
        <f>MIN(500,$B$1-Tabela1[[#This Row],[Entry]])</f>
        <v>500</v>
      </c>
      <c r="R1648" s="41">
        <f>(0.25-Tabela1[[#This Row],[days]]/2000)*$L$2+(Tabela1[[#This Row],[days]]/2000+0.75)*(IF(Tabela1[[#This Row],[real]]&gt;Tabela1[[#This Row],[AV2]],0.4*Tabela1[[#This Row],[real]]+0.6*Tabela1[[#This Row],[AV2]],Tabela1[[#This Row],[AV2]]))</f>
        <v>3.5674308453250525</v>
      </c>
      <c r="S1648" s="42">
        <f>Tabela1[[#This Row],[real]]-Tabela1[[#This Row],[AV2]]</f>
        <v>-6.8072746705996057E-2</v>
      </c>
      <c r="T1648" s="64">
        <f>Tabela1[[#This Row],[real]]/Tabela1[[#This Row],[AV2]]</f>
        <v>0.98091827153560607</v>
      </c>
      <c r="U1648" s="168">
        <v>43434</v>
      </c>
      <c r="V1648" s="191" t="s">
        <v>4106</v>
      </c>
      <c r="W1648" s="191"/>
      <c r="X1648" s="2"/>
      <c r="Y1648" s="41"/>
      <c r="Z1648" s="40"/>
      <c r="AA1648" s="41"/>
      <c r="AB1648" s="40"/>
    </row>
    <row r="1649" spans="1:28" x14ac:dyDescent="0.2">
      <c r="A1649" s="65">
        <v>4271807</v>
      </c>
      <c r="B1649" s="65" t="s">
        <v>1131</v>
      </c>
      <c r="C1649" s="65" t="s">
        <v>1132</v>
      </c>
      <c r="D1649" s="39">
        <v>3.5</v>
      </c>
      <c r="E1649" s="41">
        <v>3.5438937323070423</v>
      </c>
      <c r="F1649" s="116">
        <v>2013</v>
      </c>
      <c r="G16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649" s="41">
        <v>0.65999999999999992</v>
      </c>
      <c r="J1649" s="23">
        <f>(Tabela1[[#This Row],[real]]-1)^3/Tabela1[[#This Row],[Z]]*0.00002</f>
        <v>4.9886490900189558E-4</v>
      </c>
      <c r="K1649" s="66">
        <v>2924.0225801159513</v>
      </c>
      <c r="L1649" s="66">
        <v>4918.6688842992671</v>
      </c>
      <c r="M1649" s="67">
        <v>42409</v>
      </c>
      <c r="N1649" s="22">
        <f>IF(Tabela1[[#This Row],[Entry]]=$B$1,Tabela1[[#This Row],[real]],Tabela1[[#This Row],[L2]]/Tabela1[[#This Row],[days2]])</f>
        <v>3.3240934910995206</v>
      </c>
      <c r="O1649" s="42">
        <f>IF(Tabela1[[#This Row],[Entry]]=$B$1,Tabela1[[#This Row],[real]],Tabela1[[#This Row],[L]]/($B$1-Tabela1[[#This Row],[Entry]]))</f>
        <v>3.263881144193276</v>
      </c>
      <c r="P1649" s="115">
        <v>879.64510864246586</v>
      </c>
      <c r="Q1649" s="43">
        <f>MIN(500,$B$1-Tabela1[[#This Row],[Entry]])</f>
        <v>500</v>
      </c>
      <c r="R1649" s="41">
        <f>(0.25-Tabela1[[#This Row],[days]]/2000)*$L$2+(Tabela1[[#This Row],[days]]/2000+0.75)*(IF(Tabela1[[#This Row],[real]]&gt;Tabela1[[#This Row],[AV2]],0.4*Tabela1[[#This Row],[real]]+0.6*Tabela1[[#This Row],[AV2]],Tabela1[[#This Row],[AV2]]))</f>
        <v>3.4120135875825293</v>
      </c>
      <c r="S1649" s="42">
        <f>Tabela1[[#This Row],[real]]-Tabela1[[#This Row],[AV2]]</f>
        <v>0.21980024120752173</v>
      </c>
      <c r="T1649" s="64">
        <f>Tabela1[[#This Row],[real]]/Tabela1[[#This Row],[AV2]]</f>
        <v>1.066123363195425</v>
      </c>
      <c r="U1649" s="172">
        <v>43434</v>
      </c>
      <c r="V1649" s="191" t="s">
        <v>4249</v>
      </c>
      <c r="W1649" s="191"/>
      <c r="X1649" s="2"/>
      <c r="Y1649" s="41"/>
      <c r="Z1649" s="40"/>
      <c r="AA1649" s="41"/>
      <c r="AB1649" s="40"/>
    </row>
    <row r="1650" spans="1:28" x14ac:dyDescent="0.2">
      <c r="A1650" s="10">
        <v>14795</v>
      </c>
      <c r="B1650" s="10" t="s">
        <v>513</v>
      </c>
      <c r="C1650" s="10" t="s">
        <v>514</v>
      </c>
      <c r="D1650" s="2">
        <v>3.5</v>
      </c>
      <c r="E1650" s="21">
        <v>3.2498688169583598</v>
      </c>
      <c r="F1650" s="116">
        <v>1969</v>
      </c>
      <c r="G16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1.5716995037508969E-2</v>
      </c>
      <c r="I1650" s="21">
        <v>0.62</v>
      </c>
      <c r="J1650" s="23">
        <f>(Tabela1[[#This Row],[real]]-1)^3/Tabela1[[#This Row],[Z]]*0.00002</f>
        <v>3.6737525076495218E-4</v>
      </c>
      <c r="K1650" s="24">
        <v>2796.7924868686428</v>
      </c>
      <c r="L1650" s="66">
        <v>4754.6759683544124</v>
      </c>
      <c r="M1650" s="1">
        <v>42409</v>
      </c>
      <c r="N1650" s="22">
        <f>IF(Tabela1[[#This Row],[Entry]]=$B$1,Tabela1[[#This Row],[real]],Tabela1[[#This Row],[L2]]/Tabela1[[#This Row],[days2]])</f>
        <v>3.1794555092619818</v>
      </c>
      <c r="O1650" s="22">
        <f>IF(Tabela1[[#This Row],[Entry]]=$B$1,Tabela1[[#This Row],[real]],Tabela1[[#This Row],[L]]/($B$1-Tabela1[[#This Row],[Entry]]))</f>
        <v>3.1550603638715411</v>
      </c>
      <c r="P1650" s="35">
        <v>879.64510864246586</v>
      </c>
      <c r="Q1650" s="3">
        <f>MIN(500,$B$1-Tabela1[[#This Row],[Entry]])</f>
        <v>500</v>
      </c>
      <c r="R1650" s="21">
        <f>(0.25-Tabela1[[#This Row],[days]]/2000)*$L$2+(Tabela1[[#This Row],[days]]/2000+0.75)*(IF(Tabela1[[#This Row],[real]]&gt;Tabela1[[#This Row],[AV2]],0.4*Tabela1[[#This Row],[real]]+0.6*Tabela1[[#This Row],[AV2]],Tabela1[[#This Row],[AV2]]))</f>
        <v>3.2076208323405329</v>
      </c>
      <c r="S1650" s="22">
        <f>Tabela1[[#This Row],[real]]-Tabela1[[#This Row],[AV2]]</f>
        <v>7.0413307696377991E-2</v>
      </c>
      <c r="T1650" s="47">
        <f>Tabela1[[#This Row],[real]]/Tabela1[[#This Row],[AV2]]</f>
        <v>1.0221463415642267</v>
      </c>
      <c r="U1650" s="168">
        <v>43433</v>
      </c>
      <c r="V1650" s="191" t="s">
        <v>4336</v>
      </c>
      <c r="W1650" s="191"/>
      <c r="X1650" s="2"/>
      <c r="Y1650" s="41"/>
      <c r="Z1650" s="40"/>
      <c r="AA1650" s="41"/>
      <c r="AB1650" s="40"/>
    </row>
    <row r="1651" spans="1:28" x14ac:dyDescent="0.2">
      <c r="A1651" s="65">
        <v>34347</v>
      </c>
      <c r="B1651" s="65" t="s">
        <v>1783</v>
      </c>
      <c r="C1651" s="65" t="s">
        <v>2395</v>
      </c>
      <c r="D1651" s="39">
        <v>2.5</v>
      </c>
      <c r="E1651" s="41">
        <v>2.5846869946958031</v>
      </c>
      <c r="F1651" s="116">
        <v>1973</v>
      </c>
      <c r="G16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1" s="39"/>
      <c r="I1651" s="41">
        <v>0.66</v>
      </c>
      <c r="J1651" s="23">
        <f>(Tabela1[[#This Row],[real]]-1)^3/Tabela1[[#This Row],[Z]]*0.00002</f>
        <v>1.2059145671444575E-4</v>
      </c>
      <c r="K1651" s="66">
        <v>2287.2046886879207</v>
      </c>
      <c r="L1651" s="66">
        <v>3925.0327736877716</v>
      </c>
      <c r="M1651" s="67">
        <v>42409</v>
      </c>
      <c r="N1651" s="22">
        <f>IF(Tabela1[[#This Row],[Entry]]=$B$1,Tabela1[[#This Row],[real]],Tabela1[[#This Row],[L2]]/Tabela1[[#This Row],[days2]])</f>
        <v>2.6001448382037911</v>
      </c>
      <c r="O1651" s="42">
        <f>IF(Tabela1[[#This Row],[Entry]]=$B$1,Tabela1[[#This Row],[real]],Tabela1[[#This Row],[L]]/($B$1-Tabela1[[#This Row],[Entry]]))</f>
        <v>2.6045340236813348</v>
      </c>
      <c r="P1651" s="115">
        <v>879.64510864246586</v>
      </c>
      <c r="Q1651" s="43">
        <f>MIN(500,$B$1-Tabela1[[#This Row],[Entry]])</f>
        <v>500</v>
      </c>
      <c r="R165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2.6001448382037911</v>
      </c>
      <c r="S1651" s="42">
        <f>Tabela1[[#This Row],[real]]-Tabela1[[#This Row],[AV2]]</f>
        <v>-1.5457843507987956E-2</v>
      </c>
      <c r="T1651" s="64">
        <f>Tabela1[[#This Row],[real]]/Tabela1[[#This Row],[AV2]]</f>
        <v>0.9940550067515983</v>
      </c>
      <c r="U1651" s="168">
        <v>43433</v>
      </c>
      <c r="V1651" s="191" t="s">
        <v>4452</v>
      </c>
      <c r="W1651" s="191"/>
      <c r="X1651" s="2"/>
      <c r="Y1651" s="41"/>
      <c r="Z1651" s="40"/>
      <c r="AA1651" s="41"/>
      <c r="AB1651" s="40"/>
    </row>
    <row r="1652" spans="1:28" x14ac:dyDescent="0.2">
      <c r="A1652" s="65">
        <v>8850</v>
      </c>
      <c r="B1652" s="65" t="s">
        <v>562</v>
      </c>
      <c r="C1652" s="65" t="s">
        <v>2425</v>
      </c>
      <c r="D1652" s="39">
        <v>3</v>
      </c>
      <c r="E1652" s="41">
        <v>3.0344871722718669</v>
      </c>
      <c r="F1652" s="116">
        <v>1997</v>
      </c>
      <c r="G16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2" s="39"/>
      <c r="I1652" s="41">
        <v>0.85</v>
      </c>
      <c r="J1652" s="23">
        <f>(Tabela1[[#This Row],[real]]-1)^3/Tabela1[[#This Row],[Z]]*0.00002</f>
        <v>1.9814172412723955E-4</v>
      </c>
      <c r="K1652" s="66">
        <v>2674.2899763190003</v>
      </c>
      <c r="L1652" s="66">
        <v>4581.5983532926566</v>
      </c>
      <c r="M1652" s="67">
        <v>42409</v>
      </c>
      <c r="N1652" s="22">
        <f>IF(Tabela1[[#This Row],[Entry]]=$B$1,Tabela1[[#This Row],[real]],Tabela1[[#This Row],[L2]]/Tabela1[[#This Row],[days2]])</f>
        <v>3.0401919479165462</v>
      </c>
      <c r="O1652" s="42">
        <f>IF(Tabela1[[#This Row],[Entry]]=$B$1,Tabela1[[#This Row],[real]],Tabela1[[#This Row],[L]]/($B$1-Tabela1[[#This Row],[Entry]]))</f>
        <v>3.0402112496965206</v>
      </c>
      <c r="P1652" s="115">
        <v>879.64510864246586</v>
      </c>
      <c r="Q1652" s="43">
        <f>MIN(500,$B$1-Tabela1[[#This Row],[Entry]])</f>
        <v>500</v>
      </c>
      <c r="R1652" s="41">
        <f>(0.25-Tabela1[[#This Row],[days]]/2000)*$L$2+(Tabela1[[#This Row],[days]]/2000+0.75)*(IF(Tabela1[[#This Row],[real]]&gt;Tabela1[[#This Row],[AV2]],0.4*Tabela1[[#This Row],[real]]+0.6*Tabela1[[#This Row],[AV2]],Tabela1[[#This Row],[AV2]]))</f>
        <v>3.0401919479165462</v>
      </c>
      <c r="S1652" s="42">
        <f>Tabela1[[#This Row],[real]]-Tabela1[[#This Row],[AV2]]</f>
        <v>-5.7047756446793052E-3</v>
      </c>
      <c r="T1652" s="64">
        <f>Tabela1[[#This Row],[real]]/Tabela1[[#This Row],[AV2]]</f>
        <v>0.99812354754488819</v>
      </c>
      <c r="U1652" s="168">
        <v>43433</v>
      </c>
      <c r="V1652" s="191" t="s">
        <v>4905</v>
      </c>
      <c r="W1652" s="191"/>
      <c r="X1652" s="2"/>
      <c r="Y1652" s="41"/>
      <c r="Z1652" s="40"/>
      <c r="AA1652" s="41"/>
      <c r="AB1652" s="40"/>
    </row>
    <row r="1653" spans="1:28" x14ac:dyDescent="0.2">
      <c r="A1653" s="65">
        <v>334021</v>
      </c>
      <c r="B1653" s="65" t="s">
        <v>3068</v>
      </c>
      <c r="C1653" s="65" t="s">
        <v>3069</v>
      </c>
      <c r="D1653" s="39">
        <v>3.5</v>
      </c>
      <c r="E1653" s="41">
        <v>3.2796552199155298</v>
      </c>
      <c r="F1653" s="116">
        <v>1983</v>
      </c>
      <c r="G16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3" s="39"/>
      <c r="I1653" s="41">
        <v>0.43</v>
      </c>
      <c r="J1653" s="23">
        <f>(Tabela1[[#This Row],[real]]-1)^3/Tabela1[[#This Row],[Z]]*0.00002</f>
        <v>5.5102213482228384E-4</v>
      </c>
      <c r="K1653" s="66">
        <v>2468.7716849653934</v>
      </c>
      <c r="L1653" s="66">
        <v>4025.0559362913459</v>
      </c>
      <c r="M1653" s="67">
        <v>42634</v>
      </c>
      <c r="N1653" s="22">
        <f>IF(Tabela1[[#This Row],[Entry]]=$B$1,Tabela1[[#This Row],[real]],Tabela1[[#This Row],[L2]]/Tabela1[[#This Row],[days2]])</f>
        <v>3.1851431924403975</v>
      </c>
      <c r="O1653" s="42">
        <f>IF(Tabela1[[#This Row],[Entry]]=$B$1,Tabela1[[#This Row],[real]],Tabela1[[#This Row],[L]]/($B$1-Tabela1[[#This Row],[Entry]]))</f>
        <v>3.1396692170759328</v>
      </c>
      <c r="P1653" s="115">
        <v>775.08970109248571</v>
      </c>
      <c r="Q1653" s="43">
        <f>MIN(500,$B$1-Tabela1[[#This Row],[Entry]])</f>
        <v>500</v>
      </c>
      <c r="R1653" s="41">
        <f>(0.25-Tabela1[[#This Row],[days]]/2000)*$L$2+(Tabela1[[#This Row],[days]]/2000+0.75)*(IF(Tabela1[[#This Row],[real]]&gt;Tabela1[[#This Row],[AV2]],0.4*Tabela1[[#This Row],[real]]+0.6*Tabela1[[#This Row],[AV2]],Tabela1[[#This Row],[AV2]]))</f>
        <v>3.2229480034304503</v>
      </c>
      <c r="S1653" s="42">
        <f>Tabela1[[#This Row],[real]]-Tabela1[[#This Row],[AV2]]</f>
        <v>9.4512027475132321E-2</v>
      </c>
      <c r="T1653" s="64">
        <f>Tabela1[[#This Row],[real]]/Tabela1[[#This Row],[AV2]]</f>
        <v>1.0296727719178989</v>
      </c>
      <c r="U1653" s="172">
        <v>43433</v>
      </c>
      <c r="V1653" s="191" t="s">
        <v>3996</v>
      </c>
      <c r="W1653" s="191"/>
      <c r="X1653" s="2"/>
      <c r="Y1653" s="41"/>
      <c r="Z1653" s="40"/>
      <c r="AA1653" s="41"/>
      <c r="AB1653" s="40"/>
    </row>
    <row r="1654" spans="1:28" x14ac:dyDescent="0.2">
      <c r="A1654" s="65">
        <v>949962</v>
      </c>
      <c r="B1654" s="65" t="s">
        <v>1935</v>
      </c>
      <c r="C1654" s="65" t="s">
        <v>2340</v>
      </c>
      <c r="D1654" s="39">
        <v>3.5</v>
      </c>
      <c r="E1654" s="41">
        <v>3.403515026784063</v>
      </c>
      <c r="F1654" s="116">
        <v>2006</v>
      </c>
      <c r="G16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4" s="39"/>
      <c r="I1654" s="41">
        <v>0.82</v>
      </c>
      <c r="J1654" s="23">
        <f>(Tabela1[[#This Row],[real]]-1)^3/Tabela1[[#This Row],[Z]]*0.00002</f>
        <v>3.3865435768863238E-4</v>
      </c>
      <c r="K1654" s="66">
        <v>2907.9031080029963</v>
      </c>
      <c r="L1654" s="66">
        <v>4924.4488066728927</v>
      </c>
      <c r="M1654" s="67">
        <v>42409</v>
      </c>
      <c r="N1654" s="22">
        <f>IF(Tabela1[[#This Row],[Entry]]=$B$1,Tabela1[[#This Row],[real]],Tabela1[[#This Row],[L2]]/Tabela1[[#This Row],[days2]])</f>
        <v>3.3057685189549795</v>
      </c>
      <c r="O1654" s="42">
        <f>IF(Tabela1[[#This Row],[Entry]]=$B$1,Tabela1[[#This Row],[real]],Tabela1[[#This Row],[L]]/($B$1-Tabela1[[#This Row],[Entry]]))</f>
        <v>3.2677165273210966</v>
      </c>
      <c r="P1654" s="115">
        <v>879.64510864246586</v>
      </c>
      <c r="Q1654" s="43">
        <f>MIN(500,$B$1-Tabela1[[#This Row],[Entry]])</f>
        <v>500</v>
      </c>
      <c r="R1654" s="41">
        <f>(0.25-Tabela1[[#This Row],[days]]/2000)*$L$2+(Tabela1[[#This Row],[days]]/2000+0.75)*(IF(Tabela1[[#This Row],[real]]&gt;Tabela1[[#This Row],[AV2]],0.4*Tabela1[[#This Row],[real]]+0.6*Tabela1[[#This Row],[AV2]],Tabela1[[#This Row],[AV2]]))</f>
        <v>3.3448671220866126</v>
      </c>
      <c r="S1654" s="42">
        <f>Tabela1[[#This Row],[real]]-Tabela1[[#This Row],[AV2]]</f>
        <v>9.7746507829083562E-2</v>
      </c>
      <c r="T1654" s="64">
        <f>Tabela1[[#This Row],[real]]/Tabela1[[#This Row],[AV2]]</f>
        <v>1.0295684671411849</v>
      </c>
      <c r="U1654" s="168">
        <v>43433</v>
      </c>
      <c r="V1654" s="191" t="s">
        <v>4004</v>
      </c>
      <c r="W1654" s="191"/>
      <c r="X1654" s="2"/>
      <c r="Y1654" s="41"/>
      <c r="Z1654" s="40"/>
      <c r="AA1654" s="41"/>
      <c r="AB1654" s="40"/>
    </row>
    <row r="1655" spans="1:28" x14ac:dyDescent="0.2">
      <c r="A1655" s="65">
        <v>7439765</v>
      </c>
      <c r="B1655" s="65" t="s">
        <v>795</v>
      </c>
      <c r="C1655" s="65" t="s">
        <v>3273</v>
      </c>
      <c r="D1655" s="39">
        <v>3.5</v>
      </c>
      <c r="E1655" s="41">
        <v>3.433686272028635</v>
      </c>
      <c r="F1655" s="116">
        <v>2016</v>
      </c>
      <c r="G16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5" s="39"/>
      <c r="I1655" s="41">
        <v>0.51</v>
      </c>
      <c r="J1655" s="23">
        <f>(Tabela1[[#This Row],[real]]-1)^3/Tabela1[[#This Row],[Z]]*0.00002</f>
        <v>5.6526695349418241E-4</v>
      </c>
      <c r="K1655" s="66">
        <v>2592.6099545453885</v>
      </c>
      <c r="L1655" s="66">
        <v>4215.8528488916563</v>
      </c>
      <c r="M1655" s="67">
        <v>42720</v>
      </c>
      <c r="N1655" s="22">
        <f>IF(Tabela1[[#This Row],[Entry]]=$B$1,Tabela1[[#This Row],[real]],Tabela1[[#This Row],[L2]]/Tabela1[[#This Row],[days2]])</f>
        <v>3.5267544522147913</v>
      </c>
      <c r="O1655" s="42">
        <f>IF(Tabela1[[#This Row],[Entry]]=$B$1,Tabela1[[#This Row],[real]],Tabela1[[#This Row],[L]]/($B$1-Tabela1[[#This Row],[Entry]]))</f>
        <v>3.524960575996368</v>
      </c>
      <c r="P1655" s="115">
        <v>735.12630087338152</v>
      </c>
      <c r="Q1655" s="43">
        <f>MIN(500,$B$1-Tabela1[[#This Row],[Entry]])</f>
        <v>500</v>
      </c>
      <c r="R1655" s="41">
        <f>(0.25-Tabela1[[#This Row],[days]]/2000)*$L$2+(Tabela1[[#This Row],[days]]/2000+0.75)*(IF(Tabela1[[#This Row],[real]]&gt;Tabela1[[#This Row],[AV2]],0.4*Tabela1[[#This Row],[real]]+0.6*Tabela1[[#This Row],[AV2]],Tabela1[[#This Row],[AV2]]))</f>
        <v>3.5267544522147913</v>
      </c>
      <c r="S1655" s="42">
        <f>Tabela1[[#This Row],[real]]-Tabela1[[#This Row],[AV2]]</f>
        <v>-9.3068180186156368E-2</v>
      </c>
      <c r="T1655" s="64">
        <f>Tabela1[[#This Row],[real]]/Tabela1[[#This Row],[AV2]]</f>
        <v>0.97361081372486546</v>
      </c>
      <c r="U1655" s="168">
        <v>43433</v>
      </c>
      <c r="V1655" s="191" t="s">
        <v>4160</v>
      </c>
      <c r="W1655" s="191"/>
      <c r="X1655" s="2"/>
      <c r="Y1655" s="41"/>
      <c r="Z1655" s="40"/>
      <c r="AA1655" s="41"/>
      <c r="AB1655" s="40"/>
    </row>
    <row r="1656" spans="1:28" x14ac:dyDescent="0.2">
      <c r="A1656" s="456">
        <v>8956673</v>
      </c>
      <c r="B1656" s="456" t="s">
        <v>5707</v>
      </c>
      <c r="C1656" s="456" t="s">
        <v>5708</v>
      </c>
      <c r="D1656" s="457">
        <v>3</v>
      </c>
      <c r="E1656" s="458">
        <v>2.7399029727004054</v>
      </c>
      <c r="F1656" s="116">
        <v>2018</v>
      </c>
      <c r="G16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0.81368929056340134</v>
      </c>
      <c r="H1656" s="457"/>
      <c r="I1656" s="458">
        <v>0.34</v>
      </c>
      <c r="J1656" s="460">
        <f>(Tabela1[[#This Row],[real]]-1)^3/Tabela1[[#This Row],[Z]]*0.00002</f>
        <v>3.098319276226446E-4</v>
      </c>
      <c r="K1656" s="461">
        <v>1084.5739853109028</v>
      </c>
      <c r="L1656" s="66">
        <v>1371.8024424431246</v>
      </c>
      <c r="M1656" s="462">
        <v>43432</v>
      </c>
      <c r="N1656" s="463">
        <f>IF(Tabela1[[#This Row],[Entry]]=$B$1,Tabela1[[#This Row],[real]],Tabela1[[#This Row],[L2]]/Tabela1[[#This Row],[days2]])</f>
        <v>2.8256179934041437</v>
      </c>
      <c r="O1656" s="463">
        <f>IF(Tabela1[[#This Row],[Entry]]=$B$1,Tabela1[[#This Row],[real]],Tabela1[[#This Row],[L]]/($B$1-Tabela1[[#This Row],[Entry]]))</f>
        <v>2.8343025670312492</v>
      </c>
      <c r="P1656" s="459">
        <v>383.83602731955631</v>
      </c>
      <c r="Q1656" s="464">
        <f>MIN(500,$B$1-Tabela1[[#This Row],[Entry]])</f>
        <v>484</v>
      </c>
      <c r="R1656" s="458">
        <f>(0.25-Tabela1[[#This Row],[days]]/2000)*$L$2+(Tabela1[[#This Row],[days]]/2000+0.75)*(IF(Tabela1[[#This Row],[real]]&gt;Tabela1[[#This Row],[AV2]],0.4*Tabela1[[#This Row],[real]]+0.6*Tabela1[[#This Row],[AV2]],Tabela1[[#This Row],[AV2]]))</f>
        <v>2.8297193540751184</v>
      </c>
      <c r="S1656" s="463">
        <f>Tabela1[[#This Row],[real]]-Tabela1[[#This Row],[AV2]]</f>
        <v>-8.5715020703738265E-2</v>
      </c>
      <c r="T1656" s="463">
        <f>Tabela1[[#This Row],[real]]/Tabela1[[#This Row],[AV2]]</f>
        <v>0.96966503578904739</v>
      </c>
      <c r="U1656" s="465">
        <v>43432</v>
      </c>
      <c r="V1656" s="191" t="s">
        <v>3951</v>
      </c>
      <c r="W1656" s="191"/>
      <c r="X1656" s="2"/>
      <c r="Y1656" s="41"/>
      <c r="Z1656" s="40"/>
      <c r="AA1656" s="41"/>
      <c r="AB1656" s="40"/>
    </row>
    <row r="1657" spans="1:28" x14ac:dyDescent="0.2">
      <c r="A1657" s="65">
        <v>114122</v>
      </c>
      <c r="B1657" s="65" t="s">
        <v>1062</v>
      </c>
      <c r="C1657" s="65" t="s">
        <v>1063</v>
      </c>
      <c r="D1657" s="39">
        <v>2.5</v>
      </c>
      <c r="E1657" s="41">
        <v>2.4939771421882484</v>
      </c>
      <c r="F1657" s="116">
        <v>1995</v>
      </c>
      <c r="G16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7" s="39"/>
      <c r="I1657" s="41">
        <v>0.73</v>
      </c>
      <c r="J1657" s="23">
        <f>(Tabela1[[#This Row],[real]]-1)^3/Tabela1[[#This Row],[Z]]*0.00002</f>
        <v>9.1356403505907111E-5</v>
      </c>
      <c r="K1657" s="66">
        <v>2140.6614529875046</v>
      </c>
      <c r="L1657" s="66">
        <v>3652.1966512685667</v>
      </c>
      <c r="M1657" s="67">
        <v>42409</v>
      </c>
      <c r="N1657" s="22">
        <f>IF(Tabela1[[#This Row],[Entry]]=$B$1,Tabela1[[#This Row],[real]],Tabela1[[#This Row],[L2]]/Tabela1[[#This Row],[days2]])</f>
        <v>2.4335512491976834</v>
      </c>
      <c r="O1657" s="42">
        <f>IF(Tabela1[[#This Row],[Entry]]=$B$1,Tabela1[[#This Row],[real]],Tabela1[[#This Row],[L]]/($B$1-Tabela1[[#This Row],[Entry]]))</f>
        <v>2.4234881561171644</v>
      </c>
      <c r="P1657" s="115">
        <v>879.64510864246586</v>
      </c>
      <c r="Q1657" s="43">
        <f>MIN(500,$B$1-Tabela1[[#This Row],[Entry]])</f>
        <v>500</v>
      </c>
      <c r="R1657" s="559">
        <f>(0.25-Tabela1[[#This Row],[days]]/2000)*$L$2+(Tabela1[[#This Row],[days]]/2000+0.75)*(IF(Tabela1[[#This Row],[real]]&gt;Tabela1[[#This Row],[AV2]],0.4*Tabela1[[#This Row],[real]]+0.6*Tabela1[[#This Row],[AV2]],Tabela1[[#This Row],[AV2]]))</f>
        <v>2.4577216063939096</v>
      </c>
      <c r="S1657" s="42">
        <f>Tabela1[[#This Row],[real]]-Tabela1[[#This Row],[AV2]]</f>
        <v>6.0425892990565E-2</v>
      </c>
      <c r="T1657" s="64">
        <f>Tabela1[[#This Row],[real]]/Tabela1[[#This Row],[AV2]]</f>
        <v>1.0248303350958756</v>
      </c>
      <c r="U1657" s="168">
        <v>43432</v>
      </c>
      <c r="V1657" s="191" t="s">
        <v>5220</v>
      </c>
      <c r="W1657" s="191"/>
      <c r="X1657" s="2"/>
      <c r="Y1657" s="41"/>
      <c r="Z1657" s="40"/>
      <c r="AA1657" s="41"/>
      <c r="AB1657" s="40"/>
    </row>
    <row r="1658" spans="1:28" x14ac:dyDescent="0.2">
      <c r="A1658" s="65">
        <v>4082985</v>
      </c>
      <c r="B1658" s="65" t="s">
        <v>1982</v>
      </c>
      <c r="C1658" s="65" t="s">
        <v>1983</v>
      </c>
      <c r="D1658" s="39">
        <v>3</v>
      </c>
      <c r="E1658" s="41">
        <v>2.9630875512512866</v>
      </c>
      <c r="F1658" s="116">
        <v>2012</v>
      </c>
      <c r="G16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8" s="39"/>
      <c r="I1658" s="41">
        <v>0.66999999999999993</v>
      </c>
      <c r="J1658" s="23">
        <f>(Tabela1[[#This Row],[real]]-1)^3/Tabela1[[#This Row],[Z]]*0.00002</f>
        <v>2.2582613414847823E-4</v>
      </c>
      <c r="K1658" s="66">
        <v>2432.2878208478478</v>
      </c>
      <c r="L1658" s="66">
        <v>4092.6702165400416</v>
      </c>
      <c r="M1658" s="67">
        <v>42409</v>
      </c>
      <c r="N1658" s="22">
        <f>IF(Tabela1[[#This Row],[Entry]]=$B$1,Tabela1[[#This Row],[real]],Tabela1[[#This Row],[L2]]/Tabela1[[#This Row],[days2]])</f>
        <v>2.7650785492362213</v>
      </c>
      <c r="O1658" s="42">
        <f>IF(Tabela1[[#This Row],[Entry]]=$B$1,Tabela1[[#This Row],[real]],Tabela1[[#This Row],[L]]/($B$1-Tabela1[[#This Row],[Entry]]))</f>
        <v>2.7157732027472075</v>
      </c>
      <c r="P1658" s="115">
        <v>879.64510864246586</v>
      </c>
      <c r="Q1658" s="43">
        <f>MIN(500,$B$1-Tabela1[[#This Row],[Entry]])</f>
        <v>500</v>
      </c>
      <c r="R1658" s="41">
        <f>(0.25-Tabela1[[#This Row],[days]]/2000)*$L$2+(Tabela1[[#This Row],[days]]/2000+0.75)*(IF(Tabela1[[#This Row],[real]]&gt;Tabela1[[#This Row],[AV2]],0.4*Tabela1[[#This Row],[real]]+0.6*Tabela1[[#This Row],[AV2]],Tabela1[[#This Row],[AV2]]))</f>
        <v>2.8442821500422477</v>
      </c>
      <c r="S1658" s="42">
        <f>Tabela1[[#This Row],[real]]-Tabela1[[#This Row],[AV2]]</f>
        <v>0.19800900201506533</v>
      </c>
      <c r="T1658" s="64">
        <f>Tabela1[[#This Row],[real]]/Tabela1[[#This Row],[AV2]]</f>
        <v>1.071610624613091</v>
      </c>
      <c r="U1658" s="168">
        <v>43432</v>
      </c>
      <c r="V1658" s="191" t="s">
        <v>4280</v>
      </c>
      <c r="W1658" s="191"/>
      <c r="X1658" s="2"/>
      <c r="Y1658" s="41"/>
      <c r="Z1658" s="40"/>
      <c r="AA1658" s="41"/>
      <c r="AB1658" s="40"/>
    </row>
    <row r="1659" spans="1:28" x14ac:dyDescent="0.2">
      <c r="A1659" s="65">
        <v>727</v>
      </c>
      <c r="B1659" s="65" t="s">
        <v>2978</v>
      </c>
      <c r="C1659" s="65" t="s">
        <v>2979</v>
      </c>
      <c r="D1659" s="39">
        <v>3</v>
      </c>
      <c r="E1659" s="41">
        <v>3.1252064920897151</v>
      </c>
      <c r="F1659" s="116">
        <v>1971</v>
      </c>
      <c r="G16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59" s="39"/>
      <c r="I1659" s="41">
        <v>0.47</v>
      </c>
      <c r="J1659" s="23">
        <f>(Tabela1[[#This Row],[real]]-1)^3/Tabela1[[#This Row],[Z]]*0.00002</f>
        <v>4.0844683912170991E-4</v>
      </c>
      <c r="K1659" s="66">
        <v>2266.6738759581481</v>
      </c>
      <c r="L1659" s="66">
        <v>3670.7417805345017</v>
      </c>
      <c r="M1659" s="67">
        <v>42608</v>
      </c>
      <c r="N1659" s="22">
        <f>IF(Tabela1[[#This Row],[Entry]]=$B$1,Tabela1[[#This Row],[real]],Tabela1[[#This Row],[L2]]/Tabela1[[#This Row],[days2]])</f>
        <v>2.8795166202741824</v>
      </c>
      <c r="O1659" s="42">
        <f>IF(Tabela1[[#This Row],[Entry]]=$B$1,Tabela1[[#This Row],[real]],Tabela1[[#This Row],[L]]/($B$1-Tabela1[[#This Row],[Entry]]))</f>
        <v>2.8063775080539002</v>
      </c>
      <c r="P1659" s="115">
        <v>787.17165929826081</v>
      </c>
      <c r="Q1659" s="43">
        <f>MIN(500,$B$1-Tabela1[[#This Row],[Entry]])</f>
        <v>500</v>
      </c>
      <c r="R1659" s="41">
        <f>(0.25-Tabela1[[#This Row],[days]]/2000)*$L$2+(Tabela1[[#This Row],[days]]/2000+0.75)*(IF(Tabela1[[#This Row],[real]]&gt;Tabela1[[#This Row],[AV2]],0.4*Tabela1[[#This Row],[real]]+0.6*Tabela1[[#This Row],[AV2]],Tabela1[[#This Row],[AV2]]))</f>
        <v>2.9777925690003957</v>
      </c>
      <c r="S1659" s="42">
        <f>Tabela1[[#This Row],[real]]-Tabela1[[#This Row],[AV2]]</f>
        <v>0.2456898718155327</v>
      </c>
      <c r="T1659" s="64">
        <f>Tabela1[[#This Row],[real]]/Tabela1[[#This Row],[AV2]]</f>
        <v>1.0853233039481949</v>
      </c>
      <c r="U1659" s="168">
        <v>43432</v>
      </c>
      <c r="V1659" s="191" t="s">
        <v>4446</v>
      </c>
      <c r="W1659" s="191"/>
      <c r="X1659" s="2"/>
      <c r="Y1659" s="41"/>
      <c r="Z1659" s="40"/>
      <c r="AA1659" s="41"/>
      <c r="AB1659" s="40"/>
    </row>
    <row r="1660" spans="1:28" x14ac:dyDescent="0.2">
      <c r="A1660" s="65">
        <v>1535885</v>
      </c>
      <c r="B1660" s="65" t="s">
        <v>1880</v>
      </c>
      <c r="C1660" s="65" t="s">
        <v>1881</v>
      </c>
      <c r="D1660" s="39">
        <v>3.5</v>
      </c>
      <c r="E1660" s="41">
        <v>3.3519881034998855</v>
      </c>
      <c r="F1660" s="116">
        <v>2009</v>
      </c>
      <c r="G16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0" s="39"/>
      <c r="I1660" s="41">
        <v>0.62</v>
      </c>
      <c r="J1660" s="23">
        <f>(Tabela1[[#This Row],[real]]-1)^3/Tabela1[[#This Row],[Z]]*0.00002</f>
        <v>4.1970454122931946E-4</v>
      </c>
      <c r="K1660" s="66">
        <v>2943.6152193335874</v>
      </c>
      <c r="L1660" s="66">
        <v>5017.7181570680341</v>
      </c>
      <c r="M1660" s="67">
        <v>42409</v>
      </c>
      <c r="N1660" s="22">
        <f>IF(Tabela1[[#This Row],[Entry]]=$B$1,Tabela1[[#This Row],[real]],Tabela1[[#This Row],[L2]]/Tabela1[[#This Row],[days2]])</f>
        <v>3.3463668363669918</v>
      </c>
      <c r="O1660" s="42">
        <f>IF(Tabela1[[#This Row],[Entry]]=$B$1,Tabela1[[#This Row],[real]],Tabela1[[#This Row],[L]]/($B$1-Tabela1[[#This Row],[Entry]]))</f>
        <v>3.3296072707817079</v>
      </c>
      <c r="P1660" s="115">
        <v>879.64510864246586</v>
      </c>
      <c r="Q1660" s="43">
        <f>MIN(500,$B$1-Tabela1[[#This Row],[Entry]])</f>
        <v>500</v>
      </c>
      <c r="R1660" s="41">
        <f>(0.25-Tabela1[[#This Row],[days]]/2000)*$L$2+(Tabela1[[#This Row],[days]]/2000+0.75)*(IF(Tabela1[[#This Row],[real]]&gt;Tabela1[[#This Row],[AV2]],0.4*Tabela1[[#This Row],[real]]+0.6*Tabela1[[#This Row],[AV2]],Tabela1[[#This Row],[AV2]]))</f>
        <v>3.3486153432201493</v>
      </c>
      <c r="S1660" s="42">
        <f>Tabela1[[#This Row],[real]]-Tabela1[[#This Row],[AV2]]</f>
        <v>5.6212671328936814E-3</v>
      </c>
      <c r="T1660" s="64">
        <f>Tabela1[[#This Row],[real]]/Tabela1[[#This Row],[AV2]]</f>
        <v>1.0016798119894699</v>
      </c>
      <c r="U1660" s="172">
        <v>43432</v>
      </c>
      <c r="V1660" s="191" t="s">
        <v>4273</v>
      </c>
      <c r="W1660" s="191"/>
      <c r="X1660" s="2"/>
      <c r="Y1660" s="41"/>
      <c r="Z1660" s="40"/>
      <c r="AA1660" s="41"/>
      <c r="AB1660" s="40"/>
    </row>
    <row r="1661" spans="1:28" x14ac:dyDescent="0.2">
      <c r="A1661" s="10">
        <v>6338486</v>
      </c>
      <c r="B1661" s="10" t="s">
        <v>2714</v>
      </c>
      <c r="C1661" s="10" t="s">
        <v>2715</v>
      </c>
      <c r="D1661" s="2">
        <v>3.5</v>
      </c>
      <c r="E1661" s="21">
        <v>3.5294702677365328</v>
      </c>
      <c r="F1661" s="116">
        <v>2015</v>
      </c>
      <c r="G16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1" s="39"/>
      <c r="I1661" s="21">
        <v>0.63</v>
      </c>
      <c r="J1661" s="23">
        <f>(Tabela1[[#This Row],[real]]-1)^3/Tabela1[[#This Row],[Z]]*0.00002</f>
        <v>5.1378116952359258E-4</v>
      </c>
      <c r="K1661" s="24">
        <v>3059.5162957492075</v>
      </c>
      <c r="L1661" s="66">
        <v>5190.0743231633951</v>
      </c>
      <c r="M1661" s="1">
        <v>42409</v>
      </c>
      <c r="N1661" s="22">
        <f>IF(Tabela1[[#This Row],[Entry]]=$B$1,Tabela1[[#This Row],[real]],Tabela1[[#This Row],[L2]]/Tabela1[[#This Row],[days2]])</f>
        <v>3.4781257414946376</v>
      </c>
      <c r="O1661" s="22">
        <f>IF(Tabela1[[#This Row],[Entry]]=$B$1,Tabela1[[#This Row],[real]],Tabela1[[#This Row],[L]]/($B$1-Tabela1[[#This Row],[Entry]]))</f>
        <v>3.4439776530613107</v>
      </c>
      <c r="P1661" s="35">
        <v>879.64510864246586</v>
      </c>
      <c r="Q1661" s="3">
        <f>MIN(500,$B$1-Tabela1[[#This Row],[Entry]])</f>
        <v>500</v>
      </c>
      <c r="R1661" s="21">
        <f>(0.25-Tabela1[[#This Row],[days]]/2000)*$L$2+(Tabela1[[#This Row],[days]]/2000+0.75)*(IF(Tabela1[[#This Row],[real]]&gt;Tabela1[[#This Row],[AV2]],0.4*Tabela1[[#This Row],[real]]+0.6*Tabela1[[#This Row],[AV2]],Tabela1[[#This Row],[AV2]]))</f>
        <v>3.4986635519913958</v>
      </c>
      <c r="S1661" s="22">
        <f>Tabela1[[#This Row],[real]]-Tabela1[[#This Row],[AV2]]</f>
        <v>5.1344526241895228E-2</v>
      </c>
      <c r="T1661" s="47">
        <f>Tabela1[[#This Row],[real]]/Tabela1[[#This Row],[AV2]]</f>
        <v>1.0147621247930592</v>
      </c>
      <c r="U1661" s="168">
        <v>43432</v>
      </c>
      <c r="V1661" s="191" t="s">
        <v>3941</v>
      </c>
      <c r="W1661" s="191"/>
      <c r="X1661" s="2"/>
      <c r="Y1661" s="41"/>
      <c r="Z1661" s="40"/>
      <c r="AA1661" s="41"/>
      <c r="AB1661" s="40"/>
    </row>
    <row r="1662" spans="1:28" x14ac:dyDescent="0.2">
      <c r="A1662" s="10">
        <v>22619</v>
      </c>
      <c r="B1662" s="10" t="s">
        <v>1756</v>
      </c>
      <c r="C1662" s="10" t="s">
        <v>1757</v>
      </c>
      <c r="D1662" s="2">
        <v>3.5</v>
      </c>
      <c r="E1662" s="21">
        <v>3.5726164440918793</v>
      </c>
      <c r="F1662" s="116">
        <v>1994</v>
      </c>
      <c r="G16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662" s="21">
        <v>0.77</v>
      </c>
      <c r="J1662" s="23">
        <f>(Tabela1[[#This Row],[real]]-1)^3/Tabela1[[#This Row],[Z]]*0.00002</f>
        <v>4.4224648970442451E-4</v>
      </c>
      <c r="K1662" s="24">
        <v>3173.2787664255093</v>
      </c>
      <c r="L1662" s="66">
        <v>5428.7870501661218</v>
      </c>
      <c r="M1662" s="1">
        <v>42409</v>
      </c>
      <c r="N1662" s="22">
        <f>IF(Tabela1[[#This Row],[Entry]]=$B$1,Tabela1[[#This Row],[real]],Tabela1[[#This Row],[L2]]/Tabela1[[#This Row],[days2]])</f>
        <v>3.6074534323538163</v>
      </c>
      <c r="O1662" s="22">
        <f>IF(Tabela1[[#This Row],[Entry]]=$B$1,Tabela1[[#This Row],[real]],Tabela1[[#This Row],[L]]/($B$1-Tabela1[[#This Row],[Entry]]))</f>
        <v>3.602380258902536</v>
      </c>
      <c r="P1662" s="35">
        <v>879.64510864246586</v>
      </c>
      <c r="Q1662" s="3">
        <f>MIN(500,$B$1-Tabela1[[#This Row],[Entry]])</f>
        <v>500</v>
      </c>
      <c r="R1662" s="21">
        <f>(0.25-Tabela1[[#This Row],[days]]/2000)*$L$2+(Tabela1[[#This Row],[days]]/2000+0.75)*(IF(Tabela1[[#This Row],[real]]&gt;Tabela1[[#This Row],[AV2]],0.4*Tabela1[[#This Row],[real]]+0.6*Tabela1[[#This Row],[AV2]],Tabela1[[#This Row],[AV2]]))</f>
        <v>3.6074534323538163</v>
      </c>
      <c r="S1662" s="22">
        <f>Tabela1[[#This Row],[real]]-Tabela1[[#This Row],[AV2]]</f>
        <v>-3.4836988261937041E-2</v>
      </c>
      <c r="T1662" s="47">
        <f>Tabela1[[#This Row],[real]]/Tabela1[[#This Row],[AV2]]</f>
        <v>0.99034305253963972</v>
      </c>
      <c r="U1662" s="168">
        <v>43432</v>
      </c>
      <c r="V1662" s="191" t="s">
        <v>3936</v>
      </c>
      <c r="W1662" s="191"/>
      <c r="X1662" s="2"/>
      <c r="Y1662" s="41"/>
      <c r="Z1662" s="40"/>
      <c r="AA1662" s="41"/>
      <c r="AB1662" s="40"/>
    </row>
    <row r="1663" spans="1:28" x14ac:dyDescent="0.2">
      <c r="A1663" s="10">
        <v>1820156</v>
      </c>
      <c r="B1663" s="10" t="s">
        <v>2405</v>
      </c>
      <c r="C1663" s="10" t="s">
        <v>966</v>
      </c>
      <c r="D1663" s="2">
        <v>4</v>
      </c>
      <c r="E1663" s="21">
        <v>3.9381729589163093</v>
      </c>
      <c r="F1663" s="116">
        <v>2008</v>
      </c>
      <c r="G16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3" s="39">
        <v>1</v>
      </c>
      <c r="I1663" s="21">
        <v>0.82</v>
      </c>
      <c r="J1663" s="23">
        <f>(Tabela1[[#This Row],[real]]-1)^3/Tabela1[[#This Row],[Z]]*0.00002</f>
        <v>6.1865455606892881E-4</v>
      </c>
      <c r="K1663" s="24">
        <v>3303.3167223397791</v>
      </c>
      <c r="L1663" s="66">
        <v>5564.9267902196279</v>
      </c>
      <c r="M1663" s="1">
        <v>42409</v>
      </c>
      <c r="N1663" s="22">
        <f>IF(Tabela1[[#This Row],[Entry]]=$B$1,Tabela1[[#This Row],[real]],Tabela1[[#This Row],[L2]]/Tabela1[[#This Row],[days2]])</f>
        <v>3.7552834545260017</v>
      </c>
      <c r="O1663" s="22">
        <f>IF(Tabela1[[#This Row],[Entry]]=$B$1,Tabela1[[#This Row],[real]],Tabela1[[#This Row],[L]]/($B$1-Tabela1[[#This Row],[Entry]]))</f>
        <v>3.6927185071132236</v>
      </c>
      <c r="P1663" s="35">
        <v>879.64510864246586</v>
      </c>
      <c r="Q1663" s="3">
        <f>MIN(500,$B$1-Tabela1[[#This Row],[Entry]])</f>
        <v>500</v>
      </c>
      <c r="R1663" s="21">
        <f>(0.25-Tabela1[[#This Row],[days]]/2000)*$L$2+(Tabela1[[#This Row],[days]]/2000+0.75)*(IF(Tabela1[[#This Row],[real]]&gt;Tabela1[[#This Row],[AV2]],0.4*Tabela1[[#This Row],[real]]+0.6*Tabela1[[#This Row],[AV2]],Tabela1[[#This Row],[AV2]]))</f>
        <v>3.8284392562821248</v>
      </c>
      <c r="S1663" s="22">
        <f>Tabela1[[#This Row],[real]]-Tabela1[[#This Row],[AV2]]</f>
        <v>0.1828895043903076</v>
      </c>
      <c r="T1663" s="47">
        <f>Tabela1[[#This Row],[real]]/Tabela1[[#This Row],[AV2]]</f>
        <v>1.0487019173399235</v>
      </c>
      <c r="U1663" s="172">
        <v>43432</v>
      </c>
      <c r="V1663" s="191" t="s">
        <v>4985</v>
      </c>
      <c r="W1663" s="191"/>
      <c r="X1663" s="2"/>
      <c r="Y1663" s="41"/>
      <c r="Z1663" s="40"/>
      <c r="AA1663" s="41"/>
      <c r="AB1663" s="40"/>
    </row>
    <row r="1664" spans="1:28" x14ac:dyDescent="0.2">
      <c r="A1664" s="65">
        <v>2256202</v>
      </c>
      <c r="B1664" s="65" t="s">
        <v>1135</v>
      </c>
      <c r="C1664" s="65" t="s">
        <v>1725</v>
      </c>
      <c r="D1664" s="39">
        <v>4</v>
      </c>
      <c r="E1664" s="41">
        <v>3.6178782404645475</v>
      </c>
      <c r="F1664" s="116">
        <v>2009</v>
      </c>
      <c r="G16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6.4015814746768465</v>
      </c>
      <c r="H1664" s="39"/>
      <c r="I1664" s="41">
        <v>0.89</v>
      </c>
      <c r="J1664" s="23">
        <f>(Tabela1[[#This Row],[real]]-1)^3/Tabela1[[#This Row],[Z]]*0.00002</f>
        <v>4.0317010239617905E-4</v>
      </c>
      <c r="K1664" s="66">
        <v>3114.8043871306254</v>
      </c>
      <c r="L1664" s="66">
        <v>5282.4092285999604</v>
      </c>
      <c r="M1664" s="67">
        <v>42409</v>
      </c>
      <c r="N1664" s="22">
        <f>IF(Tabela1[[#This Row],[Entry]]=$B$1,Tabela1[[#This Row],[real]],Tabela1[[#This Row],[L2]]/Tabela1[[#This Row],[days2]])</f>
        <v>3.5409784656651189</v>
      </c>
      <c r="O1664" s="42">
        <f>IF(Tabela1[[#This Row],[Entry]]=$B$1,Tabela1[[#This Row],[real]],Tabela1[[#This Row],[L]]/($B$1-Tabela1[[#This Row],[Entry]]))</f>
        <v>3.5052483268745589</v>
      </c>
      <c r="P1664" s="115">
        <v>879.64510864246586</v>
      </c>
      <c r="Q1664" s="43">
        <f>MIN(500,$B$1-Tabela1[[#This Row],[Entry]])</f>
        <v>500</v>
      </c>
      <c r="R1664" s="41">
        <f>(0.25-Tabela1[[#This Row],[days]]/2000)*$L$2+(Tabela1[[#This Row],[days]]/2000+0.75)*(IF(Tabela1[[#This Row],[real]]&gt;Tabela1[[#This Row],[AV2]],0.4*Tabela1[[#This Row],[real]]+0.6*Tabela1[[#This Row],[AV2]],Tabela1[[#This Row],[AV2]]))</f>
        <v>3.5717383755848902</v>
      </c>
      <c r="S1664" s="42">
        <f>Tabela1[[#This Row],[real]]-Tabela1[[#This Row],[AV2]]</f>
        <v>7.6899774799428666E-2</v>
      </c>
      <c r="T1664" s="64">
        <f>Tabela1[[#This Row],[real]]/Tabela1[[#This Row],[AV2]]</f>
        <v>1.0217170975607681</v>
      </c>
      <c r="U1664" s="172">
        <v>43431</v>
      </c>
      <c r="V1664" s="191" t="s">
        <v>4549</v>
      </c>
      <c r="W1664" s="191"/>
      <c r="X1664" s="2"/>
      <c r="Y1664" s="41"/>
      <c r="Z1664" s="40"/>
      <c r="AA1664" s="41"/>
      <c r="AB1664" s="40"/>
    </row>
    <row r="1665" spans="1:28" x14ac:dyDescent="0.2">
      <c r="A1665" s="65">
        <v>2649</v>
      </c>
      <c r="B1665" s="65" t="s">
        <v>2335</v>
      </c>
      <c r="C1665" s="65" t="s">
        <v>3196</v>
      </c>
      <c r="D1665" s="39">
        <v>3.5</v>
      </c>
      <c r="E1665" s="41">
        <v>3.2073794936299995</v>
      </c>
      <c r="F1665" s="116">
        <v>1999</v>
      </c>
      <c r="G16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5.1063481890504709</v>
      </c>
      <c r="H1665" s="39"/>
      <c r="I1665" s="41">
        <v>0.38999999999999996</v>
      </c>
      <c r="J1665" s="23">
        <f>(Tabela1[[#This Row],[real]]-1)^3/Tabela1[[#This Row],[Z]]*0.00002</f>
        <v>5.5156461872232245E-4</v>
      </c>
      <c r="K1665" s="66">
        <v>2493.225973455555</v>
      </c>
      <c r="L1665" s="66">
        <v>4091.2875389813094</v>
      </c>
      <c r="M1665" s="67">
        <v>42682</v>
      </c>
      <c r="N1665" s="22">
        <f>IF(Tabela1[[#This Row],[Entry]]=$B$1,Tabela1[[#This Row],[real]],Tabela1[[#This Row],[L2]]/Tabela1[[#This Row],[days2]])</f>
        <v>3.3120047187416031</v>
      </c>
      <c r="O1665" s="42">
        <f>IF(Tabela1[[#This Row],[Entry]]=$B$1,Tabela1[[#This Row],[real]],Tabela1[[#This Row],[L]]/($B$1-Tabela1[[#This Row],[Entry]]))</f>
        <v>3.3154680218649184</v>
      </c>
      <c r="P1665" s="115">
        <v>752.78454748182151</v>
      </c>
      <c r="Q1665" s="43">
        <f>MIN(500,$B$1-Tabela1[[#This Row],[Entry]])</f>
        <v>500</v>
      </c>
      <c r="R166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3.3120047187416031</v>
      </c>
      <c r="S1665" s="42">
        <f>Tabela1[[#This Row],[real]]-Tabela1[[#This Row],[AV2]]</f>
        <v>-0.10462522511160355</v>
      </c>
      <c r="T1665" s="64">
        <f>Tabela1[[#This Row],[real]]/Tabela1[[#This Row],[AV2]]</f>
        <v>0.96841030312560794</v>
      </c>
      <c r="U1665" s="168">
        <v>43431</v>
      </c>
      <c r="V1665" s="191" t="s">
        <v>3941</v>
      </c>
      <c r="W1665" s="191"/>
      <c r="X1665" s="2"/>
      <c r="Y1665" s="41"/>
      <c r="Z1665" s="40"/>
      <c r="AA1665" s="41"/>
      <c r="AB1665" s="40"/>
    </row>
    <row r="1666" spans="1:28" x14ac:dyDescent="0.2">
      <c r="A1666" s="10">
        <v>20786</v>
      </c>
      <c r="B1666" s="10" t="s">
        <v>48</v>
      </c>
      <c r="C1666" s="10" t="s">
        <v>2237</v>
      </c>
      <c r="D1666" s="2">
        <v>4</v>
      </c>
      <c r="E1666" s="21">
        <v>3.7472949556089978</v>
      </c>
      <c r="F1666" s="116">
        <v>2001</v>
      </c>
      <c r="G16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0.13106517898720071</v>
      </c>
      <c r="I1666" s="21">
        <v>0.86</v>
      </c>
      <c r="J1666" s="23">
        <f>(Tabela1[[#This Row],[real]]-1)^3/Tabela1[[#This Row],[Z]]*0.00002</f>
        <v>4.8222243379123631E-4</v>
      </c>
      <c r="K1666" s="24">
        <v>3523.4035414791806</v>
      </c>
      <c r="L1666" s="66">
        <v>6092.3760196065477</v>
      </c>
      <c r="M1666" s="1">
        <v>42409</v>
      </c>
      <c r="N1666" s="22">
        <f>IF(Tabela1[[#This Row],[Entry]]=$B$1,Tabela1[[#This Row],[real]],Tabela1[[#This Row],[L2]]/Tabela1[[#This Row],[days2]])</f>
        <v>4.0054830145270293</v>
      </c>
      <c r="O1666" s="22">
        <f>IF(Tabela1[[#This Row],[Entry]]=$B$1,Tabela1[[#This Row],[real]],Tabela1[[#This Row],[L]]/($B$1-Tabela1[[#This Row],[Entry]]))</f>
        <v>4.0427179957574966</v>
      </c>
      <c r="P1666" s="35">
        <v>879.64510864246586</v>
      </c>
      <c r="Q1666" s="3">
        <f>MIN(500,$B$1-Tabela1[[#This Row],[Entry]])</f>
        <v>500</v>
      </c>
      <c r="R1666" s="21">
        <f>(0.25-Tabela1[[#This Row],[days]]/2000)*$L$2+(Tabela1[[#This Row],[days]]/2000+0.75)*(IF(Tabela1[[#This Row],[real]]&gt;Tabela1[[#This Row],[AV2]],0.4*Tabela1[[#This Row],[real]]+0.6*Tabela1[[#This Row],[AV2]],Tabela1[[#This Row],[AV2]]))</f>
        <v>4.0054830145270293</v>
      </c>
      <c r="S1666" s="22">
        <f>Tabela1[[#This Row],[real]]-Tabela1[[#This Row],[AV2]]</f>
        <v>-0.25818805891803143</v>
      </c>
      <c r="T1666" s="47">
        <f>Tabela1[[#This Row],[real]]/Tabela1[[#This Row],[AV2]]</f>
        <v>0.93554134220975638</v>
      </c>
      <c r="U1666" s="168">
        <v>43431</v>
      </c>
      <c r="V1666" s="191" t="s">
        <v>4100</v>
      </c>
      <c r="W1666" s="191"/>
      <c r="X1666" s="2"/>
      <c r="Y1666" s="41"/>
      <c r="Z1666" s="40"/>
      <c r="AA1666" s="41"/>
      <c r="AB1666" s="40"/>
    </row>
    <row r="1667" spans="1:28" x14ac:dyDescent="0.2">
      <c r="A1667" s="456">
        <v>3305050</v>
      </c>
      <c r="B1667" s="456" t="s">
        <v>1722</v>
      </c>
      <c r="C1667" s="456" t="s">
        <v>1722</v>
      </c>
      <c r="D1667" s="457">
        <v>3</v>
      </c>
      <c r="E1667" s="458">
        <v>3.0875193348429226</v>
      </c>
      <c r="F1667" s="116">
        <v>2013</v>
      </c>
      <c r="G16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7" s="457"/>
      <c r="I1667" s="458">
        <v>0.35</v>
      </c>
      <c r="J1667" s="460">
        <f>(Tabela1[[#This Row],[real]]-1)^3/Tabela1[[#This Row],[Z]]*0.00002</f>
        <v>5.198205821721983E-4</v>
      </c>
      <c r="K1667" s="461">
        <v>1245.1705442860257</v>
      </c>
      <c r="L1667" s="66">
        <v>1578.4733901315954</v>
      </c>
      <c r="M1667" s="462">
        <v>43431</v>
      </c>
      <c r="N1667" s="463">
        <f>IF(Tabela1[[#This Row],[Entry]]=$B$1,Tabela1[[#This Row],[real]],Tabela1[[#This Row],[L2]]/Tabela1[[#This Row],[days2]])</f>
        <v>3.2388176540253455</v>
      </c>
      <c r="O1667" s="463">
        <f>IF(Tabela1[[#This Row],[Entry]]=$B$1,Tabela1[[#This Row],[real]],Tabela1[[#This Row],[L]]/($B$1-Tabela1[[#This Row],[Entry]]))</f>
        <v>3.2545843095496809</v>
      </c>
      <c r="P1667" s="459">
        <v>384.45219129223676</v>
      </c>
      <c r="Q1667" s="464">
        <f>MIN(500,$B$1-Tabela1[[#This Row],[Entry]])</f>
        <v>485</v>
      </c>
      <c r="R1667" s="458">
        <f>(0.25-Tabela1[[#This Row],[days]]/2000)*$L$2+(Tabela1[[#This Row],[days]]/2000+0.75)*(IF(Tabela1[[#This Row],[real]]&gt;Tabela1[[#This Row],[AV2]],0.4*Tabela1[[#This Row],[real]]+0.6*Tabela1[[#This Row],[AV2]],Tabela1[[#This Row],[AV2]]))</f>
        <v>3.2395636821997251</v>
      </c>
      <c r="S1667" s="463">
        <f>Tabela1[[#This Row],[real]]-Tabela1[[#This Row],[AV2]]</f>
        <v>-0.15129831918242287</v>
      </c>
      <c r="T1667" s="463">
        <f>Tabela1[[#This Row],[real]]/Tabela1[[#This Row],[AV2]]</f>
        <v>0.95328594093761876</v>
      </c>
      <c r="U1667" s="465">
        <v>43431</v>
      </c>
      <c r="V1667" s="191" t="s">
        <v>4102</v>
      </c>
      <c r="W1667" s="191"/>
      <c r="X1667" s="2"/>
      <c r="Y1667" s="41"/>
      <c r="Z1667" s="40"/>
      <c r="AA1667" s="41"/>
      <c r="AB1667" s="40"/>
    </row>
    <row r="1668" spans="1:28" x14ac:dyDescent="0.2">
      <c r="A1668" s="65">
        <v>61016</v>
      </c>
      <c r="B1668" s="65" t="s">
        <v>682</v>
      </c>
      <c r="C1668" s="65" t="s">
        <v>1584</v>
      </c>
      <c r="D1668" s="39">
        <v>3.5</v>
      </c>
      <c r="E1668" s="41">
        <v>3.5367699042719631</v>
      </c>
      <c r="F1668" s="116">
        <v>1973</v>
      </c>
      <c r="G16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68" s="39"/>
      <c r="I1668" s="41">
        <v>0.77</v>
      </c>
      <c r="J1668" s="23">
        <f>(Tabela1[[#This Row],[real]]-1)^3/Tabela1[[#This Row],[Z]]*0.00002</f>
        <v>4.2401624968602678E-4</v>
      </c>
      <c r="K1668" s="66">
        <v>3157.2526294772583</v>
      </c>
      <c r="L1668" s="66">
        <v>5407.8829224855526</v>
      </c>
      <c r="M1668" s="67">
        <v>42409</v>
      </c>
      <c r="N1668" s="22">
        <f>IF(Tabela1[[#This Row],[Entry]]=$B$1,Tabela1[[#This Row],[real]],Tabela1[[#This Row],[L2]]/Tabela1[[#This Row],[days2]])</f>
        <v>3.5892345656872542</v>
      </c>
      <c r="O1668" s="42">
        <f>IF(Tabela1[[#This Row],[Entry]]=$B$1,Tabela1[[#This Row],[real]],Tabela1[[#This Row],[L]]/($B$1-Tabela1[[#This Row],[Entry]]))</f>
        <v>3.5885089067588272</v>
      </c>
      <c r="P1668" s="115">
        <v>879.64510864246586</v>
      </c>
      <c r="Q1668" s="43">
        <f>MIN(500,$B$1-Tabela1[[#This Row],[Entry]])</f>
        <v>500</v>
      </c>
      <c r="R1668" s="41">
        <f>(0.25-Tabela1[[#This Row],[days]]/2000)*$L$2+(Tabela1[[#This Row],[days]]/2000+0.75)*(IF(Tabela1[[#This Row],[real]]&gt;Tabela1[[#This Row],[AV2]],0.4*Tabela1[[#This Row],[real]]+0.6*Tabela1[[#This Row],[AV2]],Tabela1[[#This Row],[AV2]]))</f>
        <v>3.5892345656872542</v>
      </c>
      <c r="S1668" s="42">
        <f>Tabela1[[#This Row],[real]]-Tabela1[[#This Row],[AV2]]</f>
        <v>-5.2464661415291047E-2</v>
      </c>
      <c r="T1668" s="64">
        <f>Tabela1[[#This Row],[real]]/Tabela1[[#This Row],[AV2]]</f>
        <v>0.98538277160349219</v>
      </c>
      <c r="U1668" s="168">
        <v>43431</v>
      </c>
      <c r="V1668" s="191" t="s">
        <v>4375</v>
      </c>
      <c r="W1668" s="191"/>
      <c r="X1668" s="2"/>
      <c r="Y1668" s="41"/>
      <c r="Z1668" s="40"/>
      <c r="AA1668" s="41"/>
      <c r="AB1668" s="40"/>
    </row>
    <row r="1669" spans="1:28" x14ac:dyDescent="0.2">
      <c r="A1669" s="65">
        <v>8118</v>
      </c>
      <c r="B1669" s="65" t="s">
        <v>702</v>
      </c>
      <c r="C1669" s="65" t="s">
        <v>703</v>
      </c>
      <c r="D1669" s="39">
        <v>3</v>
      </c>
      <c r="E1669" s="41">
        <v>2.7355328025405261</v>
      </c>
      <c r="F1669" s="116">
        <v>1985</v>
      </c>
      <c r="G16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1.1658682588401623</v>
      </c>
      <c r="H1669" s="39"/>
      <c r="I1669" s="41">
        <v>0.65</v>
      </c>
      <c r="J1669" s="23">
        <f>(Tabela1[[#This Row],[real]]-1)^3/Tabela1[[#This Row],[Z]]*0.00002</f>
        <v>1.6084779751759248E-4</v>
      </c>
      <c r="K1669" s="66">
        <v>2486.902163393323</v>
      </c>
      <c r="L1669" s="66">
        <v>4288.4310212754472</v>
      </c>
      <c r="M1669" s="67">
        <v>42409</v>
      </c>
      <c r="N1669" s="22">
        <f>IF(Tabela1[[#This Row],[Entry]]=$B$1,Tabela1[[#This Row],[real]],Tabela1[[#This Row],[L2]]/Tabela1[[#This Row],[days2]])</f>
        <v>2.8271653408398945</v>
      </c>
      <c r="O1669" s="42">
        <f>IF(Tabela1[[#This Row],[Entry]]=$B$1,Tabela1[[#This Row],[real]],Tabela1[[#This Row],[L]]/($B$1-Tabela1[[#This Row],[Entry]]))</f>
        <v>2.8456742012444907</v>
      </c>
      <c r="P1669" s="115">
        <v>879.64510864246586</v>
      </c>
      <c r="Q1669" s="43">
        <f>MIN(500,$B$1-Tabela1[[#This Row],[Entry]])</f>
        <v>500</v>
      </c>
      <c r="R1669" s="41">
        <f>(0.25-Tabela1[[#This Row],[days]]/2000)*$L$2+(Tabela1[[#This Row],[days]]/2000+0.75)*(IF(Tabela1[[#This Row],[real]]&gt;Tabela1[[#This Row],[AV2]],0.4*Tabela1[[#This Row],[real]]+0.6*Tabela1[[#This Row],[AV2]],Tabela1[[#This Row],[AV2]]))</f>
        <v>2.8271653408398945</v>
      </c>
      <c r="S1669" s="42">
        <f>Tabela1[[#This Row],[real]]-Tabela1[[#This Row],[AV2]]</f>
        <v>-9.1632538299368349E-2</v>
      </c>
      <c r="T1669" s="64">
        <f>Tabela1[[#This Row],[real]]/Tabela1[[#This Row],[AV2]]</f>
        <v>0.96758854638754654</v>
      </c>
      <c r="U1669" s="172">
        <v>43430</v>
      </c>
      <c r="V1669" s="191" t="s">
        <v>4516</v>
      </c>
      <c r="W1669" s="191"/>
      <c r="X1669" s="2"/>
      <c r="Y1669" s="41"/>
      <c r="Z1669" s="40"/>
      <c r="AA1669" s="41"/>
      <c r="AB1669" s="40"/>
    </row>
    <row r="1670" spans="1:28" x14ac:dyDescent="0.2">
      <c r="A1670" s="511">
        <v>9271149</v>
      </c>
      <c r="B1670" s="511" t="s">
        <v>5701</v>
      </c>
      <c r="C1670" s="511" t="s">
        <v>5702</v>
      </c>
      <c r="D1670" s="512">
        <v>3</v>
      </c>
      <c r="E1670" s="513">
        <v>2.761072342356786</v>
      </c>
      <c r="F1670" s="116">
        <v>2018</v>
      </c>
      <c r="G16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0" s="512"/>
      <c r="I1670" s="513">
        <v>0.25</v>
      </c>
      <c r="J1670" s="460">
        <f>(Tabela1[[#This Row],[real]]-1)^3/Tabela1[[#This Row],[Z]]*0.00002</f>
        <v>4.3693977086831798E-4</v>
      </c>
      <c r="K1670" s="514">
        <v>1112.2628918447488</v>
      </c>
      <c r="L1670" s="66">
        <v>1410.2710982347585</v>
      </c>
      <c r="M1670" s="465">
        <v>43430</v>
      </c>
      <c r="N1670" s="463">
        <f>IF(Tabela1[[#This Row],[Entry]]=$B$1,Tabela1[[#This Row],[real]],Tabela1[[#This Row],[L2]]/Tabela1[[#This Row],[days2]])</f>
        <v>2.8884863074784142</v>
      </c>
      <c r="O1670" s="515">
        <f>IF(Tabela1[[#This Row],[Entry]]=$B$1,Tabela1[[#This Row],[real]],Tabela1[[#This Row],[L]]/($B$1-Tabela1[[#This Row],[Entry]]))</f>
        <v>2.9017923831990915</v>
      </c>
      <c r="P1670" s="516">
        <v>385.06773910094455</v>
      </c>
      <c r="Q1670" s="517">
        <f>MIN(500,$B$1-Tabela1[[#This Row],[Entry]])</f>
        <v>486</v>
      </c>
      <c r="R1670" s="513">
        <f>(0.25-Tabela1[[#This Row],[days]]/2000)*$L$2+(Tabela1[[#This Row],[days]]/2000+0.75)*(IF(Tabela1[[#This Row],[real]]&gt;Tabela1[[#This Row],[AV2]],0.4*Tabela1[[#This Row],[real]]+0.6*Tabela1[[#This Row],[AV2]],Tabela1[[#This Row],[AV2]]))</f>
        <v>2.8916349198669971</v>
      </c>
      <c r="S1670" s="515">
        <f>Tabela1[[#This Row],[real]]-Tabela1[[#This Row],[AV2]]</f>
        <v>-0.12741396512162817</v>
      </c>
      <c r="T1670" s="515">
        <f>Tabela1[[#This Row],[real]]/Tabela1[[#This Row],[AV2]]</f>
        <v>0.95588901882908428</v>
      </c>
      <c r="U1670" s="465">
        <v>43430</v>
      </c>
      <c r="V1670" s="191" t="s">
        <v>4452</v>
      </c>
      <c r="W1670" s="191"/>
      <c r="X1670" s="2"/>
      <c r="Y1670" s="41"/>
      <c r="Z1670" s="40"/>
      <c r="AA1670" s="41"/>
      <c r="AB1670" s="40"/>
    </row>
    <row r="1671" spans="1:28" x14ac:dyDescent="0.2">
      <c r="A1671" s="456">
        <v>8895132</v>
      </c>
      <c r="B1671" s="456" t="s">
        <v>5699</v>
      </c>
      <c r="C1671" s="456" t="s">
        <v>5700</v>
      </c>
      <c r="D1671" s="457">
        <v>3</v>
      </c>
      <c r="E1671" s="458">
        <v>2.9136104779207685</v>
      </c>
      <c r="F1671" s="116">
        <v>2018</v>
      </c>
      <c r="G16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1" s="457"/>
      <c r="I1671" s="458">
        <v>0.35</v>
      </c>
      <c r="J1671" s="460">
        <f>(Tabela1[[#This Row],[real]]-1)^3/Tabela1[[#This Row],[Z]]*0.00002</f>
        <v>4.0042627967308656E-4</v>
      </c>
      <c r="K1671" s="461">
        <v>1165.7008608861886</v>
      </c>
      <c r="L1671" s="66">
        <v>1476.9351836861554</v>
      </c>
      <c r="M1671" s="462">
        <v>43430</v>
      </c>
      <c r="N1671" s="463">
        <f>IF(Tabela1[[#This Row],[Entry]]=$B$1,Tabela1[[#This Row],[real]],Tabela1[[#This Row],[L2]]/Tabela1[[#This Row],[days2]])</f>
        <v>3.0272618101112934</v>
      </c>
      <c r="O1671" s="463">
        <f>IF(Tabela1[[#This Row],[Entry]]=$B$1,Tabela1[[#This Row],[real]],Tabela1[[#This Row],[L]]/($B$1-Tabela1[[#This Row],[Entry]]))</f>
        <v>3.0389612833048463</v>
      </c>
      <c r="P1671" s="459">
        <v>385.06773910094455</v>
      </c>
      <c r="Q1671" s="464">
        <f>MIN(500,$B$1-Tabela1[[#This Row],[Entry]])</f>
        <v>486</v>
      </c>
      <c r="R1671" s="458">
        <f>(0.25-Tabela1[[#This Row],[days]]/2000)*$L$2+(Tabela1[[#This Row],[days]]/2000+0.75)*(IF(Tabela1[[#This Row],[real]]&gt;Tabela1[[#This Row],[AV2]],0.4*Tabela1[[#This Row],[real]]+0.6*Tabela1[[#This Row],[AV2]],Tabela1[[#This Row],[AV2]]))</f>
        <v>3.0294389939814459</v>
      </c>
      <c r="S1671" s="463">
        <f>Tabela1[[#This Row],[real]]-Tabela1[[#This Row],[AV2]]</f>
        <v>-0.11365133219052481</v>
      </c>
      <c r="T1671" s="463">
        <f>Tabela1[[#This Row],[real]]/Tabela1[[#This Row],[AV2]]</f>
        <v>0.96245738250622381</v>
      </c>
      <c r="U1671" s="465">
        <v>43430</v>
      </c>
      <c r="V1671" s="191" t="s">
        <v>3938</v>
      </c>
      <c r="W1671" s="191"/>
      <c r="X1671" s="2"/>
      <c r="Y1671" s="41"/>
      <c r="Z1671" s="40"/>
      <c r="AA1671" s="41"/>
      <c r="AB1671" s="40"/>
    </row>
    <row r="1672" spans="1:28" x14ac:dyDescent="0.2">
      <c r="A1672" s="511">
        <v>8874885</v>
      </c>
      <c r="B1672" s="511" t="s">
        <v>2151</v>
      </c>
      <c r="C1672" s="511" t="s">
        <v>5703</v>
      </c>
      <c r="D1672" s="512">
        <v>3.5</v>
      </c>
      <c r="E1672" s="513">
        <v>3.2627618308019</v>
      </c>
      <c r="F1672" s="116">
        <v>2018</v>
      </c>
      <c r="G16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2" s="512"/>
      <c r="I1672" s="513">
        <v>0.32999999999999996</v>
      </c>
      <c r="J1672" s="460">
        <f>(Tabela1[[#This Row],[real]]-1)^3/Tabela1[[#This Row],[Z]]*0.00002</f>
        <v>7.0215434654226545E-4</v>
      </c>
      <c r="K1672" s="514">
        <v>1334.0323797466322</v>
      </c>
      <c r="L1672" s="66">
        <v>1694.0469963482785</v>
      </c>
      <c r="M1672" s="465">
        <v>43430</v>
      </c>
      <c r="N1672" s="463">
        <f>IF(Tabela1[[#This Row],[Entry]]=$B$1,Tabela1[[#This Row],[real]],Tabela1[[#This Row],[L2]]/Tabela1[[#This Row],[days2]])</f>
        <v>3.4644096201393775</v>
      </c>
      <c r="O1672" s="515">
        <f>IF(Tabela1[[#This Row],[Entry]]=$B$1,Tabela1[[#This Row],[real]],Tabela1[[#This Row],[L]]/($B$1-Tabela1[[#This Row],[Entry]]))</f>
        <v>3.4856934081240301</v>
      </c>
      <c r="P1672" s="516">
        <v>385.06773910094455</v>
      </c>
      <c r="Q1672" s="517">
        <f>MIN(500,$B$1-Tabela1[[#This Row],[Entry]])</f>
        <v>486</v>
      </c>
      <c r="R1672" s="513">
        <f>(0.25-Tabela1[[#This Row],[days]]/2000)*$L$2+(Tabela1[[#This Row],[days]]/2000+0.75)*(IF(Tabela1[[#This Row],[real]]&gt;Tabela1[[#This Row],[AV2]],0.4*Tabela1[[#This Row],[real]]+0.6*Tabela1[[#This Row],[AV2]],Tabela1[[#This Row],[AV2]]))</f>
        <v>3.4635267693393335</v>
      </c>
      <c r="S1672" s="515">
        <f>Tabela1[[#This Row],[real]]-Tabela1[[#This Row],[AV2]]</f>
        <v>-0.20164778933747751</v>
      </c>
      <c r="T1672" s="515">
        <f>Tabela1[[#This Row],[real]]/Tabela1[[#This Row],[AV2]]</f>
        <v>0.94179447252274839</v>
      </c>
      <c r="U1672" s="465">
        <v>43430</v>
      </c>
      <c r="V1672" s="191" t="s">
        <v>5704</v>
      </c>
      <c r="W1672" s="191"/>
      <c r="X1672" s="2"/>
      <c r="Y1672" s="41"/>
      <c r="Z1672" s="40"/>
      <c r="AA1672" s="41"/>
      <c r="AB1672" s="40"/>
    </row>
    <row r="1673" spans="1:28" x14ac:dyDescent="0.2">
      <c r="A1673" s="65">
        <v>110189</v>
      </c>
      <c r="B1673" s="65" t="s">
        <v>1200</v>
      </c>
      <c r="C1673" s="65" t="s">
        <v>2461</v>
      </c>
      <c r="D1673" s="39">
        <v>3.5</v>
      </c>
      <c r="E1673" s="41">
        <v>3.2890768454673247</v>
      </c>
      <c r="F1673" s="116">
        <v>2003</v>
      </c>
      <c r="G16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3" s="39"/>
      <c r="I1673" s="41">
        <v>0.55999999999999994</v>
      </c>
      <c r="J1673" s="23">
        <f>(Tabela1[[#This Row],[real]]-1)^3/Tabela1[[#This Row],[Z]]*0.00002</f>
        <v>4.2837398249539462E-4</v>
      </c>
      <c r="K1673" s="66">
        <v>2736.2422440893101</v>
      </c>
      <c r="L1673" s="66">
        <v>4603.1535333556612</v>
      </c>
      <c r="M1673" s="67">
        <v>42409</v>
      </c>
      <c r="N1673" s="22">
        <f>IF(Tabela1[[#This Row],[Entry]]=$B$1,Tabela1[[#This Row],[real]],Tabela1[[#This Row],[L2]]/Tabela1[[#This Row],[days2]])</f>
        <v>3.1106206550867812</v>
      </c>
      <c r="O1673" s="42">
        <f>IF(Tabela1[[#This Row],[Entry]]=$B$1,Tabela1[[#This Row],[real]],Tabela1[[#This Row],[L]]/($B$1-Tabela1[[#This Row],[Entry]]))</f>
        <v>3.0545146206739622</v>
      </c>
      <c r="P1673" s="115">
        <v>879.64510864246586</v>
      </c>
      <c r="Q1673" s="43">
        <f>MIN(500,$B$1-Tabela1[[#This Row],[Entry]])</f>
        <v>500</v>
      </c>
      <c r="R1673" s="41">
        <f>(0.25-Tabela1[[#This Row],[days]]/2000)*$L$2+(Tabela1[[#This Row],[days]]/2000+0.75)*(IF(Tabela1[[#This Row],[real]]&gt;Tabela1[[#This Row],[AV2]],0.4*Tabela1[[#This Row],[real]]+0.6*Tabela1[[#This Row],[AV2]],Tabela1[[#This Row],[AV2]]))</f>
        <v>3.1820031312389983</v>
      </c>
      <c r="S1673" s="42">
        <f>Tabela1[[#This Row],[real]]-Tabela1[[#This Row],[AV2]]</f>
        <v>0.1784561903805435</v>
      </c>
      <c r="T1673" s="64">
        <f>Tabela1[[#This Row],[real]]/Tabela1[[#This Row],[AV2]]</f>
        <v>1.0573699625149453</v>
      </c>
      <c r="U1673" s="172">
        <v>43430</v>
      </c>
      <c r="V1673" s="191" t="s">
        <v>4004</v>
      </c>
      <c r="W1673" s="191"/>
      <c r="X1673" s="2"/>
      <c r="Y1673" s="41"/>
      <c r="Z1673" s="40"/>
      <c r="AA1673" s="41"/>
      <c r="AB1673" s="40"/>
    </row>
    <row r="1674" spans="1:28" x14ac:dyDescent="0.2">
      <c r="A1674" s="65">
        <v>18635</v>
      </c>
      <c r="B1674" s="65" t="s">
        <v>3168</v>
      </c>
      <c r="C1674" s="65" t="s">
        <v>3169</v>
      </c>
      <c r="D1674" s="39">
        <v>3</v>
      </c>
      <c r="E1674" s="41">
        <v>3.0058370428130905</v>
      </c>
      <c r="F1674" s="116">
        <v>1969</v>
      </c>
      <c r="G16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4" s="39"/>
      <c r="I1674" s="41">
        <v>0.39999999999999997</v>
      </c>
      <c r="J1674" s="23">
        <f>(Tabela1[[#This Row],[real]]-1)^3/Tabela1[[#This Row],[Z]]*0.00002</f>
        <v>4.0351245695220927E-4</v>
      </c>
      <c r="K1674" s="66">
        <v>2242.2957371694533</v>
      </c>
      <c r="L1674" s="66">
        <v>3648.1539849505257</v>
      </c>
      <c r="M1674" s="67">
        <v>42674</v>
      </c>
      <c r="N1674" s="22">
        <f>IF(Tabela1[[#This Row],[Entry]]=$B$1,Tabela1[[#This Row],[real]],Tabela1[[#This Row],[L2]]/Tabela1[[#This Row],[days2]])</f>
        <v>2.9640311863648572</v>
      </c>
      <c r="O1674" s="42">
        <f>IF(Tabela1[[#This Row],[Entry]]=$B$1,Tabela1[[#This Row],[real]],Tabela1[[#This Row],[L]]/($B$1-Tabela1[[#This Row],[Entry]]))</f>
        <v>2.9373220490744973</v>
      </c>
      <c r="P1674" s="115">
        <v>756.50207308359882</v>
      </c>
      <c r="Q1674" s="43">
        <f>MIN(500,$B$1-Tabela1[[#This Row],[Entry]])</f>
        <v>500</v>
      </c>
      <c r="R1674" s="41">
        <f>(0.25-Tabela1[[#This Row],[days]]/2000)*$L$2+(Tabela1[[#This Row],[days]]/2000+0.75)*(IF(Tabela1[[#This Row],[real]]&gt;Tabela1[[#This Row],[AV2]],0.4*Tabela1[[#This Row],[real]]+0.6*Tabela1[[#This Row],[AV2]],Tabela1[[#This Row],[AV2]]))</f>
        <v>2.9807535289441507</v>
      </c>
      <c r="S1674" s="42">
        <f>Tabela1[[#This Row],[real]]-Tabela1[[#This Row],[AV2]]</f>
        <v>4.1805856448233314E-2</v>
      </c>
      <c r="T1674" s="64">
        <f>Tabela1[[#This Row],[real]]/Tabela1[[#This Row],[AV2]]</f>
        <v>1.0141043915598962</v>
      </c>
      <c r="U1674" s="168">
        <v>43429</v>
      </c>
      <c r="V1674" s="191" t="s">
        <v>4375</v>
      </c>
      <c r="W1674" s="191"/>
      <c r="X1674" s="2"/>
      <c r="Y1674" s="41"/>
      <c r="Z1674" s="40"/>
      <c r="AA1674" s="41"/>
      <c r="AB1674" s="40"/>
    </row>
    <row r="1675" spans="1:28" x14ac:dyDescent="0.2">
      <c r="A1675" s="456">
        <v>9129984</v>
      </c>
      <c r="B1675" s="456" t="s">
        <v>5696</v>
      </c>
      <c r="C1675" s="456" t="s">
        <v>5697</v>
      </c>
      <c r="D1675" s="457">
        <v>3</v>
      </c>
      <c r="E1675" s="458">
        <v>3.0504625104593766</v>
      </c>
      <c r="F1675" s="116">
        <v>2018</v>
      </c>
      <c r="G16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5" s="457"/>
      <c r="I1675" s="458">
        <v>0.35</v>
      </c>
      <c r="J1675" s="460">
        <f>(Tabela1[[#This Row],[real]]-1)^3/Tabela1[[#This Row],[Z]]*0.00002</f>
        <v>4.9262613807419815E-4</v>
      </c>
      <c r="K1675" s="461">
        <v>1231.7447007134374</v>
      </c>
      <c r="L1675" s="66">
        <v>1562.5990795921477</v>
      </c>
      <c r="M1675" s="462">
        <v>43429</v>
      </c>
      <c r="N1675" s="463">
        <f>IF(Tabela1[[#This Row],[Entry]]=$B$1,Tabela1[[#This Row],[real]],Tabela1[[#This Row],[L2]]/Tabela1[[#This Row],[days2]])</f>
        <v>3.1936739505670628</v>
      </c>
      <c r="O1675" s="463">
        <f>IF(Tabela1[[#This Row],[Entry]]=$B$1,Tabela1[[#This Row],[real]],Tabela1[[#This Row],[L]]/($B$1-Tabela1[[#This Row],[Entry]]))</f>
        <v>3.2086223400249438</v>
      </c>
      <c r="P1675" s="459">
        <v>385.68267136184363</v>
      </c>
      <c r="Q1675" s="464">
        <f>MIN(500,$B$1-Tabela1[[#This Row],[Entry]])</f>
        <v>487</v>
      </c>
      <c r="R1675" s="458">
        <f>(0.25-Tabela1[[#This Row],[days]]/2000)*$L$2+(Tabela1[[#This Row],[days]]/2000+0.75)*(IF(Tabela1[[#This Row],[real]]&gt;Tabela1[[#This Row],[AV2]],0.4*Tabela1[[#This Row],[real]]+0.6*Tabela1[[#This Row],[AV2]],Tabela1[[#This Row],[AV2]]))</f>
        <v>3.1946139423906712</v>
      </c>
      <c r="S1675" s="463">
        <f>Tabela1[[#This Row],[real]]-Tabela1[[#This Row],[AV2]]</f>
        <v>-0.14321144010768627</v>
      </c>
      <c r="T1675" s="463">
        <f>Tabela1[[#This Row],[real]]/Tabela1[[#This Row],[AV2]]</f>
        <v>0.95515777680365344</v>
      </c>
      <c r="U1675" s="465">
        <v>43429</v>
      </c>
      <c r="V1675" s="191" t="s">
        <v>3951</v>
      </c>
      <c r="W1675" s="191"/>
      <c r="X1675" s="2"/>
      <c r="Y1675" s="41"/>
      <c r="Z1675" s="40"/>
      <c r="AA1675" s="41"/>
      <c r="AB1675" s="40"/>
    </row>
    <row r="1676" spans="1:28" x14ac:dyDescent="0.2">
      <c r="A1676" s="65">
        <v>4123395</v>
      </c>
      <c r="B1676" s="65" t="s">
        <v>2551</v>
      </c>
      <c r="C1676" s="65" t="s">
        <v>1810</v>
      </c>
      <c r="D1676" s="39">
        <v>3</v>
      </c>
      <c r="E1676" s="41">
        <v>3.1701348273344583</v>
      </c>
      <c r="F1676" s="116">
        <v>2013</v>
      </c>
      <c r="G16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6" s="39"/>
      <c r="I1676" s="41">
        <v>0.69</v>
      </c>
      <c r="J1676" s="23">
        <f>(Tabela1[[#This Row],[real]]-1)^3/Tabela1[[#This Row],[Z]]*0.00002</f>
        <v>2.9623819662752442E-4</v>
      </c>
      <c r="K1676" s="66">
        <v>2763.9762689077033</v>
      </c>
      <c r="L1676" s="66">
        <v>4712.9852888097566</v>
      </c>
      <c r="M1676" s="67">
        <v>42409</v>
      </c>
      <c r="N1676" s="22">
        <f>IF(Tabela1[[#This Row],[Entry]]=$B$1,Tabela1[[#This Row],[real]],Tabela1[[#This Row],[L2]]/Tabela1[[#This Row],[days2]])</f>
        <v>3.142149307432947</v>
      </c>
      <c r="O1676" s="42">
        <f>IF(Tabela1[[#This Row],[Entry]]=$B$1,Tabela1[[#This Row],[real]],Tabela1[[#This Row],[L]]/($B$1-Tabela1[[#This Row],[Entry]]))</f>
        <v>3.1273956793694468</v>
      </c>
      <c r="P1676" s="115">
        <v>879.64510864246586</v>
      </c>
      <c r="Q1676" s="43">
        <f>MIN(500,$B$1-Tabela1[[#This Row],[Entry]])</f>
        <v>500</v>
      </c>
      <c r="R1676" s="41">
        <f>(0.25-Tabela1[[#This Row],[days]]/2000)*$L$2+(Tabela1[[#This Row],[days]]/2000+0.75)*(IF(Tabela1[[#This Row],[real]]&gt;Tabela1[[#This Row],[AV2]],0.4*Tabela1[[#This Row],[real]]+0.6*Tabela1[[#This Row],[AV2]],Tabela1[[#This Row],[AV2]]))</f>
        <v>3.1533435153935514</v>
      </c>
      <c r="S1676" s="42">
        <f>Tabela1[[#This Row],[real]]-Tabela1[[#This Row],[AV2]]</f>
        <v>2.7985519901511324E-2</v>
      </c>
      <c r="T1676" s="64">
        <f>Tabela1[[#This Row],[real]]/Tabela1[[#This Row],[AV2]]</f>
        <v>1.0089064895278241</v>
      </c>
      <c r="U1676" s="172">
        <v>43429</v>
      </c>
      <c r="V1676" s="191" t="s">
        <v>5133</v>
      </c>
      <c r="W1676" s="191"/>
      <c r="X1676" s="2"/>
      <c r="Y1676" s="41"/>
      <c r="Z1676" s="40"/>
      <c r="AA1676" s="41"/>
      <c r="AB1676" s="40"/>
    </row>
    <row r="1677" spans="1:28" x14ac:dyDescent="0.2">
      <c r="A1677" s="511">
        <v>8882316</v>
      </c>
      <c r="B1677" s="511" t="s">
        <v>5695</v>
      </c>
      <c r="C1677" s="511" t="s">
        <v>5695</v>
      </c>
      <c r="D1677" s="512">
        <v>3.5</v>
      </c>
      <c r="E1677" s="513">
        <v>3.2556152711298165</v>
      </c>
      <c r="F1677" s="116">
        <v>2018</v>
      </c>
      <c r="G16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7" s="512"/>
      <c r="I1677" s="513">
        <v>0.33</v>
      </c>
      <c r="J1677" s="460">
        <f>(Tabela1[[#This Row],[real]]-1)^3/Tabela1[[#This Row],[Z]]*0.00002</f>
        <v>6.9552242081286552E-4</v>
      </c>
      <c r="K1677" s="514">
        <v>1335.4259223521178</v>
      </c>
      <c r="L1677" s="66">
        <v>1696.9402523734395</v>
      </c>
      <c r="M1677" s="465">
        <v>43429</v>
      </c>
      <c r="N1677" s="463">
        <f>IF(Tabela1[[#This Row],[Entry]]=$B$1,Tabela1[[#This Row],[real]],Tabela1[[#This Row],[L2]]/Tabela1[[#This Row],[days2]])</f>
        <v>3.4624991515349532</v>
      </c>
      <c r="O1677" s="515">
        <f>IF(Tabela1[[#This Row],[Entry]]=$B$1,Tabela1[[#This Row],[real]],Tabela1[[#This Row],[L]]/($B$1-Tabela1[[#This Row],[Entry]]))</f>
        <v>3.4844769042575758</v>
      </c>
      <c r="P1677" s="516">
        <v>385.68267136184363</v>
      </c>
      <c r="Q1677" s="517">
        <f>MIN(500,$B$1-Tabela1[[#This Row],[Entry]])</f>
        <v>487</v>
      </c>
      <c r="R1677" s="513">
        <f>(0.25-Tabela1[[#This Row],[days]]/2000)*$L$2+(Tabela1[[#This Row],[days]]/2000+0.75)*(IF(Tabela1[[#This Row],[real]]&gt;Tabela1[[#This Row],[AV2]],0.4*Tabela1[[#This Row],[real]]+0.6*Tabela1[[#This Row],[AV2]],Tabela1[[#This Row],[AV2]]))</f>
        <v>3.4616917795522704</v>
      </c>
      <c r="S1677" s="515">
        <f>Tabela1[[#This Row],[real]]-Tabela1[[#This Row],[AV2]]</f>
        <v>-0.20688388040513672</v>
      </c>
      <c r="T1677" s="515">
        <f>Tabela1[[#This Row],[real]]/Tabela1[[#This Row],[AV2]]</f>
        <v>0.94025012820193088</v>
      </c>
      <c r="U1677" s="465">
        <v>43429</v>
      </c>
      <c r="V1677" s="191" t="s">
        <v>3959</v>
      </c>
      <c r="W1677" s="191"/>
      <c r="X1677" s="2"/>
    </row>
    <row r="1678" spans="1:28" x14ac:dyDescent="0.2">
      <c r="A1678" s="511">
        <v>9476177</v>
      </c>
      <c r="B1678" s="511" t="s">
        <v>2303</v>
      </c>
      <c r="C1678" s="511" t="s">
        <v>5698</v>
      </c>
      <c r="D1678" s="512">
        <v>3.5</v>
      </c>
      <c r="E1678" s="513">
        <v>3.2789925747768103</v>
      </c>
      <c r="F1678" s="116">
        <v>2018</v>
      </c>
      <c r="G16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8" s="512"/>
      <c r="I1678" s="513">
        <v>0.33999999999999997</v>
      </c>
      <c r="J1678" s="460">
        <f>(Tabela1[[#This Row],[real]]-1)^3/Tabela1[[#This Row],[Z]]*0.00002</f>
        <v>6.9627340841712018E-4</v>
      </c>
      <c r="K1678" s="514">
        <v>1343.8359161897715</v>
      </c>
      <c r="L1678" s="66">
        <v>1707.5119870311694</v>
      </c>
      <c r="M1678" s="465">
        <v>43429</v>
      </c>
      <c r="N1678" s="463">
        <f>IF(Tabela1[[#This Row],[Entry]]=$B$1,Tabela1[[#This Row],[real]],Tabela1[[#This Row],[L2]]/Tabela1[[#This Row],[days2]])</f>
        <v>3.4843046265073134</v>
      </c>
      <c r="O1678" s="515">
        <f>IF(Tabela1[[#This Row],[Entry]]=$B$1,Tabela1[[#This Row],[real]],Tabela1[[#This Row],[L]]/($B$1-Tabela1[[#This Row],[Entry]]))</f>
        <v>3.5061847782980893</v>
      </c>
      <c r="P1678" s="516">
        <v>385.68267136184363</v>
      </c>
      <c r="Q1678" s="517">
        <f>MIN(500,$B$1-Tabela1[[#This Row],[Entry]])</f>
        <v>487</v>
      </c>
      <c r="R1678" s="513">
        <f>(0.25-Tabela1[[#This Row],[days]]/2000)*$L$2+(Tabela1[[#This Row],[days]]/2000+0.75)*(IF(Tabela1[[#This Row],[real]]&gt;Tabela1[[#This Row],[AV2]],0.4*Tabela1[[#This Row],[real]]+0.6*Tabela1[[#This Row],[AV2]],Tabela1[[#This Row],[AV2]]))</f>
        <v>3.4833555189373104</v>
      </c>
      <c r="S1678" s="515">
        <f>Tabela1[[#This Row],[real]]-Tabela1[[#This Row],[AV2]]</f>
        <v>-0.20531205173050315</v>
      </c>
      <c r="T1678" s="515">
        <f>Tabela1[[#This Row],[real]]/Tabela1[[#This Row],[AV2]]</f>
        <v>0.94107517173769362</v>
      </c>
      <c r="U1678" s="465">
        <v>43429</v>
      </c>
      <c r="V1678" s="191" t="s">
        <v>4087</v>
      </c>
      <c r="W1678" s="191"/>
      <c r="X1678" s="2"/>
    </row>
    <row r="1679" spans="1:28" x14ac:dyDescent="0.2">
      <c r="A1679" s="65">
        <v>14220</v>
      </c>
      <c r="B1679" s="65" t="s">
        <v>838</v>
      </c>
      <c r="C1679" s="65" t="s">
        <v>2533</v>
      </c>
      <c r="D1679" s="39">
        <v>3.5</v>
      </c>
      <c r="E1679" s="41">
        <v>3.3098785668098931</v>
      </c>
      <c r="F1679" s="116">
        <v>1997</v>
      </c>
      <c r="G16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79" s="39"/>
      <c r="I1679" s="41">
        <v>0.7</v>
      </c>
      <c r="J1679" s="23">
        <f>(Tabela1[[#This Row],[real]]-1)^3/Tabela1[[#This Row],[Z]]*0.00002</f>
        <v>3.5212706180716966E-4</v>
      </c>
      <c r="K1679" s="66">
        <v>2967.7312686612504</v>
      </c>
      <c r="L1679" s="66">
        <v>5087.4252694409415</v>
      </c>
      <c r="M1679" s="67">
        <v>42409</v>
      </c>
      <c r="N1679" s="22">
        <f>IF(Tabela1[[#This Row],[Entry]]=$B$1,Tabela1[[#This Row],[real]],Tabela1[[#This Row],[L2]]/Tabela1[[#This Row],[days2]])</f>
        <v>3.3737824942166452</v>
      </c>
      <c r="O1679" s="42">
        <f>IF(Tabela1[[#This Row],[Entry]]=$B$1,Tabela1[[#This Row],[real]],Tabela1[[#This Row],[L]]/($B$1-Tabela1[[#This Row],[Entry]]))</f>
        <v>3.3758628198015539</v>
      </c>
      <c r="P1679" s="115">
        <v>879.64510864246586</v>
      </c>
      <c r="Q1679" s="43">
        <f>MIN(500,$B$1-Tabela1[[#This Row],[Entry]])</f>
        <v>500</v>
      </c>
      <c r="R1679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3.3737824942166452</v>
      </c>
      <c r="S1679" s="42">
        <f>Tabela1[[#This Row],[real]]-Tabela1[[#This Row],[AV2]]</f>
        <v>-6.3903927406752103E-2</v>
      </c>
      <c r="T1679" s="64">
        <f>Tabela1[[#This Row],[real]]/Tabela1[[#This Row],[AV2]]</f>
        <v>0.98105867004873715</v>
      </c>
      <c r="U1679" s="168">
        <v>43429</v>
      </c>
      <c r="V1679" s="191" t="s">
        <v>4036</v>
      </c>
      <c r="W1679" s="191"/>
      <c r="X1679" s="2"/>
    </row>
    <row r="1680" spans="1:28" x14ac:dyDescent="0.2">
      <c r="A1680" s="65">
        <v>121606</v>
      </c>
      <c r="B1680" s="65" t="s">
        <v>3027</v>
      </c>
      <c r="C1680" s="65" t="s">
        <v>3028</v>
      </c>
      <c r="D1680" s="39">
        <v>3.5</v>
      </c>
      <c r="E1680" s="41">
        <v>3.4080956890748126</v>
      </c>
      <c r="F1680" s="116">
        <v>1993</v>
      </c>
      <c r="G16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0" s="39"/>
      <c r="I1680" s="41">
        <v>0.41</v>
      </c>
      <c r="J1680" s="23">
        <f>(Tabela1[[#This Row],[real]]-1)^3/Tabela1[[#This Row],[Z]]*0.00002</f>
        <v>6.8118858181039933E-4</v>
      </c>
      <c r="K1680" s="66">
        <v>2642.9515693940284</v>
      </c>
      <c r="L1680" s="66">
        <v>4335.9533307417587</v>
      </c>
      <c r="M1680" s="67">
        <v>42624</v>
      </c>
      <c r="N1680" s="22">
        <f>IF(Tabela1[[#This Row],[Entry]]=$B$1,Tabela1[[#This Row],[real]],Tabela1[[#This Row],[L2]]/Tabela1[[#This Row],[days2]])</f>
        <v>3.3895440357124014</v>
      </c>
      <c r="O1680" s="42">
        <f>IF(Tabela1[[#This Row],[Entry]]=$B$1,Tabela1[[#This Row],[real]],Tabela1[[#This Row],[L]]/($B$1-Tabela1[[#This Row],[Entry]]))</f>
        <v>3.3560010299858813</v>
      </c>
      <c r="P1680" s="115">
        <v>779.73660809470584</v>
      </c>
      <c r="Q1680" s="43">
        <f>MIN(500,$B$1-Tabela1[[#This Row],[Entry]])</f>
        <v>500</v>
      </c>
      <c r="R1680" s="41">
        <f>(0.25-Tabela1[[#This Row],[days]]/2000)*$L$2+(Tabela1[[#This Row],[days]]/2000+0.75)*(IF(Tabela1[[#This Row],[real]]&gt;Tabela1[[#This Row],[AV2]],0.4*Tabela1[[#This Row],[real]]+0.6*Tabela1[[#This Row],[AV2]],Tabela1[[#This Row],[AV2]]))</f>
        <v>3.3969646970573657</v>
      </c>
      <c r="S1680" s="42">
        <f>Tabela1[[#This Row],[real]]-Tabela1[[#This Row],[AV2]]</f>
        <v>1.8551653362411269E-2</v>
      </c>
      <c r="T1680" s="64">
        <f>Tabela1[[#This Row],[real]]/Tabela1[[#This Row],[AV2]]</f>
        <v>1.0054732002791378</v>
      </c>
      <c r="U1680" s="172">
        <v>43429</v>
      </c>
      <c r="V1680" s="191" t="s">
        <v>4919</v>
      </c>
      <c r="W1680" s="191"/>
      <c r="X1680" s="2"/>
    </row>
    <row r="1681" spans="1:24" x14ac:dyDescent="0.2">
      <c r="A1681" s="65">
        <v>2923</v>
      </c>
      <c r="B1681" s="65" t="s">
        <v>3213</v>
      </c>
      <c r="C1681" s="65" t="s">
        <v>3214</v>
      </c>
      <c r="D1681" s="39">
        <v>3</v>
      </c>
      <c r="E1681" s="41">
        <v>3.1002748119561536</v>
      </c>
      <c r="F1681" s="116">
        <v>1988</v>
      </c>
      <c r="G16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1" s="39"/>
      <c r="I1681" s="41">
        <v>0.39</v>
      </c>
      <c r="J1681" s="23">
        <f>(Tabela1[[#This Row],[real]]-1)^3/Tabela1[[#This Row],[Z]]*0.00002</f>
        <v>4.7510955066599065E-4</v>
      </c>
      <c r="K1681" s="66">
        <v>2343.5599510221728</v>
      </c>
      <c r="L1681" s="66">
        <v>3820.5402756625249</v>
      </c>
      <c r="M1681" s="67">
        <v>42686</v>
      </c>
      <c r="N1681" s="22">
        <f>IF(Tabela1[[#This Row],[Entry]]=$B$1,Tabela1[[#This Row],[real]],Tabela1[[#This Row],[L2]]/Tabela1[[#This Row],[days2]])</f>
        <v>3.1208942332669309</v>
      </c>
      <c r="O1681" s="42">
        <f>IF(Tabela1[[#This Row],[Entry]]=$B$1,Tabela1[[#This Row],[real]],Tabela1[[#This Row],[L]]/($B$1-Tabela1[[#This Row],[Entry]]))</f>
        <v>3.1061303054166869</v>
      </c>
      <c r="P1681" s="115">
        <v>750.92578468093427</v>
      </c>
      <c r="Q1681" s="43">
        <f>MIN(500,$B$1-Tabela1[[#This Row],[Entry]])</f>
        <v>500</v>
      </c>
      <c r="R1681" s="41">
        <f>(0.25-Tabela1[[#This Row],[days]]/2000)*$L$2+(Tabela1[[#This Row],[days]]/2000+0.75)*(IF(Tabela1[[#This Row],[real]]&gt;Tabela1[[#This Row],[AV2]],0.4*Tabela1[[#This Row],[real]]+0.6*Tabela1[[#This Row],[AV2]],Tabela1[[#This Row],[AV2]]))</f>
        <v>3.1208942332669309</v>
      </c>
      <c r="S1681" s="42">
        <f>Tabela1[[#This Row],[real]]-Tabela1[[#This Row],[AV2]]</f>
        <v>-2.0619421310777319E-2</v>
      </c>
      <c r="T1681" s="64">
        <f>Tabela1[[#This Row],[real]]/Tabela1[[#This Row],[AV2]]</f>
        <v>0.99339310474190823</v>
      </c>
      <c r="U1681" s="168">
        <v>43428</v>
      </c>
      <c r="V1681" s="191" t="s">
        <v>4201</v>
      </c>
      <c r="W1681" s="191"/>
      <c r="X1681" s="2"/>
    </row>
    <row r="1682" spans="1:24" x14ac:dyDescent="0.2">
      <c r="A1682" s="65">
        <v>66363</v>
      </c>
      <c r="B1682" s="65" t="s">
        <v>1734</v>
      </c>
      <c r="C1682" s="65" t="s">
        <v>1735</v>
      </c>
      <c r="D1682" s="39">
        <v>3</v>
      </c>
      <c r="E1682" s="41">
        <v>2.7119895489769097</v>
      </c>
      <c r="F1682" s="116">
        <v>2003</v>
      </c>
      <c r="G16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3.0631487871895762</v>
      </c>
      <c r="H1682" s="39"/>
      <c r="I1682" s="41">
        <v>0.6</v>
      </c>
      <c r="J1682" s="23">
        <f>(Tabela1[[#This Row],[real]]-1)^3/Tabela1[[#This Row],[Z]]*0.00002</f>
        <v>1.6725614114902372E-4</v>
      </c>
      <c r="K1682" s="66">
        <v>2338.1662320769387</v>
      </c>
      <c r="L1682" s="66">
        <v>3987.3243304627276</v>
      </c>
      <c r="M1682" s="67">
        <v>42409</v>
      </c>
      <c r="N1682" s="22">
        <f>IF(Tabela1[[#This Row],[Entry]]=$B$1,Tabela1[[#This Row],[real]],Tabela1[[#This Row],[L2]]/Tabela1[[#This Row],[days2]])</f>
        <v>2.6580790469981377</v>
      </c>
      <c r="O1682" s="42">
        <f>IF(Tabela1[[#This Row],[Entry]]=$B$1,Tabela1[[#This Row],[real]],Tabela1[[#This Row],[L]]/($B$1-Tabela1[[#This Row],[Entry]]))</f>
        <v>2.6458688324238406</v>
      </c>
      <c r="P1682" s="115">
        <v>879.64510864246586</v>
      </c>
      <c r="Q1682" s="43">
        <f>MIN(500,$B$1-Tabela1[[#This Row],[Entry]])</f>
        <v>500</v>
      </c>
      <c r="R1682" s="41">
        <f>(0.25-Tabela1[[#This Row],[days]]/2000)*$L$2+(Tabela1[[#This Row],[days]]/2000+0.75)*(IF(Tabela1[[#This Row],[real]]&gt;Tabela1[[#This Row],[AV2]],0.4*Tabela1[[#This Row],[real]]+0.6*Tabela1[[#This Row],[AV2]],Tabela1[[#This Row],[AV2]]))</f>
        <v>2.6796432477896461</v>
      </c>
      <c r="S1682" s="42">
        <f>Tabela1[[#This Row],[real]]-Tabela1[[#This Row],[AV2]]</f>
        <v>5.3910501978772007E-2</v>
      </c>
      <c r="T1682" s="64">
        <f>Tabela1[[#This Row],[real]]/Tabela1[[#This Row],[AV2]]</f>
        <v>1.0202817527340486</v>
      </c>
      <c r="U1682" s="168">
        <v>43427</v>
      </c>
      <c r="V1682" s="191" t="s">
        <v>4792</v>
      </c>
      <c r="W1682" s="191"/>
      <c r="X1682" s="2"/>
    </row>
    <row r="1683" spans="1:24" x14ac:dyDescent="0.2">
      <c r="A1683" s="456">
        <v>9164502</v>
      </c>
      <c r="B1683" s="456" t="s">
        <v>5692</v>
      </c>
      <c r="C1683" s="456" t="s">
        <v>5693</v>
      </c>
      <c r="D1683" s="457">
        <v>2.5</v>
      </c>
      <c r="E1683" s="458">
        <v>2.635511588774734</v>
      </c>
      <c r="F1683" s="116">
        <v>2018</v>
      </c>
      <c r="G16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3" s="457"/>
      <c r="I1683" s="458">
        <v>0.24</v>
      </c>
      <c r="J1683" s="460">
        <f>(Tabela1[[#This Row],[real]]-1)^3/Tabela1[[#This Row],[Z]]*0.00002</f>
        <v>3.6456891121604913E-4</v>
      </c>
      <c r="K1683" s="461">
        <v>1059.0355304962461</v>
      </c>
      <c r="L1683" s="66">
        <v>1343.5918205734558</v>
      </c>
      <c r="M1683" s="462">
        <v>43427</v>
      </c>
      <c r="N1683" s="463">
        <f>IF(Tabela1[[#This Row],[Entry]]=$B$1,Tabela1[[#This Row],[real]],Tabela1[[#This Row],[L2]]/Tabela1[[#This Row],[days2]])</f>
        <v>2.7371575746283341</v>
      </c>
      <c r="O1683" s="463">
        <f>IF(Tabela1[[#This Row],[Entry]]=$B$1,Tabela1[[#This Row],[real]],Tabela1[[#This Row],[L]]/($B$1-Tabela1[[#This Row],[Entry]]))</f>
        <v>2.7476315349150426</v>
      </c>
      <c r="P1683" s="459">
        <v>386.91069170179128</v>
      </c>
      <c r="Q1683" s="464">
        <f>MIN(500,$B$1-Tabela1[[#This Row],[Entry]])</f>
        <v>489</v>
      </c>
      <c r="R1683" s="559">
        <f>(0.25-Tabela1[[#This Row],[days]]/2000)*$L$2+(Tabela1[[#This Row],[days]]/2000+0.75)*(IF(Tabela1[[#This Row],[real]]&gt;Tabela1[[#This Row],[AV2]],0.4*Tabela1[[#This Row],[real]]+0.6*Tabela1[[#This Row],[AV2]],Tabela1[[#This Row],[AV2]]))</f>
        <v>2.7404637923928963</v>
      </c>
      <c r="S1683" s="463">
        <f>Tabela1[[#This Row],[real]]-Tabela1[[#This Row],[AV2]]</f>
        <v>-0.10164598585360007</v>
      </c>
      <c r="T1683" s="463">
        <f>Tabela1[[#This Row],[real]]/Tabela1[[#This Row],[AV2]]</f>
        <v>0.96286440108680915</v>
      </c>
      <c r="U1683" s="465">
        <v>43427</v>
      </c>
      <c r="V1683" s="191" t="s">
        <v>5694</v>
      </c>
      <c r="W1683" s="191"/>
      <c r="X1683" s="2"/>
    </row>
    <row r="1684" spans="1:24" x14ac:dyDescent="0.2">
      <c r="A1684" s="511">
        <v>3458224</v>
      </c>
      <c r="B1684" s="511" t="s">
        <v>5689</v>
      </c>
      <c r="C1684" s="511" t="s">
        <v>5690</v>
      </c>
      <c r="D1684" s="512">
        <v>3</v>
      </c>
      <c r="E1684" s="513">
        <v>2.7768349034859985</v>
      </c>
      <c r="F1684" s="116">
        <v>2011</v>
      </c>
      <c r="G16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4" s="512"/>
      <c r="I1684" s="513">
        <v>0.25</v>
      </c>
      <c r="J1684" s="460">
        <f>(Tabela1[[#This Row],[real]]-1)^3/Tabela1[[#This Row],[Z]]*0.00002</f>
        <v>4.4877764705213049E-4</v>
      </c>
      <c r="K1684" s="514">
        <v>1125.5669273077503</v>
      </c>
      <c r="L1684" s="66">
        <v>1429.3731185435943</v>
      </c>
      <c r="M1684" s="465">
        <v>43427</v>
      </c>
      <c r="N1684" s="463">
        <f>IF(Tabela1[[#This Row],[Entry]]=$B$1,Tabela1[[#This Row],[real]],Tabela1[[#This Row],[L2]]/Tabela1[[#This Row],[days2]])</f>
        <v>2.9091130109562164</v>
      </c>
      <c r="O1684" s="515">
        <f>IF(Tabela1[[#This Row],[Entry]]=$B$1,Tabela1[[#This Row],[real]],Tabela1[[#This Row],[L]]/($B$1-Tabela1[[#This Row],[Entry]]))</f>
        <v>2.9230534121545895</v>
      </c>
      <c r="P1684" s="516">
        <v>386.91069170179128</v>
      </c>
      <c r="Q1684" s="517">
        <f>MIN(500,$B$1-Tabela1[[#This Row],[Entry]])</f>
        <v>489</v>
      </c>
      <c r="R1684" s="513">
        <f>(0.25-Tabela1[[#This Row],[days]]/2000)*$L$2+(Tabela1[[#This Row],[days]]/2000+0.75)*(IF(Tabela1[[#This Row],[real]]&gt;Tabela1[[#This Row],[AV2]],0.4*Tabela1[[#This Row],[real]]+0.6*Tabela1[[#This Row],[AV2]],Tabela1[[#This Row],[AV2]]))</f>
        <v>2.9114734738209753</v>
      </c>
      <c r="S1684" s="515">
        <f>Tabela1[[#This Row],[real]]-Tabela1[[#This Row],[AV2]]</f>
        <v>-0.13227810747021795</v>
      </c>
      <c r="T1684" s="515">
        <f>Tabela1[[#This Row],[real]]/Tabela1[[#This Row],[AV2]]</f>
        <v>0.95452974601810381</v>
      </c>
      <c r="U1684" s="465">
        <v>43427</v>
      </c>
      <c r="V1684" s="191" t="s">
        <v>5797</v>
      </c>
      <c r="W1684" s="191"/>
      <c r="X1684" s="2"/>
    </row>
    <row r="1685" spans="1:24" x14ac:dyDescent="0.2">
      <c r="A1685" s="456">
        <v>9086019</v>
      </c>
      <c r="B1685" s="456" t="s">
        <v>3584</v>
      </c>
      <c r="C1685" s="456" t="s">
        <v>5691</v>
      </c>
      <c r="D1685" s="457">
        <v>3</v>
      </c>
      <c r="E1685" s="458">
        <v>3.0308588319574215</v>
      </c>
      <c r="F1685" s="116">
        <v>2018</v>
      </c>
      <c r="G16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5" s="457"/>
      <c r="I1685" s="458">
        <v>0.33999999999999997</v>
      </c>
      <c r="J1685" s="460">
        <f>(Tabela1[[#This Row],[real]]-1)^3/Tabela1[[#This Row],[Z]]*0.00002</f>
        <v>4.92708763200634E-4</v>
      </c>
      <c r="K1685" s="461">
        <v>1226.6933411548798</v>
      </c>
      <c r="L1685" s="66">
        <v>1557.5055056379103</v>
      </c>
      <c r="M1685" s="462">
        <v>43427</v>
      </c>
      <c r="N1685" s="463">
        <f>IF(Tabela1[[#This Row],[Entry]]=$B$1,Tabela1[[#This Row],[real]],Tabela1[[#This Row],[L2]]/Tabela1[[#This Row],[days2]])</f>
        <v>3.1704818901731078</v>
      </c>
      <c r="O1685" s="463">
        <f>IF(Tabela1[[#This Row],[Entry]]=$B$1,Tabela1[[#This Row],[real]],Tabela1[[#This Row],[L]]/($B$1-Tabela1[[#This Row],[Entry]]))</f>
        <v>3.1850828336153585</v>
      </c>
      <c r="P1685" s="459">
        <v>386.91069170179128</v>
      </c>
      <c r="Q1685" s="464">
        <f>MIN(500,$B$1-Tabela1[[#This Row],[Entry]])</f>
        <v>489</v>
      </c>
      <c r="R1685" s="458">
        <f>(0.25-Tabela1[[#This Row],[days]]/2000)*$L$2+(Tabela1[[#This Row],[days]]/2000+0.75)*(IF(Tabela1[[#This Row],[real]]&gt;Tabela1[[#This Row],[AV2]],0.4*Tabela1[[#This Row],[real]]+0.6*Tabela1[[#This Row],[AV2]],Tabela1[[#This Row],[AV2]]))</f>
        <v>3.1714048242021735</v>
      </c>
      <c r="S1685" s="463">
        <f>Tabela1[[#This Row],[real]]-Tabela1[[#This Row],[AV2]]</f>
        <v>-0.13962305821568632</v>
      </c>
      <c r="T1685" s="463">
        <f>Tabela1[[#This Row],[real]]/Tabela1[[#This Row],[AV2]]</f>
        <v>0.95596156576435676</v>
      </c>
      <c r="U1685" s="465">
        <v>43427</v>
      </c>
      <c r="V1685" s="191" t="s">
        <v>4009</v>
      </c>
      <c r="W1685" s="191"/>
      <c r="X1685" s="2"/>
    </row>
    <row r="1686" spans="1:24" x14ac:dyDescent="0.2">
      <c r="A1686" s="65">
        <v>3181580</v>
      </c>
      <c r="B1686" s="65" t="s">
        <v>1208</v>
      </c>
      <c r="C1686" s="65" t="s">
        <v>1208</v>
      </c>
      <c r="D1686" s="39">
        <v>3.5</v>
      </c>
      <c r="E1686" s="41">
        <v>3.3581595323100251</v>
      </c>
      <c r="F1686" s="116">
        <v>2010</v>
      </c>
      <c r="G16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6" s="39"/>
      <c r="I1686" s="41">
        <v>0.78</v>
      </c>
      <c r="J1686" s="23">
        <f>(Tabela1[[#This Row],[real]]-1)^3/Tabela1[[#This Row],[Z]]*0.00002</f>
        <v>3.3624430690929288E-4</v>
      </c>
      <c r="K1686" s="66">
        <v>3070.676302855356</v>
      </c>
      <c r="L1686" s="66">
        <v>5290.4245772616086</v>
      </c>
      <c r="M1686" s="67">
        <v>42409</v>
      </c>
      <c r="N1686" s="22">
        <f>IF(Tabela1[[#This Row],[Entry]]=$B$1,Tabela1[[#This Row],[real]],Tabela1[[#This Row],[L2]]/Tabela1[[#This Row],[days2]])</f>
        <v>3.4908126842133567</v>
      </c>
      <c r="O1686" s="42">
        <f>IF(Tabela1[[#This Row],[Entry]]=$B$1,Tabela1[[#This Row],[real]],Tabela1[[#This Row],[L]]/($B$1-Tabela1[[#This Row],[Entry]]))</f>
        <v>3.5105670718391564</v>
      </c>
      <c r="P1686" s="115">
        <v>879.64510864246586</v>
      </c>
      <c r="Q1686" s="43">
        <f>MIN(500,$B$1-Tabela1[[#This Row],[Entry]])</f>
        <v>500</v>
      </c>
      <c r="R1686" s="41">
        <f>(0.25-Tabela1[[#This Row],[days]]/2000)*$L$2+(Tabela1[[#This Row],[days]]/2000+0.75)*(IF(Tabela1[[#This Row],[real]]&gt;Tabela1[[#This Row],[AV2]],0.4*Tabela1[[#This Row],[real]]+0.6*Tabela1[[#This Row],[AV2]],Tabela1[[#This Row],[AV2]]))</f>
        <v>3.4908126842133567</v>
      </c>
      <c r="S1686" s="42">
        <f>Tabela1[[#This Row],[real]]-Tabela1[[#This Row],[AV2]]</f>
        <v>-0.1326531519033316</v>
      </c>
      <c r="T1686" s="64">
        <f>Tabela1[[#This Row],[real]]/Tabela1[[#This Row],[AV2]]</f>
        <v>0.96199934974934798</v>
      </c>
      <c r="U1686" s="168">
        <v>43427</v>
      </c>
      <c r="V1686" s="191" t="s">
        <v>3938</v>
      </c>
      <c r="W1686" s="191"/>
      <c r="X1686" s="2"/>
    </row>
    <row r="1687" spans="1:24" x14ac:dyDescent="0.2">
      <c r="A1687" s="65">
        <v>199971</v>
      </c>
      <c r="B1687" s="65" t="s">
        <v>2215</v>
      </c>
      <c r="C1687" s="65" t="s">
        <v>2216</v>
      </c>
      <c r="D1687" s="39">
        <v>3.5</v>
      </c>
      <c r="E1687" s="41">
        <v>3.3887449450304659</v>
      </c>
      <c r="F1687" s="116">
        <v>2004</v>
      </c>
      <c r="G16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7" s="39"/>
      <c r="I1687" s="41">
        <v>0.64</v>
      </c>
      <c r="J1687" s="23">
        <f>(Tabela1[[#This Row],[real]]-1)^3/Tabela1[[#This Row],[Z]]*0.00002</f>
        <v>4.2595072792085003E-4</v>
      </c>
      <c r="K1687" s="66">
        <v>3118.7467440446239</v>
      </c>
      <c r="L1687" s="66">
        <v>5371.986583035261</v>
      </c>
      <c r="M1687" s="67">
        <v>42409</v>
      </c>
      <c r="N1687" s="22">
        <f>IF(Tabela1[[#This Row],[Entry]]=$B$1,Tabela1[[#This Row],[real]],Tabela1[[#This Row],[L2]]/Tabela1[[#This Row],[days2]])</f>
        <v>3.5454602241325563</v>
      </c>
      <c r="O1687" s="42">
        <f>IF(Tabela1[[#This Row],[Entry]]=$B$1,Tabela1[[#This Row],[real]],Tabela1[[#This Row],[L]]/($B$1-Tabela1[[#This Row],[Entry]]))</f>
        <v>3.5646891725515997</v>
      </c>
      <c r="P1687" s="115">
        <v>879.64510864246586</v>
      </c>
      <c r="Q1687" s="43">
        <f>MIN(500,$B$1-Tabela1[[#This Row],[Entry]])</f>
        <v>500</v>
      </c>
      <c r="R1687" s="41">
        <f>(0.25-Tabela1[[#This Row],[days]]/2000)*$L$2+(Tabela1[[#This Row],[days]]/2000+0.75)*(IF(Tabela1[[#This Row],[real]]&gt;Tabela1[[#This Row],[AV2]],0.4*Tabela1[[#This Row],[real]]+0.6*Tabela1[[#This Row],[AV2]],Tabela1[[#This Row],[AV2]]))</f>
        <v>3.5454602241325563</v>
      </c>
      <c r="S1687" s="42">
        <f>Tabela1[[#This Row],[real]]-Tabela1[[#This Row],[AV2]]</f>
        <v>-0.15671527910209049</v>
      </c>
      <c r="T1687" s="64">
        <f>Tabela1[[#This Row],[real]]/Tabela1[[#This Row],[AV2]]</f>
        <v>0.95579832540909893</v>
      </c>
      <c r="U1687" s="172">
        <v>43427</v>
      </c>
      <c r="V1687" s="191" t="s">
        <v>4686</v>
      </c>
      <c r="W1687" s="191"/>
      <c r="X1687" s="2"/>
    </row>
    <row r="1688" spans="1:24" x14ac:dyDescent="0.2">
      <c r="A1688" s="75">
        <v>7338414</v>
      </c>
      <c r="B1688" s="75" t="s">
        <v>3707</v>
      </c>
      <c r="C1688" s="75" t="s">
        <v>3708</v>
      </c>
      <c r="D1688" s="76">
        <v>3.5</v>
      </c>
      <c r="E1688" s="77">
        <v>3.4036338015091681</v>
      </c>
      <c r="F1688" s="116">
        <v>2016</v>
      </c>
      <c r="G16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8" s="39"/>
      <c r="I1688" s="77">
        <v>0.5</v>
      </c>
      <c r="J1688" s="23">
        <f>(Tabela1[[#This Row],[real]]-1)^3/Tabela1[[#This Row],[Z]]*0.00002</f>
        <v>5.5547548842230167E-4</v>
      </c>
      <c r="K1688" s="112">
        <v>2023.8776218706412</v>
      </c>
      <c r="L1688" s="66">
        <v>2985.284550265751</v>
      </c>
      <c r="M1688" s="79">
        <v>43096</v>
      </c>
      <c r="N1688" s="22">
        <f>IF(Tabela1[[#This Row],[Entry]]=$B$1,Tabela1[[#This Row],[real]],Tabela1[[#This Row],[L2]]/Tabela1[[#This Row],[days2]])</f>
        <v>3.6114708079063207</v>
      </c>
      <c r="O1688" s="64">
        <f>IF(Tabela1[[#This Row],[Entry]]=$B$1,Tabela1[[#This Row],[real]],Tabela1[[#This Row],[L]]/($B$1-Tabela1[[#This Row],[Entry]]))</f>
        <v>3.6405909149582332</v>
      </c>
      <c r="P1688" s="117">
        <v>560.4025975898569</v>
      </c>
      <c r="Q1688" s="78">
        <f>MIN(500,$B$1-Tabela1[[#This Row],[Entry]])</f>
        <v>500</v>
      </c>
      <c r="R1688" s="77">
        <f>(0.25-Tabela1[[#This Row],[days]]/2000)*$L$2+(Tabela1[[#This Row],[days]]/2000+0.75)*(IF(Tabela1[[#This Row],[real]]&gt;Tabela1[[#This Row],[AV2]],0.4*Tabela1[[#This Row],[real]]+0.6*Tabela1[[#This Row],[AV2]],Tabela1[[#This Row],[AV2]]))</f>
        <v>3.6114708079063207</v>
      </c>
      <c r="S1688" s="64">
        <f>Tabela1[[#This Row],[real]]-Tabela1[[#This Row],[AV2]]</f>
        <v>-0.20783700639715263</v>
      </c>
      <c r="T1688" s="64">
        <f>Tabela1[[#This Row],[real]]/Tabela1[[#This Row],[AV2]]</f>
        <v>0.94245086906360953</v>
      </c>
      <c r="U1688" s="168">
        <v>43427</v>
      </c>
      <c r="V1688" s="191" t="s">
        <v>3936</v>
      </c>
      <c r="W1688" s="191"/>
      <c r="X1688" s="2"/>
    </row>
    <row r="1689" spans="1:24" x14ac:dyDescent="0.2">
      <c r="A1689" s="65">
        <v>4235</v>
      </c>
      <c r="B1689" s="65" t="s">
        <v>46</v>
      </c>
      <c r="C1689" s="65" t="s">
        <v>4861</v>
      </c>
      <c r="D1689" s="39">
        <v>3.5</v>
      </c>
      <c r="E1689" s="41">
        <v>3.5702766208889551</v>
      </c>
      <c r="F1689" s="116">
        <v>1999</v>
      </c>
      <c r="G16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89" s="39"/>
      <c r="I1689" s="41">
        <v>0.77</v>
      </c>
      <c r="J1689" s="23">
        <f>(Tabela1[[#This Row],[real]]-1)^3/Tabela1[[#This Row],[Z]]*0.00002</f>
        <v>4.410409025951151E-4</v>
      </c>
      <c r="K1689" s="66">
        <v>3167.9476902015981</v>
      </c>
      <c r="L1689" s="66">
        <v>5417.8752022122662</v>
      </c>
      <c r="M1689" s="67">
        <v>42409</v>
      </c>
      <c r="N1689" s="22">
        <f>IF(Tabela1[[#This Row],[Entry]]=$B$1,Tabela1[[#This Row],[real]],Tabela1[[#This Row],[L2]]/Tabela1[[#This Row],[days2]])</f>
        <v>3.6013929470836392</v>
      </c>
      <c r="O1689" s="42">
        <f>IF(Tabela1[[#This Row],[Entry]]=$B$1,Tabela1[[#This Row],[real]],Tabela1[[#This Row],[L]]/($B$1-Tabela1[[#This Row],[Entry]]))</f>
        <v>3.5951394838833886</v>
      </c>
      <c r="P1689" s="115">
        <v>879.64510864246586</v>
      </c>
      <c r="Q1689" s="43">
        <f>MIN(500,$B$1-Tabela1[[#This Row],[Entry]])</f>
        <v>500</v>
      </c>
      <c r="R1689" s="41">
        <f>(0.25-Tabela1[[#This Row],[days]]/2000)*$L$2+(Tabela1[[#This Row],[days]]/2000+0.75)*(IF(Tabela1[[#This Row],[real]]&gt;Tabela1[[#This Row],[AV2]],0.4*Tabela1[[#This Row],[real]]+0.6*Tabela1[[#This Row],[AV2]],Tabela1[[#This Row],[AV2]]))</f>
        <v>3.6013929470836392</v>
      </c>
      <c r="S1689" s="42">
        <f>Tabela1[[#This Row],[real]]-Tabela1[[#This Row],[AV2]]</f>
        <v>-3.1116326194684074E-2</v>
      </c>
      <c r="T1689" s="64">
        <f>Tabela1[[#This Row],[real]]/Tabela1[[#This Row],[AV2]]</f>
        <v>0.99135991916131183</v>
      </c>
      <c r="U1689" s="168">
        <v>43427</v>
      </c>
      <c r="V1689" s="191" t="s">
        <v>4862</v>
      </c>
      <c r="W1689" s="191"/>
      <c r="X1689" s="2"/>
    </row>
    <row r="1690" spans="1:24" x14ac:dyDescent="0.2">
      <c r="A1690" s="456">
        <v>9261129</v>
      </c>
      <c r="B1690" s="456" t="s">
        <v>5684</v>
      </c>
      <c r="C1690" s="456" t="s">
        <v>5685</v>
      </c>
      <c r="D1690" s="457">
        <v>3</v>
      </c>
      <c r="E1690" s="458">
        <v>2.8329757393968471</v>
      </c>
      <c r="F1690" s="116">
        <v>2018</v>
      </c>
      <c r="G16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0" s="457"/>
      <c r="I1690" s="458">
        <v>0.25</v>
      </c>
      <c r="J1690" s="460">
        <f>(Tabela1[[#This Row],[real]]-1)^3/Tabela1[[#This Row],[Z]]*0.00002</f>
        <v>4.9267456011484558E-4</v>
      </c>
      <c r="K1690" s="461">
        <v>1154.9350138643367</v>
      </c>
      <c r="L1690" s="66">
        <v>1468.0188132504716</v>
      </c>
      <c r="M1690" s="462">
        <v>43426</v>
      </c>
      <c r="N1690" s="463">
        <f>IF(Tabela1[[#This Row],[Entry]]=$B$1,Tabela1[[#This Row],[real]],Tabela1[[#This Row],[L2]]/Tabela1[[#This Row],[days2]])</f>
        <v>2.9802945534180445</v>
      </c>
      <c r="O1690" s="463">
        <f>IF(Tabela1[[#This Row],[Entry]]=$B$1,Tabela1[[#This Row],[real]],Tabela1[[#This Row],[L]]/($B$1-Tabela1[[#This Row],[Entry]]))</f>
        <v>2.9959567617356564</v>
      </c>
      <c r="P1690" s="459">
        <v>387.52378101008946</v>
      </c>
      <c r="Q1690" s="464">
        <f>MIN(500,$B$1-Tabela1[[#This Row],[Entry]])</f>
        <v>490</v>
      </c>
      <c r="R1690" s="458">
        <f>(0.25-Tabela1[[#This Row],[days]]/2000)*$L$2+(Tabela1[[#This Row],[days]]/2000+0.75)*(IF(Tabela1[[#This Row],[real]]&gt;Tabela1[[#This Row],[AV2]],0.4*Tabela1[[#This Row],[real]]+0.6*Tabela1[[#This Row],[AV2]],Tabela1[[#This Row],[AV2]]))</f>
        <v>2.9820845210373341</v>
      </c>
      <c r="S1690" s="463">
        <f>Tabela1[[#This Row],[real]]-Tabela1[[#This Row],[AV2]]</f>
        <v>-0.1473188140211974</v>
      </c>
      <c r="T1690" s="463">
        <f>Tabela1[[#This Row],[real]]/Tabela1[[#This Row],[AV2]]</f>
        <v>0.9505690422940779</v>
      </c>
      <c r="U1690" s="465">
        <v>43426</v>
      </c>
      <c r="V1690" s="191" t="s">
        <v>5686</v>
      </c>
      <c r="W1690" s="191"/>
      <c r="X1690" s="2"/>
    </row>
    <row r="1691" spans="1:24" x14ac:dyDescent="0.2">
      <c r="A1691" s="65">
        <v>3824</v>
      </c>
      <c r="B1691" s="65" t="s">
        <v>905</v>
      </c>
      <c r="C1691" s="65" t="s">
        <v>1339</v>
      </c>
      <c r="D1691" s="39">
        <v>3</v>
      </c>
      <c r="E1691" s="41">
        <v>2.8703626359511447</v>
      </c>
      <c r="F1691" s="116">
        <v>1993</v>
      </c>
      <c r="G16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1" s="39"/>
      <c r="I1691" s="41">
        <v>0.67</v>
      </c>
      <c r="J1691" s="23">
        <f>(Tabela1[[#This Row],[real]]-1)^3/Tabela1[[#This Row],[Z]]*0.00002</f>
        <v>1.9531367291828288E-4</v>
      </c>
      <c r="K1691" s="66">
        <v>2633.2442859654484</v>
      </c>
      <c r="L1691" s="66">
        <v>4547.0369296117688</v>
      </c>
      <c r="M1691" s="67">
        <v>42409</v>
      </c>
      <c r="N1691" s="22">
        <f>IF(Tabela1[[#This Row],[Entry]]=$B$1,Tabela1[[#This Row],[real]],Tabela1[[#This Row],[L2]]/Tabela1[[#This Row],[days2]])</f>
        <v>2.9935302999970839</v>
      </c>
      <c r="O1691" s="42">
        <f>IF(Tabela1[[#This Row],[Entry]]=$B$1,Tabela1[[#This Row],[real]],Tabela1[[#This Row],[L]]/($B$1-Tabela1[[#This Row],[Entry]]))</f>
        <v>3.0172773255552547</v>
      </c>
      <c r="P1691" s="115">
        <v>879.64510864246586</v>
      </c>
      <c r="Q1691" s="43">
        <f>MIN(500,$B$1-Tabela1[[#This Row],[Entry]])</f>
        <v>500</v>
      </c>
      <c r="R1691" s="41">
        <f>(0.25-Tabela1[[#This Row],[days]]/2000)*$L$2+(Tabela1[[#This Row],[days]]/2000+0.75)*(IF(Tabela1[[#This Row],[real]]&gt;Tabela1[[#This Row],[AV2]],0.4*Tabela1[[#This Row],[real]]+0.6*Tabela1[[#This Row],[AV2]],Tabela1[[#This Row],[AV2]]))</f>
        <v>2.9935302999970839</v>
      </c>
      <c r="S1691" s="42">
        <f>Tabela1[[#This Row],[real]]-Tabela1[[#This Row],[AV2]]</f>
        <v>-0.12316766404593915</v>
      </c>
      <c r="T1691" s="64">
        <f>Tabela1[[#This Row],[real]]/Tabela1[[#This Row],[AV2]]</f>
        <v>0.95885538087051958</v>
      </c>
      <c r="U1691" s="168">
        <v>43426</v>
      </c>
      <c r="V1691" s="191" t="s">
        <v>4239</v>
      </c>
      <c r="W1691" s="191"/>
      <c r="X1691" s="2"/>
    </row>
    <row r="1692" spans="1:24" x14ac:dyDescent="0.2">
      <c r="A1692" s="65">
        <v>24113</v>
      </c>
      <c r="B1692" s="65" t="s">
        <v>2977</v>
      </c>
      <c r="C1692" s="65" t="s">
        <v>3353</v>
      </c>
      <c r="D1692" s="39">
        <v>3</v>
      </c>
      <c r="E1692" s="41">
        <v>3.0691103058853346</v>
      </c>
      <c r="F1692" s="116">
        <v>1981</v>
      </c>
      <c r="G16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2" s="39"/>
      <c r="I1692" s="41">
        <v>0.48</v>
      </c>
      <c r="J1692" s="23">
        <f>(Tabela1[[#This Row],[real]]-1)^3/Tabela1[[#This Row],[Z]]*0.00002</f>
        <v>3.6909629849668144E-4</v>
      </c>
      <c r="K1692" s="66">
        <v>2361.3396447132718</v>
      </c>
      <c r="L1692" s="66">
        <v>3884.8008120338054</v>
      </c>
      <c r="M1692" s="67">
        <v>42608</v>
      </c>
      <c r="N1692" s="22">
        <f>IF(Tabela1[[#This Row],[Entry]]=$B$1,Tabela1[[#This Row],[real]],Tabela1[[#This Row],[L2]]/Tabela1[[#This Row],[days2]])</f>
        <v>2.9997772618215612</v>
      </c>
      <c r="O1692" s="42">
        <f>IF(Tabela1[[#This Row],[Entry]]=$B$1,Tabela1[[#This Row],[real]],Tabela1[[#This Row],[L]]/($B$1-Tabela1[[#This Row],[Entry]]))</f>
        <v>2.9700312018607073</v>
      </c>
      <c r="P1692" s="115">
        <v>787.17165929826081</v>
      </c>
      <c r="Q1692" s="43">
        <f>MIN(500,$B$1-Tabela1[[#This Row],[Entry]])</f>
        <v>500</v>
      </c>
      <c r="R1692" s="41">
        <f>(0.25-Tabela1[[#This Row],[days]]/2000)*$L$2+(Tabela1[[#This Row],[days]]/2000+0.75)*(IF(Tabela1[[#This Row],[real]]&gt;Tabela1[[#This Row],[AV2]],0.4*Tabela1[[#This Row],[real]]+0.6*Tabela1[[#This Row],[AV2]],Tabela1[[#This Row],[AV2]]))</f>
        <v>3.0275104794470709</v>
      </c>
      <c r="S1692" s="42">
        <f>Tabela1[[#This Row],[real]]-Tabela1[[#This Row],[AV2]]</f>
        <v>6.9333044063773386E-2</v>
      </c>
      <c r="T1692" s="64">
        <f>Tabela1[[#This Row],[real]]/Tabela1[[#This Row],[AV2]]</f>
        <v>1.023112730717104</v>
      </c>
      <c r="U1692" s="168">
        <v>43426</v>
      </c>
      <c r="V1692" s="191" t="s">
        <v>4948</v>
      </c>
      <c r="W1692" s="191"/>
      <c r="X1692" s="2"/>
    </row>
    <row r="1693" spans="1:24" x14ac:dyDescent="0.2">
      <c r="A1693" s="65">
        <v>3218851</v>
      </c>
      <c r="B1693" s="65" t="s">
        <v>608</v>
      </c>
      <c r="C1693" s="65" t="s">
        <v>3352</v>
      </c>
      <c r="D1693" s="39">
        <v>3.5</v>
      </c>
      <c r="E1693" s="41">
        <v>3.251821643920735</v>
      </c>
      <c r="F1693" s="116">
        <v>2010</v>
      </c>
      <c r="G16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3" s="39"/>
      <c r="I1693" s="41">
        <v>0.63</v>
      </c>
      <c r="J1693" s="23">
        <f>(Tabela1[[#This Row],[real]]-1)^3/Tabela1[[#This Row],[Z]]*0.00002</f>
        <v>3.6248614673652243E-4</v>
      </c>
      <c r="K1693" s="66">
        <v>2861.8832977880661</v>
      </c>
      <c r="L1693" s="66">
        <v>4875.2133993573616</v>
      </c>
      <c r="M1693" s="67">
        <v>42409</v>
      </c>
      <c r="N1693" s="22">
        <f>IF(Tabela1[[#This Row],[Entry]]=$B$1,Tabela1[[#This Row],[real]],Tabela1[[#This Row],[L2]]/Tabela1[[#This Row],[days2]])</f>
        <v>3.2534521816471402</v>
      </c>
      <c r="O1693" s="42">
        <f>IF(Tabela1[[#This Row],[Entry]]=$B$1,Tabela1[[#This Row],[real]],Tabela1[[#This Row],[L]]/($B$1-Tabela1[[#This Row],[Entry]]))</f>
        <v>3.2350453877620184</v>
      </c>
      <c r="P1693" s="115">
        <v>879.64510864246586</v>
      </c>
      <c r="Q1693" s="43">
        <f>MIN(500,$B$1-Tabela1[[#This Row],[Entry]])</f>
        <v>500</v>
      </c>
      <c r="R1693" s="41">
        <f>(0.25-Tabela1[[#This Row],[days]]/2000)*$L$2+(Tabela1[[#This Row],[days]]/2000+0.75)*(IF(Tabela1[[#This Row],[real]]&gt;Tabela1[[#This Row],[AV2]],0.4*Tabela1[[#This Row],[real]]+0.6*Tabela1[[#This Row],[AV2]],Tabela1[[#This Row],[AV2]]))</f>
        <v>3.2534521816471402</v>
      </c>
      <c r="S1693" s="42">
        <f>Tabela1[[#This Row],[real]]-Tabela1[[#This Row],[AV2]]</f>
        <v>-1.6305377264052012E-3</v>
      </c>
      <c r="T1693" s="64">
        <f>Tabela1[[#This Row],[real]]/Tabela1[[#This Row],[AV2]]</f>
        <v>0.99949882843350113</v>
      </c>
      <c r="U1693" s="168">
        <v>43426</v>
      </c>
      <c r="V1693" s="191" t="s">
        <v>4229</v>
      </c>
      <c r="W1693" s="191"/>
      <c r="X1693" s="2"/>
    </row>
    <row r="1694" spans="1:24" x14ac:dyDescent="0.2">
      <c r="A1694" s="65">
        <v>626992</v>
      </c>
      <c r="B1694" s="65" t="s">
        <v>114</v>
      </c>
      <c r="C1694" s="65" t="s">
        <v>572</v>
      </c>
      <c r="D1694" s="39">
        <v>4</v>
      </c>
      <c r="E1694" s="41">
        <v>3.6301452002827896</v>
      </c>
      <c r="F1694" s="116">
        <v>2006</v>
      </c>
      <c r="G16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5.8072210680400245</v>
      </c>
      <c r="H1694" s="39"/>
      <c r="I1694" s="41">
        <v>0.64</v>
      </c>
      <c r="J1694" s="23">
        <f>(Tabela1[[#This Row],[real]]-1)^3/Tabela1[[#This Row],[Z]]*0.00002</f>
        <v>5.6857688043303063E-4</v>
      </c>
      <c r="K1694" s="66">
        <v>3157.500087492846</v>
      </c>
      <c r="L1694" s="66">
        <v>5366.7943124989069</v>
      </c>
      <c r="M1694" s="67">
        <v>42409</v>
      </c>
      <c r="N1694" s="22">
        <f>IF(Tabela1[[#This Row],[Entry]]=$B$1,Tabela1[[#This Row],[real]],Tabela1[[#This Row],[L2]]/Tabela1[[#This Row],[days2]])</f>
        <v>3.5895158814282913</v>
      </c>
      <c r="O1694" s="42">
        <f>IF(Tabela1[[#This Row],[Entry]]=$B$1,Tabela1[[#This Row],[real]],Tabela1[[#This Row],[L]]/($B$1-Tabela1[[#This Row],[Entry]]))</f>
        <v>3.5612437375573371</v>
      </c>
      <c r="P1694" s="115">
        <v>879.64510864246586</v>
      </c>
      <c r="Q1694" s="43">
        <f>MIN(500,$B$1-Tabela1[[#This Row],[Entry]])</f>
        <v>500</v>
      </c>
      <c r="R1694" s="41">
        <f>(0.25-Tabela1[[#This Row],[days]]/2000)*$L$2+(Tabela1[[#This Row],[days]]/2000+0.75)*(IF(Tabela1[[#This Row],[real]]&gt;Tabela1[[#This Row],[AV2]],0.4*Tabela1[[#This Row],[real]]+0.6*Tabela1[[#This Row],[AV2]],Tabela1[[#This Row],[AV2]]))</f>
        <v>3.6057676089700905</v>
      </c>
      <c r="S1694" s="42">
        <f>Tabela1[[#This Row],[real]]-Tabela1[[#This Row],[AV2]]</f>
        <v>4.0629318854498386E-2</v>
      </c>
      <c r="T1694" s="64">
        <f>Tabela1[[#This Row],[real]]/Tabela1[[#This Row],[AV2]]</f>
        <v>1.0113188853863857</v>
      </c>
      <c r="U1694" s="168">
        <v>43425</v>
      </c>
      <c r="V1694" s="191" t="s">
        <v>3985</v>
      </c>
      <c r="W1694" s="191"/>
      <c r="X1694" s="2"/>
    </row>
    <row r="1695" spans="1:24" x14ac:dyDescent="0.2">
      <c r="A1695" s="466">
        <v>8546183</v>
      </c>
      <c r="B1695" s="80" t="s">
        <v>5644</v>
      </c>
      <c r="C1695" s="80" t="s">
        <v>5680</v>
      </c>
      <c r="D1695" s="467">
        <v>3.5</v>
      </c>
      <c r="E1695" s="468">
        <v>3.248189295889683</v>
      </c>
      <c r="F1695" s="116">
        <v>2018</v>
      </c>
      <c r="G16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0.21693983582352974</v>
      </c>
      <c r="H1695" s="467"/>
      <c r="I1695" s="468">
        <v>0.33999999999999997</v>
      </c>
      <c r="J1695" s="442">
        <f>(Tabela1[[#This Row],[real]]-1)^3/Tabela1[[#This Row],[Z]]*0.00002</f>
        <v>6.684204150747752E-4</v>
      </c>
      <c r="K1695" s="470">
        <v>1338.1348943563546</v>
      </c>
      <c r="L1695" s="66">
        <v>1703.229871661918</v>
      </c>
      <c r="M1695" s="447">
        <v>43425</v>
      </c>
      <c r="N1695" s="445">
        <f>IF(Tabela1[[#This Row],[Entry]]=$B$1,Tabela1[[#This Row],[real]],Tabela1[[#This Row],[L2]]/Tabela1[[#This Row],[days2]])</f>
        <v>3.4475905546916805</v>
      </c>
      <c r="O1695" s="471">
        <f>IF(Tabela1[[#This Row],[Entry]]=$B$1,Tabela1[[#This Row],[real]],Tabela1[[#This Row],[L]]/($B$1-Tabela1[[#This Row],[Entry]]))</f>
        <v>3.4688999422849651</v>
      </c>
      <c r="P1695" s="469">
        <v>388.13625722907938</v>
      </c>
      <c r="Q1695" s="472">
        <f>MIN(500,$B$1-Tabela1[[#This Row],[Entry]])</f>
        <v>491</v>
      </c>
      <c r="R1695" s="468">
        <f>(0.25-Tabela1[[#This Row],[days]]/2000)*$L$2+(Tabela1[[#This Row],[days]]/2000+0.75)*(IF(Tabela1[[#This Row],[real]]&gt;Tabela1[[#This Row],[AV2]],0.4*Tabela1[[#This Row],[real]]+0.6*Tabela1[[#This Row],[AV2]],Tabela1[[#This Row],[AV2]]))</f>
        <v>3.4470986935433103</v>
      </c>
      <c r="S1695" s="471">
        <f>Tabela1[[#This Row],[real]]-Tabela1[[#This Row],[AV2]]</f>
        <v>-0.19940125880199755</v>
      </c>
      <c r="T1695" s="471">
        <f>Tabela1[[#This Row],[real]]/Tabela1[[#This Row],[AV2]]</f>
        <v>0.94216214030095868</v>
      </c>
      <c r="U1695" s="447">
        <v>43425</v>
      </c>
      <c r="V1695" s="191" t="s">
        <v>3993</v>
      </c>
      <c r="W1695" s="191"/>
      <c r="X1695" s="2"/>
    </row>
    <row r="1696" spans="1:24" x14ac:dyDescent="0.2">
      <c r="A1696" s="466">
        <v>8991351</v>
      </c>
      <c r="B1696" s="466" t="s">
        <v>5681</v>
      </c>
      <c r="C1696" s="466" t="s">
        <v>5682</v>
      </c>
      <c r="D1696" s="467">
        <v>3</v>
      </c>
      <c r="E1696" s="468">
        <v>3.0124729713617713</v>
      </c>
      <c r="F1696" s="116">
        <v>2018</v>
      </c>
      <c r="G16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6" s="467"/>
      <c r="I1696" s="468">
        <v>0.33</v>
      </c>
      <c r="J1696" s="442">
        <f>(Tabela1[[#This Row],[real]]-1)^3/Tabela1[[#This Row],[Z]]*0.00002</f>
        <v>4.9397642708554589E-4</v>
      </c>
      <c r="K1696" s="470">
        <v>1225.7546668276148</v>
      </c>
      <c r="L1696" s="66">
        <v>1558.1532104321282</v>
      </c>
      <c r="M1696" s="447">
        <v>43425</v>
      </c>
      <c r="N1696" s="445">
        <f>IF(Tabela1[[#This Row],[Entry]]=$B$1,Tabela1[[#This Row],[real]],Tabela1[[#This Row],[L2]]/Tabela1[[#This Row],[days2]])</f>
        <v>3.1580524725474697</v>
      </c>
      <c r="O1696" s="471">
        <f>IF(Tabela1[[#This Row],[Entry]]=$B$1,Tabela1[[#This Row],[real]],Tabela1[[#This Row],[L]]/($B$1-Tabela1[[#This Row],[Entry]]))</f>
        <v>3.1734281271530107</v>
      </c>
      <c r="P1696" s="469">
        <v>388.13625722907938</v>
      </c>
      <c r="Q1696" s="472">
        <f>MIN(500,$B$1-Tabela1[[#This Row],[Entry]])</f>
        <v>491</v>
      </c>
      <c r="R1696" s="468">
        <f>(0.25-Tabela1[[#This Row],[days]]/2000)*$L$2+(Tabela1[[#This Row],[days]]/2000+0.75)*(IF(Tabela1[[#This Row],[real]]&gt;Tabela1[[#This Row],[AV2]],0.4*Tabela1[[#This Row],[real]]+0.6*Tabela1[[#This Row],[AV2]],Tabela1[[#This Row],[AV2]]))</f>
        <v>3.1588635327687484</v>
      </c>
      <c r="S1696" s="471">
        <f>Tabela1[[#This Row],[real]]-Tabela1[[#This Row],[AV2]]</f>
        <v>-0.1455795011856984</v>
      </c>
      <c r="T1696" s="471">
        <f>Tabela1[[#This Row],[real]]/Tabela1[[#This Row],[AV2]]</f>
        <v>0.95390212719668166</v>
      </c>
      <c r="U1696" s="447">
        <v>43425</v>
      </c>
      <c r="V1696" s="191" t="s">
        <v>5683</v>
      </c>
      <c r="W1696" s="191"/>
      <c r="X1696" s="2"/>
    </row>
    <row r="1697" spans="1:24" x14ac:dyDescent="0.2">
      <c r="A1697" s="65">
        <v>59241</v>
      </c>
      <c r="B1697" s="65" t="s">
        <v>2411</v>
      </c>
      <c r="C1697" s="65" t="s">
        <v>2412</v>
      </c>
      <c r="D1697" s="39">
        <v>3.5</v>
      </c>
      <c r="E1697" s="41">
        <v>3.2724432184989043</v>
      </c>
      <c r="F1697" s="116">
        <v>2013</v>
      </c>
      <c r="G16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7" s="39"/>
      <c r="I1697" s="41">
        <v>0.65</v>
      </c>
      <c r="J1697" s="23">
        <f>(Tabela1[[#This Row],[real]]-1)^3/Tabela1[[#This Row],[Z]]*0.00002</f>
        <v>3.610736199212194E-4</v>
      </c>
      <c r="K1697" s="66">
        <v>2607.6703747889846</v>
      </c>
      <c r="L1697" s="66">
        <v>4354.5710433411668</v>
      </c>
      <c r="M1697" s="67">
        <v>42409</v>
      </c>
      <c r="N1697" s="22">
        <f>IF(Tabela1[[#This Row],[Entry]]=$B$1,Tabela1[[#This Row],[real]],Tabela1[[#This Row],[L2]]/Tabela1[[#This Row],[days2]])</f>
        <v>2.9644573125784062</v>
      </c>
      <c r="O1697" s="42">
        <f>IF(Tabela1[[#This Row],[Entry]]=$B$1,Tabela1[[#This Row],[real]],Tabela1[[#This Row],[L]]/($B$1-Tabela1[[#This Row],[Entry]]))</f>
        <v>2.8895627361255256</v>
      </c>
      <c r="P1697" s="115">
        <v>879.64510864246586</v>
      </c>
      <c r="Q1697" s="43">
        <f>MIN(500,$B$1-Tabela1[[#This Row],[Entry]])</f>
        <v>500</v>
      </c>
      <c r="R1697" s="41">
        <f>(0.25-Tabela1[[#This Row],[days]]/2000)*$L$2+(Tabela1[[#This Row],[days]]/2000+0.75)*(IF(Tabela1[[#This Row],[real]]&gt;Tabela1[[#This Row],[AV2]],0.4*Tabela1[[#This Row],[real]]+0.6*Tabela1[[#This Row],[AV2]],Tabela1[[#This Row],[AV2]]))</f>
        <v>3.0876516749466054</v>
      </c>
      <c r="S1697" s="42">
        <f>Tabela1[[#This Row],[real]]-Tabela1[[#This Row],[AV2]]</f>
        <v>0.30798590592049813</v>
      </c>
      <c r="T1697" s="64">
        <f>Tabela1[[#This Row],[real]]/Tabela1[[#This Row],[AV2]]</f>
        <v>1.1038928456192274</v>
      </c>
      <c r="U1697" s="172">
        <v>43425</v>
      </c>
      <c r="V1697" s="191" t="s">
        <v>4753</v>
      </c>
      <c r="W1697" s="191"/>
      <c r="X1697" s="2"/>
    </row>
    <row r="1698" spans="1:24" x14ac:dyDescent="0.2">
      <c r="A1698" s="65">
        <v>1121943</v>
      </c>
      <c r="B1698" s="65" t="s">
        <v>3050</v>
      </c>
      <c r="C1698" s="65" t="s">
        <v>3051</v>
      </c>
      <c r="D1698" s="39">
        <v>3.5</v>
      </c>
      <c r="E1698" s="41">
        <v>3.3521051069104244</v>
      </c>
      <c r="F1698" s="116">
        <v>1989</v>
      </c>
      <c r="G16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8" s="39"/>
      <c r="I1698" s="41">
        <v>0.43</v>
      </c>
      <c r="J1698" s="23">
        <f>(Tabela1[[#This Row],[real]]-1)^3/Tabela1[[#This Row],[Z]]*0.00002</f>
        <v>6.0524570278914754E-4</v>
      </c>
      <c r="K1698" s="66">
        <v>2557.2821995253612</v>
      </c>
      <c r="L1698" s="66">
        <v>4180.1417133981759</v>
      </c>
      <c r="M1698" s="67">
        <v>42630</v>
      </c>
      <c r="N1698" s="22">
        <f>IF(Tabela1[[#This Row],[Entry]]=$B$1,Tabela1[[#This Row],[real]],Tabela1[[#This Row],[L2]]/Tabela1[[#This Row],[days2]])</f>
        <v>3.2914437937241572</v>
      </c>
      <c r="O1698" s="42">
        <f>IF(Tabela1[[#This Row],[Entry]]=$B$1,Tabela1[[#This Row],[real]],Tabela1[[#This Row],[L]]/($B$1-Tabela1[[#This Row],[Entry]]))</f>
        <v>3.2504989995320184</v>
      </c>
      <c r="P1698" s="115">
        <v>776.9484638933734</v>
      </c>
      <c r="Q1698" s="43">
        <f>MIN(500,$B$1-Tabela1[[#This Row],[Entry]])</f>
        <v>500</v>
      </c>
      <c r="R1698" s="41">
        <f>(0.25-Tabela1[[#This Row],[days]]/2000)*$L$2+(Tabela1[[#This Row],[days]]/2000+0.75)*(IF(Tabela1[[#This Row],[real]]&gt;Tabela1[[#This Row],[AV2]],0.4*Tabela1[[#This Row],[real]]+0.6*Tabela1[[#This Row],[AV2]],Tabela1[[#This Row],[AV2]]))</f>
        <v>3.3157083189986638</v>
      </c>
      <c r="S1698" s="42">
        <f>Tabela1[[#This Row],[real]]-Tabela1[[#This Row],[AV2]]</f>
        <v>6.0661313186267218E-2</v>
      </c>
      <c r="T1698" s="64">
        <f>Tabela1[[#This Row],[real]]/Tabela1[[#This Row],[AV2]]</f>
        <v>1.0184300012359109</v>
      </c>
      <c r="U1698" s="168">
        <v>43425</v>
      </c>
      <c r="V1698" s="191" t="s">
        <v>5130</v>
      </c>
      <c r="W1698" s="191"/>
      <c r="X1698" s="2"/>
    </row>
    <row r="1699" spans="1:24" x14ac:dyDescent="0.2">
      <c r="A1699" s="65">
        <v>7151963</v>
      </c>
      <c r="B1699" s="65" t="s">
        <v>3082</v>
      </c>
      <c r="C1699" s="65" t="s">
        <v>3083</v>
      </c>
      <c r="D1699" s="39">
        <v>3</v>
      </c>
      <c r="E1699" s="41">
        <v>2.9940782304004174</v>
      </c>
      <c r="F1699" s="116">
        <v>2016</v>
      </c>
      <c r="G16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699" s="39"/>
      <c r="I1699" s="41">
        <v>0.41</v>
      </c>
      <c r="J1699" s="23">
        <f>(Tabela1[[#This Row],[real]]-1)^3/Tabela1[[#This Row],[Z]]*0.00002</f>
        <v>3.8678775420855394E-4</v>
      </c>
      <c r="K1699" s="66">
        <v>2278.9349070299977</v>
      </c>
      <c r="L1699" s="66">
        <v>3732.5820263766041</v>
      </c>
      <c r="M1699" s="67">
        <v>42637</v>
      </c>
      <c r="N1699" s="22">
        <f>IF(Tabela1[[#This Row],[Entry]]=$B$1,Tabela1[[#This Row],[real]],Tabela1[[#This Row],[L2]]/Tabela1[[#This Row],[days2]])</f>
        <v>2.9455186531163635</v>
      </c>
      <c r="O1699" s="42">
        <f>IF(Tabela1[[#This Row],[Entry]]=$B$1,Tabela1[[#This Row],[real]],Tabela1[[#This Row],[L]]/($B$1-Tabela1[[#This Row],[Entry]]))</f>
        <v>2.9183596766040689</v>
      </c>
      <c r="P1699" s="115">
        <v>773.69562899181813</v>
      </c>
      <c r="Q1699" s="43">
        <f>MIN(500,$B$1-Tabela1[[#This Row],[Entry]])</f>
        <v>500</v>
      </c>
      <c r="R169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2.9649424840299852</v>
      </c>
      <c r="S1699" s="42">
        <f>Tabela1[[#This Row],[real]]-Tabela1[[#This Row],[AV2]]</f>
        <v>4.8559577284053912E-2</v>
      </c>
      <c r="T1699" s="64">
        <f>Tabela1[[#This Row],[real]]/Tabela1[[#This Row],[AV2]]</f>
        <v>1.0164859174232959</v>
      </c>
      <c r="U1699" s="168">
        <v>43424</v>
      </c>
      <c r="V1699" s="191" t="s">
        <v>4329</v>
      </c>
      <c r="W1699" s="191"/>
      <c r="X1699" s="2"/>
    </row>
    <row r="1700" spans="1:24" x14ac:dyDescent="0.2">
      <c r="A1700" s="65">
        <v>233420</v>
      </c>
      <c r="B1700" s="65" t="s">
        <v>1307</v>
      </c>
      <c r="C1700" s="65" t="s">
        <v>2640</v>
      </c>
      <c r="D1700" s="39">
        <v>3</v>
      </c>
      <c r="E1700" s="41">
        <v>3.0292116043236641</v>
      </c>
      <c r="F1700" s="116">
        <v>2002</v>
      </c>
      <c r="G17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0" s="39"/>
      <c r="I1700" s="41">
        <v>0.66</v>
      </c>
      <c r="J1700" s="23">
        <f>(Tabela1[[#This Row],[real]]-1)^3/Tabela1[[#This Row],[Z]]*0.00002</f>
        <v>2.5320254804938404E-4</v>
      </c>
      <c r="K1700" s="66">
        <v>2696.0083496222019</v>
      </c>
      <c r="L1700" s="66">
        <v>4623.2779272678081</v>
      </c>
      <c r="M1700" s="67">
        <v>42409</v>
      </c>
      <c r="N1700" s="22">
        <f>IF(Tabela1[[#This Row],[Entry]]=$B$1,Tabela1[[#This Row],[real]],Tabela1[[#This Row],[L2]]/Tabela1[[#This Row],[days2]])</f>
        <v>3.0648818746720297</v>
      </c>
      <c r="O1700" s="42">
        <f>IF(Tabela1[[#This Row],[Entry]]=$B$1,Tabela1[[#This Row],[real]],Tabela1[[#This Row],[L]]/($B$1-Tabela1[[#This Row],[Entry]]))</f>
        <v>3.0678685648757851</v>
      </c>
      <c r="P1700" s="115">
        <v>879.64510864246586</v>
      </c>
      <c r="Q1700" s="43">
        <f>MIN(500,$B$1-Tabela1[[#This Row],[Entry]])</f>
        <v>500</v>
      </c>
      <c r="R1700" s="41">
        <f>(0.25-Tabela1[[#This Row],[days]]/2000)*$L$2+(Tabela1[[#This Row],[days]]/2000+0.75)*(IF(Tabela1[[#This Row],[real]]&gt;Tabela1[[#This Row],[AV2]],0.4*Tabela1[[#This Row],[real]]+0.6*Tabela1[[#This Row],[AV2]],Tabela1[[#This Row],[AV2]]))</f>
        <v>3.0648818746720297</v>
      </c>
      <c r="S1700" s="42">
        <f>Tabela1[[#This Row],[real]]-Tabela1[[#This Row],[AV2]]</f>
        <v>-3.5670270348365563E-2</v>
      </c>
      <c r="T1700" s="64">
        <f>Tabela1[[#This Row],[real]]/Tabela1[[#This Row],[AV2]]</f>
        <v>0.98836161659503352</v>
      </c>
      <c r="U1700" s="172">
        <v>43424</v>
      </c>
      <c r="V1700" s="191" t="s">
        <v>4149</v>
      </c>
      <c r="W1700" s="191"/>
      <c r="X1700" s="2"/>
    </row>
    <row r="1701" spans="1:24" x14ac:dyDescent="0.2">
      <c r="A1701" s="466">
        <v>9078154</v>
      </c>
      <c r="B1701" s="466" t="s">
        <v>3895</v>
      </c>
      <c r="C1701" s="466" t="s">
        <v>5675</v>
      </c>
      <c r="D1701" s="467">
        <v>3</v>
      </c>
      <c r="E1701" s="468">
        <v>3.0409713352028156</v>
      </c>
      <c r="F1701" s="116">
        <v>2018</v>
      </c>
      <c r="G17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1" s="467"/>
      <c r="I1701" s="468">
        <v>0.33999999999999997</v>
      </c>
      <c r="J1701" s="442">
        <f>(Tabela1[[#This Row],[real]]-1)^3/Tabela1[[#This Row],[Z]]*0.00002</f>
        <v>5.0010568828400394E-4</v>
      </c>
      <c r="K1701" s="470">
        <v>1237.7665309755396</v>
      </c>
      <c r="L1701" s="66">
        <v>1573.9370964544839</v>
      </c>
      <c r="M1701" s="447">
        <v>43424</v>
      </c>
      <c r="N1701" s="445">
        <f>IF(Tabela1[[#This Row],[Entry]]=$B$1,Tabela1[[#This Row],[real]],Tabela1[[#This Row],[L2]]/Tabela1[[#This Row],[days2]])</f>
        <v>3.1839807428038158</v>
      </c>
      <c r="O1701" s="471">
        <f>IF(Tabela1[[#This Row],[Entry]]=$B$1,Tabela1[[#This Row],[real]],Tabela1[[#This Row],[L]]/($B$1-Tabela1[[#This Row],[Entry]]))</f>
        <v>3.1990591391351297</v>
      </c>
      <c r="P1701" s="469">
        <v>388.74812097185031</v>
      </c>
      <c r="Q1701" s="472">
        <f>MIN(500,$B$1-Tabela1[[#This Row],[Entry]])</f>
        <v>492</v>
      </c>
      <c r="R1701" s="468">
        <f>(0.25-Tabela1[[#This Row],[days]]/2000)*$L$2+(Tabela1[[#This Row],[days]]/2000+0.75)*(IF(Tabela1[[#This Row],[real]]&gt;Tabela1[[#This Row],[AV2]],0.4*Tabela1[[#This Row],[real]]+0.6*Tabela1[[#This Row],[AV2]],Tabela1[[#This Row],[AV2]]))</f>
        <v>3.1845979721417046</v>
      </c>
      <c r="S1701" s="471">
        <f>Tabela1[[#This Row],[real]]-Tabela1[[#This Row],[AV2]]</f>
        <v>-0.14300940760100023</v>
      </c>
      <c r="T1701" s="471">
        <f>Tabela1[[#This Row],[real]]/Tabela1[[#This Row],[AV2]]</f>
        <v>0.9550847133971464</v>
      </c>
      <c r="U1701" s="447">
        <v>43424</v>
      </c>
      <c r="V1701" s="191" t="s">
        <v>5676</v>
      </c>
      <c r="W1701" s="191"/>
      <c r="X1701" s="2"/>
    </row>
    <row r="1702" spans="1:24" x14ac:dyDescent="0.2">
      <c r="A1702" s="438">
        <v>8999884</v>
      </c>
      <c r="B1702" s="438" t="s">
        <v>5678</v>
      </c>
      <c r="C1702" s="438" t="s">
        <v>5679</v>
      </c>
      <c r="D1702" s="439">
        <v>3</v>
      </c>
      <c r="E1702" s="440">
        <v>3.0709009876034186</v>
      </c>
      <c r="F1702" s="116">
        <v>2018</v>
      </c>
      <c r="G17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2" s="439"/>
      <c r="I1702" s="440">
        <v>0.35</v>
      </c>
      <c r="J1702" s="442">
        <f>(Tabela1[[#This Row],[real]]-1)^3/Tabela1[[#This Row],[Z]]*0.00002</f>
        <v>5.0750456955557467E-4</v>
      </c>
      <c r="K1702" s="443">
        <v>1252.0783257708588</v>
      </c>
      <c r="L1702" s="66">
        <v>1592.4384665982038</v>
      </c>
      <c r="M1702" s="444">
        <v>43424</v>
      </c>
      <c r="N1702" s="445">
        <f>IF(Tabela1[[#This Row],[Entry]]=$B$1,Tabela1[[#This Row],[real]],Tabela1[[#This Row],[L2]]/Tabela1[[#This Row],[days2]])</f>
        <v>3.2207958269759023</v>
      </c>
      <c r="O1702" s="445">
        <f>IF(Tabela1[[#This Row],[Entry]]=$B$1,Tabela1[[#This Row],[real]],Tabela1[[#This Row],[L]]/($B$1-Tabela1[[#This Row],[Entry]]))</f>
        <v>3.2366635499963494</v>
      </c>
      <c r="P1702" s="441">
        <v>388.74812097185031</v>
      </c>
      <c r="Q1702" s="446">
        <f>MIN(500,$B$1-Tabela1[[#This Row],[Entry]])</f>
        <v>492</v>
      </c>
      <c r="R1702" s="440">
        <f>(0.25-Tabela1[[#This Row],[days]]/2000)*$L$2+(Tabela1[[#This Row],[days]]/2000+0.75)*(IF(Tabela1[[#This Row],[real]]&gt;Tabela1[[#This Row],[AV2]],0.4*Tabela1[[#This Row],[real]]+0.6*Tabela1[[#This Row],[AV2]],Tabela1[[#This Row],[AV2]]))</f>
        <v>3.2212657959771027</v>
      </c>
      <c r="S1702" s="445">
        <f>Tabela1[[#This Row],[real]]-Tabela1[[#This Row],[AV2]]</f>
        <v>-0.14989483937248371</v>
      </c>
      <c r="T1702" s="445">
        <f>Tabela1[[#This Row],[real]]/Tabela1[[#This Row],[AV2]]</f>
        <v>0.95346030999014786</v>
      </c>
      <c r="U1702" s="447">
        <v>43424</v>
      </c>
      <c r="V1702" s="191" t="s">
        <v>3938</v>
      </c>
      <c r="W1702" s="191"/>
      <c r="X1702" s="2"/>
    </row>
    <row r="1703" spans="1:24" x14ac:dyDescent="0.2">
      <c r="A1703" s="65">
        <v>121387</v>
      </c>
      <c r="B1703" s="65" t="s">
        <v>1111</v>
      </c>
      <c r="C1703" s="65" t="s">
        <v>1112</v>
      </c>
      <c r="D1703" s="39">
        <v>3</v>
      </c>
      <c r="E1703" s="41">
        <v>3.1687773331087579</v>
      </c>
      <c r="F1703" s="116">
        <v>1981</v>
      </c>
      <c r="G17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3" s="39"/>
      <c r="I1703" s="41">
        <v>0.61</v>
      </c>
      <c r="J1703" s="23">
        <f>(Tabela1[[#This Row],[real]]-1)^3/Tabela1[[#This Row],[Z]]*0.00002</f>
        <v>3.3446067153088452E-4</v>
      </c>
      <c r="K1703" s="66">
        <v>2714.3807045578428</v>
      </c>
      <c r="L1703" s="66">
        <v>4601.9541262250268</v>
      </c>
      <c r="M1703" s="67">
        <v>42409</v>
      </c>
      <c r="N1703" s="22">
        <f>IF(Tabela1[[#This Row],[Entry]]=$B$1,Tabela1[[#This Row],[real]],Tabela1[[#This Row],[L2]]/Tabela1[[#This Row],[days2]])</f>
        <v>3.0857679737989772</v>
      </c>
      <c r="O1703" s="42">
        <f>IF(Tabela1[[#This Row],[Entry]]=$B$1,Tabela1[[#This Row],[real]],Tabela1[[#This Row],[L]]/($B$1-Tabela1[[#This Row],[Entry]]))</f>
        <v>3.0537187300763282</v>
      </c>
      <c r="P1703" s="115">
        <v>879.64510864246586</v>
      </c>
      <c r="Q1703" s="43">
        <f>MIN(500,$B$1-Tabela1[[#This Row],[Entry]])</f>
        <v>500</v>
      </c>
      <c r="R1703" s="41">
        <f>(0.25-Tabela1[[#This Row],[days]]/2000)*$L$2+(Tabela1[[#This Row],[days]]/2000+0.75)*(IF(Tabela1[[#This Row],[real]]&gt;Tabela1[[#This Row],[AV2]],0.4*Tabela1[[#This Row],[real]]+0.6*Tabela1[[#This Row],[AV2]],Tabela1[[#This Row],[AV2]]))</f>
        <v>3.1189717175228893</v>
      </c>
      <c r="S1703" s="42">
        <f>Tabela1[[#This Row],[real]]-Tabela1[[#This Row],[AV2]]</f>
        <v>8.3009359309780706E-2</v>
      </c>
      <c r="T1703" s="64">
        <f>Tabela1[[#This Row],[real]]/Tabela1[[#This Row],[AV2]]</f>
        <v>1.0269007132145407</v>
      </c>
      <c r="U1703" s="172">
        <v>43424</v>
      </c>
      <c r="V1703" s="191" t="s">
        <v>3938</v>
      </c>
      <c r="W1703" s="191"/>
      <c r="X1703" s="2"/>
    </row>
    <row r="1704" spans="1:24" x14ac:dyDescent="0.2">
      <c r="A1704" s="65">
        <v>7643823</v>
      </c>
      <c r="B1704" s="65" t="s">
        <v>2971</v>
      </c>
      <c r="C1704" s="65" t="s">
        <v>3322</v>
      </c>
      <c r="D1704" s="39">
        <v>3.5</v>
      </c>
      <c r="E1704" s="41">
        <v>3.2947604001489594</v>
      </c>
      <c r="F1704" s="116">
        <v>2016</v>
      </c>
      <c r="G17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4" s="39"/>
      <c r="I1704" s="41">
        <v>0.45</v>
      </c>
      <c r="J1704" s="23">
        <f>(Tabela1[[#This Row],[real]]-1)^3/Tabela1[[#This Row],[Z]]*0.00002</f>
        <v>5.3706830377887361E-4</v>
      </c>
      <c r="K1704" s="66">
        <v>2477.6990547868213</v>
      </c>
      <c r="L1704" s="66">
        <v>4023.3388372065488</v>
      </c>
      <c r="M1704" s="67">
        <v>42727</v>
      </c>
      <c r="N1704" s="22">
        <f>IF(Tabela1[[#This Row],[Entry]]=$B$1,Tabela1[[#This Row],[real]],Tabela1[[#This Row],[L2]]/Tabela1[[#This Row],[days2]])</f>
        <v>3.3854199803469887</v>
      </c>
      <c r="O1704" s="42">
        <f>IF(Tabela1[[#This Row],[Entry]]=$B$1,Tabela1[[#This Row],[real]],Tabela1[[#This Row],[L]]/($B$1-Tabela1[[#This Row],[Entry]]))</f>
        <v>3.3838005359180392</v>
      </c>
      <c r="P1704" s="115">
        <v>731.87346597182591</v>
      </c>
      <c r="Q1704" s="43">
        <f>MIN(500,$B$1-Tabela1[[#This Row],[Entry]])</f>
        <v>500</v>
      </c>
      <c r="R1704" s="41">
        <f>(0.25-Tabela1[[#This Row],[days]]/2000)*$L$2+(Tabela1[[#This Row],[days]]/2000+0.75)*(IF(Tabela1[[#This Row],[real]]&gt;Tabela1[[#This Row],[AV2]],0.4*Tabela1[[#This Row],[real]]+0.6*Tabela1[[#This Row],[AV2]],Tabela1[[#This Row],[AV2]]))</f>
        <v>3.3854199803469887</v>
      </c>
      <c r="S1704" s="42">
        <f>Tabela1[[#This Row],[real]]-Tabela1[[#This Row],[AV2]]</f>
        <v>-9.0659580198029222E-2</v>
      </c>
      <c r="T1704" s="64">
        <f>Tabela1[[#This Row],[real]]/Tabela1[[#This Row],[AV2]]</f>
        <v>0.97322058098424258</v>
      </c>
      <c r="U1704" s="172">
        <v>43424</v>
      </c>
      <c r="V1704" s="191" t="s">
        <v>5015</v>
      </c>
      <c r="W1704" s="191"/>
      <c r="X1704" s="2"/>
    </row>
    <row r="1705" spans="1:24" x14ac:dyDescent="0.2">
      <c r="A1705" s="466">
        <v>9294695</v>
      </c>
      <c r="B1705" s="466" t="s">
        <v>3685</v>
      </c>
      <c r="C1705" s="466" t="s">
        <v>1928</v>
      </c>
      <c r="D1705" s="467">
        <v>3.5</v>
      </c>
      <c r="E1705" s="468">
        <v>3.3269390781305934</v>
      </c>
      <c r="F1705" s="116">
        <v>2018</v>
      </c>
      <c r="G17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5" s="467"/>
      <c r="I1705" s="468">
        <v>0.34</v>
      </c>
      <c r="J1705" s="442">
        <f>(Tabela1[[#This Row],[real]]-1)^3/Tabela1[[#This Row],[Z]]*0.00002</f>
        <v>7.411500085951426E-4</v>
      </c>
      <c r="K1705" s="470">
        <v>1383.307055997409</v>
      </c>
      <c r="L1705" s="66">
        <v>1763.1296214901704</v>
      </c>
      <c r="M1705" s="447">
        <v>43424</v>
      </c>
      <c r="N1705" s="445">
        <f>IF(Tabela1[[#This Row],[Entry]]=$B$1,Tabela1[[#This Row],[real]],Tabela1[[#This Row],[L2]]/Tabela1[[#This Row],[days2]])</f>
        <v>3.5583633241472974</v>
      </c>
      <c r="O1705" s="471">
        <f>IF(Tabela1[[#This Row],[Entry]]=$B$1,Tabela1[[#This Row],[real]],Tabela1[[#This Row],[L]]/($B$1-Tabela1[[#This Row],[Entry]]))</f>
        <v>3.5835967916466878</v>
      </c>
      <c r="P1705" s="469">
        <v>388.74812097185031</v>
      </c>
      <c r="Q1705" s="472">
        <f>MIN(500,$B$1-Tabela1[[#This Row],[Entry]])</f>
        <v>492</v>
      </c>
      <c r="R1705" s="468">
        <f>(0.25-Tabela1[[#This Row],[days]]/2000)*$L$2+(Tabela1[[#This Row],[days]]/2000+0.75)*(IF(Tabela1[[#This Row],[real]]&gt;Tabela1[[#This Row],[AV2]],0.4*Tabela1[[#This Row],[real]]+0.6*Tabela1[[#This Row],[AV2]],Tabela1[[#This Row],[AV2]]))</f>
        <v>3.5574830231598122</v>
      </c>
      <c r="S1705" s="471">
        <f>Tabela1[[#This Row],[real]]-Tabela1[[#This Row],[AV2]]</f>
        <v>-0.23142424601670397</v>
      </c>
      <c r="T1705" s="471">
        <f>Tabela1[[#This Row],[real]]/Tabela1[[#This Row],[AV2]]</f>
        <v>0.93496328931724226</v>
      </c>
      <c r="U1705" s="447">
        <v>43424</v>
      </c>
      <c r="V1705" s="191" t="s">
        <v>5677</v>
      </c>
      <c r="W1705" s="191"/>
      <c r="X1705" s="2"/>
    </row>
    <row r="1706" spans="1:24" x14ac:dyDescent="0.2">
      <c r="A1706" s="65">
        <v>5608420</v>
      </c>
      <c r="B1706" s="65" t="s">
        <v>3024</v>
      </c>
      <c r="C1706" s="65" t="s">
        <v>3025</v>
      </c>
      <c r="D1706" s="39">
        <v>2</v>
      </c>
      <c r="E1706" s="41">
        <v>2.1693815027481649</v>
      </c>
      <c r="F1706" s="116">
        <v>2014</v>
      </c>
      <c r="G17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6" s="39"/>
      <c r="I1706" s="41">
        <v>0.39999999999999997</v>
      </c>
      <c r="J1706" s="23">
        <f>(Tabela1[[#This Row],[real]]-1)^3/Tabela1[[#This Row],[Z]]*0.00002</f>
        <v>7.9953717990532763E-5</v>
      </c>
      <c r="K1706" s="66">
        <v>1776.8316206791947</v>
      </c>
      <c r="L1706" s="66">
        <v>2978.0007049928035</v>
      </c>
      <c r="M1706" s="67">
        <v>42623</v>
      </c>
      <c r="N1706" s="22">
        <f>IF(Tabela1[[#This Row],[Entry]]=$B$1,Tabela1[[#This Row],[real]],Tabela1[[#This Row],[L2]]/Tabela1[[#This Row],[days2]])</f>
        <v>2.2774015160236565</v>
      </c>
      <c r="O1706" s="42">
        <f>IF(Tabela1[[#This Row],[Entry]]=$B$1,Tabela1[[#This Row],[real]],Tabela1[[#This Row],[L]]/($B$1-Tabela1[[#This Row],[Entry]]))</f>
        <v>2.3031714655783477</v>
      </c>
      <c r="P1706" s="115">
        <v>780.20129879492799</v>
      </c>
      <c r="Q1706" s="43">
        <f>MIN(500,$B$1-Tabela1[[#This Row],[Entry]])</f>
        <v>500</v>
      </c>
      <c r="R1706" s="559">
        <f>(0.25-Tabela1[[#This Row],[days]]/2000)*$L$2+(Tabela1[[#This Row],[days]]/2000+0.75)*(IF(Tabela1[[#This Row],[real]]&gt;Tabela1[[#This Row],[AV2]],0.4*Tabela1[[#This Row],[real]]+0.6*Tabela1[[#This Row],[AV2]],Tabela1[[#This Row],[AV2]]))</f>
        <v>2.2774015160236565</v>
      </c>
      <c r="S1706" s="42">
        <f>Tabela1[[#This Row],[real]]-Tabela1[[#This Row],[AV2]]</f>
        <v>-0.1080200132754916</v>
      </c>
      <c r="T1706" s="64">
        <f>Tabela1[[#This Row],[real]]/Tabela1[[#This Row],[AV2]]</f>
        <v>0.95256874445921391</v>
      </c>
      <c r="U1706" s="172">
        <v>43423</v>
      </c>
      <c r="V1706" s="191" t="s">
        <v>4205</v>
      </c>
      <c r="W1706" s="191"/>
      <c r="X1706" s="2"/>
    </row>
    <row r="1707" spans="1:24" x14ac:dyDescent="0.2">
      <c r="A1707" s="466">
        <v>165444</v>
      </c>
      <c r="B1707" s="466" t="s">
        <v>5670</v>
      </c>
      <c r="C1707" s="466" t="s">
        <v>5671</v>
      </c>
      <c r="D1707" s="467">
        <v>3</v>
      </c>
      <c r="E1707" s="468">
        <v>3.1436699859920743</v>
      </c>
      <c r="F1707" s="116">
        <v>2002</v>
      </c>
      <c r="G17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7" s="467"/>
      <c r="I1707" s="468">
        <v>0.33999999999999997</v>
      </c>
      <c r="J1707" s="442">
        <f>(Tabela1[[#This Row],[real]]-1)^3/Tabela1[[#This Row],[Z]]*0.00002</f>
        <v>5.7946186603859509E-4</v>
      </c>
      <c r="K1707" s="470">
        <v>1290.338110064778</v>
      </c>
      <c r="L1707" s="66">
        <v>1642.7271248021041</v>
      </c>
      <c r="M1707" s="447">
        <v>43423</v>
      </c>
      <c r="N1707" s="445">
        <f>IF(Tabela1[[#This Row],[Entry]]=$B$1,Tabela1[[#This Row],[real]],Tabela1[[#This Row],[L2]]/Tabela1[[#This Row],[days2]])</f>
        <v>3.3140029495552099</v>
      </c>
      <c r="O1707" s="471">
        <f>IF(Tabela1[[#This Row],[Entry]]=$B$1,Tabela1[[#This Row],[real]],Tabela1[[#This Row],[L]]/($B$1-Tabela1[[#This Row],[Entry]]))</f>
        <v>3.3321037014241464</v>
      </c>
      <c r="P1707" s="469">
        <v>389.35937285087846</v>
      </c>
      <c r="Q1707" s="472">
        <f>MIN(500,$B$1-Tabela1[[#This Row],[Entry]])</f>
        <v>493</v>
      </c>
      <c r="R1707" s="468">
        <f>(0.25-Tabela1[[#This Row],[days]]/2000)*$L$2+(Tabela1[[#This Row],[days]]/2000+0.75)*(IF(Tabela1[[#This Row],[real]]&gt;Tabela1[[#This Row],[AV2]],0.4*Tabela1[[#This Row],[real]]+0.6*Tabela1[[#This Row],[AV2]],Tabela1[[#This Row],[AV2]]))</f>
        <v>3.3140879475022325</v>
      </c>
      <c r="S1707" s="471">
        <f>Tabela1[[#This Row],[real]]-Tabela1[[#This Row],[AV2]]</f>
        <v>-0.17033296356313565</v>
      </c>
      <c r="T1707" s="471">
        <f>Tabela1[[#This Row],[real]]/Tabela1[[#This Row],[AV2]]</f>
        <v>0.94860204829147876</v>
      </c>
      <c r="U1707" s="447">
        <v>43423</v>
      </c>
      <c r="V1707" s="191" t="s">
        <v>5672</v>
      </c>
      <c r="W1707" s="191"/>
      <c r="X1707" s="2"/>
    </row>
    <row r="1708" spans="1:24" x14ac:dyDescent="0.2">
      <c r="A1708" s="438">
        <v>8991600</v>
      </c>
      <c r="B1708" s="438" t="s">
        <v>5673</v>
      </c>
      <c r="C1708" s="438" t="s">
        <v>5674</v>
      </c>
      <c r="D1708" s="439">
        <v>3</v>
      </c>
      <c r="E1708" s="440">
        <v>3.1548353122143404</v>
      </c>
      <c r="F1708" s="116">
        <v>2016</v>
      </c>
      <c r="G17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8" s="439"/>
      <c r="I1708" s="440">
        <v>0.33999999999999997</v>
      </c>
      <c r="J1708" s="442">
        <f>(Tabela1[[#This Row],[real]]-1)^3/Tabela1[[#This Row],[Z]]*0.00002</f>
        <v>5.8856350633872373E-4</v>
      </c>
      <c r="K1708" s="443">
        <v>1295.8649815383842</v>
      </c>
      <c r="L1708" s="66">
        <v>1649.8938076063052</v>
      </c>
      <c r="M1708" s="444">
        <v>43423</v>
      </c>
      <c r="N1708" s="445">
        <f>IF(Tabela1[[#This Row],[Entry]]=$B$1,Tabela1[[#This Row],[real]],Tabela1[[#This Row],[L2]]/Tabela1[[#This Row],[days2]])</f>
        <v>3.3281977316998868</v>
      </c>
      <c r="O1708" s="445">
        <f>IF(Tabela1[[#This Row],[Entry]]=$B$1,Tabela1[[#This Row],[real]],Tabela1[[#This Row],[L]]/($B$1-Tabela1[[#This Row],[Entry]]))</f>
        <v>3.3466405833799295</v>
      </c>
      <c r="P1708" s="441">
        <v>389.35937285087846</v>
      </c>
      <c r="Q1708" s="446">
        <f>MIN(500,$B$1-Tabela1[[#This Row],[Entry]])</f>
        <v>493</v>
      </c>
      <c r="R1708" s="440">
        <f>(0.25-Tabela1[[#This Row],[days]]/2000)*$L$2+(Tabela1[[#This Row],[days]]/2000+0.75)*(IF(Tabela1[[#This Row],[real]]&gt;Tabela1[[#This Row],[AV2]],0.4*Tabela1[[#This Row],[real]]+0.6*Tabela1[[#This Row],[AV2]],Tabela1[[#This Row],[AV2]]))</f>
        <v>3.3282330479094027</v>
      </c>
      <c r="S1708" s="445">
        <f>Tabela1[[#This Row],[real]]-Tabela1[[#This Row],[AV2]]</f>
        <v>-0.17336241948554632</v>
      </c>
      <c r="T1708" s="445">
        <f>Tabela1[[#This Row],[real]]/Tabela1[[#This Row],[AV2]]</f>
        <v>0.94791102168169528</v>
      </c>
      <c r="U1708" s="447">
        <v>43423</v>
      </c>
      <c r="V1708" s="191" t="s">
        <v>4174</v>
      </c>
      <c r="W1708" s="191"/>
      <c r="X1708" s="2"/>
    </row>
    <row r="1709" spans="1:24" x14ac:dyDescent="0.2">
      <c r="A1709" s="65">
        <v>2750915</v>
      </c>
      <c r="B1709" s="65" t="s">
        <v>1430</v>
      </c>
      <c r="C1709" s="65" t="s">
        <v>1431</v>
      </c>
      <c r="D1709" s="39">
        <v>3.5</v>
      </c>
      <c r="E1709" s="41">
        <v>3.5009348363900545</v>
      </c>
      <c r="F1709" s="116">
        <v>2010</v>
      </c>
      <c r="G17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09" s="39"/>
      <c r="I1709" s="41">
        <v>0.73</v>
      </c>
      <c r="J1709" s="23">
        <f>(Tabela1[[#This Row],[real]]-1)^3/Tabela1[[#This Row],[Z]]*0.00002</f>
        <v>4.2856259554859092E-4</v>
      </c>
      <c r="K1709" s="66">
        <v>2910.579095255297</v>
      </c>
      <c r="L1709" s="66">
        <v>4896.2357975461437</v>
      </c>
      <c r="M1709" s="67">
        <v>42409</v>
      </c>
      <c r="N1709" s="22">
        <f>IF(Tabela1[[#This Row],[Entry]]=$B$1,Tabela1[[#This Row],[real]],Tabela1[[#This Row],[L2]]/Tabela1[[#This Row],[days2]])</f>
        <v>3.3088106404037423</v>
      </c>
      <c r="O1709" s="42">
        <f>IF(Tabela1[[#This Row],[Entry]]=$B$1,Tabela1[[#This Row],[real]],Tabela1[[#This Row],[L]]/($B$1-Tabela1[[#This Row],[Entry]]))</f>
        <v>3.2489952206676467</v>
      </c>
      <c r="P1709" s="115">
        <v>879.64510864246586</v>
      </c>
      <c r="Q1709" s="43">
        <f>MIN(500,$B$1-Tabela1[[#This Row],[Entry]])</f>
        <v>500</v>
      </c>
      <c r="R1709" s="41">
        <f>(0.25-Tabela1[[#This Row],[days]]/2000)*$L$2+(Tabela1[[#This Row],[days]]/2000+0.75)*(IF(Tabela1[[#This Row],[real]]&gt;Tabela1[[#This Row],[AV2]],0.4*Tabela1[[#This Row],[real]]+0.6*Tabela1[[#This Row],[AV2]],Tabela1[[#This Row],[AV2]]))</f>
        <v>3.3856603187982675</v>
      </c>
      <c r="S1709" s="42">
        <f>Tabela1[[#This Row],[real]]-Tabela1[[#This Row],[AV2]]</f>
        <v>0.19212419598631225</v>
      </c>
      <c r="T1709" s="64">
        <f>Tabela1[[#This Row],[real]]/Tabela1[[#This Row],[AV2]]</f>
        <v>1.0580644276345983</v>
      </c>
      <c r="U1709" s="168">
        <v>43423</v>
      </c>
      <c r="V1709" s="191" t="s">
        <v>3993</v>
      </c>
      <c r="W1709" s="191"/>
      <c r="X1709" s="2"/>
    </row>
    <row r="1710" spans="1:24" x14ac:dyDescent="0.2">
      <c r="A1710" s="10">
        <v>2629</v>
      </c>
      <c r="B1710" s="10" t="s">
        <v>2358</v>
      </c>
      <c r="C1710" s="10" t="s">
        <v>3084</v>
      </c>
      <c r="D1710" s="2">
        <v>3</v>
      </c>
      <c r="E1710" s="21">
        <v>3.0641961984339039</v>
      </c>
      <c r="F1710" s="116">
        <v>1998</v>
      </c>
      <c r="G17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710" s="21">
        <v>0.41</v>
      </c>
      <c r="J1710" s="23">
        <f>(Tabela1[[#This Row],[real]]-1)^3/Tabela1[[#This Row],[Z]]*0.00002</f>
        <v>4.2904126121228104E-4</v>
      </c>
      <c r="K1710" s="24">
        <v>2459.3453233696214</v>
      </c>
      <c r="L1710" s="66">
        <v>4079.9023090175474</v>
      </c>
      <c r="M1710" s="1">
        <v>42638</v>
      </c>
      <c r="N1710" s="22">
        <f>IF(Tabela1[[#This Row],[Entry]]=$B$1,Tabela1[[#This Row],[real]],Tabela1[[#This Row],[L2]]/Tabela1[[#This Row],[days2]])</f>
        <v>3.1806090542670025</v>
      </c>
      <c r="O1710" s="22">
        <f>IF(Tabela1[[#This Row],[Entry]]=$B$1,Tabela1[[#This Row],[real]],Tabela1[[#This Row],[L]]/($B$1-Tabela1[[#This Row],[Entry]]))</f>
        <v>3.1924118223924469</v>
      </c>
      <c r="P1710" s="35">
        <v>773.23093829159643</v>
      </c>
      <c r="Q1710" s="3">
        <f>MIN(500,$B$1-Tabela1[[#This Row],[Entry]])</f>
        <v>500</v>
      </c>
      <c r="R1710" s="21">
        <f>(0.25-Tabela1[[#This Row],[days]]/2000)*$L$2+(Tabela1[[#This Row],[days]]/2000+0.75)*(IF(Tabela1[[#This Row],[real]]&gt;Tabela1[[#This Row],[AV2]],0.4*Tabela1[[#This Row],[real]]+0.6*Tabela1[[#This Row],[AV2]],Tabela1[[#This Row],[AV2]]))</f>
        <v>3.1806090542670025</v>
      </c>
      <c r="S1710" s="22">
        <f>Tabela1[[#This Row],[real]]-Tabela1[[#This Row],[AV2]]</f>
        <v>-0.11641285583309857</v>
      </c>
      <c r="T1710" s="47">
        <f>Tabela1[[#This Row],[real]]/Tabela1[[#This Row],[AV2]]</f>
        <v>0.96339919372457206</v>
      </c>
      <c r="U1710" s="168">
        <v>43422</v>
      </c>
      <c r="V1710" s="191" t="s">
        <v>4852</v>
      </c>
      <c r="W1710" s="191"/>
      <c r="X1710" s="2"/>
    </row>
    <row r="1711" spans="1:24" x14ac:dyDescent="0.2">
      <c r="A1711" s="65">
        <v>3223858</v>
      </c>
      <c r="B1711" s="65" t="s">
        <v>2327</v>
      </c>
      <c r="C1711" s="65" t="s">
        <v>2053</v>
      </c>
      <c r="D1711" s="39">
        <v>3.5</v>
      </c>
      <c r="E1711" s="41">
        <v>3.475906953191501</v>
      </c>
      <c r="F1711" s="116">
        <v>2010</v>
      </c>
      <c r="G17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1" s="39"/>
      <c r="I1711" s="41">
        <v>0.59</v>
      </c>
      <c r="J1711" s="23">
        <f>(Tabela1[[#This Row],[real]]-1)^3/Tabela1[[#This Row],[Z]]*0.00002</f>
        <v>5.1449474402425345E-4</v>
      </c>
      <c r="K1711" s="66">
        <v>3019.5928363396433</v>
      </c>
      <c r="L1711" s="66">
        <v>5123.1557762252341</v>
      </c>
      <c r="M1711" s="67">
        <v>42409</v>
      </c>
      <c r="N1711" s="22">
        <f>IF(Tabela1[[#This Row],[Entry]]=$B$1,Tabela1[[#This Row],[real]],Tabela1[[#This Row],[L2]]/Tabela1[[#This Row],[days2]])</f>
        <v>3.4327398705140357</v>
      </c>
      <c r="O1711" s="42">
        <f>IF(Tabela1[[#This Row],[Entry]]=$B$1,Tabela1[[#This Row],[real]],Tabela1[[#This Row],[L]]/($B$1-Tabela1[[#This Row],[Entry]]))</f>
        <v>3.3995725124255038</v>
      </c>
      <c r="P1711" s="115">
        <v>879.64510864246586</v>
      </c>
      <c r="Q1711" s="43">
        <f>MIN(500,$B$1-Tabela1[[#This Row],[Entry]])</f>
        <v>500</v>
      </c>
      <c r="R1711" s="41">
        <f>(0.25-Tabela1[[#This Row],[days]]/2000)*$L$2+(Tabela1[[#This Row],[days]]/2000+0.75)*(IF(Tabela1[[#This Row],[real]]&gt;Tabela1[[#This Row],[AV2]],0.4*Tabela1[[#This Row],[real]]+0.6*Tabela1[[#This Row],[AV2]],Tabela1[[#This Row],[AV2]]))</f>
        <v>3.4500067035850219</v>
      </c>
      <c r="S1711" s="42">
        <f>Tabela1[[#This Row],[real]]-Tabela1[[#This Row],[AV2]]</f>
        <v>4.3167082677465274E-2</v>
      </c>
      <c r="T1711" s="64">
        <f>Tabela1[[#This Row],[real]]/Tabela1[[#This Row],[AV2]]</f>
        <v>1.0125751103508467</v>
      </c>
      <c r="U1711" s="168">
        <v>43422</v>
      </c>
      <c r="V1711" s="191" t="s">
        <v>4462</v>
      </c>
      <c r="W1711" s="191"/>
      <c r="X1711" s="2"/>
    </row>
    <row r="1712" spans="1:24" x14ac:dyDescent="0.2">
      <c r="A1712" s="309">
        <v>5226712</v>
      </c>
      <c r="B1712" s="309" t="s">
        <v>5313</v>
      </c>
      <c r="C1712" s="309" t="s">
        <v>5313</v>
      </c>
      <c r="D1712" s="311">
        <v>3.5</v>
      </c>
      <c r="E1712" s="313">
        <v>3.4890189838642311</v>
      </c>
      <c r="F1712" s="116">
        <v>2014</v>
      </c>
      <c r="G17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2" s="39">
        <v>1</v>
      </c>
      <c r="I1712" s="313">
        <v>0.5</v>
      </c>
      <c r="J1712" s="301">
        <f>(Tabela1[[#This Row],[real]]-1)^3/Tabela1[[#This Row],[Z]]*0.00002</f>
        <v>6.1680035974795596E-4</v>
      </c>
      <c r="K1712" s="317">
        <v>1793.8581308523378</v>
      </c>
      <c r="L1712" s="66">
        <v>2464.3128836772325</v>
      </c>
      <c r="M1712" s="306">
        <v>43267</v>
      </c>
      <c r="N1712" s="304">
        <f>IF(Tabela1[[#This Row],[Entry]]=$B$1,Tabela1[[#This Row],[real]],Tabela1[[#This Row],[L2]]/Tabela1[[#This Row],[days2]])</f>
        <v>3.755971972647858</v>
      </c>
      <c r="O1712" s="319">
        <f>IF(Tabela1[[#This Row],[Entry]]=$B$1,Tabela1[[#This Row],[real]],Tabela1[[#This Row],[L]]/($B$1-Tabela1[[#This Row],[Entry]]))</f>
        <v>3.7970922706891104</v>
      </c>
      <c r="P1712" s="315">
        <v>477.60157528218099</v>
      </c>
      <c r="Q1712" s="321">
        <f>MIN(500,$B$1-Tabela1[[#This Row],[Entry]])</f>
        <v>500</v>
      </c>
      <c r="R1712" s="313">
        <f>(0.25-Tabela1[[#This Row],[days]]/2000)*$L$2+(Tabela1[[#This Row],[days]]/2000+0.75)*(IF(Tabela1[[#This Row],[real]]&gt;Tabela1[[#This Row],[AV2]],0.4*Tabela1[[#This Row],[real]]+0.6*Tabela1[[#This Row],[AV2]],Tabela1[[#This Row],[AV2]]))</f>
        <v>3.755971972647858</v>
      </c>
      <c r="S1712" s="319">
        <f>Tabela1[[#This Row],[real]]-Tabela1[[#This Row],[AV2]]</f>
        <v>-0.26695298878362683</v>
      </c>
      <c r="T1712" s="319">
        <f>Tabela1[[#This Row],[real]]/Tabela1[[#This Row],[AV2]]</f>
        <v>0.92892572395969386</v>
      </c>
      <c r="U1712" s="306">
        <v>43421</v>
      </c>
      <c r="V1712" s="307" t="s">
        <v>4061</v>
      </c>
      <c r="W1712" s="191"/>
      <c r="X1712" s="2"/>
    </row>
    <row r="1713" spans="1:24" x14ac:dyDescent="0.2">
      <c r="A1713" s="65">
        <v>97717</v>
      </c>
      <c r="B1713" s="65" t="s">
        <v>2</v>
      </c>
      <c r="C1713" s="65" t="s">
        <v>4</v>
      </c>
      <c r="D1713" s="39">
        <v>4</v>
      </c>
      <c r="E1713" s="41">
        <v>3.837281204509948</v>
      </c>
      <c r="F1713" s="116">
        <v>2003</v>
      </c>
      <c r="G17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3" s="39"/>
      <c r="I1713" s="41">
        <v>0.9</v>
      </c>
      <c r="J1713" s="23">
        <f>(Tabela1[[#This Row],[real]]-1)^3/Tabela1[[#This Row],[Z]]*0.00002</f>
        <v>5.0756846239427013E-4</v>
      </c>
      <c r="K1713" s="66">
        <v>3586.7468848161511</v>
      </c>
      <c r="L1713" s="66">
        <v>6192.3625127381129</v>
      </c>
      <c r="M1713" s="67">
        <v>42409</v>
      </c>
      <c r="N1713" s="22">
        <f>IF(Tabela1[[#This Row],[Entry]]=$B$1,Tabela1[[#This Row],[real]],Tabela1[[#This Row],[L2]]/Tabela1[[#This Row],[days2]])</f>
        <v>4.0774931271447494</v>
      </c>
      <c r="O1713" s="42">
        <f>IF(Tabela1[[#This Row],[Entry]]=$B$1,Tabela1[[#This Row],[real]],Tabela1[[#This Row],[L]]/($B$1-Tabela1[[#This Row],[Entry]]))</f>
        <v>4.1090660336682898</v>
      </c>
      <c r="P1713" s="115">
        <v>879.64510864246586</v>
      </c>
      <c r="Q1713" s="43">
        <f>MIN(500,$B$1-Tabela1[[#This Row],[Entry]])</f>
        <v>500</v>
      </c>
      <c r="R1713" s="41">
        <f>(0.25-Tabela1[[#This Row],[days]]/2000)*$L$2+(Tabela1[[#This Row],[days]]/2000+0.75)*(IF(Tabela1[[#This Row],[real]]&gt;Tabela1[[#This Row],[AV2]],0.4*Tabela1[[#This Row],[real]]+0.6*Tabela1[[#This Row],[AV2]],Tabela1[[#This Row],[AV2]]))</f>
        <v>4.0774931271447494</v>
      </c>
      <c r="S1713" s="42">
        <f>Tabela1[[#This Row],[real]]-Tabela1[[#This Row],[AV2]]</f>
        <v>-0.2402119226348014</v>
      </c>
      <c r="T1713" s="64">
        <f>Tabela1[[#This Row],[real]]/Tabela1[[#This Row],[AV2]]</f>
        <v>0.94108833169192641</v>
      </c>
      <c r="U1713" s="168">
        <v>43421</v>
      </c>
      <c r="V1713" s="191" t="s">
        <v>4093</v>
      </c>
      <c r="W1713" s="191"/>
      <c r="X1713" s="2"/>
    </row>
    <row r="1714" spans="1:24" x14ac:dyDescent="0.2">
      <c r="A1714" s="438">
        <v>8890827</v>
      </c>
      <c r="B1714" s="438" t="s">
        <v>5665</v>
      </c>
      <c r="C1714" s="438" t="s">
        <v>5666</v>
      </c>
      <c r="D1714" s="439">
        <v>3</v>
      </c>
      <c r="E1714" s="440">
        <v>2.8120873515114395</v>
      </c>
      <c r="F1714" s="116">
        <v>2018</v>
      </c>
      <c r="G17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4" s="439"/>
      <c r="I1714" s="440">
        <v>0.24</v>
      </c>
      <c r="J1714" s="442">
        <f>(Tabela1[[#This Row],[real]]-1)^3/Tabela1[[#This Row],[Z]]*0.00002</f>
        <v>4.9585664872181935E-4</v>
      </c>
      <c r="K1714" s="443">
        <v>1156.4670853109428</v>
      </c>
      <c r="L1714" s="66">
        <v>1474.0010333050529</v>
      </c>
      <c r="M1714" s="444">
        <v>43420</v>
      </c>
      <c r="N1714" s="445">
        <f>IF(Tabela1[[#This Row],[Entry]]=$B$1,Tabela1[[#This Row],[real]],Tabela1[[#This Row],[L2]]/Tabela1[[#This Row],[days2]])</f>
        <v>2.95628383033951</v>
      </c>
      <c r="O1714" s="445">
        <f>IF(Tabela1[[#This Row],[Entry]]=$B$1,Tabela1[[#This Row],[real]],Tabela1[[#This Row],[L]]/($B$1-Tabela1[[#This Row],[Entry]]))</f>
        <v>2.9717762768247034</v>
      </c>
      <c r="P1714" s="441">
        <v>391.18946342108501</v>
      </c>
      <c r="Q1714" s="446">
        <f>MIN(500,$B$1-Tabela1[[#This Row],[Entry]])</f>
        <v>496</v>
      </c>
      <c r="R1714" s="440">
        <f>(0.25-Tabela1[[#This Row],[days]]/2000)*$L$2+(Tabela1[[#This Row],[days]]/2000+0.75)*(IF(Tabela1[[#This Row],[real]]&gt;Tabela1[[#This Row],[AV2]],0.4*Tabela1[[#This Row],[real]]+0.6*Tabela1[[#This Row],[AV2]],Tabela1[[#This Row],[AV2]]))</f>
        <v>2.9570478388333834</v>
      </c>
      <c r="S1714" s="445">
        <f>Tabela1[[#This Row],[real]]-Tabela1[[#This Row],[AV2]]</f>
        <v>-0.14419647882807052</v>
      </c>
      <c r="T1714" s="445">
        <f>Tabela1[[#This Row],[real]]/Tabela1[[#This Row],[AV2]]</f>
        <v>0.95122373658840786</v>
      </c>
      <c r="U1714" s="447">
        <v>43420</v>
      </c>
      <c r="V1714" s="191" t="s">
        <v>5667</v>
      </c>
      <c r="W1714" s="191"/>
      <c r="X1714" s="2"/>
    </row>
    <row r="1715" spans="1:24" x14ac:dyDescent="0.2">
      <c r="A1715" s="65">
        <v>4418067</v>
      </c>
      <c r="B1715" s="65" t="s">
        <v>2807</v>
      </c>
      <c r="C1715" s="65" t="s">
        <v>2808</v>
      </c>
      <c r="D1715" s="39">
        <v>3.5</v>
      </c>
      <c r="E1715" s="41">
        <v>3.5358637282882586</v>
      </c>
      <c r="F1715" s="116">
        <v>2012</v>
      </c>
      <c r="G17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5" s="39"/>
      <c r="I1715" s="41">
        <v>0.63</v>
      </c>
      <c r="J1715" s="23">
        <f>(Tabela1[[#This Row],[real]]-1)^3/Tabela1[[#This Row],[Z]]*0.00002</f>
        <v>5.1768690749631643E-4</v>
      </c>
      <c r="K1715" s="66">
        <v>3064.6065966381057</v>
      </c>
      <c r="L1715" s="66">
        <v>5195.7483640811452</v>
      </c>
      <c r="M1715" s="67">
        <v>42482</v>
      </c>
      <c r="N1715" s="22">
        <f>IF(Tabela1[[#This Row],[Entry]]=$B$1,Tabela1[[#This Row],[real]],Tabela1[[#This Row],[L2]]/Tabela1[[#This Row],[days2]])</f>
        <v>3.6236542330466737</v>
      </c>
      <c r="O1715" s="42">
        <f>IF(Tabela1[[#This Row],[Entry]]=$B$1,Tabela1[[#This Row],[real]],Tabela1[[#This Row],[L]]/($B$1-Tabela1[[#This Row],[Entry]]))</f>
        <v>3.6232554840175348</v>
      </c>
      <c r="P1715" s="115">
        <v>845.72268752625018</v>
      </c>
      <c r="Q1715" s="43">
        <f>MIN(500,$B$1-Tabela1[[#This Row],[Entry]])</f>
        <v>500</v>
      </c>
      <c r="R1715" s="41">
        <f>(0.25-Tabela1[[#This Row],[days]]/2000)*$L$2+(Tabela1[[#This Row],[days]]/2000+0.75)*(IF(Tabela1[[#This Row],[real]]&gt;Tabela1[[#This Row],[AV2]],0.4*Tabela1[[#This Row],[real]]+0.6*Tabela1[[#This Row],[AV2]],Tabela1[[#This Row],[AV2]]))</f>
        <v>3.6236542330466737</v>
      </c>
      <c r="S1715" s="42">
        <f>Tabela1[[#This Row],[real]]-Tabela1[[#This Row],[AV2]]</f>
        <v>-8.77905047584151E-2</v>
      </c>
      <c r="T1715" s="64">
        <f>Tabela1[[#This Row],[real]]/Tabela1[[#This Row],[AV2]]</f>
        <v>0.97577293551967759</v>
      </c>
      <c r="U1715" s="168">
        <v>43420</v>
      </c>
      <c r="V1715" s="191" t="s">
        <v>4970</v>
      </c>
      <c r="W1715" s="191"/>
      <c r="X1715" s="2"/>
    </row>
    <row r="1716" spans="1:24" x14ac:dyDescent="0.2">
      <c r="A1716" s="65">
        <v>3337620</v>
      </c>
      <c r="B1716" s="65" t="s">
        <v>171</v>
      </c>
      <c r="C1716" s="65" t="s">
        <v>2218</v>
      </c>
      <c r="D1716" s="39">
        <v>4</v>
      </c>
      <c r="E1716" s="41">
        <v>3.9058686461168639</v>
      </c>
      <c r="F1716" s="116">
        <v>2011</v>
      </c>
      <c r="G17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6" s="39"/>
      <c r="I1716" s="41">
        <v>0.87</v>
      </c>
      <c r="J1716" s="23">
        <f>(Tabela1[[#This Row],[real]]-1)^3/Tabela1[[#This Row],[Z]]*0.00002</f>
        <v>5.6407737426238157E-4</v>
      </c>
      <c r="K1716" s="66">
        <v>3563.5628661966443</v>
      </c>
      <c r="L1716" s="66">
        <v>6112.7431628605364</v>
      </c>
      <c r="M1716" s="67">
        <v>42409</v>
      </c>
      <c r="N1716" s="22">
        <f>IF(Tabela1[[#This Row],[Entry]]=$B$1,Tabela1[[#This Row],[real]],Tabela1[[#This Row],[L2]]/Tabela1[[#This Row],[days2]])</f>
        <v>4.0511370224023651</v>
      </c>
      <c r="O1716" s="42">
        <f>IF(Tabela1[[#This Row],[Entry]]=$B$1,Tabela1[[#This Row],[real]],Tabela1[[#This Row],[L]]/($B$1-Tabela1[[#This Row],[Entry]]))</f>
        <v>4.0562330211416961</v>
      </c>
      <c r="P1716" s="115">
        <v>879.64510864246586</v>
      </c>
      <c r="Q1716" s="43">
        <f>MIN(500,$B$1-Tabela1[[#This Row],[Entry]])</f>
        <v>500</v>
      </c>
      <c r="R1716" s="41">
        <f>(0.25-Tabela1[[#This Row],[days]]/2000)*$L$2+(Tabela1[[#This Row],[days]]/2000+0.75)*(IF(Tabela1[[#This Row],[real]]&gt;Tabela1[[#This Row],[AV2]],0.4*Tabela1[[#This Row],[real]]+0.6*Tabela1[[#This Row],[AV2]],Tabela1[[#This Row],[AV2]]))</f>
        <v>4.0511370224023651</v>
      </c>
      <c r="S1716" s="42">
        <f>Tabela1[[#This Row],[real]]-Tabela1[[#This Row],[AV2]]</f>
        <v>-0.14526837628550116</v>
      </c>
      <c r="T1716" s="64">
        <f>Tabela1[[#This Row],[real]]/Tabela1[[#This Row],[AV2]]</f>
        <v>0.96414133230197296</v>
      </c>
      <c r="U1716" s="168">
        <v>43420</v>
      </c>
      <c r="V1716" s="191" t="s">
        <v>4293</v>
      </c>
      <c r="W1716" s="191"/>
      <c r="X1716" s="2"/>
    </row>
    <row r="1717" spans="1:24" x14ac:dyDescent="0.2">
      <c r="A1717" s="65">
        <v>3822056</v>
      </c>
      <c r="B1717" s="65" t="s">
        <v>145</v>
      </c>
      <c r="C1717" s="65" t="s">
        <v>2631</v>
      </c>
      <c r="D1717" s="39">
        <v>4</v>
      </c>
      <c r="E1717" s="41">
        <v>3.6301534363204908</v>
      </c>
      <c r="F1717" s="116">
        <v>2012</v>
      </c>
      <c r="G17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5.8068220144204092</v>
      </c>
      <c r="H1717" s="39"/>
      <c r="I1717" s="41">
        <v>0.88</v>
      </c>
      <c r="J1717" s="23">
        <f>(Tabela1[[#This Row],[real]]-1)^3/Tabela1[[#This Row],[Z]]*0.00002</f>
        <v>4.1351434310934456E-4</v>
      </c>
      <c r="K1717" s="66">
        <v>3044.6711866300279</v>
      </c>
      <c r="L1717" s="66">
        <v>5134.1904893666751</v>
      </c>
      <c r="M1717" s="67">
        <v>42409</v>
      </c>
      <c r="N1717" s="22">
        <f>IF(Tabela1[[#This Row],[Entry]]=$B$1,Tabela1[[#This Row],[real]],Tabela1[[#This Row],[L2]]/Tabela1[[#This Row],[days2]])</f>
        <v>3.4612494933653326</v>
      </c>
      <c r="O1717" s="42">
        <f>IF(Tabela1[[#This Row],[Entry]]=$B$1,Tabela1[[#This Row],[real]],Tabela1[[#This Row],[L]]/($B$1-Tabela1[[#This Row],[Entry]]))</f>
        <v>3.4068948170979927</v>
      </c>
      <c r="P1717" s="115">
        <v>879.64510864246586</v>
      </c>
      <c r="Q1717" s="43">
        <f>MIN(500,$B$1-Tabela1[[#This Row],[Entry]])</f>
        <v>500</v>
      </c>
      <c r="R1717" s="41">
        <f>(0.25-Tabela1[[#This Row],[days]]/2000)*$L$2+(Tabela1[[#This Row],[days]]/2000+0.75)*(IF(Tabela1[[#This Row],[real]]&gt;Tabela1[[#This Row],[AV2]],0.4*Tabela1[[#This Row],[real]]+0.6*Tabela1[[#This Row],[AV2]],Tabela1[[#This Row],[AV2]]))</f>
        <v>3.5288110705473961</v>
      </c>
      <c r="S1717" s="42">
        <f>Tabela1[[#This Row],[real]]-Tabela1[[#This Row],[AV2]]</f>
        <v>0.1689039429551582</v>
      </c>
      <c r="T1717" s="64">
        <f>Tabela1[[#This Row],[real]]/Tabela1[[#This Row],[AV2]]</f>
        <v>1.0487985460969862</v>
      </c>
      <c r="U1717" s="168">
        <v>43419</v>
      </c>
      <c r="V1717" s="191" t="s">
        <v>4652</v>
      </c>
      <c r="W1717" s="191"/>
      <c r="X1717" s="2"/>
    </row>
    <row r="1718" spans="1:24" x14ac:dyDescent="0.2">
      <c r="A1718" s="466">
        <v>9206953</v>
      </c>
      <c r="B1718" s="466" t="s">
        <v>5664</v>
      </c>
      <c r="C1718" s="466" t="s">
        <v>627</v>
      </c>
      <c r="D1718" s="467">
        <v>3.5</v>
      </c>
      <c r="E1718" s="468">
        <v>3.2405433918094926</v>
      </c>
      <c r="F1718" s="116">
        <v>2018</v>
      </c>
      <c r="G17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1.1329929703075199</v>
      </c>
      <c r="H1718" s="39"/>
      <c r="I1718" s="468">
        <v>0.32</v>
      </c>
      <c r="J1718" s="442">
        <f>(Tabela1[[#This Row],[real]]-1)^3/Tabela1[[#This Row],[Z]]*0.00002</f>
        <v>7.0297534703975533E-4</v>
      </c>
      <c r="K1718" s="470">
        <v>1353.3324163907471</v>
      </c>
      <c r="L1718" s="66">
        <v>1728.3518303138881</v>
      </c>
      <c r="M1718" s="447">
        <v>43419</v>
      </c>
      <c r="N1718" s="445">
        <f>IF(Tabela1[[#This Row],[Entry]]=$B$1,Tabela1[[#This Row],[real]],Tabela1[[#This Row],[L2]]/Tabela1[[#This Row],[days2]])</f>
        <v>3.4541561470405622</v>
      </c>
      <c r="O1718" s="471">
        <f>IF(Tabela1[[#This Row],[Entry]]=$B$1,Tabela1[[#This Row],[real]],Tabela1[[#This Row],[L]]/($B$1-Tabela1[[#This Row],[Entry]]))</f>
        <v>3.4775690750782458</v>
      </c>
      <c r="P1718" s="469">
        <v>391.79827395766392</v>
      </c>
      <c r="Q1718" s="472">
        <f>MIN(500,$B$1-Tabela1[[#This Row],[Entry]])</f>
        <v>497</v>
      </c>
      <c r="R1718" s="468">
        <f>(0.25-Tabela1[[#This Row],[days]]/2000)*$L$2+(Tabela1[[#This Row],[days]]/2000+0.75)*(IF(Tabela1[[#This Row],[real]]&gt;Tabela1[[#This Row],[AV2]],0.4*Tabela1[[#This Row],[real]]+0.6*Tabela1[[#This Row],[AV2]],Tabela1[[#This Row],[AV2]]))</f>
        <v>3.4539823449359153</v>
      </c>
      <c r="S1718" s="471">
        <f>Tabela1[[#This Row],[real]]-Tabela1[[#This Row],[AV2]]</f>
        <v>-0.2136127552310696</v>
      </c>
      <c r="T1718" s="471">
        <f>Tabela1[[#This Row],[real]]/Tabela1[[#This Row],[AV2]]</f>
        <v>0.93815775948227242</v>
      </c>
      <c r="U1718" s="447">
        <v>43419</v>
      </c>
      <c r="V1718" s="191" t="s">
        <v>3952</v>
      </c>
      <c r="W1718" s="191"/>
      <c r="X1718" s="2"/>
    </row>
    <row r="1719" spans="1:24" x14ac:dyDescent="0.2">
      <c r="A1719" s="65">
        <v>2810</v>
      </c>
      <c r="B1719" s="65" t="s">
        <v>1630</v>
      </c>
      <c r="C1719" s="65" t="s">
        <v>1631</v>
      </c>
      <c r="D1719" s="39">
        <v>3.5</v>
      </c>
      <c r="E1719" s="41">
        <v>3.3895076462798217</v>
      </c>
      <c r="F1719" s="116">
        <v>1998</v>
      </c>
      <c r="G17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19" s="39"/>
      <c r="I1719" s="41">
        <v>0.73</v>
      </c>
      <c r="J1719" s="23">
        <f>(Tabela1[[#This Row],[real]]-1)^3/Tabela1[[#This Row],[Z]]*0.00002</f>
        <v>3.7379407169646381E-4</v>
      </c>
      <c r="K1719" s="66">
        <v>3093.3369100932073</v>
      </c>
      <c r="L1719" s="66">
        <v>5324.3993542417711</v>
      </c>
      <c r="M1719" s="67">
        <v>42409</v>
      </c>
      <c r="N1719" s="22">
        <f>IF(Tabela1[[#This Row],[Entry]]=$B$1,Tabela1[[#This Row],[real]],Tabela1[[#This Row],[L2]]/Tabela1[[#This Row],[days2]])</f>
        <v>3.516573763329482</v>
      </c>
      <c r="O1719" s="42">
        <f>IF(Tabela1[[#This Row],[Entry]]=$B$1,Tabela1[[#This Row],[real]],Tabela1[[#This Row],[L]]/($B$1-Tabela1[[#This Row],[Entry]]))</f>
        <v>3.533111714825329</v>
      </c>
      <c r="P1719" s="115">
        <v>879.64510864246586</v>
      </c>
      <c r="Q1719" s="43">
        <f>MIN(500,$B$1-Tabela1[[#This Row],[Entry]])</f>
        <v>500</v>
      </c>
      <c r="R1719" s="41">
        <f>(0.25-Tabela1[[#This Row],[days]]/2000)*$L$2+(Tabela1[[#This Row],[days]]/2000+0.75)*(IF(Tabela1[[#This Row],[real]]&gt;Tabela1[[#This Row],[AV2]],0.4*Tabela1[[#This Row],[real]]+0.6*Tabela1[[#This Row],[AV2]],Tabela1[[#This Row],[AV2]]))</f>
        <v>3.516573763329482</v>
      </c>
      <c r="S1719" s="42">
        <f>Tabela1[[#This Row],[real]]-Tabela1[[#This Row],[AV2]]</f>
        <v>-0.12706611704966031</v>
      </c>
      <c r="T1719" s="64">
        <f>Tabela1[[#This Row],[real]]/Tabela1[[#This Row],[AV2]]</f>
        <v>0.96386650029221788</v>
      </c>
      <c r="U1719" s="168">
        <v>43419</v>
      </c>
      <c r="V1719" s="191" t="s">
        <v>4036</v>
      </c>
      <c r="W1719" s="191"/>
      <c r="X1719" s="2"/>
    </row>
    <row r="1720" spans="1:24" x14ac:dyDescent="0.2">
      <c r="A1720" s="65">
        <v>6041193</v>
      </c>
      <c r="B1720" s="65" t="s">
        <v>3176</v>
      </c>
      <c r="C1720" s="65" t="s">
        <v>3177</v>
      </c>
      <c r="D1720" s="39">
        <v>3.5</v>
      </c>
      <c r="E1720" s="41">
        <v>3.2394381463948214</v>
      </c>
      <c r="F1720" s="116">
        <v>2015</v>
      </c>
      <c r="G17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1.2654120427762352</v>
      </c>
      <c r="H1720" s="39"/>
      <c r="I1720" s="41">
        <v>0.52</v>
      </c>
      <c r="J1720" s="23">
        <f>(Tabela1[[#This Row],[real]]-1)^3/Tabela1[[#This Row],[Z]]*0.00002</f>
        <v>4.3196033274002564E-4</v>
      </c>
      <c r="K1720" s="66">
        <v>2577.8296385222598</v>
      </c>
      <c r="L1720" s="66">
        <v>4253.8810372066537</v>
      </c>
      <c r="M1720" s="67">
        <v>42675</v>
      </c>
      <c r="N1720" s="22">
        <f>IF(Tabela1[[#This Row],[Entry]]=$B$1,Tabela1[[#This Row],[real]],Tabela1[[#This Row],[L2]]/Tabela1[[#This Row],[days2]])</f>
        <v>3.4096589647402835</v>
      </c>
      <c r="O1720" s="42">
        <f>IF(Tabela1[[#This Row],[Entry]]=$B$1,Tabela1[[#This Row],[real]],Tabela1[[#This Row],[L]]/($B$1-Tabela1[[#This Row],[Entry]]))</f>
        <v>3.4277848809078595</v>
      </c>
      <c r="P1720" s="115">
        <v>756.03738238337723</v>
      </c>
      <c r="Q1720" s="43">
        <f>MIN(500,$B$1-Tabela1[[#This Row],[Entry]])</f>
        <v>500</v>
      </c>
      <c r="R1720" s="41">
        <f>(0.25-Tabela1[[#This Row],[days]]/2000)*$L$2+(Tabela1[[#This Row],[days]]/2000+0.75)*(IF(Tabela1[[#This Row],[real]]&gt;Tabela1[[#This Row],[AV2]],0.4*Tabela1[[#This Row],[real]]+0.6*Tabela1[[#This Row],[AV2]],Tabela1[[#This Row],[AV2]]))</f>
        <v>3.4096589647402835</v>
      </c>
      <c r="S1720" s="42">
        <f>Tabela1[[#This Row],[real]]-Tabela1[[#This Row],[AV2]]</f>
        <v>-0.1702208183454621</v>
      </c>
      <c r="T1720" s="64">
        <f>Tabela1[[#This Row],[real]]/Tabela1[[#This Row],[AV2]]</f>
        <v>0.95007687862459644</v>
      </c>
      <c r="U1720" s="168">
        <v>43418</v>
      </c>
      <c r="V1720" s="191" t="s">
        <v>4202</v>
      </c>
      <c r="W1720" s="191"/>
      <c r="X1720" s="2"/>
    </row>
    <row r="1721" spans="1:24" x14ac:dyDescent="0.2">
      <c r="A1721" s="438">
        <v>8911824</v>
      </c>
      <c r="B1721" s="438" t="s">
        <v>5662</v>
      </c>
      <c r="C1721" s="438" t="s">
        <v>5663</v>
      </c>
      <c r="D1721" s="439">
        <v>3</v>
      </c>
      <c r="E1721" s="440">
        <v>3.1006135660738989</v>
      </c>
      <c r="F1721" s="116">
        <v>2018</v>
      </c>
      <c r="G17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1" s="439"/>
      <c r="I1721" s="440">
        <v>0.33999999999999997</v>
      </c>
      <c r="J1721" s="442">
        <f>(Tabela1[[#This Row],[real]]-1)^3/Tabela1[[#This Row],[Z]]*0.00002</f>
        <v>5.4524234418280176E-4</v>
      </c>
      <c r="K1721" s="443">
        <v>1281.3309263458023</v>
      </c>
      <c r="L1721" s="66">
        <v>1634.9539396973876</v>
      </c>
      <c r="M1721" s="444">
        <v>43418</v>
      </c>
      <c r="N1721" s="445">
        <f>IF(Tabela1[[#This Row],[Entry]]=$B$1,Tabela1[[#This Row],[real]],Tabela1[[#This Row],[L2]]/Tabela1[[#This Row],[days2]])</f>
        <v>3.2653154464723997</v>
      </c>
      <c r="O1721" s="445">
        <f>IF(Tabela1[[#This Row],[Entry]]=$B$1,Tabela1[[#This Row],[real]],Tabela1[[#This Row],[L]]/($B$1-Tabela1[[#This Row],[Entry]]))</f>
        <v>3.2830400395529873</v>
      </c>
      <c r="P1721" s="441">
        <v>392.40647568370628</v>
      </c>
      <c r="Q1721" s="446">
        <f>MIN(500,$B$1-Tabela1[[#This Row],[Entry]])</f>
        <v>498</v>
      </c>
      <c r="R1721" s="440">
        <f>(0.25-Tabela1[[#This Row],[days]]/2000)*$L$2+(Tabela1[[#This Row],[days]]/2000+0.75)*(IF(Tabela1[[#This Row],[real]]&gt;Tabela1[[#This Row],[AV2]],0.4*Tabela1[[#This Row],[real]]+0.6*Tabela1[[#This Row],[AV2]],Tabela1[[#This Row],[AV2]]))</f>
        <v>3.2653884191032034</v>
      </c>
      <c r="S1721" s="445">
        <f>Tabela1[[#This Row],[real]]-Tabela1[[#This Row],[AV2]]</f>
        <v>-0.16470188039850076</v>
      </c>
      <c r="T1721" s="445">
        <f>Tabela1[[#This Row],[real]]/Tabela1[[#This Row],[AV2]]</f>
        <v>0.94956019315792839</v>
      </c>
      <c r="U1721" s="447">
        <v>43418</v>
      </c>
      <c r="V1721" s="191" t="s">
        <v>3991</v>
      </c>
      <c r="W1721" s="191"/>
      <c r="X1721" s="2"/>
    </row>
    <row r="1722" spans="1:24" x14ac:dyDescent="0.2">
      <c r="A1722" s="466">
        <v>9186703</v>
      </c>
      <c r="B1722" s="466" t="s">
        <v>5660</v>
      </c>
      <c r="C1722" s="466" t="s">
        <v>5660</v>
      </c>
      <c r="D1722" s="467">
        <v>3</v>
      </c>
      <c r="E1722" s="468">
        <v>2.8104567373304117</v>
      </c>
      <c r="F1722" s="116">
        <v>2018</v>
      </c>
      <c r="G17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2" s="467"/>
      <c r="I1722" s="468">
        <v>0.25</v>
      </c>
      <c r="J1722" s="442">
        <f>(Tabela1[[#This Row],[real]]-1)^3/Tabela1[[#This Row],[Z]]*0.00002</f>
        <v>4.7473848674772599E-4</v>
      </c>
      <c r="K1722" s="470">
        <v>1161.3316788116847</v>
      </c>
      <c r="L1722" s="66">
        <v>1482.3285552932537</v>
      </c>
      <c r="M1722" s="447">
        <v>43417</v>
      </c>
      <c r="N1722" s="445">
        <f>IF(Tabela1[[#This Row],[Entry]]=$B$1,Tabela1[[#This Row],[real]],Tabela1[[#This Row],[L2]]/Tabela1[[#This Row],[days2]])</f>
        <v>2.954936654435623</v>
      </c>
      <c r="O1722" s="471">
        <f>IF(Tabela1[[#This Row],[Entry]]=$B$1,Tabela1[[#This Row],[real]],Tabela1[[#This Row],[L]]/($B$1-Tabela1[[#This Row],[Entry]]))</f>
        <v>2.970598307200909</v>
      </c>
      <c r="P1722" s="469">
        <v>393.01406920802259</v>
      </c>
      <c r="Q1722" s="472">
        <f>MIN(500,$B$1-Tabela1[[#This Row],[Entry]])</f>
        <v>499</v>
      </c>
      <c r="R1722" s="468">
        <f>(0.25-Tabela1[[#This Row],[days]]/2000)*$L$2+(Tabela1[[#This Row],[days]]/2000+0.75)*(IF(Tabela1[[#This Row],[real]]&gt;Tabela1[[#This Row],[AV2]],0.4*Tabela1[[#This Row],[real]]+0.6*Tabela1[[#This Row],[AV2]],Tabela1[[#This Row],[AV2]]))</f>
        <v>2.9551283301470432</v>
      </c>
      <c r="S1722" s="471">
        <f>Tabela1[[#This Row],[real]]-Tabela1[[#This Row],[AV2]]</f>
        <v>-0.14447991710521135</v>
      </c>
      <c r="T1722" s="471">
        <f>Tabela1[[#This Row],[real]]/Tabela1[[#This Row],[AV2]]</f>
        <v>0.95110557890019942</v>
      </c>
      <c r="U1722" s="447">
        <v>43417</v>
      </c>
      <c r="V1722" s="191" t="s">
        <v>5661</v>
      </c>
      <c r="W1722" s="191"/>
      <c r="X1722" s="2"/>
    </row>
    <row r="1723" spans="1:24" x14ac:dyDescent="0.2">
      <c r="A1723" s="466">
        <v>9430905</v>
      </c>
      <c r="B1723" s="466" t="s">
        <v>5658</v>
      </c>
      <c r="C1723" s="466" t="s">
        <v>5659</v>
      </c>
      <c r="D1723" s="467">
        <v>3</v>
      </c>
      <c r="E1723" s="468">
        <v>2.968645043720028</v>
      </c>
      <c r="F1723" s="116">
        <v>2018</v>
      </c>
      <c r="G17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3" s="467"/>
      <c r="I1723" s="468">
        <v>0.27999999999999997</v>
      </c>
      <c r="J1723" s="442">
        <f>(Tabela1[[#This Row],[real]]-1)^3/Tabela1[[#This Row],[Z]]*0.00002</f>
        <v>5.4497203558850969E-4</v>
      </c>
      <c r="K1723" s="470">
        <v>1230.3500546716741</v>
      </c>
      <c r="L1723" s="66">
        <v>1570.8241315875518</v>
      </c>
      <c r="M1723" s="447">
        <v>43417</v>
      </c>
      <c r="N1723" s="445">
        <f>IF(Tabela1[[#This Row],[Entry]]=$B$1,Tabela1[[#This Row],[real]],Tabela1[[#This Row],[L2]]/Tabela1[[#This Row],[days2]])</f>
        <v>3.1305496445737901</v>
      </c>
      <c r="O1723" s="471">
        <f>IF(Tabela1[[#This Row],[Entry]]=$B$1,Tabela1[[#This Row],[real]],Tabela1[[#This Row],[L]]/($B$1-Tabela1[[#This Row],[Entry]]))</f>
        <v>3.1479441514780597</v>
      </c>
      <c r="P1723" s="469">
        <v>393.01406920802259</v>
      </c>
      <c r="Q1723" s="472">
        <f>MIN(500,$B$1-Tabela1[[#This Row],[Entry]])</f>
        <v>499</v>
      </c>
      <c r="R1723" s="468">
        <f>(0.25-Tabela1[[#This Row],[days]]/2000)*$L$2+(Tabela1[[#This Row],[days]]/2000+0.75)*(IF(Tabela1[[#This Row],[real]]&gt;Tabela1[[#This Row],[AV2]],0.4*Tabela1[[#This Row],[real]]+0.6*Tabela1[[#This Row],[AV2]],Tabela1[[#This Row],[AV2]]))</f>
        <v>3.1306535137901417</v>
      </c>
      <c r="S1723" s="471">
        <f>Tabela1[[#This Row],[real]]-Tabela1[[#This Row],[AV2]]</f>
        <v>-0.16190460085376213</v>
      </c>
      <c r="T1723" s="471">
        <f>Tabela1[[#This Row],[real]]/Tabela1[[#This Row],[AV2]]</f>
        <v>0.94828237235132407</v>
      </c>
      <c r="U1723" s="447">
        <v>43417</v>
      </c>
      <c r="V1723" s="191" t="s">
        <v>4726</v>
      </c>
      <c r="W1723" s="191"/>
      <c r="X1723" s="2"/>
    </row>
    <row r="1724" spans="1:24" x14ac:dyDescent="0.2">
      <c r="A1724" s="65">
        <v>1621</v>
      </c>
      <c r="B1724" s="65" t="s">
        <v>3096</v>
      </c>
      <c r="C1724" s="65" t="s">
        <v>3097</v>
      </c>
      <c r="D1724" s="39">
        <v>3.5</v>
      </c>
      <c r="E1724" s="41">
        <v>3.2885746682440162</v>
      </c>
      <c r="F1724" s="116">
        <v>1988</v>
      </c>
      <c r="G17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4" s="39"/>
      <c r="I1724" s="41">
        <v>0.37</v>
      </c>
      <c r="J1724" s="23">
        <f>(Tabela1[[#This Row],[real]]-1)^3/Tabela1[[#This Row],[Z]]*0.00002</f>
        <v>6.4792320038971883E-4</v>
      </c>
      <c r="K1724" s="66">
        <v>2556.8311106999518</v>
      </c>
      <c r="L1724" s="66">
        <v>4192.7204908442654</v>
      </c>
      <c r="M1724" s="67">
        <v>42642</v>
      </c>
      <c r="N1724" s="22">
        <f>IF(Tabela1[[#This Row],[Entry]]=$B$1,Tabela1[[#This Row],[real]],Tabela1[[#This Row],[L2]]/Tabela1[[#This Row],[days2]])</f>
        <v>3.3146530195666255</v>
      </c>
      <c r="O1724" s="42">
        <f>IF(Tabela1[[#This Row],[Entry]]=$B$1,Tabela1[[#This Row],[real]],Tabela1[[#This Row],[L]]/($B$1-Tabela1[[#This Row],[Entry]]))</f>
        <v>3.2909893962670842</v>
      </c>
      <c r="P1724" s="115">
        <v>771.37217549070783</v>
      </c>
      <c r="Q1724" s="43">
        <f>MIN(500,$B$1-Tabela1[[#This Row],[Entry]])</f>
        <v>500</v>
      </c>
      <c r="R1724" s="41">
        <f>(0.25-Tabela1[[#This Row],[days]]/2000)*$L$2+(Tabela1[[#This Row],[days]]/2000+0.75)*(IF(Tabela1[[#This Row],[real]]&gt;Tabela1[[#This Row],[AV2]],0.4*Tabela1[[#This Row],[real]]+0.6*Tabela1[[#This Row],[AV2]],Tabela1[[#This Row],[AV2]]))</f>
        <v>3.3146530195666255</v>
      </c>
      <c r="S1724" s="42">
        <f>Tabela1[[#This Row],[real]]-Tabela1[[#This Row],[AV2]]</f>
        <v>-2.6078351322609272E-2</v>
      </c>
      <c r="T1724" s="64">
        <f>Tabela1[[#This Row],[real]]/Tabela1[[#This Row],[AV2]]</f>
        <v>0.99213240385383716</v>
      </c>
      <c r="U1724" s="168">
        <v>43417</v>
      </c>
      <c r="V1724" s="191" t="s">
        <v>4514</v>
      </c>
      <c r="W1724" s="191"/>
      <c r="X1724" s="2"/>
    </row>
    <row r="1725" spans="1:24" x14ac:dyDescent="0.2">
      <c r="A1725" s="65">
        <v>19</v>
      </c>
      <c r="B1725" s="65" t="s">
        <v>1970</v>
      </c>
      <c r="C1725" s="65" t="s">
        <v>1971</v>
      </c>
      <c r="D1725" s="39">
        <v>3.5</v>
      </c>
      <c r="E1725" s="41">
        <v>3.5021211789767692</v>
      </c>
      <c r="F1725" s="116">
        <v>1983</v>
      </c>
      <c r="G17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5" s="39"/>
      <c r="I1725" s="41">
        <v>0.61</v>
      </c>
      <c r="J1725" s="23">
        <f>(Tabela1[[#This Row],[real]]-1)^3/Tabela1[[#This Row],[Z]]*0.00002</f>
        <v>5.1360019215935561E-4</v>
      </c>
      <c r="K1725" s="66">
        <v>2918.1578559444647</v>
      </c>
      <c r="L1725" s="66">
        <v>4913.5823457447086</v>
      </c>
      <c r="M1725" s="67">
        <v>42409</v>
      </c>
      <c r="N1725" s="22">
        <f>IF(Tabela1[[#This Row],[Entry]]=$B$1,Tabela1[[#This Row],[real]],Tabela1[[#This Row],[L2]]/Tabela1[[#This Row],[days2]])</f>
        <v>3.3174263430487145</v>
      </c>
      <c r="O1725" s="42">
        <f>IF(Tabela1[[#This Row],[Entry]]=$B$1,Tabela1[[#This Row],[real]],Tabela1[[#This Row],[L]]/($B$1-Tabela1[[#This Row],[Entry]]))</f>
        <v>3.2605058697708751</v>
      </c>
      <c r="P1725" s="115">
        <v>879.64510864246586</v>
      </c>
      <c r="Q1725" s="43">
        <f>MIN(500,$B$1-Tabela1[[#This Row],[Entry]])</f>
        <v>500</v>
      </c>
      <c r="R1725" s="41">
        <f>(0.25-Tabela1[[#This Row],[days]]/2000)*$L$2+(Tabela1[[#This Row],[days]]/2000+0.75)*(IF(Tabela1[[#This Row],[real]]&gt;Tabela1[[#This Row],[AV2]],0.4*Tabela1[[#This Row],[real]]+0.6*Tabela1[[#This Row],[AV2]],Tabela1[[#This Row],[AV2]]))</f>
        <v>3.3913042774199362</v>
      </c>
      <c r="S1725" s="42">
        <f>Tabela1[[#This Row],[real]]-Tabela1[[#This Row],[AV2]]</f>
        <v>0.18469483592805469</v>
      </c>
      <c r="T1725" s="64">
        <f>Tabela1[[#This Row],[real]]/Tabela1[[#This Row],[AV2]]</f>
        <v>1.0556741331469384</v>
      </c>
      <c r="U1725" s="168">
        <v>43417</v>
      </c>
      <c r="V1725" s="191" t="s">
        <v>4472</v>
      </c>
      <c r="W1725" s="191"/>
      <c r="X1725" s="2"/>
    </row>
    <row r="1726" spans="1:24" x14ac:dyDescent="0.2">
      <c r="A1726" s="10">
        <v>1022184</v>
      </c>
      <c r="B1726" s="10" t="s">
        <v>1001</v>
      </c>
      <c r="C1726" s="10" t="s">
        <v>6517</v>
      </c>
      <c r="D1726" s="2">
        <v>4</v>
      </c>
      <c r="E1726" s="21">
        <v>3.6223448041924082</v>
      </c>
      <c r="F1726" s="116">
        <v>2007</v>
      </c>
      <c r="G17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6.1851669210388129</v>
      </c>
      <c r="H1726" s="39"/>
      <c r="I1726" s="21">
        <v>0.79</v>
      </c>
      <c r="J1726" s="23">
        <f>(Tabela1[[#This Row],[real]]-1)^3/Tabela1[[#This Row],[Z]]*0.00002</f>
        <v>4.5653312024571531E-4</v>
      </c>
      <c r="K1726" s="24">
        <v>3189.582592679209</v>
      </c>
      <c r="L1726" s="66">
        <v>5443.7054652213583</v>
      </c>
      <c r="M1726" s="1">
        <v>42409</v>
      </c>
      <c r="N1726" s="22">
        <f>IF(Tabela1[[#This Row],[Entry]]=$B$1,Tabela1[[#This Row],[real]],Tabela1[[#This Row],[L2]]/Tabela1[[#This Row],[days2]])</f>
        <v>3.6259879823598538</v>
      </c>
      <c r="O1726" s="22">
        <f>IF(Tabela1[[#This Row],[Entry]]=$B$1,Tabela1[[#This Row],[real]],Tabela1[[#This Row],[L]]/($B$1-Tabela1[[#This Row],[Entry]]))</f>
        <v>3.6122796716797336</v>
      </c>
      <c r="P1726" s="35">
        <v>879.64510864246586</v>
      </c>
      <c r="Q1726" s="3">
        <f>MIN(500,$B$1-Tabela1[[#This Row],[Entry]])</f>
        <v>500</v>
      </c>
      <c r="R1726" s="21">
        <f>(0.25-Tabela1[[#This Row],[days]]/2000)*$L$2+(Tabela1[[#This Row],[days]]/2000+0.75)*(IF(Tabela1[[#This Row],[real]]&gt;Tabela1[[#This Row],[AV2]],0.4*Tabela1[[#This Row],[real]]+0.6*Tabela1[[#This Row],[AV2]],Tabela1[[#This Row],[AV2]]))</f>
        <v>3.6259879823598538</v>
      </c>
      <c r="S1726" s="22">
        <f>Tabela1[[#This Row],[real]]-Tabela1[[#This Row],[AV2]]</f>
        <v>-3.6431781674455266E-3</v>
      </c>
      <c r="T1726" s="47">
        <f>Tabela1[[#This Row],[real]]/Tabela1[[#This Row],[AV2]]</f>
        <v>0.9989952591720741</v>
      </c>
      <c r="U1726" s="168">
        <v>43416</v>
      </c>
      <c r="V1726" s="191" t="s">
        <v>4609</v>
      </c>
      <c r="W1726" s="191"/>
      <c r="X1726" s="2"/>
    </row>
    <row r="1727" spans="1:24" x14ac:dyDescent="0.2">
      <c r="A1727" s="438">
        <v>8710151</v>
      </c>
      <c r="B1727" s="438" t="s">
        <v>5656</v>
      </c>
      <c r="C1727" s="438" t="s">
        <v>5657</v>
      </c>
      <c r="D1727" s="439">
        <v>2.5</v>
      </c>
      <c r="E1727" s="440">
        <v>2.513099443827937</v>
      </c>
      <c r="F1727" s="116">
        <v>2018</v>
      </c>
      <c r="G17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7" s="439"/>
      <c r="I1727" s="440">
        <v>0.24</v>
      </c>
      <c r="J1727" s="442">
        <f>(Tabela1[[#This Row],[real]]-1)^3/Tabela1[[#This Row],[Z]]*0.00002</f>
        <v>2.8868297275599664E-4</v>
      </c>
      <c r="K1727" s="443">
        <v>1020.7246367382828</v>
      </c>
      <c r="L1727" s="66">
        <v>1300.7955111855244</v>
      </c>
      <c r="M1727" s="444">
        <v>43416</v>
      </c>
      <c r="N1727" s="445">
        <f>IF(Tabela1[[#This Row],[Entry]]=$B$1,Tabela1[[#This Row],[real]],Tabela1[[#This Row],[L2]]/Tabela1[[#This Row],[days2]])</f>
        <v>2.5931657451055652</v>
      </c>
      <c r="O1727" s="445">
        <f>IF(Tabela1[[#This Row],[Entry]]=$B$1,Tabela1[[#This Row],[real]],Tabela1[[#This Row],[L]]/($B$1-Tabela1[[#This Row],[Entry]]))</f>
        <v>2.601591022371049</v>
      </c>
      <c r="P1727" s="441">
        <v>393.62105513881454</v>
      </c>
      <c r="Q1727" s="446">
        <f>MIN(500,$B$1-Tabela1[[#This Row],[Entry]])</f>
        <v>500</v>
      </c>
      <c r="R1727" s="559">
        <f>(0.25-Tabela1[[#This Row],[days]]/2000)*$L$2+(Tabela1[[#This Row],[days]]/2000+0.75)*(IF(Tabela1[[#This Row],[real]]&gt;Tabela1[[#This Row],[AV2]],0.4*Tabela1[[#This Row],[real]]+0.6*Tabela1[[#This Row],[AV2]],Tabela1[[#This Row],[AV2]]))</f>
        <v>2.5931657451055652</v>
      </c>
      <c r="S1727" s="445">
        <f>Tabela1[[#This Row],[real]]-Tabela1[[#This Row],[AV2]]</f>
        <v>-8.0066301277628149E-2</v>
      </c>
      <c r="T1727" s="445">
        <f>Tabela1[[#This Row],[real]]/Tabela1[[#This Row],[AV2]]</f>
        <v>0.96912410962209095</v>
      </c>
      <c r="U1727" s="447">
        <v>43416</v>
      </c>
      <c r="V1727" s="191" t="s">
        <v>3941</v>
      </c>
      <c r="W1727" s="191"/>
      <c r="X1727" s="2"/>
    </row>
    <row r="1728" spans="1:24" x14ac:dyDescent="0.2">
      <c r="A1728" s="65">
        <v>2320</v>
      </c>
      <c r="B1728" s="65" t="s">
        <v>3010</v>
      </c>
      <c r="C1728" s="65" t="s">
        <v>3011</v>
      </c>
      <c r="D1728" s="39">
        <v>3</v>
      </c>
      <c r="E1728" s="41">
        <v>3.151331347350891</v>
      </c>
      <c r="F1728" s="116">
        <v>1977</v>
      </c>
      <c r="G17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8" s="39"/>
      <c r="I1728" s="41">
        <v>0.44</v>
      </c>
      <c r="J1728" s="23">
        <f>(Tabela1[[#This Row],[real]]-1)^3/Tabela1[[#This Row],[Z]]*0.00002</f>
        <v>4.5258404064915843E-4</v>
      </c>
      <c r="K1728" s="66">
        <v>2299.4311101715707</v>
      </c>
      <c r="L1728" s="66">
        <v>3721.0914954863024</v>
      </c>
      <c r="M1728" s="67">
        <v>42618</v>
      </c>
      <c r="N1728" s="22">
        <f>IF(Tabela1[[#This Row],[Entry]]=$B$1,Tabela1[[#This Row],[real]],Tabela1[[#This Row],[L2]]/Tabela1[[#This Row],[days2]])</f>
        <v>2.9384771579745057</v>
      </c>
      <c r="O1728" s="42">
        <f>IF(Tabela1[[#This Row],[Entry]]=$B$1,Tabela1[[#This Row],[real]],Tabela1[[#This Row],[L]]/($B$1-Tabela1[[#This Row],[Entry]]))</f>
        <v>2.8667885173238079</v>
      </c>
      <c r="P1728" s="115">
        <v>782.52475229603965</v>
      </c>
      <c r="Q1728" s="43">
        <f>MIN(500,$B$1-Tabela1[[#This Row],[Entry]])</f>
        <v>500</v>
      </c>
      <c r="R1728" s="41">
        <f>(0.25-Tabela1[[#This Row],[days]]/2000)*$L$2+(Tabela1[[#This Row],[days]]/2000+0.75)*(IF(Tabela1[[#This Row],[real]]&gt;Tabela1[[#This Row],[AV2]],0.4*Tabela1[[#This Row],[real]]+0.6*Tabela1[[#This Row],[AV2]],Tabela1[[#This Row],[AV2]]))</f>
        <v>3.02361883372506</v>
      </c>
      <c r="S1728" s="42">
        <f>Tabela1[[#This Row],[real]]-Tabela1[[#This Row],[AV2]]</f>
        <v>0.21285418937638534</v>
      </c>
      <c r="T1728" s="64">
        <f>Tabela1[[#This Row],[real]]/Tabela1[[#This Row],[AV2]]</f>
        <v>1.0724369045370106</v>
      </c>
      <c r="U1728" s="172">
        <v>43416</v>
      </c>
      <c r="V1728" s="191" t="s">
        <v>4432</v>
      </c>
      <c r="W1728" s="191"/>
      <c r="X1728" s="2"/>
    </row>
    <row r="1729" spans="1:24" x14ac:dyDescent="0.2">
      <c r="A1729" s="466">
        <v>1072581</v>
      </c>
      <c r="B1729" s="466" t="s">
        <v>169</v>
      </c>
      <c r="C1729" s="466" t="s">
        <v>5655</v>
      </c>
      <c r="D1729" s="467">
        <v>3.5</v>
      </c>
      <c r="E1729" s="468">
        <v>3.251943550744044</v>
      </c>
      <c r="F1729" s="116">
        <v>2008</v>
      </c>
      <c r="G17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29" s="467"/>
      <c r="I1729" s="468">
        <v>0.33999999999999997</v>
      </c>
      <c r="J1729" s="442">
        <f>(Tabela1[[#This Row],[real]]-1)^3/Tabela1[[#This Row],[Z]]*0.00002</f>
        <v>6.7177459892034169E-4</v>
      </c>
      <c r="K1729" s="470">
        <v>1360.2173658842046</v>
      </c>
      <c r="L1729" s="66">
        <v>1739.0053849975234</v>
      </c>
      <c r="M1729" s="447">
        <v>43416</v>
      </c>
      <c r="N1729" s="445">
        <f>IF(Tabela1[[#This Row],[Entry]]=$B$1,Tabela1[[#This Row],[real]],Tabela1[[#This Row],[L2]]/Tabela1[[#This Row],[days2]])</f>
        <v>3.4556519477966186</v>
      </c>
      <c r="O1729" s="471">
        <f>IF(Tabela1[[#This Row],[Entry]]=$B$1,Tabela1[[#This Row],[real]],Tabela1[[#This Row],[L]]/($B$1-Tabela1[[#This Row],[Entry]]))</f>
        <v>3.4780107699950467</v>
      </c>
      <c r="P1729" s="469">
        <v>393.62105513881454</v>
      </c>
      <c r="Q1729" s="472">
        <f>MIN(500,$B$1-Tabela1[[#This Row],[Entry]])</f>
        <v>500</v>
      </c>
      <c r="R1729" s="468">
        <f>(0.25-Tabela1[[#This Row],[days]]/2000)*$L$2+(Tabela1[[#This Row],[days]]/2000+0.75)*(IF(Tabela1[[#This Row],[real]]&gt;Tabela1[[#This Row],[AV2]],0.4*Tabela1[[#This Row],[real]]+0.6*Tabela1[[#This Row],[AV2]],Tabela1[[#This Row],[AV2]]))</f>
        <v>3.4556519477966186</v>
      </c>
      <c r="S1729" s="471">
        <f>Tabela1[[#This Row],[real]]-Tabela1[[#This Row],[AV2]]</f>
        <v>-0.2037083970525746</v>
      </c>
      <c r="T1729" s="471">
        <f>Tabela1[[#This Row],[real]]/Tabela1[[#This Row],[AV2]]</f>
        <v>0.94105066131371751</v>
      </c>
      <c r="U1729" s="447">
        <v>43416</v>
      </c>
      <c r="V1729" s="191" t="s">
        <v>4026</v>
      </c>
      <c r="W1729" s="191"/>
      <c r="X1729" s="2"/>
    </row>
    <row r="1730" spans="1:24" x14ac:dyDescent="0.2">
      <c r="A1730" s="65">
        <v>565</v>
      </c>
      <c r="B1730" s="65" t="s">
        <v>486</v>
      </c>
      <c r="C1730" s="65" t="s">
        <v>2120</v>
      </c>
      <c r="D1730" s="39">
        <v>3.5</v>
      </c>
      <c r="E1730" s="41">
        <v>3.4171951193694814</v>
      </c>
      <c r="F1730" s="116">
        <v>1984</v>
      </c>
      <c r="G17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0" s="39"/>
      <c r="I1730" s="41">
        <v>0.73</v>
      </c>
      <c r="J1730" s="23">
        <f>(Tabela1[[#This Row],[real]]-1)^3/Tabela1[[#This Row],[Z]]*0.00002</f>
        <v>3.8693878318244248E-4</v>
      </c>
      <c r="K1730" s="66">
        <v>3110.1625295612312</v>
      </c>
      <c r="L1730" s="66">
        <v>5349.0797014787395</v>
      </c>
      <c r="M1730" s="67">
        <v>42409</v>
      </c>
      <c r="N1730" s="22">
        <f>IF(Tabela1[[#This Row],[Entry]]=$B$1,Tabela1[[#This Row],[real]],Tabela1[[#This Row],[L2]]/Tabela1[[#This Row],[days2]])</f>
        <v>3.5357014993933937</v>
      </c>
      <c r="O1730" s="42">
        <f>IF(Tabela1[[#This Row],[Entry]]=$B$1,Tabela1[[#This Row],[real]],Tabela1[[#This Row],[L]]/($B$1-Tabela1[[#This Row],[Entry]]))</f>
        <v>3.5494888530051356</v>
      </c>
      <c r="P1730" s="115">
        <v>879.64510864246586</v>
      </c>
      <c r="Q1730" s="43">
        <f>MIN(500,$B$1-Tabela1[[#This Row],[Entry]])</f>
        <v>500</v>
      </c>
      <c r="R1730" s="41">
        <f>(0.25-Tabela1[[#This Row],[days]]/2000)*$L$2+(Tabela1[[#This Row],[days]]/2000+0.75)*(IF(Tabela1[[#This Row],[real]]&gt;Tabela1[[#This Row],[AV2]],0.4*Tabela1[[#This Row],[real]]+0.6*Tabela1[[#This Row],[AV2]],Tabela1[[#This Row],[AV2]]))</f>
        <v>3.5357014993933937</v>
      </c>
      <c r="S1730" s="42">
        <f>Tabela1[[#This Row],[real]]-Tabela1[[#This Row],[AV2]]</f>
        <v>-0.11850638002391234</v>
      </c>
      <c r="T1730" s="64">
        <f>Tabela1[[#This Row],[real]]/Tabela1[[#This Row],[AV2]]</f>
        <v>0.96648292282472259</v>
      </c>
      <c r="U1730" s="168">
        <v>43416</v>
      </c>
      <c r="V1730" s="191" t="s">
        <v>5030</v>
      </c>
      <c r="W1730" s="191"/>
      <c r="X1730" s="2"/>
    </row>
    <row r="1731" spans="1:24" x14ac:dyDescent="0.2">
      <c r="A1731" s="65">
        <v>4393831</v>
      </c>
      <c r="B1731" s="65" t="s">
        <v>2303</v>
      </c>
      <c r="C1731" s="65" t="s">
        <v>5951</v>
      </c>
      <c r="D1731" s="39">
        <v>3.5</v>
      </c>
      <c r="E1731" s="41">
        <v>3.4361912093171756</v>
      </c>
      <c r="F1731" s="116">
        <v>2014</v>
      </c>
      <c r="G17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1" s="39"/>
      <c r="I1731" s="41">
        <v>0.65</v>
      </c>
      <c r="J1731" s="23">
        <f>(Tabela1[[#This Row],[real]]-1)^3/Tabela1[[#This Row],[Z]]*0.00002</f>
        <v>4.448880642008444E-4</v>
      </c>
      <c r="K1731" s="66">
        <v>3179.1134224496732</v>
      </c>
      <c r="L1731" s="66">
        <v>5474.657165368284</v>
      </c>
      <c r="M1731" s="67">
        <v>42409</v>
      </c>
      <c r="N1731" s="22">
        <f>IF(Tabela1[[#This Row],[Entry]]=$B$1,Tabela1[[#This Row],[real]],Tabela1[[#This Row],[L2]]/Tabela1[[#This Row],[days2]])</f>
        <v>3.6140863982702283</v>
      </c>
      <c r="O1731" s="42">
        <f>IF(Tabela1[[#This Row],[Entry]]=$B$1,Tabela1[[#This Row],[real]],Tabela1[[#This Row],[L]]/($B$1-Tabela1[[#This Row],[Entry]]))</f>
        <v>3.6328182915516152</v>
      </c>
      <c r="P1731" s="115">
        <v>879.64510864246586</v>
      </c>
      <c r="Q1731" s="43">
        <f>MIN(500,$B$1-Tabela1[[#This Row],[Entry]])</f>
        <v>500</v>
      </c>
      <c r="R1731" s="41">
        <f>(0.25-Tabela1[[#This Row],[days]]/2000)*$L$2+(Tabela1[[#This Row],[days]]/2000+0.75)*(IF(Tabela1[[#This Row],[real]]&gt;Tabela1[[#This Row],[AV2]],0.4*Tabela1[[#This Row],[real]]+0.6*Tabela1[[#This Row],[AV2]],Tabela1[[#This Row],[AV2]]))</f>
        <v>3.6140863982702283</v>
      </c>
      <c r="S1731" s="42">
        <f>Tabela1[[#This Row],[real]]-Tabela1[[#This Row],[AV2]]</f>
        <v>-0.17789518895305267</v>
      </c>
      <c r="T1731" s="64">
        <f>Tabela1[[#This Row],[real]]/Tabela1[[#This Row],[AV2]]</f>
        <v>0.95077727277405522</v>
      </c>
      <c r="U1731" s="168">
        <v>43416</v>
      </c>
      <c r="V1731" s="191" t="s">
        <v>4087</v>
      </c>
      <c r="W1731" s="191"/>
      <c r="X1731" s="2"/>
    </row>
    <row r="1732" spans="1:24" x14ac:dyDescent="0.2">
      <c r="A1732" s="65">
        <v>491150</v>
      </c>
      <c r="B1732" s="65" t="s">
        <v>206</v>
      </c>
      <c r="C1732" s="65" t="s">
        <v>2778</v>
      </c>
      <c r="D1732" s="39">
        <v>3.5</v>
      </c>
      <c r="E1732" s="41">
        <v>3.2027693735404026</v>
      </c>
      <c r="F1732" s="116">
        <v>2006</v>
      </c>
      <c r="G17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5.65868508919083</v>
      </c>
      <c r="H1732" s="39"/>
      <c r="I1732" s="41">
        <v>0.72</v>
      </c>
      <c r="J1732" s="23">
        <f>(Tabela1[[#This Row],[real]]-1)^3/Tabela1[[#This Row],[Z]]*0.00002</f>
        <v>2.9689616509119126E-4</v>
      </c>
      <c r="K1732" s="66">
        <v>2541.0436755828382</v>
      </c>
      <c r="L1732" s="66">
        <v>4232.3009021572416</v>
      </c>
      <c r="M1732" s="67">
        <v>42470</v>
      </c>
      <c r="N1732" s="22">
        <f>IF(Tabela1[[#This Row],[Entry]]=$B$1,Tabela1[[#This Row],[real]],Tabela1[[#This Row],[L2]]/Tabela1[[#This Row],[days2]])</f>
        <v>2.984901600298671</v>
      </c>
      <c r="O1732" s="42">
        <f>IF(Tabela1[[#This Row],[Entry]]=$B$1,Tabela1[[#This Row],[real]],Tabela1[[#This Row],[L]]/($B$1-Tabela1[[#This Row],[Entry]]))</f>
        <v>2.9269024219621311</v>
      </c>
      <c r="P1732" s="115">
        <v>851.29897592891496</v>
      </c>
      <c r="Q1732" s="43">
        <f>MIN(500,$B$1-Tabela1[[#This Row],[Entry]])</f>
        <v>500</v>
      </c>
      <c r="R1732" s="41">
        <f>(0.25-Tabela1[[#This Row],[days]]/2000)*$L$2+(Tabela1[[#This Row],[days]]/2000+0.75)*(IF(Tabela1[[#This Row],[real]]&gt;Tabela1[[#This Row],[AV2]],0.4*Tabela1[[#This Row],[real]]+0.6*Tabela1[[#This Row],[AV2]],Tabela1[[#This Row],[AV2]]))</f>
        <v>3.0720487095953635</v>
      </c>
      <c r="S1732" s="42">
        <f>Tabela1[[#This Row],[real]]-Tabela1[[#This Row],[AV2]]</f>
        <v>0.21786777324173157</v>
      </c>
      <c r="T1732" s="64">
        <f>Tabela1[[#This Row],[real]]/Tabela1[[#This Row],[AV2]]</f>
        <v>1.0729899348172589</v>
      </c>
      <c r="U1732" s="168">
        <v>43415</v>
      </c>
      <c r="V1732" s="191" t="s">
        <v>4562</v>
      </c>
      <c r="W1732" s="191"/>
      <c r="X1732" s="2"/>
    </row>
    <row r="1733" spans="1:24" x14ac:dyDescent="0.2">
      <c r="A1733" s="438">
        <v>9295281</v>
      </c>
      <c r="B1733" s="438" t="s">
        <v>5650</v>
      </c>
      <c r="C1733" s="438" t="s">
        <v>5651</v>
      </c>
      <c r="D1733" s="439">
        <v>3</v>
      </c>
      <c r="E1733" s="440">
        <v>2.8202604862030505</v>
      </c>
      <c r="F1733" s="116">
        <v>2018</v>
      </c>
      <c r="G17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3" s="439"/>
      <c r="I1733" s="440">
        <v>0.25</v>
      </c>
      <c r="J1733" s="442">
        <f>(Tabela1[[#This Row],[real]]-1)^3/Tabela1[[#This Row],[Z]]*0.00002</f>
        <v>4.8249254991938781E-4</v>
      </c>
      <c r="K1733" s="443">
        <v>1170.1241249376176</v>
      </c>
      <c r="L1733" s="66">
        <v>1495.1200960588951</v>
      </c>
      <c r="M1733" s="444">
        <v>43415</v>
      </c>
      <c r="N1733" s="445">
        <f>IF(Tabela1[[#This Row],[Entry]]=$B$1,Tabela1[[#This Row],[real]],Tabela1[[#This Row],[L2]]/Tabela1[[#This Row],[days2]])</f>
        <v>2.9681448417140239</v>
      </c>
      <c r="O1733" s="445">
        <f>IF(Tabela1[[#This Row],[Entry]]=$B$1,Tabela1[[#This Row],[real]],Tabela1[[#This Row],[L]]/($B$1-Tabela1[[#This Row],[Entry]]))</f>
        <v>2.9842716488201497</v>
      </c>
      <c r="P1733" s="441">
        <v>394.22743408367575</v>
      </c>
      <c r="Q1733" s="446">
        <f>MIN(500,$B$1-Tabela1[[#This Row],[Entry]])</f>
        <v>500</v>
      </c>
      <c r="R1733" s="440">
        <f>(0.25-Tabela1[[#This Row],[days]]/2000)*$L$2+(Tabela1[[#This Row],[days]]/2000+0.75)*(IF(Tabela1[[#This Row],[real]]&gt;Tabela1[[#This Row],[AV2]],0.4*Tabela1[[#This Row],[real]]+0.6*Tabela1[[#This Row],[AV2]],Tabela1[[#This Row],[AV2]]))</f>
        <v>2.9681448417140239</v>
      </c>
      <c r="S1733" s="445">
        <f>Tabela1[[#This Row],[real]]-Tabela1[[#This Row],[AV2]]</f>
        <v>-0.14788435551097345</v>
      </c>
      <c r="T1733" s="445">
        <f>Tabela1[[#This Row],[real]]/Tabela1[[#This Row],[AV2]]</f>
        <v>0.95017616612483968</v>
      </c>
      <c r="U1733" s="447">
        <v>43415</v>
      </c>
      <c r="V1733" s="191" t="s">
        <v>5652</v>
      </c>
      <c r="W1733" s="191"/>
      <c r="X1733" s="2"/>
    </row>
    <row r="1734" spans="1:24" x14ac:dyDescent="0.2">
      <c r="A1734" s="65">
        <v>308550</v>
      </c>
      <c r="B1734" s="65" t="s">
        <v>2260</v>
      </c>
      <c r="C1734" s="65" t="s">
        <v>2054</v>
      </c>
      <c r="D1734" s="39">
        <v>3</v>
      </c>
      <c r="E1734" s="41">
        <v>3.1090118908087412</v>
      </c>
      <c r="F1734" s="116">
        <v>1983</v>
      </c>
      <c r="G17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4" s="39"/>
      <c r="I1734" s="41">
        <v>0.74</v>
      </c>
      <c r="J1734" s="23">
        <f>(Tabela1[[#This Row],[real]]-1)^3/Tabela1[[#This Row],[Z]]*0.00002</f>
        <v>2.5353350531355165E-4</v>
      </c>
      <c r="K1734" s="66">
        <v>2557.7042764356265</v>
      </c>
      <c r="L1734" s="66">
        <v>4307.3763913731464</v>
      </c>
      <c r="M1734" s="67">
        <v>42409</v>
      </c>
      <c r="N1734" s="22">
        <f>IF(Tabela1[[#This Row],[Entry]]=$B$1,Tabela1[[#This Row],[real]],Tabela1[[#This Row],[L2]]/Tabela1[[#This Row],[days2]])</f>
        <v>2.9076547477003163</v>
      </c>
      <c r="O1734" s="42">
        <f>IF(Tabela1[[#This Row],[Entry]]=$B$1,Tabela1[[#This Row],[real]],Tabela1[[#This Row],[L]]/($B$1-Tabela1[[#This Row],[Entry]]))</f>
        <v>2.8582457806059365</v>
      </c>
      <c r="P1734" s="115">
        <v>879.64510864246586</v>
      </c>
      <c r="Q1734" s="43">
        <f>MIN(500,$B$1-Tabela1[[#This Row],[Entry]])</f>
        <v>500</v>
      </c>
      <c r="R1734" s="41">
        <f>(0.25-Tabela1[[#This Row],[days]]/2000)*$L$2+(Tabela1[[#This Row],[days]]/2000+0.75)*(IF(Tabela1[[#This Row],[real]]&gt;Tabela1[[#This Row],[AV2]],0.4*Tabela1[[#This Row],[real]]+0.6*Tabela1[[#This Row],[AV2]],Tabela1[[#This Row],[AV2]]))</f>
        <v>2.9881976049436867</v>
      </c>
      <c r="S1734" s="42">
        <f>Tabela1[[#This Row],[real]]-Tabela1[[#This Row],[AV2]]</f>
        <v>0.2013571431084249</v>
      </c>
      <c r="T1734" s="64">
        <f>Tabela1[[#This Row],[real]]/Tabela1[[#This Row],[AV2]]</f>
        <v>1.0692507056649967</v>
      </c>
      <c r="U1734" s="168">
        <v>43415</v>
      </c>
      <c r="V1734" s="191" t="s">
        <v>4476</v>
      </c>
      <c r="W1734" s="191"/>
      <c r="X1734" s="2"/>
    </row>
    <row r="1735" spans="1:24" x14ac:dyDescent="0.2">
      <c r="A1735" s="438">
        <v>9541350</v>
      </c>
      <c r="B1735" s="438" t="s">
        <v>1551</v>
      </c>
      <c r="C1735" s="438" t="s">
        <v>5648</v>
      </c>
      <c r="D1735" s="439">
        <v>3</v>
      </c>
      <c r="E1735" s="440">
        <v>3.1272544361110097</v>
      </c>
      <c r="F1735" s="116">
        <v>2018</v>
      </c>
      <c r="G17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5" s="439"/>
      <c r="I1735" s="440">
        <v>0.32</v>
      </c>
      <c r="J1735" s="442">
        <f>(Tabela1[[#This Row],[real]]-1)^3/Tabela1[[#This Row],[Z]]*0.00002</f>
        <v>6.0164225634208482E-4</v>
      </c>
      <c r="K1735" s="443">
        <v>1302.0802077824205</v>
      </c>
      <c r="L1735" s="66">
        <v>1664.2690195173366</v>
      </c>
      <c r="M1735" s="444">
        <v>43415</v>
      </c>
      <c r="N1735" s="445">
        <f>IF(Tabela1[[#This Row],[Entry]]=$B$1,Tabela1[[#This Row],[real]],Tabela1[[#This Row],[L2]]/Tabela1[[#This Row],[days2]])</f>
        <v>3.3028655420922606</v>
      </c>
      <c r="O1735" s="445">
        <f>IF(Tabela1[[#This Row],[Entry]]=$B$1,Tabela1[[#This Row],[real]],Tabela1[[#This Row],[L]]/($B$1-Tabela1[[#This Row],[Entry]]))</f>
        <v>3.3218942505336058</v>
      </c>
      <c r="P1735" s="441">
        <v>394.22743408367575</v>
      </c>
      <c r="Q1735" s="446">
        <f>MIN(500,$B$1-Tabela1[[#This Row],[Entry]])</f>
        <v>500</v>
      </c>
      <c r="R1735" s="440">
        <f>(0.25-Tabela1[[#This Row],[days]]/2000)*$L$2+(Tabela1[[#This Row],[days]]/2000+0.75)*(IF(Tabela1[[#This Row],[real]]&gt;Tabela1[[#This Row],[AV2]],0.4*Tabela1[[#This Row],[real]]+0.6*Tabela1[[#This Row],[AV2]],Tabela1[[#This Row],[AV2]]))</f>
        <v>3.3028655420922606</v>
      </c>
      <c r="S1735" s="445">
        <f>Tabela1[[#This Row],[real]]-Tabela1[[#This Row],[AV2]]</f>
        <v>-0.17561110598125085</v>
      </c>
      <c r="T1735" s="445">
        <f>Tabela1[[#This Row],[real]]/Tabela1[[#This Row],[AV2]]</f>
        <v>0.94683068270771731</v>
      </c>
      <c r="U1735" s="447">
        <v>43415</v>
      </c>
      <c r="V1735" s="191" t="s">
        <v>5649</v>
      </c>
      <c r="W1735" s="191"/>
      <c r="X1735" s="2"/>
    </row>
    <row r="1736" spans="1:24" x14ac:dyDescent="0.2">
      <c r="A1736" s="65">
        <v>1193520</v>
      </c>
      <c r="B1736" s="65" t="s">
        <v>1862</v>
      </c>
      <c r="C1736" s="65" t="s">
        <v>2597</v>
      </c>
      <c r="D1736" s="39">
        <v>3.5</v>
      </c>
      <c r="E1736" s="41">
        <v>3.4679628030837488</v>
      </c>
      <c r="F1736" s="116">
        <v>2002</v>
      </c>
      <c r="G17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6" s="39"/>
      <c r="I1736" s="41">
        <v>0.62</v>
      </c>
      <c r="J1736" s="23">
        <f>(Tabela1[[#This Row],[real]]-1)^3/Tabela1[[#This Row],[Z]]*0.00002</f>
        <v>4.8490217871985055E-4</v>
      </c>
      <c r="K1736" s="66">
        <v>2673.5256727241976</v>
      </c>
      <c r="L1736" s="66">
        <v>4417.0489583492417</v>
      </c>
      <c r="M1736" s="67">
        <v>42409</v>
      </c>
      <c r="N1736" s="22">
        <f>IF(Tabela1[[#This Row],[Entry]]=$B$1,Tabela1[[#This Row],[real]],Tabela1[[#This Row],[L2]]/Tabela1[[#This Row],[days2]])</f>
        <v>3.0393230706985714</v>
      </c>
      <c r="O1736" s="42">
        <f>IF(Tabela1[[#This Row],[Entry]]=$B$1,Tabela1[[#This Row],[real]],Tabela1[[#This Row],[L]]/($B$1-Tabela1[[#This Row],[Entry]]))</f>
        <v>2.9310212066020185</v>
      </c>
      <c r="P1736" s="115">
        <v>879.64510864246586</v>
      </c>
      <c r="Q1736" s="43">
        <f>MIN(500,$B$1-Tabela1[[#This Row],[Entry]])</f>
        <v>500</v>
      </c>
      <c r="R1736" s="41">
        <f>(0.25-Tabela1[[#This Row],[days]]/2000)*$L$2+(Tabela1[[#This Row],[days]]/2000+0.75)*(IF(Tabela1[[#This Row],[real]]&gt;Tabela1[[#This Row],[AV2]],0.4*Tabela1[[#This Row],[real]]+0.6*Tabela1[[#This Row],[AV2]],Tabela1[[#This Row],[AV2]]))</f>
        <v>3.2107789636526425</v>
      </c>
      <c r="S1736" s="42">
        <f>Tabela1[[#This Row],[real]]-Tabela1[[#This Row],[AV2]]</f>
        <v>0.42863973238517739</v>
      </c>
      <c r="T1736" s="64">
        <f>Tabela1[[#This Row],[real]]/Tabela1[[#This Row],[AV2]]</f>
        <v>1.141031315991905</v>
      </c>
      <c r="U1736" s="172">
        <v>43415</v>
      </c>
      <c r="V1736" s="191" t="s">
        <v>3979</v>
      </c>
      <c r="W1736" s="191"/>
      <c r="X1736" s="2"/>
    </row>
    <row r="1737" spans="1:24" x14ac:dyDescent="0.2">
      <c r="A1737" s="466">
        <v>8901033</v>
      </c>
      <c r="B1737" s="466" t="s">
        <v>5645</v>
      </c>
      <c r="C1737" s="466" t="s">
        <v>5646</v>
      </c>
      <c r="D1737" s="467">
        <v>3</v>
      </c>
      <c r="E1737" s="468">
        <v>2.9644480252810652</v>
      </c>
      <c r="F1737" s="116">
        <v>2018</v>
      </c>
      <c r="G17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7" s="467"/>
      <c r="I1737" s="468">
        <v>0.25</v>
      </c>
      <c r="J1737" s="442">
        <f>(Tabela1[[#This Row],[real]]-1)^3/Tabela1[[#This Row],[Z]]*0.00002</f>
        <v>6.0647320201160184E-4</v>
      </c>
      <c r="K1737" s="470">
        <v>1246.6028294341736</v>
      </c>
      <c r="L1737" s="66">
        <v>1595.7363144350995</v>
      </c>
      <c r="M1737" s="447">
        <v>43414</v>
      </c>
      <c r="N1737" s="445">
        <f>IF(Tabela1[[#This Row],[Entry]]=$B$1,Tabela1[[#This Row],[real]],Tabela1[[#This Row],[L2]]/Tabela1[[#This Row],[days2]])</f>
        <v>3.1572897325743754</v>
      </c>
      <c r="O1737" s="471">
        <f>IF(Tabela1[[#This Row],[Entry]]=$B$1,Tabela1[[#This Row],[real]],Tabela1[[#This Row],[L]]/($B$1-Tabela1[[#This Row],[Entry]]))</f>
        <v>3.1787575984762939</v>
      </c>
      <c r="P1737" s="469">
        <v>394.83320664959206</v>
      </c>
      <c r="Q1737" s="472">
        <f>MIN(500,$B$1-Tabela1[[#This Row],[Entry]])</f>
        <v>500</v>
      </c>
      <c r="R1737" s="468">
        <f>(0.25-Tabela1[[#This Row],[days]]/2000)*$L$2+(Tabela1[[#This Row],[days]]/2000+0.75)*(IF(Tabela1[[#This Row],[real]]&gt;Tabela1[[#This Row],[AV2]],0.4*Tabela1[[#This Row],[real]]+0.6*Tabela1[[#This Row],[AV2]],Tabela1[[#This Row],[AV2]]))</f>
        <v>3.1572897325743754</v>
      </c>
      <c r="S1737" s="471">
        <f>Tabela1[[#This Row],[real]]-Tabela1[[#This Row],[AV2]]</f>
        <v>-0.19284170729331018</v>
      </c>
      <c r="T1737" s="471">
        <f>Tabela1[[#This Row],[real]]/Tabela1[[#This Row],[AV2]]</f>
        <v>0.93892175770132069</v>
      </c>
      <c r="U1737" s="447">
        <v>43414</v>
      </c>
      <c r="V1737" s="191" t="s">
        <v>5647</v>
      </c>
      <c r="W1737" s="191"/>
      <c r="X1737" s="2"/>
    </row>
    <row r="1738" spans="1:24" x14ac:dyDescent="0.2">
      <c r="A1738" s="65">
        <v>41634</v>
      </c>
      <c r="B1738" s="65" t="s">
        <v>237</v>
      </c>
      <c r="C1738" s="65" t="s">
        <v>4897</v>
      </c>
      <c r="D1738" s="39">
        <v>3</v>
      </c>
      <c r="E1738" s="41">
        <v>3.0400743103114976</v>
      </c>
      <c r="F1738" s="116">
        <v>1996</v>
      </c>
      <c r="G17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8" s="39"/>
      <c r="I1738" s="41">
        <v>0.42</v>
      </c>
      <c r="J1738" s="23">
        <f>(Tabela1[[#This Row],[real]]-1)^3/Tabela1[[#This Row],[Z]]*0.00002</f>
        <v>4.0431389443677015E-4</v>
      </c>
      <c r="K1738" s="66">
        <v>2361.5914704387369</v>
      </c>
      <c r="L1738" s="66">
        <v>3882.8168806465387</v>
      </c>
      <c r="M1738" s="67">
        <v>42664</v>
      </c>
      <c r="N1738" s="22">
        <f>IF(Tabela1[[#This Row],[Entry]]=$B$1,Tabela1[[#This Row],[real]],Tabela1[[#This Row],[L2]]/Tabela1[[#This Row],[days2]])</f>
        <v>3.1026665373347311</v>
      </c>
      <c r="O1738" s="42">
        <f>IF(Tabela1[[#This Row],[Entry]]=$B$1,Tabela1[[#This Row],[real]],Tabela1[[#This Row],[L]]/($B$1-Tabela1[[#This Row],[Entry]]))</f>
        <v>3.1012914382160854</v>
      </c>
      <c r="P1738" s="115">
        <v>761.14898008582111</v>
      </c>
      <c r="Q1738" s="43">
        <f>MIN(500,$B$1-Tabela1[[#This Row],[Entry]])</f>
        <v>500</v>
      </c>
      <c r="R17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3.1026665373347311</v>
      </c>
      <c r="S1738" s="42">
        <f>Tabela1[[#This Row],[real]]-Tabela1[[#This Row],[AV2]]</f>
        <v>-6.2592227023233526E-2</v>
      </c>
      <c r="T1738" s="64">
        <f>Tabela1[[#This Row],[real]]/Tabela1[[#This Row],[AV2]]</f>
        <v>0.97982631189331681</v>
      </c>
      <c r="U1738" s="168">
        <v>43414</v>
      </c>
      <c r="V1738" s="191" t="s">
        <v>4898</v>
      </c>
      <c r="W1738" s="191"/>
      <c r="X1738" s="2"/>
    </row>
    <row r="1739" spans="1:24" x14ac:dyDescent="0.2">
      <c r="A1739" s="33">
        <v>9517460</v>
      </c>
      <c r="B1739" s="33" t="s">
        <v>241</v>
      </c>
      <c r="C1739" s="33" t="s">
        <v>5643</v>
      </c>
      <c r="D1739" s="45">
        <v>3</v>
      </c>
      <c r="E1739" s="46">
        <v>3.1633919348907047</v>
      </c>
      <c r="F1739" s="116">
        <v>2018</v>
      </c>
      <c r="G17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39" s="45"/>
      <c r="I1739" s="46">
        <v>0.32999999999999996</v>
      </c>
      <c r="J1739" s="161">
        <f>(Tabela1[[#This Row],[real]]-1)^3/Tabela1[[#This Row],[Z]]*0.00002</f>
        <v>6.1365132285719421E-4</v>
      </c>
      <c r="K1739" s="111">
        <v>1322.2761434675881</v>
      </c>
      <c r="L1739" s="66">
        <v>1691.8323012398348</v>
      </c>
      <c r="M1739" s="49">
        <v>43413</v>
      </c>
      <c r="N1739" s="47">
        <f>IF(Tabela1[[#This Row],[Entry]]=$B$1,Tabela1[[#This Row],[real]],Tabela1[[#This Row],[L2]]/Tabela1[[#This Row],[days2]])</f>
        <v>3.3438235443743003</v>
      </c>
      <c r="O1739" s="47">
        <f>IF(Tabela1[[#This Row],[Entry]]=$B$1,Tabela1[[#This Row],[real]],Tabela1[[#This Row],[L]]/($B$1-Tabela1[[#This Row],[Entry]]))</f>
        <v>3.3634837002780018</v>
      </c>
      <c r="P1739" s="116">
        <v>395.43837344294246</v>
      </c>
      <c r="Q1739" s="48">
        <f>MIN(500,$B$1-Tabela1[[#This Row],[Entry]])</f>
        <v>500</v>
      </c>
      <c r="R1739" s="46">
        <f>(0.25-Tabela1[[#This Row],[days]]/2000)*$L$2+(Tabela1[[#This Row],[days]]/2000+0.75)*(IF(Tabela1[[#This Row],[real]]&gt;Tabela1[[#This Row],[AV2]],0.4*Tabela1[[#This Row],[real]]+0.6*Tabela1[[#This Row],[AV2]],Tabela1[[#This Row],[AV2]]))</f>
        <v>3.3438235443743003</v>
      </c>
      <c r="S1739" s="47">
        <f>Tabela1[[#This Row],[real]]-Tabela1[[#This Row],[AV2]]</f>
        <v>-0.1804316094835956</v>
      </c>
      <c r="T1739" s="47">
        <f>Tabela1[[#This Row],[real]]/Tabela1[[#This Row],[AV2]]</f>
        <v>0.94604033164753665</v>
      </c>
      <c r="U1739" s="79">
        <v>43413</v>
      </c>
      <c r="V1739" s="191" t="s">
        <v>4229</v>
      </c>
      <c r="W1739" s="191"/>
      <c r="X1739" s="2"/>
    </row>
    <row r="1740" spans="1:24" x14ac:dyDescent="0.2">
      <c r="A1740" s="65">
        <v>17021</v>
      </c>
      <c r="B1740" s="65" t="s">
        <v>1262</v>
      </c>
      <c r="C1740" s="65" t="s">
        <v>2639</v>
      </c>
      <c r="D1740" s="39">
        <v>3.5</v>
      </c>
      <c r="E1740" s="41">
        <v>3.3537365323018555</v>
      </c>
      <c r="F1740" s="116">
        <v>1989</v>
      </c>
      <c r="G17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0" s="39"/>
      <c r="I1740" s="41">
        <v>0.63</v>
      </c>
      <c r="J1740" s="23">
        <f>(Tabela1[[#This Row],[real]]-1)^3/Tabela1[[#This Row],[Z]]*0.00002</f>
        <v>4.1396439621836249E-4</v>
      </c>
      <c r="K1740" s="66">
        <v>2845.7774230680134</v>
      </c>
      <c r="L1740" s="66">
        <v>4817.5296700596928</v>
      </c>
      <c r="M1740" s="67">
        <v>42409</v>
      </c>
      <c r="N1740" s="22">
        <f>IF(Tabela1[[#This Row],[Entry]]=$B$1,Tabela1[[#This Row],[real]],Tabela1[[#This Row],[L2]]/Tabela1[[#This Row],[days2]])</f>
        <v>3.2351426673193577</v>
      </c>
      <c r="O1740" s="42">
        <f>IF(Tabela1[[#This Row],[Entry]]=$B$1,Tabela1[[#This Row],[real]],Tabela1[[#This Row],[L]]/($B$1-Tabela1[[#This Row],[Entry]]))</f>
        <v>3.1967681951291924</v>
      </c>
      <c r="P1740" s="115">
        <v>879.64510864246586</v>
      </c>
      <c r="Q1740" s="43">
        <f>MIN(500,$B$1-Tabela1[[#This Row],[Entry]])</f>
        <v>500</v>
      </c>
      <c r="R1740" s="41">
        <f>(0.25-Tabela1[[#This Row],[days]]/2000)*$L$2+(Tabela1[[#This Row],[days]]/2000+0.75)*(IF(Tabela1[[#This Row],[real]]&gt;Tabela1[[#This Row],[AV2]],0.4*Tabela1[[#This Row],[real]]+0.6*Tabela1[[#This Row],[AV2]],Tabela1[[#This Row],[AV2]]))</f>
        <v>3.2825802133123569</v>
      </c>
      <c r="S1740" s="42">
        <f>Tabela1[[#This Row],[real]]-Tabela1[[#This Row],[AV2]]</f>
        <v>0.1185938649824978</v>
      </c>
      <c r="T1740" s="64">
        <f>Tabela1[[#This Row],[real]]/Tabela1[[#This Row],[AV2]]</f>
        <v>1.0366580015714624</v>
      </c>
      <c r="U1740" s="168">
        <v>43413</v>
      </c>
      <c r="V1740" s="191" t="s">
        <v>4500</v>
      </c>
      <c r="W1740" s="191"/>
      <c r="X1740" s="2"/>
    </row>
    <row r="1741" spans="1:24" x14ac:dyDescent="0.2">
      <c r="A1741" s="65">
        <v>1754050</v>
      </c>
      <c r="B1741" s="65" t="s">
        <v>1059</v>
      </c>
      <c r="C1741" s="65" t="s">
        <v>2723</v>
      </c>
      <c r="D1741" s="39">
        <v>4</v>
      </c>
      <c r="E1741" s="41">
        <v>3.6821949229160578</v>
      </c>
      <c r="F1741" s="116">
        <v>1996</v>
      </c>
      <c r="G17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3.2853008230875713</v>
      </c>
      <c r="H1741" s="39"/>
      <c r="I1741" s="41">
        <v>0.78</v>
      </c>
      <c r="J1741" s="23">
        <f>(Tabela1[[#This Row],[real]]-1)^3/Tabela1[[#This Row],[Z]]*0.00002</f>
        <v>4.947734663546578E-4</v>
      </c>
      <c r="K1741" s="66">
        <v>3164.9075671340602</v>
      </c>
      <c r="L1741" s="66">
        <v>5331.6556130027839</v>
      </c>
      <c r="M1741" s="67">
        <v>42409</v>
      </c>
      <c r="N1741" s="22">
        <f>IF(Tabela1[[#This Row],[Entry]]=$B$1,Tabela1[[#This Row],[real]],Tabela1[[#This Row],[L2]]/Tabela1[[#This Row],[days2]])</f>
        <v>3.5979368679925732</v>
      </c>
      <c r="O1741" s="42">
        <f>IF(Tabela1[[#This Row],[Entry]]=$B$1,Tabela1[[#This Row],[real]],Tabela1[[#This Row],[L]]/($B$1-Tabela1[[#This Row],[Entry]]))</f>
        <v>3.5379267504995249</v>
      </c>
      <c r="P1741" s="115">
        <v>879.64510864246586</v>
      </c>
      <c r="Q1741" s="43">
        <f>MIN(500,$B$1-Tabela1[[#This Row],[Entry]])</f>
        <v>500</v>
      </c>
      <c r="R1741" s="41">
        <f>(0.25-Tabela1[[#This Row],[days]]/2000)*$L$2+(Tabela1[[#This Row],[days]]/2000+0.75)*(IF(Tabela1[[#This Row],[real]]&gt;Tabela1[[#This Row],[AV2]],0.4*Tabela1[[#This Row],[real]]+0.6*Tabela1[[#This Row],[AV2]],Tabela1[[#This Row],[AV2]]))</f>
        <v>3.6316400899619667</v>
      </c>
      <c r="S1741" s="42">
        <f>Tabela1[[#This Row],[real]]-Tabela1[[#This Row],[AV2]]</f>
        <v>8.4258054923484593E-2</v>
      </c>
      <c r="T1741" s="64">
        <f>Tabela1[[#This Row],[real]]/Tabela1[[#This Row],[AV2]]</f>
        <v>1.0234184361802032</v>
      </c>
      <c r="U1741" s="172">
        <v>43412</v>
      </c>
      <c r="V1741" s="191" t="s">
        <v>4906</v>
      </c>
      <c r="W1741" s="191"/>
      <c r="X1741" s="2"/>
    </row>
    <row r="1742" spans="1:24" x14ac:dyDescent="0.2">
      <c r="A1742" s="65">
        <v>9656</v>
      </c>
      <c r="B1742" s="65" t="s">
        <v>192</v>
      </c>
      <c r="C1742" s="65" t="s">
        <v>1089</v>
      </c>
      <c r="D1742" s="39">
        <v>3.5</v>
      </c>
      <c r="E1742" s="41">
        <v>3.2266725425199438</v>
      </c>
      <c r="F1742" s="116">
        <v>1981</v>
      </c>
      <c r="G17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2.7948546463605819</v>
      </c>
      <c r="H1742" s="39"/>
      <c r="I1742" s="41">
        <v>0.64</v>
      </c>
      <c r="J1742" s="23">
        <f>(Tabela1[[#This Row],[real]]-1)^3/Tabela1[[#This Row],[Z]]*0.00002</f>
        <v>3.4499999046100062E-4</v>
      </c>
      <c r="K1742" s="66">
        <v>2794.4035960266006</v>
      </c>
      <c r="L1742" s="66">
        <v>4756.2020952190715</v>
      </c>
      <c r="M1742" s="67">
        <v>42409</v>
      </c>
      <c r="N1742" s="22">
        <f>IF(Tabela1[[#This Row],[Entry]]=$B$1,Tabela1[[#This Row],[real]],Tabela1[[#This Row],[L2]]/Tabela1[[#This Row],[days2]])</f>
        <v>3.1767397653573419</v>
      </c>
      <c r="O1742" s="42">
        <f>IF(Tabela1[[#This Row],[Entry]]=$B$1,Tabela1[[#This Row],[real]],Tabela1[[#This Row],[L]]/($B$1-Tabela1[[#This Row],[Entry]]))</f>
        <v>3.1560730558852499</v>
      </c>
      <c r="P1742" s="115">
        <v>879.64510864246586</v>
      </c>
      <c r="Q1742" s="43">
        <f>MIN(500,$B$1-Tabela1[[#This Row],[Entry]])</f>
        <v>500</v>
      </c>
      <c r="R1742" s="41">
        <f>(0.25-Tabela1[[#This Row],[days]]/2000)*$L$2+(Tabela1[[#This Row],[days]]/2000+0.75)*(IF(Tabela1[[#This Row],[real]]&gt;Tabela1[[#This Row],[AV2]],0.4*Tabela1[[#This Row],[real]]+0.6*Tabela1[[#This Row],[AV2]],Tabela1[[#This Row],[AV2]]))</f>
        <v>3.1967128762223824</v>
      </c>
      <c r="S1742" s="42">
        <f>Tabela1[[#This Row],[real]]-Tabela1[[#This Row],[AV2]]</f>
        <v>4.9932777162601916E-2</v>
      </c>
      <c r="T1742" s="64">
        <f>Tabela1[[#This Row],[real]]/Tabela1[[#This Row],[AV2]]</f>
        <v>1.0157182460165997</v>
      </c>
      <c r="U1742" s="168">
        <v>43412</v>
      </c>
      <c r="V1742" s="191" t="s">
        <v>3956</v>
      </c>
      <c r="W1742" s="191"/>
      <c r="X1742" s="2"/>
    </row>
    <row r="1743" spans="1:24" x14ac:dyDescent="0.2">
      <c r="A1743" s="428">
        <v>2345345</v>
      </c>
      <c r="B1743" s="428" t="s">
        <v>5640</v>
      </c>
      <c r="C1743" s="428" t="s">
        <v>5640</v>
      </c>
      <c r="D1743" s="429">
        <v>3</v>
      </c>
      <c r="E1743" s="430">
        <v>3.0933825934603387</v>
      </c>
      <c r="F1743" s="116">
        <v>2009</v>
      </c>
      <c r="G17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3" s="39">
        <v>2</v>
      </c>
      <c r="I1743" s="430">
        <v>0.34</v>
      </c>
      <c r="J1743" s="432">
        <f>(Tabela1[[#This Row],[real]]-1)^3/Tabela1[[#This Row],[Z]]*0.00002</f>
        <v>5.396310175964853E-4</v>
      </c>
      <c r="K1743" s="433">
        <v>1290.7353499590718</v>
      </c>
      <c r="L1743" s="66">
        <v>1651.7217697985297</v>
      </c>
      <c r="M1743" s="434">
        <v>43412</v>
      </c>
      <c r="N1743" s="435">
        <f>IF(Tabela1[[#This Row],[Entry]]=$B$1,Tabela1[[#This Row],[real]],Tabela1[[#This Row],[L2]]/Tabela1[[#This Row],[days2]])</f>
        <v>3.2590793463657355</v>
      </c>
      <c r="O1743" s="435">
        <f>IF(Tabela1[[#This Row],[Entry]]=$B$1,Tabela1[[#This Row],[real]],Tabela1[[#This Row],[L]]/($B$1-Tabela1[[#This Row],[Entry]]))</f>
        <v>3.2772257337272417</v>
      </c>
      <c r="P1743" s="431">
        <v>396.04293506949949</v>
      </c>
      <c r="Q1743" s="436">
        <f>MIN(500,$B$1-Tabela1[[#This Row],[Entry]])</f>
        <v>500</v>
      </c>
      <c r="R1743" s="430">
        <f>(0.25-Tabela1[[#This Row],[days]]/2000)*$L$2+(Tabela1[[#This Row],[days]]/2000+0.75)*(IF(Tabela1[[#This Row],[real]]&gt;Tabela1[[#This Row],[AV2]],0.4*Tabela1[[#This Row],[real]]+0.6*Tabela1[[#This Row],[AV2]],Tabela1[[#This Row],[AV2]]))</f>
        <v>3.2590793463657355</v>
      </c>
      <c r="S1743" s="435">
        <f>Tabela1[[#This Row],[real]]-Tabela1[[#This Row],[AV2]]</f>
        <v>-0.16569675290539676</v>
      </c>
      <c r="T1743" s="435">
        <f>Tabela1[[#This Row],[real]]/Tabela1[[#This Row],[AV2]]</f>
        <v>0.94915841705720716</v>
      </c>
      <c r="U1743" s="437">
        <v>43412</v>
      </c>
      <c r="V1743" s="191" t="s">
        <v>5096</v>
      </c>
      <c r="W1743" s="191"/>
      <c r="X1743" s="2"/>
    </row>
    <row r="1744" spans="1:24" x14ac:dyDescent="0.2">
      <c r="A1744" s="65">
        <v>883005</v>
      </c>
      <c r="B1744" s="65" t="s">
        <v>1763</v>
      </c>
      <c r="C1744" s="65" t="s">
        <v>3351</v>
      </c>
      <c r="D1744" s="39">
        <v>3.5</v>
      </c>
      <c r="E1744" s="41">
        <v>3.5195201790991826</v>
      </c>
      <c r="F1744" s="116">
        <v>2007</v>
      </c>
      <c r="G17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4" s="39"/>
      <c r="I1744" s="41">
        <v>0.67999999999999994</v>
      </c>
      <c r="J1744" s="23">
        <f>(Tabela1[[#This Row],[real]]-1)^3/Tabela1[[#This Row],[Z]]*0.00002</f>
        <v>4.7040789930789107E-4</v>
      </c>
      <c r="K1744" s="66">
        <v>2929.4708143786675</v>
      </c>
      <c r="L1744" s="66">
        <v>4928.4745104061712</v>
      </c>
      <c r="M1744" s="67">
        <v>42409</v>
      </c>
      <c r="N1744" s="22">
        <f>IF(Tabela1[[#This Row],[Entry]]=$B$1,Tabela1[[#This Row],[real]],Tabela1[[#This Row],[L2]]/Tabela1[[#This Row],[days2]])</f>
        <v>3.3302871642174492</v>
      </c>
      <c r="O1744" s="42">
        <f>IF(Tabela1[[#This Row],[Entry]]=$B$1,Tabela1[[#This Row],[real]],Tabela1[[#This Row],[L]]/($B$1-Tabela1[[#This Row],[Entry]]))</f>
        <v>3.2703878635741015</v>
      </c>
      <c r="P1744" s="115">
        <v>879.64510864246586</v>
      </c>
      <c r="Q1744" s="43">
        <f>MIN(500,$B$1-Tabela1[[#This Row],[Entry]])</f>
        <v>500</v>
      </c>
      <c r="R1744" s="41">
        <f>(0.25-Tabela1[[#This Row],[days]]/2000)*$L$2+(Tabela1[[#This Row],[days]]/2000+0.75)*(IF(Tabela1[[#This Row],[real]]&gt;Tabela1[[#This Row],[AV2]],0.4*Tabela1[[#This Row],[real]]+0.6*Tabela1[[#This Row],[AV2]],Tabela1[[#This Row],[AV2]]))</f>
        <v>3.4059803701701425</v>
      </c>
      <c r="S1744" s="42">
        <f>Tabela1[[#This Row],[real]]-Tabela1[[#This Row],[AV2]]</f>
        <v>0.18923301488173339</v>
      </c>
      <c r="T1744" s="64">
        <f>Tabela1[[#This Row],[real]]/Tabela1[[#This Row],[AV2]]</f>
        <v>1.0568218311366548</v>
      </c>
      <c r="U1744" s="172">
        <v>43412</v>
      </c>
      <c r="V1744" s="191" t="s">
        <v>4615</v>
      </c>
      <c r="W1744" s="191"/>
      <c r="X1744" s="2"/>
    </row>
    <row r="1745" spans="1:24" x14ac:dyDescent="0.2">
      <c r="A1745" s="65">
        <v>355039</v>
      </c>
      <c r="B1745" s="65" t="s">
        <v>1918</v>
      </c>
      <c r="C1745" s="65" t="s">
        <v>1919</v>
      </c>
      <c r="D1745" s="39">
        <v>3.5</v>
      </c>
      <c r="E1745" s="41">
        <v>3.2379147762139406</v>
      </c>
      <c r="F1745" s="116">
        <v>2005</v>
      </c>
      <c r="G17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1.4479264994761065</v>
      </c>
      <c r="H1745" s="39"/>
      <c r="I1745" s="41">
        <v>0.61</v>
      </c>
      <c r="J1745" s="23">
        <f>(Tabela1[[#This Row],[real]]-1)^3/Tabela1[[#This Row],[Z]]*0.00002</f>
        <v>3.6747753291638307E-4</v>
      </c>
      <c r="K1745" s="66">
        <v>2566.7601591473713</v>
      </c>
      <c r="L1745" s="66">
        <v>4277.181667943275</v>
      </c>
      <c r="M1745" s="67">
        <v>42409</v>
      </c>
      <c r="N1745" s="22">
        <f>IF(Tabela1[[#This Row],[Entry]]=$B$1,Tabela1[[#This Row],[real]],Tabela1[[#This Row],[L2]]/Tabela1[[#This Row],[days2]])</f>
        <v>2.9179496753055192</v>
      </c>
      <c r="O1745" s="42">
        <f>IF(Tabela1[[#This Row],[Entry]]=$B$1,Tabela1[[#This Row],[real]],Tabela1[[#This Row],[L]]/($B$1-Tabela1[[#This Row],[Entry]]))</f>
        <v>2.8382094677792136</v>
      </c>
      <c r="P1745" s="115">
        <v>879.64510864246586</v>
      </c>
      <c r="Q1745" s="43">
        <f>MIN(500,$B$1-Tabela1[[#This Row],[Entry]])</f>
        <v>500</v>
      </c>
      <c r="R1745" s="41">
        <f>(0.25-Tabela1[[#This Row],[days]]/2000)*$L$2+(Tabela1[[#This Row],[days]]/2000+0.75)*(IF(Tabela1[[#This Row],[real]]&gt;Tabela1[[#This Row],[AV2]],0.4*Tabela1[[#This Row],[real]]+0.6*Tabela1[[#This Row],[AV2]],Tabela1[[#This Row],[AV2]]))</f>
        <v>3.0459357156688878</v>
      </c>
      <c r="S1745" s="42">
        <f>Tabela1[[#This Row],[real]]-Tabela1[[#This Row],[AV2]]</f>
        <v>0.31996510090842145</v>
      </c>
      <c r="T1745" s="64">
        <f>Tabela1[[#This Row],[real]]/Tabela1[[#This Row],[AV2]]</f>
        <v>1.1096540847212932</v>
      </c>
      <c r="U1745" s="168">
        <v>43411</v>
      </c>
      <c r="V1745" s="191" t="s">
        <v>4375</v>
      </c>
      <c r="W1745" s="191"/>
      <c r="X1745" s="2"/>
    </row>
    <row r="1746" spans="1:24" x14ac:dyDescent="0.2">
      <c r="A1746" s="449">
        <v>9659622</v>
      </c>
      <c r="B1746" s="80" t="s">
        <v>3460</v>
      </c>
      <c r="C1746" s="449" t="s">
        <v>5639</v>
      </c>
      <c r="D1746" s="450">
        <v>3.5</v>
      </c>
      <c r="E1746" s="451">
        <v>3.3208054127019073</v>
      </c>
      <c r="F1746" s="116">
        <v>2018</v>
      </c>
      <c r="G17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6" s="450"/>
      <c r="I1746" s="451">
        <v>0.33999999999999997</v>
      </c>
      <c r="J1746" s="432">
        <f>(Tabela1[[#This Row],[real]]-1)^3/Tabela1[[#This Row],[Z]]*0.00002</f>
        <v>7.3530456914014473E-4</v>
      </c>
      <c r="K1746" s="453">
        <v>1408.7117811279061</v>
      </c>
      <c r="L1746" s="66">
        <v>1806.5302648143872</v>
      </c>
      <c r="M1746" s="437">
        <v>43411</v>
      </c>
      <c r="N1746" s="435">
        <f>IF(Tabela1[[#This Row],[Entry]]=$B$1,Tabela1[[#This Row],[real]],Tabela1[[#This Row],[L2]]/Tabela1[[#This Row],[days2]])</f>
        <v>3.5515512892269707</v>
      </c>
      <c r="O1746" s="454">
        <f>IF(Tabela1[[#This Row],[Entry]]=$B$1,Tabela1[[#This Row],[real]],Tabela1[[#This Row],[L]]/($B$1-Tabela1[[#This Row],[Entry]]))</f>
        <v>3.5772876530977964</v>
      </c>
      <c r="P1746" s="452">
        <v>396.64689213443</v>
      </c>
      <c r="Q1746" s="455">
        <f>MIN(500,$B$1-Tabela1[[#This Row],[Entry]])</f>
        <v>500</v>
      </c>
      <c r="R1746" s="451">
        <f>(0.25-Tabela1[[#This Row],[days]]/2000)*$L$2+(Tabela1[[#This Row],[days]]/2000+0.75)*(IF(Tabela1[[#This Row],[real]]&gt;Tabela1[[#This Row],[AV2]],0.4*Tabela1[[#This Row],[real]]+0.6*Tabela1[[#This Row],[AV2]],Tabela1[[#This Row],[AV2]]))</f>
        <v>3.5515512892269707</v>
      </c>
      <c r="S1746" s="454">
        <f>Tabela1[[#This Row],[real]]-Tabela1[[#This Row],[AV2]]</f>
        <v>-0.2307458765250634</v>
      </c>
      <c r="T1746" s="454">
        <f>Tabela1[[#This Row],[real]]/Tabela1[[#This Row],[AV2]]</f>
        <v>0.93502955251554665</v>
      </c>
      <c r="U1746" s="437">
        <v>43411</v>
      </c>
      <c r="V1746" s="191" t="s">
        <v>5039</v>
      </c>
      <c r="W1746" s="191"/>
      <c r="X1746" s="2"/>
    </row>
    <row r="1747" spans="1:24" x14ac:dyDescent="0.2">
      <c r="A1747" s="65">
        <v>17270</v>
      </c>
      <c r="B1747" s="65" t="s">
        <v>1676</v>
      </c>
      <c r="C1747" s="65" t="s">
        <v>343</v>
      </c>
      <c r="D1747" s="39">
        <v>3.5</v>
      </c>
      <c r="E1747" s="41">
        <v>3.3554503968181293</v>
      </c>
      <c r="F1747" s="116">
        <v>1981</v>
      </c>
      <c r="G17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7" s="39"/>
      <c r="I1747" s="41">
        <v>0.75</v>
      </c>
      <c r="J1747" s="23">
        <f>(Tabela1[[#This Row],[real]]-1)^3/Tabela1[[#This Row],[Z]]*0.00002</f>
        <v>3.4849024118181185E-4</v>
      </c>
      <c r="K1747" s="66">
        <v>2640.5320997824106</v>
      </c>
      <c r="L1747" s="66">
        <v>4393.4427624855689</v>
      </c>
      <c r="M1747" s="67">
        <v>42409</v>
      </c>
      <c r="N1747" s="22">
        <f>IF(Tabela1[[#This Row],[Entry]]=$B$1,Tabela1[[#This Row],[real]],Tabela1[[#This Row],[L2]]/Tabela1[[#This Row],[days2]])</f>
        <v>3.0018152478076949</v>
      </c>
      <c r="O1747" s="42">
        <f>IF(Tabela1[[#This Row],[Entry]]=$B$1,Tabela1[[#This Row],[real]],Tabela1[[#This Row],[L]]/($B$1-Tabela1[[#This Row],[Entry]]))</f>
        <v>2.9153568430561174</v>
      </c>
      <c r="P1747" s="115">
        <v>879.64510864246586</v>
      </c>
      <c r="Q1747" s="43">
        <f>MIN(500,$B$1-Tabela1[[#This Row],[Entry]])</f>
        <v>500</v>
      </c>
      <c r="R1747" s="41">
        <f>(0.25-Tabela1[[#This Row],[days]]/2000)*$L$2+(Tabela1[[#This Row],[days]]/2000+0.75)*(IF(Tabela1[[#This Row],[real]]&gt;Tabela1[[#This Row],[AV2]],0.4*Tabela1[[#This Row],[real]]+0.6*Tabela1[[#This Row],[AV2]],Tabela1[[#This Row],[AV2]]))</f>
        <v>3.1432693074118685</v>
      </c>
      <c r="S1747" s="42">
        <f>Tabela1[[#This Row],[real]]-Tabela1[[#This Row],[AV2]]</f>
        <v>0.35363514901043436</v>
      </c>
      <c r="T1747" s="64">
        <f>Tabela1[[#This Row],[real]]/Tabela1[[#This Row],[AV2]]</f>
        <v>1.1178070999768235</v>
      </c>
      <c r="U1747" s="168">
        <v>43411</v>
      </c>
      <c r="V1747" s="191" t="s">
        <v>4946</v>
      </c>
      <c r="W1747" s="191"/>
      <c r="X1747" s="2"/>
    </row>
    <row r="1748" spans="1:24" x14ac:dyDescent="0.2">
      <c r="A1748" s="65">
        <v>4203</v>
      </c>
      <c r="B1748" s="65" t="s">
        <v>3862</v>
      </c>
      <c r="C1748" s="65" t="s">
        <v>3478</v>
      </c>
      <c r="D1748" s="39">
        <v>3.5</v>
      </c>
      <c r="E1748" s="41">
        <v>3.4095995150783938</v>
      </c>
      <c r="F1748" s="116">
        <v>1995</v>
      </c>
      <c r="G17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8" s="39">
        <v>4</v>
      </c>
      <c r="I1748" s="41">
        <v>0.55999999999999994</v>
      </c>
      <c r="J1748" s="23">
        <f>(Tabela1[[#This Row],[real]]-1)^3/Tabela1[[#This Row],[Z]]*0.00002</f>
        <v>4.9966228536152543E-4</v>
      </c>
      <c r="K1748" s="66">
        <v>2521.851053727632</v>
      </c>
      <c r="L1748" s="66">
        <v>4058.1403490686425</v>
      </c>
      <c r="M1748" s="67">
        <v>42834</v>
      </c>
      <c r="N1748" s="22">
        <f>IF(Tabela1[[#This Row],[Entry]]=$B$1,Tabela1[[#This Row],[real]],Tabela1[[#This Row],[L2]]/Tabela1[[#This Row],[days2]])</f>
        <v>3.6969072530642069</v>
      </c>
      <c r="O1748" s="42">
        <f>IF(Tabela1[[#This Row],[Entry]]=$B$1,Tabela1[[#This Row],[real]],Tabela1[[#This Row],[L]]/($B$1-Tabela1[[#This Row],[Entry]]))</f>
        <v>3.7505918198416288</v>
      </c>
      <c r="P1748" s="115">
        <v>682.15156104805669</v>
      </c>
      <c r="Q1748" s="43">
        <f>MIN(500,$B$1-Tabela1[[#This Row],[Entry]])</f>
        <v>500</v>
      </c>
      <c r="R1748" s="41">
        <f>(0.25-Tabela1[[#This Row],[days]]/2000)*$L$2+(Tabela1[[#This Row],[days]]/2000+0.75)*(IF(Tabela1[[#This Row],[real]]&gt;Tabela1[[#This Row],[AV2]],0.4*Tabela1[[#This Row],[real]]+0.6*Tabela1[[#This Row],[AV2]],Tabela1[[#This Row],[AV2]]))</f>
        <v>3.6969072530642069</v>
      </c>
      <c r="S1748" s="42">
        <f>Tabela1[[#This Row],[real]]-Tabela1[[#This Row],[AV2]]</f>
        <v>-0.28730773798581311</v>
      </c>
      <c r="T1748" s="64">
        <f>Tabela1[[#This Row],[real]]/Tabela1[[#This Row],[AV2]]</f>
        <v>0.9222842991942316</v>
      </c>
      <c r="U1748" s="168">
        <v>43411</v>
      </c>
      <c r="V1748" s="191" t="s">
        <v>4845</v>
      </c>
      <c r="W1748" s="191"/>
      <c r="X1748" s="2"/>
    </row>
    <row r="1749" spans="1:24" x14ac:dyDescent="0.2">
      <c r="A1749" s="65">
        <v>6847528</v>
      </c>
      <c r="B1749" s="65" t="s">
        <v>209</v>
      </c>
      <c r="C1749" s="65" t="s">
        <v>2879</v>
      </c>
      <c r="D1749" s="39">
        <v>3.5</v>
      </c>
      <c r="E1749" s="41">
        <v>3.4917525617613161</v>
      </c>
      <c r="F1749" s="116">
        <v>2016</v>
      </c>
      <c r="G17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49" s="39"/>
      <c r="I1749" s="41">
        <v>0.64</v>
      </c>
      <c r="J1749" s="23">
        <f>(Tabela1[[#This Row],[real]]-1)^3/Tabela1[[#This Row],[Z]]*0.00002</f>
        <v>4.8346469136916338E-4</v>
      </c>
      <c r="K1749" s="66">
        <v>2869.077904206416</v>
      </c>
      <c r="L1749" s="66">
        <v>4793.931136846657</v>
      </c>
      <c r="M1749" s="67">
        <v>42556</v>
      </c>
      <c r="N1749" s="22">
        <f>IF(Tabela1[[#This Row],[Entry]]=$B$1,Tabela1[[#This Row],[real]],Tabela1[[#This Row],[L2]]/Tabela1[[#This Row],[days2]])</f>
        <v>3.5362407246796108</v>
      </c>
      <c r="O1749" s="42">
        <f>IF(Tabela1[[#This Row],[Entry]]=$B$1,Tabela1[[#This Row],[real]],Tabela1[[#This Row],[L]]/($B$1-Tabela1[[#This Row],[Entry]]))</f>
        <v>3.5249493653284243</v>
      </c>
      <c r="P1749" s="115">
        <v>811.33557570981236</v>
      </c>
      <c r="Q1749" s="43">
        <f>MIN(500,$B$1-Tabela1[[#This Row],[Entry]])</f>
        <v>500</v>
      </c>
      <c r="R1749" s="41">
        <f>(0.25-Tabela1[[#This Row],[days]]/2000)*$L$2+(Tabela1[[#This Row],[days]]/2000+0.75)*(IF(Tabela1[[#This Row],[real]]&gt;Tabela1[[#This Row],[AV2]],0.4*Tabela1[[#This Row],[real]]+0.6*Tabela1[[#This Row],[AV2]],Tabela1[[#This Row],[AV2]]))</f>
        <v>3.5362407246796108</v>
      </c>
      <c r="S1749" s="42">
        <f>Tabela1[[#This Row],[real]]-Tabela1[[#This Row],[AV2]]</f>
        <v>-4.4488162918294716E-2</v>
      </c>
      <c r="T1749" s="64">
        <f>Tabela1[[#This Row],[real]]/Tabela1[[#This Row],[AV2]]</f>
        <v>0.98741936242976636</v>
      </c>
      <c r="U1749" s="168">
        <v>43410</v>
      </c>
      <c r="V1749" s="191" t="s">
        <v>4159</v>
      </c>
      <c r="W1749" s="191"/>
      <c r="X1749" s="2"/>
    </row>
    <row r="1750" spans="1:24" x14ac:dyDescent="0.2">
      <c r="A1750" s="65">
        <v>46069</v>
      </c>
      <c r="B1750" s="65" t="s">
        <v>2367</v>
      </c>
      <c r="C1750" s="65" t="s">
        <v>224</v>
      </c>
      <c r="D1750" s="39">
        <v>4</v>
      </c>
      <c r="E1750" s="41">
        <v>3.73514031394715</v>
      </c>
      <c r="F1750" s="116">
        <v>1985</v>
      </c>
      <c r="G17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0.7199835310239987</v>
      </c>
      <c r="H1750" s="39"/>
      <c r="I1750" s="41">
        <v>0.57999999999999996</v>
      </c>
      <c r="J1750" s="23">
        <f>(Tabela1[[#This Row],[real]]-1)^3/Tabela1[[#This Row],[Z]]*0.00002</f>
        <v>7.0557118193892399E-4</v>
      </c>
      <c r="K1750" s="66">
        <v>3272.6816458793382</v>
      </c>
      <c r="L1750" s="66">
        <v>5555.3682130218212</v>
      </c>
      <c r="M1750" s="67">
        <v>42409</v>
      </c>
      <c r="N1750" s="22">
        <f>IF(Tabela1[[#This Row],[Entry]]=$B$1,Tabela1[[#This Row],[real]],Tabela1[[#This Row],[L2]]/Tabela1[[#This Row],[days2]])</f>
        <v>3.7204568225587993</v>
      </c>
      <c r="O1750" s="42">
        <f>IF(Tabela1[[#This Row],[Entry]]=$B$1,Tabela1[[#This Row],[real]],Tabela1[[#This Row],[L]]/($B$1-Tabela1[[#This Row],[Entry]]))</f>
        <v>3.686375721978647</v>
      </c>
      <c r="P1750" s="115">
        <v>879.64510864246586</v>
      </c>
      <c r="Q1750" s="43">
        <f>MIN(500,$B$1-Tabela1[[#This Row],[Entry]])</f>
        <v>500</v>
      </c>
      <c r="R1750" s="41">
        <f>(0.25-Tabela1[[#This Row],[days]]/2000)*$L$2+(Tabela1[[#This Row],[days]]/2000+0.75)*(IF(Tabela1[[#This Row],[real]]&gt;Tabela1[[#This Row],[AV2]],0.4*Tabela1[[#This Row],[real]]+0.6*Tabela1[[#This Row],[AV2]],Tabela1[[#This Row],[AV2]]))</f>
        <v>3.7263302191141392</v>
      </c>
      <c r="S1750" s="42">
        <f>Tabela1[[#This Row],[real]]-Tabela1[[#This Row],[AV2]]</f>
        <v>1.4683491388350678E-2</v>
      </c>
      <c r="T1750" s="64">
        <f>Tabela1[[#This Row],[real]]/Tabela1[[#This Row],[AV2]]</f>
        <v>1.0039466904438503</v>
      </c>
      <c r="U1750" s="172">
        <v>43409</v>
      </c>
      <c r="V1750" s="191" t="s">
        <v>4494</v>
      </c>
      <c r="W1750" s="191"/>
      <c r="X1750" s="2"/>
    </row>
    <row r="1751" spans="1:24" x14ac:dyDescent="0.2">
      <c r="A1751" s="65">
        <v>440129</v>
      </c>
      <c r="B1751" s="65" t="s">
        <v>1730</v>
      </c>
      <c r="C1751" s="65" t="s">
        <v>1731</v>
      </c>
      <c r="D1751" s="39">
        <v>2.5</v>
      </c>
      <c r="E1751" s="41">
        <v>2.4828918174812906</v>
      </c>
      <c r="F1751" s="116">
        <v>2005</v>
      </c>
      <c r="G17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1" s="39"/>
      <c r="I1751" s="41">
        <v>0.64</v>
      </c>
      <c r="J1751" s="23">
        <f>(Tabela1[[#This Row],[real]]-1)^3/Tabela1[[#This Row],[Z]]*0.00002</f>
        <v>1.0190099578741394E-4</v>
      </c>
      <c r="K1751" s="66">
        <v>2232.425887811451</v>
      </c>
      <c r="L1751" s="66">
        <v>3843.6252114814115</v>
      </c>
      <c r="M1751" s="67">
        <v>42409</v>
      </c>
      <c r="N1751" s="22">
        <f>IF(Tabela1[[#This Row],[Entry]]=$B$1,Tabela1[[#This Row],[real]],Tabela1[[#This Row],[L2]]/Tabela1[[#This Row],[days2]])</f>
        <v>2.5378710867348513</v>
      </c>
      <c r="O1751" s="42">
        <f>IF(Tabela1[[#This Row],[Entry]]=$B$1,Tabela1[[#This Row],[real]],Tabela1[[#This Row],[L]]/($B$1-Tabela1[[#This Row],[Entry]]))</f>
        <v>2.5505144070878645</v>
      </c>
      <c r="P1751" s="115">
        <v>879.64510864246586</v>
      </c>
      <c r="Q1751" s="43">
        <f>MIN(500,$B$1-Tabela1[[#This Row],[Entry]])</f>
        <v>500</v>
      </c>
      <c r="R1751" s="559">
        <f>(0.25-Tabela1[[#This Row],[days]]/2000)*$L$2+(Tabela1[[#This Row],[days]]/2000+0.75)*(IF(Tabela1[[#This Row],[real]]&gt;Tabela1[[#This Row],[AV2]],0.4*Tabela1[[#This Row],[real]]+0.6*Tabela1[[#This Row],[AV2]],Tabela1[[#This Row],[AV2]]))</f>
        <v>2.5378710867348513</v>
      </c>
      <c r="S1751" s="42">
        <f>Tabela1[[#This Row],[real]]-Tabela1[[#This Row],[AV2]]</f>
        <v>-5.497926925356067E-2</v>
      </c>
      <c r="T1751" s="64">
        <f>Tabela1[[#This Row],[real]]/Tabela1[[#This Row],[AV2]]</f>
        <v>0.97833646100429184</v>
      </c>
      <c r="U1751" s="172">
        <v>43409</v>
      </c>
      <c r="V1751" s="191" t="s">
        <v>4664</v>
      </c>
      <c r="W1751" s="191"/>
      <c r="X1751" s="2"/>
    </row>
    <row r="1752" spans="1:24" x14ac:dyDescent="0.2">
      <c r="A1752" s="65">
        <v>32800</v>
      </c>
      <c r="B1752" s="65" t="s">
        <v>2097</v>
      </c>
      <c r="C1752" s="65" t="s">
        <v>2098</v>
      </c>
      <c r="D1752" s="39">
        <v>3</v>
      </c>
      <c r="E1752" s="41">
        <v>3.1397587615747469</v>
      </c>
      <c r="F1752" s="116">
        <v>1992</v>
      </c>
      <c r="G17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2" s="39"/>
      <c r="I1752" s="41">
        <v>0.72</v>
      </c>
      <c r="J1752" s="23">
        <f>(Tabela1[[#This Row],[real]]-1)^3/Tabela1[[#This Row],[Z]]*0.00002</f>
        <v>2.7213972353131311E-4</v>
      </c>
      <c r="K1752" s="66">
        <v>2781.1028024257675</v>
      </c>
      <c r="L1752" s="66">
        <v>4760.3840093872232</v>
      </c>
      <c r="M1752" s="67">
        <v>42409</v>
      </c>
      <c r="N1752" s="22">
        <f>IF(Tabela1[[#This Row],[Entry]]=$B$1,Tabela1[[#This Row],[real]],Tabela1[[#This Row],[L2]]/Tabela1[[#This Row],[days2]])</f>
        <v>3.1616191292392606</v>
      </c>
      <c r="O1752" s="42">
        <f>IF(Tabela1[[#This Row],[Entry]]=$B$1,Tabela1[[#This Row],[real]],Tabela1[[#This Row],[L]]/($B$1-Tabela1[[#This Row],[Entry]]))</f>
        <v>3.1588480486975601</v>
      </c>
      <c r="P1752" s="115">
        <v>879.64510864246586</v>
      </c>
      <c r="Q1752" s="43">
        <f>MIN(500,$B$1-Tabela1[[#This Row],[Entry]])</f>
        <v>500</v>
      </c>
      <c r="R1752" s="41">
        <f>(0.25-Tabela1[[#This Row],[days]]/2000)*$L$2+(Tabela1[[#This Row],[days]]/2000+0.75)*(IF(Tabela1[[#This Row],[real]]&gt;Tabela1[[#This Row],[AV2]],0.4*Tabela1[[#This Row],[real]]+0.6*Tabela1[[#This Row],[AV2]],Tabela1[[#This Row],[AV2]]))</f>
        <v>3.1616191292392606</v>
      </c>
      <c r="S1752" s="42">
        <f>Tabela1[[#This Row],[real]]-Tabela1[[#This Row],[AV2]]</f>
        <v>-2.1860367664513713E-2</v>
      </c>
      <c r="T1752" s="64">
        <f>Tabela1[[#This Row],[real]]/Tabela1[[#This Row],[AV2]]</f>
        <v>0.99308570489647385</v>
      </c>
      <c r="U1752" s="172">
        <v>43409</v>
      </c>
      <c r="V1752" s="191" t="s">
        <v>4900</v>
      </c>
      <c r="W1752" s="191"/>
      <c r="X1752" s="2"/>
    </row>
    <row r="1753" spans="1:24" x14ac:dyDescent="0.2">
      <c r="A1753" s="65">
        <v>1435</v>
      </c>
      <c r="B1753" s="65" t="s">
        <v>2914</v>
      </c>
      <c r="C1753" s="65" t="s">
        <v>2915</v>
      </c>
      <c r="D1753" s="39">
        <v>3.5</v>
      </c>
      <c r="E1753" s="41">
        <v>3.5813435763408878</v>
      </c>
      <c r="F1753" s="116">
        <v>1979</v>
      </c>
      <c r="G17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3" s="39"/>
      <c r="I1753" s="41">
        <v>0.59</v>
      </c>
      <c r="J1753" s="23">
        <f>(Tabela1[[#This Row],[real]]-1)^3/Tabela1[[#This Row],[Z]]*0.00002</f>
        <v>5.8306291929897057E-4</v>
      </c>
      <c r="K1753" s="66">
        <v>2875.3406101150958</v>
      </c>
      <c r="L1753" s="66">
        <v>4769.1863283801231</v>
      </c>
      <c r="M1753" s="67">
        <v>42586</v>
      </c>
      <c r="N1753" s="22">
        <f>IF(Tabela1[[#This Row],[Entry]]=$B$1,Tabela1[[#This Row],[real]],Tabela1[[#This Row],[L2]]/Tabela1[[#This Row],[days2]])</f>
        <v>3.6059181886563851</v>
      </c>
      <c r="O1753" s="42">
        <f>IF(Tabela1[[#This Row],[Entry]]=$B$1,Tabela1[[#This Row],[real]],Tabela1[[#This Row],[L]]/($B$1-Tabela1[[#This Row],[Entry]]))</f>
        <v>3.5858543822406941</v>
      </c>
      <c r="P1753" s="115">
        <v>797.39485470314776</v>
      </c>
      <c r="Q1753" s="43">
        <f>MIN(500,$B$1-Tabela1[[#This Row],[Entry]])</f>
        <v>500</v>
      </c>
      <c r="R1753" s="41">
        <f>(0.25-Tabela1[[#This Row],[days]]/2000)*$L$2+(Tabela1[[#This Row],[days]]/2000+0.75)*(IF(Tabela1[[#This Row],[real]]&gt;Tabela1[[#This Row],[AV2]],0.4*Tabela1[[#This Row],[real]]+0.6*Tabela1[[#This Row],[AV2]],Tabela1[[#This Row],[AV2]]))</f>
        <v>3.6059181886563851</v>
      </c>
      <c r="S1753" s="42">
        <f>Tabela1[[#This Row],[real]]-Tabela1[[#This Row],[AV2]]</f>
        <v>-2.4574612315497291E-2</v>
      </c>
      <c r="T1753" s="64">
        <f>Tabela1[[#This Row],[real]]/Tabela1[[#This Row],[AV2]]</f>
        <v>0.99318492238875389</v>
      </c>
      <c r="U1753" s="168">
        <v>43409</v>
      </c>
      <c r="V1753" s="191" t="s">
        <v>3952</v>
      </c>
      <c r="W1753" s="191"/>
      <c r="X1753" s="2"/>
    </row>
    <row r="1754" spans="1:24" x14ac:dyDescent="0.2">
      <c r="A1754" s="65">
        <v>1774</v>
      </c>
      <c r="B1754" s="65" t="s">
        <v>248</v>
      </c>
      <c r="C1754" s="65" t="s">
        <v>249</v>
      </c>
      <c r="D1754" s="39">
        <v>4</v>
      </c>
      <c r="E1754" s="41">
        <v>3.7470294531128001</v>
      </c>
      <c r="F1754" s="116">
        <v>1973</v>
      </c>
      <c r="G17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0.14392934206764876</v>
      </c>
      <c r="H1754" s="39">
        <v>1</v>
      </c>
      <c r="I1754" s="41">
        <v>0.86</v>
      </c>
      <c r="J1754" s="23">
        <f>(Tabela1[[#This Row],[real]]-1)^3/Tabela1[[#This Row],[Z]]*0.00002</f>
        <v>4.8208263931422748E-4</v>
      </c>
      <c r="K1754" s="66">
        <v>3447.0601265668206</v>
      </c>
      <c r="L1754" s="66">
        <v>5930.4418937851333</v>
      </c>
      <c r="M1754" s="67">
        <v>42409</v>
      </c>
      <c r="N1754" s="22">
        <f>IF(Tabela1[[#This Row],[Entry]]=$B$1,Tabela1[[#This Row],[real]],Tabela1[[#This Row],[L2]]/Tabela1[[#This Row],[days2]])</f>
        <v>3.9186941332358245</v>
      </c>
      <c r="O1754" s="42">
        <f>IF(Tabela1[[#This Row],[Entry]]=$B$1,Tabela1[[#This Row],[real]],Tabela1[[#This Row],[L]]/($B$1-Tabela1[[#This Row],[Entry]]))</f>
        <v>3.9352633668116344</v>
      </c>
      <c r="P1754" s="115">
        <v>879.64510864246586</v>
      </c>
      <c r="Q1754" s="43">
        <f>MIN(500,$B$1-Tabela1[[#This Row],[Entry]])</f>
        <v>500</v>
      </c>
      <c r="R1754" s="41">
        <f>(0.25-Tabela1[[#This Row],[days]]/2000)*$L$2+(Tabela1[[#This Row],[days]]/2000+0.75)*(IF(Tabela1[[#This Row],[real]]&gt;Tabela1[[#This Row],[AV2]],0.4*Tabela1[[#This Row],[real]]+0.6*Tabela1[[#This Row],[AV2]],Tabela1[[#This Row],[AV2]]))</f>
        <v>3.9186941332358245</v>
      </c>
      <c r="S1754" s="42">
        <f>Tabela1[[#This Row],[real]]-Tabela1[[#This Row],[AV2]]</f>
        <v>-0.17166468012302438</v>
      </c>
      <c r="T1754" s="64">
        <f>Tabela1[[#This Row],[real]]/Tabela1[[#This Row],[AV2]]</f>
        <v>0.9561933965024022</v>
      </c>
      <c r="U1754" s="172">
        <v>43408</v>
      </c>
      <c r="V1754" s="191" t="s">
        <v>5632</v>
      </c>
      <c r="W1754" s="191"/>
      <c r="X1754" s="2"/>
    </row>
    <row r="1755" spans="1:24" x14ac:dyDescent="0.2">
      <c r="A1755" s="428">
        <v>9409875</v>
      </c>
      <c r="B1755" s="428" t="s">
        <v>5629</v>
      </c>
      <c r="C1755" s="428" t="s">
        <v>5630</v>
      </c>
      <c r="D1755" s="429">
        <v>3</v>
      </c>
      <c r="E1755" s="430">
        <v>2.8559274050885204</v>
      </c>
      <c r="F1755" s="116">
        <v>2018</v>
      </c>
      <c r="G17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5" s="429"/>
      <c r="I1755" s="430">
        <v>0.33999999999999997</v>
      </c>
      <c r="J1755" s="432">
        <f>(Tabela1[[#This Row],[real]]-1)^3/Tabela1[[#This Row],[Z]]*0.00002</f>
        <v>3.76039990260478E-4</v>
      </c>
      <c r="K1755" s="433">
        <v>1181.466903260557</v>
      </c>
      <c r="L1755" s="66">
        <v>1512.2350487362787</v>
      </c>
      <c r="M1755" s="434">
        <v>43408</v>
      </c>
      <c r="N1755" s="435">
        <f>IF(Tabela1[[#This Row],[Entry]]=$B$1,Tabela1[[#This Row],[real]],Tabela1[[#This Row],[L2]]/Tabela1[[#This Row],[days2]])</f>
        <v>2.9651189775697762</v>
      </c>
      <c r="O1755" s="435">
        <f>IF(Tabela1[[#This Row],[Entry]]=$B$1,Tabela1[[#This Row],[real]],Tabela1[[#This Row],[L]]/($B$1-Tabela1[[#This Row],[Entry]]))</f>
        <v>2.9768406471186588</v>
      </c>
      <c r="P1755" s="431">
        <v>398.45514200205628</v>
      </c>
      <c r="Q1755" s="436">
        <f>MIN(500,$B$1-Tabela1[[#This Row],[Entry]])</f>
        <v>500</v>
      </c>
      <c r="R1755" s="430">
        <f>(0.25-Tabela1[[#This Row],[days]]/2000)*$L$2+(Tabela1[[#This Row],[days]]/2000+0.75)*(IF(Tabela1[[#This Row],[real]]&gt;Tabela1[[#This Row],[AV2]],0.4*Tabela1[[#This Row],[real]]+0.6*Tabela1[[#This Row],[AV2]],Tabela1[[#This Row],[AV2]]))</f>
        <v>2.9651189775697762</v>
      </c>
      <c r="S1755" s="435">
        <f>Tabela1[[#This Row],[real]]-Tabela1[[#This Row],[AV2]]</f>
        <v>-0.10919157248125577</v>
      </c>
      <c r="T1755" s="435">
        <f>Tabela1[[#This Row],[real]]/Tabela1[[#This Row],[AV2]]</f>
        <v>0.96317464044200019</v>
      </c>
      <c r="U1755" s="437">
        <v>43408</v>
      </c>
      <c r="V1755" s="191" t="s">
        <v>5631</v>
      </c>
      <c r="W1755" s="191"/>
      <c r="X1755" s="2"/>
    </row>
    <row r="1756" spans="1:24" x14ac:dyDescent="0.2">
      <c r="A1756" s="65">
        <v>4675273</v>
      </c>
      <c r="B1756" s="65" t="s">
        <v>2309</v>
      </c>
      <c r="C1756" s="65" t="s">
        <v>1255</v>
      </c>
      <c r="D1756" s="39">
        <v>3</v>
      </c>
      <c r="E1756" s="41">
        <v>2.8867662835822054</v>
      </c>
      <c r="F1756" s="116">
        <v>2013</v>
      </c>
      <c r="G17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6" s="39"/>
      <c r="I1756" s="41">
        <v>0.78999999999999992</v>
      </c>
      <c r="J1756" s="23">
        <f>(Tabela1[[#This Row],[real]]-1)^3/Tabela1[[#This Row],[Z]]*0.00002</f>
        <v>1.700423995363108E-4</v>
      </c>
      <c r="K1756" s="66">
        <v>2382.0048984992327</v>
      </c>
      <c r="L1756" s="66">
        <v>4019.3420816259109</v>
      </c>
      <c r="M1756" s="67">
        <v>42409</v>
      </c>
      <c r="N1756" s="22">
        <f>IF(Tabela1[[#This Row],[Entry]]=$B$1,Tabela1[[#This Row],[real]],Tabela1[[#This Row],[L2]]/Tabela1[[#This Row],[days2]])</f>
        <v>2.707915811838391</v>
      </c>
      <c r="O1756" s="42">
        <f>IF(Tabela1[[#This Row],[Entry]]=$B$1,Tabela1[[#This Row],[real]],Tabela1[[#This Row],[L]]/($B$1-Tabela1[[#This Row],[Entry]]))</f>
        <v>2.6671148517756542</v>
      </c>
      <c r="P1756" s="115">
        <v>879.64510864246586</v>
      </c>
      <c r="Q1756" s="43">
        <f>MIN(500,$B$1-Tabela1[[#This Row],[Entry]])</f>
        <v>500</v>
      </c>
      <c r="R1756" s="41">
        <f>(0.25-Tabela1[[#This Row],[days]]/2000)*$L$2+(Tabela1[[#This Row],[days]]/2000+0.75)*(IF(Tabela1[[#This Row],[real]]&gt;Tabela1[[#This Row],[AV2]],0.4*Tabela1[[#This Row],[real]]+0.6*Tabela1[[#This Row],[AV2]],Tabela1[[#This Row],[AV2]]))</f>
        <v>2.7794560005359168</v>
      </c>
      <c r="S1756" s="42">
        <f>Tabela1[[#This Row],[real]]-Tabela1[[#This Row],[AV2]]</f>
        <v>0.17885047174381441</v>
      </c>
      <c r="T1756" s="64">
        <f>Tabela1[[#This Row],[real]]/Tabela1[[#This Row],[AV2]]</f>
        <v>1.0660472792255655</v>
      </c>
      <c r="U1756" s="172">
        <v>43408</v>
      </c>
      <c r="V1756" s="191" t="s">
        <v>4704</v>
      </c>
      <c r="W1756" s="191"/>
      <c r="X1756" s="2"/>
    </row>
    <row r="1757" spans="1:24" x14ac:dyDescent="0.2">
      <c r="A1757" s="428">
        <v>9637069</v>
      </c>
      <c r="B1757" s="428" t="s">
        <v>5633</v>
      </c>
      <c r="C1757" s="428" t="s">
        <v>5634</v>
      </c>
      <c r="D1757" s="429">
        <v>3</v>
      </c>
      <c r="E1757" s="430">
        <v>3.0484915817561089</v>
      </c>
      <c r="F1757" s="116">
        <v>2018</v>
      </c>
      <c r="G17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7" s="429"/>
      <c r="I1757" s="430">
        <v>0.35</v>
      </c>
      <c r="J1757" s="432">
        <f>(Tabela1[[#This Row],[real]]-1)^3/Tabela1[[#This Row],[Z]]*0.00002</f>
        <v>4.9120694896059619E-4</v>
      </c>
      <c r="K1757" s="433">
        <v>1274.5473075054858</v>
      </c>
      <c r="L1757" s="66">
        <v>1633.3277033156764</v>
      </c>
      <c r="M1757" s="434">
        <v>43408</v>
      </c>
      <c r="N1757" s="435">
        <f>IF(Tabela1[[#This Row],[Entry]]=$B$1,Tabela1[[#This Row],[real]],Tabela1[[#This Row],[L2]]/Tabela1[[#This Row],[days2]])</f>
        <v>3.1987221976894662</v>
      </c>
      <c r="O1757" s="435">
        <f>IF(Tabela1[[#This Row],[Entry]]=$B$1,Tabela1[[#This Row],[real]],Tabela1[[#This Row],[L]]/($B$1-Tabela1[[#This Row],[Entry]]))</f>
        <v>3.215212014400938</v>
      </c>
      <c r="P1757" s="431">
        <v>398.45514200205628</v>
      </c>
      <c r="Q1757" s="436">
        <f>MIN(500,$B$1-Tabela1[[#This Row],[Entry]])</f>
        <v>500</v>
      </c>
      <c r="R1757" s="430">
        <f>(0.25-Tabela1[[#This Row],[days]]/2000)*$L$2+(Tabela1[[#This Row],[days]]/2000+0.75)*(IF(Tabela1[[#This Row],[real]]&gt;Tabela1[[#This Row],[AV2]],0.4*Tabela1[[#This Row],[real]]+0.6*Tabela1[[#This Row],[AV2]],Tabela1[[#This Row],[AV2]]))</f>
        <v>3.1987221976894662</v>
      </c>
      <c r="S1757" s="435">
        <f>Tabela1[[#This Row],[real]]-Tabela1[[#This Row],[AV2]]</f>
        <v>-0.15023061593335729</v>
      </c>
      <c r="T1757" s="435">
        <f>Tabela1[[#This Row],[real]]/Tabela1[[#This Row],[AV2]]</f>
        <v>0.95303417844729577</v>
      </c>
      <c r="U1757" s="437">
        <v>43408</v>
      </c>
      <c r="V1757" s="191" t="s">
        <v>4281</v>
      </c>
      <c r="W1757" s="191"/>
      <c r="X1757" s="2"/>
    </row>
    <row r="1758" spans="1:24" x14ac:dyDescent="0.2">
      <c r="A1758" s="428">
        <v>7332669</v>
      </c>
      <c r="B1758" s="428" t="s">
        <v>458</v>
      </c>
      <c r="C1758" s="428" t="s">
        <v>5627</v>
      </c>
      <c r="D1758" s="429">
        <v>3</v>
      </c>
      <c r="E1758" s="430">
        <v>3.0833908176246485</v>
      </c>
      <c r="F1758" s="116">
        <v>2016</v>
      </c>
      <c r="G17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8" s="429"/>
      <c r="I1758" s="430">
        <v>0.31999999999999995</v>
      </c>
      <c r="J1758" s="432">
        <f>(Tabela1[[#This Row],[real]]-1)^3/Tabela1[[#This Row],[Z]]*0.00002</f>
        <v>5.6518711777498972E-4</v>
      </c>
      <c r="K1758" s="433">
        <v>1296.4605882692019</v>
      </c>
      <c r="L1758" s="66">
        <v>1662.4225923494821</v>
      </c>
      <c r="M1758" s="434">
        <v>43408</v>
      </c>
      <c r="N1758" s="435">
        <f>IF(Tabela1[[#This Row],[Entry]]=$B$1,Tabela1[[#This Row],[real]],Tabela1[[#This Row],[L2]]/Tabela1[[#This Row],[days2]])</f>
        <v>3.253717800591243</v>
      </c>
      <c r="O1758" s="435">
        <f>IF(Tabela1[[#This Row],[Entry]]=$B$1,Tabela1[[#This Row],[real]],Tabela1[[#This Row],[L]]/($B$1-Tabela1[[#This Row],[Entry]]))</f>
        <v>3.2724854180107914</v>
      </c>
      <c r="P1758" s="431">
        <v>398.45514200205628</v>
      </c>
      <c r="Q1758" s="436">
        <f>MIN(500,$B$1-Tabela1[[#This Row],[Entry]])</f>
        <v>500</v>
      </c>
      <c r="R1758" s="430">
        <f>(0.25-Tabela1[[#This Row],[days]]/2000)*$L$2+(Tabela1[[#This Row],[days]]/2000+0.75)*(IF(Tabela1[[#This Row],[real]]&gt;Tabela1[[#This Row],[AV2]],0.4*Tabela1[[#This Row],[real]]+0.6*Tabela1[[#This Row],[AV2]],Tabela1[[#This Row],[AV2]]))</f>
        <v>3.253717800591243</v>
      </c>
      <c r="S1758" s="435">
        <f>Tabela1[[#This Row],[real]]-Tabela1[[#This Row],[AV2]]</f>
        <v>-0.17032698296659454</v>
      </c>
      <c r="T1758" s="435">
        <f>Tabela1[[#This Row],[real]]/Tabela1[[#This Row],[AV2]]</f>
        <v>0.94765158092824031</v>
      </c>
      <c r="U1758" s="437">
        <v>43408</v>
      </c>
      <c r="V1758" s="191" t="s">
        <v>5628</v>
      </c>
      <c r="W1758" s="191"/>
      <c r="X1758" s="2"/>
    </row>
    <row r="1759" spans="1:24" x14ac:dyDescent="0.2">
      <c r="A1759" s="65">
        <v>2584</v>
      </c>
      <c r="B1759" s="65" t="s">
        <v>981</v>
      </c>
      <c r="C1759" s="65" t="s">
        <v>982</v>
      </c>
      <c r="D1759" s="39">
        <v>3.5</v>
      </c>
      <c r="E1759" s="41">
        <v>3.2992771736643296</v>
      </c>
      <c r="F1759" s="116">
        <v>1984</v>
      </c>
      <c r="G17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59" s="39"/>
      <c r="I1759" s="41">
        <v>0.78</v>
      </c>
      <c r="J1759" s="23">
        <f>(Tabela1[[#This Row],[real]]-1)^3/Tabela1[[#This Row],[Z]]*0.00002</f>
        <v>3.1168031668648308E-4</v>
      </c>
      <c r="K1759" s="66">
        <v>2723.8963980901167</v>
      </c>
      <c r="L1759" s="66">
        <v>4588.2078809244877</v>
      </c>
      <c r="M1759" s="67">
        <v>42409</v>
      </c>
      <c r="N1759" s="22">
        <f>IF(Tabela1[[#This Row],[Entry]]=$B$1,Tabela1[[#This Row],[real]],Tabela1[[#This Row],[L2]]/Tabela1[[#This Row],[days2]])</f>
        <v>3.096585624506953</v>
      </c>
      <c r="O1759" s="42">
        <f>IF(Tabela1[[#This Row],[Entry]]=$B$1,Tabela1[[#This Row],[real]],Tabela1[[#This Row],[L]]/($B$1-Tabela1[[#This Row],[Entry]]))</f>
        <v>3.0445971339910338</v>
      </c>
      <c r="P1759" s="115">
        <v>879.64510864246586</v>
      </c>
      <c r="Q1759" s="43">
        <f>MIN(500,$B$1-Tabela1[[#This Row],[Entry]])</f>
        <v>500</v>
      </c>
      <c r="R1759" s="41">
        <f>(0.25-Tabela1[[#This Row],[days]]/2000)*$L$2+(Tabela1[[#This Row],[days]]/2000+0.75)*(IF(Tabela1[[#This Row],[real]]&gt;Tabela1[[#This Row],[AV2]],0.4*Tabela1[[#This Row],[real]]+0.6*Tabela1[[#This Row],[AV2]],Tabela1[[#This Row],[AV2]]))</f>
        <v>3.1776622441699036</v>
      </c>
      <c r="S1759" s="42">
        <f>Tabela1[[#This Row],[real]]-Tabela1[[#This Row],[AV2]]</f>
        <v>0.20269154915737664</v>
      </c>
      <c r="T1759" s="64">
        <f>Tabela1[[#This Row],[real]]/Tabela1[[#This Row],[AV2]]</f>
        <v>1.0654564651961302</v>
      </c>
      <c r="U1759" s="168">
        <v>43408</v>
      </c>
      <c r="V1759" s="191" t="s">
        <v>4465</v>
      </c>
      <c r="W1759" s="191"/>
      <c r="X1759" s="2"/>
    </row>
    <row r="1760" spans="1:24" x14ac:dyDescent="0.2">
      <c r="A1760" s="65">
        <v>1112</v>
      </c>
      <c r="B1760" s="65" t="s">
        <v>87</v>
      </c>
      <c r="C1760" s="65" t="s">
        <v>3077</v>
      </c>
      <c r="D1760" s="39">
        <v>3.5</v>
      </c>
      <c r="E1760" s="41">
        <v>3.3907529151599247</v>
      </c>
      <c r="F1760" s="116">
        <v>1983</v>
      </c>
      <c r="G17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0" s="39"/>
      <c r="I1760" s="41">
        <v>0.51</v>
      </c>
      <c r="J1760" s="23">
        <f>(Tabela1[[#This Row],[real]]-1)^3/Tabela1[[#This Row],[Z]]*0.00002</f>
        <v>5.3587549980471801E-4</v>
      </c>
      <c r="K1760" s="66">
        <v>2477.6919347065909</v>
      </c>
      <c r="L1760" s="66">
        <v>4002.5300933708327</v>
      </c>
      <c r="M1760" s="67">
        <v>42636</v>
      </c>
      <c r="N1760" s="22">
        <f>IF(Tabela1[[#This Row],[Entry]]=$B$1,Tabela1[[#This Row],[real]],Tabela1[[#This Row],[L2]]/Tabela1[[#This Row],[days2]])</f>
        <v>3.2004894486095714</v>
      </c>
      <c r="O1760" s="42">
        <f>IF(Tabela1[[#This Row],[Entry]]=$B$1,Tabela1[[#This Row],[real]],Tabela1[[#This Row],[L]]/($B$1-Tabela1[[#This Row],[Entry]]))</f>
        <v>3.1269766354459629</v>
      </c>
      <c r="P1760" s="115">
        <v>774.1603196920413</v>
      </c>
      <c r="Q1760" s="43">
        <f>MIN(500,$B$1-Tabela1[[#This Row],[Entry]])</f>
        <v>500</v>
      </c>
      <c r="R1760" s="41">
        <f>(0.25-Tabela1[[#This Row],[days]]/2000)*$L$2+(Tabela1[[#This Row],[days]]/2000+0.75)*(IF(Tabela1[[#This Row],[real]]&gt;Tabela1[[#This Row],[AV2]],0.4*Tabela1[[#This Row],[real]]+0.6*Tabela1[[#This Row],[AV2]],Tabela1[[#This Row],[AV2]]))</f>
        <v>3.2765948352297127</v>
      </c>
      <c r="S1760" s="42">
        <f>Tabela1[[#This Row],[real]]-Tabela1[[#This Row],[AV2]]</f>
        <v>0.19026346655035331</v>
      </c>
      <c r="T1760" s="64">
        <f>Tabela1[[#This Row],[real]]/Tabela1[[#This Row],[AV2]]</f>
        <v>1.0594482405286516</v>
      </c>
      <c r="U1760" s="168">
        <v>43408</v>
      </c>
      <c r="V1760" s="191" t="s">
        <v>4499</v>
      </c>
      <c r="W1760" s="191"/>
      <c r="X1760" s="2"/>
    </row>
    <row r="1761" spans="1:24" x14ac:dyDescent="0.2">
      <c r="A1761" s="65">
        <v>21295</v>
      </c>
      <c r="B1761" s="65" t="s">
        <v>1602</v>
      </c>
      <c r="C1761" s="65" t="s">
        <v>1603</v>
      </c>
      <c r="D1761" s="39">
        <v>3.5</v>
      </c>
      <c r="E1761" s="41">
        <v>3.3986064570900503</v>
      </c>
      <c r="F1761" s="116">
        <v>1996</v>
      </c>
      <c r="G17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1" s="39"/>
      <c r="I1761" s="41">
        <v>0.79</v>
      </c>
      <c r="J1761" s="23">
        <f>(Tabela1[[#This Row],[real]]-1)^3/Tabela1[[#This Row],[Z]]*0.00002</f>
        <v>3.493654065300031E-4</v>
      </c>
      <c r="K1761" s="66">
        <v>2871.2781911731486</v>
      </c>
      <c r="L1761" s="66">
        <v>4854.4792785508198</v>
      </c>
      <c r="M1761" s="67">
        <v>42409</v>
      </c>
      <c r="N1761" s="22">
        <f>IF(Tabela1[[#This Row],[Entry]]=$B$1,Tabela1[[#This Row],[real]],Tabela1[[#This Row],[L2]]/Tabela1[[#This Row],[days2]])</f>
        <v>3.2641325040780593</v>
      </c>
      <c r="O1761" s="42">
        <f>IF(Tabela1[[#This Row],[Entry]]=$B$1,Tabela1[[#This Row],[real]],Tabela1[[#This Row],[L]]/($B$1-Tabela1[[#This Row],[Entry]]))</f>
        <v>3.2212868470808358</v>
      </c>
      <c r="P1761" s="115">
        <v>879.64510864246586</v>
      </c>
      <c r="Q1761" s="43">
        <f>MIN(500,$B$1-Tabela1[[#This Row],[Entry]])</f>
        <v>500</v>
      </c>
      <c r="R1761" s="41">
        <f>(0.25-Tabela1[[#This Row],[days]]/2000)*$L$2+(Tabela1[[#This Row],[days]]/2000+0.75)*(IF(Tabela1[[#This Row],[real]]&gt;Tabela1[[#This Row],[AV2]],0.4*Tabela1[[#This Row],[real]]+0.6*Tabela1[[#This Row],[AV2]],Tabela1[[#This Row],[AV2]]))</f>
        <v>3.3179220852828557</v>
      </c>
      <c r="S1761" s="42">
        <f>Tabela1[[#This Row],[real]]-Tabela1[[#This Row],[AV2]]</f>
        <v>0.13447395301199094</v>
      </c>
      <c r="T1761" s="64">
        <f>Tabela1[[#This Row],[real]]/Tabela1[[#This Row],[AV2]]</f>
        <v>1.0411974553251087</v>
      </c>
      <c r="U1761" s="168">
        <v>43408</v>
      </c>
      <c r="V1761" s="191" t="s">
        <v>4921</v>
      </c>
      <c r="W1761" s="191"/>
      <c r="X1761" s="2"/>
    </row>
    <row r="1762" spans="1:24" x14ac:dyDescent="0.2">
      <c r="A1762" s="75">
        <v>8061504</v>
      </c>
      <c r="B1762" s="75" t="s">
        <v>3742</v>
      </c>
      <c r="C1762" s="75" t="s">
        <v>3743</v>
      </c>
      <c r="D1762" s="76">
        <v>3.5</v>
      </c>
      <c r="E1762" s="77">
        <v>3.4140838637157631</v>
      </c>
      <c r="F1762" s="116">
        <v>2017</v>
      </c>
      <c r="G17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2" s="76"/>
      <c r="I1762" s="77">
        <v>0.55999999999999994</v>
      </c>
      <c r="J1762" s="23">
        <f>(Tabela1[[#This Row],[real]]-1)^3/Tabela1[[#This Row],[Z]]*0.00002</f>
        <v>5.02457147006422E-4</v>
      </c>
      <c r="K1762" s="112">
        <v>1981.0261048934703</v>
      </c>
      <c r="L1762" s="66">
        <v>2893.5640685592102</v>
      </c>
      <c r="M1762" s="79">
        <v>43118</v>
      </c>
      <c r="N1762" s="22">
        <f>IF(Tabela1[[#This Row],[Entry]]=$B$1,Tabela1[[#This Row],[real]],Tabela1[[#This Row],[L2]]/Tabela1[[#This Row],[days2]])</f>
        <v>3.6006911509701558</v>
      </c>
      <c r="O1762" s="64">
        <f>IF(Tabela1[[#This Row],[Entry]]=$B$1,Tabela1[[#This Row],[real]],Tabela1[[#This Row],[L]]/($B$1-Tabela1[[#This Row],[Entry]]))</f>
        <v>3.6260201360391107</v>
      </c>
      <c r="P1762" s="117">
        <v>550.1794021849696</v>
      </c>
      <c r="Q1762" s="78">
        <f>MIN(500,$B$1-Tabela1[[#This Row],[Entry]])</f>
        <v>500</v>
      </c>
      <c r="R1762" s="77">
        <f>(0.25-Tabela1[[#This Row],[days]]/2000)*$L$2+(Tabela1[[#This Row],[days]]/2000+0.75)*(IF(Tabela1[[#This Row],[real]]&gt;Tabela1[[#This Row],[AV2]],0.4*Tabela1[[#This Row],[real]]+0.6*Tabela1[[#This Row],[AV2]],Tabela1[[#This Row],[AV2]]))</f>
        <v>3.6006911509701558</v>
      </c>
      <c r="S1762" s="64">
        <f>Tabela1[[#This Row],[real]]-Tabela1[[#This Row],[AV2]]</f>
        <v>-0.18660728725439268</v>
      </c>
      <c r="T1762" s="64">
        <f>Tabela1[[#This Row],[real]]/Tabela1[[#This Row],[AV2]]</f>
        <v>0.94817459220180156</v>
      </c>
      <c r="U1762" s="172">
        <v>43408</v>
      </c>
      <c r="V1762" s="191" t="s">
        <v>3951</v>
      </c>
      <c r="W1762" s="191"/>
      <c r="X1762" s="2"/>
    </row>
    <row r="1763" spans="1:24" x14ac:dyDescent="0.2">
      <c r="A1763" s="65">
        <v>37285</v>
      </c>
      <c r="B1763" s="65" t="s">
        <v>99</v>
      </c>
      <c r="C1763" s="65" t="s">
        <v>668</v>
      </c>
      <c r="D1763" s="39">
        <v>4</v>
      </c>
      <c r="E1763" s="41">
        <v>3.6314775775400165</v>
      </c>
      <c r="F1763" s="116">
        <v>1993</v>
      </c>
      <c r="G17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5.7426645438373951</v>
      </c>
      <c r="H1763" s="39"/>
      <c r="I1763" s="41">
        <v>0.65</v>
      </c>
      <c r="J1763" s="23">
        <f>(Tabela1[[#This Row],[real]]-1)^3/Tabela1[[#This Row],[Z]]*0.00002</f>
        <v>5.6068076914500683E-4</v>
      </c>
      <c r="K1763" s="66">
        <v>3292.8207042120316</v>
      </c>
      <c r="L1763" s="66">
        <v>5642.9951817623241</v>
      </c>
      <c r="M1763" s="67">
        <v>42409</v>
      </c>
      <c r="N1763" s="22">
        <f>IF(Tabela1[[#This Row],[Entry]]=$B$1,Tabela1[[#This Row],[real]],Tabela1[[#This Row],[L2]]/Tabela1[[#This Row],[days2]])</f>
        <v>3.7433513491523405</v>
      </c>
      <c r="O1763" s="42">
        <f>IF(Tabela1[[#This Row],[Entry]]=$B$1,Tabela1[[#This Row],[real]],Tabela1[[#This Row],[L]]/($B$1-Tabela1[[#This Row],[Entry]]))</f>
        <v>3.7445223502072489</v>
      </c>
      <c r="P1763" s="115">
        <v>879.64510864246586</v>
      </c>
      <c r="Q1763" s="43">
        <f>MIN(500,$B$1-Tabela1[[#This Row],[Entry]])</f>
        <v>500</v>
      </c>
      <c r="R1763" s="41">
        <f>(0.25-Tabela1[[#This Row],[days]]/2000)*$L$2+(Tabela1[[#This Row],[days]]/2000+0.75)*(IF(Tabela1[[#This Row],[real]]&gt;Tabela1[[#This Row],[AV2]],0.4*Tabela1[[#This Row],[real]]+0.6*Tabela1[[#This Row],[AV2]],Tabela1[[#This Row],[AV2]]))</f>
        <v>3.7433513491523405</v>
      </c>
      <c r="S1763" s="42">
        <f>Tabela1[[#This Row],[real]]-Tabela1[[#This Row],[AV2]]</f>
        <v>-0.11187377161232392</v>
      </c>
      <c r="T1763" s="64">
        <f>Tabela1[[#This Row],[real]]/Tabela1[[#This Row],[AV2]]</f>
        <v>0.97011400716161544</v>
      </c>
      <c r="U1763" s="168">
        <v>43407</v>
      </c>
      <c r="V1763" s="191" t="s">
        <v>4024</v>
      </c>
      <c r="W1763" s="191"/>
      <c r="X1763" s="2"/>
    </row>
    <row r="1764" spans="1:24" x14ac:dyDescent="0.2">
      <c r="A1764" s="65">
        <v>239372</v>
      </c>
      <c r="B1764" s="65" t="s">
        <v>1959</v>
      </c>
      <c r="C1764" s="65" t="s">
        <v>1960</v>
      </c>
      <c r="D1764" s="39">
        <v>2.5</v>
      </c>
      <c r="E1764" s="41">
        <v>2.5263996880313546</v>
      </c>
      <c r="F1764" s="116">
        <v>2005</v>
      </c>
      <c r="G17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4" s="39"/>
      <c r="I1764" s="41">
        <v>0.63</v>
      </c>
      <c r="J1764" s="23">
        <f>(Tabela1[[#This Row],[real]]-1)^3/Tabela1[[#This Row],[Z]]*0.00002</f>
        <v>1.129000806088905E-4</v>
      </c>
      <c r="K1764" s="66">
        <v>2255.9126307252595</v>
      </c>
      <c r="L1764" s="66">
        <v>3870.7211816617337</v>
      </c>
      <c r="M1764" s="67">
        <v>42409</v>
      </c>
      <c r="N1764" s="22">
        <f>IF(Tabela1[[#This Row],[Entry]]=$B$1,Tabela1[[#This Row],[real]],Tabela1[[#This Row],[L2]]/Tabela1[[#This Row],[days2]])</f>
        <v>2.5645713351453208</v>
      </c>
      <c r="O1764" s="42">
        <f>IF(Tabela1[[#This Row],[Entry]]=$B$1,Tabela1[[#This Row],[real]],Tabela1[[#This Row],[L]]/($B$1-Tabela1[[#This Row],[Entry]]))</f>
        <v>2.5684944802002216</v>
      </c>
      <c r="P1764" s="115">
        <v>879.64510864246586</v>
      </c>
      <c r="Q1764" s="43">
        <f>MIN(500,$B$1-Tabela1[[#This Row],[Entry]])</f>
        <v>500</v>
      </c>
      <c r="R1764" s="559">
        <f>(0.25-Tabela1[[#This Row],[days]]/2000)*$L$2+(Tabela1[[#This Row],[days]]/2000+0.75)*(IF(Tabela1[[#This Row],[real]]&gt;Tabela1[[#This Row],[AV2]],0.4*Tabela1[[#This Row],[real]]+0.6*Tabela1[[#This Row],[AV2]],Tabela1[[#This Row],[AV2]]))</f>
        <v>2.5645713351453208</v>
      </c>
      <c r="S1764" s="42">
        <f>Tabela1[[#This Row],[real]]-Tabela1[[#This Row],[AV2]]</f>
        <v>-3.8171647113966145E-2</v>
      </c>
      <c r="T1764" s="64">
        <f>Tabela1[[#This Row],[real]]/Tabela1[[#This Row],[AV2]]</f>
        <v>0.98511577876939693</v>
      </c>
      <c r="U1764" s="168">
        <v>43407</v>
      </c>
      <c r="V1764" s="191" t="s">
        <v>4661</v>
      </c>
      <c r="W1764" s="191"/>
      <c r="X1764" s="2"/>
    </row>
    <row r="1765" spans="1:24" x14ac:dyDescent="0.2">
      <c r="A1765" s="65">
        <v>37915</v>
      </c>
      <c r="B1765" s="65" t="s">
        <v>552</v>
      </c>
      <c r="C1765" s="65" t="s">
        <v>3125</v>
      </c>
      <c r="D1765" s="39">
        <v>3</v>
      </c>
      <c r="E1765" s="41">
        <v>3.1194230173294177</v>
      </c>
      <c r="F1765" s="116">
        <v>1994</v>
      </c>
      <c r="G17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5" s="39"/>
      <c r="I1765" s="41">
        <v>0.37999999999999995</v>
      </c>
      <c r="J1765" s="23">
        <f>(Tabela1[[#This Row],[real]]-1)^3/Tabela1[[#This Row],[Z]]*0.00002</f>
        <v>5.0107108128237782E-4</v>
      </c>
      <c r="K1765" s="66">
        <v>2461.1394832522883</v>
      </c>
      <c r="L1765" s="66">
        <v>4056.6053227527646</v>
      </c>
      <c r="M1765" s="67">
        <v>42655</v>
      </c>
      <c r="N1765" s="22">
        <f>IF(Tabela1[[#This Row],[Entry]]=$B$1,Tabela1[[#This Row],[real]],Tabela1[[#This Row],[L2]]/Tabela1[[#This Row],[days2]])</f>
        <v>3.2157835651653532</v>
      </c>
      <c r="O1765" s="42">
        <f>IF(Tabela1[[#This Row],[Entry]]=$B$1,Tabela1[[#This Row],[real]],Tabela1[[#This Row],[L]]/($B$1-Tabela1[[#This Row],[Entry]]))</f>
        <v>3.2169748792646824</v>
      </c>
      <c r="P1765" s="115">
        <v>765.33119638781977</v>
      </c>
      <c r="Q1765" s="43">
        <f>MIN(500,$B$1-Tabela1[[#This Row],[Entry]])</f>
        <v>500</v>
      </c>
      <c r="R1765" s="41">
        <f>(0.25-Tabela1[[#This Row],[days]]/2000)*$L$2+(Tabela1[[#This Row],[days]]/2000+0.75)*(IF(Tabela1[[#This Row],[real]]&gt;Tabela1[[#This Row],[AV2]],0.4*Tabela1[[#This Row],[real]]+0.6*Tabela1[[#This Row],[AV2]],Tabela1[[#This Row],[AV2]]))</f>
        <v>3.2157835651653532</v>
      </c>
      <c r="S1765" s="42">
        <f>Tabela1[[#This Row],[real]]-Tabela1[[#This Row],[AV2]]</f>
        <v>-9.6360547835935506E-2</v>
      </c>
      <c r="T1765" s="64">
        <f>Tabela1[[#This Row],[real]]/Tabela1[[#This Row],[AV2]]</f>
        <v>0.97003512646816425</v>
      </c>
      <c r="U1765" s="172">
        <v>43407</v>
      </c>
      <c r="V1765" s="191" t="s">
        <v>4079</v>
      </c>
      <c r="W1765" s="191"/>
      <c r="X1765" s="2"/>
    </row>
    <row r="1766" spans="1:24" x14ac:dyDescent="0.2">
      <c r="A1766" s="449">
        <v>9054683</v>
      </c>
      <c r="B1766" s="449" t="s">
        <v>5624</v>
      </c>
      <c r="C1766" s="449" t="s">
        <v>5625</v>
      </c>
      <c r="D1766" s="450">
        <v>3.5</v>
      </c>
      <c r="E1766" s="451">
        <v>3.3374134975530056</v>
      </c>
      <c r="F1766" s="116">
        <v>2018</v>
      </c>
      <c r="G17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6" s="450"/>
      <c r="I1766" s="451">
        <v>0.33999999999999997</v>
      </c>
      <c r="J1766" s="432">
        <f>(Tabela1[[#This Row],[real]]-1)^3/Tabela1[[#This Row],[Z]]*0.00002</f>
        <v>7.5120370518025207E-4</v>
      </c>
      <c r="K1766" s="453">
        <v>1426.5085247704569</v>
      </c>
      <c r="L1766" s="66">
        <v>1833.205691913852</v>
      </c>
      <c r="M1766" s="437">
        <v>43407</v>
      </c>
      <c r="N1766" s="435">
        <f>IF(Tabela1[[#This Row],[Entry]]=$B$1,Tabela1[[#This Row],[real]],Tabela1[[#This Row],[L2]]/Tabela1[[#This Row],[days2]])</f>
        <v>3.5747014690940921</v>
      </c>
      <c r="O1766" s="454">
        <f>IF(Tabela1[[#This Row],[Entry]]=$B$1,Tabela1[[#This Row],[real]],Tabela1[[#This Row],[L]]/($B$1-Tabela1[[#This Row],[Entry]]))</f>
        <v>3.6015828917757404</v>
      </c>
      <c r="P1766" s="452">
        <v>399.05668686005424</v>
      </c>
      <c r="Q1766" s="455">
        <f>MIN(500,$B$1-Tabela1[[#This Row],[Entry]])</f>
        <v>500</v>
      </c>
      <c r="R1766" s="451">
        <f>(0.25-Tabela1[[#This Row],[days]]/2000)*$L$2+(Tabela1[[#This Row],[days]]/2000+0.75)*(IF(Tabela1[[#This Row],[real]]&gt;Tabela1[[#This Row],[AV2]],0.4*Tabela1[[#This Row],[real]]+0.6*Tabela1[[#This Row],[AV2]],Tabela1[[#This Row],[AV2]]))</f>
        <v>3.5747014690940921</v>
      </c>
      <c r="S1766" s="454">
        <f>Tabela1[[#This Row],[real]]-Tabela1[[#This Row],[AV2]]</f>
        <v>-0.2372879715410865</v>
      </c>
      <c r="T1766" s="454">
        <f>Tabela1[[#This Row],[real]]/Tabela1[[#This Row],[AV2]]</f>
        <v>0.93362019917114347</v>
      </c>
      <c r="U1766" s="437">
        <v>43407</v>
      </c>
      <c r="V1766" s="191" t="s">
        <v>3938</v>
      </c>
      <c r="W1766" s="191"/>
      <c r="X1766" s="2"/>
    </row>
    <row r="1767" spans="1:24" x14ac:dyDescent="0.2">
      <c r="A1767" s="428">
        <v>7729796</v>
      </c>
      <c r="B1767" s="428" t="s">
        <v>5622</v>
      </c>
      <c r="C1767" s="33" t="s">
        <v>6521</v>
      </c>
      <c r="D1767" s="429">
        <v>3</v>
      </c>
      <c r="E1767" s="430">
        <v>3.0934536448412264</v>
      </c>
      <c r="F1767" s="116">
        <v>2016</v>
      </c>
      <c r="G17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7" s="429"/>
      <c r="I1767" s="430">
        <v>0.32999999999999996</v>
      </c>
      <c r="J1767" s="432">
        <f>(Tabela1[[#This Row],[real]]-1)^3/Tabela1[[#This Row],[Z]]*0.00002</f>
        <v>5.5604008640799149E-4</v>
      </c>
      <c r="K1767" s="433">
        <v>1304.1198166726524</v>
      </c>
      <c r="L1767" s="66">
        <v>1673.7359967728489</v>
      </c>
      <c r="M1767" s="434">
        <v>43406</v>
      </c>
      <c r="N1767" s="435">
        <f>IF(Tabela1[[#This Row],[Entry]]=$B$1,Tabela1[[#This Row],[real]],Tabela1[[#This Row],[L2]]/Tabela1[[#This Row],[days2]])</f>
        <v>3.2630925027191493</v>
      </c>
      <c r="O1767" s="435">
        <f>IF(Tabela1[[#This Row],[Entry]]=$B$1,Tabela1[[#This Row],[real]],Tabela1[[#This Row],[L]]/($B$1-Tabela1[[#This Row],[Entry]]))</f>
        <v>3.2818352877899</v>
      </c>
      <c r="P1767" s="431">
        <v>399.65763017319421</v>
      </c>
      <c r="Q1767" s="436">
        <f>MIN(500,$B$1-Tabela1[[#This Row],[Entry]])</f>
        <v>500</v>
      </c>
      <c r="R1767" s="430">
        <f>(0.25-Tabela1[[#This Row],[days]]/2000)*$L$2+(Tabela1[[#This Row],[days]]/2000+0.75)*(IF(Tabela1[[#This Row],[real]]&gt;Tabela1[[#This Row],[AV2]],0.4*Tabela1[[#This Row],[real]]+0.6*Tabela1[[#This Row],[AV2]],Tabela1[[#This Row],[AV2]]))</f>
        <v>3.2630925027191493</v>
      </c>
      <c r="S1767" s="435">
        <f>Tabela1[[#This Row],[real]]-Tabela1[[#This Row],[AV2]]</f>
        <v>-0.16963885787792288</v>
      </c>
      <c r="T1767" s="435">
        <f>Tabela1[[#This Row],[real]]/Tabela1[[#This Row],[AV2]]</f>
        <v>0.94801285659644585</v>
      </c>
      <c r="U1767" s="437">
        <v>43406</v>
      </c>
      <c r="V1767" s="191" t="s">
        <v>5623</v>
      </c>
      <c r="W1767" s="191"/>
      <c r="X1767" s="2"/>
    </row>
    <row r="1768" spans="1:24" x14ac:dyDescent="0.2">
      <c r="A1768" s="65">
        <v>7101065</v>
      </c>
      <c r="B1768" s="65" t="s">
        <v>2973</v>
      </c>
      <c r="C1768" s="65" t="s">
        <v>2974</v>
      </c>
      <c r="D1768" s="39">
        <v>3</v>
      </c>
      <c r="E1768" s="41">
        <v>3.1628490457757046</v>
      </c>
      <c r="F1768" s="116">
        <v>2016</v>
      </c>
      <c r="G17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8" s="39"/>
      <c r="I1768" s="41">
        <v>0.42</v>
      </c>
      <c r="J1768" s="23">
        <f>(Tabela1[[#This Row],[real]]-1)^3/Tabela1[[#This Row],[Z]]*0.00002</f>
        <v>4.8179172121904463E-4</v>
      </c>
      <c r="K1768" s="66">
        <v>2547.6754108885193</v>
      </c>
      <c r="L1768" s="66">
        <v>4229.1626903281031</v>
      </c>
      <c r="M1768" s="67">
        <v>42606</v>
      </c>
      <c r="N1768" s="22">
        <f>IF(Tabela1[[#This Row],[Entry]]=$B$1,Tabela1[[#This Row],[real]],Tabela1[[#This Row],[L2]]/Tabela1[[#This Row],[days2]])</f>
        <v>3.2326761155268056</v>
      </c>
      <c r="O1768" s="42">
        <f>IF(Tabela1[[#This Row],[Entry]]=$B$1,Tabela1[[#This Row],[real]],Tabela1[[#This Row],[L]]/($B$1-Tabela1[[#This Row],[Entry]]))</f>
        <v>3.2283684658993153</v>
      </c>
      <c r="P1768" s="115">
        <v>788.10104069870397</v>
      </c>
      <c r="Q1768" s="43">
        <f>MIN(500,$B$1-Tabela1[[#This Row],[Entry]])</f>
        <v>500</v>
      </c>
      <c r="R1768" s="41">
        <f>(0.25-Tabela1[[#This Row],[days]]/2000)*$L$2+(Tabela1[[#This Row],[days]]/2000+0.75)*(IF(Tabela1[[#This Row],[real]]&gt;Tabela1[[#This Row],[AV2]],0.4*Tabela1[[#This Row],[real]]+0.6*Tabela1[[#This Row],[AV2]],Tabela1[[#This Row],[AV2]]))</f>
        <v>3.2326761155268056</v>
      </c>
      <c r="S1768" s="42">
        <f>Tabela1[[#This Row],[real]]-Tabela1[[#This Row],[AV2]]</f>
        <v>-6.9827069751100979E-2</v>
      </c>
      <c r="T1768" s="64">
        <f>Tabela1[[#This Row],[real]]/Tabela1[[#This Row],[AV2]]</f>
        <v>0.97839960848050445</v>
      </c>
      <c r="U1768" s="168">
        <v>43406</v>
      </c>
      <c r="V1768" s="191" t="s">
        <v>3938</v>
      </c>
      <c r="W1768" s="191"/>
      <c r="X1768" s="2"/>
    </row>
    <row r="1769" spans="1:24" x14ac:dyDescent="0.2">
      <c r="A1769" s="65">
        <v>88644</v>
      </c>
      <c r="B1769" s="65" t="s">
        <v>757</v>
      </c>
      <c r="C1769" s="65" t="s">
        <v>2198</v>
      </c>
      <c r="D1769" s="39">
        <v>3</v>
      </c>
      <c r="E1769" s="41">
        <v>3.1873281168787173</v>
      </c>
      <c r="F1769" s="116">
        <v>1997</v>
      </c>
      <c r="G17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69" s="39"/>
      <c r="I1769" s="41">
        <v>0.64</v>
      </c>
      <c r="J1769" s="23">
        <f>(Tabela1[[#This Row],[real]]-1)^3/Tabela1[[#This Row],[Z]]*0.00002</f>
        <v>3.2703318837421663E-4</v>
      </c>
      <c r="K1769" s="66">
        <v>2804.7969119379372</v>
      </c>
      <c r="L1769" s="66">
        <v>4788.6749024420151</v>
      </c>
      <c r="M1769" s="67">
        <v>42409</v>
      </c>
      <c r="N1769" s="22">
        <f>IF(Tabela1[[#This Row],[Entry]]=$B$1,Tabela1[[#This Row],[real]],Tabela1[[#This Row],[L2]]/Tabela1[[#This Row],[days2]])</f>
        <v>3.1885551165816288</v>
      </c>
      <c r="O1769" s="42">
        <f>IF(Tabela1[[#This Row],[Entry]]=$B$1,Tabela1[[#This Row],[real]],Tabela1[[#This Row],[L]]/($B$1-Tabela1[[#This Row],[Entry]]))</f>
        <v>3.1776210367896582</v>
      </c>
      <c r="P1769" s="115">
        <v>879.64510864246586</v>
      </c>
      <c r="Q1769" s="43">
        <f>MIN(500,$B$1-Tabela1[[#This Row],[Entry]])</f>
        <v>500</v>
      </c>
      <c r="R1769" s="41">
        <f>(0.25-Tabela1[[#This Row],[days]]/2000)*$L$2+(Tabela1[[#This Row],[days]]/2000+0.75)*(IF(Tabela1[[#This Row],[real]]&gt;Tabela1[[#This Row],[AV2]],0.4*Tabela1[[#This Row],[real]]+0.6*Tabela1[[#This Row],[AV2]],Tabela1[[#This Row],[AV2]]))</f>
        <v>3.1885551165816288</v>
      </c>
      <c r="S1769" s="42">
        <f>Tabela1[[#This Row],[real]]-Tabela1[[#This Row],[AV2]]</f>
        <v>-1.2269997029115132E-3</v>
      </c>
      <c r="T1769" s="64">
        <f>Tabela1[[#This Row],[real]]/Tabela1[[#This Row],[AV2]]</f>
        <v>0.99961518629659851</v>
      </c>
      <c r="U1769" s="168">
        <v>43406</v>
      </c>
      <c r="V1769" s="191" t="s">
        <v>5123</v>
      </c>
      <c r="W1769" s="227"/>
      <c r="X1769" s="2"/>
    </row>
    <row r="1770" spans="1:24" x14ac:dyDescent="0.2">
      <c r="A1770" s="65">
        <v>410331</v>
      </c>
      <c r="B1770" s="65" t="s">
        <v>2963</v>
      </c>
      <c r="C1770" s="65" t="s">
        <v>2964</v>
      </c>
      <c r="D1770" s="39">
        <v>3.5</v>
      </c>
      <c r="E1770" s="41">
        <v>3.2641408501899227</v>
      </c>
      <c r="F1770" s="116">
        <v>2005</v>
      </c>
      <c r="G17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0" s="39"/>
      <c r="I1770" s="41">
        <v>0.54999999999999993</v>
      </c>
      <c r="J1770" s="23">
        <f>(Tabela1[[#This Row],[real]]-1)^3/Tabela1[[#This Row],[Z]]*0.00002</f>
        <v>4.2206333616410992E-4</v>
      </c>
      <c r="K1770" s="66">
        <v>2532.4798257195516</v>
      </c>
      <c r="L1770" s="66">
        <v>4170.1670871718579</v>
      </c>
      <c r="M1770" s="67">
        <v>42605</v>
      </c>
      <c r="N1770" s="22">
        <f>IF(Tabela1[[#This Row],[Entry]]=$B$1,Tabela1[[#This Row],[real]],Tabela1[[#This Row],[L2]]/Tabela1[[#This Row],[days2]])</f>
        <v>3.2115012419153648</v>
      </c>
      <c r="O1770" s="42">
        <f>IF(Tabela1[[#This Row],[Entry]]=$B$1,Tabela1[[#This Row],[real]],Tabela1[[#This Row],[L]]/($B$1-Tabela1[[#This Row],[Entry]]))</f>
        <v>3.1809054822058411</v>
      </c>
      <c r="P1770" s="115">
        <v>788.56573139892691</v>
      </c>
      <c r="Q1770" s="43">
        <f>MIN(500,$B$1-Tabela1[[#This Row],[Entry]])</f>
        <v>500</v>
      </c>
      <c r="R1770" s="41">
        <f>(0.25-Tabela1[[#This Row],[days]]/2000)*$L$2+(Tabela1[[#This Row],[days]]/2000+0.75)*(IF(Tabela1[[#This Row],[real]]&gt;Tabela1[[#This Row],[AV2]],0.4*Tabela1[[#This Row],[real]]+0.6*Tabela1[[#This Row],[AV2]],Tabela1[[#This Row],[AV2]]))</f>
        <v>3.2325570852251877</v>
      </c>
      <c r="S1770" s="42">
        <f>Tabela1[[#This Row],[real]]-Tabela1[[#This Row],[AV2]]</f>
        <v>5.2639608274557936E-2</v>
      </c>
      <c r="T1770" s="64">
        <f>Tabela1[[#This Row],[real]]/Tabela1[[#This Row],[AV2]]</f>
        <v>1.0163909661897448</v>
      </c>
      <c r="U1770" s="172">
        <v>43406</v>
      </c>
      <c r="V1770" s="191" t="s">
        <v>4666</v>
      </c>
      <c r="W1770" s="191"/>
      <c r="X1770" s="2"/>
    </row>
    <row r="1771" spans="1:24" x14ac:dyDescent="0.2">
      <c r="A1771" s="449">
        <v>17280</v>
      </c>
      <c r="B1771" s="449" t="s">
        <v>5619</v>
      </c>
      <c r="C1771" s="449" t="s">
        <v>5620</v>
      </c>
      <c r="D1771" s="450">
        <v>3.5</v>
      </c>
      <c r="E1771" s="451">
        <v>3.3208469913394767</v>
      </c>
      <c r="F1771" s="116">
        <v>1981</v>
      </c>
      <c r="G17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1" s="450"/>
      <c r="I1771" s="451">
        <v>0.33999999999999997</v>
      </c>
      <c r="J1771" s="432">
        <f>(Tabela1[[#This Row],[real]]-1)^3/Tabela1[[#This Row],[Z]]*0.00002</f>
        <v>7.3534409013111522E-4</v>
      </c>
      <c r="K1771" s="453">
        <v>1420.5939424028768</v>
      </c>
      <c r="L1771" s="66">
        <v>1826.264874943214</v>
      </c>
      <c r="M1771" s="437">
        <v>43406</v>
      </c>
      <c r="N1771" s="435">
        <f>IF(Tabela1[[#This Row],[Entry]]=$B$1,Tabela1[[#This Row],[real]],Tabela1[[#This Row],[L2]]/Tabela1[[#This Row],[days2]])</f>
        <v>3.5545272632159013</v>
      </c>
      <c r="O1771" s="454">
        <f>IF(Tabela1[[#This Row],[Entry]]=$B$1,Tabela1[[#This Row],[real]],Tabela1[[#This Row],[L]]/($B$1-Tabela1[[#This Row],[Entry]]))</f>
        <v>3.5809115194964978</v>
      </c>
      <c r="P1771" s="452">
        <v>399.65763017319421</v>
      </c>
      <c r="Q1771" s="455">
        <f>MIN(500,$B$1-Tabela1[[#This Row],[Entry]])</f>
        <v>500</v>
      </c>
      <c r="R1771" s="451">
        <f>(0.25-Tabela1[[#This Row],[days]]/2000)*$L$2+(Tabela1[[#This Row],[days]]/2000+0.75)*(IF(Tabela1[[#This Row],[real]]&gt;Tabela1[[#This Row],[AV2]],0.4*Tabela1[[#This Row],[real]]+0.6*Tabela1[[#This Row],[AV2]],Tabela1[[#This Row],[AV2]]))</f>
        <v>3.5545272632159013</v>
      </c>
      <c r="S1771" s="454">
        <f>Tabela1[[#This Row],[real]]-Tabela1[[#This Row],[AV2]]</f>
        <v>-0.23368027187642459</v>
      </c>
      <c r="T1771" s="454">
        <f>Tabela1[[#This Row],[real]]/Tabela1[[#This Row],[AV2]]</f>
        <v>0.93425841059240988</v>
      </c>
      <c r="U1771" s="437">
        <v>43406</v>
      </c>
      <c r="V1771" s="191" t="s">
        <v>5621</v>
      </c>
      <c r="W1771" s="191"/>
      <c r="X1771" s="2"/>
    </row>
    <row r="1772" spans="1:24" x14ac:dyDescent="0.2">
      <c r="A1772" s="65">
        <v>622</v>
      </c>
      <c r="B1772" s="65" t="s">
        <v>41</v>
      </c>
      <c r="C1772" s="65" t="s">
        <v>1929</v>
      </c>
      <c r="D1772" s="39">
        <v>3.5</v>
      </c>
      <c r="E1772" s="41">
        <v>3.5753759206526792</v>
      </c>
      <c r="F1772" s="116">
        <v>1971</v>
      </c>
      <c r="G17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2" s="39"/>
      <c r="I1772" s="41">
        <v>0.78999999999999992</v>
      </c>
      <c r="J1772" s="23">
        <f>(Tabela1[[#This Row],[real]]-1)^3/Tabela1[[#This Row],[Z]]*0.00002</f>
        <v>4.3243894261657832E-4</v>
      </c>
      <c r="K1772" s="66">
        <v>3164.9892523164531</v>
      </c>
      <c r="L1772" s="66">
        <v>5407.8500474681705</v>
      </c>
      <c r="M1772" s="67">
        <v>42409</v>
      </c>
      <c r="N1772" s="22">
        <f>IF(Tabela1[[#This Row],[Entry]]=$B$1,Tabela1[[#This Row],[real]],Tabela1[[#This Row],[L2]]/Tabela1[[#This Row],[days2]])</f>
        <v>3.5980297295131911</v>
      </c>
      <c r="O1772" s="42">
        <f>IF(Tabela1[[#This Row],[Entry]]=$B$1,Tabela1[[#This Row],[real]],Tabela1[[#This Row],[L]]/($B$1-Tabela1[[#This Row],[Entry]]))</f>
        <v>3.5884870918833247</v>
      </c>
      <c r="P1772" s="115">
        <v>879.64510864246586</v>
      </c>
      <c r="Q1772" s="43">
        <f>MIN(500,$B$1-Tabela1[[#This Row],[Entry]])</f>
        <v>500</v>
      </c>
      <c r="R1772" s="41">
        <f>(0.25-Tabela1[[#This Row],[days]]/2000)*$L$2+(Tabela1[[#This Row],[days]]/2000+0.75)*(IF(Tabela1[[#This Row],[real]]&gt;Tabela1[[#This Row],[AV2]],0.4*Tabela1[[#This Row],[real]]+0.6*Tabela1[[#This Row],[AV2]],Tabela1[[#This Row],[AV2]]))</f>
        <v>3.5980297295131911</v>
      </c>
      <c r="S1772" s="42">
        <f>Tabela1[[#This Row],[real]]-Tabela1[[#This Row],[AV2]]</f>
        <v>-2.2653808860511937E-2</v>
      </c>
      <c r="T1772" s="64">
        <f>Tabela1[[#This Row],[real]]/Tabela1[[#This Row],[AV2]]</f>
        <v>0.99370382943901436</v>
      </c>
      <c r="U1772" s="168">
        <v>43406</v>
      </c>
      <c r="V1772" s="191" t="s">
        <v>4398</v>
      </c>
      <c r="W1772" s="191"/>
      <c r="X1772" s="2"/>
    </row>
    <row r="1773" spans="1:24" x14ac:dyDescent="0.2">
      <c r="A1773" s="65">
        <v>118151</v>
      </c>
      <c r="B1773" s="65" t="s">
        <v>1522</v>
      </c>
      <c r="C1773" s="65" t="s">
        <v>5032</v>
      </c>
      <c r="D1773" s="39">
        <v>4</v>
      </c>
      <c r="E1773" s="41">
        <v>3.6972237926837104</v>
      </c>
      <c r="F1773" s="116">
        <v>1989</v>
      </c>
      <c r="G17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2.5571199796881916</v>
      </c>
      <c r="H1773" s="39"/>
      <c r="I1773" s="41">
        <v>0.75</v>
      </c>
      <c r="J1773" s="23">
        <f>(Tabela1[[#This Row],[real]]-1)^3/Tabela1[[#This Row],[Z]]*0.00002</f>
        <v>5.2326258010519525E-4</v>
      </c>
      <c r="K1773" s="66">
        <v>3232.9806834683377</v>
      </c>
      <c r="L1773" s="66">
        <v>5502.3270789688895</v>
      </c>
      <c r="M1773" s="67">
        <v>42409</v>
      </c>
      <c r="N1773" s="22">
        <f>IF(Tabela1[[#This Row],[Entry]]=$B$1,Tabela1[[#This Row],[real]],Tabela1[[#This Row],[L2]]/Tabela1[[#This Row],[days2]])</f>
        <v>3.6753238910834343</v>
      </c>
      <c r="O1773" s="42">
        <f>IF(Tabela1[[#This Row],[Entry]]=$B$1,Tabela1[[#This Row],[real]],Tabela1[[#This Row],[L]]/($B$1-Tabela1[[#This Row],[Entry]]))</f>
        <v>3.651179216303178</v>
      </c>
      <c r="P1773" s="115">
        <v>879.64510864246586</v>
      </c>
      <c r="Q1773" s="43">
        <f>MIN(500,$B$1-Tabela1[[#This Row],[Entry]])</f>
        <v>500</v>
      </c>
      <c r="R1773" s="41">
        <f>(0.25-Tabela1[[#This Row],[days]]/2000)*$L$2+(Tabela1[[#This Row],[days]]/2000+0.75)*(IF(Tabela1[[#This Row],[real]]&gt;Tabela1[[#This Row],[AV2]],0.4*Tabela1[[#This Row],[real]]+0.6*Tabela1[[#This Row],[AV2]],Tabela1[[#This Row],[AV2]]))</f>
        <v>3.6840838517235448</v>
      </c>
      <c r="S1773" s="42">
        <f>Tabela1[[#This Row],[real]]-Tabela1[[#This Row],[AV2]]</f>
        <v>2.1899901600276106E-2</v>
      </c>
      <c r="T1773" s="64">
        <f>Tabela1[[#This Row],[real]]/Tabela1[[#This Row],[AV2]]</f>
        <v>1.0059586317422</v>
      </c>
      <c r="U1773" s="168">
        <v>43405</v>
      </c>
      <c r="V1773" s="191" t="s">
        <v>4013</v>
      </c>
      <c r="W1773" s="191"/>
      <c r="X1773" s="2"/>
    </row>
    <row r="1774" spans="1:24" x14ac:dyDescent="0.2">
      <c r="A1774" s="428">
        <v>3594022</v>
      </c>
      <c r="B1774" s="428" t="s">
        <v>5545</v>
      </c>
      <c r="C1774" s="428" t="s">
        <v>5618</v>
      </c>
      <c r="D1774" s="429">
        <v>3</v>
      </c>
      <c r="E1774" s="430">
        <v>3.0561177401912878</v>
      </c>
      <c r="F1774" s="116">
        <v>2011</v>
      </c>
      <c r="G17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4" s="429"/>
      <c r="I1774" s="430">
        <v>0.33</v>
      </c>
      <c r="J1774" s="432">
        <f>(Tabela1[[#This Row],[real]]-1)^3/Tabela1[[#This Row],[Z]]*0.00002</f>
        <v>5.2681726138853382E-4</v>
      </c>
      <c r="K1774" s="433">
        <v>1289.0055583091169</v>
      </c>
      <c r="L1774" s="66">
        <v>1654.9869279343584</v>
      </c>
      <c r="M1774" s="434">
        <v>43405</v>
      </c>
      <c r="N1774" s="435">
        <f>IF(Tabela1[[#This Row],[Entry]]=$B$1,Tabela1[[#This Row],[real]],Tabela1[[#This Row],[L2]]/Tabela1[[#This Row],[days2]])</f>
        <v>3.2204369350083848</v>
      </c>
      <c r="O1774" s="435">
        <f>IF(Tabela1[[#This Row],[Entry]]=$B$1,Tabela1[[#This Row],[real]],Tabela1[[#This Row],[L]]/($B$1-Tabela1[[#This Row],[Entry]]))</f>
        <v>3.2387219724742824</v>
      </c>
      <c r="P1774" s="431">
        <v>400.25797254302103</v>
      </c>
      <c r="Q1774" s="436">
        <f>MIN(500,$B$1-Tabela1[[#This Row],[Entry]])</f>
        <v>500</v>
      </c>
      <c r="R1774" s="430">
        <f>(0.25-Tabela1[[#This Row],[days]]/2000)*$L$2+(Tabela1[[#This Row],[days]]/2000+0.75)*(IF(Tabela1[[#This Row],[real]]&gt;Tabela1[[#This Row],[AV2]],0.4*Tabela1[[#This Row],[real]]+0.6*Tabela1[[#This Row],[AV2]],Tabela1[[#This Row],[AV2]]))</f>
        <v>3.2204369350083848</v>
      </c>
      <c r="S1774" s="435">
        <f>Tabela1[[#This Row],[real]]-Tabela1[[#This Row],[AV2]]</f>
        <v>-0.164319194817097</v>
      </c>
      <c r="T1774" s="435">
        <f>Tabela1[[#This Row],[real]]/Tabela1[[#This Row],[AV2]]</f>
        <v>0.9489761177960564</v>
      </c>
      <c r="U1774" s="437">
        <v>43405</v>
      </c>
      <c r="V1774" s="191" t="s">
        <v>5001</v>
      </c>
      <c r="W1774" s="191"/>
      <c r="X1774" s="2"/>
    </row>
    <row r="1775" spans="1:24" x14ac:dyDescent="0.2">
      <c r="A1775" s="65">
        <v>134680</v>
      </c>
      <c r="B1775" s="65" t="s">
        <v>778</v>
      </c>
      <c r="C1775" s="65" t="s">
        <v>779</v>
      </c>
      <c r="D1775" s="39">
        <v>3.5</v>
      </c>
      <c r="E1775" s="41">
        <v>3.5733904567635353</v>
      </c>
      <c r="F1775" s="116">
        <v>2004</v>
      </c>
      <c r="G17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5" s="39"/>
      <c r="I1775" s="41">
        <v>0.74</v>
      </c>
      <c r="J1775" s="23">
        <f>(Tabela1[[#This Row],[real]]-1)^3/Tabela1[[#This Row],[Z]]*0.00002</f>
        <v>4.6059087974529097E-4</v>
      </c>
      <c r="K1775" s="66">
        <v>3161.8263039041794</v>
      </c>
      <c r="L1775" s="66">
        <v>5394.0459159295251</v>
      </c>
      <c r="M1775" s="67">
        <v>42409</v>
      </c>
      <c r="N1775" s="22">
        <f>IF(Tabela1[[#This Row],[Entry]]=$B$1,Tabela1[[#This Row],[real]],Tabela1[[#This Row],[L2]]/Tabela1[[#This Row],[days2]])</f>
        <v>3.5944340198557421</v>
      </c>
      <c r="O1775" s="42">
        <f>IF(Tabela1[[#This Row],[Entry]]=$B$1,Tabela1[[#This Row],[real]],Tabela1[[#This Row],[L]]/($B$1-Tabela1[[#This Row],[Entry]]))</f>
        <v>3.5793270842266258</v>
      </c>
      <c r="P1775" s="115">
        <v>879.64510864246586</v>
      </c>
      <c r="Q1775" s="43">
        <f>MIN(500,$B$1-Tabela1[[#This Row],[Entry]])</f>
        <v>500</v>
      </c>
      <c r="R1775" s="41">
        <f>(0.25-Tabela1[[#This Row],[days]]/2000)*$L$2+(Tabela1[[#This Row],[days]]/2000+0.75)*(IF(Tabela1[[#This Row],[real]]&gt;Tabela1[[#This Row],[AV2]],0.4*Tabela1[[#This Row],[real]]+0.6*Tabela1[[#This Row],[AV2]],Tabela1[[#This Row],[AV2]]))</f>
        <v>3.5944340198557421</v>
      </c>
      <c r="S1775" s="42">
        <f>Tabela1[[#This Row],[real]]-Tabela1[[#This Row],[AV2]]</f>
        <v>-2.1043563092206785E-2</v>
      </c>
      <c r="T1775" s="64">
        <f>Tabela1[[#This Row],[real]]/Tabela1[[#This Row],[AV2]]</f>
        <v>0.99414551415439489</v>
      </c>
      <c r="U1775" s="168">
        <v>43405</v>
      </c>
      <c r="V1775" s="191" t="s">
        <v>4724</v>
      </c>
      <c r="W1775" s="191"/>
      <c r="X1775" s="2"/>
    </row>
    <row r="1776" spans="1:24" x14ac:dyDescent="0.2">
      <c r="A1776" s="428">
        <v>7351949</v>
      </c>
      <c r="B1776" s="428" t="s">
        <v>5616</v>
      </c>
      <c r="C1776" s="428" t="s">
        <v>5617</v>
      </c>
      <c r="D1776" s="429">
        <v>3</v>
      </c>
      <c r="E1776" s="430">
        <v>3.1347521131362344</v>
      </c>
      <c r="F1776" s="116">
        <v>2016</v>
      </c>
      <c r="G17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6" s="429"/>
      <c r="I1776" s="430">
        <v>0.33999999999999997</v>
      </c>
      <c r="J1776" s="432">
        <f>(Tabela1[[#This Row],[real]]-1)^3/Tabela1[[#This Row],[Z]]*0.00002</f>
        <v>5.722600586035169E-4</v>
      </c>
      <c r="K1776" s="433">
        <v>1328.7218820997068</v>
      </c>
      <c r="L1776" s="66">
        <v>1707.4076481106183</v>
      </c>
      <c r="M1776" s="434">
        <v>43404</v>
      </c>
      <c r="N1776" s="435">
        <f>IF(Tabela1[[#This Row],[Entry]]=$B$1,Tabela1[[#This Row],[real]],Tabela1[[#This Row],[L2]]/Tabela1[[#This Row],[days2]])</f>
        <v>3.3146970453679359</v>
      </c>
      <c r="O1776" s="435">
        <f>IF(Tabela1[[#This Row],[Entry]]=$B$1,Tabela1[[#This Row],[real]],Tabela1[[#This Row],[L]]/($B$1-Tabela1[[#This Row],[Entry]]))</f>
        <v>3.3347805627160514</v>
      </c>
      <c r="P1776" s="431">
        <v>400.85771457047798</v>
      </c>
      <c r="Q1776" s="436">
        <f>MIN(500,$B$1-Tabela1[[#This Row],[Entry]])</f>
        <v>500</v>
      </c>
      <c r="R1776" s="430">
        <f>(0.25-Tabela1[[#This Row],[days]]/2000)*$L$2+(Tabela1[[#This Row],[days]]/2000+0.75)*(IF(Tabela1[[#This Row],[real]]&gt;Tabela1[[#This Row],[AV2]],0.4*Tabela1[[#This Row],[real]]+0.6*Tabela1[[#This Row],[AV2]],Tabela1[[#This Row],[AV2]]))</f>
        <v>3.3146970453679359</v>
      </c>
      <c r="S1776" s="435">
        <f>Tabela1[[#This Row],[real]]-Tabela1[[#This Row],[AV2]]</f>
        <v>-0.17994493223170149</v>
      </c>
      <c r="T1776" s="435">
        <f>Tabela1[[#This Row],[real]]/Tabela1[[#This Row],[AV2]]</f>
        <v>0.94571300792536617</v>
      </c>
      <c r="U1776" s="437">
        <v>43404</v>
      </c>
      <c r="V1776" s="191" t="s">
        <v>3983</v>
      </c>
      <c r="W1776" s="191"/>
      <c r="X1776" s="2"/>
    </row>
    <row r="1777" spans="1:24" x14ac:dyDescent="0.2">
      <c r="A1777" s="65">
        <v>3869231</v>
      </c>
      <c r="B1777" s="65" t="s">
        <v>2826</v>
      </c>
      <c r="C1777" s="65" t="s">
        <v>2827</v>
      </c>
      <c r="D1777" s="39">
        <v>3.5</v>
      </c>
      <c r="E1777" s="41">
        <v>3.4286058643699868</v>
      </c>
      <c r="F1777" s="116">
        <v>2012</v>
      </c>
      <c r="G17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7" s="39"/>
      <c r="I1777" s="41">
        <v>0.47</v>
      </c>
      <c r="J1777" s="23">
        <f>(Tabela1[[#This Row],[real]]-1)^3/Tabela1[[#This Row],[Z]]*0.00002</f>
        <v>6.0954146688478865E-4</v>
      </c>
      <c r="K1777" s="66">
        <v>2730.6037748659787</v>
      </c>
      <c r="L1777" s="66">
        <v>4522.8439809863603</v>
      </c>
      <c r="M1777" s="67">
        <v>42512</v>
      </c>
      <c r="N1777" s="22">
        <f>IF(Tabela1[[#This Row],[Entry]]=$B$1,Tabela1[[#This Row],[real]],Tabela1[[#This Row],[L2]]/Tabela1[[#This Row],[days2]])</f>
        <v>3.2828359892095413</v>
      </c>
      <c r="O1777" s="42">
        <f>IF(Tabela1[[#This Row],[Entry]]=$B$1,Tabela1[[#This Row],[real]],Tabela1[[#This Row],[L]]/($B$1-Tabela1[[#This Row],[Entry]]))</f>
        <v>3.2213988468563821</v>
      </c>
      <c r="P1777" s="115">
        <v>831.78196651958478</v>
      </c>
      <c r="Q1777" s="43">
        <f>MIN(500,$B$1-Tabela1[[#This Row],[Entry]])</f>
        <v>500</v>
      </c>
      <c r="R1777" s="41">
        <f>(0.25-Tabela1[[#This Row],[days]]/2000)*$L$2+(Tabela1[[#This Row],[days]]/2000+0.75)*(IF(Tabela1[[#This Row],[real]]&gt;Tabela1[[#This Row],[AV2]],0.4*Tabela1[[#This Row],[real]]+0.6*Tabela1[[#This Row],[AV2]],Tabela1[[#This Row],[AV2]]))</f>
        <v>3.3411439392737194</v>
      </c>
      <c r="S1777" s="42">
        <f>Tabela1[[#This Row],[real]]-Tabela1[[#This Row],[AV2]]</f>
        <v>0.14576987516044548</v>
      </c>
      <c r="T1777" s="64">
        <f>Tabela1[[#This Row],[real]]/Tabela1[[#This Row],[AV2]]</f>
        <v>1.0444036423505716</v>
      </c>
      <c r="U1777" s="168">
        <v>43404</v>
      </c>
      <c r="V1777" s="191" t="s">
        <v>4968</v>
      </c>
      <c r="W1777" s="191"/>
      <c r="X1777" s="2"/>
    </row>
    <row r="1778" spans="1:24" x14ac:dyDescent="0.2">
      <c r="A1778" s="65">
        <v>136276</v>
      </c>
      <c r="B1778" s="65" t="s">
        <v>1038</v>
      </c>
      <c r="C1778" s="65" t="s">
        <v>1039</v>
      </c>
      <c r="D1778" s="39">
        <v>3.5</v>
      </c>
      <c r="E1778" s="41">
        <v>3.213858934697833</v>
      </c>
      <c r="F1778" s="116">
        <v>1999</v>
      </c>
      <c r="G17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4.330048586329668</v>
      </c>
      <c r="H1778" s="39"/>
      <c r="I1778" s="41">
        <v>0.74</v>
      </c>
      <c r="J1778" s="23">
        <f>(Tabela1[[#This Row],[real]]-1)^3/Tabela1[[#This Row],[Z]]*0.00002</f>
        <v>2.9325681232884957E-4</v>
      </c>
      <c r="K1778" s="66">
        <v>2804.9324632389425</v>
      </c>
      <c r="L1778" s="66">
        <v>4784.2531390598469</v>
      </c>
      <c r="M1778" s="67">
        <v>42409</v>
      </c>
      <c r="N1778" s="22">
        <f>IF(Tabela1[[#This Row],[Entry]]=$B$1,Tabela1[[#This Row],[real]],Tabela1[[#This Row],[L2]]/Tabela1[[#This Row],[days2]])</f>
        <v>3.1887092142963476</v>
      </c>
      <c r="O1778" s="42">
        <f>IF(Tabela1[[#This Row],[Entry]]=$B$1,Tabela1[[#This Row],[real]],Tabela1[[#This Row],[L]]/($B$1-Tabela1[[#This Row],[Entry]]))</f>
        <v>3.1746868872328116</v>
      </c>
      <c r="P1778" s="115">
        <v>879.64510864246586</v>
      </c>
      <c r="Q1778" s="43">
        <f>MIN(500,$B$1-Tabela1[[#This Row],[Entry]])</f>
        <v>500</v>
      </c>
      <c r="R1778" s="41">
        <f>(0.25-Tabela1[[#This Row],[days]]/2000)*$L$2+(Tabela1[[#This Row],[days]]/2000+0.75)*(IF(Tabela1[[#This Row],[real]]&gt;Tabela1[[#This Row],[AV2]],0.4*Tabela1[[#This Row],[real]]+0.6*Tabela1[[#This Row],[AV2]],Tabela1[[#This Row],[AV2]]))</f>
        <v>3.1987691024569416</v>
      </c>
      <c r="S1778" s="42">
        <f>Tabela1[[#This Row],[real]]-Tabela1[[#This Row],[AV2]]</f>
        <v>2.5149720401485443E-2</v>
      </c>
      <c r="T1778" s="64">
        <f>Tabela1[[#This Row],[real]]/Tabela1[[#This Row],[AV2]]</f>
        <v>1.007887116294182</v>
      </c>
      <c r="U1778" s="172">
        <v>43403</v>
      </c>
      <c r="V1778" s="191" t="s">
        <v>5062</v>
      </c>
      <c r="W1778" s="191"/>
      <c r="X1778" s="2"/>
    </row>
    <row r="1779" spans="1:24" x14ac:dyDescent="0.2">
      <c r="A1779" s="65">
        <v>8677</v>
      </c>
      <c r="B1779" s="65" t="s">
        <v>314</v>
      </c>
      <c r="C1779" s="65" t="s">
        <v>1510</v>
      </c>
      <c r="D1779" s="39">
        <v>3</v>
      </c>
      <c r="E1779" s="41">
        <v>3.0792880261868985</v>
      </c>
      <c r="F1779" s="116">
        <v>1995</v>
      </c>
      <c r="G17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79" s="39"/>
      <c r="I1779" s="41">
        <v>0.6</v>
      </c>
      <c r="J1779" s="23">
        <f>(Tabela1[[#This Row],[real]]-1)^3/Tabela1[[#This Row],[Z]]*0.00002</f>
        <v>2.9965581040739881E-4</v>
      </c>
      <c r="K1779" s="66">
        <v>2568.9991922777535</v>
      </c>
      <c r="L1779" s="66">
        <v>4333.7436276152994</v>
      </c>
      <c r="M1779" s="67">
        <v>42409</v>
      </c>
      <c r="N1779" s="22">
        <f>IF(Tabela1[[#This Row],[Entry]]=$B$1,Tabela1[[#This Row],[real]],Tabela1[[#This Row],[L2]]/Tabela1[[#This Row],[days2]])</f>
        <v>2.9204950576516309</v>
      </c>
      <c r="O1779" s="42">
        <f>IF(Tabela1[[#This Row],[Entry]]=$B$1,Tabela1[[#This Row],[real]],Tabela1[[#This Row],[L]]/($B$1-Tabela1[[#This Row],[Entry]]))</f>
        <v>2.875742287734107</v>
      </c>
      <c r="P1779" s="115">
        <v>879.64510864246586</v>
      </c>
      <c r="Q1779" s="43">
        <f>MIN(500,$B$1-Tabela1[[#This Row],[Entry]])</f>
        <v>500</v>
      </c>
      <c r="R1779" s="41">
        <f>(0.25-Tabela1[[#This Row],[days]]/2000)*$L$2+(Tabela1[[#This Row],[days]]/2000+0.75)*(IF(Tabela1[[#This Row],[real]]&gt;Tabela1[[#This Row],[AV2]],0.4*Tabela1[[#This Row],[real]]+0.6*Tabela1[[#This Row],[AV2]],Tabela1[[#This Row],[AV2]]))</f>
        <v>2.9840122450657383</v>
      </c>
      <c r="S1779" s="42">
        <f>Tabela1[[#This Row],[real]]-Tabela1[[#This Row],[AV2]]</f>
        <v>0.15879296853526759</v>
      </c>
      <c r="T1779" s="64">
        <f>Tabela1[[#This Row],[real]]/Tabela1[[#This Row],[AV2]]</f>
        <v>1.0543719353741872</v>
      </c>
      <c r="U1779" s="168">
        <v>43403</v>
      </c>
      <c r="V1779" s="191" t="s">
        <v>4858</v>
      </c>
      <c r="W1779" s="191"/>
      <c r="X1779" s="2"/>
    </row>
    <row r="1780" spans="1:24" x14ac:dyDescent="0.2">
      <c r="A1780" s="65">
        <v>145280</v>
      </c>
      <c r="B1780" s="65" t="s">
        <v>1902</v>
      </c>
      <c r="C1780" s="65" t="s">
        <v>1903</v>
      </c>
      <c r="D1780" s="39">
        <v>3</v>
      </c>
      <c r="E1780" s="41">
        <v>3.154637816084751</v>
      </c>
      <c r="F1780" s="116">
        <v>1992</v>
      </c>
      <c r="G17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0" s="39"/>
      <c r="I1780" s="41">
        <v>0.72</v>
      </c>
      <c r="J1780" s="23">
        <f>(Tabela1[[#This Row],[real]]-1)^3/Tabela1[[#This Row],[Z]]*0.00002</f>
        <v>2.7785635415394368E-4</v>
      </c>
      <c r="K1780" s="66">
        <v>2536.1323018250964</v>
      </c>
      <c r="L1780" s="66">
        <v>4244.9393450219995</v>
      </c>
      <c r="M1780" s="67">
        <v>42409</v>
      </c>
      <c r="N1780" s="22">
        <f>IF(Tabela1[[#This Row],[Entry]]=$B$1,Tabela1[[#This Row],[real]],Tabela1[[#This Row],[L2]]/Tabela1[[#This Row],[days2]])</f>
        <v>2.8831312502141295</v>
      </c>
      <c r="O1780" s="42">
        <f>IF(Tabela1[[#This Row],[Entry]]=$B$1,Tabela1[[#This Row],[real]],Tabela1[[#This Row],[L]]/($B$1-Tabela1[[#This Row],[Entry]]))</f>
        <v>2.8168144293443924</v>
      </c>
      <c r="P1780" s="115">
        <v>879.64510864246586</v>
      </c>
      <c r="Q1780" s="43">
        <f>MIN(500,$B$1-Tabela1[[#This Row],[Entry]])</f>
        <v>500</v>
      </c>
      <c r="R1780" s="41">
        <f>(0.25-Tabela1[[#This Row],[days]]/2000)*$L$2+(Tabela1[[#This Row],[days]]/2000+0.75)*(IF(Tabela1[[#This Row],[real]]&gt;Tabela1[[#This Row],[AV2]],0.4*Tabela1[[#This Row],[real]]+0.6*Tabela1[[#This Row],[AV2]],Tabela1[[#This Row],[AV2]]))</f>
        <v>2.9917338765623782</v>
      </c>
      <c r="S1780" s="42">
        <f>Tabela1[[#This Row],[real]]-Tabela1[[#This Row],[AV2]]</f>
        <v>0.2715065658706215</v>
      </c>
      <c r="T1780" s="64">
        <f>Tabela1[[#This Row],[real]]/Tabela1[[#This Row],[AV2]]</f>
        <v>1.0941707270005334</v>
      </c>
      <c r="U1780" s="168">
        <v>43403</v>
      </c>
      <c r="V1780" s="191" t="s">
        <v>4731</v>
      </c>
      <c r="W1780" s="191"/>
      <c r="X1780" s="2"/>
    </row>
    <row r="1781" spans="1:24" x14ac:dyDescent="0.2">
      <c r="A1781" s="65">
        <v>4720279</v>
      </c>
      <c r="B1781" s="65" t="s">
        <v>951</v>
      </c>
      <c r="C1781" s="65" t="s">
        <v>952</v>
      </c>
      <c r="D1781" s="39">
        <v>3.5</v>
      </c>
      <c r="E1781" s="41">
        <v>3.5858987089290077</v>
      </c>
      <c r="F1781" s="116">
        <v>2013</v>
      </c>
      <c r="G17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1" s="39"/>
      <c r="I1781" s="41">
        <v>0.72</v>
      </c>
      <c r="J1781" s="23">
        <f>(Tabela1[[#This Row],[real]]-1)^3/Tabela1[[#This Row],[Z]]*0.00002</f>
        <v>4.8032150041905984E-4</v>
      </c>
      <c r="K1781" s="66">
        <v>3193.9435032750612</v>
      </c>
      <c r="L1781" s="66">
        <v>5459.2163181322021</v>
      </c>
      <c r="M1781" s="67">
        <v>42409</v>
      </c>
      <c r="N1781" s="22">
        <f>IF(Tabela1[[#This Row],[Entry]]=$B$1,Tabela1[[#This Row],[real]],Tabela1[[#This Row],[L2]]/Tabela1[[#This Row],[days2]])</f>
        <v>3.6309455619030198</v>
      </c>
      <c r="O1781" s="42">
        <f>IF(Tabela1[[#This Row],[Entry]]=$B$1,Tabela1[[#This Row],[real]],Tabela1[[#This Row],[L]]/($B$1-Tabela1[[#This Row],[Entry]]))</f>
        <v>3.6225722084487075</v>
      </c>
      <c r="P1781" s="115">
        <v>879.64510864246586</v>
      </c>
      <c r="Q1781" s="43">
        <f>MIN(500,$B$1-Tabela1[[#This Row],[Entry]])</f>
        <v>500</v>
      </c>
      <c r="R1781" s="41">
        <f>(0.25-Tabela1[[#This Row],[days]]/2000)*$L$2+(Tabela1[[#This Row],[days]]/2000+0.75)*(IF(Tabela1[[#This Row],[real]]&gt;Tabela1[[#This Row],[AV2]],0.4*Tabela1[[#This Row],[real]]+0.6*Tabela1[[#This Row],[AV2]],Tabela1[[#This Row],[AV2]]))</f>
        <v>3.6309455619030198</v>
      </c>
      <c r="S1781" s="42">
        <f>Tabela1[[#This Row],[real]]-Tabela1[[#This Row],[AV2]]</f>
        <v>-4.5046852974012008E-2</v>
      </c>
      <c r="T1781" s="64">
        <f>Tabela1[[#This Row],[real]]/Tabela1[[#This Row],[AV2]]</f>
        <v>0.98759363030758229</v>
      </c>
      <c r="U1781" s="168">
        <v>43403</v>
      </c>
      <c r="V1781" s="191" t="s">
        <v>4496</v>
      </c>
      <c r="W1781" s="191"/>
      <c r="X1781" s="2"/>
    </row>
    <row r="1782" spans="1:24" x14ac:dyDescent="0.2">
      <c r="A1782" s="65">
        <v>5498156</v>
      </c>
      <c r="B1782" s="65" t="s">
        <v>2917</v>
      </c>
      <c r="C1782" s="65" t="s">
        <v>2918</v>
      </c>
      <c r="D1782" s="39">
        <v>3.5</v>
      </c>
      <c r="E1782" s="41">
        <v>3.2244938686943647</v>
      </c>
      <c r="F1782" s="116">
        <v>2014</v>
      </c>
      <c r="G17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3.0558808070353947</v>
      </c>
      <c r="H1782" s="39"/>
      <c r="I1782" s="41">
        <v>0.42</v>
      </c>
      <c r="J1782" s="23">
        <f>(Tabela1[[#This Row],[real]]-1)^3/Tabela1[[#This Row],[Z]]*0.00002</f>
        <v>5.2417263504346968E-4</v>
      </c>
      <c r="K1782" s="66">
        <v>2549.2408336807753</v>
      </c>
      <c r="L1782" s="66">
        <v>4211.2304509982696</v>
      </c>
      <c r="M1782" s="67">
        <v>42587</v>
      </c>
      <c r="N1782" s="22">
        <f>IF(Tabela1[[#This Row],[Entry]]=$B$1,Tabela1[[#This Row],[real]],Tabela1[[#This Row],[L2]]/Tabela1[[#This Row],[days2]])</f>
        <v>3.1988258806469458</v>
      </c>
      <c r="O1782" s="42">
        <f>IF(Tabela1[[#This Row],[Entry]]=$B$1,Tabela1[[#This Row],[real]],Tabela1[[#This Row],[L]]/($B$1-Tabela1[[#This Row],[Entry]]))</f>
        <v>3.1687211820904961</v>
      </c>
      <c r="P1782" s="115">
        <v>796.93016400292618</v>
      </c>
      <c r="Q1782" s="43">
        <f>MIN(500,$B$1-Tabela1[[#This Row],[Entry]])</f>
        <v>500</v>
      </c>
      <c r="R1782" s="41">
        <f>(0.25-Tabela1[[#This Row],[days]]/2000)*$L$2+(Tabela1[[#This Row],[days]]/2000+0.75)*(IF(Tabela1[[#This Row],[real]]&gt;Tabela1[[#This Row],[AV2]],0.4*Tabela1[[#This Row],[real]]+0.6*Tabela1[[#This Row],[AV2]],Tabela1[[#This Row],[AV2]]))</f>
        <v>3.2090930758659133</v>
      </c>
      <c r="S1782" s="42">
        <f>Tabela1[[#This Row],[real]]-Tabela1[[#This Row],[AV2]]</f>
        <v>2.5667988047418877E-2</v>
      </c>
      <c r="T1782" s="64">
        <f>Tabela1[[#This Row],[real]]/Tabela1[[#This Row],[AV2]]</f>
        <v>1.0080241904389706</v>
      </c>
      <c r="U1782" s="168">
        <v>43402</v>
      </c>
      <c r="V1782" s="191" t="s">
        <v>4199</v>
      </c>
      <c r="W1782" s="191"/>
      <c r="X1782" s="2"/>
    </row>
    <row r="1783" spans="1:24" x14ac:dyDescent="0.2">
      <c r="A1783" s="410">
        <v>9324566</v>
      </c>
      <c r="B1783" s="410" t="s">
        <v>326</v>
      </c>
      <c r="C1783" s="410" t="s">
        <v>5611</v>
      </c>
      <c r="D1783" s="411">
        <v>3.5</v>
      </c>
      <c r="E1783" s="412">
        <v>3.2637017502327943</v>
      </c>
      <c r="F1783" s="116">
        <v>2018</v>
      </c>
      <c r="G17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3" s="411"/>
      <c r="I1783" s="412">
        <v>0.33999999999999997</v>
      </c>
      <c r="J1783" s="414">
        <f>(Tabela1[[#This Row],[real]]-1)^3/Tabela1[[#This Row],[Z]]*0.00002</f>
        <v>6.8235236089561331E-4</v>
      </c>
      <c r="K1783" s="415">
        <v>1399.1519161266426</v>
      </c>
      <c r="L1783" s="66">
        <v>1801.3093115962563</v>
      </c>
      <c r="M1783" s="416">
        <v>43402</v>
      </c>
      <c r="N1783" s="417">
        <f>IF(Tabela1[[#This Row],[Entry]]=$B$1,Tabela1[[#This Row],[real]],Tabela1[[#This Row],[L2]]/Tabela1[[#This Row],[days2]])</f>
        <v>3.4799978215189826</v>
      </c>
      <c r="O1783" s="417">
        <f>IF(Tabela1[[#This Row],[Entry]]=$B$1,Tabela1[[#This Row],[real]],Tabela1[[#This Row],[L]]/($B$1-Tabela1[[#This Row],[Entry]]))</f>
        <v>3.50449282411723</v>
      </c>
      <c r="P1783" s="413">
        <v>402.05539999905159</v>
      </c>
      <c r="Q1783" s="418">
        <f>MIN(500,$B$1-Tabela1[[#This Row],[Entry]])</f>
        <v>500</v>
      </c>
      <c r="R1783" s="412">
        <f>(0.25-Tabela1[[#This Row],[days]]/2000)*$L$2+(Tabela1[[#This Row],[days]]/2000+0.75)*(IF(Tabela1[[#This Row],[real]]&gt;Tabela1[[#This Row],[AV2]],0.4*Tabela1[[#This Row],[real]]+0.6*Tabela1[[#This Row],[AV2]],Tabela1[[#This Row],[AV2]]))</f>
        <v>3.4799978215189826</v>
      </c>
      <c r="S1783" s="417">
        <f>Tabela1[[#This Row],[real]]-Tabela1[[#This Row],[AV2]]</f>
        <v>-0.21629607128618833</v>
      </c>
      <c r="T1783" s="417">
        <f>Tabela1[[#This Row],[real]]/Tabela1[[#This Row],[AV2]]</f>
        <v>0.93784591761848368</v>
      </c>
      <c r="U1783" s="419">
        <v>43402</v>
      </c>
      <c r="V1783" s="191" t="s">
        <v>5612</v>
      </c>
      <c r="W1783" s="191"/>
      <c r="X1783" s="2"/>
    </row>
    <row r="1784" spans="1:24" x14ac:dyDescent="0.2">
      <c r="A1784" s="65">
        <v>13541</v>
      </c>
      <c r="B1784" s="65" t="s">
        <v>2207</v>
      </c>
      <c r="C1784" s="65" t="s">
        <v>2208</v>
      </c>
      <c r="D1784" s="39">
        <v>3.5</v>
      </c>
      <c r="E1784" s="41">
        <v>3.3187087309660748</v>
      </c>
      <c r="F1784" s="116">
        <v>1998</v>
      </c>
      <c r="G17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4" s="39"/>
      <c r="I1784" s="41">
        <v>0.55999999999999994</v>
      </c>
      <c r="J1784" s="23">
        <f>(Tabela1[[#This Row],[real]]-1)^3/Tabela1[[#This Row],[Z]]*0.00002</f>
        <v>4.4522604369419188E-4</v>
      </c>
      <c r="K1784" s="66">
        <v>3060.552402223163</v>
      </c>
      <c r="L1784" s="66">
        <v>5270.4822777480113</v>
      </c>
      <c r="M1784" s="67">
        <v>42409</v>
      </c>
      <c r="N1784" s="22">
        <f>IF(Tabela1[[#This Row],[Entry]]=$B$1,Tabela1[[#This Row],[real]],Tabela1[[#This Row],[L2]]/Tabela1[[#This Row],[days2]])</f>
        <v>3.4793036102325816</v>
      </c>
      <c r="O1784" s="42">
        <f>IF(Tabela1[[#This Row],[Entry]]=$B$1,Tabela1[[#This Row],[real]],Tabela1[[#This Row],[L]]/($B$1-Tabela1[[#This Row],[Entry]]))</f>
        <v>3.4973339600185875</v>
      </c>
      <c r="P1784" s="115">
        <v>879.64510864246586</v>
      </c>
      <c r="Q1784" s="43">
        <f>MIN(500,$B$1-Tabela1[[#This Row],[Entry]])</f>
        <v>500</v>
      </c>
      <c r="R1784" s="41">
        <f>(0.25-Tabela1[[#This Row],[days]]/2000)*$L$2+(Tabela1[[#This Row],[days]]/2000+0.75)*(IF(Tabela1[[#This Row],[real]]&gt;Tabela1[[#This Row],[AV2]],0.4*Tabela1[[#This Row],[real]]+0.6*Tabela1[[#This Row],[AV2]],Tabela1[[#This Row],[AV2]]))</f>
        <v>3.4793036102325816</v>
      </c>
      <c r="S1784" s="42">
        <f>Tabela1[[#This Row],[real]]-Tabela1[[#This Row],[AV2]]</f>
        <v>-0.16059487926650684</v>
      </c>
      <c r="T1784" s="64">
        <f>Tabela1[[#This Row],[real]]/Tabela1[[#This Row],[AV2]]</f>
        <v>0.95384280957999767</v>
      </c>
      <c r="U1784" s="168">
        <v>43402</v>
      </c>
      <c r="V1784" s="191" t="s">
        <v>4851</v>
      </c>
      <c r="W1784" s="191"/>
      <c r="X1784" s="2"/>
    </row>
    <row r="1785" spans="1:24" x14ac:dyDescent="0.2">
      <c r="A1785" s="65">
        <v>74854</v>
      </c>
      <c r="B1785" s="65" t="s">
        <v>1829</v>
      </c>
      <c r="C1785" s="65" t="s">
        <v>2592</v>
      </c>
      <c r="D1785" s="39">
        <v>3.5</v>
      </c>
      <c r="E1785" s="41">
        <v>3.2224679452149081</v>
      </c>
      <c r="F1785" s="116">
        <v>1988</v>
      </c>
      <c r="G17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3.2986060013507723</v>
      </c>
      <c r="H1785" s="39"/>
      <c r="I1785" s="41">
        <v>0.63</v>
      </c>
      <c r="J1785" s="23">
        <f>(Tabela1[[#This Row],[real]]-1)^3/Tabela1[[#This Row],[Z]]*0.00002</f>
        <v>3.4849452835053886E-4</v>
      </c>
      <c r="K1785" s="66">
        <v>2563.2173218273379</v>
      </c>
      <c r="L1785" s="66">
        <v>4273.3096182358686</v>
      </c>
      <c r="M1785" s="67">
        <v>42409</v>
      </c>
      <c r="N1785" s="22">
        <f>IF(Tabela1[[#This Row],[Entry]]=$B$1,Tabela1[[#This Row],[real]],Tabela1[[#This Row],[L2]]/Tabela1[[#This Row],[days2]])</f>
        <v>2.9139220995420376</v>
      </c>
      <c r="O1785" s="42">
        <f>IF(Tabela1[[#This Row],[Entry]]=$B$1,Tabela1[[#This Row],[real]],Tabela1[[#This Row],[L]]/($B$1-Tabela1[[#This Row],[Entry]]))</f>
        <v>2.8356400917291764</v>
      </c>
      <c r="P1785" s="115">
        <v>879.64510864246586</v>
      </c>
      <c r="Q1785" s="43">
        <f>MIN(500,$B$1-Tabela1[[#This Row],[Entry]])</f>
        <v>500</v>
      </c>
      <c r="R1785" s="41">
        <f>(0.25-Tabela1[[#This Row],[days]]/2000)*$L$2+(Tabela1[[#This Row],[days]]/2000+0.75)*(IF(Tabela1[[#This Row],[real]]&gt;Tabela1[[#This Row],[AV2]],0.4*Tabela1[[#This Row],[real]]+0.6*Tabela1[[#This Row],[AV2]],Tabela1[[#This Row],[AV2]]))</f>
        <v>3.0373404378111859</v>
      </c>
      <c r="S1785" s="42">
        <f>Tabela1[[#This Row],[real]]-Tabela1[[#This Row],[AV2]]</f>
        <v>0.30854584567287047</v>
      </c>
      <c r="T1785" s="64">
        <f>Tabela1[[#This Row],[real]]/Tabela1[[#This Row],[AV2]]</f>
        <v>1.1058867859649928</v>
      </c>
      <c r="U1785" s="172">
        <v>43401</v>
      </c>
      <c r="V1785" s="191" t="s">
        <v>4460</v>
      </c>
      <c r="W1785" s="191"/>
      <c r="X1785" s="2"/>
    </row>
    <row r="1786" spans="1:24" x14ac:dyDescent="0.2">
      <c r="A1786" s="10">
        <v>125809</v>
      </c>
      <c r="B1786" s="10" t="s">
        <v>905</v>
      </c>
      <c r="C1786" s="10" t="s">
        <v>1618</v>
      </c>
      <c r="D1786" s="2">
        <v>3.5</v>
      </c>
      <c r="E1786" s="21">
        <v>3.2234333146433092</v>
      </c>
      <c r="F1786" s="116">
        <v>1995</v>
      </c>
      <c r="G17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3.1829454226216956</v>
      </c>
      <c r="I1786" s="21">
        <v>0.76</v>
      </c>
      <c r="J1786" s="23">
        <f>(Tabela1[[#This Row],[real]]-1)^3/Tabela1[[#This Row],[Z]]*0.00002</f>
        <v>2.8926023131263772E-4</v>
      </c>
      <c r="K1786" s="24">
        <v>3013.0596449729428</v>
      </c>
      <c r="L1786" s="66">
        <v>5215.8152823039754</v>
      </c>
      <c r="M1786" s="1">
        <v>42409</v>
      </c>
      <c r="N1786" s="22">
        <f>IF(Tabela1[[#This Row],[Entry]]=$B$1,Tabela1[[#This Row],[real]],Tabela1[[#This Row],[L2]]/Tabela1[[#This Row],[days2]])</f>
        <v>3.4253127941823287</v>
      </c>
      <c r="O1786" s="22">
        <f>IF(Tabela1[[#This Row],[Entry]]=$B$1,Tabela1[[#This Row],[real]],Tabela1[[#This Row],[L]]/($B$1-Tabela1[[#This Row],[Entry]]))</f>
        <v>3.4610585814890347</v>
      </c>
      <c r="P1786" s="35">
        <v>879.64510864246586</v>
      </c>
      <c r="Q1786" s="3">
        <f>MIN(500,$B$1-Tabela1[[#This Row],[Entry]])</f>
        <v>500</v>
      </c>
      <c r="R1786" s="21">
        <f>(0.25-Tabela1[[#This Row],[days]]/2000)*$L$2+(Tabela1[[#This Row],[days]]/2000+0.75)*(IF(Tabela1[[#This Row],[real]]&gt;Tabela1[[#This Row],[AV2]],0.4*Tabela1[[#This Row],[real]]+0.6*Tabela1[[#This Row],[AV2]],Tabela1[[#This Row],[AV2]]))</f>
        <v>3.4253127941823287</v>
      </c>
      <c r="S1786" s="22">
        <f>Tabela1[[#This Row],[real]]-Tabela1[[#This Row],[AV2]]</f>
        <v>-0.20187947953901952</v>
      </c>
      <c r="T1786" s="47">
        <f>Tabela1[[#This Row],[real]]/Tabela1[[#This Row],[AV2]]</f>
        <v>0.94106246884024758</v>
      </c>
      <c r="U1786" s="172">
        <v>43401</v>
      </c>
      <c r="V1786" s="191" t="s">
        <v>4074</v>
      </c>
      <c r="W1786" s="191"/>
      <c r="X1786" s="2"/>
    </row>
    <row r="1787" spans="1:24" x14ac:dyDescent="0.2">
      <c r="A1787" s="65">
        <v>8078</v>
      </c>
      <c r="B1787" s="65" t="s">
        <v>2065</v>
      </c>
      <c r="C1787" s="65" t="s">
        <v>2066</v>
      </c>
      <c r="D1787" s="39">
        <v>3.5</v>
      </c>
      <c r="E1787" s="41">
        <v>3.2042487455090134</v>
      </c>
      <c r="F1787" s="116">
        <v>1977</v>
      </c>
      <c r="G17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5.4814420431493813</v>
      </c>
      <c r="H1787" s="39"/>
      <c r="I1787" s="41">
        <v>0.78</v>
      </c>
      <c r="J1787" s="23">
        <f>(Tabela1[[#This Row],[real]]-1)^3/Tabela1[[#This Row],[Z]]*0.00002</f>
        <v>2.7461053855440989E-4</v>
      </c>
      <c r="K1787" s="66">
        <v>2613.2764556604179</v>
      </c>
      <c r="L1787" s="66">
        <v>4386.997188363719</v>
      </c>
      <c r="M1787" s="67">
        <v>42409</v>
      </c>
      <c r="N1787" s="22">
        <f>IF(Tabela1[[#This Row],[Entry]]=$B$1,Tabela1[[#This Row],[real]],Tabela1[[#This Row],[L2]]/Tabela1[[#This Row],[days2]])</f>
        <v>2.9708304292095953</v>
      </c>
      <c r="O1787" s="42">
        <f>IF(Tabela1[[#This Row],[Entry]]=$B$1,Tabela1[[#This Row],[real]],Tabela1[[#This Row],[L]]/($B$1-Tabela1[[#This Row],[Entry]]))</f>
        <v>2.9110797533933104</v>
      </c>
      <c r="P1787" s="115">
        <v>879.64510864246586</v>
      </c>
      <c r="Q1787" s="43">
        <f>MIN(500,$B$1-Tabela1[[#This Row],[Entry]])</f>
        <v>500</v>
      </c>
      <c r="R1787" s="41">
        <f>(0.25-Tabela1[[#This Row],[days]]/2000)*$L$2+(Tabela1[[#This Row],[days]]/2000+0.75)*(IF(Tabela1[[#This Row],[real]]&gt;Tabela1[[#This Row],[AV2]],0.4*Tabela1[[#This Row],[real]]+0.6*Tabela1[[#This Row],[AV2]],Tabela1[[#This Row],[AV2]]))</f>
        <v>3.0641977557293627</v>
      </c>
      <c r="S1787" s="42">
        <f>Tabela1[[#This Row],[real]]-Tabela1[[#This Row],[AV2]]</f>
        <v>0.23341831629941812</v>
      </c>
      <c r="T1787" s="64">
        <f>Tabela1[[#This Row],[real]]/Tabela1[[#This Row],[AV2]]</f>
        <v>1.0785700570468171</v>
      </c>
      <c r="U1787" s="172">
        <v>43400</v>
      </c>
      <c r="V1787" s="191" t="s">
        <v>4400</v>
      </c>
      <c r="W1787" s="191"/>
      <c r="X1787" s="2"/>
    </row>
    <row r="1788" spans="1:24" x14ac:dyDescent="0.2">
      <c r="A1788" s="420">
        <v>2505786</v>
      </c>
      <c r="B1788" s="420" t="s">
        <v>5609</v>
      </c>
      <c r="C1788" s="420" t="s">
        <v>5610</v>
      </c>
      <c r="D1788" s="421">
        <v>3</v>
      </c>
      <c r="E1788" s="422">
        <v>2.981462605531489</v>
      </c>
      <c r="F1788" s="116">
        <v>2009</v>
      </c>
      <c r="G17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8" s="421"/>
      <c r="I1788" s="422">
        <v>0.25</v>
      </c>
      <c r="J1788" s="414">
        <f>(Tabela1[[#This Row],[real]]-1)^3/Tabela1[[#This Row],[Z]]*0.00002</f>
        <v>6.2236853649940197E-4</v>
      </c>
      <c r="K1788" s="424">
        <v>1285.3252853325514</v>
      </c>
      <c r="L1788" s="66">
        <v>1656.9725608728331</v>
      </c>
      <c r="M1788" s="419">
        <v>43400</v>
      </c>
      <c r="N1788" s="417">
        <f>IF(Tabela1[[#This Row],[Entry]]=$B$1,Tabela1[[#This Row],[real]],Tabela1[[#This Row],[L2]]/Tabela1[[#This Row],[days2]])</f>
        <v>3.1874099988126336</v>
      </c>
      <c r="O1788" s="425">
        <f>IF(Tabela1[[#This Row],[Entry]]=$B$1,Tabela1[[#This Row],[real]],Tabela1[[#This Row],[L]]/($B$1-Tabela1[[#This Row],[Entry]]))</f>
        <v>3.2111871334744828</v>
      </c>
      <c r="P1788" s="423">
        <v>403.2506912544535</v>
      </c>
      <c r="Q1788" s="426">
        <f>MIN(500,$B$1-Tabela1[[#This Row],[Entry]])</f>
        <v>500</v>
      </c>
      <c r="R1788" s="422">
        <f>(0.25-Tabela1[[#This Row],[days]]/2000)*$L$2+(Tabela1[[#This Row],[days]]/2000+0.75)*(IF(Tabela1[[#This Row],[real]]&gt;Tabela1[[#This Row],[AV2]],0.4*Tabela1[[#This Row],[real]]+0.6*Tabela1[[#This Row],[AV2]],Tabela1[[#This Row],[AV2]]))</f>
        <v>3.1874099988126336</v>
      </c>
      <c r="S1788" s="425">
        <f>Tabela1[[#This Row],[real]]-Tabela1[[#This Row],[AV2]]</f>
        <v>-0.20594739328114464</v>
      </c>
      <c r="T1788" s="425">
        <f>Tabela1[[#This Row],[real]]/Tabela1[[#This Row],[AV2]]</f>
        <v>0.93538722870359836</v>
      </c>
      <c r="U1788" s="419">
        <v>43400</v>
      </c>
      <c r="V1788" s="191" t="s">
        <v>3974</v>
      </c>
      <c r="W1788" s="191"/>
      <c r="X1788" s="2"/>
    </row>
    <row r="1789" spans="1:24" x14ac:dyDescent="0.2">
      <c r="A1789" s="10">
        <v>85793</v>
      </c>
      <c r="B1789" s="10" t="s">
        <v>2332</v>
      </c>
      <c r="C1789" s="10" t="s">
        <v>350</v>
      </c>
      <c r="D1789" s="2">
        <v>3.5</v>
      </c>
      <c r="E1789" s="21">
        <v>3.3060206841442983</v>
      </c>
      <c r="F1789" s="116">
        <v>1982</v>
      </c>
      <c r="G17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89" s="39"/>
      <c r="I1789" s="21">
        <v>0.75</v>
      </c>
      <c r="J1789" s="23">
        <f>(Tabela1[[#This Row],[real]]-1)^3/Tabela1[[#This Row],[Z]]*0.00002</f>
        <v>3.2700796243228841E-4</v>
      </c>
      <c r="K1789" s="24">
        <v>2856.2476457648604</v>
      </c>
      <c r="L1789" s="66">
        <v>4852.4756559493035</v>
      </c>
      <c r="M1789" s="1">
        <v>42409</v>
      </c>
      <c r="N1789" s="22">
        <f>IF(Tabela1[[#This Row],[Entry]]=$B$1,Tabela1[[#This Row],[real]],Tabela1[[#This Row],[L2]]/Tabela1[[#This Row],[days2]])</f>
        <v>3.2470454478770825</v>
      </c>
      <c r="O1789" s="22">
        <f>IF(Tabela1[[#This Row],[Entry]]=$B$1,Tabela1[[#This Row],[real]],Tabela1[[#This Row],[L]]/($B$1-Tabela1[[#This Row],[Entry]]))</f>
        <v>3.2199573032178521</v>
      </c>
      <c r="P1789" s="35">
        <v>879.64510864246586</v>
      </c>
      <c r="Q1789" s="3">
        <f>MIN(500,$B$1-Tabela1[[#This Row],[Entry]])</f>
        <v>500</v>
      </c>
      <c r="R1789" s="21">
        <f>(0.25-Tabela1[[#This Row],[days]]/2000)*$L$2+(Tabela1[[#This Row],[days]]/2000+0.75)*(IF(Tabela1[[#This Row],[real]]&gt;Tabela1[[#This Row],[AV2]],0.4*Tabela1[[#This Row],[real]]+0.6*Tabela1[[#This Row],[AV2]],Tabela1[[#This Row],[AV2]]))</f>
        <v>3.2706355423839688</v>
      </c>
      <c r="S1789" s="22">
        <f>Tabela1[[#This Row],[real]]-Tabela1[[#This Row],[AV2]]</f>
        <v>5.8975236267215791E-2</v>
      </c>
      <c r="T1789" s="47">
        <f>Tabela1[[#This Row],[real]]/Tabela1[[#This Row],[AV2]]</f>
        <v>1.0181627381611718</v>
      </c>
      <c r="U1789" s="172">
        <v>43400</v>
      </c>
      <c r="V1789" s="191" t="s">
        <v>3956</v>
      </c>
      <c r="W1789" s="191"/>
      <c r="X1789" s="2"/>
    </row>
    <row r="1790" spans="1:24" x14ac:dyDescent="0.2">
      <c r="A1790" s="65">
        <v>8099</v>
      </c>
      <c r="B1790" s="65" t="s">
        <v>44</v>
      </c>
      <c r="C1790" s="65" t="s">
        <v>2069</v>
      </c>
      <c r="D1790" s="39">
        <v>3.5</v>
      </c>
      <c r="E1790" s="41">
        <v>3.4675209955805819</v>
      </c>
      <c r="F1790" s="116">
        <v>1970</v>
      </c>
      <c r="G17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0" s="39"/>
      <c r="I1790" s="41">
        <v>0.65999999999999992</v>
      </c>
      <c r="J1790" s="23">
        <f>(Tabela1[[#This Row],[real]]-1)^3/Tabela1[[#This Row],[Z]]*0.00002</f>
        <v>4.5526957722600794E-4</v>
      </c>
      <c r="K1790" s="66">
        <v>2901.0005825362987</v>
      </c>
      <c r="L1790" s="66">
        <v>4889.4099785094877</v>
      </c>
      <c r="M1790" s="67">
        <v>42409</v>
      </c>
      <c r="N1790" s="22">
        <f>IF(Tabela1[[#This Row],[Entry]]=$B$1,Tabela1[[#This Row],[real]],Tabela1[[#This Row],[L2]]/Tabela1[[#This Row],[days2]])</f>
        <v>3.2979215754559696</v>
      </c>
      <c r="O1790" s="42">
        <f>IF(Tabela1[[#This Row],[Entry]]=$B$1,Tabela1[[#This Row],[real]],Tabela1[[#This Row],[L]]/($B$1-Tabela1[[#This Row],[Entry]]))</f>
        <v>3.2444658118841989</v>
      </c>
      <c r="P1790" s="115">
        <v>879.64510864246586</v>
      </c>
      <c r="Q1790" s="43">
        <f>MIN(500,$B$1-Tabela1[[#This Row],[Entry]])</f>
        <v>500</v>
      </c>
      <c r="R1790" s="41">
        <f>(0.25-Tabela1[[#This Row],[days]]/2000)*$L$2+(Tabela1[[#This Row],[days]]/2000+0.75)*(IF(Tabela1[[#This Row],[real]]&gt;Tabela1[[#This Row],[AV2]],0.4*Tabela1[[#This Row],[real]]+0.6*Tabela1[[#This Row],[AV2]],Tabela1[[#This Row],[AV2]]))</f>
        <v>3.3657613435058145</v>
      </c>
      <c r="S1790" s="42">
        <f>Tabela1[[#This Row],[real]]-Tabela1[[#This Row],[AV2]]</f>
        <v>0.16959942012461227</v>
      </c>
      <c r="T1790" s="64">
        <f>Tabela1[[#This Row],[real]]/Tabela1[[#This Row],[AV2]]</f>
        <v>1.0514261531829068</v>
      </c>
      <c r="U1790" s="168">
        <v>43400</v>
      </c>
      <c r="V1790" s="191" t="s">
        <v>4138</v>
      </c>
      <c r="W1790" s="191"/>
      <c r="X1790" s="2"/>
    </row>
    <row r="1791" spans="1:24" x14ac:dyDescent="0.2">
      <c r="A1791" s="65">
        <v>5904111</v>
      </c>
      <c r="B1791" s="65" t="s">
        <v>3164</v>
      </c>
      <c r="C1791" s="65" t="s">
        <v>3255</v>
      </c>
      <c r="D1791" s="39">
        <v>4</v>
      </c>
      <c r="E1791" s="41">
        <v>3.8284915890543285</v>
      </c>
      <c r="F1791" s="116">
        <v>2014</v>
      </c>
      <c r="G17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1" s="39"/>
      <c r="I1791" s="41">
        <v>0.64999999999999991</v>
      </c>
      <c r="J1791" s="23">
        <f>(Tabela1[[#This Row],[real]]-1)^3/Tabela1[[#This Row],[Z]]*0.00002</f>
        <v>6.9627582081929068E-4</v>
      </c>
      <c r="K1791" s="66">
        <v>2966.5975412339812</v>
      </c>
      <c r="L1791" s="66">
        <v>4844.3202185003565</v>
      </c>
      <c r="M1791" s="67">
        <v>42696</v>
      </c>
      <c r="N1791" s="22">
        <f>IF(Tabela1[[#This Row],[Entry]]=$B$1,Tabela1[[#This Row],[real]],Tabela1[[#This Row],[L2]]/Tabela1[[#This Row],[days2]])</f>
        <v>3.9751862607468285</v>
      </c>
      <c r="O1791" s="42">
        <f>IF(Tabela1[[#This Row],[Entry]]=$B$1,Tabela1[[#This Row],[real]],Tabela1[[#This Row],[L]]/($B$1-Tabela1[[#This Row],[Entry]]))</f>
        <v>3.9707542774593088</v>
      </c>
      <c r="P1791" s="115">
        <v>746.27887767871255</v>
      </c>
      <c r="Q1791" s="43">
        <f>MIN(500,$B$1-Tabela1[[#This Row],[Entry]])</f>
        <v>500</v>
      </c>
      <c r="R1791" s="41">
        <f>(0.25-Tabela1[[#This Row],[days]]/2000)*$L$2+(Tabela1[[#This Row],[days]]/2000+0.75)*(IF(Tabela1[[#This Row],[real]]&gt;Tabela1[[#This Row],[AV2]],0.4*Tabela1[[#This Row],[real]]+0.6*Tabela1[[#This Row],[AV2]],Tabela1[[#This Row],[AV2]]))</f>
        <v>3.9751862607468285</v>
      </c>
      <c r="S1791" s="42">
        <f>Tabela1[[#This Row],[real]]-Tabela1[[#This Row],[AV2]]</f>
        <v>-0.14669467169249994</v>
      </c>
      <c r="T1791" s="64">
        <f>Tabela1[[#This Row],[real]]/Tabela1[[#This Row],[AV2]]</f>
        <v>0.96309740926078269</v>
      </c>
      <c r="U1791" s="168">
        <v>43400</v>
      </c>
      <c r="V1791" s="191" t="s">
        <v>4145</v>
      </c>
      <c r="W1791" s="191"/>
      <c r="X1791" s="2"/>
    </row>
    <row r="1792" spans="1:24" x14ac:dyDescent="0.2">
      <c r="A1792" s="65">
        <v>153343</v>
      </c>
      <c r="B1792" s="65" t="s">
        <v>1004</v>
      </c>
      <c r="C1792" s="65" t="s">
        <v>1005</v>
      </c>
      <c r="D1792" s="39">
        <v>4</v>
      </c>
      <c r="E1792" s="41">
        <v>3.6703046273901285</v>
      </c>
      <c r="F1792" s="116">
        <v>1983</v>
      </c>
      <c r="G17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3.8614110401695436</v>
      </c>
      <c r="H1792" s="39"/>
      <c r="I1792" s="41">
        <v>0.67</v>
      </c>
      <c r="J1792" s="23">
        <f>(Tabela1[[#This Row],[real]]-1)^3/Tabela1[[#This Row],[Z]]*0.00002</f>
        <v>5.6837846919234277E-4</v>
      </c>
      <c r="K1792" s="66">
        <v>3192.4174189706655</v>
      </c>
      <c r="L1792" s="66">
        <v>5419.0837822201429</v>
      </c>
      <c r="M1792" s="67">
        <v>42409</v>
      </c>
      <c r="N1792" s="22">
        <f>IF(Tabela1[[#This Row],[Entry]]=$B$1,Tabela1[[#This Row],[real]],Tabela1[[#This Row],[L2]]/Tabela1[[#This Row],[days2]])</f>
        <v>3.6292106755387326</v>
      </c>
      <c r="O1792" s="42">
        <f>IF(Tabela1[[#This Row],[Entry]]=$B$1,Tabela1[[#This Row],[real]],Tabela1[[#This Row],[L]]/($B$1-Tabela1[[#This Row],[Entry]]))</f>
        <v>3.5959414613272349</v>
      </c>
      <c r="P1792" s="115">
        <v>879.64510864246586</v>
      </c>
      <c r="Q1792" s="43">
        <f>MIN(500,$B$1-Tabela1[[#This Row],[Entry]])</f>
        <v>500</v>
      </c>
      <c r="R1792" s="41">
        <f>(0.25-Tabela1[[#This Row],[days]]/2000)*$L$2+(Tabela1[[#This Row],[days]]/2000+0.75)*(IF(Tabela1[[#This Row],[real]]&gt;Tabela1[[#This Row],[AV2]],0.4*Tabela1[[#This Row],[real]]+0.6*Tabela1[[#This Row],[AV2]],Tabela1[[#This Row],[AV2]]))</f>
        <v>3.6456482562792907</v>
      </c>
      <c r="S1792" s="42">
        <f>Tabela1[[#This Row],[real]]-Tabela1[[#This Row],[AV2]]</f>
        <v>4.1093951851395971E-2</v>
      </c>
      <c r="T1792" s="64">
        <f>Tabela1[[#This Row],[real]]/Tabela1[[#This Row],[AV2]]</f>
        <v>1.0113231100438378</v>
      </c>
      <c r="U1792" s="168">
        <v>43399</v>
      </c>
      <c r="V1792" s="191" t="s">
        <v>3938</v>
      </c>
      <c r="W1792" s="191"/>
      <c r="X1792" s="2"/>
    </row>
    <row r="1793" spans="1:24" x14ac:dyDescent="0.2">
      <c r="A1793" s="65">
        <v>290</v>
      </c>
      <c r="B1793" s="65" t="s">
        <v>1357</v>
      </c>
      <c r="C1793" s="65" t="s">
        <v>1358</v>
      </c>
      <c r="D1793" s="39">
        <v>3</v>
      </c>
      <c r="E1793" s="41">
        <v>3.1454029530533831</v>
      </c>
      <c r="F1793" s="116">
        <v>1979</v>
      </c>
      <c r="G17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3" s="39"/>
      <c r="I1793" s="41">
        <v>0.63</v>
      </c>
      <c r="J1793" s="23">
        <f>(Tabela1[[#This Row],[real]]-1)^3/Tabela1[[#This Row],[Z]]*0.00002</f>
        <v>3.1348449717908539E-4</v>
      </c>
      <c r="K1793" s="66">
        <v>2374.6145030535231</v>
      </c>
      <c r="L1793" s="66">
        <v>3901.990552828725</v>
      </c>
      <c r="M1793" s="67">
        <v>42409</v>
      </c>
      <c r="N1793" s="22">
        <f>IF(Tabela1[[#This Row],[Entry]]=$B$1,Tabela1[[#This Row],[real]],Tabela1[[#This Row],[L2]]/Tabela1[[#This Row],[days2]])</f>
        <v>2.6995142469651263</v>
      </c>
      <c r="O1793" s="42">
        <f>IF(Tabela1[[#This Row],[Entry]]=$B$1,Tabela1[[#This Row],[real]],Tabela1[[#This Row],[L]]/($B$1-Tabela1[[#This Row],[Entry]]))</f>
        <v>2.5892438970329961</v>
      </c>
      <c r="P1793" s="115">
        <v>879.64510864246586</v>
      </c>
      <c r="Q1793" s="43">
        <f>MIN(500,$B$1-Tabela1[[#This Row],[Entry]])</f>
        <v>500</v>
      </c>
      <c r="R1793" s="41">
        <f>(0.25-Tabela1[[#This Row],[days]]/2000)*$L$2+(Tabela1[[#This Row],[days]]/2000+0.75)*(IF(Tabela1[[#This Row],[real]]&gt;Tabela1[[#This Row],[AV2]],0.4*Tabela1[[#This Row],[real]]+0.6*Tabela1[[#This Row],[AV2]],Tabela1[[#This Row],[AV2]]))</f>
        <v>2.8778697294004294</v>
      </c>
      <c r="S1793" s="42">
        <f>Tabela1[[#This Row],[real]]-Tabela1[[#This Row],[AV2]]</f>
        <v>0.44588870608825681</v>
      </c>
      <c r="T1793" s="64">
        <f>Tabela1[[#This Row],[real]]/Tabela1[[#This Row],[AV2]]</f>
        <v>1.1651736813723204</v>
      </c>
      <c r="U1793" s="168">
        <v>43399</v>
      </c>
      <c r="V1793" s="191" t="s">
        <v>4451</v>
      </c>
      <c r="W1793" s="191"/>
      <c r="X1793" s="2"/>
    </row>
    <row r="1794" spans="1:24" x14ac:dyDescent="0.2">
      <c r="A1794" s="65">
        <v>78262</v>
      </c>
      <c r="B1794" s="65" t="s">
        <v>1792</v>
      </c>
      <c r="C1794" s="65" t="s">
        <v>1844</v>
      </c>
      <c r="D1794" s="39">
        <v>3</v>
      </c>
      <c r="E1794" s="41">
        <v>3.1753253225047917</v>
      </c>
      <c r="F1794" s="116">
        <v>1997</v>
      </c>
      <c r="G17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4" s="39"/>
      <c r="I1794" s="41">
        <v>0.64</v>
      </c>
      <c r="J1794" s="23">
        <f>(Tabela1[[#This Row],[real]]-1)^3/Tabela1[[#This Row],[Z]]*0.00002</f>
        <v>3.2167896881027343E-4</v>
      </c>
      <c r="K1794" s="66">
        <v>2543.8698573757702</v>
      </c>
      <c r="L1794" s="66">
        <v>4249.8961306728443</v>
      </c>
      <c r="M1794" s="67">
        <v>42409</v>
      </c>
      <c r="N1794" s="22">
        <f>IF(Tabela1[[#This Row],[Entry]]=$B$1,Tabela1[[#This Row],[real]],Tabela1[[#This Row],[L2]]/Tabela1[[#This Row],[days2]])</f>
        <v>2.8919274743670891</v>
      </c>
      <c r="O1794" s="42">
        <f>IF(Tabela1[[#This Row],[Entry]]=$B$1,Tabela1[[#This Row],[real]],Tabela1[[#This Row],[L]]/($B$1-Tabela1[[#This Row],[Entry]]))</f>
        <v>2.8201036036316154</v>
      </c>
      <c r="P1794" s="115">
        <v>879.64510864246586</v>
      </c>
      <c r="Q1794" s="43">
        <f>MIN(500,$B$1-Tabela1[[#This Row],[Entry]])</f>
        <v>500</v>
      </c>
      <c r="R1794" s="41">
        <f>(0.25-Tabela1[[#This Row],[days]]/2000)*$L$2+(Tabela1[[#This Row],[days]]/2000+0.75)*(IF(Tabela1[[#This Row],[real]]&gt;Tabela1[[#This Row],[AV2]],0.4*Tabela1[[#This Row],[real]]+0.6*Tabela1[[#This Row],[AV2]],Tabela1[[#This Row],[AV2]]))</f>
        <v>3.0052866136221699</v>
      </c>
      <c r="S1794" s="42">
        <f>Tabela1[[#This Row],[real]]-Tabela1[[#This Row],[AV2]]</f>
        <v>0.28339784813770263</v>
      </c>
      <c r="T1794" s="64">
        <f>Tabela1[[#This Row],[real]]/Tabela1[[#This Row],[AV2]]</f>
        <v>1.0979961809725971</v>
      </c>
      <c r="U1794" s="168">
        <v>43399</v>
      </c>
      <c r="V1794" s="191" t="s">
        <v>4903</v>
      </c>
      <c r="W1794" s="191"/>
      <c r="X1794" s="2"/>
    </row>
    <row r="1795" spans="1:24" x14ac:dyDescent="0.2">
      <c r="A1795" s="65">
        <v>1178</v>
      </c>
      <c r="B1795" s="65" t="s">
        <v>507</v>
      </c>
      <c r="C1795" s="65" t="s">
        <v>3006</v>
      </c>
      <c r="D1795" s="39">
        <v>3.5</v>
      </c>
      <c r="E1795" s="41">
        <v>3.2464896233992873</v>
      </c>
      <c r="F1795" s="116">
        <v>1988</v>
      </c>
      <c r="G17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0.42057701150523519</v>
      </c>
      <c r="H1795" s="39"/>
      <c r="I1795" s="41">
        <v>0.45999999999999996</v>
      </c>
      <c r="J1795" s="23">
        <f>(Tabela1[[#This Row],[real]]-1)^3/Tabela1[[#This Row],[Z]]*0.00002</f>
        <v>4.9293018654958203E-4</v>
      </c>
      <c r="K1795" s="66">
        <v>2661.386651021824</v>
      </c>
      <c r="L1795" s="66">
        <v>4434.3589108945625</v>
      </c>
      <c r="M1795" s="67">
        <v>42618</v>
      </c>
      <c r="N1795" s="22">
        <f>IF(Tabela1[[#This Row],[Entry]]=$B$1,Tabela1[[#This Row],[real]],Tabela1[[#This Row],[L2]]/Tabela1[[#This Row],[days2]])</f>
        <v>3.4010255179953535</v>
      </c>
      <c r="O1795" s="42">
        <f>IF(Tabela1[[#This Row],[Entry]]=$B$1,Tabela1[[#This Row],[real]],Tabela1[[#This Row],[L]]/($B$1-Tabela1[[#This Row],[Entry]]))</f>
        <v>3.4163011640173826</v>
      </c>
      <c r="P1795" s="115">
        <v>782.52475229603965</v>
      </c>
      <c r="Q1795" s="43">
        <f>MIN(500,$B$1-Tabela1[[#This Row],[Entry]])</f>
        <v>500</v>
      </c>
      <c r="R1795" s="41">
        <f>(0.25-Tabela1[[#This Row],[days]]/2000)*$L$2+(Tabela1[[#This Row],[days]]/2000+0.75)*(IF(Tabela1[[#This Row],[real]]&gt;Tabela1[[#This Row],[AV2]],0.4*Tabela1[[#This Row],[real]]+0.6*Tabela1[[#This Row],[AV2]],Tabela1[[#This Row],[AV2]]))</f>
        <v>3.4010255179953535</v>
      </c>
      <c r="S1795" s="42">
        <f>Tabela1[[#This Row],[real]]-Tabela1[[#This Row],[AV2]]</f>
        <v>-0.1545358945960662</v>
      </c>
      <c r="T1795" s="64">
        <f>Tabela1[[#This Row],[real]]/Tabela1[[#This Row],[AV2]]</f>
        <v>0.95456197144702593</v>
      </c>
      <c r="U1795" s="172">
        <v>43398</v>
      </c>
      <c r="V1795" s="191" t="s">
        <v>4190</v>
      </c>
      <c r="W1795" s="191"/>
      <c r="X1795" s="2"/>
    </row>
    <row r="1796" spans="1:24" x14ac:dyDescent="0.2">
      <c r="A1796" s="65">
        <v>4404</v>
      </c>
      <c r="B1796" s="65" t="s">
        <v>1278</v>
      </c>
      <c r="C1796" s="65" t="s">
        <v>3250</v>
      </c>
      <c r="D1796" s="39">
        <v>3</v>
      </c>
      <c r="E1796" s="41">
        <v>2.9873609630648961</v>
      </c>
      <c r="F1796" s="116">
        <v>1989</v>
      </c>
      <c r="G17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6" s="39"/>
      <c r="I1796" s="41">
        <v>0.41</v>
      </c>
      <c r="J1796" s="23">
        <f>(Tabela1[[#This Row],[real]]-1)^3/Tabela1[[#This Row],[Z]]*0.00002</f>
        <v>3.8289209801368107E-4</v>
      </c>
      <c r="K1796" s="66">
        <v>2351.4061771357497</v>
      </c>
      <c r="L1796" s="66">
        <v>3873.5590155862865</v>
      </c>
      <c r="M1796" s="67">
        <v>42693</v>
      </c>
      <c r="N1796" s="22">
        <f>IF(Tabela1[[#This Row],[Entry]]=$B$1,Tabela1[[#This Row],[real]],Tabela1[[#This Row],[L2]]/Tabela1[[#This Row],[days2]])</f>
        <v>3.1449662286559885</v>
      </c>
      <c r="O1796" s="42">
        <f>IF(Tabela1[[#This Row],[Entry]]=$B$1,Tabela1[[#This Row],[real]],Tabela1[[#This Row],[L]]/($B$1-Tabela1[[#This Row],[Entry]]))</f>
        <v>3.1672600290975361</v>
      </c>
      <c r="P1796" s="115">
        <v>747.67294977937831</v>
      </c>
      <c r="Q1796" s="43">
        <f>MIN(500,$B$1-Tabela1[[#This Row],[Entry]])</f>
        <v>500</v>
      </c>
      <c r="R1796" s="41">
        <f>(0.25-Tabela1[[#This Row],[days]]/2000)*$L$2+(Tabela1[[#This Row],[days]]/2000+0.75)*(IF(Tabela1[[#This Row],[real]]&gt;Tabela1[[#This Row],[AV2]],0.4*Tabela1[[#This Row],[real]]+0.6*Tabela1[[#This Row],[AV2]],Tabela1[[#This Row],[AV2]]))</f>
        <v>3.1449662286559885</v>
      </c>
      <c r="S1796" s="42">
        <f>Tabela1[[#This Row],[real]]-Tabela1[[#This Row],[AV2]]</f>
        <v>-0.15760526559109245</v>
      </c>
      <c r="T1796" s="64">
        <f>Tabela1[[#This Row],[real]]/Tabela1[[#This Row],[AV2]]</f>
        <v>0.94988649984376916</v>
      </c>
      <c r="U1796" s="172">
        <v>43398</v>
      </c>
      <c r="V1796" s="191" t="s">
        <v>4786</v>
      </c>
      <c r="W1796" s="191"/>
      <c r="X1796" s="2"/>
    </row>
    <row r="1797" spans="1:24" x14ac:dyDescent="0.2">
      <c r="A1797" s="65">
        <v>3013</v>
      </c>
      <c r="B1797" s="65" t="s">
        <v>3064</v>
      </c>
      <c r="C1797" s="65" t="s">
        <v>3065</v>
      </c>
      <c r="D1797" s="39">
        <v>3</v>
      </c>
      <c r="E1797" s="41">
        <v>3.0581183685467059</v>
      </c>
      <c r="F1797" s="116">
        <v>1981</v>
      </c>
      <c r="G17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7" s="39"/>
      <c r="I1797" s="41">
        <v>0.37999999999999995</v>
      </c>
      <c r="J1797" s="23">
        <f>(Tabela1[[#This Row],[real]]-1)^3/Tabela1[[#This Row],[Z]]*0.00002</f>
        <v>4.5883595790266446E-4</v>
      </c>
      <c r="K1797" s="66">
        <v>2384.8015883747935</v>
      </c>
      <c r="L1797" s="66">
        <v>3922.1598384336917</v>
      </c>
      <c r="M1797" s="67">
        <v>42633</v>
      </c>
      <c r="N1797" s="22">
        <f>IF(Tabela1[[#This Row],[Entry]]=$B$1,Tabela1[[#This Row],[real]],Tabela1[[#This Row],[L2]]/Tabela1[[#This Row],[days2]])</f>
        <v>3.0749636822535211</v>
      </c>
      <c r="O1797" s="42">
        <f>IF(Tabela1[[#This Row],[Entry]]=$B$1,Tabela1[[#This Row],[real]],Tabela1[[#This Row],[L]]/($B$1-Tabela1[[#This Row],[Entry]]))</f>
        <v>3.0570224773450443</v>
      </c>
      <c r="P1797" s="115">
        <v>775.55439179270741</v>
      </c>
      <c r="Q1797" s="43">
        <f>MIN(500,$B$1-Tabela1[[#This Row],[Entry]])</f>
        <v>500</v>
      </c>
      <c r="R1797" s="41">
        <f>(0.25-Tabela1[[#This Row],[days]]/2000)*$L$2+(Tabela1[[#This Row],[days]]/2000+0.75)*(IF(Tabela1[[#This Row],[real]]&gt;Tabela1[[#This Row],[AV2]],0.4*Tabela1[[#This Row],[real]]+0.6*Tabela1[[#This Row],[AV2]],Tabela1[[#This Row],[AV2]]))</f>
        <v>3.0749636822535211</v>
      </c>
      <c r="S1797" s="42">
        <f>Tabela1[[#This Row],[real]]-Tabela1[[#This Row],[AV2]]</f>
        <v>-1.684531370681519E-2</v>
      </c>
      <c r="T1797" s="64">
        <f>Tabela1[[#This Row],[real]]/Tabela1[[#This Row],[AV2]]</f>
        <v>0.99452178449975381</v>
      </c>
      <c r="U1797" s="168">
        <v>43398</v>
      </c>
      <c r="V1797" s="191" t="s">
        <v>3989</v>
      </c>
      <c r="W1797" s="191"/>
      <c r="X1797" s="2"/>
    </row>
    <row r="1798" spans="1:24" x14ac:dyDescent="0.2">
      <c r="A1798" s="10">
        <v>28550</v>
      </c>
      <c r="B1798" s="10" t="s">
        <v>1626</v>
      </c>
      <c r="C1798" s="10" t="s">
        <v>1627</v>
      </c>
      <c r="D1798" s="2">
        <v>3</v>
      </c>
      <c r="E1798" s="21">
        <v>3.1578462802893599</v>
      </c>
      <c r="F1798" s="116">
        <v>2002</v>
      </c>
      <c r="G17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8" s="39"/>
      <c r="I1798" s="21">
        <v>0.74</v>
      </c>
      <c r="J1798" s="23">
        <f>(Tabela1[[#This Row],[real]]-1)^3/Tabela1[[#This Row],[Z]]*0.00002</f>
        <v>2.7155623955404706E-4</v>
      </c>
      <c r="K1798" s="24">
        <v>2987.7001525527612</v>
      </c>
      <c r="L1798" s="66">
        <v>5185.6617338435053</v>
      </c>
      <c r="M1798" s="1">
        <v>42409</v>
      </c>
      <c r="N1798" s="22">
        <f>IF(Tabela1[[#This Row],[Entry]]=$B$1,Tabela1[[#This Row],[real]],Tabela1[[#This Row],[L2]]/Tabela1[[#This Row],[days2]])</f>
        <v>3.3964835627445296</v>
      </c>
      <c r="O1798" s="22">
        <f>IF(Tabela1[[#This Row],[Entry]]=$B$1,Tabela1[[#This Row],[real]],Tabela1[[#This Row],[L]]/($B$1-Tabela1[[#This Row],[Entry]]))</f>
        <v>3.4410495911370309</v>
      </c>
      <c r="P1798" s="35">
        <v>879.64510864246586</v>
      </c>
      <c r="Q1798" s="3">
        <f>MIN(500,$B$1-Tabela1[[#This Row],[Entry]])</f>
        <v>500</v>
      </c>
      <c r="R1798" s="21">
        <f>(0.25-Tabela1[[#This Row],[days]]/2000)*$L$2+(Tabela1[[#This Row],[days]]/2000+0.75)*(IF(Tabela1[[#This Row],[real]]&gt;Tabela1[[#This Row],[AV2]],0.4*Tabela1[[#This Row],[real]]+0.6*Tabela1[[#This Row],[AV2]],Tabela1[[#This Row],[AV2]]))</f>
        <v>3.3964835627445296</v>
      </c>
      <c r="S1798" s="22">
        <f>Tabela1[[#This Row],[real]]-Tabela1[[#This Row],[AV2]]</f>
        <v>-0.23863728245516969</v>
      </c>
      <c r="T1798" s="47">
        <f>Tabela1[[#This Row],[real]]/Tabela1[[#This Row],[AV2]]</f>
        <v>0.92973989773636978</v>
      </c>
      <c r="U1798" s="168">
        <v>43397</v>
      </c>
      <c r="V1798" s="191" t="s">
        <v>4290</v>
      </c>
      <c r="W1798" s="191"/>
      <c r="X1798" s="2"/>
    </row>
    <row r="1799" spans="1:24" x14ac:dyDescent="0.2">
      <c r="A1799" s="65">
        <v>35096</v>
      </c>
      <c r="B1799" s="65" t="s">
        <v>99</v>
      </c>
      <c r="C1799" s="65" t="s">
        <v>1698</v>
      </c>
      <c r="D1799" s="39">
        <v>3.5</v>
      </c>
      <c r="E1799" s="41">
        <v>3.3602120081760694</v>
      </c>
      <c r="F1799" s="116">
        <v>1998</v>
      </c>
      <c r="G17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799" s="39"/>
      <c r="I1799" s="41">
        <v>0.5</v>
      </c>
      <c r="J1799" s="23">
        <f>(Tabela1[[#This Row],[real]]-1)^3/Tabela1[[#This Row],[Z]]*0.00002</f>
        <v>5.2591194881799618E-4</v>
      </c>
      <c r="K1799" s="66">
        <v>3084.9296972515099</v>
      </c>
      <c r="L1799" s="66">
        <v>5299.5499247168382</v>
      </c>
      <c r="M1799" s="67">
        <v>42409</v>
      </c>
      <c r="N1799" s="22">
        <f>IF(Tabela1[[#This Row],[Entry]]=$B$1,Tabela1[[#This Row],[real]],Tabela1[[#This Row],[L2]]/Tabela1[[#This Row],[days2]])</f>
        <v>3.5070162579684028</v>
      </c>
      <c r="O1799" s="42">
        <f>IF(Tabela1[[#This Row],[Entry]]=$B$1,Tabela1[[#This Row],[real]],Tabela1[[#This Row],[L]]/($B$1-Tabela1[[#This Row],[Entry]]))</f>
        <v>3.5166223787105761</v>
      </c>
      <c r="P1799" s="115">
        <v>879.64510864246586</v>
      </c>
      <c r="Q1799" s="43">
        <f>MIN(500,$B$1-Tabela1[[#This Row],[Entry]])</f>
        <v>500</v>
      </c>
      <c r="R1799" s="41">
        <f>(0.25-Tabela1[[#This Row],[days]]/2000)*$L$2+(Tabela1[[#This Row],[days]]/2000+0.75)*(IF(Tabela1[[#This Row],[real]]&gt;Tabela1[[#This Row],[AV2]],0.4*Tabela1[[#This Row],[real]]+0.6*Tabela1[[#This Row],[AV2]],Tabela1[[#This Row],[AV2]]))</f>
        <v>3.5070162579684028</v>
      </c>
      <c r="S1799" s="42">
        <f>Tabela1[[#This Row],[real]]-Tabela1[[#This Row],[AV2]]</f>
        <v>-0.14680424979233342</v>
      </c>
      <c r="T1799" s="64">
        <f>Tabela1[[#This Row],[real]]/Tabela1[[#This Row],[AV2]]</f>
        <v>0.95813984339001146</v>
      </c>
      <c r="U1799" s="168">
        <v>43397</v>
      </c>
      <c r="V1799" s="191" t="s">
        <v>4628</v>
      </c>
      <c r="W1799" s="191"/>
      <c r="X1799" s="2"/>
    </row>
    <row r="1800" spans="1:24" x14ac:dyDescent="0.2">
      <c r="A1800" s="65">
        <v>2130</v>
      </c>
      <c r="B1800" s="65" t="s">
        <v>340</v>
      </c>
      <c r="C1800" s="65" t="s">
        <v>2633</v>
      </c>
      <c r="D1800" s="39">
        <v>3.5</v>
      </c>
      <c r="E1800" s="41">
        <v>3.4572603089979643</v>
      </c>
      <c r="F1800" s="116">
        <v>1995</v>
      </c>
      <c r="G18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0" s="39"/>
      <c r="I1800" s="41">
        <v>0.62</v>
      </c>
      <c r="J1800" s="23">
        <f>(Tabela1[[#This Row],[real]]-1)^3/Tabela1[[#This Row],[Z]]*0.00002</f>
        <v>4.7862105905885371E-4</v>
      </c>
      <c r="K1800" s="66">
        <v>2894.9935103810467</v>
      </c>
      <c r="L1800" s="66">
        <v>4877.3050225735888</v>
      </c>
      <c r="M1800" s="67">
        <v>42409</v>
      </c>
      <c r="N1800" s="22">
        <f>IF(Tabela1[[#This Row],[Entry]]=$B$1,Tabela1[[#This Row],[real]],Tabela1[[#This Row],[L2]]/Tabela1[[#This Row],[days2]])</f>
        <v>3.2910926030712742</v>
      </c>
      <c r="O1800" s="42">
        <f>IF(Tabela1[[#This Row],[Entry]]=$B$1,Tabela1[[#This Row],[real]],Tabela1[[#This Row],[L]]/($B$1-Tabela1[[#This Row],[Entry]]))</f>
        <v>3.2364333261934894</v>
      </c>
      <c r="P1800" s="115">
        <v>879.64510864246586</v>
      </c>
      <c r="Q1800" s="43">
        <f>MIN(500,$B$1-Tabela1[[#This Row],[Entry]])</f>
        <v>500</v>
      </c>
      <c r="R1800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3.3575596854419505</v>
      </c>
      <c r="S1800" s="42">
        <f>Tabela1[[#This Row],[real]]-Tabela1[[#This Row],[AV2]]</f>
        <v>0.16616770592669017</v>
      </c>
      <c r="T1800" s="64">
        <f>Tabela1[[#This Row],[real]]/Tabela1[[#This Row],[AV2]]</f>
        <v>1.0504901338150197</v>
      </c>
      <c r="U1800" s="168">
        <v>43397</v>
      </c>
      <c r="V1800" s="191" t="s">
        <v>4087</v>
      </c>
      <c r="W1800" s="191"/>
      <c r="X1800" s="2"/>
    </row>
    <row r="1801" spans="1:24" x14ac:dyDescent="0.2">
      <c r="A1801" s="75">
        <v>5952123</v>
      </c>
      <c r="B1801" s="75" t="s">
        <v>3635</v>
      </c>
      <c r="C1801" s="75" t="s">
        <v>3636</v>
      </c>
      <c r="D1801" s="76">
        <v>3.5</v>
      </c>
      <c r="E1801" s="77">
        <v>3.2254202429083914</v>
      </c>
      <c r="F1801" s="116">
        <v>2014</v>
      </c>
      <c r="G18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2.9448922315099857</v>
      </c>
      <c r="H1801" s="39"/>
      <c r="I1801" s="77">
        <v>0.55999999999999994</v>
      </c>
      <c r="J1801" s="23">
        <f>(Tabela1[[#This Row],[real]]-1)^3/Tabela1[[#This Row],[Z]]*0.00002</f>
        <v>3.9362082853755949E-4</v>
      </c>
      <c r="K1801" s="112">
        <v>1992.0838806214806</v>
      </c>
      <c r="L1801" s="66">
        <v>2996.1897212330118</v>
      </c>
      <c r="M1801" s="79">
        <v>43055</v>
      </c>
      <c r="N1801" s="22">
        <f>IF(Tabela1[[#This Row],[Entry]]=$B$1,Tabela1[[#This Row],[real]],Tabela1[[#This Row],[L2]]/Tabela1[[#This Row],[days2]])</f>
        <v>3.437858277819291</v>
      </c>
      <c r="O1801" s="64">
        <f>IF(Tabela1[[#This Row],[Entry]]=$B$1,Tabela1[[#This Row],[real]],Tabela1[[#This Row],[L]]/($B$1-Tabela1[[#This Row],[Entry]]))</f>
        <v>3.4798951466120926</v>
      </c>
      <c r="P1801" s="117">
        <v>579.4549162989648</v>
      </c>
      <c r="Q1801" s="78">
        <f>MIN(500,$B$1-Tabela1[[#This Row],[Entry]])</f>
        <v>500</v>
      </c>
      <c r="R1801" s="77">
        <f>(0.25-Tabela1[[#This Row],[days]]/2000)*$L$2+(Tabela1[[#This Row],[days]]/2000+0.75)*(IF(Tabela1[[#This Row],[real]]&gt;Tabela1[[#This Row],[AV2]],0.4*Tabela1[[#This Row],[real]]+0.6*Tabela1[[#This Row],[AV2]],Tabela1[[#This Row],[AV2]]))</f>
        <v>3.437858277819291</v>
      </c>
      <c r="S1801" s="64">
        <f>Tabela1[[#This Row],[real]]-Tabela1[[#This Row],[AV2]]</f>
        <v>-0.21243803491089963</v>
      </c>
      <c r="T1801" s="64">
        <f>Tabela1[[#This Row],[real]]/Tabela1[[#This Row],[AV2]]</f>
        <v>0.93820628491827951</v>
      </c>
      <c r="U1801" s="172">
        <v>43396</v>
      </c>
      <c r="V1801" s="191" t="s">
        <v>3936</v>
      </c>
      <c r="W1801" s="191"/>
      <c r="X1801" s="2"/>
    </row>
    <row r="1802" spans="1:24" x14ac:dyDescent="0.2">
      <c r="A1802" s="10">
        <v>2725626</v>
      </c>
      <c r="B1802" s="10" t="s">
        <v>42</v>
      </c>
      <c r="C1802" s="10" t="s">
        <v>1697</v>
      </c>
      <c r="D1802" s="2">
        <v>3</v>
      </c>
      <c r="E1802" s="21">
        <v>3.017936969136811</v>
      </c>
      <c r="F1802" s="116">
        <v>2010</v>
      </c>
      <c r="G18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02" s="21">
        <v>0.62</v>
      </c>
      <c r="J1802" s="23">
        <f>(Tabela1[[#This Row],[real]]-1)^3/Tabela1[[#This Row],[Z]]*0.00002</f>
        <v>2.6507031644390023E-4</v>
      </c>
      <c r="K1802" s="24">
        <v>2843.0851959490788</v>
      </c>
      <c r="L1802" s="66">
        <v>4929.8306193474427</v>
      </c>
      <c r="M1802" s="1">
        <v>42409</v>
      </c>
      <c r="N1802" s="22">
        <f>IF(Tabela1[[#This Row],[Entry]]=$B$1,Tabela1[[#This Row],[real]],Tabela1[[#This Row],[L2]]/Tabela1[[#This Row],[days2]])</f>
        <v>3.232082084031298</v>
      </c>
      <c r="O1802" s="22">
        <f>IF(Tabela1[[#This Row],[Entry]]=$B$1,Tabela1[[#This Row],[real]],Tabela1[[#This Row],[L]]/($B$1-Tabela1[[#This Row],[Entry]]))</f>
        <v>3.2712877367932598</v>
      </c>
      <c r="P1802" s="35">
        <v>879.64510864246586</v>
      </c>
      <c r="Q1802" s="3">
        <f>MIN(500,$B$1-Tabela1[[#This Row],[Entry]])</f>
        <v>500</v>
      </c>
      <c r="R1802" s="21">
        <f>(0.25-Tabela1[[#This Row],[days]]/2000)*$L$2+(Tabela1[[#This Row],[days]]/2000+0.75)*(IF(Tabela1[[#This Row],[real]]&gt;Tabela1[[#This Row],[AV2]],0.4*Tabela1[[#This Row],[real]]+0.6*Tabela1[[#This Row],[AV2]],Tabela1[[#This Row],[AV2]]))</f>
        <v>3.232082084031298</v>
      </c>
      <c r="S1802" s="22">
        <f>Tabela1[[#This Row],[real]]-Tabela1[[#This Row],[AV2]]</f>
        <v>-0.21414511489448707</v>
      </c>
      <c r="T1802" s="47">
        <f>Tabela1[[#This Row],[real]]/Tabela1[[#This Row],[AV2]]</f>
        <v>0.93374391202732421</v>
      </c>
      <c r="U1802" s="168">
        <v>43396</v>
      </c>
      <c r="V1802" s="191" t="s">
        <v>4937</v>
      </c>
      <c r="W1802" s="191"/>
      <c r="X1802" s="2"/>
    </row>
    <row r="1803" spans="1:24" x14ac:dyDescent="0.2">
      <c r="A1803" s="65">
        <v>87106</v>
      </c>
      <c r="B1803" s="65" t="s">
        <v>2791</v>
      </c>
      <c r="C1803" s="65" t="s">
        <v>2792</v>
      </c>
      <c r="D1803" s="39">
        <v>3.5</v>
      </c>
      <c r="E1803" s="41">
        <v>3.5790002524958382</v>
      </c>
      <c r="F1803" s="116">
        <v>1965</v>
      </c>
      <c r="G18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3" s="39"/>
      <c r="I1803" s="41">
        <v>0.61</v>
      </c>
      <c r="J1803" s="23">
        <f>(Tabela1[[#This Row],[real]]-1)^3/Tabela1[[#This Row],[Z]]*0.00002</f>
        <v>5.6241165826991825E-4</v>
      </c>
      <c r="K1803" s="66">
        <v>3114.2567781118923</v>
      </c>
      <c r="L1803" s="66">
        <v>5277.8477689614574</v>
      </c>
      <c r="M1803" s="67">
        <v>42474</v>
      </c>
      <c r="N1803" s="22">
        <f>IF(Tabela1[[#This Row],[Entry]]=$B$1,Tabela1[[#This Row],[real]],Tabela1[[#This Row],[L2]]/Tabela1[[#This Row],[days2]])</f>
        <v>3.6662459935158669</v>
      </c>
      <c r="O1803" s="42">
        <f>IF(Tabela1[[#This Row],[Entry]]=$B$1,Tabela1[[#This Row],[real]],Tabela1[[#This Row],[L]]/($B$1-Tabela1[[#This Row],[Entry]]))</f>
        <v>3.6600886053824255</v>
      </c>
      <c r="P1803" s="115">
        <v>849.44021312802681</v>
      </c>
      <c r="Q1803" s="43">
        <f>MIN(500,$B$1-Tabela1[[#This Row],[Entry]])</f>
        <v>500</v>
      </c>
      <c r="R1803" s="41">
        <f>(0.25-Tabela1[[#This Row],[days]]/2000)*$L$2+(Tabela1[[#This Row],[days]]/2000+0.75)*(IF(Tabela1[[#This Row],[real]]&gt;Tabela1[[#This Row],[AV2]],0.4*Tabela1[[#This Row],[real]]+0.6*Tabela1[[#This Row],[AV2]],Tabela1[[#This Row],[AV2]]))</f>
        <v>3.6662459935158669</v>
      </c>
      <c r="S1803" s="42">
        <f>Tabela1[[#This Row],[real]]-Tabela1[[#This Row],[AV2]]</f>
        <v>-8.7245741020028689E-2</v>
      </c>
      <c r="T1803" s="64">
        <f>Tabela1[[#This Row],[real]]/Tabela1[[#This Row],[AV2]]</f>
        <v>0.97620297678488244</v>
      </c>
      <c r="U1803" s="168">
        <v>43396</v>
      </c>
      <c r="V1803" s="191" t="s">
        <v>3944</v>
      </c>
      <c r="W1803" s="191"/>
      <c r="X1803" s="2"/>
    </row>
    <row r="1804" spans="1:24" x14ac:dyDescent="0.2">
      <c r="A1804" s="65">
        <v>47559</v>
      </c>
      <c r="B1804" s="65" t="s">
        <v>212</v>
      </c>
      <c r="C1804" s="65" t="s">
        <v>213</v>
      </c>
      <c r="D1804" s="39">
        <v>4.5</v>
      </c>
      <c r="E1804" s="41">
        <v>4.1368936207271263</v>
      </c>
      <c r="F1804" s="116">
        <v>2003</v>
      </c>
      <c r="G18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2.6195190183482548</v>
      </c>
      <c r="H1804" s="39"/>
      <c r="I1804" s="41">
        <v>0.88</v>
      </c>
      <c r="J1804" s="23">
        <f>(Tabela1[[#This Row],[real]]-1)^3/Tabela1[[#This Row],[Z]]*0.00002</f>
        <v>7.0153072495333251E-4</v>
      </c>
      <c r="K1804" s="66">
        <v>3617.9543235203982</v>
      </c>
      <c r="L1804" s="66">
        <v>6138.8966036771126</v>
      </c>
      <c r="M1804" s="67">
        <v>42409</v>
      </c>
      <c r="N1804" s="22">
        <f>IF(Tabela1[[#This Row],[Entry]]=$B$1,Tabela1[[#This Row],[real]],Tabela1[[#This Row],[L2]]/Tabela1[[#This Row],[days2]])</f>
        <v>4.1129704331601369</v>
      </c>
      <c r="O1804" s="42">
        <f>IF(Tabela1[[#This Row],[Entry]]=$B$1,Tabela1[[#This Row],[real]],Tabela1[[#This Row],[L]]/($B$1-Tabela1[[#This Row],[Entry]]))</f>
        <v>4.073587660037898</v>
      </c>
      <c r="P1804" s="115">
        <v>879.64510864246586</v>
      </c>
      <c r="Q1804" s="43">
        <f>MIN(500,$B$1-Tabela1[[#This Row],[Entry]])</f>
        <v>500</v>
      </c>
      <c r="R1804" s="41">
        <f>(0.25-Tabela1[[#This Row],[days]]/2000)*$L$2+(Tabela1[[#This Row],[days]]/2000+0.75)*(IF(Tabela1[[#This Row],[real]]&gt;Tabela1[[#This Row],[AV2]],0.4*Tabela1[[#This Row],[real]]+0.6*Tabela1[[#This Row],[AV2]],Tabela1[[#This Row],[AV2]]))</f>
        <v>4.1225397081869328</v>
      </c>
      <c r="S1804" s="42">
        <f>Tabela1[[#This Row],[real]]-Tabela1[[#This Row],[AV2]]</f>
        <v>2.3923187566989412E-2</v>
      </c>
      <c r="T1804" s="64">
        <f>Tabela1[[#This Row],[real]]/Tabela1[[#This Row],[AV2]]</f>
        <v>1.0058165231079983</v>
      </c>
      <c r="U1804" s="168">
        <v>43395</v>
      </c>
      <c r="V1804" s="191" t="s">
        <v>4754</v>
      </c>
      <c r="W1804" s="191"/>
      <c r="X1804" s="2"/>
    </row>
    <row r="1805" spans="1:24" x14ac:dyDescent="0.2">
      <c r="A1805" s="65">
        <v>84163</v>
      </c>
      <c r="B1805" s="65" t="s">
        <v>2564</v>
      </c>
      <c r="C1805" s="65" t="s">
        <v>1954</v>
      </c>
      <c r="D1805" s="39">
        <v>3</v>
      </c>
      <c r="E1805" s="41">
        <v>2.9388117110809064</v>
      </c>
      <c r="F1805" s="116">
        <v>1998</v>
      </c>
      <c r="G18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5" s="39"/>
      <c r="I1805" s="41">
        <v>0.61</v>
      </c>
      <c r="J1805" s="23">
        <f>(Tabela1[[#This Row],[real]]-1)^3/Tabela1[[#This Row],[Z]]*0.00002</f>
        <v>2.3895001586269609E-4</v>
      </c>
      <c r="K1805" s="66">
        <v>2658.8469014771786</v>
      </c>
      <c r="L1805" s="66">
        <v>4573.4417288568957</v>
      </c>
      <c r="M1805" s="67">
        <v>42409</v>
      </c>
      <c r="N1805" s="22">
        <f>IF(Tabela1[[#This Row],[Entry]]=$B$1,Tabela1[[#This Row],[real]],Tabela1[[#This Row],[L2]]/Tabela1[[#This Row],[days2]])</f>
        <v>3.0226359191384695</v>
      </c>
      <c r="O1805" s="42">
        <f>IF(Tabela1[[#This Row],[Entry]]=$B$1,Tabela1[[#This Row],[real]],Tabela1[[#This Row],[L]]/($B$1-Tabela1[[#This Row],[Entry]]))</f>
        <v>3.0347987583655578</v>
      </c>
      <c r="P1805" s="115">
        <v>879.64510864246586</v>
      </c>
      <c r="Q1805" s="43">
        <f>MIN(500,$B$1-Tabela1[[#This Row],[Entry]])</f>
        <v>500</v>
      </c>
      <c r="R1805" s="41">
        <f>(0.25-Tabela1[[#This Row],[days]]/2000)*$L$2+(Tabela1[[#This Row],[days]]/2000+0.75)*(IF(Tabela1[[#This Row],[real]]&gt;Tabela1[[#This Row],[AV2]],0.4*Tabela1[[#This Row],[real]]+0.6*Tabela1[[#This Row],[AV2]],Tabela1[[#This Row],[AV2]]))</f>
        <v>3.0226359191384695</v>
      </c>
      <c r="S1805" s="42">
        <f>Tabela1[[#This Row],[real]]-Tabela1[[#This Row],[AV2]]</f>
        <v>-8.3824208057563077E-2</v>
      </c>
      <c r="T1805" s="64">
        <f>Tabela1[[#This Row],[real]]/Tabela1[[#This Row],[AV2]]</f>
        <v>0.97226784492078189</v>
      </c>
      <c r="U1805" s="168">
        <v>43395</v>
      </c>
      <c r="V1805" s="191" t="s">
        <v>5136</v>
      </c>
      <c r="W1805" s="191"/>
      <c r="X1805" s="2"/>
    </row>
    <row r="1806" spans="1:24" x14ac:dyDescent="0.2">
      <c r="A1806" s="420">
        <v>9536626</v>
      </c>
      <c r="B1806" s="420" t="s">
        <v>3176</v>
      </c>
      <c r="C1806" s="420" t="s">
        <v>5605</v>
      </c>
      <c r="D1806" s="421">
        <v>3</v>
      </c>
      <c r="E1806" s="422">
        <v>3.0039984828188668</v>
      </c>
      <c r="F1806" s="116">
        <v>2018</v>
      </c>
      <c r="G18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6" s="421"/>
      <c r="I1806" s="422">
        <v>0.33999999999999997</v>
      </c>
      <c r="J1806" s="414">
        <f>(Tabela1[[#This Row],[real]]-1)^3/Tabela1[[#This Row],[Z]]*0.00002</f>
        <v>4.7341634029074843E-4</v>
      </c>
      <c r="K1806" s="424">
        <v>1279.2350996216744</v>
      </c>
      <c r="L1806" s="66">
        <v>1649.1246084983914</v>
      </c>
      <c r="M1806" s="419">
        <v>43395</v>
      </c>
      <c r="N1806" s="417">
        <f>IF(Tabela1[[#This Row],[Entry]]=$B$1,Tabela1[[#This Row],[real]],Tabela1[[#This Row],[L2]]/Tabela1[[#This Row],[days2]])</f>
        <v>3.1490532406021634</v>
      </c>
      <c r="O1806" s="425">
        <f>IF(Tabela1[[#This Row],[Entry]]=$B$1,Tabela1[[#This Row],[real]],Tabela1[[#This Row],[L]]/($B$1-Tabela1[[#This Row],[Entry]]))</f>
        <v>3.1653063502848204</v>
      </c>
      <c r="P1806" s="423">
        <v>406.22847626960368</v>
      </c>
      <c r="Q1806" s="426">
        <f>MIN(500,$B$1-Tabela1[[#This Row],[Entry]])</f>
        <v>500</v>
      </c>
      <c r="R1806" s="422">
        <f>(0.25-Tabela1[[#This Row],[days]]/2000)*$L$2+(Tabela1[[#This Row],[days]]/2000+0.75)*(IF(Tabela1[[#This Row],[real]]&gt;Tabela1[[#This Row],[AV2]],0.4*Tabela1[[#This Row],[real]]+0.6*Tabela1[[#This Row],[AV2]],Tabela1[[#This Row],[AV2]]))</f>
        <v>3.1490532406021634</v>
      </c>
      <c r="S1806" s="425">
        <f>Tabela1[[#This Row],[real]]-Tabela1[[#This Row],[AV2]]</f>
        <v>-0.14505475778329657</v>
      </c>
      <c r="T1806" s="425">
        <f>Tabela1[[#This Row],[real]]/Tabela1[[#This Row],[AV2]]</f>
        <v>0.95393702592479535</v>
      </c>
      <c r="U1806" s="419">
        <v>43395</v>
      </c>
      <c r="V1806" s="191" t="s">
        <v>4202</v>
      </c>
      <c r="W1806" s="191"/>
      <c r="X1806" s="2"/>
    </row>
    <row r="1807" spans="1:24" x14ac:dyDescent="0.2">
      <c r="A1807" s="65">
        <v>34222</v>
      </c>
      <c r="B1807" s="65" t="s">
        <v>1372</v>
      </c>
      <c r="C1807" s="65" t="s">
        <v>1373</v>
      </c>
      <c r="D1807" s="39">
        <v>3.5</v>
      </c>
      <c r="E1807" s="41">
        <v>3.212023566689159</v>
      </c>
      <c r="F1807" s="116">
        <v>1979</v>
      </c>
      <c r="G18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4.5499433953207324</v>
      </c>
      <c r="H1807" s="39"/>
      <c r="I1807" s="41">
        <v>0.77999999999999992</v>
      </c>
      <c r="J1807" s="23">
        <f>(Tabela1[[#This Row],[real]]-1)^3/Tabela1[[#This Row],[Z]]*0.00002</f>
        <v>2.775266170040138E-4</v>
      </c>
      <c r="K1807" s="66">
        <v>2766.2595614943134</v>
      </c>
      <c r="L1807" s="66">
        <v>4699.0502544668689</v>
      </c>
      <c r="M1807" s="67">
        <v>42409</v>
      </c>
      <c r="N1807" s="22">
        <f>IF(Tabela1[[#This Row],[Entry]]=$B$1,Tabela1[[#This Row],[real]],Tabela1[[#This Row],[L2]]/Tabela1[[#This Row],[days2]])</f>
        <v>3.1447450049070493</v>
      </c>
      <c r="O1807" s="42">
        <f>IF(Tabela1[[#This Row],[Entry]]=$B$1,Tabela1[[#This Row],[real]],Tabela1[[#This Row],[L]]/($B$1-Tabela1[[#This Row],[Entry]]))</f>
        <v>3.1181488085380682</v>
      </c>
      <c r="P1807" s="115">
        <v>879.64510864246586</v>
      </c>
      <c r="Q1807" s="43">
        <f>MIN(500,$B$1-Tabela1[[#This Row],[Entry]])</f>
        <v>500</v>
      </c>
      <c r="R1807" s="41">
        <f>(0.25-Tabela1[[#This Row],[days]]/2000)*$L$2+(Tabela1[[#This Row],[days]]/2000+0.75)*(IF(Tabela1[[#This Row],[real]]&gt;Tabela1[[#This Row],[AV2]],0.4*Tabela1[[#This Row],[real]]+0.6*Tabela1[[#This Row],[AV2]],Tabela1[[#This Row],[AV2]]))</f>
        <v>3.171656429619893</v>
      </c>
      <c r="S1807" s="42">
        <f>Tabela1[[#This Row],[real]]-Tabela1[[#This Row],[AV2]]</f>
        <v>6.7278561782109669E-2</v>
      </c>
      <c r="T1807" s="64">
        <f>Tabela1[[#This Row],[real]]/Tabela1[[#This Row],[AV2]]</f>
        <v>1.0213939641138243</v>
      </c>
      <c r="U1807" s="172">
        <v>43394</v>
      </c>
      <c r="V1807" s="191" t="s">
        <v>4037</v>
      </c>
      <c r="W1807" s="191"/>
      <c r="X1807" s="2"/>
    </row>
    <row r="1808" spans="1:24" x14ac:dyDescent="0.2">
      <c r="A1808" s="410">
        <v>9309945</v>
      </c>
      <c r="B1808" s="410" t="s">
        <v>5602</v>
      </c>
      <c r="C1808" s="410" t="s">
        <v>5603</v>
      </c>
      <c r="D1808" s="411">
        <v>3</v>
      </c>
      <c r="E1808" s="412">
        <v>3.0165781223454471</v>
      </c>
      <c r="F1808" s="116">
        <v>2018</v>
      </c>
      <c r="G18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8" s="359"/>
      <c r="I1808" s="412">
        <v>0.32</v>
      </c>
      <c r="J1808" s="414">
        <f>(Tabela1[[#This Row],[real]]-1)^3/Tabela1[[#This Row],[Z]]*0.00002</f>
        <v>5.1253693932639842E-4</v>
      </c>
      <c r="K1808" s="415">
        <v>1293.846241448528</v>
      </c>
      <c r="L1808" s="66">
        <v>1669.9059673349527</v>
      </c>
      <c r="M1808" s="416">
        <v>43394</v>
      </c>
      <c r="N1808" s="417">
        <f>IF(Tabela1[[#This Row],[Entry]]=$B$1,Tabela1[[#This Row],[real]],Tabela1[[#This Row],[L2]]/Tabela1[[#This Row],[days2]])</f>
        <v>3.1803723824509289</v>
      </c>
      <c r="O1808" s="417">
        <f>IF(Tabela1[[#This Row],[Entry]]=$B$1,Tabela1[[#This Row],[real]],Tabela1[[#This Row],[L]]/($B$1-Tabela1[[#This Row],[Entry]]))</f>
        <v>3.1990535772700244</v>
      </c>
      <c r="P1808" s="413">
        <v>406.82224779333404</v>
      </c>
      <c r="Q1808" s="418">
        <f>MIN(500,$B$1-Tabela1[[#This Row],[Entry]])</f>
        <v>500</v>
      </c>
      <c r="R1808" s="412">
        <f>(0.25-Tabela1[[#This Row],[days]]/2000)*$L$2+(Tabela1[[#This Row],[days]]/2000+0.75)*(IF(Tabela1[[#This Row],[real]]&gt;Tabela1[[#This Row],[AV2]],0.4*Tabela1[[#This Row],[real]]+0.6*Tabela1[[#This Row],[AV2]],Tabela1[[#This Row],[AV2]]))</f>
        <v>3.1803723824509289</v>
      </c>
      <c r="S1808" s="417">
        <f>Tabela1[[#This Row],[real]]-Tabela1[[#This Row],[AV2]]</f>
        <v>-0.16379426010548181</v>
      </c>
      <c r="T1808" s="417">
        <f>Tabela1[[#This Row],[real]]/Tabela1[[#This Row],[AV2]]</f>
        <v>0.94849840194522916</v>
      </c>
      <c r="U1808" s="419">
        <v>43394</v>
      </c>
      <c r="V1808" s="191" t="s">
        <v>5604</v>
      </c>
      <c r="W1808" s="191"/>
      <c r="X1808" s="2"/>
    </row>
    <row r="1809" spans="1:24" x14ac:dyDescent="0.2">
      <c r="A1809" s="65">
        <v>2843463</v>
      </c>
      <c r="B1809" s="65" t="s">
        <v>2476</v>
      </c>
      <c r="C1809" s="65" t="s">
        <v>1500</v>
      </c>
      <c r="D1809" s="39">
        <v>3</v>
      </c>
      <c r="E1809" s="41">
        <v>3.0996302039987698</v>
      </c>
      <c r="F1809" s="116">
        <v>2010</v>
      </c>
      <c r="G18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09" s="39"/>
      <c r="I1809" s="41">
        <v>0.67999999999999994</v>
      </c>
      <c r="J1809" s="23">
        <f>(Tabela1[[#This Row],[real]]-1)^3/Tabela1[[#This Row],[Z]]*0.00002</f>
        <v>2.722384841285993E-4</v>
      </c>
      <c r="K1809" s="66">
        <v>2720.6607899270775</v>
      </c>
      <c r="L1809" s="66">
        <v>4642.1368543311255</v>
      </c>
      <c r="M1809" s="67">
        <v>42409</v>
      </c>
      <c r="N1809" s="22">
        <f>IF(Tabela1[[#This Row],[Entry]]=$B$1,Tabela1[[#This Row],[real]],Tabela1[[#This Row],[L2]]/Tabela1[[#This Row],[days2]])</f>
        <v>3.0929073136390253</v>
      </c>
      <c r="O1809" s="42">
        <f>IF(Tabela1[[#This Row],[Entry]]=$B$1,Tabela1[[#This Row],[real]],Tabela1[[#This Row],[L]]/($B$1-Tabela1[[#This Row],[Entry]]))</f>
        <v>3.0803827832323329</v>
      </c>
      <c r="P1809" s="115">
        <v>879.64510864246586</v>
      </c>
      <c r="Q1809" s="43">
        <f>MIN(500,$B$1-Tabela1[[#This Row],[Entry]])</f>
        <v>500</v>
      </c>
      <c r="R1809" s="41">
        <f>(0.25-Tabela1[[#This Row],[days]]/2000)*$L$2+(Tabela1[[#This Row],[days]]/2000+0.75)*(IF(Tabela1[[#This Row],[real]]&gt;Tabela1[[#This Row],[AV2]],0.4*Tabela1[[#This Row],[real]]+0.6*Tabela1[[#This Row],[AV2]],Tabela1[[#This Row],[AV2]]))</f>
        <v>3.0955964697829232</v>
      </c>
      <c r="S1809" s="42">
        <f>Tabela1[[#This Row],[real]]-Tabela1[[#This Row],[AV2]]</f>
        <v>6.7228903597444933E-3</v>
      </c>
      <c r="T1809" s="64">
        <f>Tabela1[[#This Row],[real]]/Tabela1[[#This Row],[AV2]]</f>
        <v>1.0021736475354752</v>
      </c>
      <c r="U1809" s="168">
        <v>43394</v>
      </c>
      <c r="V1809" s="191" t="s">
        <v>4312</v>
      </c>
      <c r="W1809" s="191"/>
      <c r="X1809" s="2"/>
    </row>
    <row r="1810" spans="1:24" x14ac:dyDescent="0.2">
      <c r="A1810" s="65">
        <v>227238</v>
      </c>
      <c r="B1810" s="65" t="s">
        <v>2144</v>
      </c>
      <c r="C1810" s="65" t="s">
        <v>2144</v>
      </c>
      <c r="D1810" s="39">
        <v>3</v>
      </c>
      <c r="E1810" s="41">
        <v>3.1333792612352198</v>
      </c>
      <c r="F1810" s="116">
        <v>2004</v>
      </c>
      <c r="G18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0" s="39"/>
      <c r="I1810" s="41">
        <v>0.65</v>
      </c>
      <c r="J1810" s="23">
        <f>(Tabela1[[#This Row],[real]]-1)^3/Tabela1[[#This Row],[Z]]*0.00002</f>
        <v>2.9875889598433457E-4</v>
      </c>
      <c r="K1810" s="66">
        <v>2745.2965579314105</v>
      </c>
      <c r="L1810" s="66">
        <v>4685.3726752043131</v>
      </c>
      <c r="M1810" s="67">
        <v>42409</v>
      </c>
      <c r="N1810" s="22">
        <f>IF(Tabela1[[#This Row],[Entry]]=$B$1,Tabela1[[#This Row],[real]],Tabela1[[#This Row],[L2]]/Tabela1[[#This Row],[days2]])</f>
        <v>3.1209137991662996</v>
      </c>
      <c r="O1810" s="42">
        <f>IF(Tabela1[[#This Row],[Entry]]=$B$1,Tabela1[[#This Row],[real]],Tabela1[[#This Row],[L]]/($B$1-Tabela1[[#This Row],[Entry]]))</f>
        <v>3.1090727771760536</v>
      </c>
      <c r="P1810" s="115">
        <v>879.64510864246586</v>
      </c>
      <c r="Q1810" s="43">
        <f>MIN(500,$B$1-Tabela1[[#This Row],[Entry]])</f>
        <v>500</v>
      </c>
      <c r="R1810" s="41">
        <f>(0.25-Tabela1[[#This Row],[days]]/2000)*$L$2+(Tabela1[[#This Row],[days]]/2000+0.75)*(IF(Tabela1[[#This Row],[real]]&gt;Tabela1[[#This Row],[AV2]],0.4*Tabela1[[#This Row],[real]]+0.6*Tabela1[[#This Row],[AV2]],Tabela1[[#This Row],[AV2]]))</f>
        <v>3.1258999839938677</v>
      </c>
      <c r="S1810" s="42">
        <f>Tabela1[[#This Row],[real]]-Tabela1[[#This Row],[AV2]]</f>
        <v>1.2465462068920186E-2</v>
      </c>
      <c r="T1810" s="64">
        <f>Tabela1[[#This Row],[real]]/Tabela1[[#This Row],[AV2]]</f>
        <v>1.0039941705766593</v>
      </c>
      <c r="U1810" s="168">
        <v>43394</v>
      </c>
      <c r="V1810" s="191" t="s">
        <v>4602</v>
      </c>
      <c r="W1810" s="191"/>
      <c r="X1810" s="2"/>
    </row>
    <row r="1811" spans="1:24" x14ac:dyDescent="0.2">
      <c r="A1811" s="420">
        <v>8803810</v>
      </c>
      <c r="B1811" s="420" t="s">
        <v>5599</v>
      </c>
      <c r="C1811" s="420" t="s">
        <v>5600</v>
      </c>
      <c r="D1811" s="421">
        <v>3.5</v>
      </c>
      <c r="E1811" s="422">
        <v>3.2517993685309694</v>
      </c>
      <c r="F1811" s="116">
        <v>2017</v>
      </c>
      <c r="G18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1" s="421"/>
      <c r="I1811" s="422">
        <v>0.33999999999999997</v>
      </c>
      <c r="J1811" s="414">
        <f>(Tabela1[[#This Row],[real]]-1)^3/Tabela1[[#This Row],[Z]]*0.00002</f>
        <v>6.7164557470870338E-4</v>
      </c>
      <c r="K1811" s="424">
        <v>1410.9848535938963</v>
      </c>
      <c r="L1811" s="66">
        <v>1823.4831015933214</v>
      </c>
      <c r="M1811" s="419">
        <v>43394</v>
      </c>
      <c r="N1811" s="417">
        <f>IF(Tabela1[[#This Row],[Entry]]=$B$1,Tabela1[[#This Row],[real]],Tabela1[[#This Row],[L2]]/Tabela1[[#This Row],[days2]])</f>
        <v>3.468307992611745</v>
      </c>
      <c r="O1811" s="425">
        <f>IF(Tabela1[[#This Row],[Entry]]=$B$1,Tabela1[[#This Row],[real]],Tabela1[[#This Row],[L]]/($B$1-Tabela1[[#This Row],[Entry]]))</f>
        <v>3.4932626467305008</v>
      </c>
      <c r="P1811" s="423">
        <v>406.82224779333404</v>
      </c>
      <c r="Q1811" s="426">
        <f>MIN(500,$B$1-Tabela1[[#This Row],[Entry]])</f>
        <v>500</v>
      </c>
      <c r="R1811" s="422">
        <f>(0.25-Tabela1[[#This Row],[days]]/2000)*$L$2+(Tabela1[[#This Row],[days]]/2000+0.75)*(IF(Tabela1[[#This Row],[real]]&gt;Tabela1[[#This Row],[AV2]],0.4*Tabela1[[#This Row],[real]]+0.6*Tabela1[[#This Row],[AV2]],Tabela1[[#This Row],[AV2]]))</f>
        <v>3.468307992611745</v>
      </c>
      <c r="S1811" s="425">
        <f>Tabela1[[#This Row],[real]]-Tabela1[[#This Row],[AV2]]</f>
        <v>-0.21650862408077565</v>
      </c>
      <c r="T1811" s="425">
        <f>Tabela1[[#This Row],[real]]/Tabela1[[#This Row],[AV2]]</f>
        <v>0.93757514484238813</v>
      </c>
      <c r="U1811" s="419">
        <v>43394</v>
      </c>
      <c r="V1811" s="191" t="s">
        <v>5601</v>
      </c>
      <c r="W1811" s="191"/>
      <c r="X1811" s="2"/>
    </row>
    <row r="1812" spans="1:24" x14ac:dyDescent="0.2">
      <c r="A1812" s="65">
        <v>7318549</v>
      </c>
      <c r="B1812" s="65" t="s">
        <v>3306</v>
      </c>
      <c r="C1812" s="65" t="s">
        <v>3307</v>
      </c>
      <c r="D1812" s="39">
        <v>3.5</v>
      </c>
      <c r="E1812" s="41">
        <v>3.2446857284819872</v>
      </c>
      <c r="F1812" s="116">
        <v>2016</v>
      </c>
      <c r="G18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0.63670104025858743</v>
      </c>
      <c r="H1812" s="39"/>
      <c r="I1812" s="41">
        <v>0.49</v>
      </c>
      <c r="J1812" s="23">
        <f>(Tabela1[[#This Row],[real]]-1)^3/Tabela1[[#This Row],[Z]]*0.00002</f>
        <v>4.6163693800976358E-4</v>
      </c>
      <c r="K1812" s="66">
        <v>2453.7053248808811</v>
      </c>
      <c r="L1812" s="66">
        <v>3992.3752361320676</v>
      </c>
      <c r="M1812" s="67">
        <v>42722</v>
      </c>
      <c r="N1812" s="22">
        <f>IF(Tabela1[[#This Row],[Entry]]=$B$1,Tabela1[[#This Row],[real]],Tabela1[[#This Row],[L2]]/Tabela1[[#This Row],[days2]])</f>
        <v>3.3420261782660998</v>
      </c>
      <c r="O1812" s="42">
        <f>IF(Tabela1[[#This Row],[Entry]]=$B$1,Tabela1[[#This Row],[real]],Tabela1[[#This Row],[L]]/($B$1-Tabela1[[#This Row],[Entry]]))</f>
        <v>3.3436978527069243</v>
      </c>
      <c r="P1812" s="115">
        <v>734.19691947293643</v>
      </c>
      <c r="Q1812" s="43">
        <f>MIN(500,$B$1-Tabela1[[#This Row],[Entry]])</f>
        <v>500</v>
      </c>
      <c r="R1812" s="41">
        <f>(0.25-Tabela1[[#This Row],[days]]/2000)*$L$2+(Tabela1[[#This Row],[days]]/2000+0.75)*(IF(Tabela1[[#This Row],[real]]&gt;Tabela1[[#This Row],[AV2]],0.4*Tabela1[[#This Row],[real]]+0.6*Tabela1[[#This Row],[AV2]],Tabela1[[#This Row],[AV2]]))</f>
        <v>3.3420261782660998</v>
      </c>
      <c r="S1812" s="42">
        <f>Tabela1[[#This Row],[real]]-Tabela1[[#This Row],[AV2]]</f>
        <v>-9.7340449784112604E-2</v>
      </c>
      <c r="T1812" s="64">
        <f>Tabela1[[#This Row],[real]]/Tabela1[[#This Row],[AV2]]</f>
        <v>0.97087382186975735</v>
      </c>
      <c r="U1812" s="172">
        <v>43393</v>
      </c>
      <c r="V1812" s="191" t="s">
        <v>3968</v>
      </c>
      <c r="W1812" s="191"/>
      <c r="X1812" s="2"/>
    </row>
    <row r="1813" spans="1:24" x14ac:dyDescent="0.2">
      <c r="A1813" s="10">
        <v>1460205</v>
      </c>
      <c r="B1813" s="10" t="s">
        <v>1831</v>
      </c>
      <c r="C1813" s="10" t="s">
        <v>1832</v>
      </c>
      <c r="D1813" s="2">
        <v>3</v>
      </c>
      <c r="E1813" s="21">
        <v>3.1683051444770949</v>
      </c>
      <c r="F1813" s="116">
        <v>2008</v>
      </c>
      <c r="G18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13" s="21">
        <v>0.64</v>
      </c>
      <c r="J1813" s="23">
        <f>(Tabela1[[#This Row],[real]]-1)^3/Tabela1[[#This Row],[Z]]*0.00002</f>
        <v>3.1857465561939007E-4</v>
      </c>
      <c r="K1813" s="24">
        <v>2544.0956248184907</v>
      </c>
      <c r="L1813" s="66">
        <v>4251.5793052157924</v>
      </c>
      <c r="M1813" s="1">
        <v>42409</v>
      </c>
      <c r="N1813" s="22">
        <f>IF(Tabela1[[#This Row],[Entry]]=$B$1,Tabela1[[#This Row],[real]],Tabela1[[#This Row],[L2]]/Tabela1[[#This Row],[days2]])</f>
        <v>2.8921841317855215</v>
      </c>
      <c r="O1813" s="22">
        <f>IF(Tabela1[[#This Row],[Entry]]=$B$1,Tabela1[[#This Row],[real]],Tabela1[[#This Row],[L]]/($B$1-Tabela1[[#This Row],[Entry]]))</f>
        <v>2.8212205077742483</v>
      </c>
      <c r="P1813" s="35">
        <v>879.64510864246586</v>
      </c>
      <c r="Q1813" s="3">
        <f>MIN(500,$B$1-Tabela1[[#This Row],[Entry]])</f>
        <v>500</v>
      </c>
      <c r="R1813" s="21">
        <f>(0.25-Tabela1[[#This Row],[days]]/2000)*$L$2+(Tabela1[[#This Row],[days]]/2000+0.75)*(IF(Tabela1[[#This Row],[real]]&gt;Tabela1[[#This Row],[AV2]],0.4*Tabela1[[#This Row],[real]]+0.6*Tabela1[[#This Row],[AV2]],Tabela1[[#This Row],[AV2]]))</f>
        <v>3.0026325368621505</v>
      </c>
      <c r="S1813" s="22">
        <f>Tabela1[[#This Row],[real]]-Tabela1[[#This Row],[AV2]]</f>
        <v>0.27612101269157341</v>
      </c>
      <c r="T1813" s="47">
        <f>Tabela1[[#This Row],[real]]/Tabela1[[#This Row],[AV2]]</f>
        <v>1.0954714499872134</v>
      </c>
      <c r="U1813" s="168">
        <v>43393</v>
      </c>
      <c r="V1813" s="191" t="s">
        <v>5204</v>
      </c>
      <c r="W1813" s="191"/>
      <c r="X1813" s="2"/>
    </row>
    <row r="1814" spans="1:24" x14ac:dyDescent="0.2">
      <c r="A1814" s="65">
        <v>4650</v>
      </c>
      <c r="B1814" s="65" t="s">
        <v>116</v>
      </c>
      <c r="C1814" s="65" t="s">
        <v>3420</v>
      </c>
      <c r="D1814" s="39">
        <v>3.5</v>
      </c>
      <c r="E1814" s="41">
        <v>3.3985638339719335</v>
      </c>
      <c r="F1814" s="116">
        <v>1967</v>
      </c>
      <c r="G18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4" s="39"/>
      <c r="I1814" s="41">
        <v>0.49</v>
      </c>
      <c r="J1814" s="23">
        <f>(Tabela1[[#This Row],[real]]-1)^3/Tabela1[[#This Row],[Z]]*0.00002</f>
        <v>5.6323256728969015E-4</v>
      </c>
      <c r="K1814" s="66">
        <v>2511.9451974369185</v>
      </c>
      <c r="L1814" s="66">
        <v>4044.498690631181</v>
      </c>
      <c r="M1814" s="67">
        <v>42782</v>
      </c>
      <c r="N1814" s="22">
        <f>IF(Tabela1[[#This Row],[Entry]]=$B$1,Tabela1[[#This Row],[real]],Tabela1[[#This Row],[L2]]/Tabela1[[#This Row],[days2]])</f>
        <v>3.5564068431171618</v>
      </c>
      <c r="O1814" s="42">
        <f>IF(Tabela1[[#This Row],[Entry]]=$B$1,Tabela1[[#This Row],[real]],Tabela1[[#This Row],[L]]/($B$1-Tabela1[[#This Row],[Entry]]))</f>
        <v>3.5665773285989251</v>
      </c>
      <c r="P1814" s="115">
        <v>706.31547745960893</v>
      </c>
      <c r="Q1814" s="43">
        <f>MIN(500,$B$1-Tabela1[[#This Row],[Entry]])</f>
        <v>500</v>
      </c>
      <c r="R1814" s="41">
        <f>(0.25-Tabela1[[#This Row],[days]]/2000)*$L$2+(Tabela1[[#This Row],[days]]/2000+0.75)*(IF(Tabela1[[#This Row],[real]]&gt;Tabela1[[#This Row],[AV2]],0.4*Tabela1[[#This Row],[real]]+0.6*Tabela1[[#This Row],[AV2]],Tabela1[[#This Row],[AV2]]))</f>
        <v>3.5564068431171618</v>
      </c>
      <c r="S1814" s="42">
        <f>Tabela1[[#This Row],[real]]-Tabela1[[#This Row],[AV2]]</f>
        <v>-0.15784300914522831</v>
      </c>
      <c r="T1814" s="64">
        <f>Tabela1[[#This Row],[real]]/Tabela1[[#This Row],[AV2]]</f>
        <v>0.95561727999407398</v>
      </c>
      <c r="U1814" s="168">
        <v>43393</v>
      </c>
      <c r="V1814" s="191" t="s">
        <v>4346</v>
      </c>
      <c r="W1814" s="191"/>
      <c r="X1814" s="2"/>
    </row>
    <row r="1815" spans="1:24" x14ac:dyDescent="0.2">
      <c r="A1815" s="65">
        <v>4102188</v>
      </c>
      <c r="B1815" s="65" t="s">
        <v>3814</v>
      </c>
      <c r="C1815" s="65" t="s">
        <v>191</v>
      </c>
      <c r="D1815" s="39">
        <v>3.5</v>
      </c>
      <c r="E1815" s="41">
        <v>3.4879230244632224</v>
      </c>
      <c r="F1815" s="116">
        <v>2012</v>
      </c>
      <c r="G18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5" s="39"/>
      <c r="I1815" s="41">
        <v>0.76</v>
      </c>
      <c r="J1815" s="23">
        <f>(Tabela1[[#This Row],[real]]-1)^3/Tabela1[[#This Row],[Z]]*0.00002</f>
        <v>4.0525391703300249E-4</v>
      </c>
      <c r="K1815" s="66">
        <v>3130.3835203774315</v>
      </c>
      <c r="L1815" s="66">
        <v>5364.2780768705188</v>
      </c>
      <c r="M1815" s="67">
        <v>42409</v>
      </c>
      <c r="N1815" s="22">
        <f>IF(Tabela1[[#This Row],[Entry]]=$B$1,Tabela1[[#This Row],[real]],Tabela1[[#This Row],[L2]]/Tabela1[[#This Row],[days2]])</f>
        <v>3.5586891686449249</v>
      </c>
      <c r="O1815" s="42">
        <f>IF(Tabela1[[#This Row],[Entry]]=$B$1,Tabela1[[#This Row],[real]],Tabela1[[#This Row],[L]]/($B$1-Tabela1[[#This Row],[Entry]]))</f>
        <v>3.5595740390647106</v>
      </c>
      <c r="P1815" s="115">
        <v>879.64510864246586</v>
      </c>
      <c r="Q1815" s="43">
        <f>MIN(500,$B$1-Tabela1[[#This Row],[Entry]])</f>
        <v>500</v>
      </c>
      <c r="R1815" s="41">
        <f>(0.25-Tabela1[[#This Row],[days]]/2000)*$L$2+(Tabela1[[#This Row],[days]]/2000+0.75)*(IF(Tabela1[[#This Row],[real]]&gt;Tabela1[[#This Row],[AV2]],0.4*Tabela1[[#This Row],[real]]+0.6*Tabela1[[#This Row],[AV2]],Tabela1[[#This Row],[AV2]]))</f>
        <v>3.5586891686449249</v>
      </c>
      <c r="S1815" s="42">
        <f>Tabela1[[#This Row],[real]]-Tabela1[[#This Row],[AV2]]</f>
        <v>-7.0766144181702462E-2</v>
      </c>
      <c r="T1815" s="64">
        <f>Tabela1[[#This Row],[real]]/Tabela1[[#This Row],[AV2]]</f>
        <v>0.98011454756846639</v>
      </c>
      <c r="U1815" s="168">
        <v>43393</v>
      </c>
      <c r="V1815" s="191" t="s">
        <v>4268</v>
      </c>
      <c r="W1815" s="191"/>
      <c r="X1815" s="2"/>
    </row>
    <row r="1816" spans="1:24" x14ac:dyDescent="0.2">
      <c r="A1816" s="65">
        <v>12252</v>
      </c>
      <c r="B1816" s="65" t="s">
        <v>364</v>
      </c>
      <c r="C1816" s="65" t="s">
        <v>2630</v>
      </c>
      <c r="D1816" s="39">
        <v>3</v>
      </c>
      <c r="E1816" s="41">
        <v>3.0111704343078327</v>
      </c>
      <c r="F1816" s="116">
        <v>1981</v>
      </c>
      <c r="G18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6" s="39"/>
      <c r="I1816" s="41">
        <v>0.62</v>
      </c>
      <c r="J1816" s="23">
        <f>(Tabela1[[#This Row],[real]]-1)^3/Tabela1[[#This Row],[Z]]*0.00002</f>
        <v>2.624127508755139E-4</v>
      </c>
      <c r="K1816" s="66">
        <v>2494.748716232798</v>
      </c>
      <c r="L1816" s="66">
        <v>4203.7442403312598</v>
      </c>
      <c r="M1816" s="67">
        <v>42409</v>
      </c>
      <c r="N1816" s="22">
        <f>IF(Tabela1[[#This Row],[Entry]]=$B$1,Tabela1[[#This Row],[real]],Tabela1[[#This Row],[L2]]/Tabela1[[#This Row],[days2]])</f>
        <v>2.8360854755196456</v>
      </c>
      <c r="O1816" s="42">
        <f>IF(Tabela1[[#This Row],[Entry]]=$B$1,Tabela1[[#This Row],[real]],Tabela1[[#This Row],[L]]/($B$1-Tabela1[[#This Row],[Entry]]))</f>
        <v>2.7894785934513999</v>
      </c>
      <c r="P1816" s="115">
        <v>879.64510864246586</v>
      </c>
      <c r="Q1816" s="43">
        <f>MIN(500,$B$1-Tabela1[[#This Row],[Entry]])</f>
        <v>500</v>
      </c>
      <c r="R1816" s="41">
        <f>(0.25-Tabela1[[#This Row],[days]]/2000)*$L$2+(Tabela1[[#This Row],[days]]/2000+0.75)*(IF(Tabela1[[#This Row],[real]]&gt;Tabela1[[#This Row],[AV2]],0.4*Tabela1[[#This Row],[real]]+0.6*Tabela1[[#This Row],[AV2]],Tabela1[[#This Row],[AV2]]))</f>
        <v>2.9061194590349206</v>
      </c>
      <c r="S1816" s="42">
        <f>Tabela1[[#This Row],[real]]-Tabela1[[#This Row],[AV2]]</f>
        <v>0.17508495878818708</v>
      </c>
      <c r="T1816" s="64">
        <f>Tabela1[[#This Row],[real]]/Tabela1[[#This Row],[AV2]]</f>
        <v>1.0617347256630574</v>
      </c>
      <c r="U1816" s="168">
        <v>43392</v>
      </c>
      <c r="V1816" s="191" t="s">
        <v>4518</v>
      </c>
      <c r="W1816" s="191"/>
      <c r="X1816" s="2"/>
    </row>
    <row r="1817" spans="1:24" x14ac:dyDescent="0.2">
      <c r="A1817" s="420">
        <v>5286817</v>
      </c>
      <c r="B1817" s="420" t="s">
        <v>5545</v>
      </c>
      <c r="C1817" s="420" t="s">
        <v>1543</v>
      </c>
      <c r="D1817" s="421">
        <v>3</v>
      </c>
      <c r="E1817" s="422">
        <v>3.1281530809648048</v>
      </c>
      <c r="F1817" s="116">
        <v>2014</v>
      </c>
      <c r="G18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7" s="421"/>
      <c r="I1817" s="422">
        <v>0.33999999999999997</v>
      </c>
      <c r="J1817" s="414">
        <f>(Tabela1[[#This Row],[real]]-1)^3/Tabela1[[#This Row],[Z]]*0.00002</f>
        <v>5.6696946645764894E-4</v>
      </c>
      <c r="K1817" s="424">
        <v>1351.318205986081</v>
      </c>
      <c r="L1817" s="66">
        <v>1746.5776090546265</v>
      </c>
      <c r="M1817" s="419">
        <v>43392</v>
      </c>
      <c r="N1817" s="417">
        <f>IF(Tabela1[[#This Row],[Entry]]=$B$1,Tabela1[[#This Row],[real]],Tabela1[[#This Row],[L2]]/Tabela1[[#This Row],[days2]])</f>
        <v>3.3119894033174946</v>
      </c>
      <c r="O1817" s="425">
        <f>IF(Tabela1[[#This Row],[Entry]]=$B$1,Tabela1[[#This Row],[real]],Tabela1[[#This Row],[L]]/($B$1-Tabela1[[#This Row],[Entry]]))</f>
        <v>3.3331633760584474</v>
      </c>
      <c r="P1817" s="423">
        <v>408.00801011999516</v>
      </c>
      <c r="Q1817" s="426">
        <f>MIN(500,$B$1-Tabela1[[#This Row],[Entry]])</f>
        <v>500</v>
      </c>
      <c r="R1817" s="422">
        <f>(0.25-Tabela1[[#This Row],[days]]/2000)*$L$2+(Tabela1[[#This Row],[days]]/2000+0.75)*(IF(Tabela1[[#This Row],[real]]&gt;Tabela1[[#This Row],[AV2]],0.4*Tabela1[[#This Row],[real]]+0.6*Tabela1[[#This Row],[AV2]],Tabela1[[#This Row],[AV2]]))</f>
        <v>3.3119894033174946</v>
      </c>
      <c r="S1817" s="425">
        <f>Tabela1[[#This Row],[real]]-Tabela1[[#This Row],[AV2]]</f>
        <v>-0.18383632235268976</v>
      </c>
      <c r="T1817" s="425">
        <f>Tabela1[[#This Row],[real]]/Tabela1[[#This Row],[AV2]]</f>
        <v>0.94449368643252662</v>
      </c>
      <c r="U1817" s="419">
        <v>43392</v>
      </c>
      <c r="V1817" s="191" t="s">
        <v>4440</v>
      </c>
      <c r="W1817" s="191"/>
      <c r="X1817" s="2"/>
    </row>
    <row r="1818" spans="1:24" x14ac:dyDescent="0.2">
      <c r="A1818" s="420">
        <v>7779074</v>
      </c>
      <c r="B1818" s="420" t="s">
        <v>3381</v>
      </c>
      <c r="C1818" s="420" t="s">
        <v>5595</v>
      </c>
      <c r="D1818" s="421">
        <v>3</v>
      </c>
      <c r="E1818" s="422">
        <v>3.1644696425220857</v>
      </c>
      <c r="F1818" s="116">
        <v>2014</v>
      </c>
      <c r="G18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8" s="421"/>
      <c r="I1818" s="422">
        <v>0.32999999999999996</v>
      </c>
      <c r="J1818" s="414">
        <f>(Tabela1[[#This Row],[real]]-1)^3/Tabela1[[#This Row],[Z]]*0.00002</f>
        <v>6.1456886286485033E-4</v>
      </c>
      <c r="K1818" s="424">
        <v>1370.7692198113293</v>
      </c>
      <c r="L1818" s="66">
        <v>1772.2764968460322</v>
      </c>
      <c r="M1818" s="419">
        <v>43392</v>
      </c>
      <c r="N1818" s="417">
        <f>IF(Tabela1[[#This Row],[Entry]]=$B$1,Tabela1[[#This Row],[real]],Tabela1[[#This Row],[L2]]/Tabela1[[#This Row],[days2]])</f>
        <v>3.3596625208612596</v>
      </c>
      <c r="O1818" s="425">
        <f>IF(Tabela1[[#This Row],[Entry]]=$B$1,Tabela1[[#This Row],[real]],Tabela1[[#This Row],[L]]/($B$1-Tabela1[[#This Row],[Entry]]))</f>
        <v>3.3822070550496797</v>
      </c>
      <c r="P1818" s="423">
        <v>408.00801011999516</v>
      </c>
      <c r="Q1818" s="426">
        <f>MIN(500,$B$1-Tabela1[[#This Row],[Entry]])</f>
        <v>500</v>
      </c>
      <c r="R1818" s="422">
        <f>(0.25-Tabela1[[#This Row],[days]]/2000)*$L$2+(Tabela1[[#This Row],[days]]/2000+0.75)*(IF(Tabela1[[#This Row],[real]]&gt;Tabela1[[#This Row],[AV2]],0.4*Tabela1[[#This Row],[real]]+0.6*Tabela1[[#This Row],[AV2]],Tabela1[[#This Row],[AV2]]))</f>
        <v>3.3596625208612596</v>
      </c>
      <c r="S1818" s="425">
        <f>Tabela1[[#This Row],[real]]-Tabela1[[#This Row],[AV2]]</f>
        <v>-0.19519287833917387</v>
      </c>
      <c r="T1818" s="425">
        <f>Tabela1[[#This Row],[real]]/Tabela1[[#This Row],[AV2]]</f>
        <v>0.94190104597495838</v>
      </c>
      <c r="U1818" s="419">
        <v>43392</v>
      </c>
      <c r="V1818" s="191" t="s">
        <v>5596</v>
      </c>
      <c r="W1818" s="191"/>
      <c r="X1818" s="2"/>
    </row>
    <row r="1819" spans="1:24" x14ac:dyDescent="0.2">
      <c r="A1819" s="65">
        <v>6949678</v>
      </c>
      <c r="B1819" s="65" t="s">
        <v>2866</v>
      </c>
      <c r="C1819" s="65" t="s">
        <v>2867</v>
      </c>
      <c r="D1819" s="39">
        <v>3.5</v>
      </c>
      <c r="E1819" s="41">
        <v>3.2581134277383175</v>
      </c>
      <c r="F1819" s="116">
        <v>2014</v>
      </c>
      <c r="G18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19" s="39"/>
      <c r="I1819" s="41">
        <v>0.43</v>
      </c>
      <c r="J1819" s="23">
        <f>(Tabela1[[#This Row],[real]]-1)^3/Tabela1[[#This Row],[Z]]*0.00002</f>
        <v>5.3554849092578142E-4</v>
      </c>
      <c r="K1819" s="66">
        <v>2621.4496642233548</v>
      </c>
      <c r="L1819" s="66">
        <v>4351.3451156190649</v>
      </c>
      <c r="M1819" s="67">
        <v>42545</v>
      </c>
      <c r="N1819" s="22">
        <f>IF(Tabela1[[#This Row],[Entry]]=$B$1,Tabela1[[#This Row],[real]],Tabela1[[#This Row],[L2]]/Tabela1[[#This Row],[days2]])</f>
        <v>3.2108013225978627</v>
      </c>
      <c r="O1819" s="42">
        <f>IF(Tabela1[[#This Row],[Entry]]=$B$1,Tabela1[[#This Row],[real]],Tabela1[[#This Row],[L]]/($B$1-Tabela1[[#This Row],[Entry]]))</f>
        <v>3.1738476408600036</v>
      </c>
      <c r="P1819" s="115">
        <v>816.44717341225498</v>
      </c>
      <c r="Q1819" s="43">
        <f>MIN(500,$B$1-Tabela1[[#This Row],[Entry]])</f>
        <v>500</v>
      </c>
      <c r="R1819" s="41">
        <f>(0.25-Tabela1[[#This Row],[days]]/2000)*$L$2+(Tabela1[[#This Row],[days]]/2000+0.75)*(IF(Tabela1[[#This Row],[real]]&gt;Tabela1[[#This Row],[AV2]],0.4*Tabela1[[#This Row],[real]]+0.6*Tabela1[[#This Row],[AV2]],Tabela1[[#This Row],[AV2]]))</f>
        <v>3.2297261646540445</v>
      </c>
      <c r="S1819" s="42">
        <f>Tabela1[[#This Row],[real]]-Tabela1[[#This Row],[AV2]]</f>
        <v>4.7312105140454808E-2</v>
      </c>
      <c r="T1819" s="64">
        <f>Tabela1[[#This Row],[real]]/Tabela1[[#This Row],[AV2]]</f>
        <v>1.0147352951450059</v>
      </c>
      <c r="U1819" s="168">
        <v>43392</v>
      </c>
      <c r="V1819" s="191" t="s">
        <v>4482</v>
      </c>
      <c r="W1819" s="191"/>
      <c r="X1819" s="2"/>
    </row>
    <row r="1820" spans="1:24" x14ac:dyDescent="0.2">
      <c r="A1820" s="65">
        <v>6616343</v>
      </c>
      <c r="B1820" s="65" t="s">
        <v>268</v>
      </c>
      <c r="C1820" s="65" t="s">
        <v>2615</v>
      </c>
      <c r="D1820" s="39">
        <v>4</v>
      </c>
      <c r="E1820" s="41">
        <v>3.7808967500068986</v>
      </c>
      <c r="F1820" s="116">
        <v>2015</v>
      </c>
      <c r="G18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0" s="39">
        <v>3</v>
      </c>
      <c r="I1820" s="41">
        <v>0.67999999999999994</v>
      </c>
      <c r="J1820" s="23">
        <f>(Tabela1[[#This Row],[real]]-1)^3/Tabela1[[#This Row],[Z]]*0.00002</f>
        <v>6.3252205987294932E-4</v>
      </c>
      <c r="K1820" s="66">
        <v>3326.3538552333835</v>
      </c>
      <c r="L1820" s="66">
        <v>5651.9918247036121</v>
      </c>
      <c r="M1820" s="67">
        <v>42409</v>
      </c>
      <c r="N1820" s="22">
        <f>IF(Tabela1[[#This Row],[Entry]]=$B$1,Tabela1[[#This Row],[real]],Tabela1[[#This Row],[L2]]/Tabela1[[#This Row],[days2]])</f>
        <v>3.781472576328949</v>
      </c>
      <c r="O1820" s="42">
        <f>IF(Tabela1[[#This Row],[Entry]]=$B$1,Tabela1[[#This Row],[real]],Tabela1[[#This Row],[L]]/($B$1-Tabela1[[#This Row],[Entry]]))</f>
        <v>3.7504922526234985</v>
      </c>
      <c r="P1820" s="115">
        <v>879.64510864246586</v>
      </c>
      <c r="Q1820" s="43">
        <f>MIN(500,$B$1-Tabela1[[#This Row],[Entry]])</f>
        <v>500</v>
      </c>
      <c r="R1820" s="41">
        <f>(0.25-Tabela1[[#This Row],[days]]/2000)*$L$2+(Tabela1[[#This Row],[days]]/2000+0.75)*(IF(Tabela1[[#This Row],[real]]&gt;Tabela1[[#This Row],[AV2]],0.4*Tabela1[[#This Row],[real]]+0.6*Tabela1[[#This Row],[AV2]],Tabela1[[#This Row],[AV2]]))</f>
        <v>3.781472576328949</v>
      </c>
      <c r="S1820" s="42">
        <f>Tabela1[[#This Row],[real]]-Tabela1[[#This Row],[AV2]]</f>
        <v>-5.7582632205033235E-4</v>
      </c>
      <c r="T1820" s="64">
        <f>Tabela1[[#This Row],[real]]/Tabela1[[#This Row],[AV2]]</f>
        <v>0.99984772431627433</v>
      </c>
      <c r="U1820" s="168">
        <v>43392</v>
      </c>
      <c r="V1820" s="191" t="s">
        <v>3938</v>
      </c>
      <c r="W1820" s="192"/>
      <c r="X1820" s="2"/>
    </row>
    <row r="1821" spans="1:24" x14ac:dyDescent="0.2">
      <c r="A1821" s="65">
        <v>9655</v>
      </c>
      <c r="B1821" s="65" t="s">
        <v>192</v>
      </c>
      <c r="C1821" s="65" t="s">
        <v>2277</v>
      </c>
      <c r="D1821" s="39">
        <v>4</v>
      </c>
      <c r="E1821" s="41">
        <v>3.8517555191617285</v>
      </c>
      <c r="F1821" s="116">
        <v>1979</v>
      </c>
      <c r="G18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21" s="41">
        <v>0.82</v>
      </c>
      <c r="J1821" s="23">
        <f>(Tabela1[[#This Row],[real]]-1)^3/Tabela1[[#This Row],[Z]]*0.00002</f>
        <v>5.6565680410682994E-4</v>
      </c>
      <c r="K1821" s="66">
        <v>3529.4196903873694</v>
      </c>
      <c r="L1821" s="66">
        <v>6060.6839746875166</v>
      </c>
      <c r="M1821" s="67">
        <v>42409</v>
      </c>
      <c r="N1821" s="22">
        <f>IF(Tabela1[[#This Row],[Entry]]=$B$1,Tabela1[[#This Row],[real]],Tabela1[[#This Row],[L2]]/Tabela1[[#This Row],[days2]])</f>
        <v>4.0123223055650632</v>
      </c>
      <c r="O1821" s="42">
        <f>IF(Tabela1[[#This Row],[Entry]]=$B$1,Tabela1[[#This Row],[real]],Tabela1[[#This Row],[L]]/($B$1-Tabela1[[#This Row],[Entry]]))</f>
        <v>4.0216881053002762</v>
      </c>
      <c r="P1821" s="115">
        <v>879.64510864246586</v>
      </c>
      <c r="Q1821" s="43">
        <f>MIN(500,$B$1-Tabela1[[#This Row],[Entry]])</f>
        <v>500</v>
      </c>
      <c r="R1821" s="41">
        <f>(0.25-Tabela1[[#This Row],[days]]/2000)*$L$2+(Tabela1[[#This Row],[days]]/2000+0.75)*(IF(Tabela1[[#This Row],[real]]&gt;Tabela1[[#This Row],[AV2]],0.4*Tabela1[[#This Row],[real]]+0.6*Tabela1[[#This Row],[AV2]],Tabela1[[#This Row],[AV2]]))</f>
        <v>4.0123223055650632</v>
      </c>
      <c r="S1821" s="42">
        <f>Tabela1[[#This Row],[real]]-Tabela1[[#This Row],[AV2]]</f>
        <v>-0.16056678640333466</v>
      </c>
      <c r="T1821" s="64">
        <f>Tabela1[[#This Row],[real]]/Tabela1[[#This Row],[AV2]]</f>
        <v>0.95998158318920945</v>
      </c>
      <c r="U1821" s="172">
        <v>43392</v>
      </c>
      <c r="V1821" s="191" t="s">
        <v>3938</v>
      </c>
      <c r="W1821" s="191"/>
      <c r="X1821" s="2"/>
    </row>
    <row r="1822" spans="1:24" x14ac:dyDescent="0.2">
      <c r="A1822" s="65">
        <v>7171895</v>
      </c>
      <c r="B1822" s="65" t="s">
        <v>3113</v>
      </c>
      <c r="C1822" s="65" t="s">
        <v>3114</v>
      </c>
      <c r="D1822" s="39">
        <v>3</v>
      </c>
      <c r="E1822" s="41">
        <v>2.8302840112997285</v>
      </c>
      <c r="F1822" s="116">
        <v>2016</v>
      </c>
      <c r="G18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2" s="39"/>
      <c r="I1822" s="41">
        <v>0.42</v>
      </c>
      <c r="J1822" s="23">
        <f>(Tabela1[[#This Row],[real]]-1)^3/Tabela1[[#This Row],[Z]]*0.00002</f>
        <v>2.9196861043736047E-4</v>
      </c>
      <c r="K1822" s="66">
        <v>2213.8965370962756</v>
      </c>
      <c r="L1822" s="66">
        <v>3652.0643927590618</v>
      </c>
      <c r="M1822" s="67">
        <v>42649</v>
      </c>
      <c r="N1822" s="22">
        <f>IF(Tabela1[[#This Row],[Entry]]=$B$1,Tabela1[[#This Row],[real]],Tabela1[[#This Row],[L2]]/Tabela1[[#This Row],[days2]])</f>
        <v>2.8822299089594607</v>
      </c>
      <c r="O1822" s="42">
        <f>IF(Tabela1[[#This Row],[Entry]]=$B$1,Tabela1[[#This Row],[real]],Tabela1[[#This Row],[L]]/($B$1-Tabela1[[#This Row],[Entry]]))</f>
        <v>2.8824501916014693</v>
      </c>
      <c r="P1822" s="115">
        <v>768.11934058915301</v>
      </c>
      <c r="Q1822" s="43">
        <f>MIN(500,$B$1-Tabela1[[#This Row],[Entry]])</f>
        <v>500</v>
      </c>
      <c r="R1822" s="41">
        <f>(0.25-Tabela1[[#This Row],[days]]/2000)*$L$2+(Tabela1[[#This Row],[days]]/2000+0.75)*(IF(Tabela1[[#This Row],[real]]&gt;Tabela1[[#This Row],[AV2]],0.4*Tabela1[[#This Row],[real]]+0.6*Tabela1[[#This Row],[AV2]],Tabela1[[#This Row],[AV2]]))</f>
        <v>2.8822299089594607</v>
      </c>
      <c r="S1822" s="42">
        <f>Tabela1[[#This Row],[real]]-Tabela1[[#This Row],[AV2]]</f>
        <v>-5.1945897659732232E-2</v>
      </c>
      <c r="T1822" s="64">
        <f>Tabela1[[#This Row],[real]]/Tabela1[[#This Row],[AV2]]</f>
        <v>0.98197718457564487</v>
      </c>
      <c r="U1822" s="168">
        <v>43391</v>
      </c>
      <c r="V1822" s="191" t="s">
        <v>5014</v>
      </c>
      <c r="W1822" s="191"/>
      <c r="X1822" s="2"/>
    </row>
    <row r="1823" spans="1:24" x14ac:dyDescent="0.2">
      <c r="A1823" s="65">
        <v>1745</v>
      </c>
      <c r="B1823" s="65" t="s">
        <v>1024</v>
      </c>
      <c r="C1823" s="65" t="s">
        <v>3058</v>
      </c>
      <c r="D1823" s="39">
        <v>3</v>
      </c>
      <c r="E1823" s="41">
        <v>2.8653013292741165</v>
      </c>
      <c r="F1823" s="116">
        <v>1973</v>
      </c>
      <c r="G18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3" s="39"/>
      <c r="I1823" s="41">
        <v>0.41</v>
      </c>
      <c r="J1823" s="23">
        <f>(Tabela1[[#This Row],[real]]-1)^3/Tabela1[[#This Row],[Z]]*0.00002</f>
        <v>3.1658704419965919E-4</v>
      </c>
      <c r="K1823" s="66">
        <v>2066.0915094795246</v>
      </c>
      <c r="L1823" s="66">
        <v>3334.3117435118706</v>
      </c>
      <c r="M1823" s="67">
        <v>42632</v>
      </c>
      <c r="N1823" s="22">
        <f>IF(Tabela1[[#This Row],[Entry]]=$B$1,Tabela1[[#This Row],[real]],Tabela1[[#This Row],[L2]]/Tabela1[[#This Row],[days2]])</f>
        <v>2.6624235873714497</v>
      </c>
      <c r="O1823" s="42">
        <f>IF(Tabela1[[#This Row],[Entry]]=$B$1,Tabela1[[#This Row],[real]],Tabela1[[#This Row],[L]]/($B$1-Tabela1[[#This Row],[Entry]]))</f>
        <v>2.596815999619837</v>
      </c>
      <c r="P1823" s="115">
        <v>776.01908249292887</v>
      </c>
      <c r="Q1823" s="43">
        <f>MIN(500,$B$1-Tabela1[[#This Row],[Entry]])</f>
        <v>500</v>
      </c>
      <c r="R1823" s="41">
        <f>(0.25-Tabela1[[#This Row],[days]]/2000)*$L$2+(Tabela1[[#This Row],[days]]/2000+0.75)*(IF(Tabela1[[#This Row],[real]]&gt;Tabela1[[#This Row],[AV2]],0.4*Tabela1[[#This Row],[real]]+0.6*Tabela1[[#This Row],[AV2]],Tabela1[[#This Row],[AV2]]))</f>
        <v>2.7435746841325166</v>
      </c>
      <c r="S1823" s="42">
        <f>Tabela1[[#This Row],[real]]-Tabela1[[#This Row],[AV2]]</f>
        <v>0.20287774190266683</v>
      </c>
      <c r="T1823" s="64">
        <f>Tabela1[[#This Row],[real]]/Tabela1[[#This Row],[AV2]]</f>
        <v>1.0762003998405691</v>
      </c>
      <c r="U1823" s="168">
        <v>43391</v>
      </c>
      <c r="V1823" s="191" t="s">
        <v>4032</v>
      </c>
      <c r="W1823" s="191"/>
      <c r="X1823" s="2"/>
    </row>
    <row r="1824" spans="1:24" x14ac:dyDescent="0.2">
      <c r="A1824" s="65">
        <v>1523586</v>
      </c>
      <c r="B1824" s="65" t="s">
        <v>2929</v>
      </c>
      <c r="C1824" s="65" t="s">
        <v>2930</v>
      </c>
      <c r="D1824" s="39">
        <v>3</v>
      </c>
      <c r="E1824" s="41">
        <v>3.080002607736398</v>
      </c>
      <c r="F1824" s="116">
        <v>1974</v>
      </c>
      <c r="G18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4" s="39"/>
      <c r="I1824" s="41">
        <v>0.44999999999999996</v>
      </c>
      <c r="J1824" s="23">
        <f>(Tabela1[[#This Row],[real]]-1)^3/Tabela1[[#This Row],[Z]]*0.00002</f>
        <v>3.9995314872776408E-4</v>
      </c>
      <c r="K1824" s="66">
        <v>2315.5075119188145</v>
      </c>
      <c r="L1824" s="66">
        <v>3778.9073099069483</v>
      </c>
      <c r="M1824" s="67">
        <v>42594</v>
      </c>
      <c r="N1824" s="22">
        <f>IF(Tabela1[[#This Row],[Entry]]=$B$1,Tabela1[[#This Row],[real]],Tabela1[[#This Row],[L2]]/Tabela1[[#This Row],[days2]])</f>
        <v>2.917441921316454</v>
      </c>
      <c r="O1824" s="42">
        <f>IF(Tabela1[[#This Row],[Entry]]=$B$1,Tabela1[[#This Row],[real]],Tabela1[[#This Row],[L]]/($B$1-Tabela1[[#This Row],[Entry]]))</f>
        <v>2.8584775415332437</v>
      </c>
      <c r="P1824" s="115">
        <v>793.67732910137067</v>
      </c>
      <c r="Q1824" s="43">
        <f>MIN(500,$B$1-Tabela1[[#This Row],[Entry]])</f>
        <v>500</v>
      </c>
      <c r="R1824" s="41">
        <f>(0.25-Tabela1[[#This Row],[days]]/2000)*$L$2+(Tabela1[[#This Row],[days]]/2000+0.75)*(IF(Tabela1[[#This Row],[real]]&gt;Tabela1[[#This Row],[AV2]],0.4*Tabela1[[#This Row],[real]]+0.6*Tabela1[[#This Row],[AV2]],Tabela1[[#This Row],[AV2]]))</f>
        <v>2.9824661958844318</v>
      </c>
      <c r="S1824" s="42">
        <f>Tabela1[[#This Row],[real]]-Tabela1[[#This Row],[AV2]]</f>
        <v>0.16256068641994403</v>
      </c>
      <c r="T1824" s="64">
        <f>Tabela1[[#This Row],[real]]/Tabela1[[#This Row],[AV2]]</f>
        <v>1.0557202819470664</v>
      </c>
      <c r="U1824" s="172">
        <v>43391</v>
      </c>
      <c r="V1824" s="191" t="s">
        <v>4445</v>
      </c>
      <c r="W1824" s="191"/>
      <c r="X1824" s="2"/>
    </row>
    <row r="1825" spans="1:24" x14ac:dyDescent="0.2">
      <c r="A1825" s="10">
        <v>28513</v>
      </c>
      <c r="B1825" s="10" t="s">
        <v>130</v>
      </c>
      <c r="C1825" s="10" t="s">
        <v>131</v>
      </c>
      <c r="D1825" s="2">
        <v>4</v>
      </c>
      <c r="E1825" s="21">
        <v>3.7255643157884442</v>
      </c>
      <c r="F1825" s="116">
        <v>1983</v>
      </c>
      <c r="G18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1.1839610970952521</v>
      </c>
      <c r="H1825" s="597"/>
      <c r="I1825" s="21">
        <v>0.83</v>
      </c>
      <c r="J1825" s="23">
        <f>(Tabela1[[#This Row],[real]]-1)^3/Tabela1[[#This Row],[Z]]*0.00002</f>
        <v>4.8788920291101289E-4</v>
      </c>
      <c r="K1825" s="24">
        <v>3306.9523122637283</v>
      </c>
      <c r="L1825" s="66">
        <v>5646.369521813147</v>
      </c>
      <c r="M1825" s="1">
        <v>42409</v>
      </c>
      <c r="N1825" s="22">
        <f>IF(Tabela1[[#This Row],[Entry]]=$B$1,Tabela1[[#This Row],[real]],Tabela1[[#This Row],[L2]]/Tabela1[[#This Row],[days2]])</f>
        <v>3.7594164734994826</v>
      </c>
      <c r="O1825" s="22">
        <f>IF(Tabela1[[#This Row],[Entry]]=$B$1,Tabela1[[#This Row],[real]],Tabela1[[#This Row],[L]]/($B$1-Tabela1[[#This Row],[Entry]]))</f>
        <v>3.7467614610571647</v>
      </c>
      <c r="P1825" s="35">
        <v>879.64510864246586</v>
      </c>
      <c r="Q1825" s="3">
        <f>MIN(500,$B$1-Tabela1[[#This Row],[Entry]])</f>
        <v>500</v>
      </c>
      <c r="R1825" s="21">
        <f>(0.25-Tabela1[[#This Row],[days]]/2000)*$L$2+(Tabela1[[#This Row],[days]]/2000+0.75)*(IF(Tabela1[[#This Row],[real]]&gt;Tabela1[[#This Row],[AV2]],0.4*Tabela1[[#This Row],[real]]+0.6*Tabela1[[#This Row],[AV2]],Tabela1[[#This Row],[AV2]]))</f>
        <v>3.7594164734994826</v>
      </c>
      <c r="S1825" s="22">
        <f>Tabela1[[#This Row],[real]]-Tabela1[[#This Row],[AV2]]</f>
        <v>-3.3852157711038444E-2</v>
      </c>
      <c r="T1825" s="47">
        <f>Tabela1[[#This Row],[real]]/Tabela1[[#This Row],[AV2]]</f>
        <v>0.99099536910856623</v>
      </c>
      <c r="U1825" s="168">
        <v>43390</v>
      </c>
      <c r="V1825" s="191" t="s">
        <v>5025</v>
      </c>
      <c r="W1825" s="191"/>
      <c r="X1825" s="2"/>
    </row>
    <row r="1826" spans="1:24" x14ac:dyDescent="0.2">
      <c r="A1826" s="65">
        <v>38224</v>
      </c>
      <c r="B1826" s="65" t="s">
        <v>2664</v>
      </c>
      <c r="C1826" s="65" t="s">
        <v>6523</v>
      </c>
      <c r="D1826" s="39">
        <v>3.5</v>
      </c>
      <c r="E1826" s="41">
        <v>3.3010325214893737</v>
      </c>
      <c r="F1826" s="116">
        <v>1974</v>
      </c>
      <c r="G18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6" s="39"/>
      <c r="I1826" s="41">
        <v>0.75</v>
      </c>
      <c r="J1826" s="23">
        <f>(Tabela1[[#This Row],[real]]-1)^3/Tabela1[[#This Row],[Z]]*0.00002</f>
        <v>3.2489049261950534E-4</v>
      </c>
      <c r="K1826" s="66">
        <v>3045.494801244743</v>
      </c>
      <c r="L1826" s="66">
        <v>5254.7729388612079</v>
      </c>
      <c r="M1826" s="67">
        <v>42409</v>
      </c>
      <c r="N1826" s="22">
        <f>IF(Tabela1[[#This Row],[Entry]]=$B$1,Tabela1[[#This Row],[real]],Tabela1[[#This Row],[L2]]/Tabela1[[#This Row],[days2]])</f>
        <v>3.4621857966615406</v>
      </c>
      <c r="O1826" s="42">
        <f>IF(Tabela1[[#This Row],[Entry]]=$B$1,Tabela1[[#This Row],[real]],Tabela1[[#This Row],[L]]/($B$1-Tabela1[[#This Row],[Entry]]))</f>
        <v>3.4869097139092289</v>
      </c>
      <c r="P1826" s="115">
        <v>879.64510864246586</v>
      </c>
      <c r="Q1826" s="43">
        <f>MIN(500,$B$1-Tabela1[[#This Row],[Entry]])</f>
        <v>500</v>
      </c>
      <c r="R1826" s="41">
        <f>(0.25-Tabela1[[#This Row],[days]]/2000)*$L$2+(Tabela1[[#This Row],[days]]/2000+0.75)*(IF(Tabela1[[#This Row],[real]]&gt;Tabela1[[#This Row],[AV2]],0.4*Tabela1[[#This Row],[real]]+0.6*Tabela1[[#This Row],[AV2]],Tabela1[[#This Row],[AV2]]))</f>
        <v>3.4621857966615406</v>
      </c>
      <c r="S1826" s="42">
        <f>Tabela1[[#This Row],[real]]-Tabela1[[#This Row],[AV2]]</f>
        <v>-0.16115327517216693</v>
      </c>
      <c r="T1826" s="64">
        <f>Tabela1[[#This Row],[real]]/Tabela1[[#This Row],[AV2]]</f>
        <v>0.95345331399384714</v>
      </c>
      <c r="U1826" s="168">
        <v>43390</v>
      </c>
      <c r="V1826" s="191" t="s">
        <v>5034</v>
      </c>
      <c r="W1826" s="191"/>
      <c r="X1826" s="2"/>
    </row>
    <row r="1827" spans="1:24" x14ac:dyDescent="0.2">
      <c r="A1827" s="65">
        <v>1292736</v>
      </c>
      <c r="B1827" s="65" t="s">
        <v>2816</v>
      </c>
      <c r="C1827" s="65" t="s">
        <v>2816</v>
      </c>
      <c r="D1827" s="39">
        <v>3.5</v>
      </c>
      <c r="E1827" s="41">
        <v>3.303763807930534</v>
      </c>
      <c r="F1827" s="116">
        <v>2008</v>
      </c>
      <c r="G18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7" s="39"/>
      <c r="I1827" s="41">
        <v>0.47</v>
      </c>
      <c r="J1827" s="23">
        <f>(Tabela1[[#This Row],[real]]-1)^3/Tabela1[[#This Row],[Z]]*0.00002</f>
        <v>5.2029061414053494E-4</v>
      </c>
      <c r="K1827" s="66">
        <v>2710.0090065859313</v>
      </c>
      <c r="L1827" s="66">
        <v>4528.5630609698683</v>
      </c>
      <c r="M1827" s="67">
        <v>42487</v>
      </c>
      <c r="N1827" s="22">
        <f>IF(Tabela1[[#This Row],[Entry]]=$B$1,Tabela1[[#This Row],[real]],Tabela1[[#This Row],[L2]]/Tabela1[[#This Row],[days2]])</f>
        <v>3.2131983256047789</v>
      </c>
      <c r="O1827" s="42">
        <f>IF(Tabela1[[#This Row],[Entry]]=$B$1,Tabela1[[#This Row],[real]],Tabela1[[#This Row],[L]]/($B$1-Tabela1[[#This Row],[Entry]]))</f>
        <v>3.1690434296500127</v>
      </c>
      <c r="P1827" s="115">
        <v>843.39923402513944</v>
      </c>
      <c r="Q1827" s="43">
        <f>MIN(500,$B$1-Tabela1[[#This Row],[Entry]])</f>
        <v>500</v>
      </c>
      <c r="R1827" s="41">
        <f>(0.25-Tabela1[[#This Row],[days]]/2000)*$L$2+(Tabela1[[#This Row],[days]]/2000+0.75)*(IF(Tabela1[[#This Row],[real]]&gt;Tabela1[[#This Row],[AV2]],0.4*Tabela1[[#This Row],[real]]+0.6*Tabela1[[#This Row],[AV2]],Tabela1[[#This Row],[AV2]]))</f>
        <v>3.249424518535081</v>
      </c>
      <c r="S1827" s="42">
        <f>Tabela1[[#This Row],[real]]-Tabela1[[#This Row],[AV2]]</f>
        <v>9.056548232575512E-2</v>
      </c>
      <c r="T1827" s="64">
        <f>Tabela1[[#This Row],[real]]/Tabela1[[#This Row],[AV2]]</f>
        <v>1.0281854629401717</v>
      </c>
      <c r="U1827" s="168">
        <v>43390</v>
      </c>
      <c r="V1827" s="191" t="s">
        <v>4325</v>
      </c>
      <c r="W1827" s="191"/>
      <c r="X1827" s="2"/>
    </row>
    <row r="1828" spans="1:24" x14ac:dyDescent="0.2">
      <c r="A1828" s="65">
        <v>581889</v>
      </c>
      <c r="B1828" s="65" t="s">
        <v>252</v>
      </c>
      <c r="C1828" s="65" t="s">
        <v>253</v>
      </c>
      <c r="D1828" s="39">
        <v>3.5</v>
      </c>
      <c r="E1828" s="41">
        <v>3.4147150744334827</v>
      </c>
      <c r="F1828" s="116">
        <v>2007</v>
      </c>
      <c r="G18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28" s="39"/>
      <c r="I1828" s="41">
        <v>0.6</v>
      </c>
      <c r="J1828" s="23">
        <f>(Tabela1[[#This Row],[real]]-1)^3/Tabela1[[#This Row],[Z]]*0.00002</f>
        <v>4.6932795710360358E-4</v>
      </c>
      <c r="K1828" s="66">
        <v>3055.9035914543001</v>
      </c>
      <c r="L1828" s="66">
        <v>5226.734994242117</v>
      </c>
      <c r="M1828" s="67">
        <v>42409</v>
      </c>
      <c r="N1828" s="22">
        <f>IF(Tabela1[[#This Row],[Entry]]=$B$1,Tabela1[[#This Row],[real]],Tabela1[[#This Row],[L2]]/Tabela1[[#This Row],[days2]])</f>
        <v>3.4740187394100324</v>
      </c>
      <c r="O1828" s="42">
        <f>IF(Tabela1[[#This Row],[Entry]]=$B$1,Tabela1[[#This Row],[real]],Tabela1[[#This Row],[L]]/($B$1-Tabela1[[#This Row],[Entry]]))</f>
        <v>3.4683045748122874</v>
      </c>
      <c r="P1828" s="115">
        <v>879.64510864246586</v>
      </c>
      <c r="Q1828" s="43">
        <f>MIN(500,$B$1-Tabela1[[#This Row],[Entry]])</f>
        <v>500</v>
      </c>
      <c r="R1828" s="41">
        <f>(0.25-Tabela1[[#This Row],[days]]/2000)*$L$2+(Tabela1[[#This Row],[days]]/2000+0.75)*(IF(Tabela1[[#This Row],[real]]&gt;Tabela1[[#This Row],[AV2]],0.4*Tabela1[[#This Row],[real]]+0.6*Tabela1[[#This Row],[AV2]],Tabela1[[#This Row],[AV2]]))</f>
        <v>3.4740187394100324</v>
      </c>
      <c r="S1828" s="42">
        <f>Tabela1[[#This Row],[real]]-Tabela1[[#This Row],[AV2]]</f>
        <v>-5.9303664976549708E-2</v>
      </c>
      <c r="T1828" s="64">
        <f>Tabela1[[#This Row],[real]]/Tabela1[[#This Row],[AV2]]</f>
        <v>0.98292937677514636</v>
      </c>
      <c r="U1828" s="168">
        <v>43390</v>
      </c>
      <c r="V1828" s="191" t="s">
        <v>4200</v>
      </c>
      <c r="W1828" s="257"/>
      <c r="X1828" s="2"/>
    </row>
    <row r="1829" spans="1:24" x14ac:dyDescent="0.2">
      <c r="A1829" s="10">
        <v>6571464</v>
      </c>
      <c r="B1829" s="28" t="s">
        <v>3401</v>
      </c>
      <c r="C1829" s="28" t="s">
        <v>3402</v>
      </c>
      <c r="D1829" s="27">
        <v>3</v>
      </c>
      <c r="E1829" s="29">
        <v>3.0876882673731227</v>
      </c>
      <c r="F1829" s="116">
        <v>2015</v>
      </c>
      <c r="G18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29" s="29">
        <v>0.48</v>
      </c>
      <c r="J1829" s="23">
        <f>(Tabela1[[#This Row],[real]]-1)^3/Tabela1[[#This Row],[Z]]*0.00002</f>
        <v>3.7912786905579097E-4</v>
      </c>
      <c r="K1829" s="113">
        <v>2281.9800903494665</v>
      </c>
      <c r="L1829" s="66">
        <v>3688.1815555715971</v>
      </c>
      <c r="M1829" s="32">
        <v>42758</v>
      </c>
      <c r="N1829" s="22">
        <f>IF(Tabela1[[#This Row],[Entry]]=$B$1,Tabela1[[#This Row],[real]],Tabela1[[#This Row],[L2]]/Tabela1[[#This Row],[days2]])</f>
        <v>3.1806016683034044</v>
      </c>
      <c r="O1829" s="30">
        <f>IF(Tabela1[[#This Row],[Entry]]=$B$1,Tabela1[[#This Row],[real]],Tabela1[[#This Row],[L]]/($B$1-Tabela1[[#This Row],[Entry]]))</f>
        <v>3.1849581654331582</v>
      </c>
      <c r="P1829" s="118">
        <v>717.46805426494029</v>
      </c>
      <c r="Q1829" s="31">
        <f>MIN(500,$B$1-Tabela1[[#This Row],[Entry]])</f>
        <v>500</v>
      </c>
      <c r="R1829" s="29">
        <f>(0.25-Tabela1[[#This Row],[days]]/2000)*$L$2+(Tabela1[[#This Row],[days]]/2000+0.75)*(IF(Tabela1[[#This Row],[real]]&gt;Tabela1[[#This Row],[AV2]],0.4*Tabela1[[#This Row],[real]]+0.6*Tabela1[[#This Row],[AV2]],Tabela1[[#This Row],[AV2]]))</f>
        <v>3.1806016683034044</v>
      </c>
      <c r="S1829" s="30">
        <f>Tabela1[[#This Row],[real]]-Tabela1[[#This Row],[AV2]]</f>
        <v>-9.2913400930281664E-2</v>
      </c>
      <c r="T1829" s="47">
        <f>Tabela1[[#This Row],[real]]/Tabela1[[#This Row],[AV2]]</f>
        <v>0.9707874765154596</v>
      </c>
      <c r="U1829" s="172">
        <v>43389</v>
      </c>
      <c r="V1829" s="191" t="s">
        <v>4016</v>
      </c>
      <c r="W1829" s="191"/>
      <c r="X1829" s="2"/>
    </row>
    <row r="1830" spans="1:24" x14ac:dyDescent="0.2">
      <c r="A1830" s="65">
        <v>4121707</v>
      </c>
      <c r="B1830" s="65" t="s">
        <v>630</v>
      </c>
      <c r="C1830" s="65" t="s">
        <v>3339</v>
      </c>
      <c r="D1830" s="39">
        <v>3.5</v>
      </c>
      <c r="E1830" s="41">
        <v>3.3631607758288502</v>
      </c>
      <c r="F1830" s="116">
        <v>2012</v>
      </c>
      <c r="G18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0" s="39"/>
      <c r="I1830" s="41">
        <v>0.47</v>
      </c>
      <c r="J1830" s="23">
        <f>(Tabela1[[#This Row],[real]]-1)^3/Tabela1[[#This Row],[Z]]*0.00002</f>
        <v>5.6158040576655425E-4</v>
      </c>
      <c r="K1830" s="66">
        <v>2457.4315217793151</v>
      </c>
      <c r="L1830" s="66">
        <v>3949.9187857302677</v>
      </c>
      <c r="M1830" s="67">
        <v>42732</v>
      </c>
      <c r="N1830" s="22">
        <f>IF(Tabela1[[#This Row],[Entry]]=$B$1,Tabela1[[#This Row],[real]],Tabela1[[#This Row],[L2]]/Tabela1[[#This Row],[days2]])</f>
        <v>3.3684209166920644</v>
      </c>
      <c r="O1830" s="42">
        <f>IF(Tabela1[[#This Row],[Entry]]=$B$1,Tabela1[[#This Row],[real]],Tabela1[[#This Row],[L]]/($B$1-Tabela1[[#This Row],[Entry]]))</f>
        <v>3.3360800555154286</v>
      </c>
      <c r="P1830" s="115">
        <v>729.55001247071561</v>
      </c>
      <c r="Q1830" s="43">
        <f>MIN(500,$B$1-Tabela1[[#This Row],[Entry]])</f>
        <v>500</v>
      </c>
      <c r="R1830" s="41">
        <f>(0.25-Tabela1[[#This Row],[days]]/2000)*$L$2+(Tabela1[[#This Row],[days]]/2000+0.75)*(IF(Tabela1[[#This Row],[real]]&gt;Tabela1[[#This Row],[AV2]],0.4*Tabela1[[#This Row],[real]]+0.6*Tabela1[[#This Row],[AV2]],Tabela1[[#This Row],[AV2]]))</f>
        <v>3.3684209166920644</v>
      </c>
      <c r="S1830" s="42">
        <f>Tabela1[[#This Row],[real]]-Tabela1[[#This Row],[AV2]]</f>
        <v>-5.2601408632142466E-3</v>
      </c>
      <c r="T1830" s="64">
        <f>Tabela1[[#This Row],[real]]/Tabela1[[#This Row],[AV2]]</f>
        <v>0.99843839561821157</v>
      </c>
      <c r="U1830" s="168">
        <v>43389</v>
      </c>
      <c r="V1830" s="191" t="s">
        <v>4271</v>
      </c>
      <c r="W1830" s="191"/>
      <c r="X1830" s="2"/>
    </row>
    <row r="1831" spans="1:24" x14ac:dyDescent="0.2">
      <c r="A1831" s="65">
        <v>7226281</v>
      </c>
      <c r="B1831" s="65" t="s">
        <v>3101</v>
      </c>
      <c r="C1831" s="65" t="s">
        <v>3102</v>
      </c>
      <c r="D1831" s="39">
        <v>4</v>
      </c>
      <c r="E1831" s="41">
        <v>3.6585263317550694</v>
      </c>
      <c r="F1831" s="116">
        <v>2016</v>
      </c>
      <c r="G18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4.4320946232959839</v>
      </c>
      <c r="H1831" s="597"/>
      <c r="I1831" s="41">
        <v>0.72</v>
      </c>
      <c r="J1831" s="23">
        <f>(Tabela1[[#This Row],[real]]-1)^3/Tabela1[[#This Row],[Z]]*0.00002</f>
        <v>5.2193977960691539E-4</v>
      </c>
      <c r="K1831" s="66">
        <v>2926.7951437679026</v>
      </c>
      <c r="L1831" s="66">
        <v>4842.5654563098424</v>
      </c>
      <c r="M1831" s="67">
        <v>42647</v>
      </c>
      <c r="N1831" s="22">
        <f>IF(Tabela1[[#This Row],[Entry]]=$B$1,Tabela1[[#This Row],[real]],Tabela1[[#This Row],[L2]]/Tabela1[[#This Row],[days2]])</f>
        <v>3.8057343573707891</v>
      </c>
      <c r="O1831" s="42">
        <f>IF(Tabela1[[#This Row],[Entry]]=$B$1,Tabela1[[#This Row],[real]],Tabela1[[#This Row],[L]]/($B$1-Tabela1[[#This Row],[Entry]]))</f>
        <v>3.8160484289281658</v>
      </c>
      <c r="P1831" s="115">
        <v>769.04872198959617</v>
      </c>
      <c r="Q1831" s="43">
        <f>MIN(500,$B$1-Tabela1[[#This Row],[Entry]])</f>
        <v>500</v>
      </c>
      <c r="R1831" s="41">
        <f>(0.25-Tabela1[[#This Row],[days]]/2000)*$L$2+(Tabela1[[#This Row],[days]]/2000+0.75)*(IF(Tabela1[[#This Row],[real]]&gt;Tabela1[[#This Row],[AV2]],0.4*Tabela1[[#This Row],[real]]+0.6*Tabela1[[#This Row],[AV2]],Tabela1[[#This Row],[AV2]]))</f>
        <v>3.8057343573707891</v>
      </c>
      <c r="S1831" s="42">
        <f>Tabela1[[#This Row],[real]]-Tabela1[[#This Row],[AV2]]</f>
        <v>-0.14720802561571977</v>
      </c>
      <c r="T1831" s="64">
        <f>Tabela1[[#This Row],[real]]/Tabela1[[#This Row],[AV2]]</f>
        <v>0.96131941649300523</v>
      </c>
      <c r="U1831" s="168">
        <v>43388</v>
      </c>
      <c r="V1831" s="191" t="s">
        <v>4048</v>
      </c>
      <c r="W1831" s="191"/>
      <c r="X1831" s="2"/>
    </row>
    <row r="1832" spans="1:24" x14ac:dyDescent="0.2">
      <c r="A1832" s="65">
        <v>939119</v>
      </c>
      <c r="B1832" s="65" t="s">
        <v>83</v>
      </c>
      <c r="C1832" s="65" t="s">
        <v>2015</v>
      </c>
      <c r="D1832" s="39">
        <v>3.5</v>
      </c>
      <c r="E1832" s="41">
        <v>3.2675288328533103</v>
      </c>
      <c r="F1832" s="116">
        <v>2007</v>
      </c>
      <c r="G18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32" s="41">
        <v>0.62</v>
      </c>
      <c r="J1832" s="23">
        <f>(Tabela1[[#This Row],[real]]-1)^3/Tabela1[[#This Row],[Z]]*0.00002</f>
        <v>3.7609430773359999E-4</v>
      </c>
      <c r="K1832" s="66">
        <v>2967.7501882014717</v>
      </c>
      <c r="L1832" s="66">
        <v>5098.9955228210983</v>
      </c>
      <c r="M1832" s="67">
        <v>42409</v>
      </c>
      <c r="N1832" s="22">
        <f>IF(Tabela1[[#This Row],[Entry]]=$B$1,Tabela1[[#This Row],[real]],Tabela1[[#This Row],[L2]]/Tabela1[[#This Row],[days2]])</f>
        <v>3.373804002368098</v>
      </c>
      <c r="O1832" s="42">
        <f>IF(Tabela1[[#This Row],[Entry]]=$B$1,Tabela1[[#This Row],[real]],Tabela1[[#This Row],[L]]/($B$1-Tabela1[[#This Row],[Entry]]))</f>
        <v>3.3835404929138013</v>
      </c>
      <c r="P1832" s="115">
        <v>879.64510864246586</v>
      </c>
      <c r="Q1832" s="43">
        <f>MIN(500,$B$1-Tabela1[[#This Row],[Entry]])</f>
        <v>500</v>
      </c>
      <c r="R1832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3.373804002368098</v>
      </c>
      <c r="S1832" s="42">
        <f>Tabela1[[#This Row],[real]]-Tabela1[[#This Row],[AV2]]</f>
        <v>-0.10627516951478766</v>
      </c>
      <c r="T1832" s="64">
        <f>Tabela1[[#This Row],[real]]/Tabela1[[#This Row],[AV2]]</f>
        <v>0.9684998982038695</v>
      </c>
      <c r="U1832" s="168">
        <v>43388</v>
      </c>
      <c r="V1832" s="191" t="s">
        <v>4611</v>
      </c>
      <c r="W1832" s="191"/>
      <c r="X1832" s="2"/>
    </row>
    <row r="1833" spans="1:24" x14ac:dyDescent="0.2">
      <c r="A1833" s="526">
        <v>9094027</v>
      </c>
      <c r="B1833" s="526" t="s">
        <v>5589</v>
      </c>
      <c r="C1833" s="526" t="s">
        <v>5590</v>
      </c>
      <c r="D1833" s="527">
        <v>3.5</v>
      </c>
      <c r="E1833" s="528">
        <v>3.2962493963884687</v>
      </c>
      <c r="F1833" s="116">
        <v>2018</v>
      </c>
      <c r="G18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3" s="527"/>
      <c r="I1833" s="528">
        <v>0.35</v>
      </c>
      <c r="J1833" s="397">
        <f>(Tabela1[[#This Row],[real]]-1)^3/Tabela1[[#This Row],[Z]]*0.00002</f>
        <v>6.9186142459511817E-4</v>
      </c>
      <c r="K1833" s="529">
        <v>1448.3911063593869</v>
      </c>
      <c r="L1833" s="66">
        <v>1878.0925585101618</v>
      </c>
      <c r="M1833" s="402">
        <v>43388</v>
      </c>
      <c r="N1833" s="400">
        <f>IF(Tabela1[[#This Row],[Entry]]=$B$1,Tabela1[[#This Row],[real]],Tabela1[[#This Row],[L2]]/Tabela1[[#This Row],[days2]])</f>
        <v>3.5294552113829547</v>
      </c>
      <c r="O1833" s="530">
        <f>IF(Tabela1[[#This Row],[Entry]]=$B$1,Tabela1[[#This Row],[real]],Tabela1[[#This Row],[L]]/($B$1-Tabela1[[#This Row],[Entry]]))</f>
        <v>3.5569934820268214</v>
      </c>
      <c r="P1833" s="531">
        <v>410.37242849495186</v>
      </c>
      <c r="Q1833" s="532">
        <f>MIN(500,$B$1-Tabela1[[#This Row],[Entry]])</f>
        <v>500</v>
      </c>
      <c r="R1833" s="528">
        <f>(0.25-Tabela1[[#This Row],[days]]/2000)*$L$2+(Tabela1[[#This Row],[days]]/2000+0.75)*(IF(Tabela1[[#This Row],[real]]&gt;Tabela1[[#This Row],[AV2]],0.4*Tabela1[[#This Row],[real]]+0.6*Tabela1[[#This Row],[AV2]],Tabela1[[#This Row],[AV2]]))</f>
        <v>3.5294552113829547</v>
      </c>
      <c r="S1833" s="530">
        <f>Tabela1[[#This Row],[real]]-Tabela1[[#This Row],[AV2]]</f>
        <v>-0.233205814994486</v>
      </c>
      <c r="T1833" s="530">
        <f>Tabela1[[#This Row],[real]]/Tabela1[[#This Row],[AV2]]</f>
        <v>0.93392583245075145</v>
      </c>
      <c r="U1833" s="402">
        <v>43388</v>
      </c>
      <c r="V1833" s="191" t="s">
        <v>5591</v>
      </c>
      <c r="W1833" s="191"/>
      <c r="X1833" s="2"/>
    </row>
    <row r="1834" spans="1:24" x14ac:dyDescent="0.2">
      <c r="A1834" s="65">
        <v>37916</v>
      </c>
      <c r="B1834" s="65" t="s">
        <v>552</v>
      </c>
      <c r="C1834" s="65" t="s">
        <v>553</v>
      </c>
      <c r="D1834" s="39">
        <v>4</v>
      </c>
      <c r="E1834" s="41">
        <v>3.7518036784296225</v>
      </c>
      <c r="F1834" s="116">
        <v>1995</v>
      </c>
      <c r="G18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4" s="597"/>
      <c r="I1834" s="41">
        <v>0.65</v>
      </c>
      <c r="J1834" s="23">
        <f>(Tabela1[[#This Row],[real]]-1)^3/Tabela1[[#This Row],[Z]]*0.00002</f>
        <v>6.4116377844925768E-4</v>
      </c>
      <c r="K1834" s="66">
        <v>3237.4421535625206</v>
      </c>
      <c r="L1834" s="66">
        <v>5478.1958041999187</v>
      </c>
      <c r="M1834" s="67">
        <v>42409</v>
      </c>
      <c r="N1834" s="22">
        <f>IF(Tabela1[[#This Row],[Entry]]=$B$1,Tabela1[[#This Row],[real]],Tabela1[[#This Row],[L2]]/Tabela1[[#This Row],[days2]])</f>
        <v>3.6803957888867065</v>
      </c>
      <c r="O1834" s="42">
        <f>IF(Tabela1[[#This Row],[Entry]]=$B$1,Tabela1[[#This Row],[real]],Tabela1[[#This Row],[L]]/($B$1-Tabela1[[#This Row],[Entry]]))</f>
        <v>3.6351664261446044</v>
      </c>
      <c r="P1834" s="115">
        <v>879.64510864246586</v>
      </c>
      <c r="Q1834" s="43">
        <f>MIN(500,$B$1-Tabela1[[#This Row],[Entry]])</f>
        <v>500</v>
      </c>
      <c r="R1834" s="41">
        <f>(0.25-Tabela1[[#This Row],[days]]/2000)*$L$2+(Tabela1[[#This Row],[days]]/2000+0.75)*(IF(Tabela1[[#This Row],[real]]&gt;Tabela1[[#This Row],[AV2]],0.4*Tabela1[[#This Row],[real]]+0.6*Tabela1[[#This Row],[AV2]],Tabela1[[#This Row],[AV2]]))</f>
        <v>3.7089589447038729</v>
      </c>
      <c r="S1834" s="42">
        <f>Tabela1[[#This Row],[real]]-Tabela1[[#This Row],[AV2]]</f>
        <v>7.1407889542915992E-2</v>
      </c>
      <c r="T1834" s="64">
        <f>Tabela1[[#This Row],[real]]/Tabela1[[#This Row],[AV2]]</f>
        <v>1.0194022310748585</v>
      </c>
      <c r="U1834" s="172">
        <v>43388</v>
      </c>
      <c r="V1834" s="191" t="s">
        <v>4079</v>
      </c>
      <c r="W1834" s="191"/>
      <c r="X1834" s="2"/>
    </row>
    <row r="1835" spans="1:24" x14ac:dyDescent="0.2">
      <c r="A1835" s="65">
        <v>297</v>
      </c>
      <c r="B1835" s="65" t="s">
        <v>2032</v>
      </c>
      <c r="C1835" s="65" t="s">
        <v>2446</v>
      </c>
      <c r="D1835" s="39">
        <v>3.5</v>
      </c>
      <c r="E1835" s="41">
        <v>3.2005474958715849</v>
      </c>
      <c r="F1835" s="116">
        <v>1983</v>
      </c>
      <c r="G18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5.9248874874440016</v>
      </c>
      <c r="H1835" s="39"/>
      <c r="I1835" s="41">
        <v>0.64</v>
      </c>
      <c r="J1835" s="23">
        <f>(Tabela1[[#This Row],[real]]-1)^3/Tabela1[[#This Row],[Z]]*0.00002</f>
        <v>3.3299848808065444E-4</v>
      </c>
      <c r="K1835" s="66">
        <v>2592.7846066926586</v>
      </c>
      <c r="L1835" s="66">
        <v>4338.735489556605</v>
      </c>
      <c r="M1835" s="67">
        <v>42409</v>
      </c>
      <c r="N1835" s="22">
        <f>IF(Tabela1[[#This Row],[Entry]]=$B$1,Tabela1[[#This Row],[real]],Tabela1[[#This Row],[L2]]/Tabela1[[#This Row],[days2]])</f>
        <v>2.9475348424253025</v>
      </c>
      <c r="O1835" s="42">
        <f>IF(Tabela1[[#This Row],[Entry]]=$B$1,Tabela1[[#This Row],[real]],Tabela1[[#This Row],[L]]/($B$1-Tabela1[[#This Row],[Entry]]))</f>
        <v>2.8790547375956237</v>
      </c>
      <c r="P1835" s="115">
        <v>879.64510864246586</v>
      </c>
      <c r="Q1835" s="43">
        <f>MIN(500,$B$1-Tabela1[[#This Row],[Entry]])</f>
        <v>500</v>
      </c>
      <c r="R1835" s="41">
        <f>(0.25-Tabela1[[#This Row],[days]]/2000)*$L$2+(Tabela1[[#This Row],[days]]/2000+0.75)*(IF(Tabela1[[#This Row],[real]]&gt;Tabela1[[#This Row],[AV2]],0.4*Tabela1[[#This Row],[real]]+0.6*Tabela1[[#This Row],[AV2]],Tabela1[[#This Row],[AV2]]))</f>
        <v>3.0487399038038152</v>
      </c>
      <c r="S1835" s="42">
        <f>Tabela1[[#This Row],[real]]-Tabela1[[#This Row],[AV2]]</f>
        <v>0.25301265344628243</v>
      </c>
      <c r="T1835" s="64">
        <f>Tabela1[[#This Row],[real]]/Tabela1[[#This Row],[AV2]]</f>
        <v>1.0858387320158351</v>
      </c>
      <c r="U1835" s="172">
        <v>43385</v>
      </c>
      <c r="V1835" s="191" t="s">
        <v>4461</v>
      </c>
      <c r="W1835" s="191"/>
      <c r="X1835" s="2"/>
    </row>
    <row r="1836" spans="1:24" x14ac:dyDescent="0.2">
      <c r="A1836" s="65">
        <v>133661</v>
      </c>
      <c r="B1836" s="65" t="s">
        <v>1106</v>
      </c>
      <c r="C1836" s="65" t="s">
        <v>1107</v>
      </c>
      <c r="D1836" s="39">
        <v>3.5</v>
      </c>
      <c r="E1836" s="41">
        <v>3.2403236215812146</v>
      </c>
      <c r="F1836" s="116">
        <v>1999</v>
      </c>
      <c r="G18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1.1593235656653582</v>
      </c>
      <c r="H1836" s="39"/>
      <c r="I1836" s="41">
        <v>0.64</v>
      </c>
      <c r="J1836" s="23">
        <f>(Tabela1[[#This Row],[real]]-1)^3/Tabela1[[#This Row],[Z]]*0.00002</f>
        <v>3.5138425358635731E-4</v>
      </c>
      <c r="K1836" s="66">
        <v>2796.0575605165091</v>
      </c>
      <c r="L1836" s="66">
        <v>4750.2132974081496</v>
      </c>
      <c r="M1836" s="67">
        <v>42409</v>
      </c>
      <c r="N1836" s="22">
        <f>IF(Tabela1[[#This Row],[Entry]]=$B$1,Tabela1[[#This Row],[real]],Tabela1[[#This Row],[L2]]/Tabela1[[#This Row],[days2]])</f>
        <v>3.1786200287427215</v>
      </c>
      <c r="O1836" s="42">
        <f>IF(Tabela1[[#This Row],[Entry]]=$B$1,Tabela1[[#This Row],[real]],Tabela1[[#This Row],[L]]/($B$1-Tabela1[[#This Row],[Entry]]))</f>
        <v>3.1520990692821167</v>
      </c>
      <c r="P1836" s="115">
        <v>879.64510864246586</v>
      </c>
      <c r="Q1836" s="43">
        <f>MIN(500,$B$1-Tabela1[[#This Row],[Entry]])</f>
        <v>500</v>
      </c>
      <c r="R1836" s="41">
        <f>(0.25-Tabela1[[#This Row],[days]]/2000)*$L$2+(Tabela1[[#This Row],[days]]/2000+0.75)*(IF(Tabela1[[#This Row],[real]]&gt;Tabela1[[#This Row],[AV2]],0.4*Tabela1[[#This Row],[real]]+0.6*Tabela1[[#This Row],[AV2]],Tabela1[[#This Row],[AV2]]))</f>
        <v>3.2033014658781189</v>
      </c>
      <c r="S1836" s="42">
        <f>Tabela1[[#This Row],[real]]-Tabela1[[#This Row],[AV2]]</f>
        <v>6.1703592838493027E-2</v>
      </c>
      <c r="T1836" s="64">
        <f>Tabela1[[#This Row],[real]]/Tabela1[[#This Row],[AV2]]</f>
        <v>1.0194120694768602</v>
      </c>
      <c r="U1836" s="168">
        <v>43385</v>
      </c>
      <c r="V1836" s="191" t="s">
        <v>4860</v>
      </c>
      <c r="W1836" s="191"/>
      <c r="X1836" s="2"/>
    </row>
    <row r="1837" spans="1:24" x14ac:dyDescent="0.2">
      <c r="A1837" s="526">
        <v>8227104</v>
      </c>
      <c r="B1837" s="526" t="s">
        <v>5586</v>
      </c>
      <c r="C1837" s="526" t="s">
        <v>5587</v>
      </c>
      <c r="D1837" s="527">
        <v>3</v>
      </c>
      <c r="E1837" s="528">
        <v>2.8177717315563866</v>
      </c>
      <c r="F1837" s="116">
        <v>2017</v>
      </c>
      <c r="G18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7" s="527"/>
      <c r="I1837" s="528">
        <v>0.32</v>
      </c>
      <c r="J1837" s="397">
        <f>(Tabela1[[#This Row],[real]]-1)^3/Tabela1[[#This Row],[Z]]*0.00002</f>
        <v>3.7540327185266073E-4</v>
      </c>
      <c r="K1837" s="529">
        <v>1209.9385451968899</v>
      </c>
      <c r="L1837" s="66">
        <v>1566.0325283094064</v>
      </c>
      <c r="M1837" s="402">
        <v>43385</v>
      </c>
      <c r="N1837" s="400">
        <f>IF(Tabela1[[#This Row],[Entry]]=$B$1,Tabela1[[#This Row],[real]],Tabela1[[#This Row],[L2]]/Tabela1[[#This Row],[days2]])</f>
        <v>2.9357497138836233</v>
      </c>
      <c r="O1837" s="530">
        <f>IF(Tabela1[[#This Row],[Entry]]=$B$1,Tabela1[[#This Row],[real]],Tabela1[[#This Row],[L]]/($B$1-Tabela1[[#This Row],[Entry]]))</f>
        <v>2.9492138009593343</v>
      </c>
      <c r="P1837" s="531">
        <v>412.13954291638004</v>
      </c>
      <c r="Q1837" s="532">
        <f>MIN(500,$B$1-Tabela1[[#This Row],[Entry]])</f>
        <v>500</v>
      </c>
      <c r="R1837" s="528">
        <f>(0.25-Tabela1[[#This Row],[days]]/2000)*$L$2+(Tabela1[[#This Row],[days]]/2000+0.75)*(IF(Tabela1[[#This Row],[real]]&gt;Tabela1[[#This Row],[AV2]],0.4*Tabela1[[#This Row],[real]]+0.6*Tabela1[[#This Row],[AV2]],Tabela1[[#This Row],[AV2]]))</f>
        <v>2.9357497138836233</v>
      </c>
      <c r="S1837" s="530">
        <f>Tabela1[[#This Row],[real]]-Tabela1[[#This Row],[AV2]]</f>
        <v>-0.11797798232723666</v>
      </c>
      <c r="T1837" s="530">
        <f>Tabela1[[#This Row],[real]]/Tabela1[[#This Row],[AV2]]</f>
        <v>0.95981333770746868</v>
      </c>
      <c r="U1837" s="402">
        <v>43385</v>
      </c>
      <c r="V1837" s="191" t="s">
        <v>5588</v>
      </c>
      <c r="W1837" s="191"/>
      <c r="X1837" s="2"/>
    </row>
    <row r="1838" spans="1:24" x14ac:dyDescent="0.2">
      <c r="A1838" s="526">
        <v>693595</v>
      </c>
      <c r="B1838" s="526" t="s">
        <v>2094</v>
      </c>
      <c r="C1838" s="526" t="s">
        <v>5585</v>
      </c>
      <c r="D1838" s="527">
        <v>3</v>
      </c>
      <c r="E1838" s="528">
        <v>3.0446341730428248</v>
      </c>
      <c r="F1838" s="116">
        <v>2007</v>
      </c>
      <c r="G18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8" s="527"/>
      <c r="I1838" s="528">
        <v>0.33999999999999997</v>
      </c>
      <c r="J1838" s="397">
        <f>(Tabela1[[#This Row],[real]]-1)^3/Tabela1[[#This Row],[Z]]*0.00002</f>
        <v>5.0280307373837881E-4</v>
      </c>
      <c r="K1838" s="529">
        <v>1321.7061442379079</v>
      </c>
      <c r="L1838" s="66">
        <v>1712.8345802749227</v>
      </c>
      <c r="M1838" s="402">
        <v>43385</v>
      </c>
      <c r="N1838" s="400">
        <f>IF(Tabela1[[#This Row],[Entry]]=$B$1,Tabela1[[#This Row],[real]],Tabela1[[#This Row],[L2]]/Tabela1[[#This Row],[days2]])</f>
        <v>3.2069384434341259</v>
      </c>
      <c r="O1838" s="530">
        <f>IF(Tabela1[[#This Row],[Entry]]=$B$1,Tabela1[[#This Row],[real]],Tabela1[[#This Row],[L]]/($B$1-Tabela1[[#This Row],[Entry]]))</f>
        <v>3.2256771756589879</v>
      </c>
      <c r="P1838" s="531">
        <v>412.13954291638004</v>
      </c>
      <c r="Q1838" s="532">
        <f>MIN(500,$B$1-Tabela1[[#This Row],[Entry]])</f>
        <v>500</v>
      </c>
      <c r="R1838" s="528">
        <f>(0.25-Tabela1[[#This Row],[days]]/2000)*$L$2+(Tabela1[[#This Row],[days]]/2000+0.75)*(IF(Tabela1[[#This Row],[real]]&gt;Tabela1[[#This Row],[AV2]],0.4*Tabela1[[#This Row],[real]]+0.6*Tabela1[[#This Row],[AV2]],Tabela1[[#This Row],[AV2]]))</f>
        <v>3.2069384434341259</v>
      </c>
      <c r="S1838" s="530">
        <f>Tabela1[[#This Row],[real]]-Tabela1[[#This Row],[AV2]]</f>
        <v>-0.16230427039130113</v>
      </c>
      <c r="T1838" s="530">
        <f>Tabela1[[#This Row],[real]]/Tabela1[[#This Row],[AV2]]</f>
        <v>0.94938965207654602</v>
      </c>
      <c r="U1838" s="402">
        <v>43385</v>
      </c>
      <c r="V1838" s="191" t="s">
        <v>3941</v>
      </c>
      <c r="W1838" s="191"/>
      <c r="X1838" s="2"/>
    </row>
    <row r="1839" spans="1:24" x14ac:dyDescent="0.2">
      <c r="A1839" s="65">
        <v>6380121</v>
      </c>
      <c r="B1839" s="65" t="s">
        <v>3126</v>
      </c>
      <c r="C1839" s="65" t="s">
        <v>3127</v>
      </c>
      <c r="D1839" s="39">
        <v>3</v>
      </c>
      <c r="E1839" s="41">
        <v>3.1490074285560703</v>
      </c>
      <c r="F1839" s="116">
        <v>2015</v>
      </c>
      <c r="G18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39" s="39"/>
      <c r="I1839" s="41">
        <v>0.41</v>
      </c>
      <c r="J1839" s="23">
        <f>(Tabela1[[#This Row],[real]]-1)^3/Tabela1[[#This Row],[Z]]*0.00002</f>
        <v>4.8412765214882859E-4</v>
      </c>
      <c r="K1839" s="66">
        <v>2381.2996666528697</v>
      </c>
      <c r="L1839" s="66">
        <v>3878.1469179206892</v>
      </c>
      <c r="M1839" s="67">
        <v>42655</v>
      </c>
      <c r="N1839" s="22">
        <f>IF(Tabela1[[#This Row],[Entry]]=$B$1,Tabela1[[#This Row],[real]],Tabela1[[#This Row],[L2]]/Tabela1[[#This Row],[days2]])</f>
        <v>3.1114629560274487</v>
      </c>
      <c r="O1839" s="42">
        <f>IF(Tabela1[[#This Row],[Entry]]=$B$1,Tabela1[[#This Row],[real]],Tabela1[[#This Row],[L]]/($B$1-Tabela1[[#This Row],[Entry]]))</f>
        <v>3.075453543156772</v>
      </c>
      <c r="P1839" s="115">
        <v>765.33119638781977</v>
      </c>
      <c r="Q1839" s="43">
        <f>MIN(500,$B$1-Tabela1[[#This Row],[Entry]])</f>
        <v>500</v>
      </c>
      <c r="R1839" s="41">
        <f>(0.25-Tabela1[[#This Row],[days]]/2000)*$L$2+(Tabela1[[#This Row],[days]]/2000+0.75)*(IF(Tabela1[[#This Row],[real]]&gt;Tabela1[[#This Row],[AV2]],0.4*Tabela1[[#This Row],[real]]+0.6*Tabela1[[#This Row],[AV2]],Tabela1[[#This Row],[AV2]]))</f>
        <v>3.1264807450388972</v>
      </c>
      <c r="S1839" s="42">
        <f>Tabela1[[#This Row],[real]]-Tabela1[[#This Row],[AV2]]</f>
        <v>3.7544472528621586E-2</v>
      </c>
      <c r="T1839" s="64">
        <f>Tabela1[[#This Row],[real]]/Tabela1[[#This Row],[AV2]]</f>
        <v>1.0120665015329497</v>
      </c>
      <c r="U1839" s="168">
        <v>43385</v>
      </c>
      <c r="V1839" s="191" t="s">
        <v>4198</v>
      </c>
      <c r="W1839" s="191"/>
      <c r="X1839" s="2"/>
    </row>
    <row r="1840" spans="1:24" x14ac:dyDescent="0.2">
      <c r="A1840" s="65">
        <v>22816</v>
      </c>
      <c r="B1840" s="65" t="s">
        <v>3154</v>
      </c>
      <c r="C1840" s="65" t="s">
        <v>3292</v>
      </c>
      <c r="D1840" s="39">
        <v>3.5</v>
      </c>
      <c r="E1840" s="41">
        <v>3.2957398369508417</v>
      </c>
      <c r="F1840" s="116">
        <v>1982</v>
      </c>
      <c r="G18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0" s="39"/>
      <c r="I1840" s="41">
        <v>0.5</v>
      </c>
      <c r="J1840" s="23">
        <f>(Tabela1[[#This Row],[real]]-1)^3/Tabela1[[#This Row],[Z]]*0.00002</f>
        <v>4.8398065452470891E-4</v>
      </c>
      <c r="K1840" s="66">
        <v>2563.0931282287816</v>
      </c>
      <c r="L1840" s="66">
        <v>4199.2844660757237</v>
      </c>
      <c r="M1840" s="67">
        <v>42715</v>
      </c>
      <c r="N1840" s="22">
        <f>IF(Tabela1[[#This Row],[Entry]]=$B$1,Tabela1[[#This Row],[real]],Tabela1[[#This Row],[L2]]/Tabela1[[#This Row],[days2]])</f>
        <v>3.4756173054838282</v>
      </c>
      <c r="O1840" s="42">
        <f>IF(Tabela1[[#This Row],[Entry]]=$B$1,Tabela1[[#This Row],[real]],Tabela1[[#This Row],[L]]/($B$1-Tabela1[[#This Row],[Entry]]))</f>
        <v>3.4964899800797031</v>
      </c>
      <c r="P1840" s="115">
        <v>737.44975437449159</v>
      </c>
      <c r="Q1840" s="43">
        <f>MIN(500,$B$1-Tabela1[[#This Row],[Entry]])</f>
        <v>500</v>
      </c>
      <c r="R1840" s="41">
        <f>(0.25-Tabela1[[#This Row],[days]]/2000)*$L$2+(Tabela1[[#This Row],[days]]/2000+0.75)*(IF(Tabela1[[#This Row],[real]]&gt;Tabela1[[#This Row],[AV2]],0.4*Tabela1[[#This Row],[real]]+0.6*Tabela1[[#This Row],[AV2]],Tabela1[[#This Row],[AV2]]))</f>
        <v>3.4756173054838282</v>
      </c>
      <c r="S1840" s="42">
        <f>Tabela1[[#This Row],[real]]-Tabela1[[#This Row],[AV2]]</f>
        <v>-0.17987746853298647</v>
      </c>
      <c r="T1840" s="64">
        <f>Tabela1[[#This Row],[real]]/Tabela1[[#This Row],[AV2]]</f>
        <v>0.94824589339879972</v>
      </c>
      <c r="U1840" s="168">
        <v>43385</v>
      </c>
      <c r="V1840" s="191" t="s">
        <v>4493</v>
      </c>
      <c r="W1840" s="191"/>
      <c r="X1840" s="2"/>
    </row>
    <row r="1841" spans="1:24" x14ac:dyDescent="0.2">
      <c r="A1841" s="65">
        <v>2405940</v>
      </c>
      <c r="B1841" s="65" t="s">
        <v>308</v>
      </c>
      <c r="C1841" s="65" t="s">
        <v>677</v>
      </c>
      <c r="D1841" s="39">
        <v>3.5</v>
      </c>
      <c r="E1841" s="41">
        <v>3.3522750818566123</v>
      </c>
      <c r="F1841" s="116">
        <v>2009</v>
      </c>
      <c r="G18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1" s="39"/>
      <c r="I1841" s="41">
        <v>0.78</v>
      </c>
      <c r="J1841" s="23">
        <f>(Tabela1[[#This Row],[real]]-1)^3/Tabela1[[#This Row],[Z]]*0.00002</f>
        <v>3.337334338773665E-4</v>
      </c>
      <c r="K1841" s="66">
        <v>3066.6093186324415</v>
      </c>
      <c r="L1841" s="66">
        <v>5280.8886735903734</v>
      </c>
      <c r="M1841" s="67">
        <v>42409</v>
      </c>
      <c r="N1841" s="22">
        <f>IF(Tabela1[[#This Row],[Entry]]=$B$1,Tabela1[[#This Row],[real]],Tabela1[[#This Row],[L2]]/Tabela1[[#This Row],[days2]])</f>
        <v>3.4861892466668318</v>
      </c>
      <c r="O1841" s="42">
        <f>IF(Tabela1[[#This Row],[Entry]]=$B$1,Tabela1[[#This Row],[real]],Tabela1[[#This Row],[L]]/($B$1-Tabela1[[#This Row],[Entry]]))</f>
        <v>3.5042393321767573</v>
      </c>
      <c r="P1841" s="115">
        <v>879.64510864246586</v>
      </c>
      <c r="Q1841" s="43">
        <f>MIN(500,$B$1-Tabela1[[#This Row],[Entry]])</f>
        <v>500</v>
      </c>
      <c r="R1841" s="41">
        <f>(0.25-Tabela1[[#This Row],[days]]/2000)*$L$2+(Tabela1[[#This Row],[days]]/2000+0.75)*(IF(Tabela1[[#This Row],[real]]&gt;Tabela1[[#This Row],[AV2]],0.4*Tabela1[[#This Row],[real]]+0.6*Tabela1[[#This Row],[AV2]],Tabela1[[#This Row],[AV2]]))</f>
        <v>3.4861892466668318</v>
      </c>
      <c r="S1841" s="42">
        <f>Tabela1[[#This Row],[real]]-Tabela1[[#This Row],[AV2]]</f>
        <v>-0.13391416481021956</v>
      </c>
      <c r="T1841" s="64">
        <f>Tabela1[[#This Row],[real]]/Tabela1[[#This Row],[AV2]]</f>
        <v>0.96158723599464491</v>
      </c>
      <c r="U1841" s="168">
        <v>43385</v>
      </c>
      <c r="V1841" s="191" t="s">
        <v>4240</v>
      </c>
      <c r="W1841" s="191"/>
      <c r="X1841" s="2"/>
    </row>
    <row r="1842" spans="1:24" x14ac:dyDescent="0.2">
      <c r="A1842" s="65">
        <v>27226</v>
      </c>
      <c r="B1842" s="65" t="s">
        <v>1036</v>
      </c>
      <c r="C1842" s="65" t="s">
        <v>1037</v>
      </c>
      <c r="D1842" s="39">
        <v>3.5</v>
      </c>
      <c r="E1842" s="41">
        <v>3.3692327441538215</v>
      </c>
      <c r="F1842" s="116">
        <v>1980</v>
      </c>
      <c r="G18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2" s="39"/>
      <c r="I1842" s="41">
        <v>0.78</v>
      </c>
      <c r="J1842" s="23">
        <f>(Tabela1[[#This Row],[real]]-1)^3/Tabela1[[#This Row],[Z]]*0.00002</f>
        <v>3.4100329197402134E-4</v>
      </c>
      <c r="K1842" s="66">
        <v>2881.0041780044721</v>
      </c>
      <c r="L1842" s="66">
        <v>4884.7549996704856</v>
      </c>
      <c r="M1842" s="67">
        <v>42409</v>
      </c>
      <c r="N1842" s="22">
        <f>IF(Tabela1[[#This Row],[Entry]]=$B$1,Tabela1[[#This Row],[real]],Tabela1[[#This Row],[L2]]/Tabela1[[#This Row],[days2]])</f>
        <v>3.2751892208559577</v>
      </c>
      <c r="O1842" s="42">
        <f>IF(Tabela1[[#This Row],[Entry]]=$B$1,Tabela1[[#This Row],[real]],Tabela1[[#This Row],[L]]/($B$1-Tabela1[[#This Row],[Entry]]))</f>
        <v>3.2413769075451131</v>
      </c>
      <c r="P1842" s="115">
        <v>879.64510864246586</v>
      </c>
      <c r="Q1842" s="43">
        <f>MIN(500,$B$1-Tabela1[[#This Row],[Entry]])</f>
        <v>500</v>
      </c>
      <c r="R1842" s="41">
        <f>(0.25-Tabela1[[#This Row],[days]]/2000)*$L$2+(Tabela1[[#This Row],[days]]/2000+0.75)*(IF(Tabela1[[#This Row],[real]]&gt;Tabela1[[#This Row],[AV2]],0.4*Tabela1[[#This Row],[real]]+0.6*Tabela1[[#This Row],[AV2]],Tabela1[[#This Row],[AV2]]))</f>
        <v>3.3128066301751034</v>
      </c>
      <c r="S1842" s="42">
        <f>Tabela1[[#This Row],[real]]-Tabela1[[#This Row],[AV2]]</f>
        <v>9.4043523297863807E-2</v>
      </c>
      <c r="T1842" s="64">
        <f>Tabela1[[#This Row],[real]]/Tabela1[[#This Row],[AV2]]</f>
        <v>1.0287139206183897</v>
      </c>
      <c r="U1842" s="172">
        <v>43385</v>
      </c>
      <c r="V1842" s="191" t="s">
        <v>3938</v>
      </c>
      <c r="W1842" s="191"/>
      <c r="X1842" s="2"/>
    </row>
    <row r="1843" spans="1:24" x14ac:dyDescent="0.2">
      <c r="A1843" s="65">
        <v>4375879</v>
      </c>
      <c r="B1843" s="65" t="s">
        <v>30</v>
      </c>
      <c r="C1843" s="65" t="s">
        <v>2235</v>
      </c>
      <c r="D1843" s="39">
        <v>4</v>
      </c>
      <c r="E1843" s="41">
        <v>3.8827833444449777</v>
      </c>
      <c r="F1843" s="116">
        <v>2013</v>
      </c>
      <c r="G18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3" s="39"/>
      <c r="I1843" s="41">
        <v>0.85</v>
      </c>
      <c r="J1843" s="23">
        <f>(Tabela1[[#This Row],[real]]-1)^3/Tabela1[[#This Row],[Z]]*0.00002</f>
        <v>5.6369876405153608E-4</v>
      </c>
      <c r="K1843" s="66">
        <v>3513.0410800589375</v>
      </c>
      <c r="L1843" s="66">
        <v>6016.9372213374318</v>
      </c>
      <c r="M1843" s="67">
        <v>42409</v>
      </c>
      <c r="N1843" s="22">
        <f>IF(Tabela1[[#This Row],[Entry]]=$B$1,Tabela1[[#This Row],[real]],Tabela1[[#This Row],[L2]]/Tabela1[[#This Row],[days2]])</f>
        <v>3.9937027393701139</v>
      </c>
      <c r="O1843" s="42">
        <f>IF(Tabela1[[#This Row],[Entry]]=$B$1,Tabela1[[#This Row],[real]],Tabela1[[#This Row],[L]]/($B$1-Tabela1[[#This Row],[Entry]]))</f>
        <v>3.9926590718894701</v>
      </c>
      <c r="P1843" s="115">
        <v>879.64510864246586</v>
      </c>
      <c r="Q1843" s="43">
        <f>MIN(500,$B$1-Tabela1[[#This Row],[Entry]])</f>
        <v>500</v>
      </c>
      <c r="R1843" s="41">
        <f>(0.25-Tabela1[[#This Row],[days]]/2000)*$L$2+(Tabela1[[#This Row],[days]]/2000+0.75)*(IF(Tabela1[[#This Row],[real]]&gt;Tabela1[[#This Row],[AV2]],0.4*Tabela1[[#This Row],[real]]+0.6*Tabela1[[#This Row],[AV2]],Tabela1[[#This Row],[AV2]]))</f>
        <v>3.9937027393701139</v>
      </c>
      <c r="S1843" s="42">
        <f>Tabela1[[#This Row],[real]]-Tabela1[[#This Row],[AV2]]</f>
        <v>-0.11091939492513614</v>
      </c>
      <c r="T1843" s="64">
        <f>Tabela1[[#This Row],[real]]/Tabela1[[#This Row],[AV2]]</f>
        <v>0.97222642691162575</v>
      </c>
      <c r="U1843" s="172">
        <v>43385</v>
      </c>
      <c r="V1843" s="191" t="s">
        <v>3947</v>
      </c>
      <c r="W1843" s="191"/>
      <c r="X1843" s="2"/>
    </row>
    <row r="1844" spans="1:24" x14ac:dyDescent="0.2">
      <c r="A1844" s="526">
        <v>3815307</v>
      </c>
      <c r="B1844" s="526" t="s">
        <v>5583</v>
      </c>
      <c r="C1844" s="526" t="s">
        <v>5583</v>
      </c>
      <c r="D1844" s="527">
        <v>3</v>
      </c>
      <c r="E1844" s="528">
        <v>3.0273693926511025</v>
      </c>
      <c r="F1844" s="116">
        <v>2012</v>
      </c>
      <c r="G18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4" s="527"/>
      <c r="I1844" s="528">
        <v>0.35</v>
      </c>
      <c r="J1844" s="397">
        <f>(Tabela1[[#This Row],[real]]-1)^3/Tabela1[[#This Row],[Z]]*0.00002</f>
        <v>4.761684408972818E-4</v>
      </c>
      <c r="K1844" s="529">
        <v>1312.7587556858416</v>
      </c>
      <c r="L1844" s="66">
        <v>1701.5677928674386</v>
      </c>
      <c r="M1844" s="402">
        <v>43384</v>
      </c>
      <c r="N1844" s="400">
        <f>IF(Tabela1[[#This Row],[Entry]]=$B$1,Tabela1[[#This Row],[real]],Tabela1[[#This Row],[L2]]/Tabela1[[#This Row],[days2]])</f>
        <v>3.1806920135563881</v>
      </c>
      <c r="O1844" s="530">
        <f>IF(Tabela1[[#This Row],[Entry]]=$B$1,Tabela1[[#This Row],[real]],Tabela1[[#This Row],[L]]/($B$1-Tabela1[[#This Row],[Entry]]))</f>
        <v>3.1984357008786439</v>
      </c>
      <c r="P1844" s="531">
        <v>412.72740337346363</v>
      </c>
      <c r="Q1844" s="532">
        <f>MIN(500,$B$1-Tabela1[[#This Row],[Entry]])</f>
        <v>500</v>
      </c>
      <c r="R1844" s="528">
        <f>(0.25-Tabela1[[#This Row],[days]]/2000)*$L$2+(Tabela1[[#This Row],[days]]/2000+0.75)*(IF(Tabela1[[#This Row],[real]]&gt;Tabela1[[#This Row],[AV2]],0.4*Tabela1[[#This Row],[real]]+0.6*Tabela1[[#This Row],[AV2]],Tabela1[[#This Row],[AV2]]))</f>
        <v>3.1806920135563881</v>
      </c>
      <c r="S1844" s="530">
        <f>Tabela1[[#This Row],[real]]-Tabela1[[#This Row],[AV2]]</f>
        <v>-0.15332262090528559</v>
      </c>
      <c r="T1844" s="530">
        <f>Tabela1[[#This Row],[real]]/Tabela1[[#This Row],[AV2]]</f>
        <v>0.95179582925608286</v>
      </c>
      <c r="U1844" s="402">
        <v>43384</v>
      </c>
      <c r="V1844" s="191" t="s">
        <v>4580</v>
      </c>
      <c r="W1844" s="191"/>
      <c r="X1844" s="2"/>
    </row>
    <row r="1845" spans="1:24" x14ac:dyDescent="0.2">
      <c r="A1845" s="526">
        <v>7201854</v>
      </c>
      <c r="B1845" s="526" t="s">
        <v>3521</v>
      </c>
      <c r="C1845" s="526" t="s">
        <v>3521</v>
      </c>
      <c r="D1845" s="527">
        <v>3</v>
      </c>
      <c r="E1845" s="528">
        <v>3.1380724509131919</v>
      </c>
      <c r="F1845" s="116">
        <v>2016</v>
      </c>
      <c r="G18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5" s="527"/>
      <c r="I1845" s="528">
        <v>0.33999999999999997</v>
      </c>
      <c r="J1845" s="397">
        <f>(Tabela1[[#This Row],[real]]-1)^3/Tabela1[[#This Row],[Z]]*0.00002</f>
        <v>5.7493444909437956E-4</v>
      </c>
      <c r="K1845" s="529">
        <v>1373.70960360049</v>
      </c>
      <c r="L1845" s="66">
        <v>1782.5805701602787</v>
      </c>
      <c r="M1845" s="402">
        <v>43384</v>
      </c>
      <c r="N1845" s="400">
        <f>IF(Tabela1[[#This Row],[Entry]]=$B$1,Tabela1[[#This Row],[real]],Tabela1[[#This Row],[L2]]/Tabela1[[#This Row],[days2]])</f>
        <v>3.3283702326822842</v>
      </c>
      <c r="O1845" s="530">
        <f>IF(Tabela1[[#This Row],[Entry]]=$B$1,Tabela1[[#This Row],[real]],Tabela1[[#This Row],[L]]/($B$1-Tabela1[[#This Row],[Entry]]))</f>
        <v>3.3507153574441331</v>
      </c>
      <c r="P1845" s="531">
        <v>412.72740337346363</v>
      </c>
      <c r="Q1845" s="532">
        <f>MIN(500,$B$1-Tabela1[[#This Row],[Entry]])</f>
        <v>500</v>
      </c>
      <c r="R1845" s="528">
        <f>(0.25-Tabela1[[#This Row],[days]]/2000)*$L$2+(Tabela1[[#This Row],[days]]/2000+0.75)*(IF(Tabela1[[#This Row],[real]]&gt;Tabela1[[#This Row],[AV2]],0.4*Tabela1[[#This Row],[real]]+0.6*Tabela1[[#This Row],[AV2]],Tabela1[[#This Row],[AV2]]))</f>
        <v>3.3283702326822842</v>
      </c>
      <c r="S1845" s="530">
        <f>Tabela1[[#This Row],[real]]-Tabela1[[#This Row],[AV2]]</f>
        <v>-0.19029778176909229</v>
      </c>
      <c r="T1845" s="530">
        <f>Tabela1[[#This Row],[real]]/Tabela1[[#This Row],[AV2]]</f>
        <v>0.94282553668444091</v>
      </c>
      <c r="U1845" s="402">
        <v>43384</v>
      </c>
      <c r="V1845" s="191" t="s">
        <v>5582</v>
      </c>
      <c r="W1845" s="191"/>
      <c r="X1845" s="2"/>
    </row>
    <row r="1846" spans="1:24" x14ac:dyDescent="0.2">
      <c r="A1846" s="10">
        <v>3892102</v>
      </c>
      <c r="B1846" s="10" t="s">
        <v>209</v>
      </c>
      <c r="C1846" s="10" t="s">
        <v>2481</v>
      </c>
      <c r="D1846" s="2">
        <v>3.5</v>
      </c>
      <c r="E1846" s="21">
        <v>3.5693587171416339</v>
      </c>
      <c r="F1846" s="116">
        <v>2012</v>
      </c>
      <c r="G18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6" s="39"/>
      <c r="I1846" s="21">
        <v>0.83</v>
      </c>
      <c r="J1846" s="23">
        <f>(Tabela1[[#This Row],[real]]-1)^3/Tabela1[[#This Row],[Z]]*0.00002</f>
        <v>4.0872022513184514E-4</v>
      </c>
      <c r="K1846" s="24">
        <v>3254.4438768431032</v>
      </c>
      <c r="L1846" s="66">
        <v>5593.4399031938638</v>
      </c>
      <c r="M1846" s="1">
        <v>42409</v>
      </c>
      <c r="N1846" s="22">
        <f>IF(Tabela1[[#This Row],[Entry]]=$B$1,Tabela1[[#This Row],[real]],Tabela1[[#This Row],[L2]]/Tabela1[[#This Row],[days2]])</f>
        <v>3.6997237236566964</v>
      </c>
      <c r="O1846" s="22">
        <f>IF(Tabela1[[#This Row],[Entry]]=$B$1,Tabela1[[#This Row],[real]],Tabela1[[#This Row],[L]]/($B$1-Tabela1[[#This Row],[Entry]]))</f>
        <v>3.7116389536787415</v>
      </c>
      <c r="P1846" s="35">
        <v>879.64510864246586</v>
      </c>
      <c r="Q1846" s="3">
        <f>MIN(500,$B$1-Tabela1[[#This Row],[Entry]])</f>
        <v>500</v>
      </c>
      <c r="R1846" s="21">
        <f>(0.25-Tabela1[[#This Row],[days]]/2000)*$L$2+(Tabela1[[#This Row],[days]]/2000+0.75)*(IF(Tabela1[[#This Row],[real]]&gt;Tabela1[[#This Row],[AV2]],0.4*Tabela1[[#This Row],[real]]+0.6*Tabela1[[#This Row],[AV2]],Tabela1[[#This Row],[AV2]]))</f>
        <v>3.6997237236566964</v>
      </c>
      <c r="S1846" s="22">
        <f>Tabela1[[#This Row],[real]]-Tabela1[[#This Row],[AV2]]</f>
        <v>-0.13036500651506255</v>
      </c>
      <c r="T1846" s="47">
        <f>Tabela1[[#This Row],[real]]/Tabela1[[#This Row],[AV2]]</f>
        <v>0.96476358337745993</v>
      </c>
      <c r="U1846" s="168">
        <v>43384</v>
      </c>
      <c r="V1846" s="191" t="s">
        <v>4259</v>
      </c>
      <c r="W1846" s="191"/>
      <c r="X1846" s="2"/>
    </row>
    <row r="1847" spans="1:24" x14ac:dyDescent="0.2">
      <c r="A1847" s="65">
        <v>5778855</v>
      </c>
      <c r="B1847" s="65" t="s">
        <v>2820</v>
      </c>
      <c r="C1847" s="65" t="s">
        <v>2821</v>
      </c>
      <c r="D1847" s="39">
        <v>3.5</v>
      </c>
      <c r="E1847" s="41">
        <v>3.2424300099163319</v>
      </c>
      <c r="F1847" s="116">
        <v>2014</v>
      </c>
      <c r="G18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0.90695790470656912</v>
      </c>
      <c r="H1847" s="39"/>
      <c r="I1847" s="41">
        <v>0.5</v>
      </c>
      <c r="J1847" s="23">
        <f>(Tabela1[[#This Row],[real]]-1)^3/Tabela1[[#This Row],[Z]]*0.00002</f>
        <v>4.5104168595478018E-4</v>
      </c>
      <c r="K1847" s="66">
        <v>2672.1823633521976</v>
      </c>
      <c r="L1847" s="66">
        <v>4474.7282002926331</v>
      </c>
      <c r="M1847" s="67">
        <v>42491</v>
      </c>
      <c r="N1847" s="22">
        <f>IF(Tabela1[[#This Row],[Entry]]=$B$1,Tabela1[[#This Row],[real]],Tabela1[[#This Row],[L2]]/Tabela1[[#This Row],[days2]])</f>
        <v>3.1753462307817175</v>
      </c>
      <c r="O1847" s="42">
        <f>IF(Tabela1[[#This Row],[Entry]]=$B$1,Tabela1[[#This Row],[real]],Tabela1[[#This Row],[L]]/($B$1-Tabela1[[#This Row],[Entry]]))</f>
        <v>3.1401601405562336</v>
      </c>
      <c r="P1847" s="115">
        <v>841.54047122425152</v>
      </c>
      <c r="Q1847" s="43">
        <f>MIN(500,$B$1-Tabela1[[#This Row],[Entry]])</f>
        <v>500</v>
      </c>
      <c r="R184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3.2021797424355634</v>
      </c>
      <c r="S1847" s="42">
        <f>Tabela1[[#This Row],[real]]-Tabela1[[#This Row],[AV2]]</f>
        <v>6.7083779134614385E-2</v>
      </c>
      <c r="T1847" s="64">
        <f>Tabela1[[#This Row],[real]]/Tabela1[[#This Row],[AV2]]</f>
        <v>1.0211264455146043</v>
      </c>
      <c r="U1847" s="168">
        <v>43383</v>
      </c>
      <c r="V1847" s="191" t="s">
        <v>3949</v>
      </c>
      <c r="W1847" s="191"/>
      <c r="X1847" s="2"/>
    </row>
    <row r="1848" spans="1:24" x14ac:dyDescent="0.2">
      <c r="A1848" s="393">
        <v>5786065</v>
      </c>
      <c r="B1848" s="393" t="s">
        <v>5289</v>
      </c>
      <c r="C1848" s="393" t="s">
        <v>5581</v>
      </c>
      <c r="D1848" s="394">
        <v>3</v>
      </c>
      <c r="E1848" s="395">
        <v>3.0210043998191338</v>
      </c>
      <c r="F1848" s="116">
        <v>2014</v>
      </c>
      <c r="G18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8" s="394"/>
      <c r="I1848" s="395">
        <v>0.35</v>
      </c>
      <c r="J1848" s="397">
        <f>(Tabela1[[#This Row],[real]]-1)^3/Tabela1[[#This Row],[Z]]*0.00002</f>
        <v>4.7169766705842047E-4</v>
      </c>
      <c r="K1848" s="398">
        <v>1311.4675981119335</v>
      </c>
      <c r="L1848" s="66">
        <v>1700.6285689935692</v>
      </c>
      <c r="M1848" s="399">
        <v>43383</v>
      </c>
      <c r="N1848" s="400">
        <f>IF(Tabela1[[#This Row],[Entry]]=$B$1,Tabela1[[#This Row],[real]],Tabela1[[#This Row],[L2]]/Tabela1[[#This Row],[days2]])</f>
        <v>3.1730487068570459</v>
      </c>
      <c r="O1848" s="400">
        <f>IF(Tabela1[[#This Row],[Entry]]=$B$1,Tabela1[[#This Row],[real]],Tabela1[[#This Row],[L]]/($B$1-Tabela1[[#This Row],[Entry]]))</f>
        <v>3.1906727373237693</v>
      </c>
      <c r="P1848" s="396">
        <v>413.31467597009015</v>
      </c>
      <c r="Q1848" s="401">
        <f>MIN(500,$B$1-Tabela1[[#This Row],[Entry]])</f>
        <v>500</v>
      </c>
      <c r="R1848" s="395">
        <f>(0.25-Tabela1[[#This Row],[days]]/2000)*$L$2+(Tabela1[[#This Row],[days]]/2000+0.75)*(IF(Tabela1[[#This Row],[real]]&gt;Tabela1[[#This Row],[AV2]],0.4*Tabela1[[#This Row],[real]]+0.6*Tabela1[[#This Row],[AV2]],Tabela1[[#This Row],[AV2]]))</f>
        <v>3.1730487068570459</v>
      </c>
      <c r="S1848" s="400">
        <f>Tabela1[[#This Row],[real]]-Tabela1[[#This Row],[AV2]]</f>
        <v>-0.15204430703791205</v>
      </c>
      <c r="T1848" s="400">
        <f>Tabela1[[#This Row],[real]]/Tabela1[[#This Row],[AV2]]</f>
        <v>0.95208258016672098</v>
      </c>
      <c r="U1848" s="402">
        <v>43383</v>
      </c>
      <c r="V1848" s="191" t="s">
        <v>3941</v>
      </c>
      <c r="W1848" s="191"/>
      <c r="X1848" s="2"/>
    </row>
    <row r="1849" spans="1:24" x14ac:dyDescent="0.2">
      <c r="A1849" s="65">
        <v>17712</v>
      </c>
      <c r="B1849" s="65" t="s">
        <v>838</v>
      </c>
      <c r="C1849" s="65" t="s">
        <v>838</v>
      </c>
      <c r="D1849" s="39">
        <v>3</v>
      </c>
      <c r="E1849" s="41">
        <v>3.1602655969603819</v>
      </c>
      <c r="F1849" s="116">
        <v>1996</v>
      </c>
      <c r="G18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49" s="39"/>
      <c r="I1849" s="41">
        <v>0.64</v>
      </c>
      <c r="J1849" s="23">
        <f>(Tabela1[[#This Row],[real]]-1)^3/Tabela1[[#This Row],[Z]]*0.00002</f>
        <v>3.1504418639575994E-4</v>
      </c>
      <c r="K1849" s="66">
        <v>2784.795011788286</v>
      </c>
      <c r="L1849" s="66">
        <v>4755.322761643245</v>
      </c>
      <c r="M1849" s="67">
        <v>42409</v>
      </c>
      <c r="N1849" s="22">
        <f>IF(Tabela1[[#This Row],[Entry]]=$B$1,Tabela1[[#This Row],[real]],Tabela1[[#This Row],[L2]]/Tabela1[[#This Row],[days2]])</f>
        <v>3.1658165144418184</v>
      </c>
      <c r="O1849" s="42">
        <f>IF(Tabela1[[#This Row],[Entry]]=$B$1,Tabela1[[#This Row],[real]],Tabela1[[#This Row],[L]]/($B$1-Tabela1[[#This Row],[Entry]]))</f>
        <v>3.1554895564985035</v>
      </c>
      <c r="P1849" s="115">
        <v>879.64510864246586</v>
      </c>
      <c r="Q1849" s="43">
        <f>MIN(500,$B$1-Tabela1[[#This Row],[Entry]])</f>
        <v>500</v>
      </c>
      <c r="R1849" s="41">
        <f>(0.25-Tabela1[[#This Row],[days]]/2000)*$L$2+(Tabela1[[#This Row],[days]]/2000+0.75)*(IF(Tabela1[[#This Row],[real]]&gt;Tabela1[[#This Row],[AV2]],0.4*Tabela1[[#This Row],[real]]+0.6*Tabela1[[#This Row],[AV2]],Tabela1[[#This Row],[AV2]]))</f>
        <v>3.1658165144418184</v>
      </c>
      <c r="S1849" s="42">
        <f>Tabela1[[#This Row],[real]]-Tabela1[[#This Row],[AV2]]</f>
        <v>-5.5509174814365458E-3</v>
      </c>
      <c r="T1849" s="64">
        <f>Tabela1[[#This Row],[real]]/Tabela1[[#This Row],[AV2]]</f>
        <v>0.99824660795844788</v>
      </c>
      <c r="U1849" s="168">
        <v>43383</v>
      </c>
      <c r="V1849" s="191" t="s">
        <v>4036</v>
      </c>
      <c r="W1849" s="191"/>
      <c r="X1849" s="2"/>
    </row>
    <row r="1850" spans="1:24" x14ac:dyDescent="0.2">
      <c r="A1850" s="10">
        <v>630</v>
      </c>
      <c r="B1850" s="10" t="s">
        <v>41</v>
      </c>
      <c r="C1850" s="10" t="s">
        <v>342</v>
      </c>
      <c r="D1850" s="2">
        <v>3.5</v>
      </c>
      <c r="E1850" s="21">
        <v>3.4044128844150574</v>
      </c>
      <c r="F1850" s="116">
        <v>1977</v>
      </c>
      <c r="G18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50" s="21">
        <v>0.76</v>
      </c>
      <c r="J1850" s="23">
        <f>(Tabela1[[#This Row],[real]]-1)^3/Tabela1[[#This Row],[Z]]*0.00002</f>
        <v>3.6579986679417126E-4</v>
      </c>
      <c r="K1850" s="24">
        <v>3091.8475327472515</v>
      </c>
      <c r="L1850" s="66">
        <v>5313.5928375655012</v>
      </c>
      <c r="M1850" s="1">
        <v>42409</v>
      </c>
      <c r="N1850" s="22">
        <f>IF(Tabela1[[#This Row],[Entry]]=$B$1,Tabela1[[#This Row],[real]],Tabela1[[#This Row],[L2]]/Tabela1[[#This Row],[days2]])</f>
        <v>3.5148806062467872</v>
      </c>
      <c r="O1850" s="22">
        <f>IF(Tabela1[[#This Row],[Entry]]=$B$1,Tabela1[[#This Row],[real]],Tabela1[[#This Row],[L]]/($B$1-Tabela1[[#This Row],[Entry]]))</f>
        <v>3.5259408344827481</v>
      </c>
      <c r="P1850" s="35">
        <v>879.64510864246586</v>
      </c>
      <c r="Q1850" s="3">
        <f>MIN(500,$B$1-Tabela1[[#This Row],[Entry]])</f>
        <v>500</v>
      </c>
      <c r="R1850" s="21">
        <f>(0.25-Tabela1[[#This Row],[days]]/2000)*$L$2+(Tabela1[[#This Row],[days]]/2000+0.75)*(IF(Tabela1[[#This Row],[real]]&gt;Tabela1[[#This Row],[AV2]],0.4*Tabela1[[#This Row],[real]]+0.6*Tabela1[[#This Row],[AV2]],Tabela1[[#This Row],[AV2]]))</f>
        <v>3.5148806062467872</v>
      </c>
      <c r="S1850" s="22">
        <f>Tabela1[[#This Row],[real]]-Tabela1[[#This Row],[AV2]]</f>
        <v>-0.11046772183172981</v>
      </c>
      <c r="T1850" s="47">
        <f>Tabela1[[#This Row],[real]]/Tabela1[[#This Row],[AV2]]</f>
        <v>0.9685714155879428</v>
      </c>
      <c r="U1850" s="168">
        <v>43383</v>
      </c>
      <c r="V1850" s="191" t="s">
        <v>4032</v>
      </c>
      <c r="W1850" s="191"/>
      <c r="X1850" s="2"/>
    </row>
    <row r="1851" spans="1:24" x14ac:dyDescent="0.2">
      <c r="A1851" s="65">
        <v>32314</v>
      </c>
      <c r="B1851" s="65" t="s">
        <v>1973</v>
      </c>
      <c r="C1851" s="65" t="s">
        <v>2278</v>
      </c>
      <c r="D1851" s="39">
        <v>3</v>
      </c>
      <c r="E1851" s="41">
        <v>3.0388521385885969</v>
      </c>
      <c r="F1851" s="116">
        <v>1994</v>
      </c>
      <c r="G18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1" s="39"/>
      <c r="I1851" s="41">
        <v>0.66</v>
      </c>
      <c r="J1851" s="23">
        <f>(Tabela1[[#This Row],[real]]-1)^3/Tabela1[[#This Row],[Z]]*0.00002</f>
        <v>2.5682852248374931E-4</v>
      </c>
      <c r="K1851" s="66">
        <v>2527.549838160638</v>
      </c>
      <c r="L1851" s="66">
        <v>4261.1480211866001</v>
      </c>
      <c r="M1851" s="67">
        <v>42409</v>
      </c>
      <c r="N1851" s="22">
        <f>IF(Tabela1[[#This Row],[Entry]]=$B$1,Tabela1[[#This Row],[real]],Tabela1[[#This Row],[L2]]/Tabela1[[#This Row],[days2]])</f>
        <v>2.8733745158446253</v>
      </c>
      <c r="O1851" s="42">
        <f>IF(Tabela1[[#This Row],[Entry]]=$B$1,Tabela1[[#This Row],[real]],Tabela1[[#This Row],[L]]/($B$1-Tabela1[[#This Row],[Entry]]))</f>
        <v>2.8275700206944925</v>
      </c>
      <c r="P1851" s="115">
        <v>879.64510864246586</v>
      </c>
      <c r="Q1851" s="43">
        <f>MIN(500,$B$1-Tabela1[[#This Row],[Entry]])</f>
        <v>500</v>
      </c>
      <c r="R1851" s="41">
        <f>(0.25-Tabela1[[#This Row],[days]]/2000)*$L$2+(Tabela1[[#This Row],[days]]/2000+0.75)*(IF(Tabela1[[#This Row],[real]]&gt;Tabela1[[#This Row],[AV2]],0.4*Tabela1[[#This Row],[real]]+0.6*Tabela1[[#This Row],[AV2]],Tabela1[[#This Row],[AV2]]))</f>
        <v>2.9395655649422139</v>
      </c>
      <c r="S1851" s="42">
        <f>Tabela1[[#This Row],[real]]-Tabela1[[#This Row],[AV2]]</f>
        <v>0.1654776227439716</v>
      </c>
      <c r="T1851" s="64">
        <f>Tabela1[[#This Row],[real]]/Tabela1[[#This Row],[AV2]]</f>
        <v>1.0575899945626579</v>
      </c>
      <c r="U1851" s="172">
        <v>43382</v>
      </c>
      <c r="V1851" s="191" t="s">
        <v>4918</v>
      </c>
      <c r="W1851" s="191"/>
      <c r="X1851" s="2"/>
    </row>
    <row r="1852" spans="1:24" x14ac:dyDescent="0.2">
      <c r="A1852" s="526">
        <v>9442072</v>
      </c>
      <c r="B1852" s="526" t="s">
        <v>114</v>
      </c>
      <c r="C1852" s="526" t="s">
        <v>5579</v>
      </c>
      <c r="D1852" s="527">
        <v>3</v>
      </c>
      <c r="E1852" s="528">
        <v>3.0922273740214541</v>
      </c>
      <c r="F1852" s="116">
        <v>2018</v>
      </c>
      <c r="G18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2" s="527"/>
      <c r="I1852" s="528">
        <v>0.32</v>
      </c>
      <c r="J1852" s="397">
        <f>(Tabela1[[#This Row],[real]]-1)^3/Tabela1[[#This Row],[Z]]*0.00002</f>
        <v>5.724092684457891E-4</v>
      </c>
      <c r="K1852" s="529">
        <v>1356.7290467044443</v>
      </c>
      <c r="L1852" s="66">
        <v>1762.0181116630595</v>
      </c>
      <c r="M1852" s="402">
        <v>43382</v>
      </c>
      <c r="N1852" s="400">
        <f>IF(Tabela1[[#This Row],[Entry]]=$B$1,Tabela1[[#This Row],[real]],Tabela1[[#This Row],[L2]]/Tabela1[[#This Row],[days2]])</f>
        <v>3.2779042872979267</v>
      </c>
      <c r="O1852" s="530">
        <f>IF(Tabela1[[#This Row],[Entry]]=$B$1,Tabela1[[#This Row],[real]],Tabela1[[#This Row],[L]]/($B$1-Tabela1[[#This Row],[Entry]]))</f>
        <v>3.2996593851368154</v>
      </c>
      <c r="P1852" s="531">
        <v>413.90136129412008</v>
      </c>
      <c r="Q1852" s="532">
        <f>MIN(500,$B$1-Tabela1[[#This Row],[Entry]])</f>
        <v>500</v>
      </c>
      <c r="R1852" s="528">
        <f>(0.25-Tabela1[[#This Row],[days]]/2000)*$L$2+(Tabela1[[#This Row],[days]]/2000+0.75)*(IF(Tabela1[[#This Row],[real]]&gt;Tabela1[[#This Row],[AV2]],0.4*Tabela1[[#This Row],[real]]+0.6*Tabela1[[#This Row],[AV2]],Tabela1[[#This Row],[AV2]]))</f>
        <v>3.2779042872979267</v>
      </c>
      <c r="S1852" s="530">
        <f>Tabela1[[#This Row],[real]]-Tabela1[[#This Row],[AV2]]</f>
        <v>-0.18567691327647262</v>
      </c>
      <c r="T1852" s="530">
        <f>Tabela1[[#This Row],[real]]/Tabela1[[#This Row],[AV2]]</f>
        <v>0.94335499239682452</v>
      </c>
      <c r="U1852" s="402">
        <v>43382</v>
      </c>
      <c r="V1852" s="191" t="s">
        <v>5580</v>
      </c>
      <c r="W1852" s="191"/>
      <c r="X1852" s="2"/>
    </row>
    <row r="1853" spans="1:24" x14ac:dyDescent="0.2">
      <c r="A1853" s="65">
        <v>185</v>
      </c>
      <c r="B1853" s="65" t="s">
        <v>2965</v>
      </c>
      <c r="C1853" s="65" t="s">
        <v>2966</v>
      </c>
      <c r="D1853" s="39">
        <v>3</v>
      </c>
      <c r="E1853" s="41">
        <v>3.1743966296655168</v>
      </c>
      <c r="F1853" s="116">
        <v>1971</v>
      </c>
      <c r="G18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3" s="39"/>
      <c r="I1853" s="41">
        <v>0.44</v>
      </c>
      <c r="J1853" s="23">
        <f>(Tabela1[[#This Row],[real]]-1)^3/Tabela1[[#This Row],[Z]]*0.00002</f>
        <v>4.6729767244902201E-4</v>
      </c>
      <c r="K1853" s="66">
        <v>2294.0575328858022</v>
      </c>
      <c r="L1853" s="66">
        <v>3694.9788865818723</v>
      </c>
      <c r="M1853" s="67">
        <v>42605</v>
      </c>
      <c r="N1853" s="22">
        <f>IF(Tabela1[[#This Row],[Entry]]=$B$1,Tabela1[[#This Row],[real]],Tabela1[[#This Row],[L2]]/Tabela1[[#This Row],[days2]])</f>
        <v>2.9091519470623091</v>
      </c>
      <c r="O1853" s="42">
        <f>IF(Tabela1[[#This Row],[Entry]]=$B$1,Tabela1[[#This Row],[real]],Tabela1[[#This Row],[L]]/($B$1-Tabela1[[#This Row],[Entry]]))</f>
        <v>2.8184430866375836</v>
      </c>
      <c r="P1853" s="115">
        <v>788.56573139892691</v>
      </c>
      <c r="Q1853" s="43">
        <f>MIN(500,$B$1-Tabela1[[#This Row],[Entry]])</f>
        <v>500</v>
      </c>
      <c r="R1853" s="41">
        <f>(0.25-Tabela1[[#This Row],[days]]/2000)*$L$2+(Tabela1[[#This Row],[days]]/2000+0.75)*(IF(Tabela1[[#This Row],[real]]&gt;Tabela1[[#This Row],[AV2]],0.4*Tabela1[[#This Row],[real]]+0.6*Tabela1[[#This Row],[AV2]],Tabela1[[#This Row],[AV2]]))</f>
        <v>3.015249820103592</v>
      </c>
      <c r="S1853" s="42">
        <f>Tabela1[[#This Row],[real]]-Tabela1[[#This Row],[AV2]]</f>
        <v>0.26524468260320777</v>
      </c>
      <c r="T1853" s="64">
        <f>Tabela1[[#This Row],[real]]/Tabela1[[#This Row],[AV2]]</f>
        <v>1.0911759466091329</v>
      </c>
      <c r="U1853" s="168">
        <v>43382</v>
      </c>
      <c r="V1853" s="191" t="s">
        <v>4428</v>
      </c>
      <c r="W1853" s="191"/>
      <c r="X1853" s="2"/>
    </row>
    <row r="1854" spans="1:24" x14ac:dyDescent="0.2">
      <c r="A1854" s="65">
        <v>2642</v>
      </c>
      <c r="B1854" s="65" t="s">
        <v>2429</v>
      </c>
      <c r="C1854" s="65" t="s">
        <v>1610</v>
      </c>
      <c r="D1854" s="39">
        <v>3.5</v>
      </c>
      <c r="E1854" s="41">
        <v>3.4916169006383311</v>
      </c>
      <c r="F1854" s="116">
        <v>2001</v>
      </c>
      <c r="G18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4" s="39"/>
      <c r="I1854" s="41">
        <v>0.75</v>
      </c>
      <c r="J1854" s="23">
        <f>(Tabela1[[#This Row],[real]]-1)^3/Tabela1[[#This Row],[Z]]*0.00002</f>
        <v>4.1248915654658265E-4</v>
      </c>
      <c r="K1854" s="66">
        <v>3137.1679605962231</v>
      </c>
      <c r="L1854" s="66">
        <v>5375.2099173615616</v>
      </c>
      <c r="M1854" s="67">
        <v>42409</v>
      </c>
      <c r="N1854" s="22">
        <f>IF(Tabela1[[#This Row],[Entry]]=$B$1,Tabela1[[#This Row],[real]],Tabela1[[#This Row],[L2]]/Tabela1[[#This Row],[days2]])</f>
        <v>3.5664018702243858</v>
      </c>
      <c r="O1854" s="42">
        <f>IF(Tabela1[[#This Row],[Entry]]=$B$1,Tabela1[[#This Row],[real]],Tabela1[[#This Row],[L]]/($B$1-Tabela1[[#This Row],[Entry]]))</f>
        <v>3.5668280805318924</v>
      </c>
      <c r="P1854" s="115">
        <v>879.64510864246586</v>
      </c>
      <c r="Q1854" s="43">
        <f>MIN(500,$B$1-Tabela1[[#This Row],[Entry]])</f>
        <v>500</v>
      </c>
      <c r="R1854" s="41">
        <f>(0.25-Tabela1[[#This Row],[days]]/2000)*$L$2+(Tabela1[[#This Row],[days]]/2000+0.75)*(IF(Tabela1[[#This Row],[real]]&gt;Tabela1[[#This Row],[AV2]],0.4*Tabela1[[#This Row],[real]]+0.6*Tabela1[[#This Row],[AV2]],Tabela1[[#This Row],[AV2]]))</f>
        <v>3.5664018702243858</v>
      </c>
      <c r="S1854" s="42">
        <f>Tabela1[[#This Row],[real]]-Tabela1[[#This Row],[AV2]]</f>
        <v>-7.4784969586054739E-2</v>
      </c>
      <c r="T1854" s="64">
        <f>Tabela1[[#This Row],[real]]/Tabela1[[#This Row],[AV2]]</f>
        <v>0.979030694714909</v>
      </c>
      <c r="U1854" s="168">
        <v>43382</v>
      </c>
      <c r="V1854" s="191" t="s">
        <v>4789</v>
      </c>
      <c r="W1854" s="191"/>
      <c r="X1854" s="2"/>
    </row>
    <row r="1855" spans="1:24" x14ac:dyDescent="0.2">
      <c r="A1855" s="393">
        <v>2438226</v>
      </c>
      <c r="B1855" s="393" t="s">
        <v>5577</v>
      </c>
      <c r="C1855" s="393" t="s">
        <v>5578</v>
      </c>
      <c r="D1855" s="394">
        <v>3</v>
      </c>
      <c r="E1855" s="395">
        <v>2.8109777615781768</v>
      </c>
      <c r="F1855" s="116">
        <v>2009</v>
      </c>
      <c r="G18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5" s="394"/>
      <c r="I1855" s="395">
        <v>0.28999999999999998</v>
      </c>
      <c r="J1855" s="397">
        <f>(Tabela1[[#This Row],[real]]-1)^3/Tabela1[[#This Row],[Z]]*0.00002</f>
        <v>4.0961075353308172E-4</v>
      </c>
      <c r="K1855" s="398">
        <v>1218.1322078391981</v>
      </c>
      <c r="L1855" s="66">
        <v>1580.1729402929122</v>
      </c>
      <c r="M1855" s="399">
        <v>43381</v>
      </c>
      <c r="N1855" s="400">
        <f>IF(Tabela1[[#This Row],[Entry]]=$B$1,Tabela1[[#This Row],[real]],Tabela1[[#This Row],[L2]]/Tabela1[[#This Row],[days2]])</f>
        <v>2.9388879654805842</v>
      </c>
      <c r="O1855" s="400">
        <f>IF(Tabela1[[#This Row],[Entry]]=$B$1,Tabela1[[#This Row],[real]],Tabela1[[#This Row],[L]]/($B$1-Tabela1[[#This Row],[Entry]]))</f>
        <v>2.9535942809213314</v>
      </c>
      <c r="P1855" s="396">
        <v>414.48745993282597</v>
      </c>
      <c r="Q1855" s="401">
        <f>MIN(500,$B$1-Tabela1[[#This Row],[Entry]])</f>
        <v>500</v>
      </c>
      <c r="R1855" s="395">
        <f>(0.25-Tabela1[[#This Row],[days]]/2000)*$L$2+(Tabela1[[#This Row],[days]]/2000+0.75)*(IF(Tabela1[[#This Row],[real]]&gt;Tabela1[[#This Row],[AV2]],0.4*Tabela1[[#This Row],[real]]+0.6*Tabela1[[#This Row],[AV2]],Tabela1[[#This Row],[AV2]]))</f>
        <v>2.9388879654805842</v>
      </c>
      <c r="S1855" s="400">
        <f>Tabela1[[#This Row],[real]]-Tabela1[[#This Row],[AV2]]</f>
        <v>-0.12791020390240737</v>
      </c>
      <c r="T1855" s="400">
        <f>Tabela1[[#This Row],[real]]/Tabela1[[#This Row],[AV2]]</f>
        <v>0.95647666552627819</v>
      </c>
      <c r="U1855" s="402">
        <v>43381</v>
      </c>
      <c r="V1855" s="191" t="s">
        <v>4593</v>
      </c>
      <c r="W1855" s="191"/>
      <c r="X1855" s="2"/>
    </row>
    <row r="1856" spans="1:24" x14ac:dyDescent="0.2">
      <c r="A1856" s="65">
        <v>2566642</v>
      </c>
      <c r="B1856" s="65" t="s">
        <v>1060</v>
      </c>
      <c r="C1856" s="65" t="s">
        <v>2811</v>
      </c>
      <c r="D1856" s="39">
        <v>3.5</v>
      </c>
      <c r="E1856" s="41">
        <v>3.3249992297640465</v>
      </c>
      <c r="F1856" s="116">
        <v>2010</v>
      </c>
      <c r="G18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6" s="39"/>
      <c r="I1856" s="41">
        <v>0.44999999999999996</v>
      </c>
      <c r="J1856" s="23">
        <f>(Tabela1[[#This Row],[real]]-1)^3/Tabela1[[#This Row],[Z]]*0.00002</f>
        <v>5.5858069485262057E-4</v>
      </c>
      <c r="K1856" s="66">
        <v>2732.3555509613184</v>
      </c>
      <c r="L1856" s="66">
        <v>4563.7161471916243</v>
      </c>
      <c r="M1856" s="67">
        <v>42483</v>
      </c>
      <c r="N1856" s="22">
        <f>IF(Tabela1[[#This Row],[Entry]]=$B$1,Tabela1[[#This Row],[real]],Tabela1[[#This Row],[L2]]/Tabela1[[#This Row],[days2]])</f>
        <v>3.232569891348446</v>
      </c>
      <c r="O1856" s="42">
        <f>IF(Tabela1[[#This Row],[Entry]]=$B$1,Tabela1[[#This Row],[real]],Tabela1[[#This Row],[L]]/($B$1-Tabela1[[#This Row],[Entry]]))</f>
        <v>3.1847286442370022</v>
      </c>
      <c r="P1856" s="115">
        <v>845.25799682602803</v>
      </c>
      <c r="Q1856" s="43">
        <f>MIN(500,$B$1-Tabela1[[#This Row],[Entry]])</f>
        <v>500</v>
      </c>
      <c r="R1856" s="41">
        <f>(0.25-Tabela1[[#This Row],[days]]/2000)*$L$2+(Tabela1[[#This Row],[days]]/2000+0.75)*(IF(Tabela1[[#This Row],[real]]&gt;Tabela1[[#This Row],[AV2]],0.4*Tabela1[[#This Row],[real]]+0.6*Tabela1[[#This Row],[AV2]],Tabela1[[#This Row],[AV2]]))</f>
        <v>3.2695416267146862</v>
      </c>
      <c r="S1856" s="42">
        <f>Tabela1[[#This Row],[real]]-Tabela1[[#This Row],[AV2]]</f>
        <v>9.2429338415600526E-2</v>
      </c>
      <c r="T1856" s="64">
        <f>Tabela1[[#This Row],[real]]/Tabela1[[#This Row],[AV2]]</f>
        <v>1.0285931446255736</v>
      </c>
      <c r="U1856" s="168">
        <v>43381</v>
      </c>
      <c r="V1856" s="191" t="s">
        <v>4299</v>
      </c>
      <c r="W1856" s="191"/>
      <c r="X1856" s="2"/>
    </row>
    <row r="1857" spans="1:24" x14ac:dyDescent="0.2">
      <c r="A1857" s="65">
        <v>7158561</v>
      </c>
      <c r="B1857" s="65" t="s">
        <v>3121</v>
      </c>
      <c r="C1857" s="65" t="s">
        <v>3122</v>
      </c>
      <c r="D1857" s="39">
        <v>3.5</v>
      </c>
      <c r="E1857" s="41">
        <v>3.2439740218919693</v>
      </c>
      <c r="F1857" s="116">
        <v>2016</v>
      </c>
      <c r="G18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0.72197036168625406</v>
      </c>
      <c r="H1857" s="39"/>
      <c r="I1857" s="41">
        <v>0.44</v>
      </c>
      <c r="J1857" s="23">
        <f>(Tabela1[[#This Row],[real]]-1)^3/Tabela1[[#This Row],[Z]]*0.00002</f>
        <v>5.1360683397493425E-4</v>
      </c>
      <c r="K1857" s="66">
        <v>2532.6538462601065</v>
      </c>
      <c r="L1857" s="66">
        <v>4158.0700004033733</v>
      </c>
      <c r="M1857" s="67">
        <v>42652</v>
      </c>
      <c r="N1857" s="22">
        <f>IF(Tabela1[[#This Row],[Entry]]=$B$1,Tabela1[[#This Row],[real]],Tabela1[[#This Row],[L2]]/Tabela1[[#This Row],[days2]])</f>
        <v>3.303209050685068</v>
      </c>
      <c r="O1857" s="42">
        <f>IF(Tabela1[[#This Row],[Entry]]=$B$1,Tabela1[[#This Row],[real]],Tabela1[[#This Row],[L]]/($B$1-Tabela1[[#This Row],[Entry]]))</f>
        <v>3.2896123420912762</v>
      </c>
      <c r="P1857" s="115">
        <v>766.72526848848622</v>
      </c>
      <c r="Q1857" s="43">
        <f>MIN(500,$B$1-Tabela1[[#This Row],[Entry]])</f>
        <v>500</v>
      </c>
      <c r="R1857" s="41">
        <f>(0.25-Tabela1[[#This Row],[days]]/2000)*$L$2+(Tabela1[[#This Row],[days]]/2000+0.75)*(IF(Tabela1[[#This Row],[real]]&gt;Tabela1[[#This Row],[AV2]],0.4*Tabela1[[#This Row],[real]]+0.6*Tabela1[[#This Row],[AV2]],Tabela1[[#This Row],[AV2]]))</f>
        <v>3.303209050685068</v>
      </c>
      <c r="S1857" s="42">
        <f>Tabela1[[#This Row],[real]]-Tabela1[[#This Row],[AV2]]</f>
        <v>-5.9235028793098721E-2</v>
      </c>
      <c r="T1857" s="64">
        <f>Tabela1[[#This Row],[real]]/Tabela1[[#This Row],[AV2]]</f>
        <v>0.98206742961641691</v>
      </c>
      <c r="U1857" s="172">
        <v>43380</v>
      </c>
      <c r="V1857" s="191" t="s">
        <v>4166</v>
      </c>
      <c r="W1857" s="191"/>
      <c r="X1857" s="2"/>
    </row>
    <row r="1858" spans="1:24" x14ac:dyDescent="0.2">
      <c r="A1858" s="33">
        <v>9294748</v>
      </c>
      <c r="B1858" s="33" t="s">
        <v>5574</v>
      </c>
      <c r="C1858" s="33" t="s">
        <v>5575</v>
      </c>
      <c r="D1858" s="45">
        <v>2.5</v>
      </c>
      <c r="E1858" s="46">
        <v>2.485887581119</v>
      </c>
      <c r="F1858" s="116">
        <v>2018</v>
      </c>
      <c r="G18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8" s="45"/>
      <c r="I1858" s="46">
        <v>0.22999999999999998</v>
      </c>
      <c r="J1858" s="161">
        <f>(Tabela1[[#This Row],[real]]-1)^3/Tabela1[[#This Row],[Z]]*0.00002</f>
        <v>2.8527257248423991E-4</v>
      </c>
      <c r="K1858" s="111">
        <v>1066.12509953117</v>
      </c>
      <c r="L1858" s="66">
        <v>1381.7306268420389</v>
      </c>
      <c r="M1858" s="49">
        <v>43380</v>
      </c>
      <c r="N1858" s="47">
        <f>IF(Tabela1[[#This Row],[Entry]]=$B$1,Tabela1[[#This Row],[real]],Tabela1[[#This Row],[L2]]/Tabela1[[#This Row],[days2]])</f>
        <v>2.5685245010762405</v>
      </c>
      <c r="O1858" s="47">
        <f>IF(Tabela1[[#This Row],[Entry]]=$B$1,Tabela1[[#This Row],[real]],Tabela1[[#This Row],[L]]/($B$1-Tabela1[[#This Row],[Entry]]))</f>
        <v>2.5778556470933562</v>
      </c>
      <c r="P1858" s="116">
        <v>415.07297247289313</v>
      </c>
      <c r="Q1858" s="48">
        <f>MIN(500,$B$1-Tabela1[[#This Row],[Entry]])</f>
        <v>500</v>
      </c>
      <c r="R1858" s="559">
        <f>(0.25-Tabela1[[#This Row],[days]]/2000)*$L$2+(Tabela1[[#This Row],[days]]/2000+0.75)*(IF(Tabela1[[#This Row],[real]]&gt;Tabela1[[#This Row],[AV2]],0.4*Tabela1[[#This Row],[real]]+0.6*Tabela1[[#This Row],[AV2]],Tabela1[[#This Row],[AV2]]))</f>
        <v>2.5685245010762405</v>
      </c>
      <c r="S1858" s="47">
        <f>Tabela1[[#This Row],[real]]-Tabela1[[#This Row],[AV2]]</f>
        <v>-8.263691995724054E-2</v>
      </c>
      <c r="T1858" s="47">
        <f>Tabela1[[#This Row],[real]]/Tabela1[[#This Row],[AV2]]</f>
        <v>0.96782708519127825</v>
      </c>
      <c r="U1858" s="79">
        <v>43380</v>
      </c>
      <c r="V1858" s="191" t="s">
        <v>4229</v>
      </c>
      <c r="W1858" s="191"/>
      <c r="X1858" s="2"/>
    </row>
    <row r="1859" spans="1:24" x14ac:dyDescent="0.2">
      <c r="A1859" s="33">
        <v>5243624</v>
      </c>
      <c r="B1859" s="33" t="s">
        <v>3519</v>
      </c>
      <c r="C1859" s="33" t="s">
        <v>5573</v>
      </c>
      <c r="D1859" s="45">
        <v>3</v>
      </c>
      <c r="E1859" s="46">
        <v>3.0904554187347113</v>
      </c>
      <c r="F1859" s="116">
        <v>2014</v>
      </c>
      <c r="G18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59" s="45"/>
      <c r="I1859" s="46">
        <v>0.32999999999999996</v>
      </c>
      <c r="J1859" s="161">
        <f>(Tabela1[[#This Row],[real]]-1)^3/Tabela1[[#This Row],[Z]]*0.00002</f>
        <v>5.5365443904586422E-4</v>
      </c>
      <c r="K1859" s="111">
        <v>1354.7197198405822</v>
      </c>
      <c r="L1859" s="66">
        <v>1760.2531971982671</v>
      </c>
      <c r="M1859" s="49">
        <v>43380</v>
      </c>
      <c r="N1859" s="47">
        <f>IF(Tabela1[[#This Row],[Entry]]=$B$1,Tabela1[[#This Row],[real]],Tabela1[[#This Row],[L2]]/Tabela1[[#This Row],[days2]])</f>
        <v>3.2638109674294777</v>
      </c>
      <c r="O1859" s="47">
        <f>IF(Tabela1[[#This Row],[Entry]]=$B$1,Tabela1[[#This Row],[real]],Tabela1[[#This Row],[L]]/($B$1-Tabela1[[#This Row],[Entry]]))</f>
        <v>3.2840544723848266</v>
      </c>
      <c r="P1859" s="116">
        <v>415.07297247289313</v>
      </c>
      <c r="Q1859" s="48">
        <f>MIN(500,$B$1-Tabela1[[#This Row],[Entry]])</f>
        <v>500</v>
      </c>
      <c r="R1859" s="46">
        <f>(0.25-Tabela1[[#This Row],[days]]/2000)*$L$2+(Tabela1[[#This Row],[days]]/2000+0.75)*(IF(Tabela1[[#This Row],[real]]&gt;Tabela1[[#This Row],[AV2]],0.4*Tabela1[[#This Row],[real]]+0.6*Tabela1[[#This Row],[AV2]],Tabela1[[#This Row],[AV2]]))</f>
        <v>3.2638109674294777</v>
      </c>
      <c r="S1859" s="47">
        <f>Tabela1[[#This Row],[real]]-Tabela1[[#This Row],[AV2]]</f>
        <v>-0.17335554869476644</v>
      </c>
      <c r="T1859" s="47">
        <f>Tabela1[[#This Row],[real]]/Tabela1[[#This Row],[AV2]]</f>
        <v>0.94688554256826385</v>
      </c>
      <c r="U1859" s="79">
        <v>43380</v>
      </c>
      <c r="V1859" s="191" t="s">
        <v>5463</v>
      </c>
      <c r="W1859" s="191"/>
      <c r="X1859" s="2"/>
    </row>
    <row r="1860" spans="1:24" x14ac:dyDescent="0.2">
      <c r="A1860" s="65">
        <v>9644</v>
      </c>
      <c r="B1860" s="65" t="s">
        <v>2970</v>
      </c>
      <c r="C1860" s="65" t="s">
        <v>6540</v>
      </c>
      <c r="D1860" s="39">
        <v>3.5</v>
      </c>
      <c r="E1860" s="41">
        <v>3.295705052795264</v>
      </c>
      <c r="F1860" s="116">
        <v>1986</v>
      </c>
      <c r="G18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0" s="39"/>
      <c r="I1860" s="41">
        <v>0.59</v>
      </c>
      <c r="J1860" s="23">
        <f>(Tabela1[[#This Row],[real]]-1)^3/Tabela1[[#This Row],[Z]]*0.00002</f>
        <v>4.1013445389752822E-4</v>
      </c>
      <c r="K1860" s="66">
        <v>2751.1941785305326</v>
      </c>
      <c r="L1860" s="66">
        <v>4610.5907340421554</v>
      </c>
      <c r="M1860" s="67">
        <v>42605</v>
      </c>
      <c r="N1860" s="22">
        <f>IF(Tabela1[[#This Row],[Entry]]=$B$1,Tabela1[[#This Row],[real]],Tabela1[[#This Row],[L2]]/Tabela1[[#This Row],[days2]])</f>
        <v>3.4888584032809473</v>
      </c>
      <c r="O1860" s="42">
        <f>IF(Tabela1[[#This Row],[Entry]]=$B$1,Tabela1[[#This Row],[real]],Tabela1[[#This Row],[L]]/($B$1-Tabela1[[#This Row],[Entry]]))</f>
        <v>3.5168502929383338</v>
      </c>
      <c r="P1860" s="115">
        <v>788.56573139892691</v>
      </c>
      <c r="Q1860" s="43">
        <f>MIN(500,$B$1-Tabela1[[#This Row],[Entry]])</f>
        <v>500</v>
      </c>
      <c r="R1860" s="41">
        <f>(0.25-Tabela1[[#This Row],[days]]/2000)*$L$2+(Tabela1[[#This Row],[days]]/2000+0.75)*(IF(Tabela1[[#This Row],[real]]&gt;Tabela1[[#This Row],[AV2]],0.4*Tabela1[[#This Row],[real]]+0.6*Tabela1[[#This Row],[AV2]],Tabela1[[#This Row],[AV2]]))</f>
        <v>3.4888584032809473</v>
      </c>
      <c r="S1860" s="42">
        <f>Tabela1[[#This Row],[real]]-Tabela1[[#This Row],[AV2]]</f>
        <v>-0.19315335048568327</v>
      </c>
      <c r="T1860" s="64">
        <f>Tabela1[[#This Row],[real]]/Tabela1[[#This Row],[AV2]]</f>
        <v>0.94463709094526727</v>
      </c>
      <c r="U1860" s="168">
        <v>43380</v>
      </c>
      <c r="V1860" s="191" t="s">
        <v>3980</v>
      </c>
      <c r="W1860" s="191"/>
      <c r="X1860" s="2"/>
    </row>
    <row r="1861" spans="1:24" x14ac:dyDescent="0.2">
      <c r="A1861" s="65">
        <v>711161</v>
      </c>
      <c r="B1861" s="65" t="s">
        <v>2975</v>
      </c>
      <c r="C1861" s="65" t="s">
        <v>2975</v>
      </c>
      <c r="D1861" s="39">
        <v>3.5</v>
      </c>
      <c r="E1861" s="41">
        <v>3.2091119535558259</v>
      </c>
      <c r="F1861" s="116">
        <v>2006</v>
      </c>
      <c r="G18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4.8987827620222992</v>
      </c>
      <c r="H1861" s="39"/>
      <c r="I1861" s="41">
        <v>0.41</v>
      </c>
      <c r="J1861" s="23">
        <f>(Tabela1[[#This Row],[real]]-1)^3/Tabela1[[#This Row],[Z]]*0.00002</f>
        <v>5.258953319502098E-4</v>
      </c>
      <c r="K1861" s="66">
        <v>2345.324166220596</v>
      </c>
      <c r="L1861" s="66">
        <v>3783.066512378115</v>
      </c>
      <c r="M1861" s="67">
        <v>42607</v>
      </c>
      <c r="N1861" s="22">
        <f>IF(Tabela1[[#This Row],[Entry]]=$B$1,Tabela1[[#This Row],[real]],Tabela1[[#This Row],[L2]]/Tabela1[[#This Row],[days2]])</f>
        <v>2.9776738544699195</v>
      </c>
      <c r="O1861" s="42">
        <f>IF(Tabela1[[#This Row],[Entry]]=$B$1,Tabela1[[#This Row],[real]],Tabela1[[#This Row],[L]]/($B$1-Tabela1[[#This Row],[Entry]]))</f>
        <v>2.8900431721757944</v>
      </c>
      <c r="P1861" s="115">
        <v>787.63634999848114</v>
      </c>
      <c r="Q1861" s="43">
        <f>MIN(500,$B$1-Tabela1[[#This Row],[Entry]])</f>
        <v>500</v>
      </c>
      <c r="R1861" s="41">
        <f>(0.25-Tabela1[[#This Row],[days]]/2000)*$L$2+(Tabela1[[#This Row],[days]]/2000+0.75)*(IF(Tabela1[[#This Row],[real]]&gt;Tabela1[[#This Row],[AV2]],0.4*Tabela1[[#This Row],[real]]+0.6*Tabela1[[#This Row],[AV2]],Tabela1[[#This Row],[AV2]]))</f>
        <v>3.0702490941042822</v>
      </c>
      <c r="S1861" s="42">
        <f>Tabela1[[#This Row],[real]]-Tabela1[[#This Row],[AV2]]</f>
        <v>0.2314380990859064</v>
      </c>
      <c r="T1861" s="64">
        <f>Tabela1[[#This Row],[real]]/Tabela1[[#This Row],[AV2]]</f>
        <v>1.0777244622470941</v>
      </c>
      <c r="U1861" s="172">
        <v>43379</v>
      </c>
      <c r="V1861" s="191" t="s">
        <v>5211</v>
      </c>
      <c r="W1861" s="191"/>
      <c r="X1861" s="2"/>
    </row>
    <row r="1862" spans="1:24" x14ac:dyDescent="0.2">
      <c r="A1862" s="65">
        <v>2424365</v>
      </c>
      <c r="B1862" s="65" t="s">
        <v>861</v>
      </c>
      <c r="C1862" s="65" t="s">
        <v>2933</v>
      </c>
      <c r="D1862" s="39">
        <v>3</v>
      </c>
      <c r="E1862" s="41">
        <v>2.8613338319503887</v>
      </c>
      <c r="F1862" s="116">
        <v>2009</v>
      </c>
      <c r="G18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2" s="39"/>
      <c r="I1862" s="41">
        <v>0.44999999999999996</v>
      </c>
      <c r="J1862" s="23">
        <f>(Tabela1[[#This Row],[real]]-1)^3/Tabela1[[#This Row],[Z]]*0.00002</f>
        <v>2.8660931132624604E-4</v>
      </c>
      <c r="K1862" s="66">
        <v>2397.1550362899629</v>
      </c>
      <c r="L1862" s="66">
        <v>4028.440612087375</v>
      </c>
      <c r="M1862" s="67">
        <v>42598</v>
      </c>
      <c r="N1862" s="22">
        <f>IF(Tabela1[[#This Row],[Entry]]=$B$1,Tabela1[[#This Row],[real]],Tabela1[[#This Row],[L2]]/Tabela1[[#This Row],[days2]])</f>
        <v>3.0274044311563726</v>
      </c>
      <c r="O1862" s="42">
        <f>IF(Tabela1[[#This Row],[Entry]]=$B$1,Tabela1[[#This Row],[real]],Tabela1[[#This Row],[L]]/($B$1-Tabela1[[#This Row],[Entry]]))</f>
        <v>3.0564799788219843</v>
      </c>
      <c r="P1862" s="115">
        <v>791.81856630048128</v>
      </c>
      <c r="Q1862" s="43">
        <f>MIN(500,$B$1-Tabela1[[#This Row],[Entry]])</f>
        <v>500</v>
      </c>
      <c r="R1862" s="41">
        <f>(0.25-Tabela1[[#This Row],[days]]/2000)*$L$2+(Tabela1[[#This Row],[days]]/2000+0.75)*(IF(Tabela1[[#This Row],[real]]&gt;Tabela1[[#This Row],[AV2]],0.4*Tabela1[[#This Row],[real]]+0.6*Tabela1[[#This Row],[AV2]],Tabela1[[#This Row],[AV2]]))</f>
        <v>3.0274044311563726</v>
      </c>
      <c r="S1862" s="42">
        <f>Tabela1[[#This Row],[real]]-Tabela1[[#This Row],[AV2]]</f>
        <v>-0.16607059920598388</v>
      </c>
      <c r="T1862" s="64">
        <f>Tabela1[[#This Row],[real]]/Tabela1[[#This Row],[AV2]]</f>
        <v>0.94514423064956998</v>
      </c>
      <c r="U1862" s="168">
        <v>43379</v>
      </c>
      <c r="V1862" s="191" t="s">
        <v>4556</v>
      </c>
      <c r="W1862" s="191"/>
      <c r="X1862" s="2"/>
    </row>
    <row r="1863" spans="1:24" x14ac:dyDescent="0.2">
      <c r="A1863" s="65">
        <v>16958</v>
      </c>
      <c r="B1863" s="65" t="s">
        <v>1130</v>
      </c>
      <c r="C1863" s="65" t="s">
        <v>2636</v>
      </c>
      <c r="D1863" s="39">
        <v>3</v>
      </c>
      <c r="E1863" s="41">
        <v>3.1433126227449759</v>
      </c>
      <c r="F1863" s="116">
        <v>1993</v>
      </c>
      <c r="G18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3" s="39"/>
      <c r="I1863" s="41">
        <v>0.59</v>
      </c>
      <c r="J1863" s="23">
        <f>(Tabela1[[#This Row],[real]]-1)^3/Tabela1[[#This Row],[Z]]*0.00002</f>
        <v>3.3376020160655979E-4</v>
      </c>
      <c r="K1863" s="66">
        <v>2755.1353104650802</v>
      </c>
      <c r="L1863" s="66">
        <v>4697.5318722944794</v>
      </c>
      <c r="M1863" s="67">
        <v>42409</v>
      </c>
      <c r="N1863" s="22">
        <f>IF(Tabela1[[#This Row],[Entry]]=$B$1,Tabela1[[#This Row],[real]],Tabela1[[#This Row],[L2]]/Tabela1[[#This Row],[days2]])</f>
        <v>3.1320987104867908</v>
      </c>
      <c r="O1863" s="42">
        <f>IF(Tabela1[[#This Row],[Entry]]=$B$1,Tabela1[[#This Row],[real]],Tabela1[[#This Row],[L]]/($B$1-Tabela1[[#This Row],[Entry]]))</f>
        <v>3.1171412556698601</v>
      </c>
      <c r="P1863" s="115">
        <v>879.64510864246586</v>
      </c>
      <c r="Q1863" s="43">
        <f>MIN(500,$B$1-Tabela1[[#This Row],[Entry]])</f>
        <v>500</v>
      </c>
      <c r="R1863" s="41">
        <f>(0.25-Tabela1[[#This Row],[days]]/2000)*$L$2+(Tabela1[[#This Row],[days]]/2000+0.75)*(IF(Tabela1[[#This Row],[real]]&gt;Tabela1[[#This Row],[AV2]],0.4*Tabela1[[#This Row],[real]]+0.6*Tabela1[[#This Row],[AV2]],Tabela1[[#This Row],[AV2]]))</f>
        <v>3.1365842753900646</v>
      </c>
      <c r="S1863" s="42">
        <f>Tabela1[[#This Row],[real]]-Tabela1[[#This Row],[AV2]]</f>
        <v>1.1213912258185132E-2</v>
      </c>
      <c r="T1863" s="64">
        <f>Tabela1[[#This Row],[real]]/Tabela1[[#This Row],[AV2]]</f>
        <v>1.0035803189154413</v>
      </c>
      <c r="U1863" s="168">
        <v>43379</v>
      </c>
      <c r="V1863" s="191" t="s">
        <v>3941</v>
      </c>
      <c r="W1863" s="191"/>
      <c r="X1863" s="2"/>
    </row>
    <row r="1864" spans="1:24" x14ac:dyDescent="0.2">
      <c r="A1864" s="65">
        <v>42228</v>
      </c>
      <c r="B1864" s="65" t="s">
        <v>1530</v>
      </c>
      <c r="C1864" s="65" t="s">
        <v>1531</v>
      </c>
      <c r="D1864" s="39">
        <v>3.5</v>
      </c>
      <c r="E1864" s="41">
        <v>3.2503075017087997</v>
      </c>
      <c r="F1864" s="116">
        <v>1989</v>
      </c>
      <c r="G18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64" s="41">
        <v>0.78</v>
      </c>
      <c r="J1864" s="23">
        <f>(Tabela1[[#This Row],[real]]-1)^3/Tabela1[[#This Row],[Z]]*0.00002</f>
        <v>2.9218707232033983E-4</v>
      </c>
      <c r="K1864" s="66">
        <v>3025.5941205136623</v>
      </c>
      <c r="L1864" s="66">
        <v>5231.4892873149229</v>
      </c>
      <c r="M1864" s="67">
        <v>42409</v>
      </c>
      <c r="N1864" s="22">
        <f>IF(Tabela1[[#This Row],[Entry]]=$B$1,Tabela1[[#This Row],[real]],Tabela1[[#This Row],[L2]]/Tabela1[[#This Row],[days2]])</f>
        <v>3.4395622629937495</v>
      </c>
      <c r="O1864" s="42">
        <f>IF(Tabela1[[#This Row],[Entry]]=$B$1,Tabela1[[#This Row],[real]],Tabela1[[#This Row],[L]]/($B$1-Tabela1[[#This Row],[Entry]]))</f>
        <v>3.4714593810981573</v>
      </c>
      <c r="P1864" s="115">
        <v>879.64510864246586</v>
      </c>
      <c r="Q1864" s="43">
        <f>MIN(500,$B$1-Tabela1[[#This Row],[Entry]])</f>
        <v>500</v>
      </c>
      <c r="R1864" s="41">
        <f>(0.25-Tabela1[[#This Row],[days]]/2000)*$L$2+(Tabela1[[#This Row],[days]]/2000+0.75)*(IF(Tabela1[[#This Row],[real]]&gt;Tabela1[[#This Row],[AV2]],0.4*Tabela1[[#This Row],[real]]+0.6*Tabela1[[#This Row],[AV2]],Tabela1[[#This Row],[AV2]]))</f>
        <v>3.4395622629937495</v>
      </c>
      <c r="S1864" s="42">
        <f>Tabela1[[#This Row],[real]]-Tabela1[[#This Row],[AV2]]</f>
        <v>-0.18925476128494978</v>
      </c>
      <c r="T1864" s="64">
        <f>Tabela1[[#This Row],[real]]/Tabela1[[#This Row],[AV2]]</f>
        <v>0.94497707940305609</v>
      </c>
      <c r="U1864" s="172">
        <v>43379</v>
      </c>
      <c r="V1864" s="191" t="s">
        <v>4024</v>
      </c>
      <c r="W1864" s="191"/>
      <c r="X1864" s="2"/>
    </row>
    <row r="1865" spans="1:24" x14ac:dyDescent="0.2">
      <c r="A1865" s="10">
        <v>36062</v>
      </c>
      <c r="B1865" s="10" t="s">
        <v>184</v>
      </c>
      <c r="C1865" s="10" t="s">
        <v>185</v>
      </c>
      <c r="D1865" s="2">
        <v>4</v>
      </c>
      <c r="E1865" s="21">
        <v>3.8238062682038079</v>
      </c>
      <c r="F1865" s="116">
        <v>1997</v>
      </c>
      <c r="G18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65" s="21">
        <v>0.77</v>
      </c>
      <c r="J1865" s="23">
        <f>(Tabela1[[#This Row],[real]]-1)^3/Tabela1[[#This Row],[Z]]*0.00002</f>
        <v>5.848492863036027E-4</v>
      </c>
      <c r="K1865" s="24">
        <v>3381.9949768929637</v>
      </c>
      <c r="L1865" s="66">
        <v>5759.98463836273</v>
      </c>
      <c r="M1865" s="1">
        <v>42409</v>
      </c>
      <c r="N1865" s="22">
        <f>IF(Tabela1[[#This Row],[Entry]]=$B$1,Tabela1[[#This Row],[real]],Tabela1[[#This Row],[L2]]/Tabela1[[#This Row],[days2]])</f>
        <v>3.8447266331217498</v>
      </c>
      <c r="O1865" s="22">
        <f>IF(Tabela1[[#This Row],[Entry]]=$B$1,Tabela1[[#This Row],[real]],Tabela1[[#This Row],[L]]/($B$1-Tabela1[[#This Row],[Entry]]))</f>
        <v>3.822153044699887</v>
      </c>
      <c r="P1865" s="35">
        <v>879.64510864246586</v>
      </c>
      <c r="Q1865" s="3">
        <f>MIN(500,$B$1-Tabela1[[#This Row],[Entry]])</f>
        <v>500</v>
      </c>
      <c r="R1865" s="21">
        <f>(0.25-Tabela1[[#This Row],[days]]/2000)*$L$2+(Tabela1[[#This Row],[days]]/2000+0.75)*(IF(Tabela1[[#This Row],[real]]&gt;Tabela1[[#This Row],[AV2]],0.4*Tabela1[[#This Row],[real]]+0.6*Tabela1[[#This Row],[AV2]],Tabela1[[#This Row],[AV2]]))</f>
        <v>3.8447266331217498</v>
      </c>
      <c r="S1865" s="22">
        <f>Tabela1[[#This Row],[real]]-Tabela1[[#This Row],[AV2]]</f>
        <v>-2.0920364917941914E-2</v>
      </c>
      <c r="T1865" s="47">
        <f>Tabela1[[#This Row],[real]]/Tabela1[[#This Row],[AV2]]</f>
        <v>0.9945586859836234</v>
      </c>
      <c r="U1865" s="168">
        <v>43379</v>
      </c>
      <c r="V1865" s="191" t="s">
        <v>3993</v>
      </c>
      <c r="W1865" s="191"/>
      <c r="X1865" s="2"/>
    </row>
    <row r="1866" spans="1:24" x14ac:dyDescent="0.2">
      <c r="A1866" s="379">
        <v>73909</v>
      </c>
      <c r="B1866" s="379" t="s">
        <v>5568</v>
      </c>
      <c r="C1866" s="379" t="s">
        <v>5569</v>
      </c>
      <c r="D1866" s="380">
        <v>3.5</v>
      </c>
      <c r="E1866" s="381">
        <v>3.2088040999697029</v>
      </c>
      <c r="F1866" s="116">
        <v>1982</v>
      </c>
      <c r="G18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4.9356665941463138</v>
      </c>
      <c r="H1866" s="380"/>
      <c r="I1866" s="381">
        <v>0.33999999999999997</v>
      </c>
      <c r="J1866" s="373">
        <f>(Tabela1[[#This Row],[real]]-1)^3/Tabela1[[#This Row],[Z]]*0.00002</f>
        <v>6.3390281143226263E-4</v>
      </c>
      <c r="K1866" s="383">
        <v>1423.1218124057809</v>
      </c>
      <c r="L1866" s="66">
        <v>1852.8641606391905</v>
      </c>
      <c r="M1866" s="378">
        <v>43378</v>
      </c>
      <c r="N1866" s="376">
        <f>IF(Tabela1[[#This Row],[Entry]]=$B$1,Tabela1[[#This Row],[real]],Tabela1[[#This Row],[L2]]/Tabela1[[#This Row],[days2]])</f>
        <v>3.4189749866142281</v>
      </c>
      <c r="O1866" s="384">
        <f>IF(Tabela1[[#This Row],[Entry]]=$B$1,Tabela1[[#This Row],[real]],Tabela1[[#This Row],[L]]/($B$1-Tabela1[[#This Row],[Entry]]))</f>
        <v>3.4439854286973799</v>
      </c>
      <c r="P1866" s="382">
        <v>416.24224160091978</v>
      </c>
      <c r="Q1866" s="385">
        <f>MIN(500,$B$1-Tabela1[[#This Row],[Entry]])</f>
        <v>500</v>
      </c>
      <c r="R1866" s="381">
        <f>(0.25-Tabela1[[#This Row],[days]]/2000)*$L$2+(Tabela1[[#This Row],[days]]/2000+0.75)*(IF(Tabela1[[#This Row],[real]]&gt;Tabela1[[#This Row],[AV2]],0.4*Tabela1[[#This Row],[real]]+0.6*Tabela1[[#This Row],[AV2]],Tabela1[[#This Row],[AV2]]))</f>
        <v>3.4189749866142281</v>
      </c>
      <c r="S1866" s="384">
        <f>Tabela1[[#This Row],[real]]-Tabela1[[#This Row],[AV2]]</f>
        <v>-0.2101708866445251</v>
      </c>
      <c r="T1866" s="384">
        <f>Tabela1[[#This Row],[real]]/Tabela1[[#This Row],[AV2]]</f>
        <v>0.9385281005367474</v>
      </c>
      <c r="U1866" s="378">
        <v>43378</v>
      </c>
      <c r="V1866" s="191" t="s">
        <v>3942</v>
      </c>
      <c r="W1866" s="191"/>
      <c r="X1866" s="2"/>
    </row>
    <row r="1867" spans="1:24" x14ac:dyDescent="0.2">
      <c r="A1867" s="65">
        <v>7299</v>
      </c>
      <c r="B1867" s="65" t="s">
        <v>3000</v>
      </c>
      <c r="C1867" s="65" t="s">
        <v>3001</v>
      </c>
      <c r="D1867" s="39">
        <v>3</v>
      </c>
      <c r="E1867" s="41">
        <v>2.7209222753300972</v>
      </c>
      <c r="F1867" s="116">
        <v>1988</v>
      </c>
      <c r="G18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2.3432870344721213</v>
      </c>
      <c r="H1867" s="39"/>
      <c r="I1867" s="41">
        <v>0.43</v>
      </c>
      <c r="J1867" s="23">
        <f>(Tabela1[[#This Row],[real]]-1)^3/Tabela1[[#This Row],[Z]]*0.00002</f>
        <v>2.370529194347799E-4</v>
      </c>
      <c r="K1867" s="66">
        <v>2273.265328515623</v>
      </c>
      <c r="L1867" s="66">
        <v>3818.7972540380947</v>
      </c>
      <c r="M1867" s="67">
        <v>42617</v>
      </c>
      <c r="N1867" s="22">
        <f>IF(Tabela1[[#This Row],[Entry]]=$B$1,Tabela1[[#This Row],[real]],Tabela1[[#This Row],[L2]]/Tabela1[[#This Row],[days2]])</f>
        <v>2.9033154263441046</v>
      </c>
      <c r="O1867" s="42">
        <f>IF(Tabela1[[#This Row],[Entry]]=$B$1,Tabela1[[#This Row],[real]],Tabela1[[#This Row],[L]]/($B$1-Tabela1[[#This Row],[Entry]]))</f>
        <v>2.939797732130943</v>
      </c>
      <c r="P1867" s="115">
        <v>782.98944299626123</v>
      </c>
      <c r="Q1867" s="43">
        <f>MIN(500,$B$1-Tabela1[[#This Row],[Entry]])</f>
        <v>500</v>
      </c>
      <c r="R1867" s="41">
        <f>(0.25-Tabela1[[#This Row],[days]]/2000)*$L$2+(Tabela1[[#This Row],[days]]/2000+0.75)*(IF(Tabela1[[#This Row],[real]]&gt;Tabela1[[#This Row],[AV2]],0.4*Tabela1[[#This Row],[real]]+0.6*Tabela1[[#This Row],[AV2]],Tabela1[[#This Row],[AV2]]))</f>
        <v>2.9033154263441046</v>
      </c>
      <c r="S1867" s="42">
        <f>Tabela1[[#This Row],[real]]-Tabela1[[#This Row],[AV2]]</f>
        <v>-0.18239315101400733</v>
      </c>
      <c r="T1867" s="64">
        <f>Tabela1[[#This Row],[real]]/Tabela1[[#This Row],[AV2]]</f>
        <v>0.93717763169684964</v>
      </c>
      <c r="U1867" s="168">
        <v>43378</v>
      </c>
      <c r="V1867" s="191" t="s">
        <v>4471</v>
      </c>
      <c r="W1867" s="191"/>
      <c r="X1867" s="2"/>
    </row>
    <row r="1868" spans="1:24" x14ac:dyDescent="0.2">
      <c r="A1868" s="369">
        <v>8920140</v>
      </c>
      <c r="B1868" s="369" t="s">
        <v>5570</v>
      </c>
      <c r="C1868" s="369" t="s">
        <v>5571</v>
      </c>
      <c r="D1868" s="370">
        <v>3</v>
      </c>
      <c r="E1868" s="371">
        <v>3.1423605090317737</v>
      </c>
      <c r="F1868" s="116">
        <v>2018</v>
      </c>
      <c r="G18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8" s="370"/>
      <c r="I1868" s="371">
        <v>0.31999999999999995</v>
      </c>
      <c r="J1868" s="373">
        <f>(Tabela1[[#This Row],[real]]-1)^3/Tabela1[[#This Row],[Z]]*0.00002</f>
        <v>6.1455064668106531E-4</v>
      </c>
      <c r="K1868" s="374">
        <v>1389.68174738332</v>
      </c>
      <c r="L1868" s="66">
        <v>1808.6809214341474</v>
      </c>
      <c r="M1868" s="375">
        <v>43378</v>
      </c>
      <c r="N1868" s="376">
        <f>IF(Tabela1[[#This Row],[Entry]]=$B$1,Tabela1[[#This Row],[real]],Tabela1[[#This Row],[L2]]/Tabela1[[#This Row],[days2]])</f>
        <v>3.3386369966643223</v>
      </c>
      <c r="O1868" s="376">
        <f>IF(Tabela1[[#This Row],[Entry]]=$B$1,Tabela1[[#This Row],[real]],Tabela1[[#This Row],[L]]/($B$1-Tabela1[[#This Row],[Entry]]))</f>
        <v>3.3618604487623558</v>
      </c>
      <c r="P1868" s="372">
        <v>416.24224160091978</v>
      </c>
      <c r="Q1868" s="377">
        <f>MIN(500,$B$1-Tabela1[[#This Row],[Entry]])</f>
        <v>500</v>
      </c>
      <c r="R1868" s="371">
        <f>(0.25-Tabela1[[#This Row],[days]]/2000)*$L$2+(Tabela1[[#This Row],[days]]/2000+0.75)*(IF(Tabela1[[#This Row],[real]]&gt;Tabela1[[#This Row],[AV2]],0.4*Tabela1[[#This Row],[real]]+0.6*Tabela1[[#This Row],[AV2]],Tabela1[[#This Row],[AV2]]))</f>
        <v>3.3386369966643223</v>
      </c>
      <c r="S1868" s="376">
        <f>Tabela1[[#This Row],[real]]-Tabela1[[#This Row],[AV2]]</f>
        <v>-0.19627648763254868</v>
      </c>
      <c r="T1868" s="376">
        <f>Tabela1[[#This Row],[real]]/Tabela1[[#This Row],[AV2]]</f>
        <v>0.94121059347612479</v>
      </c>
      <c r="U1868" s="378">
        <v>43378</v>
      </c>
      <c r="V1868" s="191" t="s">
        <v>4316</v>
      </c>
      <c r="W1868" s="191"/>
      <c r="X1868" s="2"/>
    </row>
    <row r="1869" spans="1:24" x14ac:dyDescent="0.2">
      <c r="A1869" s="65">
        <v>911794</v>
      </c>
      <c r="B1869" s="65" t="s">
        <v>2515</v>
      </c>
      <c r="C1869" s="473" t="s">
        <v>296</v>
      </c>
      <c r="D1869" s="39">
        <v>3.5</v>
      </c>
      <c r="E1869" s="41">
        <v>3.2839041411339585</v>
      </c>
      <c r="F1869" s="116">
        <v>2007</v>
      </c>
      <c r="G18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69" s="39"/>
      <c r="I1869" s="41">
        <v>0.59</v>
      </c>
      <c r="J1869" s="23">
        <f>(Tabela1[[#This Row],[real]]-1)^3/Tabela1[[#This Row],[Z]]*0.00002</f>
        <v>4.0384210775510336E-4</v>
      </c>
      <c r="K1869" s="66">
        <v>2949.0616130708027</v>
      </c>
      <c r="L1869" s="66">
        <v>5050.890162861655</v>
      </c>
      <c r="M1869" s="67">
        <v>42409</v>
      </c>
      <c r="N1869" s="22">
        <f>IF(Tabela1[[#This Row],[Entry]]=$B$1,Tabela1[[#This Row],[real]],Tabela1[[#This Row],[L2]]/Tabela1[[#This Row],[days2]])</f>
        <v>3.3525584171348548</v>
      </c>
      <c r="O1869" s="42">
        <f>IF(Tabela1[[#This Row],[Entry]]=$B$1,Tabela1[[#This Row],[real]],Tabela1[[#This Row],[L]]/($B$1-Tabela1[[#This Row],[Entry]]))</f>
        <v>3.3516192188863005</v>
      </c>
      <c r="P1869" s="115">
        <v>879.64510864246586</v>
      </c>
      <c r="Q1869" s="43">
        <f>MIN(500,$B$1-Tabela1[[#This Row],[Entry]])</f>
        <v>500</v>
      </c>
      <c r="R1869" s="41">
        <f>(0.25-Tabela1[[#This Row],[days]]/2000)*$L$2+(Tabela1[[#This Row],[days]]/2000+0.75)*(IF(Tabela1[[#This Row],[real]]&gt;Tabela1[[#This Row],[AV2]],0.4*Tabela1[[#This Row],[real]]+0.6*Tabela1[[#This Row],[AV2]],Tabela1[[#This Row],[AV2]]))</f>
        <v>3.3525584171348548</v>
      </c>
      <c r="S1869" s="42">
        <f>Tabela1[[#This Row],[real]]-Tabela1[[#This Row],[AV2]]</f>
        <v>-6.8654276000896353E-2</v>
      </c>
      <c r="T1869" s="64">
        <f>Tabela1[[#This Row],[real]]/Tabela1[[#This Row],[AV2]]</f>
        <v>0.97952182558549739</v>
      </c>
      <c r="U1869" s="172">
        <v>43378</v>
      </c>
      <c r="V1869" s="191" t="s">
        <v>3986</v>
      </c>
      <c r="W1869" s="191"/>
      <c r="X1869" s="2"/>
    </row>
    <row r="1870" spans="1:24" x14ac:dyDescent="0.2">
      <c r="A1870" s="65">
        <v>13438</v>
      </c>
      <c r="B1870" s="65" t="s">
        <v>682</v>
      </c>
      <c r="C1870" s="65" t="s">
        <v>2896</v>
      </c>
      <c r="D1870" s="39">
        <v>3.5</v>
      </c>
      <c r="E1870" s="41">
        <v>3.3845338638720546</v>
      </c>
      <c r="F1870" s="116">
        <v>1965</v>
      </c>
      <c r="G18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0" s="39"/>
      <c r="I1870" s="41">
        <v>0.43</v>
      </c>
      <c r="J1870" s="23">
        <f>(Tabela1[[#This Row],[real]]-1)^3/Tabela1[[#This Row],[Z]]*0.00002</f>
        <v>6.306262194431928E-4</v>
      </c>
      <c r="K1870" s="66">
        <v>2786.3307768353275</v>
      </c>
      <c r="L1870" s="66">
        <v>4640.018982194707</v>
      </c>
      <c r="M1870" s="67">
        <v>42577</v>
      </c>
      <c r="N1870" s="22">
        <f>IF(Tabela1[[#This Row],[Entry]]=$B$1,Tabela1[[#This Row],[real]],Tabela1[[#This Row],[L2]]/Tabela1[[#This Row],[days2]])</f>
        <v>3.4760609773198361</v>
      </c>
      <c r="O1870" s="42">
        <f>IF(Tabela1[[#This Row],[Entry]]=$B$1,Tabela1[[#This Row],[real]],Tabela1[[#This Row],[L]]/($B$1-Tabela1[[#This Row],[Entry]]))</f>
        <v>3.4652867678825294</v>
      </c>
      <c r="P1870" s="115">
        <v>801.57707100514835</v>
      </c>
      <c r="Q1870" s="43">
        <f>MIN(500,$B$1-Tabela1[[#This Row],[Entry]])</f>
        <v>500</v>
      </c>
      <c r="R1870" s="41">
        <f>(0.25-Tabela1[[#This Row],[days]]/2000)*$L$2+(Tabela1[[#This Row],[days]]/2000+0.75)*(IF(Tabela1[[#This Row],[real]]&gt;Tabela1[[#This Row],[AV2]],0.4*Tabela1[[#This Row],[real]]+0.6*Tabela1[[#This Row],[AV2]],Tabela1[[#This Row],[AV2]]))</f>
        <v>3.4760609773198361</v>
      </c>
      <c r="S1870" s="42">
        <f>Tabela1[[#This Row],[real]]-Tabela1[[#This Row],[AV2]]</f>
        <v>-9.1527113447781527E-2</v>
      </c>
      <c r="T1870" s="64">
        <f>Tabela1[[#This Row],[real]]/Tabela1[[#This Row],[AV2]]</f>
        <v>0.97366930153269282</v>
      </c>
      <c r="U1870" s="168">
        <v>43378</v>
      </c>
      <c r="V1870" s="191" t="s">
        <v>4375</v>
      </c>
      <c r="W1870" s="191"/>
      <c r="X1870" s="2"/>
    </row>
    <row r="1871" spans="1:24" x14ac:dyDescent="0.2">
      <c r="A1871" s="65">
        <v>3368570</v>
      </c>
      <c r="B1871" s="65" t="s">
        <v>136</v>
      </c>
      <c r="C1871" s="65" t="s">
        <v>2288</v>
      </c>
      <c r="D1871" s="39">
        <v>3.5</v>
      </c>
      <c r="E1871" s="41">
        <v>3.4108038389724755</v>
      </c>
      <c r="F1871" s="116">
        <v>2011</v>
      </c>
      <c r="G18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71" s="41">
        <v>0.88</v>
      </c>
      <c r="J1871" s="23">
        <f>(Tabela1[[#This Row],[real]]-1)^3/Tabela1[[#This Row],[Z]]*0.00002</f>
        <v>3.1844390917371137E-4</v>
      </c>
      <c r="K1871" s="66">
        <v>3047.2100787611471</v>
      </c>
      <c r="L1871" s="66">
        <v>5221.89623364627</v>
      </c>
      <c r="M1871" s="67">
        <v>42409</v>
      </c>
      <c r="N1871" s="22">
        <f>IF(Tabela1[[#This Row],[Entry]]=$B$1,Tabela1[[#This Row],[real]],Tabela1[[#This Row],[L2]]/Tabela1[[#This Row],[days2]])</f>
        <v>3.4641357620504816</v>
      </c>
      <c r="O1871" s="42">
        <f>IF(Tabela1[[#This Row],[Entry]]=$B$1,Tabela1[[#This Row],[real]],Tabela1[[#This Row],[L]]/($B$1-Tabela1[[#This Row],[Entry]]))</f>
        <v>3.4650937184115924</v>
      </c>
      <c r="P1871" s="115">
        <v>879.64510864246586</v>
      </c>
      <c r="Q1871" s="43">
        <f>MIN(500,$B$1-Tabela1[[#This Row],[Entry]])</f>
        <v>500</v>
      </c>
      <c r="R1871" s="41">
        <f>(0.25-Tabela1[[#This Row],[days]]/2000)*$L$2+(Tabela1[[#This Row],[days]]/2000+0.75)*(IF(Tabela1[[#This Row],[real]]&gt;Tabela1[[#This Row],[AV2]],0.4*Tabela1[[#This Row],[real]]+0.6*Tabela1[[#This Row],[AV2]],Tabela1[[#This Row],[AV2]]))</f>
        <v>3.4641357620504816</v>
      </c>
      <c r="S1871" s="42">
        <f>Tabela1[[#This Row],[real]]-Tabela1[[#This Row],[AV2]]</f>
        <v>-5.3331923078006049E-2</v>
      </c>
      <c r="T1871" s="64">
        <f>Tabela1[[#This Row],[real]]/Tabela1[[#This Row],[AV2]]</f>
        <v>0.98460455168580407</v>
      </c>
      <c r="U1871" s="172">
        <v>43378</v>
      </c>
      <c r="V1871" s="191" t="s">
        <v>5084</v>
      </c>
      <c r="W1871" s="191"/>
      <c r="X1871" s="2"/>
    </row>
    <row r="1872" spans="1:24" x14ac:dyDescent="0.2">
      <c r="A1872" s="65">
        <v>16</v>
      </c>
      <c r="B1872" s="65" t="s">
        <v>341</v>
      </c>
      <c r="C1872" s="65" t="s">
        <v>2336</v>
      </c>
      <c r="D1872" s="39">
        <v>3.5</v>
      </c>
      <c r="E1872" s="41">
        <v>3.412708462866116</v>
      </c>
      <c r="F1872" s="116">
        <v>1967</v>
      </c>
      <c r="G18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2" s="39"/>
      <c r="I1872" s="41">
        <v>0.78</v>
      </c>
      <c r="J1872" s="23">
        <f>(Tabela1[[#This Row],[real]]-1)^3/Tabela1[[#This Row],[Z]]*0.00002</f>
        <v>3.6012223402594255E-4</v>
      </c>
      <c r="K1872" s="66">
        <v>3092.3818649772857</v>
      </c>
      <c r="L1872" s="66">
        <v>5311.5637453966065</v>
      </c>
      <c r="M1872" s="67">
        <v>42409</v>
      </c>
      <c r="N1872" s="22">
        <f>IF(Tabela1[[#This Row],[Entry]]=$B$1,Tabela1[[#This Row],[real]],Tabela1[[#This Row],[L2]]/Tabela1[[#This Row],[days2]])</f>
        <v>3.5154880469348382</v>
      </c>
      <c r="O1872" s="42">
        <f>IF(Tabela1[[#This Row],[Entry]]=$B$1,Tabela1[[#This Row],[real]],Tabela1[[#This Row],[L]]/($B$1-Tabela1[[#This Row],[Entry]]))</f>
        <v>3.5245943897787702</v>
      </c>
      <c r="P1872" s="115">
        <v>879.64510864246586</v>
      </c>
      <c r="Q1872" s="43">
        <f>MIN(500,$B$1-Tabela1[[#This Row],[Entry]])</f>
        <v>500</v>
      </c>
      <c r="R1872" s="41">
        <f>(0.25-Tabela1[[#This Row],[days]]/2000)*$L$2+(Tabela1[[#This Row],[days]]/2000+0.75)*(IF(Tabela1[[#This Row],[real]]&gt;Tabela1[[#This Row],[AV2]],0.4*Tabela1[[#This Row],[real]]+0.6*Tabela1[[#This Row],[AV2]],Tabela1[[#This Row],[AV2]]))</f>
        <v>3.5154880469348382</v>
      </c>
      <c r="S1872" s="42">
        <f>Tabela1[[#This Row],[real]]-Tabela1[[#This Row],[AV2]]</f>
        <v>-0.10277958406872223</v>
      </c>
      <c r="T1872" s="64">
        <f>Tabela1[[#This Row],[real]]/Tabela1[[#This Row],[AV2]]</f>
        <v>0.97076377939662295</v>
      </c>
      <c r="U1872" s="172">
        <v>43378</v>
      </c>
      <c r="V1872" s="191" t="s">
        <v>4357</v>
      </c>
      <c r="W1872" s="191"/>
      <c r="X1872" s="2"/>
    </row>
    <row r="1873" spans="1:24" x14ac:dyDescent="0.2">
      <c r="A1873" s="10">
        <v>112584</v>
      </c>
      <c r="B1873" s="10" t="s">
        <v>2123</v>
      </c>
      <c r="C1873" s="10" t="s">
        <v>2420</v>
      </c>
      <c r="D1873" s="2">
        <v>3</v>
      </c>
      <c r="E1873" s="21">
        <v>2.6748973329495138</v>
      </c>
      <c r="F1873" s="116">
        <v>1980</v>
      </c>
      <c r="G18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6.0522997569970904</v>
      </c>
      <c r="I1873" s="21">
        <v>0.64</v>
      </c>
      <c r="J1873" s="23">
        <f>(Tabela1[[#This Row],[real]]-1)^3/Tabela1[[#This Row],[Z]]*0.00002</f>
        <v>1.468299310073277E-4</v>
      </c>
      <c r="K1873" s="24">
        <v>2212.3160805846478</v>
      </c>
      <c r="L1873" s="66">
        <v>3728.6138570587232</v>
      </c>
      <c r="M1873" s="1">
        <v>42409</v>
      </c>
      <c r="N1873" s="22">
        <f>IF(Tabela1[[#This Row],[Entry]]=$B$1,Tabela1[[#This Row],[real]],Tabela1[[#This Row],[L2]]/Tabela1[[#This Row],[days2]])</f>
        <v>2.5150098134449466</v>
      </c>
      <c r="O1873" s="22">
        <f>IF(Tabela1[[#This Row],[Entry]]=$B$1,Tabela1[[#This Row],[real]],Tabela1[[#This Row],[L]]/($B$1-Tabela1[[#This Row],[Entry]]))</f>
        <v>2.4741963218704202</v>
      </c>
      <c r="P1873" s="35">
        <v>879.64510864246586</v>
      </c>
      <c r="Q1873" s="3">
        <f>MIN(500,$B$1-Tabela1[[#This Row],[Entry]])</f>
        <v>500</v>
      </c>
      <c r="R1873" s="21">
        <f>(0.25-Tabela1[[#This Row],[days]]/2000)*$L$2+(Tabela1[[#This Row],[days]]/2000+0.75)*(IF(Tabela1[[#This Row],[real]]&gt;Tabela1[[#This Row],[AV2]],0.4*Tabela1[[#This Row],[real]]+0.6*Tabela1[[#This Row],[AV2]],Tabela1[[#This Row],[AV2]]))</f>
        <v>2.5789648212467737</v>
      </c>
      <c r="S1873" s="22">
        <f>Tabela1[[#This Row],[real]]-Tabela1[[#This Row],[AV2]]</f>
        <v>0.15988751950456725</v>
      </c>
      <c r="T1873" s="47">
        <f>Tabela1[[#This Row],[real]]/Tabela1[[#This Row],[AV2]]</f>
        <v>1.0635733183424683</v>
      </c>
      <c r="U1873" s="168">
        <v>43377</v>
      </c>
      <c r="V1873" s="191" t="s">
        <v>3938</v>
      </c>
      <c r="W1873" s="191"/>
      <c r="X1873" s="2"/>
    </row>
    <row r="1874" spans="1:24" x14ac:dyDescent="0.2">
      <c r="A1874" s="65">
        <v>1034</v>
      </c>
      <c r="B1874" s="65" t="s">
        <v>234</v>
      </c>
      <c r="C1874" s="65" t="s">
        <v>235</v>
      </c>
      <c r="D1874" s="39">
        <v>4</v>
      </c>
      <c r="E1874" s="41">
        <v>3.7168297643959196</v>
      </c>
      <c r="F1874" s="116">
        <v>1978</v>
      </c>
      <c r="G18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1.607168769931264</v>
      </c>
      <c r="I1874" s="41">
        <v>0.80999999999999994</v>
      </c>
      <c r="J1874" s="23">
        <f>(Tabela1[[#This Row],[real]]-1)^3/Tabela1[[#This Row],[Z]]*0.00002</f>
        <v>4.9514483866843178E-4</v>
      </c>
      <c r="K1874" s="66">
        <v>3503.6019350195438</v>
      </c>
      <c r="L1874" s="66">
        <v>6054.8756712485447</v>
      </c>
      <c r="M1874" s="67">
        <v>42409</v>
      </c>
      <c r="N1874" s="22">
        <f>IF(Tabela1[[#This Row],[Entry]]=$B$1,Tabela1[[#This Row],[real]],Tabela1[[#This Row],[L2]]/Tabela1[[#This Row],[days2]])</f>
        <v>3.9829721106805955</v>
      </c>
      <c r="O1874" s="42">
        <f>IF(Tabela1[[#This Row],[Entry]]=$B$1,Tabela1[[#This Row],[real]],Tabela1[[#This Row],[L]]/($B$1-Tabela1[[#This Row],[Entry]]))</f>
        <v>4.0178338893487355</v>
      </c>
      <c r="P1874" s="115">
        <v>879.64510864246586</v>
      </c>
      <c r="Q1874" s="43">
        <f>MIN(500,$B$1-Tabela1[[#This Row],[Entry]])</f>
        <v>500</v>
      </c>
      <c r="R1874" s="41">
        <f>(0.25-Tabela1[[#This Row],[days]]/2000)*$L$2+(Tabela1[[#This Row],[days]]/2000+0.75)*(IF(Tabela1[[#This Row],[real]]&gt;Tabela1[[#This Row],[AV2]],0.4*Tabela1[[#This Row],[real]]+0.6*Tabela1[[#This Row],[AV2]],Tabela1[[#This Row],[AV2]]))</f>
        <v>3.9829721106805955</v>
      </c>
      <c r="S1874" s="42">
        <f>Tabela1[[#This Row],[real]]-Tabela1[[#This Row],[AV2]]</f>
        <v>-0.26614234628467592</v>
      </c>
      <c r="T1874" s="64">
        <f>Tabela1[[#This Row],[real]]/Tabela1[[#This Row],[AV2]]</f>
        <v>0.93317996237759282</v>
      </c>
      <c r="U1874" s="172">
        <v>43377</v>
      </c>
      <c r="V1874" s="191" t="s">
        <v>4091</v>
      </c>
      <c r="W1874" s="191"/>
      <c r="X1874" s="2"/>
    </row>
    <row r="1875" spans="1:24" x14ac:dyDescent="0.2">
      <c r="A1875" s="379">
        <v>116097</v>
      </c>
      <c r="B1875" s="379" t="s">
        <v>5565</v>
      </c>
      <c r="C1875" s="379" t="s">
        <v>5566</v>
      </c>
      <c r="D1875" s="380">
        <v>3</v>
      </c>
      <c r="E1875" s="381">
        <v>2.9496392079897995</v>
      </c>
      <c r="F1875" s="116">
        <v>1987</v>
      </c>
      <c r="G18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5" s="380"/>
      <c r="I1875" s="381">
        <v>0.28999999999999998</v>
      </c>
      <c r="J1875" s="373">
        <f>(Tabela1[[#This Row],[real]]-1)^3/Tabela1[[#This Row],[Z]]*0.00002</f>
        <v>5.1108689838595114E-4</v>
      </c>
      <c r="K1875" s="383">
        <v>1298.5267391384546</v>
      </c>
      <c r="L1875" s="66">
        <v>1689.6486320126421</v>
      </c>
      <c r="M1875" s="378">
        <v>43377</v>
      </c>
      <c r="N1875" s="376">
        <f>IF(Tabela1[[#This Row],[Entry]]=$B$1,Tabela1[[#This Row],[real]],Tabela1[[#This Row],[L2]]/Tabela1[[#This Row],[days2]])</f>
        <v>3.1152728983661073</v>
      </c>
      <c r="O1875" s="384">
        <f>IF(Tabela1[[#This Row],[Entry]]=$B$1,Tabela1[[#This Row],[real]],Tabela1[[#This Row],[L]]/($B$1-Tabela1[[#This Row],[Entry]]))</f>
        <v>3.1347841039195585</v>
      </c>
      <c r="P1875" s="382">
        <v>416.82599935931887</v>
      </c>
      <c r="Q1875" s="385">
        <f>MIN(500,$B$1-Tabela1[[#This Row],[Entry]])</f>
        <v>500</v>
      </c>
      <c r="R1875" s="381">
        <f>(0.25-Tabela1[[#This Row],[days]]/2000)*$L$2+(Tabela1[[#This Row],[days]]/2000+0.75)*(IF(Tabela1[[#This Row],[real]]&gt;Tabela1[[#This Row],[AV2]],0.4*Tabela1[[#This Row],[real]]+0.6*Tabela1[[#This Row],[AV2]],Tabela1[[#This Row],[AV2]]))</f>
        <v>3.1152728983661073</v>
      </c>
      <c r="S1875" s="384">
        <f>Tabela1[[#This Row],[real]]-Tabela1[[#This Row],[AV2]]</f>
        <v>-0.16563369037630782</v>
      </c>
      <c r="T1875" s="384">
        <f>Tabela1[[#This Row],[real]]/Tabela1[[#This Row],[AV2]]</f>
        <v>0.94683172364668944</v>
      </c>
      <c r="U1875" s="378">
        <v>43377</v>
      </c>
      <c r="V1875" s="191" t="s">
        <v>5567</v>
      </c>
      <c r="W1875" s="191"/>
      <c r="X1875" s="2"/>
    </row>
    <row r="1876" spans="1:24" x14ac:dyDescent="0.2">
      <c r="A1876" s="379">
        <v>906541</v>
      </c>
      <c r="B1876" s="379" t="s">
        <v>5259</v>
      </c>
      <c r="C1876" s="379" t="s">
        <v>5563</v>
      </c>
      <c r="D1876" s="380">
        <v>3.5</v>
      </c>
      <c r="E1876" s="381">
        <v>3.2580719595574466</v>
      </c>
      <c r="F1876" s="116">
        <v>2007</v>
      </c>
      <c r="G18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6" s="380"/>
      <c r="I1876" s="381">
        <v>0.35</v>
      </c>
      <c r="J1876" s="373">
        <f>(Tabela1[[#This Row],[real]]-1)^3/Tabela1[[#This Row],[Z]]*0.00002</f>
        <v>6.5792332676025789E-4</v>
      </c>
      <c r="K1876" s="383">
        <v>1452.1058183695793</v>
      </c>
      <c r="L1876" s="66">
        <v>1892.3885522802129</v>
      </c>
      <c r="M1876" s="378">
        <v>43377</v>
      </c>
      <c r="N1876" s="376">
        <f>IF(Tabela1[[#This Row],[Entry]]=$B$1,Tabela1[[#This Row],[real]],Tabela1[[#This Row],[L2]]/Tabela1[[#This Row],[days2]])</f>
        <v>3.4837217942295684</v>
      </c>
      <c r="O1876" s="384">
        <f>IF(Tabela1[[#This Row],[Entry]]=$B$1,Tabela1[[#This Row],[real]],Tabela1[[#This Row],[L]]/($B$1-Tabela1[[#This Row],[Entry]]))</f>
        <v>3.5109249578482613</v>
      </c>
      <c r="P1876" s="382">
        <v>416.82599935931887</v>
      </c>
      <c r="Q1876" s="385">
        <f>MIN(500,$B$1-Tabela1[[#This Row],[Entry]])</f>
        <v>500</v>
      </c>
      <c r="R1876" s="381">
        <f>(0.25-Tabela1[[#This Row],[days]]/2000)*$L$2+(Tabela1[[#This Row],[days]]/2000+0.75)*(IF(Tabela1[[#This Row],[real]]&gt;Tabela1[[#This Row],[AV2]],0.4*Tabela1[[#This Row],[real]]+0.6*Tabela1[[#This Row],[AV2]],Tabela1[[#This Row],[AV2]]))</f>
        <v>3.4837217942295684</v>
      </c>
      <c r="S1876" s="384">
        <f>Tabela1[[#This Row],[real]]-Tabela1[[#This Row],[AV2]]</f>
        <v>-0.22564983467212185</v>
      </c>
      <c r="T1876" s="384">
        <f>Tabela1[[#This Row],[real]]/Tabela1[[#This Row],[AV2]]</f>
        <v>0.93522736659227845</v>
      </c>
      <c r="U1876" s="378">
        <v>43377</v>
      </c>
      <c r="V1876" s="191" t="s">
        <v>5045</v>
      </c>
      <c r="W1876" s="191"/>
      <c r="X1876" s="2"/>
    </row>
    <row r="1877" spans="1:24" x14ac:dyDescent="0.2">
      <c r="A1877" s="65">
        <v>2832959</v>
      </c>
      <c r="B1877" s="65" t="s">
        <v>278</v>
      </c>
      <c r="C1877" s="65" t="s">
        <v>2275</v>
      </c>
      <c r="D1877" s="39">
        <v>3.5</v>
      </c>
      <c r="E1877" s="41">
        <v>3.4249500572693439</v>
      </c>
      <c r="F1877" s="116">
        <v>2010</v>
      </c>
      <c r="G18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7" s="39"/>
      <c r="I1877" s="41">
        <v>0.83</v>
      </c>
      <c r="J1877" s="23">
        <f>(Tabela1[[#This Row],[real]]-1)^3/Tabela1[[#This Row],[Z]]*0.00002</f>
        <v>3.4360565204179141E-4</v>
      </c>
      <c r="K1877" s="66">
        <v>3204.0011228145522</v>
      </c>
      <c r="L1877" s="66">
        <v>5539.9246650960449</v>
      </c>
      <c r="M1877" s="67">
        <v>42409</v>
      </c>
      <c r="N1877" s="22">
        <f>IF(Tabela1[[#This Row],[Entry]]=$B$1,Tabela1[[#This Row],[real]],Tabela1[[#This Row],[L2]]/Tabela1[[#This Row],[days2]])</f>
        <v>3.6423792860727735</v>
      </c>
      <c r="O1877" s="42">
        <f>IF(Tabela1[[#This Row],[Entry]]=$B$1,Tabela1[[#This Row],[real]],Tabela1[[#This Row],[L]]/($B$1-Tabela1[[#This Row],[Entry]]))</f>
        <v>3.6761278467790608</v>
      </c>
      <c r="P1877" s="115">
        <v>879.64510864246586</v>
      </c>
      <c r="Q1877" s="43">
        <f>MIN(500,$B$1-Tabela1[[#This Row],[Entry]])</f>
        <v>500</v>
      </c>
      <c r="R1877" s="41">
        <f>(0.25-Tabela1[[#This Row],[days]]/2000)*$L$2+(Tabela1[[#This Row],[days]]/2000+0.75)*(IF(Tabela1[[#This Row],[real]]&gt;Tabela1[[#This Row],[AV2]],0.4*Tabela1[[#This Row],[real]]+0.6*Tabela1[[#This Row],[AV2]],Tabela1[[#This Row],[AV2]]))</f>
        <v>3.6423792860727735</v>
      </c>
      <c r="S1877" s="42">
        <f>Tabela1[[#This Row],[real]]-Tabela1[[#This Row],[AV2]]</f>
        <v>-0.21742922880342963</v>
      </c>
      <c r="T1877" s="64">
        <f>Tabela1[[#This Row],[real]]/Tabela1[[#This Row],[AV2]]</f>
        <v>0.94030571455454803</v>
      </c>
      <c r="U1877" s="168">
        <v>43377</v>
      </c>
      <c r="V1877" s="191" t="s">
        <v>4330</v>
      </c>
      <c r="W1877" s="191"/>
      <c r="X1877" s="2"/>
    </row>
    <row r="1878" spans="1:24" x14ac:dyDescent="0.2">
      <c r="A1878" s="65">
        <v>6743</v>
      </c>
      <c r="B1878" s="65" t="s">
        <v>334</v>
      </c>
      <c r="C1878" s="65" t="s">
        <v>2471</v>
      </c>
      <c r="D1878" s="39">
        <v>3.5</v>
      </c>
      <c r="E1878" s="41">
        <v>3.5139742206678468</v>
      </c>
      <c r="F1878" s="116">
        <v>1996</v>
      </c>
      <c r="G18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8" s="39"/>
      <c r="I1878" s="41">
        <v>0.77</v>
      </c>
      <c r="J1878" s="23">
        <f>(Tabela1[[#This Row],[real]]-1)^3/Tabela1[[#This Row],[Z]]*0.00002</f>
        <v>4.1268789500561895E-4</v>
      </c>
      <c r="K1878" s="66">
        <v>3139.0392200813053</v>
      </c>
      <c r="L1878" s="66">
        <v>5370.8963121927363</v>
      </c>
      <c r="M1878" s="67">
        <v>42409</v>
      </c>
      <c r="N1878" s="22">
        <f>IF(Tabela1[[#This Row],[Entry]]=$B$1,Tabela1[[#This Row],[real]],Tabela1[[#This Row],[L2]]/Tabela1[[#This Row],[days2]])</f>
        <v>3.5685291593625816</v>
      </c>
      <c r="O1878" s="42">
        <f>IF(Tabela1[[#This Row],[Entry]]=$B$1,Tabela1[[#This Row],[real]],Tabela1[[#This Row],[L]]/($B$1-Tabela1[[#This Row],[Entry]]))</f>
        <v>3.5639657015213912</v>
      </c>
      <c r="P1878" s="115">
        <v>879.64510864246586</v>
      </c>
      <c r="Q1878" s="43">
        <f>MIN(500,$B$1-Tabela1[[#This Row],[Entry]])</f>
        <v>500</v>
      </c>
      <c r="R1878" s="41">
        <f>(0.25-Tabela1[[#This Row],[days]]/2000)*$L$2+(Tabela1[[#This Row],[days]]/2000+0.75)*(IF(Tabela1[[#This Row],[real]]&gt;Tabela1[[#This Row],[AV2]],0.4*Tabela1[[#This Row],[real]]+0.6*Tabela1[[#This Row],[AV2]],Tabela1[[#This Row],[AV2]]))</f>
        <v>3.5685291593625816</v>
      </c>
      <c r="S1878" s="42">
        <f>Tabela1[[#This Row],[real]]-Tabela1[[#This Row],[AV2]]</f>
        <v>-5.4554938694734822E-2</v>
      </c>
      <c r="T1878" s="64">
        <f>Tabela1[[#This Row],[real]]/Tabela1[[#This Row],[AV2]]</f>
        <v>0.98471220599344089</v>
      </c>
      <c r="U1878" s="168">
        <v>43377</v>
      </c>
      <c r="V1878" s="191" t="s">
        <v>4814</v>
      </c>
      <c r="W1878" s="191"/>
      <c r="X1878" s="2"/>
    </row>
    <row r="1879" spans="1:24" x14ac:dyDescent="0.2">
      <c r="A1879" s="369">
        <v>47439</v>
      </c>
      <c r="B1879" s="369" t="s">
        <v>5561</v>
      </c>
      <c r="C1879" s="369" t="s">
        <v>5562</v>
      </c>
      <c r="D1879" s="370">
        <v>3</v>
      </c>
      <c r="E1879" s="371">
        <v>3.168292578532875</v>
      </c>
      <c r="F1879" s="116">
        <v>1993</v>
      </c>
      <c r="G18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79" s="370"/>
      <c r="I1879" s="371">
        <v>0.35</v>
      </c>
      <c r="J1879" s="373">
        <f>(Tabela1[[#This Row],[real]]-1)^3/Tabela1[[#This Row],[Z]]*0.00002</f>
        <v>5.8252638529760305E-4</v>
      </c>
      <c r="K1879" s="374">
        <v>1404.4350720724433</v>
      </c>
      <c r="L1879" s="66">
        <v>1829.5882859898063</v>
      </c>
      <c r="M1879" s="375">
        <v>43376</v>
      </c>
      <c r="N1879" s="376">
        <f>IF(Tabela1[[#This Row],[Entry]]=$B$1,Tabela1[[#This Row],[real]],Tabela1[[#This Row],[L2]]/Tabela1[[#This Row],[days2]])</f>
        <v>3.3646483156260345</v>
      </c>
      <c r="O1879" s="376">
        <f>IF(Tabela1[[#This Row],[Entry]]=$B$1,Tabela1[[#This Row],[real]],Tabela1[[#This Row],[L]]/($B$1-Tabela1[[#This Row],[Entry]]))</f>
        <v>3.3881264555366783</v>
      </c>
      <c r="P1879" s="372">
        <v>417.40917335995954</v>
      </c>
      <c r="Q1879" s="377">
        <f>MIN(500,$B$1-Tabela1[[#This Row],[Entry]])</f>
        <v>500</v>
      </c>
      <c r="R1879" s="371">
        <f>(0.25-Tabela1[[#This Row],[days]]/2000)*$L$2+(Tabela1[[#This Row],[days]]/2000+0.75)*(IF(Tabela1[[#This Row],[real]]&gt;Tabela1[[#This Row],[AV2]],0.4*Tabela1[[#This Row],[real]]+0.6*Tabela1[[#This Row],[AV2]],Tabela1[[#This Row],[AV2]]))</f>
        <v>3.3646483156260345</v>
      </c>
      <c r="S1879" s="376">
        <f>Tabela1[[#This Row],[real]]-Tabela1[[#This Row],[AV2]]</f>
        <v>-0.19635573709315945</v>
      </c>
      <c r="T1879" s="376">
        <f>Tabela1[[#This Row],[real]]/Tabela1[[#This Row],[AV2]]</f>
        <v>0.94164152723443695</v>
      </c>
      <c r="U1879" s="378">
        <v>43376</v>
      </c>
      <c r="V1879" s="191" t="s">
        <v>3947</v>
      </c>
      <c r="W1879" s="191"/>
      <c r="X1879" s="2"/>
    </row>
    <row r="1880" spans="1:24" x14ac:dyDescent="0.2">
      <c r="A1880" s="65">
        <v>37126</v>
      </c>
      <c r="B1880" s="65" t="s">
        <v>2494</v>
      </c>
      <c r="C1880" s="65" t="s">
        <v>1788</v>
      </c>
      <c r="D1880" s="39">
        <v>3</v>
      </c>
      <c r="E1880" s="41">
        <v>2.7395283990373547</v>
      </c>
      <c r="F1880" s="116">
        <v>2001</v>
      </c>
      <c r="G18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0.84387506397056111</v>
      </c>
      <c r="H1880" s="39"/>
      <c r="I1880" s="41">
        <v>0.75</v>
      </c>
      <c r="J1880" s="23">
        <f>(Tabela1[[#This Row],[real]]-1)^3/Tabela1[[#This Row],[Z]]*0.00002</f>
        <v>1.4036644543036214E-4</v>
      </c>
      <c r="K1880" s="66">
        <v>2535.6209175676477</v>
      </c>
      <c r="L1880" s="66">
        <v>4384.1039674225949</v>
      </c>
      <c r="M1880" s="67">
        <v>42409</v>
      </c>
      <c r="N1880" s="22">
        <f>IF(Tabela1[[#This Row],[Entry]]=$B$1,Tabela1[[#This Row],[real]],Tabela1[[#This Row],[L2]]/Tabela1[[#This Row],[days2]])</f>
        <v>2.8825498972884729</v>
      </c>
      <c r="O1880" s="42">
        <f>IF(Tabela1[[#This Row],[Entry]]=$B$1,Tabela1[[#This Row],[real]],Tabela1[[#This Row],[L]]/($B$1-Tabela1[[#This Row],[Entry]]))</f>
        <v>2.9091598987542104</v>
      </c>
      <c r="P1880" s="115">
        <v>879.64510864246586</v>
      </c>
      <c r="Q1880" s="43">
        <f>MIN(500,$B$1-Tabela1[[#This Row],[Entry]])</f>
        <v>500</v>
      </c>
      <c r="R1880" s="41">
        <f>(0.25-Tabela1[[#This Row],[days]]/2000)*$L$2+(Tabela1[[#This Row],[days]]/2000+0.75)*(IF(Tabela1[[#This Row],[real]]&gt;Tabela1[[#This Row],[AV2]],0.4*Tabela1[[#This Row],[real]]+0.6*Tabela1[[#This Row],[AV2]],Tabela1[[#This Row],[AV2]]))</f>
        <v>2.8825498972884729</v>
      </c>
      <c r="S1880" s="42">
        <f>Tabela1[[#This Row],[real]]-Tabela1[[#This Row],[AV2]]</f>
        <v>-0.14302149825111821</v>
      </c>
      <c r="T1880" s="64">
        <f>Tabela1[[#This Row],[real]]/Tabela1[[#This Row],[AV2]]</f>
        <v>0.95038368689275621</v>
      </c>
      <c r="U1880" s="168">
        <v>43375</v>
      </c>
      <c r="V1880" s="191" t="s">
        <v>4798</v>
      </c>
      <c r="W1880" s="191"/>
      <c r="X1880" s="2"/>
    </row>
    <row r="1881" spans="1:24" x14ac:dyDescent="0.2">
      <c r="A1881" s="379">
        <v>51085</v>
      </c>
      <c r="B1881" s="379" t="s">
        <v>5557</v>
      </c>
      <c r="C1881" s="379" t="s">
        <v>5558</v>
      </c>
      <c r="D1881" s="380">
        <v>3</v>
      </c>
      <c r="E1881" s="381">
        <v>2.7775784303184428</v>
      </c>
      <c r="F1881" s="116">
        <v>2003</v>
      </c>
      <c r="G18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1" s="380"/>
      <c r="I1881" s="381">
        <v>0.22999999999999998</v>
      </c>
      <c r="J1881" s="373">
        <f>(Tabela1[[#This Row],[real]]-1)^3/Tabela1[[#This Row],[Z]]*0.00002</f>
        <v>4.8841441699315632E-4</v>
      </c>
      <c r="K1881" s="383">
        <v>1224.498718909342</v>
      </c>
      <c r="L1881" s="66">
        <v>1594.541110811798</v>
      </c>
      <c r="M1881" s="378">
        <v>43375</v>
      </c>
      <c r="N1881" s="376">
        <f>IF(Tabela1[[#This Row],[Entry]]=$B$1,Tabela1[[#This Row],[real]],Tabela1[[#This Row],[L2]]/Tabela1[[#This Row],[days2]])</f>
        <v>2.9294804917799819</v>
      </c>
      <c r="O1881" s="384">
        <f>IF(Tabela1[[#This Row],[Entry]]=$B$1,Tabela1[[#This Row],[real]],Tabela1[[#This Row],[L]]/($B$1-Tabela1[[#This Row],[Entry]]))</f>
        <v>2.9473957685985175</v>
      </c>
      <c r="P1881" s="382">
        <v>417.9917641865996</v>
      </c>
      <c r="Q1881" s="385">
        <f>MIN(500,$B$1-Tabela1[[#This Row],[Entry]])</f>
        <v>500</v>
      </c>
      <c r="R1881" s="381">
        <f>(0.25-Tabela1[[#This Row],[days]]/2000)*$L$2+(Tabela1[[#This Row],[days]]/2000+0.75)*(IF(Tabela1[[#This Row],[real]]&gt;Tabela1[[#This Row],[AV2]],0.4*Tabela1[[#This Row],[real]]+0.6*Tabela1[[#This Row],[AV2]],Tabela1[[#This Row],[AV2]]))</f>
        <v>2.9294804917799819</v>
      </c>
      <c r="S1881" s="384">
        <f>Tabela1[[#This Row],[real]]-Tabela1[[#This Row],[AV2]]</f>
        <v>-0.15190206146153917</v>
      </c>
      <c r="T1881" s="384">
        <f>Tabela1[[#This Row],[real]]/Tabela1[[#This Row],[AV2]]</f>
        <v>0.94814709915707884</v>
      </c>
      <c r="U1881" s="378">
        <v>43375</v>
      </c>
      <c r="V1881" s="191" t="s">
        <v>5559</v>
      </c>
      <c r="W1881" s="191"/>
      <c r="X1881" s="2"/>
    </row>
    <row r="1882" spans="1:24" x14ac:dyDescent="0.2">
      <c r="A1882" s="65">
        <v>106616</v>
      </c>
      <c r="B1882" s="65" t="s">
        <v>2297</v>
      </c>
      <c r="C1882" s="65" t="s">
        <v>1830</v>
      </c>
      <c r="D1882" s="39">
        <v>3</v>
      </c>
      <c r="E1882" s="41">
        <v>2.9314078851083907</v>
      </c>
      <c r="F1882" s="116">
        <v>2002</v>
      </c>
      <c r="G18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2" s="39"/>
      <c r="I1882" s="41">
        <v>0.63</v>
      </c>
      <c r="J1882" s="23">
        <f>(Tabela1[[#This Row],[real]]-1)^3/Tabela1[[#This Row],[Z]]*0.00002</f>
        <v>2.2872384676522953E-4</v>
      </c>
      <c r="K1882" s="66">
        <v>2444.9881581583149</v>
      </c>
      <c r="L1882" s="66">
        <v>4126.4577448620703</v>
      </c>
      <c r="M1882" s="67">
        <v>42409</v>
      </c>
      <c r="N1882" s="22">
        <f>IF(Tabela1[[#This Row],[Entry]]=$B$1,Tabela1[[#This Row],[real]],Tabela1[[#This Row],[L2]]/Tabela1[[#This Row],[days2]])</f>
        <v>2.7795165733730998</v>
      </c>
      <c r="O1882" s="42">
        <f>IF(Tabela1[[#This Row],[Entry]]=$B$1,Tabela1[[#This Row],[real]],Tabela1[[#This Row],[L]]/($B$1-Tabela1[[#This Row],[Entry]]))</f>
        <v>2.7381935931400601</v>
      </c>
      <c r="P1882" s="115">
        <v>879.64510864246586</v>
      </c>
      <c r="Q1882" s="43">
        <f>MIN(500,$B$1-Tabela1[[#This Row],[Entry]])</f>
        <v>500</v>
      </c>
      <c r="R1882" s="41">
        <f>(0.25-Tabela1[[#This Row],[days]]/2000)*$L$2+(Tabela1[[#This Row],[days]]/2000+0.75)*(IF(Tabela1[[#This Row],[real]]&gt;Tabela1[[#This Row],[AV2]],0.4*Tabela1[[#This Row],[real]]+0.6*Tabela1[[#This Row],[AV2]],Tabela1[[#This Row],[AV2]]))</f>
        <v>2.8402730980672164</v>
      </c>
      <c r="S1882" s="42">
        <f>Tabela1[[#This Row],[real]]-Tabela1[[#This Row],[AV2]]</f>
        <v>0.15189131173529091</v>
      </c>
      <c r="T1882" s="64">
        <f>Tabela1[[#This Row],[real]]/Tabela1[[#This Row],[AV2]]</f>
        <v>1.0546466652476054</v>
      </c>
      <c r="U1882" s="168">
        <v>43375</v>
      </c>
      <c r="V1882" s="191" t="s">
        <v>4767</v>
      </c>
      <c r="W1882" s="191"/>
      <c r="X1882" s="2"/>
    </row>
    <row r="1883" spans="1:24" x14ac:dyDescent="0.2">
      <c r="A1883" s="379">
        <v>8993793</v>
      </c>
      <c r="B1883" s="379" t="s">
        <v>5560</v>
      </c>
      <c r="C1883" s="379" t="s">
        <v>3543</v>
      </c>
      <c r="D1883" s="380">
        <v>3</v>
      </c>
      <c r="E1883" s="381">
        <v>3.1312222371254794</v>
      </c>
      <c r="F1883" s="116">
        <v>2018</v>
      </c>
      <c r="G18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3" s="380"/>
      <c r="I1883" s="381">
        <v>0.35</v>
      </c>
      <c r="J1883" s="373">
        <f>(Tabela1[[#This Row],[real]]-1)^3/Tabela1[[#This Row],[Z]]*0.00002</f>
        <v>5.5315668859759806E-4</v>
      </c>
      <c r="K1883" s="383">
        <v>1386.338092083055</v>
      </c>
      <c r="L1883" s="66">
        <v>1806.2881969126681</v>
      </c>
      <c r="M1883" s="378">
        <v>43375</v>
      </c>
      <c r="N1883" s="376">
        <f>IF(Tabela1[[#This Row],[Entry]]=$B$1,Tabela1[[#This Row],[real]],Tabela1[[#This Row],[L2]]/Tabela1[[#This Row],[days2]])</f>
        <v>3.3166636543206311</v>
      </c>
      <c r="O1883" s="384">
        <f>IF(Tabela1[[#This Row],[Entry]]=$B$1,Tabela1[[#This Row],[real]],Tabela1[[#This Row],[L]]/($B$1-Tabela1[[#This Row],[Entry]]))</f>
        <v>3.3387951883783145</v>
      </c>
      <c r="P1883" s="382">
        <v>417.9917641865996</v>
      </c>
      <c r="Q1883" s="385">
        <f>MIN(500,$B$1-Tabela1[[#This Row],[Entry]])</f>
        <v>500</v>
      </c>
      <c r="R1883" s="381">
        <f>(0.25-Tabela1[[#This Row],[days]]/2000)*$L$2+(Tabela1[[#This Row],[days]]/2000+0.75)*(IF(Tabela1[[#This Row],[real]]&gt;Tabela1[[#This Row],[AV2]],0.4*Tabela1[[#This Row],[real]]+0.6*Tabela1[[#This Row],[AV2]],Tabela1[[#This Row],[AV2]]))</f>
        <v>3.3166636543206311</v>
      </c>
      <c r="S1883" s="384">
        <f>Tabela1[[#This Row],[real]]-Tabela1[[#This Row],[AV2]]</f>
        <v>-0.18544141719515173</v>
      </c>
      <c r="T1883" s="384">
        <f>Tabela1[[#This Row],[real]]/Tabela1[[#This Row],[AV2]]</f>
        <v>0.94408796413420559</v>
      </c>
      <c r="U1883" s="378">
        <v>43375</v>
      </c>
      <c r="V1883" s="191" t="s">
        <v>4234</v>
      </c>
      <c r="W1883" s="191"/>
      <c r="X1883" s="2"/>
    </row>
    <row r="1884" spans="1:24" x14ac:dyDescent="0.2">
      <c r="A1884" s="65">
        <v>20518</v>
      </c>
      <c r="B1884" s="65" t="s">
        <v>2067</v>
      </c>
      <c r="C1884" s="65" t="s">
        <v>2983</v>
      </c>
      <c r="D1884" s="39">
        <v>3.5</v>
      </c>
      <c r="E1884" s="41">
        <v>3.262028526552053</v>
      </c>
      <c r="F1884" s="116">
        <v>1974</v>
      </c>
      <c r="G18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4" s="39"/>
      <c r="I1884" s="41">
        <v>0.39999999999999997</v>
      </c>
      <c r="J1884" s="23">
        <f>(Tabela1[[#This Row],[real]]-1)^3/Tabela1[[#This Row],[Z]]*0.00002</f>
        <v>5.7871433070782183E-4</v>
      </c>
      <c r="K1884" s="66">
        <v>2494.2421530398051</v>
      </c>
      <c r="L1884" s="66">
        <v>4068.8568961712094</v>
      </c>
      <c r="M1884" s="67">
        <v>42610</v>
      </c>
      <c r="N1884" s="22">
        <f>IF(Tabela1[[#This Row],[Entry]]=$B$1,Tabela1[[#This Row],[real]],Tabela1[[#This Row],[L2]]/Tabela1[[#This Row],[days2]])</f>
        <v>3.1723582197954117</v>
      </c>
      <c r="O1884" s="42">
        <f>IF(Tabela1[[#This Row],[Entry]]=$B$1,Tabela1[[#This Row],[real]],Tabela1[[#This Row],[L]]/($B$1-Tabela1[[#This Row],[Entry]]))</f>
        <v>3.1155106402536061</v>
      </c>
      <c r="P1884" s="115">
        <v>786.24227789781605</v>
      </c>
      <c r="Q1884" s="43">
        <f>MIN(500,$B$1-Tabela1[[#This Row],[Entry]])</f>
        <v>500</v>
      </c>
      <c r="R1884" s="41">
        <f>(0.25-Tabela1[[#This Row],[days]]/2000)*$L$2+(Tabela1[[#This Row],[days]]/2000+0.75)*(IF(Tabela1[[#This Row],[real]]&gt;Tabela1[[#This Row],[AV2]],0.4*Tabela1[[#This Row],[real]]+0.6*Tabela1[[#This Row],[AV2]],Tabela1[[#This Row],[AV2]]))</f>
        <v>3.2082263424980679</v>
      </c>
      <c r="S1884" s="42">
        <f>Tabela1[[#This Row],[real]]-Tabela1[[#This Row],[AV2]]</f>
        <v>8.9670306756641338E-2</v>
      </c>
      <c r="T1884" s="64">
        <f>Tabela1[[#This Row],[real]]/Tabela1[[#This Row],[AV2]]</f>
        <v>1.0282661353302101</v>
      </c>
      <c r="U1884" s="168">
        <v>43375</v>
      </c>
      <c r="V1884" s="191" t="s">
        <v>4433</v>
      </c>
      <c r="W1884" s="191"/>
      <c r="X1884" s="2"/>
    </row>
    <row r="1885" spans="1:24" x14ac:dyDescent="0.2">
      <c r="A1885" s="80">
        <v>8911395</v>
      </c>
      <c r="B1885" s="80" t="s">
        <v>24</v>
      </c>
      <c r="C1885" s="80" t="s">
        <v>3883</v>
      </c>
      <c r="D1885" s="76">
        <v>3.5</v>
      </c>
      <c r="E1885" s="77">
        <v>3.3528513074653254</v>
      </c>
      <c r="F1885" s="116">
        <v>2018</v>
      </c>
      <c r="G18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5" s="39"/>
      <c r="I1885" s="77">
        <v>0.51</v>
      </c>
      <c r="J1885" s="161">
        <f>(Tabela1[[#This Row],[real]]-1)^3/Tabela1[[#This Row],[Z]]*0.00002</f>
        <v>5.1079103434471861E-4</v>
      </c>
      <c r="K1885" s="112">
        <v>1822.3739792367783</v>
      </c>
      <c r="L1885" s="66">
        <v>2581.3431410645871</v>
      </c>
      <c r="M1885" s="79">
        <v>43174</v>
      </c>
      <c r="N1885" s="47">
        <f>IF(Tabela1[[#This Row],[Entry]]=$B$1,Tabela1[[#This Row],[real]],Tabela1[[#This Row],[L2]]/Tabela1[[#This Row],[days2]])</f>
        <v>3.4777060885030595</v>
      </c>
      <c r="O1885" s="64">
        <f>IF(Tabela1[[#This Row],[Entry]]=$B$1,Tabela1[[#This Row],[real]],Tabela1[[#This Row],[L]]/($B$1-Tabela1[[#This Row],[Entry]]))</f>
        <v>3.4788991119468831</v>
      </c>
      <c r="P1885" s="117">
        <v>524.01609936542945</v>
      </c>
      <c r="Q1885" s="78">
        <f>MIN(500,$B$1-Tabela1[[#This Row],[Entry]])</f>
        <v>500</v>
      </c>
      <c r="R1885" s="77">
        <f>(0.25-Tabela1[[#This Row],[days]]/2000)*$L$2+(Tabela1[[#This Row],[days]]/2000+0.75)*(IF(Tabela1[[#This Row],[real]]&gt;Tabela1[[#This Row],[AV2]],0.4*Tabela1[[#This Row],[real]]+0.6*Tabela1[[#This Row],[AV2]],Tabela1[[#This Row],[AV2]]))</f>
        <v>3.4777060885030595</v>
      </c>
      <c r="S1885" s="64">
        <f>Tabela1[[#This Row],[real]]-Tabela1[[#This Row],[AV2]]</f>
        <v>-0.12485478103773406</v>
      </c>
      <c r="T1885" s="64">
        <f>Tabela1[[#This Row],[real]]/Tabela1[[#This Row],[AV2]]</f>
        <v>0.96409852418222142</v>
      </c>
      <c r="U1885" s="168">
        <v>43375</v>
      </c>
      <c r="V1885" s="191" t="s">
        <v>3938</v>
      </c>
      <c r="W1885" s="191"/>
      <c r="X1885" s="2"/>
    </row>
    <row r="1886" spans="1:24" x14ac:dyDescent="0.2">
      <c r="A1886" s="65">
        <v>278591</v>
      </c>
      <c r="B1886" s="65" t="s">
        <v>1519</v>
      </c>
      <c r="C1886" s="65" t="s">
        <v>1520</v>
      </c>
      <c r="D1886" s="39">
        <v>3.5</v>
      </c>
      <c r="E1886" s="41">
        <v>3.502067204233458</v>
      </c>
      <c r="F1886" s="116">
        <v>1991</v>
      </c>
      <c r="G18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6" s="39"/>
      <c r="I1886" s="41">
        <v>0.75</v>
      </c>
      <c r="J1886" s="23">
        <f>(Tabela1[[#This Row],[real]]-1)^3/Tabela1[[#This Row],[Z]]*0.00002</f>
        <v>4.1770112368563371E-4</v>
      </c>
      <c r="K1886" s="66">
        <v>2995.3658690213874</v>
      </c>
      <c r="L1886" s="66">
        <v>5067.6127078379641</v>
      </c>
      <c r="M1886" s="67">
        <v>42409</v>
      </c>
      <c r="N1886" s="22">
        <f>IF(Tabela1[[#This Row],[Entry]]=$B$1,Tabela1[[#This Row],[real]],Tabela1[[#This Row],[L2]]/Tabela1[[#This Row],[days2]])</f>
        <v>3.4051981186413465</v>
      </c>
      <c r="O1886" s="42">
        <f>IF(Tabela1[[#This Row],[Entry]]=$B$1,Tabela1[[#This Row],[real]],Tabela1[[#This Row],[L]]/($B$1-Tabela1[[#This Row],[Entry]]))</f>
        <v>3.362715798167196</v>
      </c>
      <c r="P1886" s="115">
        <v>879.64510864246586</v>
      </c>
      <c r="Q1886" s="43">
        <f>MIN(500,$B$1-Tabela1[[#This Row],[Entry]])</f>
        <v>500</v>
      </c>
      <c r="R1886" s="41">
        <f>(0.25-Tabela1[[#This Row],[days]]/2000)*$L$2+(Tabela1[[#This Row],[days]]/2000+0.75)*(IF(Tabela1[[#This Row],[real]]&gt;Tabela1[[#This Row],[AV2]],0.4*Tabela1[[#This Row],[real]]+0.6*Tabela1[[#This Row],[AV2]],Tabela1[[#This Row],[AV2]]))</f>
        <v>3.4439457528781912</v>
      </c>
      <c r="S1886" s="42">
        <f>Tabela1[[#This Row],[real]]-Tabela1[[#This Row],[AV2]]</f>
        <v>9.6869085592111492E-2</v>
      </c>
      <c r="T1886" s="64">
        <f>Tabela1[[#This Row],[real]]/Tabela1[[#This Row],[AV2]]</f>
        <v>1.0284474154563323</v>
      </c>
      <c r="U1886" s="168">
        <v>43375</v>
      </c>
      <c r="V1886" s="191" t="s">
        <v>4865</v>
      </c>
      <c r="W1886" s="191"/>
      <c r="X1886" s="2"/>
    </row>
    <row r="1887" spans="1:24" x14ac:dyDescent="0.2">
      <c r="A1887" s="379">
        <v>2504345</v>
      </c>
      <c r="B1887" s="80" t="s">
        <v>3046</v>
      </c>
      <c r="C1887" s="379" t="s">
        <v>5555</v>
      </c>
      <c r="D1887" s="380">
        <v>3.5</v>
      </c>
      <c r="E1887" s="381">
        <v>3.2411559425924708</v>
      </c>
      <c r="F1887" s="116">
        <v>2009</v>
      </c>
      <c r="G18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1.0596034719705483</v>
      </c>
      <c r="H1887" s="380"/>
      <c r="I1887" s="381">
        <v>0.35</v>
      </c>
      <c r="J1887" s="373">
        <f>(Tabela1[[#This Row],[real]]-1)^3/Tabela1[[#This Row],[Z]]*0.00002</f>
        <v>6.4324760877065964E-4</v>
      </c>
      <c r="K1887" s="383">
        <v>1449.2953615533279</v>
      </c>
      <c r="L1887" s="66">
        <v>1891.1828976147854</v>
      </c>
      <c r="M1887" s="378">
        <v>43374</v>
      </c>
      <c r="N1887" s="376">
        <f>IF(Tabela1[[#This Row],[Entry]]=$B$1,Tabela1[[#This Row],[real]],Tabela1[[#This Row],[L2]]/Tabela1[[#This Row],[days2]])</f>
        <v>3.462460997414667</v>
      </c>
      <c r="O1887" s="384">
        <f>IF(Tabela1[[#This Row],[Entry]]=$B$1,Tabela1[[#This Row],[real]],Tabela1[[#This Row],[L]]/($B$1-Tabela1[[#This Row],[Entry]]))</f>
        <v>3.4892673387726667</v>
      </c>
      <c r="P1887" s="382">
        <v>418.57377242241301</v>
      </c>
      <c r="Q1887" s="385">
        <f>MIN(500,$B$1-Tabela1[[#This Row],[Entry]])</f>
        <v>500</v>
      </c>
      <c r="R1887" s="381">
        <f>(0.25-Tabela1[[#This Row],[days]]/2000)*$L$2+(Tabela1[[#This Row],[days]]/2000+0.75)*(IF(Tabela1[[#This Row],[real]]&gt;Tabela1[[#This Row],[AV2]],0.4*Tabela1[[#This Row],[real]]+0.6*Tabela1[[#This Row],[AV2]],Tabela1[[#This Row],[AV2]]))</f>
        <v>3.462460997414667</v>
      </c>
      <c r="S1887" s="384">
        <f>Tabela1[[#This Row],[real]]-Tabela1[[#This Row],[AV2]]</f>
        <v>-0.2213050548221962</v>
      </c>
      <c r="T1887" s="384">
        <f>Tabela1[[#This Row],[real]]/Tabela1[[#This Row],[AV2]]</f>
        <v>0.93608446276003132</v>
      </c>
      <c r="U1887" s="378">
        <v>43374</v>
      </c>
      <c r="V1887" s="191" t="s">
        <v>5556</v>
      </c>
      <c r="W1887" s="191"/>
      <c r="X1887" s="2"/>
    </row>
    <row r="1888" spans="1:24" x14ac:dyDescent="0.2">
      <c r="A1888" s="65">
        <v>65531</v>
      </c>
      <c r="B1888" s="65" t="s">
        <v>535</v>
      </c>
      <c r="C1888" s="65" t="s">
        <v>3144</v>
      </c>
      <c r="D1888" s="39">
        <v>3.5</v>
      </c>
      <c r="E1888" s="41">
        <v>3.2820663350060775</v>
      </c>
      <c r="F1888" s="116">
        <v>1981</v>
      </c>
      <c r="G18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8" s="39"/>
      <c r="I1888" s="41">
        <v>0.41</v>
      </c>
      <c r="J1888" s="23">
        <f>(Tabela1[[#This Row],[real]]-1)^3/Tabela1[[#This Row],[Z]]*0.00002</f>
        <v>5.7973688397724575E-4</v>
      </c>
      <c r="K1888" s="66">
        <v>2490.7483455169563</v>
      </c>
      <c r="L1888" s="66">
        <v>4051.5770947699216</v>
      </c>
      <c r="M1888" s="67">
        <v>42662</v>
      </c>
      <c r="N1888" s="22">
        <f>IF(Tabela1[[#This Row],[Entry]]=$B$1,Tabela1[[#This Row],[real]],Tabela1[[#This Row],[L2]]/Tabela1[[#This Row],[days2]])</f>
        <v>3.2683625088885928</v>
      </c>
      <c r="O1888" s="42">
        <f>IF(Tabela1[[#This Row],[Entry]]=$B$1,Tabela1[[#This Row],[real]],Tabela1[[#This Row],[L]]/($B$1-Tabela1[[#This Row],[Entry]]))</f>
        <v>3.2309227231020108</v>
      </c>
      <c r="P1888" s="115">
        <v>762.07836148626473</v>
      </c>
      <c r="Q1888" s="43">
        <f>MIN(500,$B$1-Tabela1[[#This Row],[Entry]])</f>
        <v>500</v>
      </c>
      <c r="R1888" s="41">
        <f>(0.25-Tabela1[[#This Row],[days]]/2000)*$L$2+(Tabela1[[#This Row],[days]]/2000+0.75)*(IF(Tabela1[[#This Row],[real]]&gt;Tabela1[[#This Row],[AV2]],0.4*Tabela1[[#This Row],[real]]+0.6*Tabela1[[#This Row],[AV2]],Tabela1[[#This Row],[AV2]]))</f>
        <v>3.2738440393355868</v>
      </c>
      <c r="S1888" s="42">
        <f>Tabela1[[#This Row],[real]]-Tabela1[[#This Row],[AV2]]</f>
        <v>1.3703826117484663E-2</v>
      </c>
      <c r="T1888" s="64">
        <f>Tabela1[[#This Row],[real]]/Tabela1[[#This Row],[AV2]]</f>
        <v>1.0041928721432265</v>
      </c>
      <c r="U1888" s="168">
        <v>43374</v>
      </c>
      <c r="V1888" s="191" t="s">
        <v>3974</v>
      </c>
      <c r="W1888" s="191"/>
      <c r="X1888" s="2"/>
    </row>
    <row r="1889" spans="1:24" x14ac:dyDescent="0.2">
      <c r="A1889" s="65">
        <v>324</v>
      </c>
      <c r="B1889" s="65" t="s">
        <v>1015</v>
      </c>
      <c r="C1889" s="65" t="s">
        <v>1016</v>
      </c>
      <c r="D1889" s="39">
        <v>3.5</v>
      </c>
      <c r="E1889" s="41">
        <v>3.4076471364936287</v>
      </c>
      <c r="F1889" s="116">
        <v>1989</v>
      </c>
      <c r="G18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89" s="39"/>
      <c r="I1889" s="41">
        <v>0.77</v>
      </c>
      <c r="J1889" s="23">
        <f>(Tabela1[[#This Row],[real]]-1)^3/Tabela1[[#This Row],[Z]]*0.00002</f>
        <v>3.6250815616674435E-4</v>
      </c>
      <c r="K1889" s="66">
        <v>2904.3724927074932</v>
      </c>
      <c r="L1889" s="66">
        <v>4917.4080104264513</v>
      </c>
      <c r="M1889" s="67">
        <v>42409</v>
      </c>
      <c r="N1889" s="22">
        <f>IF(Tabela1[[#This Row],[Entry]]=$B$1,Tabela1[[#This Row],[real]],Tabela1[[#This Row],[L2]]/Tabela1[[#This Row],[days2]])</f>
        <v>3.3017548374590953</v>
      </c>
      <c r="O1889" s="42">
        <f>IF(Tabela1[[#This Row],[Entry]]=$B$1,Tabela1[[#This Row],[real]],Tabela1[[#This Row],[L]]/($B$1-Tabela1[[#This Row],[Entry]]))</f>
        <v>3.2630444661091249</v>
      </c>
      <c r="P1889" s="115">
        <v>879.64510864246586</v>
      </c>
      <c r="Q1889" s="43">
        <f>MIN(500,$B$1-Tabela1[[#This Row],[Entry]])</f>
        <v>500</v>
      </c>
      <c r="R1889" s="41">
        <f>(0.25-Tabela1[[#This Row],[days]]/2000)*$L$2+(Tabela1[[#This Row],[days]]/2000+0.75)*(IF(Tabela1[[#This Row],[real]]&gt;Tabela1[[#This Row],[AV2]],0.4*Tabela1[[#This Row],[real]]+0.6*Tabela1[[#This Row],[AV2]],Tabela1[[#This Row],[AV2]]))</f>
        <v>3.3441117570729086</v>
      </c>
      <c r="S1889" s="42">
        <f>Tabela1[[#This Row],[real]]-Tabela1[[#This Row],[AV2]]</f>
        <v>0.10589229903453345</v>
      </c>
      <c r="T1889" s="64">
        <f>Tabela1[[#This Row],[real]]/Tabela1[[#This Row],[AV2]]</f>
        <v>1.0320715208267928</v>
      </c>
      <c r="U1889" s="168">
        <v>43374</v>
      </c>
      <c r="V1889" s="191" t="s">
        <v>4460</v>
      </c>
      <c r="W1889" s="191"/>
      <c r="X1889" s="2"/>
    </row>
    <row r="1890" spans="1:24" x14ac:dyDescent="0.2">
      <c r="A1890" s="65">
        <v>4392982</v>
      </c>
      <c r="B1890" s="65" t="s">
        <v>1157</v>
      </c>
      <c r="C1890" s="65" t="s">
        <v>1895</v>
      </c>
      <c r="D1890" s="39">
        <v>3.5</v>
      </c>
      <c r="E1890" s="41">
        <v>3.4971971110713262</v>
      </c>
      <c r="F1890" s="116">
        <v>2013</v>
      </c>
      <c r="G18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0" s="39"/>
      <c r="I1890" s="41">
        <v>0.79999999999999993</v>
      </c>
      <c r="J1890" s="23">
        <f>(Tabela1[[#This Row],[real]]-1)^3/Tabela1[[#This Row],[Z]]*0.00002</f>
        <v>3.8931261829912382E-4</v>
      </c>
      <c r="K1890" s="66">
        <v>3027.2319353370299</v>
      </c>
      <c r="L1890" s="66">
        <v>5135.6472814931976</v>
      </c>
      <c r="M1890" s="67">
        <v>42409</v>
      </c>
      <c r="N1890" s="22">
        <f>IF(Tabela1[[#This Row],[Entry]]=$B$1,Tabela1[[#This Row],[real]],Tabela1[[#This Row],[L2]]/Tabela1[[#This Row],[days2]])</f>
        <v>3.4414241670812911</v>
      </c>
      <c r="O1890" s="42">
        <f>IF(Tabela1[[#This Row],[Entry]]=$B$1,Tabela1[[#This Row],[real]],Tabela1[[#This Row],[L]]/($B$1-Tabela1[[#This Row],[Entry]]))</f>
        <v>3.407861500659056</v>
      </c>
      <c r="P1890" s="115">
        <v>879.64510864246586</v>
      </c>
      <c r="Q1890" s="43">
        <f>MIN(500,$B$1-Tabela1[[#This Row],[Entry]])</f>
        <v>500</v>
      </c>
      <c r="R1890" s="41">
        <f>(0.25-Tabela1[[#This Row],[days]]/2000)*$L$2+(Tabela1[[#This Row],[days]]/2000+0.75)*(IF(Tabela1[[#This Row],[real]]&gt;Tabela1[[#This Row],[AV2]],0.4*Tabela1[[#This Row],[real]]+0.6*Tabela1[[#This Row],[AV2]],Tabela1[[#This Row],[AV2]]))</f>
        <v>3.4637333446773049</v>
      </c>
      <c r="S1890" s="42">
        <f>Tabela1[[#This Row],[real]]-Tabela1[[#This Row],[AV2]]</f>
        <v>5.5772943990035184E-2</v>
      </c>
      <c r="T1890" s="64">
        <f>Tabela1[[#This Row],[real]]/Tabela1[[#This Row],[AV2]]</f>
        <v>1.0162063556487828</v>
      </c>
      <c r="U1890" s="168">
        <v>43374</v>
      </c>
      <c r="V1890" s="191" t="s">
        <v>4173</v>
      </c>
      <c r="W1890" s="191"/>
      <c r="X1890" s="2"/>
    </row>
    <row r="1891" spans="1:24" x14ac:dyDescent="0.2">
      <c r="A1891" s="65">
        <v>6166698</v>
      </c>
      <c r="B1891" s="65" t="s">
        <v>1524</v>
      </c>
      <c r="C1891" s="65" t="s">
        <v>2748</v>
      </c>
      <c r="D1891" s="39">
        <v>3</v>
      </c>
      <c r="E1891" s="41">
        <v>3.0578491857899697</v>
      </c>
      <c r="F1891" s="116">
        <v>2015</v>
      </c>
      <c r="G18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1" s="39"/>
      <c r="I1891" s="41">
        <v>0.43</v>
      </c>
      <c r="J1891" s="23">
        <f>(Tabela1[[#This Row],[real]]-1)^3/Tabela1[[#This Row],[Z]]*0.00002</f>
        <v>4.0532386014866E-4</v>
      </c>
      <c r="K1891" s="66">
        <v>2485.3666793848693</v>
      </c>
      <c r="L1891" s="66">
        <v>4149.8770719588547</v>
      </c>
      <c r="M1891" s="67">
        <v>42435</v>
      </c>
      <c r="N1891" s="22">
        <f>IF(Tabela1[[#This Row],[Entry]]=$B$1,Tabela1[[#This Row],[real]],Tabela1[[#This Row],[L2]]/Tabela1[[#This Row],[days2]])</f>
        <v>2.8647674559873275</v>
      </c>
      <c r="O1891" s="42">
        <f>IF(Tabela1[[#This Row],[Entry]]=$B$1,Tabela1[[#This Row],[real]],Tabela1[[#This Row],[L]]/($B$1-Tabela1[[#This Row],[Entry]]))</f>
        <v>2.8020776988243448</v>
      </c>
      <c r="P1891" s="115">
        <v>867.56315043669065</v>
      </c>
      <c r="Q1891" s="43">
        <f>MIN(500,$B$1-Tabela1[[#This Row],[Entry]])</f>
        <v>500</v>
      </c>
      <c r="R1891" s="41">
        <f>(0.25-Tabela1[[#This Row],[days]]/2000)*$L$2+(Tabela1[[#This Row],[days]]/2000+0.75)*(IF(Tabela1[[#This Row],[real]]&gt;Tabela1[[#This Row],[AV2]],0.4*Tabela1[[#This Row],[real]]+0.6*Tabela1[[#This Row],[AV2]],Tabela1[[#This Row],[AV2]]))</f>
        <v>2.9420001479083844</v>
      </c>
      <c r="S1891" s="42">
        <f>Tabela1[[#This Row],[real]]-Tabela1[[#This Row],[AV2]]</f>
        <v>0.19308172980264215</v>
      </c>
      <c r="T1891" s="64">
        <f>Tabela1[[#This Row],[real]]/Tabela1[[#This Row],[AV2]]</f>
        <v>1.0673987444946373</v>
      </c>
      <c r="U1891" s="168">
        <v>43373</v>
      </c>
      <c r="V1891" s="191" t="s">
        <v>4196</v>
      </c>
      <c r="W1891" s="191"/>
      <c r="X1891" s="2"/>
    </row>
    <row r="1892" spans="1:24" x14ac:dyDescent="0.2">
      <c r="A1892" s="65">
        <v>4208747</v>
      </c>
      <c r="B1892" s="65" t="s">
        <v>1136</v>
      </c>
      <c r="C1892" s="65" t="s">
        <v>1136</v>
      </c>
      <c r="D1892" s="39">
        <v>3</v>
      </c>
      <c r="E1892" s="41">
        <v>3.109777911428667</v>
      </c>
      <c r="F1892" s="116">
        <v>2013</v>
      </c>
      <c r="G18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2" s="39"/>
      <c r="I1892" s="41">
        <v>0.64</v>
      </c>
      <c r="J1892" s="23">
        <f>(Tabela1[[#This Row],[real]]-1)^3/Tabela1[[#This Row],[Z]]*0.00002</f>
        <v>2.9346765720688912E-4</v>
      </c>
      <c r="K1892" s="66">
        <v>2715.7884722669678</v>
      </c>
      <c r="L1892" s="66">
        <v>4622.7109856659245</v>
      </c>
      <c r="M1892" s="67">
        <v>42409</v>
      </c>
      <c r="N1892" s="22">
        <f>IF(Tabela1[[#This Row],[Entry]]=$B$1,Tabela1[[#This Row],[real]],Tabela1[[#This Row],[L2]]/Tabela1[[#This Row],[days2]])</f>
        <v>3.0873683552429183</v>
      </c>
      <c r="O1892" s="42">
        <f>IF(Tabela1[[#This Row],[Entry]]=$B$1,Tabela1[[#This Row],[real]],Tabela1[[#This Row],[L]]/($B$1-Tabela1[[#This Row],[Entry]]))</f>
        <v>3.067492359433261</v>
      </c>
      <c r="P1892" s="115">
        <v>879.64510864246586</v>
      </c>
      <c r="Q1892" s="43">
        <f>MIN(500,$B$1-Tabela1[[#This Row],[Entry]])</f>
        <v>500</v>
      </c>
      <c r="R1892" s="41">
        <f>(0.25-Tabela1[[#This Row],[days]]/2000)*$L$2+(Tabela1[[#This Row],[days]]/2000+0.75)*(IF(Tabela1[[#This Row],[real]]&gt;Tabela1[[#This Row],[AV2]],0.4*Tabela1[[#This Row],[real]]+0.6*Tabela1[[#This Row],[AV2]],Tabela1[[#This Row],[AV2]]))</f>
        <v>3.0963321777172177</v>
      </c>
      <c r="S1892" s="42">
        <f>Tabela1[[#This Row],[real]]-Tabela1[[#This Row],[AV2]]</f>
        <v>2.2409556185748691E-2</v>
      </c>
      <c r="T1892" s="64">
        <f>Tabela1[[#This Row],[real]]/Tabela1[[#This Row],[AV2]]</f>
        <v>1.0072584653359204</v>
      </c>
      <c r="U1892" s="172">
        <v>43373</v>
      </c>
      <c r="V1892" s="191" t="s">
        <v>3951</v>
      </c>
      <c r="W1892" s="191"/>
      <c r="X1892" s="2"/>
    </row>
    <row r="1893" spans="1:24" x14ac:dyDescent="0.2">
      <c r="A1893" s="379">
        <v>9347120</v>
      </c>
      <c r="B1893" s="379" t="s">
        <v>3602</v>
      </c>
      <c r="C1893" s="379" t="s">
        <v>5553</v>
      </c>
      <c r="D1893" s="380">
        <v>3</v>
      </c>
      <c r="E1893" s="381">
        <v>3.1711098813623764</v>
      </c>
      <c r="F1893" s="116">
        <v>2018</v>
      </c>
      <c r="G18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3" s="380"/>
      <c r="I1893" s="381">
        <v>0.35</v>
      </c>
      <c r="J1893" s="373">
        <f>(Tabela1[[#This Row],[real]]-1)^3/Tabela1[[#This Row],[Z]]*0.00002</f>
        <v>5.8479999895231951E-4</v>
      </c>
      <c r="K1893" s="383">
        <v>1412.4240885417883</v>
      </c>
      <c r="L1893" s="66">
        <v>1842.7269147855764</v>
      </c>
      <c r="M1893" s="378">
        <v>43373</v>
      </c>
      <c r="N1893" s="376">
        <f>IF(Tabela1[[#This Row],[Entry]]=$B$1,Tabela1[[#This Row],[real]],Tabela1[[#This Row],[L2]]/Tabela1[[#This Row],[days2]])</f>
        <v>3.3696924029354869</v>
      </c>
      <c r="O1893" s="384">
        <f>IF(Tabela1[[#This Row],[Entry]]=$B$1,Tabela1[[#This Row],[real]],Tabela1[[#This Row],[L]]/($B$1-Tabela1[[#This Row],[Entry]]))</f>
        <v>3.3936038946327374</v>
      </c>
      <c r="P1893" s="382">
        <v>419.15519864999061</v>
      </c>
      <c r="Q1893" s="385">
        <f>MIN(500,$B$1-Tabela1[[#This Row],[Entry]])</f>
        <v>500</v>
      </c>
      <c r="R1893" s="381">
        <f>(0.25-Tabela1[[#This Row],[days]]/2000)*$L$2+(Tabela1[[#This Row],[days]]/2000+0.75)*(IF(Tabela1[[#This Row],[real]]&gt;Tabela1[[#This Row],[AV2]],0.4*Tabela1[[#This Row],[real]]+0.6*Tabela1[[#This Row],[AV2]],Tabela1[[#This Row],[AV2]]))</f>
        <v>3.3696924029354869</v>
      </c>
      <c r="S1893" s="384">
        <f>Tabela1[[#This Row],[real]]-Tabela1[[#This Row],[AV2]]</f>
        <v>-0.19858252157311052</v>
      </c>
      <c r="T1893" s="384">
        <f>Tabela1[[#This Row],[real]]/Tabela1[[#This Row],[AV2]]</f>
        <v>0.94106805671635885</v>
      </c>
      <c r="U1893" s="378">
        <v>43373</v>
      </c>
      <c r="V1893" s="191" t="s">
        <v>5554</v>
      </c>
      <c r="W1893" s="191"/>
      <c r="X1893" s="2"/>
    </row>
    <row r="1894" spans="1:24" x14ac:dyDescent="0.2">
      <c r="A1894" s="65">
        <v>3272355</v>
      </c>
      <c r="B1894" s="65" t="s">
        <v>455</v>
      </c>
      <c r="C1894" s="65" t="s">
        <v>1051</v>
      </c>
      <c r="D1894" s="39">
        <v>3</v>
      </c>
      <c r="E1894" s="41">
        <v>3.1497878629940268</v>
      </c>
      <c r="F1894" s="116">
        <v>2010</v>
      </c>
      <c r="G18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4" s="39"/>
      <c r="I1894" s="41">
        <v>0.64</v>
      </c>
      <c r="J1894" s="23">
        <f>(Tabela1[[#This Row],[real]]-1)^3/Tabela1[[#This Row],[Z]]*0.00002</f>
        <v>3.1048229626011643E-4</v>
      </c>
      <c r="K1894" s="66">
        <v>2752.5109494768067</v>
      </c>
      <c r="L1894" s="66">
        <v>4690.9056334316801</v>
      </c>
      <c r="M1894" s="67">
        <v>42409</v>
      </c>
      <c r="N1894" s="22">
        <f>IF(Tabela1[[#This Row],[Entry]]=$B$1,Tabela1[[#This Row],[real]],Tabela1[[#This Row],[L2]]/Tabela1[[#This Row],[days2]])</f>
        <v>3.129115278915934</v>
      </c>
      <c r="O1894" s="42">
        <f>IF(Tabela1[[#This Row],[Entry]]=$B$1,Tabela1[[#This Row],[real]],Tabela1[[#This Row],[L]]/($B$1-Tabela1[[#This Row],[Entry]]))</f>
        <v>3.1127442823037028</v>
      </c>
      <c r="P1894" s="115">
        <v>879.64510864246586</v>
      </c>
      <c r="Q1894" s="43">
        <f>MIN(500,$B$1-Tabela1[[#This Row],[Entry]])</f>
        <v>500</v>
      </c>
      <c r="R1894" s="41">
        <f>(0.25-Tabela1[[#This Row],[days]]/2000)*$L$2+(Tabela1[[#This Row],[days]]/2000+0.75)*(IF(Tabela1[[#This Row],[real]]&gt;Tabela1[[#This Row],[AV2]],0.4*Tabela1[[#This Row],[real]]+0.6*Tabela1[[#This Row],[AV2]],Tabela1[[#This Row],[AV2]]))</f>
        <v>3.1373843125471712</v>
      </c>
      <c r="S1894" s="42">
        <f>Tabela1[[#This Row],[real]]-Tabela1[[#This Row],[AV2]]</f>
        <v>2.0672584078092804E-2</v>
      </c>
      <c r="T1894" s="64">
        <f>Tabela1[[#This Row],[real]]/Tabela1[[#This Row],[AV2]]</f>
        <v>1.0066065268407927</v>
      </c>
      <c r="U1894" s="168">
        <v>43372</v>
      </c>
      <c r="V1894" s="191" t="s">
        <v>4329</v>
      </c>
      <c r="W1894" s="191"/>
      <c r="X1894" s="2"/>
    </row>
    <row r="1895" spans="1:24" x14ac:dyDescent="0.2">
      <c r="A1895" s="369">
        <v>9441326</v>
      </c>
      <c r="B1895" s="369" t="s">
        <v>5550</v>
      </c>
      <c r="C1895" s="33" t="s">
        <v>5552</v>
      </c>
      <c r="D1895" s="370">
        <v>3</v>
      </c>
      <c r="E1895" s="371">
        <v>3.1588285768938702</v>
      </c>
      <c r="F1895" s="116">
        <v>2018</v>
      </c>
      <c r="G18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5" s="370"/>
      <c r="I1895" s="371">
        <v>0.33999999999999997</v>
      </c>
      <c r="J1895" s="373">
        <f>(Tabela1[[#This Row],[real]]-1)^3/Tabela1[[#This Row],[Z]]*0.00002</f>
        <v>5.9184168914850743E-4</v>
      </c>
      <c r="K1895" s="374">
        <v>1408.4678925142716</v>
      </c>
      <c r="L1895" s="66">
        <v>1838.2856171359599</v>
      </c>
      <c r="M1895" s="375">
        <v>43372</v>
      </c>
      <c r="N1895" s="376">
        <f>IF(Tabela1[[#This Row],[Entry]]=$B$1,Tabela1[[#This Row],[real]],Tabela1[[#This Row],[L2]]/Tabela1[[#This Row],[days2]])</f>
        <v>3.3556038717402958</v>
      </c>
      <c r="O1895" s="376">
        <f>IF(Tabela1[[#This Row],[Entry]]=$B$1,Tabela1[[#This Row],[real]],Tabela1[[#This Row],[L]]/($B$1-Tabela1[[#This Row],[Entry]]))</f>
        <v>3.3792015020881614</v>
      </c>
      <c r="P1895" s="372">
        <v>419.73604345134061</v>
      </c>
      <c r="Q1895" s="377">
        <f>MIN(500,$B$1-Tabela1[[#This Row],[Entry]])</f>
        <v>500</v>
      </c>
      <c r="R1895" s="371">
        <f>(0.25-Tabela1[[#This Row],[days]]/2000)*$L$2+(Tabela1[[#This Row],[days]]/2000+0.75)*(IF(Tabela1[[#This Row],[real]]&gt;Tabela1[[#This Row],[AV2]],0.4*Tabela1[[#This Row],[real]]+0.6*Tabela1[[#This Row],[AV2]],Tabela1[[#This Row],[AV2]]))</f>
        <v>3.3556038717402958</v>
      </c>
      <c r="S1895" s="376">
        <f>Tabela1[[#This Row],[real]]-Tabela1[[#This Row],[AV2]]</f>
        <v>-0.19677529484642564</v>
      </c>
      <c r="T1895" s="376">
        <f>Tabela1[[#This Row],[real]]/Tabela1[[#This Row],[AV2]]</f>
        <v>0.94135920020131181</v>
      </c>
      <c r="U1895" s="378">
        <v>43372</v>
      </c>
      <c r="V1895" s="191" t="s">
        <v>5551</v>
      </c>
      <c r="W1895" s="191"/>
      <c r="X1895" s="2"/>
    </row>
    <row r="1896" spans="1:24" x14ac:dyDescent="0.2">
      <c r="A1896" s="65">
        <v>1055</v>
      </c>
      <c r="B1896" s="65" t="s">
        <v>1813</v>
      </c>
      <c r="C1896" s="65" t="s">
        <v>1814</v>
      </c>
      <c r="D1896" s="39">
        <v>3</v>
      </c>
      <c r="E1896" s="41">
        <v>3.18781224009274</v>
      </c>
      <c r="F1896" s="116">
        <v>1985</v>
      </c>
      <c r="G18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6" s="39"/>
      <c r="I1896" s="41">
        <v>0.75</v>
      </c>
      <c r="J1896" s="23">
        <f>(Tabela1[[#This Row],[real]]-1)^3/Tabela1[[#This Row],[Z]]*0.00002</f>
        <v>2.7925366105607542E-4</v>
      </c>
      <c r="K1896" s="66">
        <v>2602.4166799389841</v>
      </c>
      <c r="L1896" s="66">
        <v>4364.2895416361207</v>
      </c>
      <c r="M1896" s="67">
        <v>42409</v>
      </c>
      <c r="N1896" s="22">
        <f>IF(Tabela1[[#This Row],[Entry]]=$B$1,Tabela1[[#This Row],[real]],Tabela1[[#This Row],[L2]]/Tabela1[[#This Row],[days2]])</f>
        <v>2.9584847961642486</v>
      </c>
      <c r="O1896" s="42">
        <f>IF(Tabela1[[#This Row],[Entry]]=$B$1,Tabela1[[#This Row],[real]],Tabela1[[#This Row],[L]]/($B$1-Tabela1[[#This Row],[Entry]]))</f>
        <v>2.8960116401035969</v>
      </c>
      <c r="P1896" s="115">
        <v>879.64510864246586</v>
      </c>
      <c r="Q1896" s="43">
        <f>MIN(500,$B$1-Tabela1[[#This Row],[Entry]])</f>
        <v>500</v>
      </c>
      <c r="R1896" s="41">
        <f>(0.25-Tabela1[[#This Row],[days]]/2000)*$L$2+(Tabela1[[#This Row],[days]]/2000+0.75)*(IF(Tabela1[[#This Row],[real]]&gt;Tabela1[[#This Row],[AV2]],0.4*Tabela1[[#This Row],[real]]+0.6*Tabela1[[#This Row],[AV2]],Tabela1[[#This Row],[AV2]]))</f>
        <v>3.050215773735645</v>
      </c>
      <c r="S1896" s="42">
        <f>Tabela1[[#This Row],[real]]-Tabela1[[#This Row],[AV2]]</f>
        <v>0.22932744392849136</v>
      </c>
      <c r="T1896" s="64">
        <f>Tabela1[[#This Row],[real]]/Tabela1[[#This Row],[AV2]]</f>
        <v>1.0775151672997678</v>
      </c>
      <c r="U1896" s="172">
        <v>43372</v>
      </c>
      <c r="V1896" s="191" t="s">
        <v>4462</v>
      </c>
      <c r="W1896" s="191"/>
      <c r="X1896" s="2"/>
    </row>
    <row r="1897" spans="1:24" x14ac:dyDescent="0.2">
      <c r="A1897" s="10">
        <v>1744</v>
      </c>
      <c r="B1897" s="10" t="s">
        <v>1024</v>
      </c>
      <c r="C1897" s="10" t="s">
        <v>2474</v>
      </c>
      <c r="D1897" s="2">
        <v>3.5</v>
      </c>
      <c r="E1897" s="21">
        <v>3.3085839211180712</v>
      </c>
      <c r="F1897" s="116">
        <v>1972</v>
      </c>
      <c r="G18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897" s="21">
        <v>0.63</v>
      </c>
      <c r="J1897" s="23">
        <f>(Tabela1[[#This Row],[real]]-1)^3/Tabela1[[#This Row],[Z]]*0.00002</f>
        <v>3.9059478978352468E-4</v>
      </c>
      <c r="K1897" s="24">
        <v>2826.0744306058045</v>
      </c>
      <c r="L1897" s="66">
        <v>4784.7640867262353</v>
      </c>
      <c r="M1897" s="1">
        <v>42409</v>
      </c>
      <c r="N1897" s="22">
        <f>IF(Tabela1[[#This Row],[Entry]]=$B$1,Tabela1[[#This Row],[real]],Tabela1[[#This Row],[L2]]/Tabela1[[#This Row],[days2]])</f>
        <v>3.2127438700446072</v>
      </c>
      <c r="O1897" s="22">
        <f>IF(Tabela1[[#This Row],[Entry]]=$B$1,Tabela1[[#This Row],[real]],Tabela1[[#This Row],[L]]/($B$1-Tabela1[[#This Row],[Entry]]))</f>
        <v>3.1750259367791873</v>
      </c>
      <c r="P1897" s="35">
        <v>879.64510864246586</v>
      </c>
      <c r="Q1897" s="3">
        <f>MIN(500,$B$1-Tabela1[[#This Row],[Entry]])</f>
        <v>500</v>
      </c>
      <c r="R1897" s="21">
        <f>(0.25-Tabela1[[#This Row],[days]]/2000)*$L$2+(Tabela1[[#This Row],[days]]/2000+0.75)*(IF(Tabela1[[#This Row],[real]]&gt;Tabela1[[#This Row],[AV2]],0.4*Tabela1[[#This Row],[real]]+0.6*Tabela1[[#This Row],[AV2]],Tabela1[[#This Row],[AV2]]))</f>
        <v>3.2510798904739926</v>
      </c>
      <c r="S1897" s="22">
        <f>Tabela1[[#This Row],[real]]-Tabela1[[#This Row],[AV2]]</f>
        <v>9.584005107346405E-2</v>
      </c>
      <c r="T1897" s="47">
        <f>Tabela1[[#This Row],[real]]/Tabela1[[#This Row],[AV2]]</f>
        <v>1.0298312143607431</v>
      </c>
      <c r="U1897" s="168">
        <v>43372</v>
      </c>
      <c r="V1897" s="191" t="s">
        <v>4080</v>
      </c>
      <c r="W1897" s="191"/>
      <c r="X1897" s="2"/>
    </row>
    <row r="1898" spans="1:24" x14ac:dyDescent="0.2">
      <c r="A1898" s="65">
        <v>12134</v>
      </c>
      <c r="B1898" s="65" t="s">
        <v>1616</v>
      </c>
      <c r="C1898" s="65" t="s">
        <v>1617</v>
      </c>
      <c r="D1898" s="39">
        <v>3.5</v>
      </c>
      <c r="E1898" s="41">
        <v>3.532443886096496</v>
      </c>
      <c r="F1898" s="116">
        <v>1968</v>
      </c>
      <c r="G18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8" s="39"/>
      <c r="I1898" s="41">
        <v>0.80999999999999994</v>
      </c>
      <c r="J1898" s="23">
        <f>(Tabela1[[#This Row],[real]]-1)^3/Tabela1[[#This Row],[Z]]*0.00002</f>
        <v>4.0101855698809915E-4</v>
      </c>
      <c r="K1898" s="66">
        <v>3170.3182853760723</v>
      </c>
      <c r="L1898" s="66">
        <v>5429.7609979539893</v>
      </c>
      <c r="M1898" s="67">
        <v>42409</v>
      </c>
      <c r="N1898" s="22">
        <f>IF(Tabela1[[#This Row],[Entry]]=$B$1,Tabela1[[#This Row],[real]],Tabela1[[#This Row],[L2]]/Tabela1[[#This Row],[days2]])</f>
        <v>3.6040878920690465</v>
      </c>
      <c r="O1898" s="42">
        <f>IF(Tabela1[[#This Row],[Entry]]=$B$1,Tabela1[[#This Row],[real]],Tabela1[[#This Row],[L]]/($B$1-Tabela1[[#This Row],[Entry]]))</f>
        <v>3.6030265414425942</v>
      </c>
      <c r="P1898" s="115">
        <v>879.64510864246586</v>
      </c>
      <c r="Q1898" s="43">
        <f>MIN(500,$B$1-Tabela1[[#This Row],[Entry]])</f>
        <v>500</v>
      </c>
      <c r="R1898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3.6040878920690465</v>
      </c>
      <c r="S1898" s="42">
        <f>Tabela1[[#This Row],[real]]-Tabela1[[#This Row],[AV2]]</f>
        <v>-7.1644005972550495E-2</v>
      </c>
      <c r="T1898" s="64">
        <f>Tabela1[[#This Row],[real]]/Tabela1[[#This Row],[AV2]]</f>
        <v>0.98012145982060916</v>
      </c>
      <c r="U1898" s="168">
        <v>43372</v>
      </c>
      <c r="V1898" s="191" t="s">
        <v>4377</v>
      </c>
      <c r="W1898" s="191"/>
      <c r="X1898" s="2"/>
    </row>
    <row r="1899" spans="1:24" x14ac:dyDescent="0.2">
      <c r="A1899" s="65">
        <v>1759149</v>
      </c>
      <c r="B1899" s="65" t="s">
        <v>80</v>
      </c>
      <c r="C1899" s="65" t="s">
        <v>627</v>
      </c>
      <c r="D1899" s="39">
        <v>3</v>
      </c>
      <c r="E1899" s="41">
        <v>3.0803329468802891</v>
      </c>
      <c r="F1899" s="116">
        <v>2011</v>
      </c>
      <c r="G18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899" s="39"/>
      <c r="I1899" s="41">
        <v>0.63</v>
      </c>
      <c r="J1899" s="23">
        <f>(Tabela1[[#This Row],[real]]-1)^3/Tabela1[[#This Row],[Z]]*0.00002</f>
        <v>2.8581695479086279E-4</v>
      </c>
      <c r="K1899" s="66">
        <v>2738.6582001722004</v>
      </c>
      <c r="L1899" s="66">
        <v>4686.6231231614956</v>
      </c>
      <c r="M1899" s="67">
        <v>42409</v>
      </c>
      <c r="N1899" s="22">
        <f>IF(Tabela1[[#This Row],[Entry]]=$B$1,Tabela1[[#This Row],[real]],Tabela1[[#This Row],[L2]]/Tabela1[[#This Row],[days2]])</f>
        <v>3.1133671673553698</v>
      </c>
      <c r="O1899" s="42">
        <f>IF(Tabela1[[#This Row],[Entry]]=$B$1,Tabela1[[#This Row],[real]],Tabela1[[#This Row],[L]]/($B$1-Tabela1[[#This Row],[Entry]]))</f>
        <v>3.1099025369352988</v>
      </c>
      <c r="P1899" s="115">
        <v>879.64510864246586</v>
      </c>
      <c r="Q1899" s="43">
        <f>MIN(500,$B$1-Tabela1[[#This Row],[Entry]])</f>
        <v>500</v>
      </c>
      <c r="R1899" s="41">
        <f>(0.25-Tabela1[[#This Row],[days]]/2000)*$L$2+(Tabela1[[#This Row],[days]]/2000+0.75)*(IF(Tabela1[[#This Row],[real]]&gt;Tabela1[[#This Row],[AV2]],0.4*Tabela1[[#This Row],[real]]+0.6*Tabela1[[#This Row],[AV2]],Tabela1[[#This Row],[AV2]]))</f>
        <v>3.1133671673553698</v>
      </c>
      <c r="S1899" s="42">
        <f>Tabela1[[#This Row],[real]]-Tabela1[[#This Row],[AV2]]</f>
        <v>-3.3034220475080645E-2</v>
      </c>
      <c r="T1899" s="64">
        <f>Tabela1[[#This Row],[real]]/Tabela1[[#This Row],[AV2]]</f>
        <v>0.9893895519868473</v>
      </c>
      <c r="U1899" s="168">
        <v>43371</v>
      </c>
      <c r="V1899" s="191" t="s">
        <v>4295</v>
      </c>
      <c r="W1899" s="191"/>
      <c r="X1899" s="2"/>
    </row>
    <row r="1900" spans="1:24" x14ac:dyDescent="0.2">
      <c r="A1900" s="379">
        <v>3864380</v>
      </c>
      <c r="B1900" s="379" t="s">
        <v>609</v>
      </c>
      <c r="C1900" s="379" t="s">
        <v>5548</v>
      </c>
      <c r="D1900" s="380">
        <v>3</v>
      </c>
      <c r="E1900" s="381">
        <v>3.0973006204747793</v>
      </c>
      <c r="F1900" s="116">
        <v>2012</v>
      </c>
      <c r="G19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0" s="380"/>
      <c r="I1900" s="381">
        <v>0.3</v>
      </c>
      <c r="J1900" s="373">
        <f>(Tabela1[[#This Row],[real]]-1)^3/Tabela1[[#This Row],[Z]]*0.00002</f>
        <v>6.1502220634038467E-4</v>
      </c>
      <c r="K1900" s="383">
        <v>1391.8954447147473</v>
      </c>
      <c r="L1900" s="66">
        <v>1819.0718954685146</v>
      </c>
      <c r="M1900" s="378">
        <v>43371</v>
      </c>
      <c r="N1900" s="376">
        <f>IF(Tabela1[[#This Row],[Entry]]=$B$1,Tabela1[[#This Row],[real]],Tabela1[[#This Row],[L2]]/Tabela1[[#This Row],[days2]])</f>
        <v>3.3115428076027622</v>
      </c>
      <c r="O1900" s="384">
        <f>IF(Tabela1[[#This Row],[Entry]]=$B$1,Tabela1[[#This Row],[real]],Tabela1[[#This Row],[L]]/($B$1-Tabela1[[#This Row],[Entry]]))</f>
        <v>3.3377465971899349</v>
      </c>
      <c r="P1900" s="382">
        <v>420.31630740788927</v>
      </c>
      <c r="Q1900" s="385">
        <f>MIN(500,$B$1-Tabela1[[#This Row],[Entry]])</f>
        <v>500</v>
      </c>
      <c r="R1900" s="381">
        <f>(0.25-Tabela1[[#This Row],[days]]/2000)*$L$2+(Tabela1[[#This Row],[days]]/2000+0.75)*(IF(Tabela1[[#This Row],[real]]&gt;Tabela1[[#This Row],[AV2]],0.4*Tabela1[[#This Row],[real]]+0.6*Tabela1[[#This Row],[AV2]],Tabela1[[#This Row],[AV2]]))</f>
        <v>3.3115428076027622</v>
      </c>
      <c r="S1900" s="384">
        <f>Tabela1[[#This Row],[real]]-Tabela1[[#This Row],[AV2]]</f>
        <v>-0.21424218712798293</v>
      </c>
      <c r="T1900" s="384">
        <f>Tabela1[[#This Row],[real]]/Tabela1[[#This Row],[AV2]]</f>
        <v>0.93530441864253788</v>
      </c>
      <c r="U1900" s="378">
        <v>43371</v>
      </c>
      <c r="V1900" s="191" t="s">
        <v>5549</v>
      </c>
      <c r="W1900" s="191"/>
      <c r="X1900" s="2"/>
    </row>
    <row r="1901" spans="1:24" x14ac:dyDescent="0.2">
      <c r="A1901" s="10">
        <v>4361340</v>
      </c>
      <c r="B1901" s="10" t="s">
        <v>1974</v>
      </c>
      <c r="C1901" s="10" t="s">
        <v>1975</v>
      </c>
      <c r="D1901" s="2">
        <v>3</v>
      </c>
      <c r="E1901" s="21">
        <v>3.066555858609334</v>
      </c>
      <c r="F1901" s="116">
        <v>2013</v>
      </c>
      <c r="G19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1" s="39"/>
      <c r="I1901" s="21">
        <v>0.63</v>
      </c>
      <c r="J1901" s="23">
        <f>(Tabela1[[#This Row],[real]]-1)^3/Tabela1[[#This Row],[Z]]*0.00002</f>
        <v>2.8017597519089583E-4</v>
      </c>
      <c r="K1901" s="24">
        <v>2341.9303827909207</v>
      </c>
      <c r="L1901" s="66">
        <v>3855.4968692630277</v>
      </c>
      <c r="M1901" s="1">
        <v>42409</v>
      </c>
      <c r="N1901" s="22">
        <f>IF(Tabela1[[#This Row],[Entry]]=$B$1,Tabela1[[#This Row],[real]],Tabela1[[#This Row],[L2]]/Tabela1[[#This Row],[days2]])</f>
        <v>2.6623582167189705</v>
      </c>
      <c r="O1901" s="22">
        <f>IF(Tabela1[[#This Row],[Entry]]=$B$1,Tabela1[[#This Row],[real]],Tabela1[[#This Row],[L]]/($B$1-Tabela1[[#This Row],[Entry]]))</f>
        <v>2.558392083120788</v>
      </c>
      <c r="P1901" s="35">
        <v>879.64510864246586</v>
      </c>
      <c r="Q1901" s="3">
        <f>MIN(500,$B$1-Tabela1[[#This Row],[Entry]])</f>
        <v>500</v>
      </c>
      <c r="R1901" s="21">
        <f>(0.25-Tabela1[[#This Row],[days]]/2000)*$L$2+(Tabela1[[#This Row],[days]]/2000+0.75)*(IF(Tabela1[[#This Row],[real]]&gt;Tabela1[[#This Row],[AV2]],0.4*Tabela1[[#This Row],[real]]+0.6*Tabela1[[#This Row],[AV2]],Tabela1[[#This Row],[AV2]]))</f>
        <v>2.824037273475116</v>
      </c>
      <c r="S1901" s="22">
        <f>Tabela1[[#This Row],[real]]-Tabela1[[#This Row],[AV2]]</f>
        <v>0.40419764189036345</v>
      </c>
      <c r="T1901" s="47">
        <f>Tabela1[[#This Row],[real]]/Tabela1[[#This Row],[AV2]]</f>
        <v>1.1518194055751398</v>
      </c>
      <c r="U1901" s="168">
        <v>43369</v>
      </c>
      <c r="V1901" s="191" t="s">
        <v>5224</v>
      </c>
      <c r="W1901" s="191"/>
      <c r="X1901" s="2"/>
    </row>
    <row r="1902" spans="1:24" x14ac:dyDescent="0.2">
      <c r="A1902" s="369">
        <v>9076030</v>
      </c>
      <c r="B1902" s="369" t="s">
        <v>5542</v>
      </c>
      <c r="C1902" s="33" t="s">
        <v>5544</v>
      </c>
      <c r="D1902" s="370">
        <v>3</v>
      </c>
      <c r="E1902" s="371">
        <v>2.7698947966944911</v>
      </c>
      <c r="F1902" s="116">
        <v>2018</v>
      </c>
      <c r="G19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2" s="370"/>
      <c r="I1902" s="371">
        <v>0.25</v>
      </c>
      <c r="J1902" s="373">
        <f>(Tabela1[[#This Row],[real]]-1)^3/Tabela1[[#This Row],[Z]]*0.00002</f>
        <v>4.4353954275688209E-4</v>
      </c>
      <c r="K1902" s="374">
        <v>1232.3018760547045</v>
      </c>
      <c r="L1902" s="66">
        <v>1609.9517209372195</v>
      </c>
      <c r="M1902" s="375">
        <v>43368</v>
      </c>
      <c r="N1902" s="376">
        <f>IF(Tabela1[[#This Row],[Entry]]=$B$1,Tabela1[[#This Row],[real]],Tabela1[[#This Row],[L2]]/Tabela1[[#This Row],[days2]])</f>
        <v>2.9197756342263692</v>
      </c>
      <c r="O1902" s="376">
        <f>IF(Tabela1[[#This Row],[Entry]]=$B$1,Tabela1[[#This Row],[real]],Tabela1[[#This Row],[L]]/($B$1-Tabela1[[#This Row],[Entry]]))</f>
        <v>2.9378681039000356</v>
      </c>
      <c r="P1902" s="372">
        <v>422.05362001427147</v>
      </c>
      <c r="Q1902" s="377">
        <f>MIN(500,$B$1-Tabela1[[#This Row],[Entry]])</f>
        <v>500</v>
      </c>
      <c r="R1902" s="371">
        <f>(0.25-Tabela1[[#This Row],[days]]/2000)*$L$2+(Tabela1[[#This Row],[days]]/2000+0.75)*(IF(Tabela1[[#This Row],[real]]&gt;Tabela1[[#This Row],[AV2]],0.4*Tabela1[[#This Row],[real]]+0.6*Tabela1[[#This Row],[AV2]],Tabela1[[#This Row],[AV2]]))</f>
        <v>2.9197756342263692</v>
      </c>
      <c r="S1902" s="376">
        <f>Tabela1[[#This Row],[real]]-Tabela1[[#This Row],[AV2]]</f>
        <v>-0.14988083753187809</v>
      </c>
      <c r="T1902" s="376">
        <f>Tabela1[[#This Row],[real]]/Tabela1[[#This Row],[AV2]]</f>
        <v>0.94866700174666307</v>
      </c>
      <c r="U1902" s="378">
        <v>43368</v>
      </c>
      <c r="V1902" s="191" t="s">
        <v>5543</v>
      </c>
      <c r="W1902" s="191"/>
      <c r="X1902" s="2"/>
    </row>
    <row r="1903" spans="1:24" x14ac:dyDescent="0.2">
      <c r="A1903" s="492">
        <v>8705941</v>
      </c>
      <c r="B1903" s="492" t="s">
        <v>242</v>
      </c>
      <c r="C1903" s="492" t="s">
        <v>3856</v>
      </c>
      <c r="D1903" s="493">
        <v>3.5</v>
      </c>
      <c r="E1903" s="494">
        <v>3.3578671616643456</v>
      </c>
      <c r="F1903" s="116">
        <v>2018</v>
      </c>
      <c r="G19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3" s="493"/>
      <c r="I1903" s="494">
        <v>0.53</v>
      </c>
      <c r="J1903" s="23">
        <f>(Tabela1[[#This Row],[real]]-1)^3/Tabela1[[#This Row],[Z]]*0.00002</f>
        <v>4.946660765294509E-4</v>
      </c>
      <c r="K1903" s="495">
        <v>1861.3555340811852</v>
      </c>
      <c r="L1903" s="66">
        <v>2658.0864592521225</v>
      </c>
      <c r="M1903" s="496">
        <v>43167</v>
      </c>
      <c r="N1903" s="147">
        <f>IF(Tabela1[[#This Row],[Entry]]=$B$1,Tabela1[[#This Row],[real]],Tabela1[[#This Row],[L2]]/Tabela1[[#This Row],[days2]])</f>
        <v>3.5297200411807919</v>
      </c>
      <c r="O1903" s="497">
        <f>IF(Tabela1[[#This Row],[Entry]]=$B$1,Tabela1[[#This Row],[real]],Tabela1[[#This Row],[L]]/($B$1-Tabela1[[#This Row],[Entry]]))</f>
        <v>3.5488470751029673</v>
      </c>
      <c r="P1903" s="498">
        <v>527.33800765074523</v>
      </c>
      <c r="Q1903" s="499">
        <f>MIN(500,$B$1-Tabela1[[#This Row],[Entry]])</f>
        <v>500</v>
      </c>
      <c r="R1903" s="494">
        <f>(0.25-Tabela1[[#This Row],[days]]/2000)*$L$2+(Tabela1[[#This Row],[days]]/2000+0.75)*(IF(Tabela1[[#This Row],[real]]&gt;Tabela1[[#This Row],[AV2]],0.4*Tabela1[[#This Row],[real]]+0.6*Tabela1[[#This Row],[AV2]],Tabela1[[#This Row],[AV2]]))</f>
        <v>3.5297200411807919</v>
      </c>
      <c r="S1903" s="497">
        <f>Tabela1[[#This Row],[real]]-Tabela1[[#This Row],[AV2]]</f>
        <v>-0.17185287951644623</v>
      </c>
      <c r="T1903" s="497">
        <f>Tabela1[[#This Row],[real]]/Tabela1[[#This Row],[AV2]]</f>
        <v>0.95131260340438883</v>
      </c>
      <c r="U1903" s="172">
        <v>43368</v>
      </c>
      <c r="V1903" s="191" t="s">
        <v>3938</v>
      </c>
      <c r="W1903" s="191"/>
      <c r="X1903" s="2"/>
    </row>
    <row r="1904" spans="1:24" x14ac:dyDescent="0.2">
      <c r="A1904" s="10">
        <v>2127</v>
      </c>
      <c r="B1904" s="10" t="s">
        <v>340</v>
      </c>
      <c r="C1904" s="10" t="s">
        <v>2802</v>
      </c>
      <c r="D1904" s="2">
        <v>3.5</v>
      </c>
      <c r="E1904" s="21">
        <v>3.2446515729853975</v>
      </c>
      <c r="F1904" s="116">
        <v>1990</v>
      </c>
      <c r="G19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0.64079319854133521</v>
      </c>
      <c r="I1904" s="21">
        <v>0.46</v>
      </c>
      <c r="J1904" s="23">
        <f>(Tabela1[[#This Row],[real]]-1)^3/Tabela1[[#This Row],[Z]]*0.00002</f>
        <v>4.9172124782622653E-4</v>
      </c>
      <c r="K1904" s="24">
        <v>2701.1935994951359</v>
      </c>
      <c r="L1904" s="66">
        <v>4527.0340116316202</v>
      </c>
      <c r="M1904" s="1">
        <v>42480</v>
      </c>
      <c r="N1904" s="22">
        <f>IF(Tabela1[[#This Row],[Entry]]=$B$1,Tabela1[[#This Row],[real]],Tabela1[[#This Row],[L2]]/Tabela1[[#This Row],[days2]])</f>
        <v>3.1904411488882967</v>
      </c>
      <c r="O1904" s="22">
        <f>IF(Tabela1[[#This Row],[Entry]]=$B$1,Tabela1[[#This Row],[real]],Tabela1[[#This Row],[L]]/($B$1-Tabela1[[#This Row],[Entry]]))</f>
        <v>3.1525306487685376</v>
      </c>
      <c r="P1904" s="35">
        <v>846.65206892669426</v>
      </c>
      <c r="Q1904" s="3">
        <f>MIN(500,$B$1-Tabela1[[#This Row],[Entry]])</f>
        <v>500</v>
      </c>
      <c r="R1904" s="21">
        <f>(0.25-Tabela1[[#This Row],[days]]/2000)*$L$2+(Tabela1[[#This Row],[days]]/2000+0.75)*(IF(Tabela1[[#This Row],[real]]&gt;Tabela1[[#This Row],[AV2]],0.4*Tabela1[[#This Row],[real]]+0.6*Tabela1[[#This Row],[AV2]],Tabela1[[#This Row],[AV2]]))</f>
        <v>3.212125318527137</v>
      </c>
      <c r="S1904" s="22">
        <f>Tabela1[[#This Row],[real]]-Tabela1[[#This Row],[AV2]]</f>
        <v>5.4210424097100862E-2</v>
      </c>
      <c r="T1904" s="47">
        <f>Tabela1[[#This Row],[real]]/Tabela1[[#This Row],[AV2]]</f>
        <v>1.0169915135767322</v>
      </c>
      <c r="U1904" s="168">
        <v>43367</v>
      </c>
      <c r="V1904" s="191" t="s">
        <v>4628</v>
      </c>
      <c r="W1904" s="191"/>
      <c r="X1904" s="2"/>
    </row>
    <row r="1905" spans="1:24" x14ac:dyDescent="0.2">
      <c r="A1905" s="65">
        <v>707509</v>
      </c>
      <c r="B1905" s="65" t="s">
        <v>2624</v>
      </c>
      <c r="C1905" s="65" t="s">
        <v>2624</v>
      </c>
      <c r="D1905" s="39">
        <v>2.5</v>
      </c>
      <c r="E1905" s="41">
        <v>2.6152627362389529</v>
      </c>
      <c r="F1905" s="116">
        <v>2004</v>
      </c>
      <c r="G19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5" s="39"/>
      <c r="I1905" s="41">
        <v>0.65</v>
      </c>
      <c r="J1905" s="23">
        <f>(Tabela1[[#This Row],[real]]-1)^3/Tabela1[[#This Row],[Z]]*0.00002</f>
        <v>1.2967198569694219E-4</v>
      </c>
      <c r="K1905" s="66">
        <v>2301.5058497900841</v>
      </c>
      <c r="L1905" s="66">
        <v>3939.1145623863317</v>
      </c>
      <c r="M1905" s="67">
        <v>42409</v>
      </c>
      <c r="N1905" s="22">
        <f>IF(Tabela1[[#This Row],[Entry]]=$B$1,Tabela1[[#This Row],[real]],Tabela1[[#This Row],[L2]]/Tabela1[[#This Row],[days2]])</f>
        <v>2.6164027142058917</v>
      </c>
      <c r="O1905" s="42">
        <f>IF(Tabela1[[#This Row],[Entry]]=$B$1,Tabela1[[#This Row],[real]],Tabela1[[#This Row],[L]]/($B$1-Tabela1[[#This Row],[Entry]]))</f>
        <v>2.613878276301481</v>
      </c>
      <c r="P1905" s="115">
        <v>879.64510864246586</v>
      </c>
      <c r="Q1905" s="43">
        <f>MIN(500,$B$1-Tabela1[[#This Row],[Entry]])</f>
        <v>500</v>
      </c>
      <c r="R1905" s="572">
        <f>(0.25-Tabela1[[#This Row],[days]]/2000)*$L$2+(Tabela1[[#This Row],[days]]/2000+0.75)*(IF(Tabela1[[#This Row],[real]]&gt;Tabela1[[#This Row],[AV2]],0.4*Tabela1[[#This Row],[real]]+0.6*Tabela1[[#This Row],[AV2]],Tabela1[[#This Row],[AV2]]))</f>
        <v>2.6164027142058917</v>
      </c>
      <c r="S1905" s="42">
        <f>Tabela1[[#This Row],[real]]-Tabela1[[#This Row],[AV2]]</f>
        <v>-1.1399779669387655E-3</v>
      </c>
      <c r="T1905" s="64">
        <f>Tabela1[[#This Row],[real]]/Tabela1[[#This Row],[AV2]]</f>
        <v>0.99956429567942684</v>
      </c>
      <c r="U1905" s="168">
        <v>43367</v>
      </c>
      <c r="V1905" s="191" t="s">
        <v>3985</v>
      </c>
      <c r="W1905" s="191"/>
      <c r="X1905" s="2"/>
    </row>
    <row r="1906" spans="1:24" x14ac:dyDescent="0.2">
      <c r="A1906" s="65">
        <v>1244</v>
      </c>
      <c r="B1906" s="65" t="s">
        <v>2346</v>
      </c>
      <c r="C1906" s="65" t="s">
        <v>1012</v>
      </c>
      <c r="D1906" s="39">
        <v>3</v>
      </c>
      <c r="E1906" s="41">
        <v>3.0817665472961657</v>
      </c>
      <c r="F1906" s="116">
        <v>1996</v>
      </c>
      <c r="G19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6" s="39"/>
      <c r="I1906" s="41">
        <v>0.64</v>
      </c>
      <c r="J1906" s="23">
        <f>(Tabela1[[#This Row],[real]]-1)^3/Tabela1[[#This Row],[Z]]*0.00002</f>
        <v>2.8193312029002447E-4</v>
      </c>
      <c r="K1906" s="66">
        <v>2714.5669679733696</v>
      </c>
      <c r="L1906" s="66">
        <v>4636.1993138468233</v>
      </c>
      <c r="M1906" s="67">
        <v>42409</v>
      </c>
      <c r="N1906" s="22">
        <f>IF(Tabela1[[#This Row],[Entry]]=$B$1,Tabela1[[#This Row],[real]],Tabela1[[#This Row],[L2]]/Tabela1[[#This Row],[days2]])</f>
        <v>3.0859797221662411</v>
      </c>
      <c r="O1906" s="42">
        <f>IF(Tabela1[[#This Row],[Entry]]=$B$1,Tabela1[[#This Row],[real]],Tabela1[[#This Row],[L]]/($B$1-Tabela1[[#This Row],[Entry]]))</f>
        <v>3.0764428094537646</v>
      </c>
      <c r="P1906" s="115">
        <v>879.64510864246586</v>
      </c>
      <c r="Q1906" s="43">
        <f>MIN(500,$B$1-Tabela1[[#This Row],[Entry]])</f>
        <v>500</v>
      </c>
      <c r="R19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3.0859797221662411</v>
      </c>
      <c r="S1906" s="42">
        <f>Tabela1[[#This Row],[real]]-Tabela1[[#This Row],[AV2]]</f>
        <v>-4.2131748700753313E-3</v>
      </c>
      <c r="T1906" s="64">
        <f>Tabela1[[#This Row],[real]]/Tabela1[[#This Row],[AV2]]</f>
        <v>0.99863473669648162</v>
      </c>
      <c r="U1906" s="168">
        <v>43366</v>
      </c>
      <c r="V1906" s="191" t="s">
        <v>4864</v>
      </c>
      <c r="W1906" s="191"/>
      <c r="X1906" s="2"/>
    </row>
    <row r="1907" spans="1:24" x14ac:dyDescent="0.2">
      <c r="A1907" s="65">
        <v>285968</v>
      </c>
      <c r="B1907" s="65" t="s">
        <v>33</v>
      </c>
      <c r="C1907" s="65" t="s">
        <v>176</v>
      </c>
      <c r="D1907" s="39">
        <v>3.5</v>
      </c>
      <c r="E1907" s="41">
        <v>3.5484288238027775</v>
      </c>
      <c r="F1907" s="116">
        <v>2003</v>
      </c>
      <c r="G19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7" s="39"/>
      <c r="I1907" s="41">
        <v>0.69</v>
      </c>
      <c r="J1907" s="23">
        <f>(Tabela1[[#This Row],[real]]-1)^3/Tabela1[[#This Row],[Z]]*0.00002</f>
        <v>4.7973171481748131E-4</v>
      </c>
      <c r="K1907" s="66">
        <v>3159.6487331177636</v>
      </c>
      <c r="L1907" s="66">
        <v>5394.4733386631351</v>
      </c>
      <c r="M1907" s="67">
        <v>42409</v>
      </c>
      <c r="N1907" s="22">
        <f>IF(Tabela1[[#This Row],[Entry]]=$B$1,Tabela1[[#This Row],[real]],Tabela1[[#This Row],[L2]]/Tabela1[[#This Row],[days2]])</f>
        <v>3.5919585092605923</v>
      </c>
      <c r="O1907" s="42">
        <f>IF(Tabela1[[#This Row],[Entry]]=$B$1,Tabela1[[#This Row],[real]],Tabela1[[#This Row],[L]]/($B$1-Tabela1[[#This Row],[Entry]]))</f>
        <v>3.5796107091328038</v>
      </c>
      <c r="P1907" s="115">
        <v>879.64510864246586</v>
      </c>
      <c r="Q1907" s="43">
        <f>MIN(500,$B$1-Tabela1[[#This Row],[Entry]])</f>
        <v>500</v>
      </c>
      <c r="R1907" s="41">
        <f>(0.25-Tabela1[[#This Row],[days]]/2000)*$L$2+(Tabela1[[#This Row],[days]]/2000+0.75)*(IF(Tabela1[[#This Row],[real]]&gt;Tabela1[[#This Row],[AV2]],0.4*Tabela1[[#This Row],[real]]+0.6*Tabela1[[#This Row],[AV2]],Tabela1[[#This Row],[AV2]]))</f>
        <v>3.5919585092605923</v>
      </c>
      <c r="S1907" s="42">
        <f>Tabela1[[#This Row],[real]]-Tabela1[[#This Row],[AV2]]</f>
        <v>-4.3529685457814882E-2</v>
      </c>
      <c r="T1907" s="64">
        <f>Tabela1[[#This Row],[real]]/Tabela1[[#This Row],[AV2]]</f>
        <v>0.98788135070447247</v>
      </c>
      <c r="U1907" s="168">
        <v>43366</v>
      </c>
      <c r="V1907" s="191" t="s">
        <v>4110</v>
      </c>
      <c r="W1907" s="191"/>
      <c r="X1907" s="2"/>
    </row>
    <row r="1908" spans="1:24" x14ac:dyDescent="0.2">
      <c r="A1908" s="65">
        <v>3610</v>
      </c>
      <c r="B1908" s="65" t="s">
        <v>981</v>
      </c>
      <c r="C1908" s="65" t="s">
        <v>1882</v>
      </c>
      <c r="D1908" s="39">
        <v>3</v>
      </c>
      <c r="E1908" s="41">
        <v>3.0102523195688295</v>
      </c>
      <c r="F1908" s="116">
        <v>1980</v>
      </c>
      <c r="G19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8" s="39"/>
      <c r="I1908" s="41">
        <v>0.65</v>
      </c>
      <c r="J1908" s="23">
        <f>(Tabela1[[#This Row],[real]]-1)^3/Tabela1[[#This Row],[Z]]*0.00002</f>
        <v>2.4995875608575671E-4</v>
      </c>
      <c r="K1908" s="66">
        <v>2553.9690510026594</v>
      </c>
      <c r="L1908" s="66">
        <v>4323.9641929219679</v>
      </c>
      <c r="M1908" s="67">
        <v>42409</v>
      </c>
      <c r="N1908" s="22">
        <f>IF(Tabela1[[#This Row],[Entry]]=$B$1,Tabela1[[#This Row],[real]],Tabela1[[#This Row],[L2]]/Tabela1[[#This Row],[days2]])</f>
        <v>2.9034084608782007</v>
      </c>
      <c r="O1908" s="42">
        <f>IF(Tabela1[[#This Row],[Entry]]=$B$1,Tabela1[[#This Row],[real]],Tabela1[[#This Row],[L]]/($B$1-Tabela1[[#This Row],[Entry]]))</f>
        <v>2.8692529481897595</v>
      </c>
      <c r="P1908" s="115">
        <v>879.64510864246586</v>
      </c>
      <c r="Q1908" s="43">
        <f>MIN(500,$B$1-Tabela1[[#This Row],[Entry]])</f>
        <v>500</v>
      </c>
      <c r="R1908" s="41">
        <f>(0.25-Tabela1[[#This Row],[days]]/2000)*$L$2+(Tabela1[[#This Row],[days]]/2000+0.75)*(IF(Tabela1[[#This Row],[real]]&gt;Tabela1[[#This Row],[AV2]],0.4*Tabela1[[#This Row],[real]]+0.6*Tabela1[[#This Row],[AV2]],Tabela1[[#This Row],[AV2]]))</f>
        <v>2.9461460043544525</v>
      </c>
      <c r="S1908" s="42">
        <f>Tabela1[[#This Row],[real]]-Tabela1[[#This Row],[AV2]]</f>
        <v>0.10684385869062885</v>
      </c>
      <c r="T1908" s="64">
        <f>Tabela1[[#This Row],[real]]/Tabela1[[#This Row],[AV2]]</f>
        <v>1.036799458336741</v>
      </c>
      <c r="U1908" s="168">
        <v>43365</v>
      </c>
      <c r="V1908" s="191" t="s">
        <v>4480</v>
      </c>
      <c r="W1908" s="191"/>
      <c r="X1908" s="2"/>
    </row>
    <row r="1909" spans="1:24" x14ac:dyDescent="0.2">
      <c r="A1909" s="369">
        <v>9361215</v>
      </c>
      <c r="B1909" s="369" t="s">
        <v>3646</v>
      </c>
      <c r="C1909" s="369" t="s">
        <v>5538</v>
      </c>
      <c r="D1909" s="370">
        <v>3</v>
      </c>
      <c r="E1909" s="371">
        <v>3.0268947901748184</v>
      </c>
      <c r="F1909" s="116">
        <v>2018</v>
      </c>
      <c r="G19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09" s="370"/>
      <c r="I1909" s="371">
        <v>0.35</v>
      </c>
      <c r="J1909" s="373">
        <f>(Tabela1[[#This Row],[real]]-1)^3/Tabela1[[#This Row],[Z]]*0.00002</f>
        <v>4.7583410939032304E-4</v>
      </c>
      <c r="K1909" s="374">
        <v>1350.4345352422561</v>
      </c>
      <c r="L1909" s="66">
        <v>1766.431211648008</v>
      </c>
      <c r="M1909" s="375">
        <v>43365</v>
      </c>
      <c r="N1909" s="376">
        <f>IF(Tabela1[[#This Row],[Entry]]=$B$1,Tabela1[[#This Row],[real]],Tabela1[[#This Row],[L2]]/Tabela1[[#This Row],[days2]])</f>
        <v>3.1865975013587651</v>
      </c>
      <c r="O1909" s="376">
        <f>IF(Tabela1[[#This Row],[Entry]]=$B$1,Tabela1[[#This Row],[real]],Tabela1[[#This Row],[L]]/($B$1-Tabela1[[#This Row],[Entry]]))</f>
        <v>3.205864267963717</v>
      </c>
      <c r="P1909" s="372">
        <v>423.78572589303508</v>
      </c>
      <c r="Q1909" s="377">
        <f>MIN(500,$B$1-Tabela1[[#This Row],[Entry]])</f>
        <v>500</v>
      </c>
      <c r="R1909" s="371">
        <f>(0.25-Tabela1[[#This Row],[days]]/2000)*$L$2+(Tabela1[[#This Row],[days]]/2000+0.75)*(IF(Tabela1[[#This Row],[real]]&gt;Tabela1[[#This Row],[AV2]],0.4*Tabela1[[#This Row],[real]]+0.6*Tabela1[[#This Row],[AV2]],Tabela1[[#This Row],[AV2]]))</f>
        <v>3.1865975013587651</v>
      </c>
      <c r="S1909" s="376">
        <f>Tabela1[[#This Row],[real]]-Tabela1[[#This Row],[AV2]]</f>
        <v>-0.15970271118394663</v>
      </c>
      <c r="T1909" s="376">
        <f>Tabela1[[#This Row],[real]]/Tabela1[[#This Row],[AV2]]</f>
        <v>0.94988299867935955</v>
      </c>
      <c r="U1909" s="378">
        <v>43365</v>
      </c>
      <c r="V1909" s="191" t="s">
        <v>5539</v>
      </c>
      <c r="W1909" s="191"/>
      <c r="X1909" s="2"/>
    </row>
    <row r="1910" spans="1:24" x14ac:dyDescent="0.2">
      <c r="A1910" s="65">
        <v>1118</v>
      </c>
      <c r="B1910" s="65" t="s">
        <v>87</v>
      </c>
      <c r="C1910" s="65" t="s">
        <v>1562</v>
      </c>
      <c r="D1910" s="39">
        <v>3.5</v>
      </c>
      <c r="E1910" s="41">
        <v>3.5084106817266303</v>
      </c>
      <c r="F1910" s="116">
        <v>1990</v>
      </c>
      <c r="G19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0" s="39"/>
      <c r="I1910" s="41">
        <v>0.66</v>
      </c>
      <c r="J1910" s="23">
        <f>(Tabela1[[#This Row],[real]]-1)^3/Tabela1[[#This Row],[Z]]*0.00002</f>
        <v>4.7827974012410915E-4</v>
      </c>
      <c r="K1910" s="66">
        <v>2949.7031763745767</v>
      </c>
      <c r="L1910" s="66">
        <v>4963.3460788380871</v>
      </c>
      <c r="M1910" s="67">
        <v>42409</v>
      </c>
      <c r="N1910" s="22">
        <f>IF(Tabela1[[#This Row],[Entry]]=$B$1,Tabela1[[#This Row],[real]],Tabela1[[#This Row],[L2]]/Tabela1[[#This Row],[days2]])</f>
        <v>3.353287760477381</v>
      </c>
      <c r="O1910" s="42">
        <f>IF(Tabela1[[#This Row],[Entry]]=$B$1,Tabela1[[#This Row],[real]],Tabela1[[#This Row],[L]]/($B$1-Tabela1[[#This Row],[Entry]]))</f>
        <v>3.2935275904698655</v>
      </c>
      <c r="P1910" s="115">
        <v>879.64510864246586</v>
      </c>
      <c r="Q1910" s="43">
        <f>MIN(500,$B$1-Tabela1[[#This Row],[Entry]])</f>
        <v>500</v>
      </c>
      <c r="R1910" s="41">
        <f>(0.25-Tabela1[[#This Row],[days]]/2000)*$L$2+(Tabela1[[#This Row],[days]]/2000+0.75)*(IF(Tabela1[[#This Row],[real]]&gt;Tabela1[[#This Row],[AV2]],0.4*Tabela1[[#This Row],[real]]+0.6*Tabela1[[#This Row],[AV2]],Tabela1[[#This Row],[AV2]]))</f>
        <v>3.4153369289770805</v>
      </c>
      <c r="S1910" s="42">
        <f>Tabela1[[#This Row],[real]]-Tabela1[[#This Row],[AV2]]</f>
        <v>0.15512292124924931</v>
      </c>
      <c r="T1910" s="64">
        <f>Tabela1[[#This Row],[real]]/Tabela1[[#This Row],[AV2]]</f>
        <v>1.0462599491393383</v>
      </c>
      <c r="U1910" s="168">
        <v>43365</v>
      </c>
      <c r="V1910" s="191" t="s">
        <v>4840</v>
      </c>
      <c r="W1910" s="191"/>
      <c r="X1910" s="2"/>
    </row>
    <row r="1911" spans="1:24" x14ac:dyDescent="0.2">
      <c r="A1911" s="65">
        <v>4103534</v>
      </c>
      <c r="B1911" s="65" t="s">
        <v>145</v>
      </c>
      <c r="C1911" s="95" t="s">
        <v>146</v>
      </c>
      <c r="D1911" s="39">
        <v>4</v>
      </c>
      <c r="E1911" s="41">
        <v>3.6675611233790528</v>
      </c>
      <c r="F1911" s="116">
        <v>2012</v>
      </c>
      <c r="G19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3.994339669902871</v>
      </c>
      <c r="I1911" s="41">
        <v>0.80999999999999994</v>
      </c>
      <c r="J1911" s="23">
        <f>(Tabela1[[#This Row],[real]]-1)^3/Tabela1[[#This Row],[Z]]*0.00002</f>
        <v>4.6869261993329962E-4</v>
      </c>
      <c r="K1911" s="66">
        <v>3363.8270979585886</v>
      </c>
      <c r="L1911" s="66">
        <v>5780.6138374868679</v>
      </c>
      <c r="M1911" s="67">
        <v>42409</v>
      </c>
      <c r="N1911" s="22">
        <f>IF(Tabela1[[#This Row],[Entry]]=$B$1,Tabela1[[#This Row],[real]],Tabela1[[#This Row],[L2]]/Tabela1[[#This Row],[days2]])</f>
        <v>3.8240729868320398</v>
      </c>
      <c r="O1911" s="42">
        <f>IF(Tabela1[[#This Row],[Entry]]=$B$1,Tabela1[[#This Row],[real]],Tabela1[[#This Row],[L]]/($B$1-Tabela1[[#This Row],[Entry]]))</f>
        <v>3.8358419624995803</v>
      </c>
      <c r="P1911" s="115">
        <v>879.64510864246586</v>
      </c>
      <c r="Q1911" s="43">
        <f>MIN(500,$B$1-Tabela1[[#This Row],[Entry]])</f>
        <v>500</v>
      </c>
      <c r="R1911" s="41">
        <f>(0.25-Tabela1[[#This Row],[days]]/2000)*$L$2+(Tabela1[[#This Row],[days]]/2000+0.75)*(IF(Tabela1[[#This Row],[real]]&gt;Tabela1[[#This Row],[AV2]],0.4*Tabela1[[#This Row],[real]]+0.6*Tabela1[[#This Row],[AV2]],Tabela1[[#This Row],[AV2]]))</f>
        <v>3.8240729868320398</v>
      </c>
      <c r="S1911" s="42">
        <f>Tabela1[[#This Row],[real]]-Tabela1[[#This Row],[AV2]]</f>
        <v>-0.15651186345298695</v>
      </c>
      <c r="T1911" s="64">
        <f>Tabela1[[#This Row],[real]]/Tabela1[[#This Row],[AV2]]</f>
        <v>0.95907194658890504</v>
      </c>
      <c r="U1911" s="168">
        <v>43364</v>
      </c>
      <c r="V1911" s="191" t="s">
        <v>3980</v>
      </c>
      <c r="W1911" s="191"/>
      <c r="X1911" s="2"/>
    </row>
    <row r="1912" spans="1:24" x14ac:dyDescent="0.2">
      <c r="A1912" s="369">
        <v>3670451</v>
      </c>
      <c r="B1912" s="369" t="s">
        <v>5536</v>
      </c>
      <c r="C1912" s="369" t="s">
        <v>5537</v>
      </c>
      <c r="D1912" s="370">
        <v>2.5</v>
      </c>
      <c r="E1912" s="371">
        <v>2.1941038922275866</v>
      </c>
      <c r="F1912" s="116">
        <v>2011</v>
      </c>
      <c r="G19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1.6478393788664432</v>
      </c>
      <c r="H1912" s="370"/>
      <c r="I1912" s="371">
        <v>0.25</v>
      </c>
      <c r="J1912" s="373">
        <f>(Tabela1[[#This Row],[real]]-1)^3/Tabela1[[#This Row],[Z]]*0.00002</f>
        <v>1.3621230081304654E-4</v>
      </c>
      <c r="K1912" s="374">
        <v>948.80895126999314</v>
      </c>
      <c r="L1912" s="66">
        <v>1236.8395472120653</v>
      </c>
      <c r="M1912" s="375">
        <v>43364</v>
      </c>
      <c r="N1912" s="376">
        <f>IF(Tabela1[[#This Row],[Entry]]=$B$1,Tabela1[[#This Row],[real]],Tabela1[[#This Row],[L2]]/Tabela1[[#This Row],[days2]])</f>
        <v>2.235848367778432</v>
      </c>
      <c r="O1912" s="376">
        <f>IF(Tabela1[[#This Row],[Entry]]=$B$1,Tabela1[[#This Row],[real]],Tabela1[[#This Row],[L]]/($B$1-Tabela1[[#This Row],[Entry]]))</f>
        <v>2.2406513536450459</v>
      </c>
      <c r="P1912" s="372">
        <v>424.36194016714205</v>
      </c>
      <c r="Q1912" s="377">
        <f>MIN(500,$B$1-Tabela1[[#This Row],[Entry]])</f>
        <v>500</v>
      </c>
      <c r="R1912" s="559">
        <f>(0.25-Tabela1[[#This Row],[days]]/2000)*$L$2+(Tabela1[[#This Row],[days]]/2000+0.75)*(IF(Tabela1[[#This Row],[real]]&gt;Tabela1[[#This Row],[AV2]],0.4*Tabela1[[#This Row],[real]]+0.6*Tabela1[[#This Row],[AV2]],Tabela1[[#This Row],[AV2]]))</f>
        <v>2.235848367778432</v>
      </c>
      <c r="S1912" s="376">
        <f>Tabela1[[#This Row],[real]]-Tabela1[[#This Row],[AV2]]</f>
        <v>-4.1744475550845372E-2</v>
      </c>
      <c r="T1912" s="376">
        <f>Tabela1[[#This Row],[real]]/Tabela1[[#This Row],[AV2]]</f>
        <v>0.98132946931802745</v>
      </c>
      <c r="U1912" s="378">
        <v>43364</v>
      </c>
      <c r="V1912" s="191" t="s">
        <v>3938</v>
      </c>
      <c r="W1912" s="191"/>
      <c r="X1912" s="2"/>
    </row>
    <row r="1913" spans="1:24" x14ac:dyDescent="0.2">
      <c r="A1913" s="379">
        <v>3970556</v>
      </c>
      <c r="B1913" s="379" t="s">
        <v>5530</v>
      </c>
      <c r="C1913" s="379" t="s">
        <v>5531</v>
      </c>
      <c r="D1913" s="380">
        <v>3</v>
      </c>
      <c r="E1913" s="381">
        <v>2.8527845398135874</v>
      </c>
      <c r="F1913" s="116">
        <v>2012</v>
      </c>
      <c r="G19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3" s="380"/>
      <c r="I1913" s="381">
        <v>0.33</v>
      </c>
      <c r="J1913" s="373">
        <f>(Tabela1[[#This Row],[real]]-1)^3/Tabela1[[#This Row],[Z]]*0.00002</f>
        <v>3.8547020102729345E-4</v>
      </c>
      <c r="K1913" s="383">
        <v>1263.0266760624068</v>
      </c>
      <c r="L1913" s="66">
        <v>1650.9982087099875</v>
      </c>
      <c r="M1913" s="378">
        <v>43364</v>
      </c>
      <c r="N1913" s="376">
        <f>IF(Tabela1[[#This Row],[Entry]]=$B$1,Tabela1[[#This Row],[real]],Tabela1[[#This Row],[L2]]/Tabela1[[#This Row],[days2]])</f>
        <v>2.97629583738104</v>
      </c>
      <c r="O1913" s="384">
        <f>IF(Tabela1[[#This Row],[Entry]]=$B$1,Tabela1[[#This Row],[real]],Tabela1[[#This Row],[L]]/($B$1-Tabela1[[#This Row],[Entry]]))</f>
        <v>2.9909387838949049</v>
      </c>
      <c r="P1913" s="382">
        <v>424.36194016714205</v>
      </c>
      <c r="Q1913" s="385">
        <f>MIN(500,$B$1-Tabela1[[#This Row],[Entry]])</f>
        <v>500</v>
      </c>
      <c r="R1913" s="381">
        <f>(0.25-Tabela1[[#This Row],[days]]/2000)*$L$2+(Tabela1[[#This Row],[days]]/2000+0.75)*(IF(Tabela1[[#This Row],[real]]&gt;Tabela1[[#This Row],[AV2]],0.4*Tabela1[[#This Row],[real]]+0.6*Tabela1[[#This Row],[AV2]],Tabela1[[#This Row],[AV2]]))</f>
        <v>2.97629583738104</v>
      </c>
      <c r="S1913" s="384">
        <f>Tabela1[[#This Row],[real]]-Tabela1[[#This Row],[AV2]]</f>
        <v>-0.1235112975674526</v>
      </c>
      <c r="T1913" s="384">
        <f>Tabela1[[#This Row],[real]]/Tabela1[[#This Row],[AV2]]</f>
        <v>0.95850167311454659</v>
      </c>
      <c r="U1913" s="378">
        <v>43364</v>
      </c>
      <c r="V1913" s="191" t="s">
        <v>5532</v>
      </c>
      <c r="W1913" s="191"/>
      <c r="X1913" s="2"/>
    </row>
    <row r="1914" spans="1:24" x14ac:dyDescent="0.2">
      <c r="A1914" s="65">
        <v>3852644</v>
      </c>
      <c r="B1914" s="65" t="s">
        <v>1143</v>
      </c>
      <c r="C1914" s="65" t="s">
        <v>1144</v>
      </c>
      <c r="D1914" s="39">
        <v>3</v>
      </c>
      <c r="E1914" s="41">
        <v>2.86226778640407</v>
      </c>
      <c r="F1914" s="116">
        <v>2012</v>
      </c>
      <c r="G19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4" s="39"/>
      <c r="I1914" s="41">
        <v>0.59</v>
      </c>
      <c r="J1914" s="23">
        <f>(Tabela1[[#This Row],[real]]-1)^3/Tabela1[[#This Row],[Z]]*0.00002</f>
        <v>2.1892954611272314E-4</v>
      </c>
      <c r="K1914" s="66">
        <v>2437.8409885483425</v>
      </c>
      <c r="L1914" s="66">
        <v>4133.3501660251213</v>
      </c>
      <c r="M1914" s="67">
        <v>42409</v>
      </c>
      <c r="N1914" s="22">
        <f>IF(Tabela1[[#This Row],[Entry]]=$B$1,Tabela1[[#This Row],[real]],Tabela1[[#This Row],[L2]]/Tabela1[[#This Row],[days2]])</f>
        <v>2.7713915130052857</v>
      </c>
      <c r="O1914" s="42">
        <f>IF(Tabela1[[#This Row],[Entry]]=$B$1,Tabela1[[#This Row],[real]],Tabela1[[#This Row],[L]]/($B$1-Tabela1[[#This Row],[Entry]]))</f>
        <v>2.7427671970969616</v>
      </c>
      <c r="P1914" s="115">
        <v>879.64510864246586</v>
      </c>
      <c r="Q1914" s="43">
        <f>MIN(500,$B$1-Tabela1[[#This Row],[Entry]])</f>
        <v>500</v>
      </c>
      <c r="R1914" s="41">
        <f>(0.25-Tabela1[[#This Row],[days]]/2000)*$L$2+(Tabela1[[#This Row],[days]]/2000+0.75)*(IF(Tabela1[[#This Row],[real]]&gt;Tabela1[[#This Row],[AV2]],0.4*Tabela1[[#This Row],[real]]+0.6*Tabela1[[#This Row],[AV2]],Tabela1[[#This Row],[AV2]]))</f>
        <v>2.8077420223647995</v>
      </c>
      <c r="S1914" s="42">
        <f>Tabela1[[#This Row],[real]]-Tabela1[[#This Row],[AV2]]</f>
        <v>9.0876273398784235E-2</v>
      </c>
      <c r="T1914" s="64">
        <f>Tabela1[[#This Row],[real]]/Tabela1[[#This Row],[AV2]]</f>
        <v>1.0327908463933479</v>
      </c>
      <c r="U1914" s="168">
        <v>43364</v>
      </c>
      <c r="V1914" s="191" t="s">
        <v>5200</v>
      </c>
      <c r="W1914" s="191"/>
      <c r="X1914" s="2"/>
    </row>
    <row r="1915" spans="1:24" x14ac:dyDescent="0.2">
      <c r="A1915" s="379">
        <v>9085516</v>
      </c>
      <c r="B1915" s="379" t="s">
        <v>5533</v>
      </c>
      <c r="C1915" s="379" t="s">
        <v>5534</v>
      </c>
      <c r="D1915" s="380">
        <v>3</v>
      </c>
      <c r="E1915" s="381">
        <v>3.1606691818577723</v>
      </c>
      <c r="F1915" s="116">
        <v>2018</v>
      </c>
      <c r="G19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5" s="597">
        <v>1</v>
      </c>
      <c r="I1915" s="381">
        <v>0.32999999999999996</v>
      </c>
      <c r="J1915" s="373">
        <f>(Tabela1[[#This Row],[real]]-1)^3/Tabela1[[#This Row],[Z]]*0.00002</f>
        <v>6.1133729131507741E-4</v>
      </c>
      <c r="K1915" s="383">
        <v>1429.211298275334</v>
      </c>
      <c r="L1915" s="66">
        <v>1873.0216754402156</v>
      </c>
      <c r="M1915" s="378">
        <v>43364</v>
      </c>
      <c r="N1915" s="376">
        <f>IF(Tabela1[[#This Row],[Entry]]=$B$1,Tabela1[[#This Row],[real]],Tabela1[[#This Row],[L2]]/Tabela1[[#This Row],[days2]])</f>
        <v>3.3679064095908675</v>
      </c>
      <c r="O1915" s="384">
        <f>IF(Tabela1[[#This Row],[Entry]]=$B$1,Tabela1[[#This Row],[real]],Tabela1[[#This Row],[L]]/($B$1-Tabela1[[#This Row],[Entry]]))</f>
        <v>3.3931552091308252</v>
      </c>
      <c r="P1915" s="382">
        <v>424.36194016714205</v>
      </c>
      <c r="Q1915" s="385">
        <f>MIN(500,$B$1-Tabela1[[#This Row],[Entry]])</f>
        <v>500</v>
      </c>
      <c r="R1915" s="381">
        <f>(0.25-Tabela1[[#This Row],[days]]/2000)*$L$2+(Tabela1[[#This Row],[days]]/2000+0.75)*(IF(Tabela1[[#This Row],[real]]&gt;Tabela1[[#This Row],[AV2]],0.4*Tabela1[[#This Row],[real]]+0.6*Tabela1[[#This Row],[AV2]],Tabela1[[#This Row],[AV2]]))</f>
        <v>3.3679064095908675</v>
      </c>
      <c r="S1915" s="384">
        <f>Tabela1[[#This Row],[real]]-Tabela1[[#This Row],[AV2]]</f>
        <v>-0.20723722773309516</v>
      </c>
      <c r="T1915" s="384">
        <f>Tabela1[[#This Row],[real]]/Tabela1[[#This Row],[AV2]]</f>
        <v>0.93846704672584114</v>
      </c>
      <c r="U1915" s="378">
        <v>43364</v>
      </c>
      <c r="V1915" s="191" t="s">
        <v>5535</v>
      </c>
      <c r="W1915" s="191"/>
      <c r="X1915" s="2"/>
    </row>
    <row r="1916" spans="1:24" x14ac:dyDescent="0.2">
      <c r="A1916" s="65">
        <v>4829764</v>
      </c>
      <c r="B1916" s="65" t="s">
        <v>2794</v>
      </c>
      <c r="C1916" s="65" t="s">
        <v>2795</v>
      </c>
      <c r="D1916" s="39">
        <v>3</v>
      </c>
      <c r="E1916" s="41">
        <v>3.0387563634820118</v>
      </c>
      <c r="F1916" s="116">
        <v>2013</v>
      </c>
      <c r="G19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6" s="39"/>
      <c r="I1916" s="41">
        <v>0.44</v>
      </c>
      <c r="J1916" s="23">
        <f>(Tabela1[[#This Row],[real]]-1)^3/Tabela1[[#This Row],[Z]]*0.00002</f>
        <v>3.8518849592106009E-4</v>
      </c>
      <c r="K1916" s="66">
        <v>2606.2288904362877</v>
      </c>
      <c r="L1916" s="66">
        <v>4408.015371182998</v>
      </c>
      <c r="M1916" s="67">
        <v>42476</v>
      </c>
      <c r="N1916" s="22">
        <f>IF(Tabela1[[#This Row],[Entry]]=$B$1,Tabela1[[#This Row],[real]],Tabela1[[#This Row],[L2]]/Tabela1[[#This Row],[days2]])</f>
        <v>3.0715328467050473</v>
      </c>
      <c r="O1916" s="42">
        <f>IF(Tabela1[[#This Row],[Entry]]=$B$1,Tabela1[[#This Row],[real]],Tabela1[[#This Row],[L]]/($B$1-Tabela1[[#This Row],[Entry]]))</f>
        <v>3.0611217855437487</v>
      </c>
      <c r="P1916" s="115">
        <v>848.51083172758206</v>
      </c>
      <c r="Q1916" s="43">
        <f>MIN(500,$B$1-Tabela1[[#This Row],[Entry]])</f>
        <v>500</v>
      </c>
      <c r="R191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3.0715328467050473</v>
      </c>
      <c r="S1916" s="42">
        <f>Tabela1[[#This Row],[real]]-Tabela1[[#This Row],[AV2]]</f>
        <v>-3.2776483223035502E-2</v>
      </c>
      <c r="T1916" s="64">
        <f>Tabela1[[#This Row],[real]]/Tabela1[[#This Row],[AV2]]</f>
        <v>0.98932894914075353</v>
      </c>
      <c r="U1916" s="168">
        <v>43363</v>
      </c>
      <c r="V1916" s="191" t="s">
        <v>4046</v>
      </c>
      <c r="W1916" s="191"/>
      <c r="X1916" s="2"/>
    </row>
    <row r="1917" spans="1:24" x14ac:dyDescent="0.2">
      <c r="A1917" s="65">
        <v>17080</v>
      </c>
      <c r="B1917" s="65" t="s">
        <v>659</v>
      </c>
      <c r="C1917" s="65" t="s">
        <v>660</v>
      </c>
      <c r="D1917" s="39">
        <v>3.5</v>
      </c>
      <c r="E1917" s="41">
        <v>3.4951695849590205</v>
      </c>
      <c r="F1917" s="116">
        <v>1996</v>
      </c>
      <c r="G19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7" s="39"/>
      <c r="I1917" s="41">
        <v>0.62</v>
      </c>
      <c r="J1917" s="23">
        <f>(Tabela1[[#This Row],[real]]-1)^3/Tabela1[[#This Row],[Z]]*0.00002</f>
        <v>5.0111627748693579E-4</v>
      </c>
      <c r="K1917" s="66">
        <v>3090.6984600387318</v>
      </c>
      <c r="L1917" s="66">
        <v>5257.2914514070308</v>
      </c>
      <c r="M1917" s="67">
        <v>42409</v>
      </c>
      <c r="N1917" s="22">
        <f>IF(Tabela1[[#This Row],[Entry]]=$B$1,Tabela1[[#This Row],[real]],Tabela1[[#This Row],[L2]]/Tabela1[[#This Row],[days2]])</f>
        <v>3.5135743149967933</v>
      </c>
      <c r="O1917" s="42">
        <f>IF(Tabela1[[#This Row],[Entry]]=$B$1,Tabela1[[#This Row],[real]],Tabela1[[#This Row],[L]]/($B$1-Tabela1[[#This Row],[Entry]]))</f>
        <v>3.4885809232959728</v>
      </c>
      <c r="P1917" s="115">
        <v>879.64510864246586</v>
      </c>
      <c r="Q1917" s="43">
        <f>MIN(500,$B$1-Tabela1[[#This Row],[Entry]])</f>
        <v>500</v>
      </c>
      <c r="R1917" s="41">
        <f>(0.25-Tabela1[[#This Row],[days]]/2000)*$L$2+(Tabela1[[#This Row],[days]]/2000+0.75)*(IF(Tabela1[[#This Row],[real]]&gt;Tabela1[[#This Row],[AV2]],0.4*Tabela1[[#This Row],[real]]+0.6*Tabela1[[#This Row],[AV2]],Tabela1[[#This Row],[AV2]]))</f>
        <v>3.5135743149967933</v>
      </c>
      <c r="S1917" s="42">
        <f>Tabela1[[#This Row],[real]]-Tabela1[[#This Row],[AV2]]</f>
        <v>-1.8404730037772765E-2</v>
      </c>
      <c r="T1917" s="64">
        <f>Tabela1[[#This Row],[real]]/Tabela1[[#This Row],[AV2]]</f>
        <v>0.9947618213284356</v>
      </c>
      <c r="U1917" s="172">
        <v>43363</v>
      </c>
      <c r="V1917" s="191" t="s">
        <v>3941</v>
      </c>
      <c r="W1917" s="191"/>
      <c r="X1917" s="2"/>
    </row>
    <row r="1918" spans="1:24" x14ac:dyDescent="0.2">
      <c r="A1918" s="65">
        <v>2647</v>
      </c>
      <c r="B1918" s="65" t="s">
        <v>1083</v>
      </c>
      <c r="C1918" s="65" t="s">
        <v>2618</v>
      </c>
      <c r="D1918" s="39">
        <v>2.5</v>
      </c>
      <c r="E1918" s="41">
        <v>2.5501676184490698</v>
      </c>
      <c r="F1918" s="116">
        <v>1999</v>
      </c>
      <c r="G19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8" s="39"/>
      <c r="I1918" s="41">
        <v>0.76</v>
      </c>
      <c r="J1918" s="23">
        <f>(Tabela1[[#This Row],[real]]-1)^3/Tabela1[[#This Row],[Z]]*0.00002</f>
        <v>9.8028506332171629E-5</v>
      </c>
      <c r="K1918" s="66">
        <v>2310.5746568455861</v>
      </c>
      <c r="L1918" s="66">
        <v>3981.6758464529917</v>
      </c>
      <c r="M1918" s="67">
        <v>42409</v>
      </c>
      <c r="N1918" s="22">
        <f>IF(Tabela1[[#This Row],[Entry]]=$B$1,Tabela1[[#This Row],[real]],Tabela1[[#This Row],[L2]]/Tabela1[[#This Row],[days2]])</f>
        <v>2.6267123344907106</v>
      </c>
      <c r="O1918" s="42">
        <f>IF(Tabela1[[#This Row],[Entry]]=$B$1,Tabela1[[#This Row],[real]],Tabela1[[#This Row],[L]]/($B$1-Tabela1[[#This Row],[Entry]]))</f>
        <v>2.6421206678520184</v>
      </c>
      <c r="P1918" s="115">
        <v>879.64510864246586</v>
      </c>
      <c r="Q1918" s="43">
        <f>MIN(500,$B$1-Tabela1[[#This Row],[Entry]])</f>
        <v>500</v>
      </c>
      <c r="R1918" s="559">
        <f>(0.25-Tabela1[[#This Row],[days]]/2000)*$L$2+(Tabela1[[#This Row],[days]]/2000+0.75)*(IF(Tabela1[[#This Row],[real]]&gt;Tabela1[[#This Row],[AV2]],0.4*Tabela1[[#This Row],[real]]+0.6*Tabela1[[#This Row],[AV2]],Tabela1[[#This Row],[AV2]]))</f>
        <v>2.6267123344907106</v>
      </c>
      <c r="S1918" s="42">
        <f>Tabela1[[#This Row],[real]]-Tabela1[[#This Row],[AV2]]</f>
        <v>-7.6544716041640815E-2</v>
      </c>
      <c r="T1918" s="64">
        <f>Tabela1[[#This Row],[real]]/Tabela1[[#This Row],[AV2]]</f>
        <v>0.9708591172940596</v>
      </c>
      <c r="U1918" s="168">
        <v>43362</v>
      </c>
      <c r="V1918" s="191" t="s">
        <v>4846</v>
      </c>
      <c r="W1918" s="191"/>
      <c r="X1918" s="2"/>
    </row>
    <row r="1919" spans="1:24" x14ac:dyDescent="0.2">
      <c r="A1919" s="369">
        <v>8778278</v>
      </c>
      <c r="B1919" s="369" t="s">
        <v>2405</v>
      </c>
      <c r="C1919" s="369" t="s">
        <v>5524</v>
      </c>
      <c r="D1919" s="370">
        <v>3</v>
      </c>
      <c r="E1919" s="371">
        <v>2.7773724659812933</v>
      </c>
      <c r="F1919" s="116">
        <v>2017</v>
      </c>
      <c r="G19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19" s="370"/>
      <c r="I1919" s="371">
        <v>0.35</v>
      </c>
      <c r="J1919" s="373">
        <f>(Tabela1[[#This Row],[real]]-1)^3/Tabela1[[#This Row],[Z]]*0.00002</f>
        <v>3.2084649214388973E-4</v>
      </c>
      <c r="K1919" s="374">
        <v>1225.9445295270482</v>
      </c>
      <c r="L1919" s="66">
        <v>1602.9458180674394</v>
      </c>
      <c r="M1919" s="375">
        <v>43362</v>
      </c>
      <c r="N1919" s="376">
        <f>IF(Tabela1[[#This Row],[Entry]]=$B$1,Tabela1[[#This Row],[real]],Tabela1[[#This Row],[L2]]/Tabela1[[#This Row],[days2]])</f>
        <v>2.8811001423082061</v>
      </c>
      <c r="O1919" s="376">
        <f>IF(Tabela1[[#This Row],[Entry]]=$B$1,Tabela1[[#This Row],[real]],Tabela1[[#This Row],[L]]/($B$1-Tabela1[[#This Row],[Entry]]))</f>
        <v>2.89340400373184</v>
      </c>
      <c r="P1919" s="372">
        <v>425.51264064874789</v>
      </c>
      <c r="Q1919" s="377">
        <f>MIN(500,$B$1-Tabela1[[#This Row],[Entry]])</f>
        <v>500</v>
      </c>
      <c r="R1919" s="371">
        <f>(0.25-Tabela1[[#This Row],[days]]/2000)*$L$2+(Tabela1[[#This Row],[days]]/2000+0.75)*(IF(Tabela1[[#This Row],[real]]&gt;Tabela1[[#This Row],[AV2]],0.4*Tabela1[[#This Row],[real]]+0.6*Tabela1[[#This Row],[AV2]],Tabela1[[#This Row],[AV2]]))</f>
        <v>2.8811001423082061</v>
      </c>
      <c r="S1919" s="376">
        <f>Tabela1[[#This Row],[real]]-Tabela1[[#This Row],[AV2]]</f>
        <v>-0.10372767632691282</v>
      </c>
      <c r="T1919" s="376">
        <f>Tabela1[[#This Row],[real]]/Tabela1[[#This Row],[AV2]]</f>
        <v>0.96399719856880406</v>
      </c>
      <c r="U1919" s="378">
        <v>43362</v>
      </c>
      <c r="V1919" s="191" t="s">
        <v>6376</v>
      </c>
      <c r="W1919" s="191"/>
      <c r="X1919" s="2"/>
    </row>
    <row r="1920" spans="1:24" x14ac:dyDescent="0.2">
      <c r="A1920" s="379">
        <v>9413241</v>
      </c>
      <c r="B1920" s="379" t="s">
        <v>458</v>
      </c>
      <c r="C1920" s="379" t="s">
        <v>5528</v>
      </c>
      <c r="D1920" s="380">
        <v>3.5</v>
      </c>
      <c r="E1920" s="381">
        <v>3.2806719600338869</v>
      </c>
      <c r="F1920" s="116">
        <v>2018</v>
      </c>
      <c r="G19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0" s="380"/>
      <c r="I1920" s="381">
        <v>0.33999999999999997</v>
      </c>
      <c r="J1920" s="373">
        <f>(Tabela1[[#This Row],[real]]-1)^3/Tabela1[[#This Row],[Z]]*0.00002</f>
        <v>6.9781379058182639E-4</v>
      </c>
      <c r="K1920" s="383">
        <v>1499.7605625976096</v>
      </c>
      <c r="L1920" s="66">
        <v>1969.4449746604535</v>
      </c>
      <c r="M1920" s="378">
        <v>43362</v>
      </c>
      <c r="N1920" s="376">
        <f>IF(Tabela1[[#This Row],[Entry]]=$B$1,Tabela1[[#This Row],[real]],Tabela1[[#This Row],[L2]]/Tabela1[[#This Row],[days2]])</f>
        <v>3.5245969668751433</v>
      </c>
      <c r="O1920" s="384">
        <f>IF(Tabela1[[#This Row],[Entry]]=$B$1,Tabela1[[#This Row],[real]],Tabela1[[#This Row],[L]]/($B$1-Tabela1[[#This Row],[Entry]]))</f>
        <v>3.5549548279069558</v>
      </c>
      <c r="P1920" s="382">
        <v>425.51264064874789</v>
      </c>
      <c r="Q1920" s="385">
        <f>MIN(500,$B$1-Tabela1[[#This Row],[Entry]])</f>
        <v>500</v>
      </c>
      <c r="R1920" s="381">
        <f>(0.25-Tabela1[[#This Row],[days]]/2000)*$L$2+(Tabela1[[#This Row],[days]]/2000+0.75)*(IF(Tabela1[[#This Row],[real]]&gt;Tabela1[[#This Row],[AV2]],0.4*Tabela1[[#This Row],[real]]+0.6*Tabela1[[#This Row],[AV2]],Tabela1[[#This Row],[AV2]]))</f>
        <v>3.5245969668751433</v>
      </c>
      <c r="S1920" s="384">
        <f>Tabela1[[#This Row],[real]]-Tabela1[[#This Row],[AV2]]</f>
        <v>-0.2439250068412564</v>
      </c>
      <c r="T1920" s="384">
        <f>Tabela1[[#This Row],[real]]/Tabela1[[#This Row],[AV2]]</f>
        <v>0.9307935037300118</v>
      </c>
      <c r="U1920" s="378">
        <v>43362</v>
      </c>
      <c r="V1920" s="191" t="s">
        <v>5529</v>
      </c>
      <c r="W1920" s="191"/>
      <c r="X1920" s="2"/>
    </row>
    <row r="1921" spans="1:24" x14ac:dyDescent="0.2">
      <c r="A1921" s="65">
        <v>4743545</v>
      </c>
      <c r="B1921" s="65" t="s">
        <v>1157</v>
      </c>
      <c r="C1921" s="65" t="s">
        <v>1158</v>
      </c>
      <c r="D1921" s="39">
        <v>3.5</v>
      </c>
      <c r="E1921" s="41">
        <v>3.5103723417337696</v>
      </c>
      <c r="F1921" s="116">
        <v>2013</v>
      </c>
      <c r="G19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1" s="39"/>
      <c r="I1921" s="41">
        <v>0.75</v>
      </c>
      <c r="J1921" s="23">
        <f>(Tabela1[[#This Row],[real]]-1)^3/Tabela1[[#This Row],[Z]]*0.00002</f>
        <v>4.2187438438584773E-4</v>
      </c>
      <c r="K1921" s="66">
        <v>3160.8139303713524</v>
      </c>
      <c r="L1921" s="66">
        <v>5414.7920174631272</v>
      </c>
      <c r="M1921" s="67">
        <v>42409</v>
      </c>
      <c r="N1921" s="22">
        <f>IF(Tabela1[[#This Row],[Entry]]=$B$1,Tabela1[[#This Row],[real]],Tabela1[[#This Row],[L2]]/Tabela1[[#This Row],[days2]])</f>
        <v>3.5932831312497799</v>
      </c>
      <c r="O1921" s="42">
        <f>IF(Tabela1[[#This Row],[Entry]]=$B$1,Tabela1[[#This Row],[real]],Tabela1[[#This Row],[L]]/($B$1-Tabela1[[#This Row],[Entry]]))</f>
        <v>3.5930935749589432</v>
      </c>
      <c r="P1921" s="115">
        <v>879.64510864246586</v>
      </c>
      <c r="Q1921" s="43">
        <f>MIN(500,$B$1-Tabela1[[#This Row],[Entry]])</f>
        <v>500</v>
      </c>
      <c r="R1921" s="41">
        <f>(0.25-Tabela1[[#This Row],[days]]/2000)*$L$2+(Tabela1[[#This Row],[days]]/2000+0.75)*(IF(Tabela1[[#This Row],[real]]&gt;Tabela1[[#This Row],[AV2]],0.4*Tabela1[[#This Row],[real]]+0.6*Tabela1[[#This Row],[AV2]],Tabela1[[#This Row],[AV2]]))</f>
        <v>3.5932831312497799</v>
      </c>
      <c r="S1921" s="42">
        <f>Tabela1[[#This Row],[real]]-Tabela1[[#This Row],[AV2]]</f>
        <v>-8.2910789516010386E-2</v>
      </c>
      <c r="T1921" s="64">
        <f>Tabela1[[#This Row],[real]]/Tabela1[[#This Row],[AV2]]</f>
        <v>0.97692617406211091</v>
      </c>
      <c r="U1921" s="168">
        <v>43362</v>
      </c>
      <c r="V1921" s="191" t="s">
        <v>4173</v>
      </c>
      <c r="W1921" s="191"/>
      <c r="X1921" s="2"/>
    </row>
    <row r="1922" spans="1:24" x14ac:dyDescent="0.2">
      <c r="A1922" s="65">
        <v>98068</v>
      </c>
      <c r="B1922" s="65" t="s">
        <v>2552</v>
      </c>
      <c r="C1922" s="65" t="s">
        <v>2884</v>
      </c>
      <c r="D1922" s="39">
        <v>3.5</v>
      </c>
      <c r="E1922" s="41">
        <v>3.2223808686024871</v>
      </c>
      <c r="F1922" s="116">
        <v>1981</v>
      </c>
      <c r="G19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3.3090386202944484</v>
      </c>
      <c r="H1922" s="39"/>
      <c r="I1922" s="41">
        <v>0.44</v>
      </c>
      <c r="J1922" s="23">
        <f>(Tabela1[[#This Row],[real]]-1)^3/Tabela1[[#This Row],[Z]]*0.00002</f>
        <v>4.9892215383648387E-4</v>
      </c>
      <c r="K1922" s="66">
        <v>2587.3338276297623</v>
      </c>
      <c r="L1922" s="66">
        <v>4287.0298145901606</v>
      </c>
      <c r="M1922" s="67">
        <v>42568</v>
      </c>
      <c r="N1922" s="22">
        <f>IF(Tabela1[[#This Row],[Entry]]=$B$1,Tabela1[[#This Row],[real]],Tabela1[[#This Row],[L2]]/Tabela1[[#This Row],[days2]])</f>
        <v>3.2110505809702197</v>
      </c>
      <c r="O1922" s="42">
        <f>IF(Tabela1[[#This Row],[Entry]]=$B$1,Tabela1[[#This Row],[real]],Tabela1[[#This Row],[L]]/($B$1-Tabela1[[#This Row],[Entry]]))</f>
        <v>3.1802891799630273</v>
      </c>
      <c r="P1922" s="115">
        <v>805.75928730714634</v>
      </c>
      <c r="Q1922" s="43">
        <f>MIN(500,$B$1-Tabela1[[#This Row],[Entry]])</f>
        <v>500</v>
      </c>
      <c r="R1922" s="41">
        <f>(0.25-Tabela1[[#This Row],[days]]/2000)*$L$2+(Tabela1[[#This Row],[days]]/2000+0.75)*(IF(Tabela1[[#This Row],[real]]&gt;Tabela1[[#This Row],[AV2]],0.4*Tabela1[[#This Row],[real]]+0.6*Tabela1[[#This Row],[AV2]],Tabela1[[#This Row],[AV2]]))</f>
        <v>3.2155826960231266</v>
      </c>
      <c r="S1922" s="42">
        <f>Tabela1[[#This Row],[real]]-Tabela1[[#This Row],[AV2]]</f>
        <v>1.13302876322674E-2</v>
      </c>
      <c r="T1922" s="64">
        <f>Tabela1[[#This Row],[real]]/Tabela1[[#This Row],[AV2]]</f>
        <v>1.0035285297900365</v>
      </c>
      <c r="U1922" s="168">
        <v>43361</v>
      </c>
      <c r="V1922" s="191" t="s">
        <v>4944</v>
      </c>
      <c r="W1922" s="191"/>
      <c r="X1922" s="2"/>
    </row>
    <row r="1923" spans="1:24" x14ac:dyDescent="0.2">
      <c r="A1923" s="379">
        <v>8907612</v>
      </c>
      <c r="B1923" s="379" t="s">
        <v>5520</v>
      </c>
      <c r="C1923" s="379" t="s">
        <v>5521</v>
      </c>
      <c r="D1923" s="380">
        <v>3</v>
      </c>
      <c r="E1923" s="381">
        <v>2.7439206934310811</v>
      </c>
      <c r="F1923" s="116">
        <v>2018</v>
      </c>
      <c r="G19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0.48991316972864102</v>
      </c>
      <c r="H1923" s="380"/>
      <c r="I1923" s="381">
        <v>0.22999999999999998</v>
      </c>
      <c r="J1923" s="373">
        <f>(Tabela1[[#This Row],[real]]-1)^3/Tabela1[[#This Row],[Z]]*0.00002</f>
        <v>4.6119262396114114E-4</v>
      </c>
      <c r="K1923" s="383">
        <v>1234.0326387947948</v>
      </c>
      <c r="L1923" s="66">
        <v>1617.7354176484196</v>
      </c>
      <c r="M1923" s="378">
        <v>43361</v>
      </c>
      <c r="N1923" s="376">
        <f>IF(Tabela1[[#This Row],[Entry]]=$B$1,Tabela1[[#This Row],[real]],Tabela1[[#This Row],[L2]]/Tabela1[[#This Row],[days2]])</f>
        <v>2.8961978846057472</v>
      </c>
      <c r="O1923" s="384">
        <f>IF(Tabela1[[#This Row],[Entry]]=$B$1,Tabela1[[#This Row],[real]],Tabela1[[#This Row],[L]]/($B$1-Tabela1[[#This Row],[Entry]]))</f>
        <v>2.9148385903575127</v>
      </c>
      <c r="P1923" s="382">
        <v>426.08712800809911</v>
      </c>
      <c r="Q1923" s="385">
        <f>MIN(500,$B$1-Tabela1[[#This Row],[Entry]])</f>
        <v>500</v>
      </c>
      <c r="R1923" s="381">
        <f>(0.25-Tabela1[[#This Row],[days]]/2000)*$L$2+(Tabela1[[#This Row],[days]]/2000+0.75)*(IF(Tabela1[[#This Row],[real]]&gt;Tabela1[[#This Row],[AV2]],0.4*Tabela1[[#This Row],[real]]+0.6*Tabela1[[#This Row],[AV2]],Tabela1[[#This Row],[AV2]]))</f>
        <v>2.8961978846057472</v>
      </c>
      <c r="S1923" s="384">
        <f>Tabela1[[#This Row],[real]]-Tabela1[[#This Row],[AV2]]</f>
        <v>-0.15227719117466609</v>
      </c>
      <c r="T1923" s="384">
        <f>Tabela1[[#This Row],[real]]/Tabela1[[#This Row],[AV2]]</f>
        <v>0.94742168966282658</v>
      </c>
      <c r="U1923" s="378">
        <v>43361</v>
      </c>
      <c r="V1923" s="191" t="s">
        <v>5522</v>
      </c>
      <c r="W1923" s="191"/>
      <c r="X1923" s="2"/>
    </row>
    <row r="1924" spans="1:24" x14ac:dyDescent="0.2">
      <c r="A1924" s="65">
        <v>11212</v>
      </c>
      <c r="B1924" s="65" t="s">
        <v>2683</v>
      </c>
      <c r="C1924" s="65" t="s">
        <v>2684</v>
      </c>
      <c r="D1924" s="39">
        <v>3</v>
      </c>
      <c r="E1924" s="41">
        <v>3.1063172723366734</v>
      </c>
      <c r="F1924" s="116">
        <v>1962</v>
      </c>
      <c r="G19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24" s="41">
        <v>0.47</v>
      </c>
      <c r="J1924" s="23">
        <f>(Tabela1[[#This Row],[real]]-1)^3/Tabela1[[#This Row],[Z]]*0.00002</f>
        <v>3.9765230574812931E-4</v>
      </c>
      <c r="K1924" s="66">
        <v>2536.9493120837633</v>
      </c>
      <c r="L1924" s="66">
        <v>4242.402443523777</v>
      </c>
      <c r="M1924" s="67">
        <v>42409</v>
      </c>
      <c r="N1924" s="22">
        <f>IF(Tabela1[[#This Row],[Entry]]=$B$1,Tabela1[[#This Row],[real]],Tabela1[[#This Row],[L2]]/Tabela1[[#This Row],[days2]])</f>
        <v>2.884060045532423</v>
      </c>
      <c r="O1924" s="42">
        <f>IF(Tabela1[[#This Row],[Entry]]=$B$1,Tabela1[[#This Row],[real]],Tabela1[[#This Row],[L]]/($B$1-Tabela1[[#This Row],[Entry]]))</f>
        <v>2.815131017600383</v>
      </c>
      <c r="P1924" s="115">
        <v>879.64510864246586</v>
      </c>
      <c r="Q1924" s="43">
        <f>MIN(500,$B$1-Tabela1[[#This Row],[Entry]])</f>
        <v>500</v>
      </c>
      <c r="R1924" s="41">
        <f>(0.25-Tabela1[[#This Row],[days]]/2000)*$L$2+(Tabela1[[#This Row],[days]]/2000+0.75)*(IF(Tabela1[[#This Row],[real]]&gt;Tabela1[[#This Row],[AV2]],0.4*Tabela1[[#This Row],[real]]+0.6*Tabela1[[#This Row],[AV2]],Tabela1[[#This Row],[AV2]]))</f>
        <v>2.972962936254123</v>
      </c>
      <c r="S1924" s="42">
        <f>Tabela1[[#This Row],[real]]-Tabela1[[#This Row],[AV2]]</f>
        <v>0.22225722680425042</v>
      </c>
      <c r="T1924" s="64">
        <f>Tabela1[[#This Row],[real]]/Tabela1[[#This Row],[AV2]]</f>
        <v>1.0770640081327501</v>
      </c>
      <c r="U1924" s="168">
        <v>43361</v>
      </c>
      <c r="V1924" s="191" t="s">
        <v>4342</v>
      </c>
      <c r="W1924" s="191"/>
      <c r="X1924" s="2"/>
    </row>
    <row r="1925" spans="1:24" x14ac:dyDescent="0.2">
      <c r="A1925" s="369">
        <v>8894741</v>
      </c>
      <c r="B1925" s="369" t="s">
        <v>3453</v>
      </c>
      <c r="C1925" s="369" t="s">
        <v>5518</v>
      </c>
      <c r="D1925" s="370">
        <v>3</v>
      </c>
      <c r="E1925" s="371">
        <v>3.1354105308325568</v>
      </c>
      <c r="F1925" s="116">
        <v>2018</v>
      </c>
      <c r="G19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5" s="370"/>
      <c r="I1925" s="371">
        <v>0.33999999999999997</v>
      </c>
      <c r="J1925" s="373">
        <f>(Tabela1[[#This Row],[real]]-1)^3/Tabela1[[#This Row],[Z]]*0.00002</f>
        <v>5.7278972530895155E-4</v>
      </c>
      <c r="K1925" s="374">
        <v>1418.673926289918</v>
      </c>
      <c r="L1925" s="66">
        <v>1861.0961483167789</v>
      </c>
      <c r="M1925" s="375">
        <v>43361</v>
      </c>
      <c r="N1925" s="376">
        <f>IF(Tabela1[[#This Row],[Entry]]=$B$1,Tabela1[[#This Row],[real]],Tabela1[[#This Row],[L2]]/Tabela1[[#This Row],[days2]])</f>
        <v>3.329539507382048</v>
      </c>
      <c r="O1925" s="376">
        <f>IF(Tabela1[[#This Row],[Entry]]=$B$1,Tabela1[[#This Row],[real]],Tabela1[[#This Row],[L]]/($B$1-Tabela1[[#This Row],[Entry]]))</f>
        <v>3.3533263933635657</v>
      </c>
      <c r="P1925" s="372">
        <v>426.08712800809911</v>
      </c>
      <c r="Q1925" s="377">
        <f>MIN(500,$B$1-Tabela1[[#This Row],[Entry]])</f>
        <v>500</v>
      </c>
      <c r="R1925" s="371">
        <f>(0.25-Tabela1[[#This Row],[days]]/2000)*$L$2+(Tabela1[[#This Row],[days]]/2000+0.75)*(IF(Tabela1[[#This Row],[real]]&gt;Tabela1[[#This Row],[AV2]],0.4*Tabela1[[#This Row],[real]]+0.6*Tabela1[[#This Row],[AV2]],Tabela1[[#This Row],[AV2]]))</f>
        <v>3.329539507382048</v>
      </c>
      <c r="S1925" s="376">
        <f>Tabela1[[#This Row],[real]]-Tabela1[[#This Row],[AV2]]</f>
        <v>-0.19412897654949113</v>
      </c>
      <c r="T1925" s="376">
        <f>Tabela1[[#This Row],[real]]/Tabela1[[#This Row],[AV2]]</f>
        <v>0.94169494726850955</v>
      </c>
      <c r="U1925" s="378">
        <v>43361</v>
      </c>
      <c r="V1925" s="191" t="s">
        <v>5519</v>
      </c>
      <c r="W1925" s="191"/>
      <c r="X1925" s="2"/>
    </row>
    <row r="1926" spans="1:24" x14ac:dyDescent="0.2">
      <c r="A1926" s="65">
        <v>139952</v>
      </c>
      <c r="B1926" s="80" t="s">
        <v>5931</v>
      </c>
      <c r="C1926" s="65" t="s">
        <v>202</v>
      </c>
      <c r="D1926" s="39">
        <v>3.5</v>
      </c>
      <c r="E1926" s="41">
        <v>3.4207736856388538</v>
      </c>
      <c r="F1926" s="116">
        <v>1994</v>
      </c>
      <c r="G19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6" s="39"/>
      <c r="I1926" s="41">
        <v>0.63</v>
      </c>
      <c r="J1926" s="23">
        <f>(Tabela1[[#This Row],[real]]-1)^3/Tabela1[[#This Row],[Z]]*0.00002</f>
        <v>4.5035191695075576E-4</v>
      </c>
      <c r="K1926" s="66">
        <v>3042.0018840859502</v>
      </c>
      <c r="L1926" s="66">
        <v>5193.2481023251576</v>
      </c>
      <c r="M1926" s="67">
        <v>42409</v>
      </c>
      <c r="N1926" s="22">
        <f>IF(Tabela1[[#This Row],[Entry]]=$B$1,Tabela1[[#This Row],[real]],Tabela1[[#This Row],[L2]]/Tabela1[[#This Row],[days2]])</f>
        <v>3.4582149712406123</v>
      </c>
      <c r="O1926" s="42">
        <f>IF(Tabela1[[#This Row],[Entry]]=$B$1,Tabela1[[#This Row],[real]],Tabela1[[#This Row],[L]]/($B$1-Tabela1[[#This Row],[Entry]]))</f>
        <v>3.4460836777207415</v>
      </c>
      <c r="P1926" s="115">
        <v>879.64510864246586</v>
      </c>
      <c r="Q1926" s="43">
        <f>MIN(500,$B$1-Tabela1[[#This Row],[Entry]])</f>
        <v>500</v>
      </c>
      <c r="R1926" s="41">
        <f>(0.25-Tabela1[[#This Row],[days]]/2000)*$L$2+(Tabela1[[#This Row],[days]]/2000+0.75)*(IF(Tabela1[[#This Row],[real]]&gt;Tabela1[[#This Row],[AV2]],0.4*Tabela1[[#This Row],[real]]+0.6*Tabela1[[#This Row],[AV2]],Tabela1[[#This Row],[AV2]]))</f>
        <v>3.4582149712406123</v>
      </c>
      <c r="S1926" s="42">
        <f>Tabela1[[#This Row],[real]]-Tabela1[[#This Row],[AV2]]</f>
        <v>-3.7441285601758523E-2</v>
      </c>
      <c r="T1926" s="64">
        <f>Tabela1[[#This Row],[real]]/Tabela1[[#This Row],[AV2]]</f>
        <v>0.98917323361528142</v>
      </c>
      <c r="U1926" s="168">
        <v>43361</v>
      </c>
      <c r="V1926" s="191" t="s">
        <v>5091</v>
      </c>
      <c r="W1926" s="191"/>
      <c r="X1926" s="2"/>
    </row>
    <row r="1927" spans="1:24" x14ac:dyDescent="0.2">
      <c r="A1927" s="65">
        <v>6164775</v>
      </c>
      <c r="B1927" s="95" t="s">
        <v>2733</v>
      </c>
      <c r="C1927" s="65" t="s">
        <v>5319</v>
      </c>
      <c r="D1927" s="39">
        <v>3</v>
      </c>
      <c r="E1927" s="41">
        <v>3.0972491102886233</v>
      </c>
      <c r="F1927" s="116">
        <v>2015</v>
      </c>
      <c r="G19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27" s="41">
        <v>0.43</v>
      </c>
      <c r="J1927" s="23">
        <f>(Tabela1[[#This Row],[real]]-1)^3/Tabela1[[#This Row],[Z]]*0.00002</f>
        <v>4.2905364571557702E-4</v>
      </c>
      <c r="K1927" s="66">
        <v>2533.2572447397511</v>
      </c>
      <c r="L1927" s="66">
        <v>4234.2324518589112</v>
      </c>
      <c r="M1927" s="67">
        <v>42416</v>
      </c>
      <c r="N1927" s="22">
        <f>IF(Tabela1[[#This Row],[Entry]]=$B$1,Tabela1[[#This Row],[real]],Tabela1[[#This Row],[L2]]/Tabela1[[#This Row],[days2]])</f>
        <v>2.8905517776034859</v>
      </c>
      <c r="O1927" s="42">
        <f>IF(Tabela1[[#This Row],[Entry]]=$B$1,Tabela1[[#This Row],[real]],Tabela1[[#This Row],[L]]/($B$1-Tabela1[[#This Row],[Entry]]))</f>
        <v>2.8228216345726076</v>
      </c>
      <c r="P1927" s="115">
        <v>876.39227374091104</v>
      </c>
      <c r="Q1927" s="43">
        <f>MIN(500,$B$1-Tabela1[[#This Row],[Entry]])</f>
        <v>500</v>
      </c>
      <c r="R1927" s="41">
        <f>(0.25-Tabela1[[#This Row],[days]]/2000)*$L$2+(Tabela1[[#This Row],[days]]/2000+0.75)*(IF(Tabela1[[#This Row],[real]]&gt;Tabela1[[#This Row],[AV2]],0.4*Tabela1[[#This Row],[real]]+0.6*Tabela1[[#This Row],[AV2]],Tabela1[[#This Row],[AV2]]))</f>
        <v>2.9732307106775409</v>
      </c>
      <c r="S1927" s="42">
        <f>Tabela1[[#This Row],[real]]-Tabela1[[#This Row],[AV2]]</f>
        <v>0.20669733268513735</v>
      </c>
      <c r="T1927" s="64">
        <f>Tabela1[[#This Row],[real]]/Tabela1[[#This Row],[AV2]]</f>
        <v>1.0715079156466476</v>
      </c>
      <c r="U1927" s="168">
        <v>43360</v>
      </c>
      <c r="V1927" s="191" t="s">
        <v>3985</v>
      </c>
      <c r="W1927" s="191"/>
      <c r="X1927" s="2"/>
    </row>
    <row r="1928" spans="1:24" x14ac:dyDescent="0.2">
      <c r="A1928" s="379">
        <v>6799482</v>
      </c>
      <c r="B1928" s="379" t="s">
        <v>5514</v>
      </c>
      <c r="C1928" s="379" t="s">
        <v>5515</v>
      </c>
      <c r="D1928" s="380">
        <v>3</v>
      </c>
      <c r="E1928" s="381">
        <v>3.1694958324654512</v>
      </c>
      <c r="F1928" s="116">
        <v>2015</v>
      </c>
      <c r="G19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8" s="39"/>
      <c r="I1928" s="381">
        <v>0.32</v>
      </c>
      <c r="J1928" s="373">
        <f>(Tabela1[[#This Row],[real]]-1)^3/Tabela1[[#This Row],[Z]]*0.00002</f>
        <v>6.3819952694407853E-4</v>
      </c>
      <c r="K1928" s="383">
        <v>1446.7391809815599</v>
      </c>
      <c r="L1928" s="66">
        <v>1900.5958416870603</v>
      </c>
      <c r="M1928" s="378">
        <v>43360</v>
      </c>
      <c r="N1928" s="376">
        <f>IF(Tabela1[[#This Row],[Entry]]=$B$1,Tabela1[[#This Row],[real]],Tabela1[[#This Row],[L2]]/Tabela1[[#This Row],[days2]])</f>
        <v>3.3908396651292847</v>
      </c>
      <c r="O1928" s="384">
        <f>IF(Tabela1[[#This Row],[Entry]]=$B$1,Tabela1[[#This Row],[real]],Tabela1[[#This Row],[L]]/($B$1-Tabela1[[#This Row],[Entry]]))</f>
        <v>3.4183378447609001</v>
      </c>
      <c r="P1928" s="382">
        <v>426.66104088009104</v>
      </c>
      <c r="Q1928" s="385">
        <f>MIN(500,$B$1-Tabela1[[#This Row],[Entry]])</f>
        <v>500</v>
      </c>
      <c r="R1928" s="381">
        <f>(0.25-Tabela1[[#This Row],[days]]/2000)*$L$2+(Tabela1[[#This Row],[days]]/2000+0.75)*(IF(Tabela1[[#This Row],[real]]&gt;Tabela1[[#This Row],[AV2]],0.4*Tabela1[[#This Row],[real]]+0.6*Tabela1[[#This Row],[AV2]],Tabela1[[#This Row],[AV2]]))</f>
        <v>3.3908396651292847</v>
      </c>
      <c r="S1928" s="384">
        <f>Tabela1[[#This Row],[real]]-Tabela1[[#This Row],[AV2]]</f>
        <v>-0.22134383266383351</v>
      </c>
      <c r="T1928" s="384">
        <f>Tabela1[[#This Row],[real]]/Tabela1[[#This Row],[AV2]]</f>
        <v>0.93472300240554307</v>
      </c>
      <c r="U1928" s="378">
        <v>43360</v>
      </c>
      <c r="V1928" s="191" t="s">
        <v>4970</v>
      </c>
      <c r="W1928" s="191"/>
      <c r="X1928" s="2"/>
    </row>
    <row r="1929" spans="1:24" x14ac:dyDescent="0.2">
      <c r="A1929" s="65">
        <v>6585109</v>
      </c>
      <c r="B1929" s="68" t="s">
        <v>3387</v>
      </c>
      <c r="C1929" s="68" t="s">
        <v>3388</v>
      </c>
      <c r="D1929" s="69">
        <v>3.5</v>
      </c>
      <c r="E1929" s="70">
        <v>3.3662611846423425</v>
      </c>
      <c r="F1929" s="116">
        <v>2015</v>
      </c>
      <c r="G19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29" s="39"/>
      <c r="I1929" s="70">
        <v>0.54</v>
      </c>
      <c r="J1929" s="23">
        <f>(Tabela1[[#This Row],[real]]-1)^3/Tabela1[[#This Row],[Z]]*0.00002</f>
        <v>4.9070928446785821E-4</v>
      </c>
      <c r="K1929" s="114">
        <v>2482.3993370333819</v>
      </c>
      <c r="L1929" s="66">
        <v>4000.4137940613132</v>
      </c>
      <c r="M1929" s="73">
        <v>42755</v>
      </c>
      <c r="N1929" s="22">
        <f>IF(Tabela1[[#This Row],[Entry]]=$B$1,Tabela1[[#This Row],[real]],Tabela1[[#This Row],[L2]]/Tabela1[[#This Row],[days2]])</f>
        <v>3.453234279546475</v>
      </c>
      <c r="O1929" s="71">
        <f>IF(Tabela1[[#This Row],[Entry]]=$B$1,Tabela1[[#This Row],[real]],Tabela1[[#This Row],[L]]/($B$1-Tabela1[[#This Row],[Entry]]))</f>
        <v>3.4456621826540164</v>
      </c>
      <c r="P1929" s="119">
        <v>718.8621263656064</v>
      </c>
      <c r="Q1929" s="72">
        <f>MIN(500,$B$1-Tabela1[[#This Row],[Entry]])</f>
        <v>500</v>
      </c>
      <c r="R1929" s="70">
        <f>(0.25-Tabela1[[#This Row],[days]]/2000)*$L$2+(Tabela1[[#This Row],[days]]/2000+0.75)*(IF(Tabela1[[#This Row],[real]]&gt;Tabela1[[#This Row],[AV2]],0.4*Tabela1[[#This Row],[real]]+0.6*Tabela1[[#This Row],[AV2]],Tabela1[[#This Row],[AV2]]))</f>
        <v>3.453234279546475</v>
      </c>
      <c r="S1929" s="71">
        <f>Tabela1[[#This Row],[real]]-Tabela1[[#This Row],[AV2]]</f>
        <v>-8.697309490413252E-2</v>
      </c>
      <c r="T1929" s="64">
        <f>Tabela1[[#This Row],[real]]/Tabela1[[#This Row],[AV2]]</f>
        <v>0.97481401843504378</v>
      </c>
      <c r="U1929" s="168">
        <v>43360</v>
      </c>
      <c r="V1929" s="191" t="s">
        <v>4191</v>
      </c>
      <c r="W1929" s="191"/>
      <c r="X1929" s="2"/>
    </row>
    <row r="1930" spans="1:24" x14ac:dyDescent="0.2">
      <c r="A1930" s="65">
        <v>17571</v>
      </c>
      <c r="B1930" s="65" t="s">
        <v>2094</v>
      </c>
      <c r="C1930" s="65" t="s">
        <v>2095</v>
      </c>
      <c r="D1930" s="39">
        <v>3.5</v>
      </c>
      <c r="E1930" s="41">
        <v>3.3758279122662627</v>
      </c>
      <c r="F1930" s="116">
        <v>2002</v>
      </c>
      <c r="G19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0" s="39"/>
      <c r="I1930" s="41">
        <v>0.64999999999999991</v>
      </c>
      <c r="J1930" s="23">
        <f>(Tabela1[[#This Row],[real]]-1)^3/Tabela1[[#This Row],[Z]]*0.00002</f>
        <v>4.1263074114458563E-4</v>
      </c>
      <c r="K1930" s="66">
        <v>2881.3010892278871</v>
      </c>
      <c r="L1930" s="66">
        <v>4873.5767928395471</v>
      </c>
      <c r="M1930" s="67">
        <v>42409</v>
      </c>
      <c r="N1930" s="22">
        <f>IF(Tabela1[[#This Row],[Entry]]=$B$1,Tabela1[[#This Row],[real]],Tabela1[[#This Row],[L2]]/Tabela1[[#This Row],[days2]])</f>
        <v>3.2755267560965882</v>
      </c>
      <c r="O1930" s="42">
        <f>IF(Tabela1[[#This Row],[Entry]]=$B$1,Tabela1[[#This Row],[real]],Tabela1[[#This Row],[L]]/($B$1-Tabela1[[#This Row],[Entry]]))</f>
        <v>3.2339593847641321</v>
      </c>
      <c r="P1930" s="115">
        <v>879.64510864246586</v>
      </c>
      <c r="Q1930" s="43">
        <f>MIN(500,$B$1-Tabela1[[#This Row],[Entry]])</f>
        <v>500</v>
      </c>
      <c r="R1930" s="41">
        <f>(0.25-Tabela1[[#This Row],[days]]/2000)*$L$2+(Tabela1[[#This Row],[days]]/2000+0.75)*(IF(Tabela1[[#This Row],[real]]&gt;Tabela1[[#This Row],[AV2]],0.4*Tabela1[[#This Row],[real]]+0.6*Tabela1[[#This Row],[AV2]],Tabela1[[#This Row],[AV2]]))</f>
        <v>3.3156472185644579</v>
      </c>
      <c r="S1930" s="42">
        <f>Tabela1[[#This Row],[real]]-Tabela1[[#This Row],[AV2]]</f>
        <v>0.1003011561696745</v>
      </c>
      <c r="T1930" s="64">
        <f>Tabela1[[#This Row],[real]]/Tabela1[[#This Row],[AV2]]</f>
        <v>1.0306213820366414</v>
      </c>
      <c r="U1930" s="168">
        <v>43360</v>
      </c>
      <c r="V1930" s="191" t="s">
        <v>3941</v>
      </c>
      <c r="W1930" s="191"/>
      <c r="X1930" s="2"/>
    </row>
    <row r="1931" spans="1:24" x14ac:dyDescent="0.2">
      <c r="A1931" s="65">
        <v>1431</v>
      </c>
      <c r="B1931" s="65" t="s">
        <v>1555</v>
      </c>
      <c r="C1931" s="65" t="s">
        <v>1556</v>
      </c>
      <c r="D1931" s="39">
        <v>3.5</v>
      </c>
      <c r="E1931" s="41">
        <v>3.5831857999248529</v>
      </c>
      <c r="F1931" s="116">
        <v>1978</v>
      </c>
      <c r="G19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1" s="39"/>
      <c r="I1931" s="41">
        <v>0.79</v>
      </c>
      <c r="J1931" s="23">
        <f>(Tabela1[[#This Row],[real]]-1)^3/Tabela1[[#This Row],[Z]]*0.00002</f>
        <v>4.3638502440351563E-4</v>
      </c>
      <c r="K1931" s="66">
        <v>3192.9072099452892</v>
      </c>
      <c r="L1931" s="66">
        <v>5454.989703407191</v>
      </c>
      <c r="M1931" s="67">
        <v>42409</v>
      </c>
      <c r="N1931" s="22">
        <f>IF(Tabela1[[#This Row],[Entry]]=$B$1,Tabela1[[#This Row],[real]],Tabela1[[#This Row],[L2]]/Tabela1[[#This Row],[days2]])</f>
        <v>3.6297674807432538</v>
      </c>
      <c r="O1931" s="42">
        <f>IF(Tabela1[[#This Row],[Entry]]=$B$1,Tabela1[[#This Row],[real]],Tabela1[[#This Row],[L]]/($B$1-Tabela1[[#This Row],[Entry]]))</f>
        <v>3.6197675536875851</v>
      </c>
      <c r="P1931" s="115">
        <v>879.64510864246586</v>
      </c>
      <c r="Q1931" s="43">
        <f>MIN(500,$B$1-Tabela1[[#This Row],[Entry]])</f>
        <v>500</v>
      </c>
      <c r="R1931" s="41">
        <f>(0.25-Tabela1[[#This Row],[days]]/2000)*$L$2+(Tabela1[[#This Row],[days]]/2000+0.75)*(IF(Tabela1[[#This Row],[real]]&gt;Tabela1[[#This Row],[AV2]],0.4*Tabela1[[#This Row],[real]]+0.6*Tabela1[[#This Row],[AV2]],Tabela1[[#This Row],[AV2]]))</f>
        <v>3.6297674807432538</v>
      </c>
      <c r="S1931" s="42">
        <f>Tabela1[[#This Row],[real]]-Tabela1[[#This Row],[AV2]]</f>
        <v>-4.6581680818400972E-2</v>
      </c>
      <c r="T1931" s="64">
        <f>Tabela1[[#This Row],[real]]/Tabela1[[#This Row],[AV2]]</f>
        <v>0.98716675900990147</v>
      </c>
      <c r="U1931" s="168">
        <v>43360</v>
      </c>
      <c r="V1931" s="191" t="s">
        <v>3956</v>
      </c>
      <c r="W1931" s="191"/>
      <c r="X1931" s="2"/>
    </row>
    <row r="1932" spans="1:24" x14ac:dyDescent="0.2">
      <c r="A1932" s="65">
        <v>3435162</v>
      </c>
      <c r="B1932" s="65" t="s">
        <v>439</v>
      </c>
      <c r="C1932" s="65" t="s">
        <v>910</v>
      </c>
      <c r="D1932" s="39">
        <v>4</v>
      </c>
      <c r="E1932" s="41">
        <v>3.813194903165678</v>
      </c>
      <c r="F1932" s="116">
        <v>2011</v>
      </c>
      <c r="G19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2" s="76"/>
      <c r="I1932" s="41">
        <v>0.78</v>
      </c>
      <c r="J1932" s="23">
        <f>(Tabela1[[#This Row],[real]]-1)^3/Tabela1[[#This Row],[Z]]*0.00002</f>
        <v>5.7086689501809724E-4</v>
      </c>
      <c r="K1932" s="66">
        <v>3447.5938079696848</v>
      </c>
      <c r="L1932" s="66">
        <v>5895.4853442853864</v>
      </c>
      <c r="M1932" s="67">
        <v>42409</v>
      </c>
      <c r="N1932" s="22">
        <f>IF(Tabela1[[#This Row],[Entry]]=$B$1,Tabela1[[#This Row],[real]],Tabela1[[#This Row],[L2]]/Tabela1[[#This Row],[days2]])</f>
        <v>3.9193008340491651</v>
      </c>
      <c r="O1932" s="42">
        <f>IF(Tabela1[[#This Row],[Entry]]=$B$1,Tabela1[[#This Row],[real]],Tabela1[[#This Row],[L]]/($B$1-Tabela1[[#This Row],[Entry]]))</f>
        <v>3.9120672490281265</v>
      </c>
      <c r="P1932" s="115">
        <v>879.64510864246586</v>
      </c>
      <c r="Q1932" s="43">
        <f>MIN(500,$B$1-Tabela1[[#This Row],[Entry]])</f>
        <v>500</v>
      </c>
      <c r="R1932" s="41">
        <f>(0.25-Tabela1[[#This Row],[days]]/2000)*$L$2+(Tabela1[[#This Row],[days]]/2000+0.75)*(IF(Tabela1[[#This Row],[real]]&gt;Tabela1[[#This Row],[AV2]],0.4*Tabela1[[#This Row],[real]]+0.6*Tabela1[[#This Row],[AV2]],Tabela1[[#This Row],[AV2]]))</f>
        <v>3.9193008340491651</v>
      </c>
      <c r="S1932" s="42">
        <f>Tabela1[[#This Row],[real]]-Tabela1[[#This Row],[AV2]]</f>
        <v>-0.10610593088348708</v>
      </c>
      <c r="T1932" s="64">
        <f>Tabela1[[#This Row],[real]]/Tabela1[[#This Row],[AV2]]</f>
        <v>0.97292733184406632</v>
      </c>
      <c r="U1932" s="168">
        <v>43360</v>
      </c>
      <c r="V1932" s="191" t="s">
        <v>4289</v>
      </c>
      <c r="W1932" s="191"/>
      <c r="X1932" s="2"/>
    </row>
    <row r="1933" spans="1:24" x14ac:dyDescent="0.2">
      <c r="A1933" s="10">
        <v>27054</v>
      </c>
      <c r="B1933" s="10" t="s">
        <v>3813</v>
      </c>
      <c r="C1933" s="10" t="s">
        <v>404</v>
      </c>
      <c r="D1933" s="2">
        <v>3.5</v>
      </c>
      <c r="E1933" s="21">
        <v>3.2210603371462416</v>
      </c>
      <c r="F1933" s="116">
        <v>1992</v>
      </c>
      <c r="G19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3.4672510392564484</v>
      </c>
      <c r="H1933" s="39"/>
      <c r="I1933" s="21">
        <v>0.64</v>
      </c>
      <c r="J1933" s="23">
        <f>(Tabela1[[#This Row],[real]]-1)^3/Tabela1[[#This Row],[Z]]*0.00002</f>
        <v>3.4239789955949236E-4</v>
      </c>
      <c r="K1933" s="24">
        <v>3002.8129635986656</v>
      </c>
      <c r="L1933" s="66">
        <v>5188.3926555134558</v>
      </c>
      <c r="M1933" s="1">
        <v>42409</v>
      </c>
      <c r="N1933" s="22">
        <f>IF(Tabela1[[#This Row],[Entry]]=$B$1,Tabela1[[#This Row],[real]],Tabela1[[#This Row],[L2]]/Tabela1[[#This Row],[days2]])</f>
        <v>3.4136641403404506</v>
      </c>
      <c r="O1933" s="22">
        <f>IF(Tabela1[[#This Row],[Entry]]=$B$1,Tabela1[[#This Row],[real]],Tabela1[[#This Row],[L]]/($B$1-Tabela1[[#This Row],[Entry]]))</f>
        <v>3.4428617488476814</v>
      </c>
      <c r="P1933" s="35">
        <v>879.64510864246586</v>
      </c>
      <c r="Q1933" s="3">
        <f>MIN(500,$B$1-Tabela1[[#This Row],[Entry]])</f>
        <v>500</v>
      </c>
      <c r="R1933" s="21">
        <f>(0.25-Tabela1[[#This Row],[days]]/2000)*$L$2+(Tabela1[[#This Row],[days]]/2000+0.75)*(IF(Tabela1[[#This Row],[real]]&gt;Tabela1[[#This Row],[AV2]],0.4*Tabela1[[#This Row],[real]]+0.6*Tabela1[[#This Row],[AV2]],Tabela1[[#This Row],[AV2]]))</f>
        <v>3.4136641403404506</v>
      </c>
      <c r="S1933" s="22">
        <f>Tabela1[[#This Row],[real]]-Tabela1[[#This Row],[AV2]]</f>
        <v>-0.192603803194209</v>
      </c>
      <c r="T1933" s="47">
        <f>Tabela1[[#This Row],[real]]/Tabela1[[#This Row],[AV2]]</f>
        <v>0.94357857267850598</v>
      </c>
      <c r="U1933" s="168">
        <v>43358</v>
      </c>
      <c r="V1933" s="191" t="s">
        <v>4890</v>
      </c>
      <c r="W1933" s="191"/>
      <c r="X1933" s="2"/>
    </row>
    <row r="1934" spans="1:24" x14ac:dyDescent="0.2">
      <c r="A1934" s="379">
        <v>7491925</v>
      </c>
      <c r="B1934" s="379" t="s">
        <v>5511</v>
      </c>
      <c r="C1934" s="379" t="s">
        <v>5512</v>
      </c>
      <c r="D1934" s="380">
        <v>3</v>
      </c>
      <c r="E1934" s="381">
        <v>3.1892286239510268</v>
      </c>
      <c r="F1934" s="116">
        <v>2016</v>
      </c>
      <c r="G19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4" s="380">
        <v>1</v>
      </c>
      <c r="I1934" s="381">
        <v>0.33999999999999997</v>
      </c>
      <c r="J1934" s="373">
        <f>(Tabela1[[#This Row],[real]]-1)^3/Tabela1[[#This Row],[Z]]*0.00002</f>
        <v>6.1719788934256486E-4</v>
      </c>
      <c r="K1934" s="383">
        <v>1454.9273103672413</v>
      </c>
      <c r="L1934" s="66">
        <v>1912.4133209381482</v>
      </c>
      <c r="M1934" s="378">
        <v>43358</v>
      </c>
      <c r="N1934" s="376">
        <f>IF(Tabela1[[#This Row],[Entry]]=$B$1,Tabela1[[#This Row],[real]],Tabela1[[#This Row],[L2]]/Tabela1[[#This Row],[days2]])</f>
        <v>3.4008953001590614</v>
      </c>
      <c r="O1934" s="384">
        <f>IF(Tabela1[[#This Row],[Entry]]=$B$1,Tabela1[[#This Row],[real]],Tabela1[[#This Row],[L]]/($B$1-Tabela1[[#This Row],[Entry]]))</f>
        <v>3.4272640160181869</v>
      </c>
      <c r="P1934" s="382">
        <v>427.80714545937172</v>
      </c>
      <c r="Q1934" s="385">
        <f>MIN(500,$B$1-Tabela1[[#This Row],[Entry]])</f>
        <v>500</v>
      </c>
      <c r="R1934" s="381">
        <f>(0.25-Tabela1[[#This Row],[days]]/2000)*$L$2+(Tabela1[[#This Row],[days]]/2000+0.75)*(IF(Tabela1[[#This Row],[real]]&gt;Tabela1[[#This Row],[AV2]],0.4*Tabela1[[#This Row],[real]]+0.6*Tabela1[[#This Row],[AV2]],Tabela1[[#This Row],[AV2]]))</f>
        <v>3.4008953001590614</v>
      </c>
      <c r="S1934" s="384">
        <f>Tabela1[[#This Row],[real]]-Tabela1[[#This Row],[AV2]]</f>
        <v>-0.21166667620803459</v>
      </c>
      <c r="T1934" s="384">
        <f>Tabela1[[#This Row],[real]]/Tabela1[[#This Row],[AV2]]</f>
        <v>0.93776148410151439</v>
      </c>
      <c r="U1934" s="378">
        <v>43358</v>
      </c>
      <c r="V1934" s="191" t="s">
        <v>5513</v>
      </c>
      <c r="W1934" s="191"/>
      <c r="X1934" s="2"/>
    </row>
    <row r="1935" spans="1:24" x14ac:dyDescent="0.2">
      <c r="A1935" s="65">
        <v>850</v>
      </c>
      <c r="B1935" s="65" t="s">
        <v>95</v>
      </c>
      <c r="C1935" s="65" t="s">
        <v>2234</v>
      </c>
      <c r="D1935" s="39">
        <v>4</v>
      </c>
      <c r="E1935" s="41">
        <v>3.8231117429934844</v>
      </c>
      <c r="F1935" s="116">
        <v>1996</v>
      </c>
      <c r="G19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5" s="39">
        <v>1</v>
      </c>
      <c r="I1935" s="41">
        <v>0.89</v>
      </c>
      <c r="J1935" s="23">
        <f>(Tabela1[[#This Row],[real]]-1)^3/Tabela1[[#This Row],[Z]]*0.00002</f>
        <v>5.0561994208505852E-4</v>
      </c>
      <c r="K1935" s="66">
        <v>3581.8116937801105</v>
      </c>
      <c r="L1935" s="66">
        <v>6173.5793803031565</v>
      </c>
      <c r="M1935" s="67">
        <v>42409</v>
      </c>
      <c r="N1935" s="22">
        <f>IF(Tabela1[[#This Row],[Entry]]=$B$1,Tabela1[[#This Row],[real]],Tabela1[[#This Row],[L2]]/Tabela1[[#This Row],[days2]])</f>
        <v>4.0718826929053584</v>
      </c>
      <c r="O1935" s="42">
        <f>IF(Tabela1[[#This Row],[Entry]]=$B$1,Tabela1[[#This Row],[real]],Tabela1[[#This Row],[L]]/($B$1-Tabela1[[#This Row],[Entry]]))</f>
        <v>4.0966021103537864</v>
      </c>
      <c r="P1935" s="115">
        <v>879.64510864246586</v>
      </c>
      <c r="Q1935" s="43">
        <f>MIN(500,$B$1-Tabela1[[#This Row],[Entry]])</f>
        <v>500</v>
      </c>
      <c r="R1935" s="41">
        <f>(0.25-Tabela1[[#This Row],[days]]/2000)*$L$2+(Tabela1[[#This Row],[days]]/2000+0.75)*(IF(Tabela1[[#This Row],[real]]&gt;Tabela1[[#This Row],[AV2]],0.4*Tabela1[[#This Row],[real]]+0.6*Tabela1[[#This Row],[AV2]],Tabela1[[#This Row],[AV2]]))</f>
        <v>4.0718826929053584</v>
      </c>
      <c r="S1935" s="42">
        <f>Tabela1[[#This Row],[real]]-Tabela1[[#This Row],[AV2]]</f>
        <v>-0.24877094991187398</v>
      </c>
      <c r="T1935" s="64">
        <f>Tabela1[[#This Row],[real]]/Tabela1[[#This Row],[AV2]]</f>
        <v>0.93890517761100534</v>
      </c>
      <c r="U1935" s="172">
        <v>43358</v>
      </c>
      <c r="V1935" s="191" t="s">
        <v>4099</v>
      </c>
      <c r="W1935" s="191"/>
      <c r="X1935" s="2"/>
    </row>
    <row r="1936" spans="1:24" x14ac:dyDescent="0.2">
      <c r="A1936" s="65">
        <v>711281</v>
      </c>
      <c r="B1936" s="65" t="s">
        <v>2648</v>
      </c>
      <c r="C1936" s="65" t="s">
        <v>2649</v>
      </c>
      <c r="D1936" s="39">
        <v>2.5</v>
      </c>
      <c r="E1936" s="41">
        <v>2.5838175081670296</v>
      </c>
      <c r="F1936" s="116">
        <v>2007</v>
      </c>
      <c r="G19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6" s="39"/>
      <c r="I1936" s="41">
        <v>0.48</v>
      </c>
      <c r="J1936" s="23">
        <f>(Tabela1[[#This Row],[real]]-1)^3/Tabela1[[#This Row],[Z]]*0.00002</f>
        <v>1.655404673152359E-4</v>
      </c>
      <c r="K1936" s="66">
        <v>2279.4429104580818</v>
      </c>
      <c r="L1936" s="66">
        <v>3899.9949509896041</v>
      </c>
      <c r="M1936" s="67">
        <v>42409</v>
      </c>
      <c r="N1936" s="22">
        <f>IF(Tabela1[[#This Row],[Entry]]=$B$1,Tabela1[[#This Row],[real]],Tabela1[[#This Row],[L2]]/Tabela1[[#This Row],[days2]])</f>
        <v>2.5913210771738258</v>
      </c>
      <c r="O1936" s="42">
        <f>IF(Tabela1[[#This Row],[Entry]]=$B$1,Tabela1[[#This Row],[real]],Tabela1[[#This Row],[L]]/($B$1-Tabela1[[#This Row],[Entry]]))</f>
        <v>2.5879196755073686</v>
      </c>
      <c r="P1936" s="115">
        <v>879.64510864246586</v>
      </c>
      <c r="Q1936" s="43">
        <f>MIN(500,$B$1-Tabela1[[#This Row],[Entry]])</f>
        <v>500</v>
      </c>
      <c r="R1936" s="559">
        <f>(0.25-Tabela1[[#This Row],[days]]/2000)*$L$2+(Tabela1[[#This Row],[days]]/2000+0.75)*(IF(Tabela1[[#This Row],[real]]&gt;Tabela1[[#This Row],[AV2]],0.4*Tabela1[[#This Row],[real]]+0.6*Tabela1[[#This Row],[AV2]],Tabela1[[#This Row],[AV2]]))</f>
        <v>2.5913210771738258</v>
      </c>
      <c r="S1936" s="42">
        <f>Tabela1[[#This Row],[real]]-Tabela1[[#This Row],[AV2]]</f>
        <v>-7.5035690067961625E-3</v>
      </c>
      <c r="T1936" s="64">
        <f>Tabela1[[#This Row],[real]]/Tabela1[[#This Row],[AV2]]</f>
        <v>0.99710434609092136</v>
      </c>
      <c r="U1936" s="168">
        <v>43357</v>
      </c>
      <c r="V1936" s="191" t="s">
        <v>4628</v>
      </c>
      <c r="W1936" s="191"/>
      <c r="X1936" s="2"/>
    </row>
    <row r="1937" spans="1:24" x14ac:dyDescent="0.2">
      <c r="A1937" s="379">
        <v>4272032</v>
      </c>
      <c r="B1937" s="379" t="s">
        <v>3004</v>
      </c>
      <c r="C1937" s="379" t="s">
        <v>5510</v>
      </c>
      <c r="D1937" s="380">
        <v>3</v>
      </c>
      <c r="E1937" s="381">
        <v>3.032845913604898</v>
      </c>
      <c r="F1937" s="116">
        <v>2012</v>
      </c>
      <c r="G19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7" s="380"/>
      <c r="I1937" s="381">
        <v>0.33999999999999997</v>
      </c>
      <c r="J1937" s="373">
        <f>(Tabela1[[#This Row],[real]]-1)^3/Tabela1[[#This Row],[Z]]*0.00002</f>
        <v>4.9415644255580162E-4</v>
      </c>
      <c r="K1937" s="383">
        <v>1369.5970926652369</v>
      </c>
      <c r="L1937" s="66">
        <v>1798.478584985053</v>
      </c>
      <c r="M1937" s="378">
        <v>43357</v>
      </c>
      <c r="N1937" s="376">
        <f>IF(Tabela1[[#This Row],[Entry]]=$B$1,Tabela1[[#This Row],[real]],Tabela1[[#This Row],[L2]]/Tabela1[[#This Row],[days2]])</f>
        <v>3.1971595503553654</v>
      </c>
      <c r="O1937" s="384">
        <f>IF(Tabela1[[#This Row],[Entry]]=$B$1,Tabela1[[#This Row],[real]],Tabela1[[#This Row],[L]]/($B$1-Tabela1[[#This Row],[Entry]]))</f>
        <v>3.2173141055188785</v>
      </c>
      <c r="P1937" s="382">
        <v>428.37933831391234</v>
      </c>
      <c r="Q1937" s="385">
        <f>MIN(500,$B$1-Tabela1[[#This Row],[Entry]])</f>
        <v>500</v>
      </c>
      <c r="R1937" s="381">
        <f>(0.25-Tabela1[[#This Row],[days]]/2000)*$L$2+(Tabela1[[#This Row],[days]]/2000+0.75)*(IF(Tabela1[[#This Row],[real]]&gt;Tabela1[[#This Row],[AV2]],0.4*Tabela1[[#This Row],[real]]+0.6*Tabela1[[#This Row],[AV2]],Tabela1[[#This Row],[AV2]]))</f>
        <v>3.1971595503553654</v>
      </c>
      <c r="S1937" s="384">
        <f>Tabela1[[#This Row],[real]]-Tabela1[[#This Row],[AV2]]</f>
        <v>-0.1643136367504674</v>
      </c>
      <c r="T1937" s="384">
        <f>Tabela1[[#This Row],[real]]/Tabela1[[#This Row],[AV2]]</f>
        <v>0.94860636944684107</v>
      </c>
      <c r="U1937" s="378">
        <v>43357</v>
      </c>
      <c r="V1937" s="191" t="s">
        <v>4046</v>
      </c>
      <c r="W1937" s="191"/>
      <c r="X1937" s="2"/>
    </row>
    <row r="1938" spans="1:24" x14ac:dyDescent="0.2">
      <c r="A1938" s="65">
        <v>32867</v>
      </c>
      <c r="B1938" s="65" t="s">
        <v>2365</v>
      </c>
      <c r="C1938" s="65" t="s">
        <v>3012</v>
      </c>
      <c r="D1938" s="39">
        <v>3</v>
      </c>
      <c r="E1938" s="41">
        <v>3.0361882056793443</v>
      </c>
      <c r="F1938" s="116">
        <v>1991</v>
      </c>
      <c r="G19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8" s="39"/>
      <c r="I1938" s="41">
        <v>0.39999999999999997</v>
      </c>
      <c r="J1938" s="23">
        <f>(Tabela1[[#This Row],[real]]-1)^3/Tabela1[[#This Row],[Z]]*0.00002</f>
        <v>4.2210816885548665E-4</v>
      </c>
      <c r="K1938" s="66">
        <v>2476.2377670591559</v>
      </c>
      <c r="L1938" s="66">
        <v>4119.7647687040708</v>
      </c>
      <c r="M1938" s="67">
        <v>42618</v>
      </c>
      <c r="N1938" s="22">
        <f>IF(Tabela1[[#This Row],[Entry]]=$B$1,Tabela1[[#This Row],[real]],Tabela1[[#This Row],[L2]]/Tabela1[[#This Row],[days2]])</f>
        <v>3.1644210100620072</v>
      </c>
      <c r="O1938" s="42">
        <f>IF(Tabela1[[#This Row],[Entry]]=$B$1,Tabela1[[#This Row],[real]],Tabela1[[#This Row],[L]]/($B$1-Tabela1[[#This Row],[Entry]]))</f>
        <v>3.1739327956117647</v>
      </c>
      <c r="P1938" s="115">
        <v>782.52475229603965</v>
      </c>
      <c r="Q1938" s="43">
        <f>MIN(500,$B$1-Tabela1[[#This Row],[Entry]])</f>
        <v>500</v>
      </c>
      <c r="R19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3.1644210100620072</v>
      </c>
      <c r="S1938" s="42">
        <f>Tabela1[[#This Row],[real]]-Tabela1[[#This Row],[AV2]]</f>
        <v>-0.12823280438266282</v>
      </c>
      <c r="T1938" s="64">
        <f>Tabela1[[#This Row],[real]]/Tabela1[[#This Row],[AV2]]</f>
        <v>0.95947669290056004</v>
      </c>
      <c r="U1938" s="168">
        <v>43357</v>
      </c>
      <c r="V1938" s="191" t="s">
        <v>4863</v>
      </c>
      <c r="W1938" s="191"/>
      <c r="X1938" s="2"/>
    </row>
    <row r="1939" spans="1:24" x14ac:dyDescent="0.2">
      <c r="A1939" s="65">
        <v>5267709</v>
      </c>
      <c r="B1939" s="65" t="s">
        <v>632</v>
      </c>
      <c r="C1939" s="65" t="s">
        <v>633</v>
      </c>
      <c r="D1939" s="39">
        <v>3.5</v>
      </c>
      <c r="E1939" s="41">
        <v>3.5015832638716589</v>
      </c>
      <c r="F1939" s="116">
        <v>2014</v>
      </c>
      <c r="G19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39" s="76"/>
      <c r="I1939" s="41">
        <v>0.78</v>
      </c>
      <c r="J1939" s="23">
        <f>(Tabela1[[#This Row],[real]]-1)^3/Tabela1[[#This Row],[Z]]*0.00002</f>
        <v>4.014026923588735E-4</v>
      </c>
      <c r="K1939" s="66">
        <v>3031.4035660518107</v>
      </c>
      <c r="L1939" s="66">
        <v>5144.4317490105432</v>
      </c>
      <c r="M1939" s="67">
        <v>42409</v>
      </c>
      <c r="N1939" s="22">
        <f>IF(Tabela1[[#This Row],[Entry]]=$B$1,Tabela1[[#This Row],[real]],Tabela1[[#This Row],[L2]]/Tabela1[[#This Row],[days2]])</f>
        <v>3.4461665690724974</v>
      </c>
      <c r="O1939" s="42">
        <f>IF(Tabela1[[#This Row],[Entry]]=$B$1,Tabela1[[#This Row],[real]],Tabela1[[#This Row],[L]]/($B$1-Tabela1[[#This Row],[Entry]]))</f>
        <v>3.4136906098278321</v>
      </c>
      <c r="P1939" s="115">
        <v>879.64510864246586</v>
      </c>
      <c r="Q1939" s="43">
        <f>MIN(500,$B$1-Tabela1[[#This Row],[Entry]])</f>
        <v>500</v>
      </c>
      <c r="R1939" s="41">
        <f>(0.25-Tabela1[[#This Row],[days]]/2000)*$L$2+(Tabela1[[#This Row],[days]]/2000+0.75)*(IF(Tabela1[[#This Row],[real]]&gt;Tabela1[[#This Row],[AV2]],0.4*Tabela1[[#This Row],[real]]+0.6*Tabela1[[#This Row],[AV2]],Tabela1[[#This Row],[AV2]]))</f>
        <v>3.4683332469921622</v>
      </c>
      <c r="S1939" s="42">
        <f>Tabela1[[#This Row],[real]]-Tabela1[[#This Row],[AV2]]</f>
        <v>5.5416694799161448E-2</v>
      </c>
      <c r="T1939" s="64">
        <f>Tabela1[[#This Row],[real]]/Tabela1[[#This Row],[AV2]]</f>
        <v>1.0160806779615636</v>
      </c>
      <c r="U1939" s="168">
        <v>43357</v>
      </c>
      <c r="V1939" s="191" t="s">
        <v>4220</v>
      </c>
      <c r="W1939" s="191"/>
      <c r="X1939" s="2"/>
    </row>
    <row r="1940" spans="1:24" x14ac:dyDescent="0.2">
      <c r="A1940" s="379">
        <v>6557901</v>
      </c>
      <c r="B1940" s="379" t="s">
        <v>5509</v>
      </c>
      <c r="C1940" s="379" t="s">
        <v>5509</v>
      </c>
      <c r="D1940" s="380">
        <v>3.5</v>
      </c>
      <c r="E1940" s="381">
        <v>3.1978741342214749</v>
      </c>
      <c r="F1940" s="116">
        <v>2015</v>
      </c>
      <c r="G19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6.2451820259979796</v>
      </c>
      <c r="H1940" s="380"/>
      <c r="I1940" s="381">
        <v>0.31999999999999995</v>
      </c>
      <c r="J1940" s="373">
        <f>(Tabela1[[#This Row],[real]]-1)^3/Tabela1[[#This Row],[Z]]*0.00002</f>
        <v>6.6357264041896349E-4</v>
      </c>
      <c r="K1940" s="383">
        <v>1467.9148731434454</v>
      </c>
      <c r="L1940" s="66">
        <v>1931.9977843904953</v>
      </c>
      <c r="M1940" s="378">
        <v>43356</v>
      </c>
      <c r="N1940" s="376">
        <f>IF(Tabela1[[#This Row],[Entry]]=$B$1,Tabela1[[#This Row],[real]],Tabela1[[#This Row],[L2]]/Tabela1[[#This Row],[days2]])</f>
        <v>3.4221041879683738</v>
      </c>
      <c r="O1940" s="384">
        <f>IF(Tabela1[[#This Row],[Entry]]=$B$1,Tabela1[[#This Row],[real]],Tabela1[[#This Row],[L]]/($B$1-Tabela1[[#This Row],[Entry]]))</f>
        <v>3.4499960435544561</v>
      </c>
      <c r="P1940" s="382">
        <v>428.95095897559844</v>
      </c>
      <c r="Q1940" s="385">
        <f>MIN(500,$B$1-Tabela1[[#This Row],[Entry]])</f>
        <v>500</v>
      </c>
      <c r="R1940" s="381">
        <f>(0.25-Tabela1[[#This Row],[days]]/2000)*$L$2+(Tabela1[[#This Row],[days]]/2000+0.75)*(IF(Tabela1[[#This Row],[real]]&gt;Tabela1[[#This Row],[AV2]],0.4*Tabela1[[#This Row],[real]]+0.6*Tabela1[[#This Row],[AV2]],Tabela1[[#This Row],[AV2]]))</f>
        <v>3.4221041879683738</v>
      </c>
      <c r="S1940" s="384">
        <f>Tabela1[[#This Row],[real]]-Tabela1[[#This Row],[AV2]]</f>
        <v>-0.22423005374689886</v>
      </c>
      <c r="T1940" s="384">
        <f>Tabela1[[#This Row],[real]]/Tabela1[[#This Row],[AV2]]</f>
        <v>0.93447597108958302</v>
      </c>
      <c r="U1940" s="378">
        <v>43356</v>
      </c>
      <c r="V1940" s="191" t="s">
        <v>3938</v>
      </c>
      <c r="W1940" s="191"/>
      <c r="X1940" s="2"/>
    </row>
    <row r="1941" spans="1:24" x14ac:dyDescent="0.2">
      <c r="A1941" s="379">
        <v>8071485</v>
      </c>
      <c r="B1941" s="379" t="s">
        <v>5507</v>
      </c>
      <c r="C1941" s="379" t="s">
        <v>5508</v>
      </c>
      <c r="D1941" s="380">
        <v>3.5</v>
      </c>
      <c r="E1941" s="381">
        <v>3.2041732258464251</v>
      </c>
      <c r="F1941" s="116">
        <v>2016</v>
      </c>
      <c r="G19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5.4904900279139905</v>
      </c>
      <c r="H1941" s="380"/>
      <c r="I1941" s="381">
        <v>0.34</v>
      </c>
      <c r="J1941" s="373">
        <f>(Tabela1[[#This Row],[real]]-1)^3/Tabela1[[#This Row],[Z]]*0.00002</f>
        <v>6.2992413272602279E-4</v>
      </c>
      <c r="K1941" s="383">
        <v>1471.1430507533437</v>
      </c>
      <c r="L1941" s="66">
        <v>1936.4989992682233</v>
      </c>
      <c r="M1941" s="378">
        <v>43356</v>
      </c>
      <c r="N1941" s="376">
        <f>IF(Tabela1[[#This Row],[Entry]]=$B$1,Tabela1[[#This Row],[real]],Tabela1[[#This Row],[L2]]/Tabela1[[#This Row],[days2]])</f>
        <v>3.4296299378060886</v>
      </c>
      <c r="O1941" s="384">
        <f>IF(Tabela1[[#This Row],[Entry]]=$B$1,Tabela1[[#This Row],[real]],Tabela1[[#This Row],[L]]/($B$1-Tabela1[[#This Row],[Entry]]))</f>
        <v>3.4580339272646845</v>
      </c>
      <c r="P1941" s="382">
        <v>428.95095897559844</v>
      </c>
      <c r="Q1941" s="385">
        <f>MIN(500,$B$1-Tabela1[[#This Row],[Entry]])</f>
        <v>500</v>
      </c>
      <c r="R1941" s="381">
        <f>(0.25-Tabela1[[#This Row],[days]]/2000)*$L$2+(Tabela1[[#This Row],[days]]/2000+0.75)*(IF(Tabela1[[#This Row],[real]]&gt;Tabela1[[#This Row],[AV2]],0.4*Tabela1[[#This Row],[real]]+0.6*Tabela1[[#This Row],[AV2]],Tabela1[[#This Row],[AV2]]))</f>
        <v>3.4296299378060886</v>
      </c>
      <c r="S1941" s="384">
        <f>Tabela1[[#This Row],[real]]-Tabela1[[#This Row],[AV2]]</f>
        <v>-0.22545671195966355</v>
      </c>
      <c r="T1941" s="384">
        <f>Tabela1[[#This Row],[real]]/Tabela1[[#This Row],[AV2]]</f>
        <v>0.93426208773303199</v>
      </c>
      <c r="U1941" s="378">
        <v>43356</v>
      </c>
      <c r="V1941" s="191" t="s">
        <v>3952</v>
      </c>
      <c r="W1941" s="191"/>
      <c r="X1941" s="2"/>
    </row>
    <row r="1942" spans="1:24" x14ac:dyDescent="0.2">
      <c r="A1942" s="65">
        <v>51919</v>
      </c>
      <c r="B1942" s="65" t="s">
        <v>1995</v>
      </c>
      <c r="C1942" s="65" t="s">
        <v>2219</v>
      </c>
      <c r="D1942" s="39">
        <v>2</v>
      </c>
      <c r="E1942" s="41">
        <v>2.071301725399552</v>
      </c>
      <c r="F1942" s="116">
        <v>2002</v>
      </c>
      <c r="G19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2" s="39"/>
      <c r="I1942" s="41">
        <v>0.6</v>
      </c>
      <c r="J1942" s="23">
        <f>(Tabela1[[#This Row],[real]]-1)^3/Tabela1[[#This Row],[Z]]*0.00002</f>
        <v>4.0983982591511388E-5</v>
      </c>
      <c r="K1942" s="66">
        <v>1894.4672843867509</v>
      </c>
      <c r="L1942" s="66">
        <v>3273.2566892250697</v>
      </c>
      <c r="M1942" s="67">
        <v>42409</v>
      </c>
      <c r="N1942" s="22">
        <f>IF(Tabela1[[#This Row],[Entry]]=$B$1,Tabela1[[#This Row],[real]],Tabela1[[#This Row],[L2]]/Tabela1[[#This Row],[days2]])</f>
        <v>2.1536722773465251</v>
      </c>
      <c r="O1942" s="42">
        <f>IF(Tabela1[[#This Row],[Entry]]=$B$1,Tabela1[[#This Row],[real]],Tabela1[[#This Row],[L]]/($B$1-Tabela1[[#This Row],[Entry]]))</f>
        <v>2.1720349629894291</v>
      </c>
      <c r="P1942" s="115">
        <v>879.64510864246586</v>
      </c>
      <c r="Q1942" s="43">
        <f>MIN(500,$B$1-Tabela1[[#This Row],[Entry]])</f>
        <v>500</v>
      </c>
      <c r="R1942" s="559">
        <f>(0.25-Tabela1[[#This Row],[days]]/2000)*$L$2+(Tabela1[[#This Row],[days]]/2000+0.75)*(IF(Tabela1[[#This Row],[real]]&gt;Tabela1[[#This Row],[AV2]],0.4*Tabela1[[#This Row],[real]]+0.6*Tabela1[[#This Row],[AV2]],Tabela1[[#This Row],[AV2]]))</f>
        <v>2.1536722773465251</v>
      </c>
      <c r="S1942" s="42">
        <f>Tabela1[[#This Row],[real]]-Tabela1[[#This Row],[AV2]]</f>
        <v>-8.237055194697307E-2</v>
      </c>
      <c r="T1942" s="64">
        <f>Tabela1[[#This Row],[real]]/Tabela1[[#This Row],[AV2]]</f>
        <v>0.96175344187071055</v>
      </c>
      <c r="U1942" s="172">
        <v>43356</v>
      </c>
      <c r="V1942" s="191" t="s">
        <v>4553</v>
      </c>
      <c r="W1942" s="191"/>
      <c r="X1942" s="2"/>
    </row>
    <row r="1943" spans="1:24" x14ac:dyDescent="0.2">
      <c r="A1943" s="65">
        <v>14501</v>
      </c>
      <c r="B1943" s="65" t="s">
        <v>2899</v>
      </c>
      <c r="C1943" s="65" t="s">
        <v>2900</v>
      </c>
      <c r="D1943" s="39">
        <v>3.5</v>
      </c>
      <c r="E1943" s="41">
        <v>3.3509635214975795</v>
      </c>
      <c r="F1943" s="116">
        <v>1979</v>
      </c>
      <c r="G19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3" s="39"/>
      <c r="I1943" s="41">
        <v>0.44999999999999996</v>
      </c>
      <c r="J1943" s="23">
        <f>(Tabela1[[#This Row],[real]]-1)^3/Tabela1[[#This Row],[Z]]*0.00002</f>
        <v>5.7750420837067006E-4</v>
      </c>
      <c r="K1943" s="66">
        <v>2738.6039554563572</v>
      </c>
      <c r="L1943" s="66">
        <v>4551.3491362094474</v>
      </c>
      <c r="M1943" s="67">
        <v>42578</v>
      </c>
      <c r="N1943" s="22">
        <f>IF(Tabela1[[#This Row],[Entry]]=$B$1,Tabela1[[#This Row],[real]],Tabela1[[#This Row],[L2]]/Tabela1[[#This Row],[days2]])</f>
        <v>3.4185016020024133</v>
      </c>
      <c r="O1943" s="42">
        <f>IF(Tabela1[[#This Row],[Entry]]=$B$1,Tabela1[[#This Row],[real]],Tabela1[[#This Row],[L]]/($B$1-Tabela1[[#This Row],[Entry]]))</f>
        <v>3.4016062303508576</v>
      </c>
      <c r="P1943" s="115">
        <v>801.11238030492632</v>
      </c>
      <c r="Q1943" s="43">
        <f>MIN(500,$B$1-Tabela1[[#This Row],[Entry]])</f>
        <v>500</v>
      </c>
      <c r="R1943" s="41">
        <f>(0.25-Tabela1[[#This Row],[days]]/2000)*$L$2+(Tabela1[[#This Row],[days]]/2000+0.75)*(IF(Tabela1[[#This Row],[real]]&gt;Tabela1[[#This Row],[AV2]],0.4*Tabela1[[#This Row],[real]]+0.6*Tabela1[[#This Row],[AV2]],Tabela1[[#This Row],[AV2]]))</f>
        <v>3.4185016020024133</v>
      </c>
      <c r="S1943" s="42">
        <f>Tabela1[[#This Row],[real]]-Tabela1[[#This Row],[AV2]]</f>
        <v>-6.7538080504833786E-2</v>
      </c>
      <c r="T1943" s="64">
        <f>Tabela1[[#This Row],[real]]/Tabela1[[#This Row],[AV2]]</f>
        <v>0.98024336730886041</v>
      </c>
      <c r="U1943" s="168">
        <v>43356</v>
      </c>
      <c r="V1943" s="191" t="s">
        <v>3952</v>
      </c>
      <c r="W1943" s="191"/>
      <c r="X1943" s="2"/>
    </row>
    <row r="1944" spans="1:24" x14ac:dyDescent="0.2">
      <c r="A1944" s="379">
        <v>8305570</v>
      </c>
      <c r="B1944" s="379" t="s">
        <v>5502</v>
      </c>
      <c r="C1944" s="379" t="s">
        <v>5503</v>
      </c>
      <c r="D1944" s="380">
        <v>3</v>
      </c>
      <c r="E1944" s="381">
        <v>2.718346057973847</v>
      </c>
      <c r="F1944" s="116">
        <v>2017</v>
      </c>
      <c r="G19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2.5508967012330048</v>
      </c>
      <c r="H1944" s="380"/>
      <c r="I1944" s="381">
        <v>0.22999999999999998</v>
      </c>
      <c r="J1944" s="373">
        <f>(Tabela1[[#This Row],[real]]-1)^3/Tabela1[[#This Row],[Z]]*0.00002</f>
        <v>4.4119852560957346E-4</v>
      </c>
      <c r="K1944" s="383">
        <v>1231.1568434918449</v>
      </c>
      <c r="L1944" s="66">
        <v>1618.2192829874839</v>
      </c>
      <c r="M1944" s="378">
        <v>43355</v>
      </c>
      <c r="N1944" s="376">
        <f>IF(Tabela1[[#This Row],[Entry]]=$B$1,Tabela1[[#This Row],[real]],Tabela1[[#This Row],[L2]]/Tabela1[[#This Row],[days2]])</f>
        <v>2.8663417019697817</v>
      </c>
      <c r="O1944" s="384">
        <f>IF(Tabela1[[#This Row],[Entry]]=$B$1,Tabela1[[#This Row],[real]],Tabela1[[#This Row],[L]]/($B$1-Tabela1[[#This Row],[Entry]]))</f>
        <v>2.8845263511363348</v>
      </c>
      <c r="P1944" s="382">
        <v>429.52200801662286</v>
      </c>
      <c r="Q1944" s="385">
        <f>MIN(500,$B$1-Tabela1[[#This Row],[Entry]])</f>
        <v>500</v>
      </c>
      <c r="R1944" s="381">
        <f>(0.25-Tabela1[[#This Row],[days]]/2000)*$L$2+(Tabela1[[#This Row],[days]]/2000+0.75)*(IF(Tabela1[[#This Row],[real]]&gt;Tabela1[[#This Row],[AV2]],0.4*Tabela1[[#This Row],[real]]+0.6*Tabela1[[#This Row],[AV2]],Tabela1[[#This Row],[AV2]]))</f>
        <v>2.8663417019697817</v>
      </c>
      <c r="S1944" s="384">
        <f>Tabela1[[#This Row],[real]]-Tabela1[[#This Row],[AV2]]</f>
        <v>-0.14799564399593468</v>
      </c>
      <c r="T1944" s="384">
        <f>Tabela1[[#This Row],[real]]/Tabela1[[#This Row],[AV2]]</f>
        <v>0.94836775954024233</v>
      </c>
      <c r="U1944" s="378">
        <v>43355</v>
      </c>
      <c r="V1944" s="191" t="s">
        <v>3941</v>
      </c>
      <c r="W1944" s="191"/>
      <c r="X1944" s="2"/>
    </row>
    <row r="1945" spans="1:24" x14ac:dyDescent="0.2">
      <c r="A1945" s="369">
        <v>107299</v>
      </c>
      <c r="B1945" s="369" t="s">
        <v>5504</v>
      </c>
      <c r="C1945" s="369" t="s">
        <v>5505</v>
      </c>
      <c r="D1945" s="370">
        <v>3</v>
      </c>
      <c r="E1945" s="371">
        <v>3.1360283318734994</v>
      </c>
      <c r="F1945" s="116">
        <v>1982</v>
      </c>
      <c r="G19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5" s="39"/>
      <c r="I1945" s="371">
        <v>0.32999999999999996</v>
      </c>
      <c r="J1945" s="373">
        <f>(Tabela1[[#This Row],[real]]-1)^3/Tabela1[[#This Row],[Z]]*0.00002</f>
        <v>5.9065934868619602E-4</v>
      </c>
      <c r="K1945" s="374">
        <v>1434.6113193511417</v>
      </c>
      <c r="L1945" s="66">
        <v>1887.9967414763628</v>
      </c>
      <c r="M1945" s="375">
        <v>43355</v>
      </c>
      <c r="N1945" s="376">
        <f>IF(Tabela1[[#This Row],[Entry]]=$B$1,Tabela1[[#This Row],[real]],Tabela1[[#This Row],[L2]]/Tabela1[[#This Row],[days2]])</f>
        <v>3.3400181889995753</v>
      </c>
      <c r="O1945" s="376">
        <f>IF(Tabela1[[#This Row],[Entry]]=$B$1,Tabela1[[#This Row],[real]],Tabela1[[#This Row],[L]]/($B$1-Tabela1[[#This Row],[Entry]]))</f>
        <v>3.3654130864106286</v>
      </c>
      <c r="P1945" s="372">
        <v>429.52200801662286</v>
      </c>
      <c r="Q1945" s="377">
        <f>MIN(500,$B$1-Tabela1[[#This Row],[Entry]])</f>
        <v>500</v>
      </c>
      <c r="R1945" s="371">
        <f>(0.25-Tabela1[[#This Row],[days]]/2000)*$L$2+(Tabela1[[#This Row],[days]]/2000+0.75)*(IF(Tabela1[[#This Row],[real]]&gt;Tabela1[[#This Row],[AV2]],0.4*Tabela1[[#This Row],[real]]+0.6*Tabela1[[#This Row],[AV2]],Tabela1[[#This Row],[AV2]]))</f>
        <v>3.3400181889995753</v>
      </c>
      <c r="S1945" s="376">
        <f>Tabela1[[#This Row],[real]]-Tabela1[[#This Row],[AV2]]</f>
        <v>-0.20398985712607587</v>
      </c>
      <c r="T1945" s="376">
        <f>Tabela1[[#This Row],[real]]/Tabela1[[#This Row],[AV2]]</f>
        <v>0.93892552507710259</v>
      </c>
      <c r="U1945" s="378">
        <v>43355</v>
      </c>
      <c r="V1945" s="191" t="s">
        <v>5506</v>
      </c>
      <c r="W1945" s="191"/>
      <c r="X1945" s="2"/>
    </row>
    <row r="1946" spans="1:24" x14ac:dyDescent="0.2">
      <c r="A1946" s="65">
        <v>148426</v>
      </c>
      <c r="B1946" s="65" t="s">
        <v>178</v>
      </c>
      <c r="C1946" s="65" t="s">
        <v>432</v>
      </c>
      <c r="D1946" s="39">
        <v>3.5</v>
      </c>
      <c r="E1946" s="41">
        <v>3.2525372248879569</v>
      </c>
      <c r="F1946" s="116">
        <v>2005</v>
      </c>
      <c r="G19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6" s="39"/>
      <c r="I1946" s="41">
        <v>0.62</v>
      </c>
      <c r="J1946" s="23">
        <f>(Tabela1[[#This Row],[real]]-1)^3/Tabela1[[#This Row],[Z]]*0.00002</f>
        <v>3.6868395395202097E-4</v>
      </c>
      <c r="K1946" s="66">
        <v>2838.0638890015239</v>
      </c>
      <c r="L1946" s="66">
        <v>4825.3682975117672</v>
      </c>
      <c r="M1946" s="67">
        <v>42409</v>
      </c>
      <c r="N1946" s="22">
        <f>IF(Tabela1[[#This Row],[Entry]]=$B$1,Tabela1[[#This Row],[real]],Tabela1[[#This Row],[L2]]/Tabela1[[#This Row],[days2]])</f>
        <v>3.2263737513205029</v>
      </c>
      <c r="O1946" s="42">
        <f>IF(Tabela1[[#This Row],[Entry]]=$B$1,Tabela1[[#This Row],[real]],Tabela1[[#This Row],[L]]/($B$1-Tabela1[[#This Row],[Entry]]))</f>
        <v>3.2019696731995801</v>
      </c>
      <c r="P1946" s="115">
        <v>879.64510864246586</v>
      </c>
      <c r="Q1946" s="43">
        <f>MIN(500,$B$1-Tabela1[[#This Row],[Entry]])</f>
        <v>500</v>
      </c>
      <c r="R1946" s="41">
        <f>(0.25-Tabela1[[#This Row],[days]]/2000)*$L$2+(Tabela1[[#This Row],[days]]/2000+0.75)*(IF(Tabela1[[#This Row],[real]]&gt;Tabela1[[#This Row],[AV2]],0.4*Tabela1[[#This Row],[real]]+0.6*Tabela1[[#This Row],[AV2]],Tabela1[[#This Row],[AV2]]))</f>
        <v>3.2368391407474846</v>
      </c>
      <c r="S1946" s="42">
        <f>Tabela1[[#This Row],[real]]-Tabela1[[#This Row],[AV2]]</f>
        <v>2.6163473567454076E-2</v>
      </c>
      <c r="T1946" s="64">
        <f>Tabela1[[#This Row],[real]]/Tabela1[[#This Row],[AV2]]</f>
        <v>1.0081092506894918</v>
      </c>
      <c r="U1946" s="168">
        <v>43355</v>
      </c>
      <c r="V1946" s="191" t="s">
        <v>4009</v>
      </c>
      <c r="W1946" s="191"/>
      <c r="X1946" s="2"/>
    </row>
    <row r="1947" spans="1:24" x14ac:dyDescent="0.2">
      <c r="A1947" s="10">
        <v>3211100</v>
      </c>
      <c r="B1947" s="10" t="s">
        <v>2354</v>
      </c>
      <c r="C1947" s="10" t="s">
        <v>1729</v>
      </c>
      <c r="D1947" s="2">
        <v>3.5</v>
      </c>
      <c r="E1947" s="21">
        <v>3.5439201387912123</v>
      </c>
      <c r="F1947" s="116">
        <v>2011</v>
      </c>
      <c r="G19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7" s="39"/>
      <c r="I1947" s="21">
        <v>0.84</v>
      </c>
      <c r="J1947" s="23">
        <f>(Tabela1[[#This Row],[real]]-1)^3/Tabela1[[#This Row],[Z]]*0.00002</f>
        <v>3.9197749197091638E-4</v>
      </c>
      <c r="K1947" s="24">
        <v>3059.1266905874195</v>
      </c>
      <c r="L1947" s="66">
        <v>5185.071105445576</v>
      </c>
      <c r="M1947" s="1">
        <v>42409</v>
      </c>
      <c r="N1947" s="22">
        <f>IF(Tabela1[[#This Row],[Entry]]=$B$1,Tabela1[[#This Row],[real]],Tabela1[[#This Row],[L2]]/Tabela1[[#This Row],[days2]])</f>
        <v>3.4776828297362927</v>
      </c>
      <c r="O1947" s="22">
        <f>IF(Tabela1[[#This Row],[Entry]]=$B$1,Tabela1[[#This Row],[real]],Tabela1[[#This Row],[L]]/($B$1-Tabela1[[#This Row],[Entry]]))</f>
        <v>3.4406576678470975</v>
      </c>
      <c r="P1947" s="35">
        <v>879.64510864246586</v>
      </c>
      <c r="Q1947" s="3">
        <f>MIN(500,$B$1-Tabela1[[#This Row],[Entry]])</f>
        <v>500</v>
      </c>
      <c r="R1947" s="21">
        <f>(0.25-Tabela1[[#This Row],[days]]/2000)*$L$2+(Tabela1[[#This Row],[days]]/2000+0.75)*(IF(Tabela1[[#This Row],[real]]&gt;Tabela1[[#This Row],[AV2]],0.4*Tabela1[[#This Row],[real]]+0.6*Tabela1[[#This Row],[AV2]],Tabela1[[#This Row],[AV2]]))</f>
        <v>3.5041777533582605</v>
      </c>
      <c r="S1947" s="22">
        <f>Tabela1[[#This Row],[real]]-Tabela1[[#This Row],[AV2]]</f>
        <v>6.6237309054919535E-2</v>
      </c>
      <c r="T1947" s="47">
        <f>Tabela1[[#This Row],[real]]/Tabela1[[#This Row],[AV2]]</f>
        <v>1.019046391605511</v>
      </c>
      <c r="U1947" s="168">
        <v>43355</v>
      </c>
      <c r="V1947" s="191" t="s">
        <v>4300</v>
      </c>
      <c r="W1947" s="191"/>
      <c r="X1947" s="2"/>
    </row>
    <row r="1948" spans="1:24" x14ac:dyDescent="0.2">
      <c r="A1948" s="65">
        <v>93858</v>
      </c>
      <c r="B1948" s="65" t="s">
        <v>744</v>
      </c>
      <c r="C1948" s="65" t="s">
        <v>1100</v>
      </c>
      <c r="D1948" s="39">
        <v>3.5</v>
      </c>
      <c r="E1948" s="41">
        <v>3.5645479862296066</v>
      </c>
      <c r="F1948" s="116">
        <v>2003</v>
      </c>
      <c r="G19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48" s="76"/>
      <c r="I1948" s="41">
        <v>0.76</v>
      </c>
      <c r="J1948" s="23">
        <f>(Tabela1[[#This Row],[real]]-1)^3/Tabela1[[#This Row],[Z]]*0.00002</f>
        <v>4.4386294726913602E-4</v>
      </c>
      <c r="K1948" s="66">
        <v>3140.398718812758</v>
      </c>
      <c r="L1948" s="66">
        <v>5345.3336493763645</v>
      </c>
      <c r="M1948" s="67">
        <v>42409</v>
      </c>
      <c r="N1948" s="22">
        <f>IF(Tabela1[[#This Row],[Entry]]=$B$1,Tabela1[[#This Row],[real]],Tabela1[[#This Row],[L2]]/Tabela1[[#This Row],[days2]])</f>
        <v>3.5700746675659416</v>
      </c>
      <c r="O1948" s="42">
        <f>IF(Tabela1[[#This Row],[Entry]]=$B$1,Tabela1[[#This Row],[real]],Tabela1[[#This Row],[L]]/($B$1-Tabela1[[#This Row],[Entry]]))</f>
        <v>3.5470030851867049</v>
      </c>
      <c r="P1948" s="115">
        <v>879.64510864246586</v>
      </c>
      <c r="Q1948" s="43">
        <f>MIN(500,$B$1-Tabela1[[#This Row],[Entry]])</f>
        <v>500</v>
      </c>
      <c r="R1948" s="41">
        <f>(0.25-Tabela1[[#This Row],[days]]/2000)*$L$2+(Tabela1[[#This Row],[days]]/2000+0.75)*(IF(Tabela1[[#This Row],[real]]&gt;Tabela1[[#This Row],[AV2]],0.4*Tabela1[[#This Row],[real]]+0.6*Tabela1[[#This Row],[AV2]],Tabela1[[#This Row],[AV2]]))</f>
        <v>3.5700746675659416</v>
      </c>
      <c r="S1948" s="42">
        <f>Tabela1[[#This Row],[real]]-Tabela1[[#This Row],[AV2]]</f>
        <v>-5.5266813363350487E-3</v>
      </c>
      <c r="T1948" s="64">
        <f>Tabela1[[#This Row],[real]]/Tabela1[[#This Row],[AV2]]</f>
        <v>0.99845194236788803</v>
      </c>
      <c r="U1948" s="168">
        <v>43355</v>
      </c>
      <c r="V1948" s="191" t="s">
        <v>5087</v>
      </c>
      <c r="W1948" s="191"/>
      <c r="X1948" s="2"/>
    </row>
    <row r="1949" spans="1:24" x14ac:dyDescent="0.2">
      <c r="A1949" s="379">
        <v>7477474</v>
      </c>
      <c r="B1949" s="379" t="s">
        <v>5498</v>
      </c>
      <c r="C1949" s="379" t="s">
        <v>5498</v>
      </c>
      <c r="D1949" s="380">
        <v>3</v>
      </c>
      <c r="E1949" s="381">
        <v>2.7242771295009787</v>
      </c>
      <c r="F1949" s="116">
        <v>2016</v>
      </c>
      <c r="G19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2.0729293510420894</v>
      </c>
      <c r="H1949" s="380"/>
      <c r="I1949" s="381">
        <v>0.24</v>
      </c>
      <c r="J1949" s="373">
        <f>(Tabela1[[#This Row],[real]]-1)^3/Tabela1[[#This Row],[Z]]*0.00002</f>
        <v>4.2720857118249322E-4</v>
      </c>
      <c r="K1949" s="383">
        <v>1232.5765403971477</v>
      </c>
      <c r="L1949" s="66">
        <v>1620.4263685950839</v>
      </c>
      <c r="M1949" s="378">
        <v>43354</v>
      </c>
      <c r="N1949" s="376">
        <f>IF(Tabela1[[#This Row],[Entry]]=$B$1,Tabela1[[#This Row],[real]],Tabela1[[#This Row],[L2]]/Tabela1[[#This Row],[days2]])</f>
        <v>2.8658406749577199</v>
      </c>
      <c r="O1949" s="384">
        <f>IF(Tabela1[[#This Row],[Entry]]=$B$1,Tabela1[[#This Row],[real]],Tabela1[[#This Row],[L]]/($B$1-Tabela1[[#This Row],[Entry]]))</f>
        <v>2.8833209405606475</v>
      </c>
      <c r="P1949" s="382">
        <v>430.09248600860622</v>
      </c>
      <c r="Q1949" s="385">
        <f>MIN(500,$B$1-Tabela1[[#This Row],[Entry]])</f>
        <v>500</v>
      </c>
      <c r="R1949" s="381">
        <f>(0.25-Tabela1[[#This Row],[days]]/2000)*$L$2+(Tabela1[[#This Row],[days]]/2000+0.75)*(IF(Tabela1[[#This Row],[real]]&gt;Tabela1[[#This Row],[AV2]],0.4*Tabela1[[#This Row],[real]]+0.6*Tabela1[[#This Row],[AV2]],Tabela1[[#This Row],[AV2]]))</f>
        <v>2.8658406749577199</v>
      </c>
      <c r="S1949" s="384">
        <f>Tabela1[[#This Row],[real]]-Tabela1[[#This Row],[AV2]]</f>
        <v>-0.14156354545674121</v>
      </c>
      <c r="T1949" s="384">
        <f>Tabela1[[#This Row],[real]]/Tabela1[[#This Row],[AV2]]</f>
        <v>0.95060313481703596</v>
      </c>
      <c r="U1949" s="378">
        <v>43354</v>
      </c>
      <c r="V1949" s="191" t="s">
        <v>3959</v>
      </c>
      <c r="W1949" s="191"/>
      <c r="X1949" s="2"/>
    </row>
    <row r="1950" spans="1:24" x14ac:dyDescent="0.2">
      <c r="A1950" s="65">
        <v>5568151</v>
      </c>
      <c r="B1950" s="65" t="s">
        <v>2169</v>
      </c>
      <c r="C1950" s="65" t="s">
        <v>2170</v>
      </c>
      <c r="D1950" s="39">
        <v>2.5</v>
      </c>
      <c r="E1950" s="41">
        <v>2.3534516398370062</v>
      </c>
      <c r="F1950" s="116">
        <v>2014</v>
      </c>
      <c r="G19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0" s="39"/>
      <c r="I1950" s="41">
        <v>0.54</v>
      </c>
      <c r="J1950" s="23">
        <f>(Tabela1[[#This Row],[real]]-1)^3/Tabela1[[#This Row],[Z]]*0.00002</f>
        <v>9.1825745662673137E-5</v>
      </c>
      <c r="K1950" s="66">
        <v>1782.1058409012626</v>
      </c>
      <c r="L1950" s="66">
        <v>2937.2847739945892</v>
      </c>
      <c r="M1950" s="67">
        <v>42409</v>
      </c>
      <c r="N1950" s="22">
        <f>IF(Tabela1[[#This Row],[Entry]]=$B$1,Tabela1[[#This Row],[real]],Tabela1[[#This Row],[L2]]/Tabela1[[#This Row],[days2]])</f>
        <v>2.0259373051611025</v>
      </c>
      <c r="O1950" s="42">
        <f>IF(Tabela1[[#This Row],[Entry]]=$B$1,Tabela1[[#This Row],[real]],Tabela1[[#This Row],[L]]/($B$1-Tabela1[[#This Row],[Entry]]))</f>
        <v>1.9490940769705303</v>
      </c>
      <c r="P1950" s="115">
        <v>879.64510864246586</v>
      </c>
      <c r="Q1950" s="43">
        <f>MIN(500,$B$1-Tabela1[[#This Row],[Entry]])</f>
        <v>500</v>
      </c>
      <c r="R1950" s="559">
        <f>(0.25-Tabela1[[#This Row],[days]]/2000)*$L$2+(Tabela1[[#This Row],[days]]/2000+0.75)*(IF(Tabela1[[#This Row],[real]]&gt;Tabela1[[#This Row],[AV2]],0.4*Tabela1[[#This Row],[real]]+0.6*Tabela1[[#This Row],[AV2]],Tabela1[[#This Row],[AV2]]))</f>
        <v>2.1569430390314643</v>
      </c>
      <c r="S1950" s="42">
        <f>Tabela1[[#This Row],[real]]-Tabela1[[#This Row],[AV2]]</f>
        <v>0.32751433467590374</v>
      </c>
      <c r="T1950" s="64">
        <f>Tabela1[[#This Row],[real]]/Tabela1[[#This Row],[AV2]]</f>
        <v>1.1616606465765533</v>
      </c>
      <c r="U1950" s="168">
        <v>43354</v>
      </c>
      <c r="V1950" s="191" t="s">
        <v>4181</v>
      </c>
      <c r="W1950" s="191"/>
      <c r="X1950" s="2"/>
    </row>
    <row r="1951" spans="1:24" x14ac:dyDescent="0.2">
      <c r="A1951" s="369">
        <v>8279</v>
      </c>
      <c r="B1951" s="369" t="s">
        <v>5497</v>
      </c>
      <c r="C1951" s="369" t="s">
        <v>5497</v>
      </c>
      <c r="D1951" s="370">
        <v>3</v>
      </c>
      <c r="E1951" s="371">
        <v>3.116085896759579</v>
      </c>
      <c r="F1951" s="116">
        <v>1956</v>
      </c>
      <c r="G19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1" s="370"/>
      <c r="I1951" s="371">
        <v>0.33999999999999997</v>
      </c>
      <c r="J1951" s="373">
        <f>(Tabela1[[#This Row],[real]]-1)^3/Tabela1[[#This Row],[Z]]*0.00002</f>
        <v>5.5737945527779169E-4</v>
      </c>
      <c r="K1951" s="374">
        <v>1421.811006544063</v>
      </c>
      <c r="L1951" s="66">
        <v>1871.1589315531062</v>
      </c>
      <c r="M1951" s="375">
        <v>43354</v>
      </c>
      <c r="N1951" s="376">
        <f>IF(Tabela1[[#This Row],[Entry]]=$B$1,Tabela1[[#This Row],[real]],Tabela1[[#This Row],[L2]]/Tabela1[[#This Row],[days2]])</f>
        <v>3.3058261950561314</v>
      </c>
      <c r="O1951" s="376">
        <f>IF(Tabela1[[#This Row],[Entry]]=$B$1,Tabela1[[#This Row],[real]],Tabela1[[#This Row],[L]]/($B$1-Tabela1[[#This Row],[Entry]]))</f>
        <v>3.3294642910197618</v>
      </c>
      <c r="P1951" s="372">
        <v>430.09248600860622</v>
      </c>
      <c r="Q1951" s="377">
        <f>MIN(500,$B$1-Tabela1[[#This Row],[Entry]])</f>
        <v>500</v>
      </c>
      <c r="R1951" s="371">
        <f>(0.25-Tabela1[[#This Row],[days]]/2000)*$L$2+(Tabela1[[#This Row],[days]]/2000+0.75)*(IF(Tabela1[[#This Row],[real]]&gt;Tabela1[[#This Row],[AV2]],0.4*Tabela1[[#This Row],[real]]+0.6*Tabela1[[#This Row],[AV2]],Tabela1[[#This Row],[AV2]]))</f>
        <v>3.3058261950561314</v>
      </c>
      <c r="S1951" s="376">
        <f>Tabela1[[#This Row],[real]]-Tabela1[[#This Row],[AV2]]</f>
        <v>-0.18974029829655237</v>
      </c>
      <c r="T1951" s="376">
        <f>Tabela1[[#This Row],[real]]/Tabela1[[#This Row],[AV2]]</f>
        <v>0.9426042728500641</v>
      </c>
      <c r="U1951" s="378">
        <v>43354</v>
      </c>
      <c r="V1951" s="191" t="s">
        <v>4720</v>
      </c>
      <c r="W1951" s="191"/>
      <c r="X1951" s="2"/>
    </row>
    <row r="1952" spans="1:24" x14ac:dyDescent="0.2">
      <c r="A1952" s="65">
        <v>2108366</v>
      </c>
      <c r="B1952" s="65" t="s">
        <v>328</v>
      </c>
      <c r="C1952" s="65" t="s">
        <v>329</v>
      </c>
      <c r="D1952" s="39">
        <v>3</v>
      </c>
      <c r="E1952" s="41">
        <v>3.1885120239896381</v>
      </c>
      <c r="F1952" s="116">
        <v>2009</v>
      </c>
      <c r="G19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2" s="45">
        <v>1</v>
      </c>
      <c r="I1952" s="41">
        <v>0.78</v>
      </c>
      <c r="J1952" s="23">
        <f>(Tabela1[[#This Row],[real]]-1)^3/Tabela1[[#This Row],[Z]]*0.00002</f>
        <v>2.6877087430596551E-4</v>
      </c>
      <c r="K1952" s="66">
        <v>2985.2745838868368</v>
      </c>
      <c r="L1952" s="66">
        <v>5169.0562331947904</v>
      </c>
      <c r="M1952" s="67">
        <v>42409</v>
      </c>
      <c r="N1952" s="22">
        <f>IF(Tabela1[[#This Row],[Entry]]=$B$1,Tabela1[[#This Row],[real]],Tabela1[[#This Row],[L2]]/Tabela1[[#This Row],[days2]])</f>
        <v>3.393726122679106</v>
      </c>
      <c r="O1952" s="42">
        <f>IF(Tabela1[[#This Row],[Entry]]=$B$1,Tabela1[[#This Row],[real]],Tabela1[[#This Row],[L]]/($B$1-Tabela1[[#This Row],[Entry]]))</f>
        <v>3.4300306789613737</v>
      </c>
      <c r="P1952" s="115">
        <v>879.64510864246586</v>
      </c>
      <c r="Q1952" s="43">
        <f>MIN(500,$B$1-Tabela1[[#This Row],[Entry]])</f>
        <v>500</v>
      </c>
      <c r="R1952" s="41">
        <f>(0.25-Tabela1[[#This Row],[days]]/2000)*$L$2+(Tabela1[[#This Row],[days]]/2000+0.75)*(IF(Tabela1[[#This Row],[real]]&gt;Tabela1[[#This Row],[AV2]],0.4*Tabela1[[#This Row],[real]]+0.6*Tabela1[[#This Row],[AV2]],Tabela1[[#This Row],[AV2]]))</f>
        <v>3.393726122679106</v>
      </c>
      <c r="S1952" s="42">
        <f>Tabela1[[#This Row],[real]]-Tabela1[[#This Row],[AV2]]</f>
        <v>-0.20521409868946794</v>
      </c>
      <c r="T1952" s="64">
        <f>Tabela1[[#This Row],[real]]/Tabela1[[#This Row],[AV2]]</f>
        <v>0.93953133185436133</v>
      </c>
      <c r="U1952" s="168">
        <v>43354</v>
      </c>
      <c r="V1952" s="191" t="s">
        <v>4547</v>
      </c>
      <c r="W1952" s="191"/>
      <c r="X1952" s="2"/>
    </row>
    <row r="1953" spans="1:24" x14ac:dyDescent="0.2">
      <c r="A1953" s="379">
        <v>8819421</v>
      </c>
      <c r="B1953" s="379" t="s">
        <v>5492</v>
      </c>
      <c r="C1953" s="379" t="s">
        <v>5493</v>
      </c>
      <c r="D1953" s="380">
        <v>2.5</v>
      </c>
      <c r="E1953" s="381">
        <v>2.5467218153245055</v>
      </c>
      <c r="F1953" s="116">
        <v>2018</v>
      </c>
      <c r="G19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3" s="380"/>
      <c r="I1953" s="381">
        <v>0.22999999999999998</v>
      </c>
      <c r="J1953" s="373">
        <f>(Tabela1[[#This Row],[real]]-1)^3/Tabela1[[#This Row],[Z]]*0.00002</f>
        <v>3.2176499303678647E-4</v>
      </c>
      <c r="K1953" s="383">
        <v>1141.2285303450972</v>
      </c>
      <c r="L1953" s="66">
        <v>1498.9748859590579</v>
      </c>
      <c r="M1953" s="378">
        <v>43353</v>
      </c>
      <c r="N1953" s="376">
        <f>IF(Tabela1[[#This Row],[Entry]]=$B$1,Tabela1[[#This Row],[real]],Tabela1[[#This Row],[L2]]/Tabela1[[#This Row],[days2]])</f>
        <v>2.6499377412790395</v>
      </c>
      <c r="O1953" s="384">
        <f>IF(Tabela1[[#This Row],[Entry]]=$B$1,Tabela1[[#This Row],[real]],Tabela1[[#This Row],[L]]/($B$1-Tabela1[[#This Row],[Entry]]))</f>
        <v>2.6624775949539217</v>
      </c>
      <c r="P1953" s="382">
        <v>430.6623935225976</v>
      </c>
      <c r="Q1953" s="385">
        <f>MIN(500,$B$1-Tabela1[[#This Row],[Entry]])</f>
        <v>500</v>
      </c>
      <c r="R1953" s="559">
        <f>(0.25-Tabela1[[#This Row],[days]]/2000)*$L$2+(Tabela1[[#This Row],[days]]/2000+0.75)*(IF(Tabela1[[#This Row],[real]]&gt;Tabela1[[#This Row],[AV2]],0.4*Tabela1[[#This Row],[real]]+0.6*Tabela1[[#This Row],[AV2]],Tabela1[[#This Row],[AV2]]))</f>
        <v>2.6499377412790395</v>
      </c>
      <c r="S1953" s="384">
        <f>Tabela1[[#This Row],[real]]-Tabela1[[#This Row],[AV2]]</f>
        <v>-0.10321592595453399</v>
      </c>
      <c r="T1953" s="384">
        <f>Tabela1[[#This Row],[real]]/Tabela1[[#This Row],[AV2]]</f>
        <v>0.96104967888614812</v>
      </c>
      <c r="U1953" s="378">
        <v>43353</v>
      </c>
      <c r="V1953" s="191" t="s">
        <v>5494</v>
      </c>
      <c r="W1953" s="191"/>
      <c r="X1953" s="2"/>
    </row>
    <row r="1954" spans="1:24" x14ac:dyDescent="0.2">
      <c r="A1954" s="65">
        <v>3957298</v>
      </c>
      <c r="B1954" s="65" t="s">
        <v>20</v>
      </c>
      <c r="C1954" s="65" t="s">
        <v>590</v>
      </c>
      <c r="D1954" s="39">
        <v>3</v>
      </c>
      <c r="E1954" s="41">
        <v>3.0645815578717248</v>
      </c>
      <c r="F1954" s="116">
        <v>2012</v>
      </c>
      <c r="G19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4" s="39"/>
      <c r="I1954" s="41">
        <v>0.44</v>
      </c>
      <c r="J1954" s="23">
        <f>(Tabela1[[#This Row],[real]]-1)^3/Tabela1[[#This Row],[Z]]*0.00002</f>
        <v>4.0001239615816291E-4</v>
      </c>
      <c r="K1954" s="66">
        <v>2512.6819943276328</v>
      </c>
      <c r="L1954" s="66">
        <v>4204.5224712845147</v>
      </c>
      <c r="M1954" s="67">
        <v>42409</v>
      </c>
      <c r="N1954" s="22">
        <f>IF(Tabela1[[#This Row],[Entry]]=$B$1,Tabela1[[#This Row],[real]],Tabela1[[#This Row],[L2]]/Tabela1[[#This Row],[days2]])</f>
        <v>2.8564724223901972</v>
      </c>
      <c r="O1954" s="42">
        <f>IF(Tabela1[[#This Row],[Entry]]=$B$1,Tabela1[[#This Row],[real]],Tabela1[[#This Row],[L]]/($B$1-Tabela1[[#This Row],[Entry]]))</f>
        <v>2.7899950041702155</v>
      </c>
      <c r="P1954" s="115">
        <v>879.64510864246586</v>
      </c>
      <c r="Q1954" s="43">
        <f>MIN(500,$B$1-Tabela1[[#This Row],[Entry]])</f>
        <v>500</v>
      </c>
      <c r="R1954" s="41">
        <f>(0.25-Tabela1[[#This Row],[days]]/2000)*$L$2+(Tabela1[[#This Row],[days]]/2000+0.75)*(IF(Tabela1[[#This Row],[real]]&gt;Tabela1[[#This Row],[AV2]],0.4*Tabela1[[#This Row],[real]]+0.6*Tabela1[[#This Row],[AV2]],Tabela1[[#This Row],[AV2]]))</f>
        <v>2.9397160765828083</v>
      </c>
      <c r="S1954" s="42">
        <f>Tabela1[[#This Row],[real]]-Tabela1[[#This Row],[AV2]]</f>
        <v>0.20810913548152765</v>
      </c>
      <c r="T1954" s="64">
        <f>Tabela1[[#This Row],[real]]/Tabela1[[#This Row],[AV2]]</f>
        <v>1.0728552930706712</v>
      </c>
      <c r="U1954" s="172">
        <v>43353</v>
      </c>
      <c r="V1954" s="191" t="s">
        <v>4022</v>
      </c>
      <c r="W1954" s="191"/>
      <c r="X1954" s="2"/>
    </row>
    <row r="1955" spans="1:24" x14ac:dyDescent="0.2">
      <c r="A1955" s="65">
        <v>6592563</v>
      </c>
      <c r="B1955" s="65" t="s">
        <v>3085</v>
      </c>
      <c r="C1955" s="65" t="s">
        <v>3086</v>
      </c>
      <c r="D1955" s="39">
        <v>3</v>
      </c>
      <c r="E1955" s="41">
        <v>3.0957489975715515</v>
      </c>
      <c r="F1955" s="116">
        <v>2015</v>
      </c>
      <c r="G19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5" s="39"/>
      <c r="I1955" s="41">
        <v>0.41</v>
      </c>
      <c r="J1955" s="23">
        <f>(Tabela1[[#This Row],[real]]-1)^3/Tabela1[[#This Row],[Z]]*0.00002</f>
        <v>4.4901819553600219E-4</v>
      </c>
      <c r="K1955" s="66">
        <v>2497.0600071643812</v>
      </c>
      <c r="L1955" s="66">
        <v>4138.9442835734608</v>
      </c>
      <c r="M1955" s="67">
        <v>42639</v>
      </c>
      <c r="N1955" s="22">
        <f>IF(Tabela1[[#This Row],[Entry]]=$B$1,Tabela1[[#This Row],[real]],Tabela1[[#This Row],[L2]]/Tabela1[[#This Row],[days2]])</f>
        <v>3.2313264392012959</v>
      </c>
      <c r="O1955" s="42">
        <f>IF(Tabela1[[#This Row],[Entry]]=$B$1,Tabela1[[#This Row],[real]],Tabela1[[#This Row],[L]]/($B$1-Tabela1[[#This Row],[Entry]]))</f>
        <v>3.2411466590238533</v>
      </c>
      <c r="P1955" s="115">
        <v>772.76624759137394</v>
      </c>
      <c r="Q1955" s="43">
        <f>MIN(500,$B$1-Tabela1[[#This Row],[Entry]])</f>
        <v>500</v>
      </c>
      <c r="R1955" s="41">
        <f>(0.25-Tabela1[[#This Row],[days]]/2000)*$L$2+(Tabela1[[#This Row],[days]]/2000+0.75)*(IF(Tabela1[[#This Row],[real]]&gt;Tabela1[[#This Row],[AV2]],0.4*Tabela1[[#This Row],[real]]+0.6*Tabela1[[#This Row],[AV2]],Tabela1[[#This Row],[AV2]]))</f>
        <v>3.2313264392012959</v>
      </c>
      <c r="S1955" s="42">
        <f>Tabela1[[#This Row],[real]]-Tabela1[[#This Row],[AV2]]</f>
        <v>-0.13557744162974439</v>
      </c>
      <c r="T1955" s="64">
        <f>Tabela1[[#This Row],[real]]/Tabela1[[#This Row],[AV2]]</f>
        <v>0.95804279011090698</v>
      </c>
      <c r="U1955" s="168">
        <v>43353</v>
      </c>
      <c r="V1955" s="191" t="s">
        <v>4209</v>
      </c>
      <c r="W1955" s="191"/>
      <c r="X1955" s="2"/>
    </row>
    <row r="1956" spans="1:24" x14ac:dyDescent="0.2">
      <c r="A1956" s="65">
        <v>578</v>
      </c>
      <c r="B1956" s="65" t="s">
        <v>1363</v>
      </c>
      <c r="C1956" s="65" t="s">
        <v>1364</v>
      </c>
      <c r="D1956" s="39">
        <v>3</v>
      </c>
      <c r="E1956" s="41">
        <v>2.9605089275689291</v>
      </c>
      <c r="F1956" s="116">
        <v>1978</v>
      </c>
      <c r="G19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56" s="41">
        <v>0.72</v>
      </c>
      <c r="J1956" s="23">
        <f>(Tabela1[[#This Row],[real]]-1)^3/Tabela1[[#This Row],[Z]]*0.00002</f>
        <v>2.093167447650267E-4</v>
      </c>
      <c r="K1956" s="66">
        <v>2489.2109973211841</v>
      </c>
      <c r="L1956" s="66">
        <v>4206.8898706034079</v>
      </c>
      <c r="M1956" s="67">
        <v>42409</v>
      </c>
      <c r="N1956" s="22">
        <f>IF(Tabela1[[#This Row],[Entry]]=$B$1,Tabela1[[#This Row],[real]],Tabela1[[#This Row],[L2]]/Tabela1[[#This Row],[days2]])</f>
        <v>2.8297900742752047</v>
      </c>
      <c r="O1956" s="42">
        <f>IF(Tabela1[[#This Row],[Entry]]=$B$1,Tabela1[[#This Row],[real]],Tabela1[[#This Row],[L]]/($B$1-Tabela1[[#This Row],[Entry]]))</f>
        <v>2.7915659393519627</v>
      </c>
      <c r="P1956" s="115">
        <v>879.64510864246586</v>
      </c>
      <c r="Q1956" s="43">
        <f>MIN(500,$B$1-Tabela1[[#This Row],[Entry]])</f>
        <v>500</v>
      </c>
      <c r="R1956" s="41">
        <f>(0.25-Tabela1[[#This Row],[days]]/2000)*$L$2+(Tabela1[[#This Row],[days]]/2000+0.75)*(IF(Tabela1[[#This Row],[real]]&gt;Tabela1[[#This Row],[AV2]],0.4*Tabela1[[#This Row],[real]]+0.6*Tabela1[[#This Row],[AV2]],Tabela1[[#This Row],[AV2]]))</f>
        <v>2.8820776155926948</v>
      </c>
      <c r="S1956" s="42">
        <f>Tabela1[[#This Row],[real]]-Tabela1[[#This Row],[AV2]]</f>
        <v>0.13071885329372446</v>
      </c>
      <c r="T1956" s="64">
        <f>Tabela1[[#This Row],[real]]/Tabela1[[#This Row],[AV2]]</f>
        <v>1.0461938341229096</v>
      </c>
      <c r="U1956" s="172">
        <v>43352</v>
      </c>
      <c r="V1956" s="191" t="s">
        <v>4406</v>
      </c>
      <c r="W1956" s="191"/>
      <c r="X1956" s="2"/>
    </row>
    <row r="1957" spans="1:24" x14ac:dyDescent="0.2">
      <c r="A1957" s="65">
        <v>40452</v>
      </c>
      <c r="B1957" s="65" t="s">
        <v>601</v>
      </c>
      <c r="C1957" s="65" t="s">
        <v>2221</v>
      </c>
      <c r="D1957" s="39">
        <v>3</v>
      </c>
      <c r="E1957" s="41">
        <v>3.167134180712293</v>
      </c>
      <c r="F1957" s="116">
        <v>1998</v>
      </c>
      <c r="G19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7" s="45"/>
      <c r="I1957" s="41">
        <v>0.45999999999999996</v>
      </c>
      <c r="J1957" s="23">
        <f>(Tabela1[[#This Row],[real]]-1)^3/Tabela1[[#This Row],[Z]]*0.00002</f>
        <v>4.4251660318443659E-4</v>
      </c>
      <c r="K1957" s="66">
        <v>2567.0414645145211</v>
      </c>
      <c r="L1957" s="66">
        <v>4278.630000905272</v>
      </c>
      <c r="M1957" s="67">
        <v>42409</v>
      </c>
      <c r="N1957" s="22">
        <f>IF(Tabela1[[#This Row],[Entry]]=$B$1,Tabela1[[#This Row],[real]],Tabela1[[#This Row],[L2]]/Tabela1[[#This Row],[days2]])</f>
        <v>2.9182694694638518</v>
      </c>
      <c r="O1957" s="42">
        <f>IF(Tabela1[[#This Row],[Entry]]=$B$1,Tabela1[[#This Row],[real]],Tabela1[[#This Row],[L]]/($B$1-Tabela1[[#This Row],[Entry]]))</f>
        <v>2.8391705380924166</v>
      </c>
      <c r="P1957" s="115">
        <v>879.64510864246586</v>
      </c>
      <c r="Q1957" s="43">
        <f>MIN(500,$B$1-Tabela1[[#This Row],[Entry]])</f>
        <v>500</v>
      </c>
      <c r="R1957" s="41">
        <f>(0.25-Tabela1[[#This Row],[days]]/2000)*$L$2+(Tabela1[[#This Row],[days]]/2000+0.75)*(IF(Tabela1[[#This Row],[real]]&gt;Tabela1[[#This Row],[AV2]],0.4*Tabela1[[#This Row],[real]]+0.6*Tabela1[[#This Row],[AV2]],Tabela1[[#This Row],[AV2]]))</f>
        <v>3.0178153539632282</v>
      </c>
      <c r="S1957" s="42">
        <f>Tabela1[[#This Row],[real]]-Tabela1[[#This Row],[AV2]]</f>
        <v>0.24886471124844123</v>
      </c>
      <c r="T1957" s="64">
        <f>Tabela1[[#This Row],[real]]/Tabela1[[#This Row],[AV2]]</f>
        <v>1.0852781807343388</v>
      </c>
      <c r="U1957" s="172">
        <v>43352</v>
      </c>
      <c r="V1957" s="191" t="s">
        <v>5209</v>
      </c>
      <c r="W1957" s="191"/>
      <c r="X1957" s="2"/>
    </row>
    <row r="1958" spans="1:24" x14ac:dyDescent="0.2">
      <c r="A1958" s="65">
        <v>1119</v>
      </c>
      <c r="B1958" s="65" t="s">
        <v>87</v>
      </c>
      <c r="C1958" s="65" t="s">
        <v>2904</v>
      </c>
      <c r="D1958" s="39">
        <v>3.5</v>
      </c>
      <c r="E1958" s="41">
        <v>3.317727064243293</v>
      </c>
      <c r="F1958" s="116">
        <v>1992</v>
      </c>
      <c r="G19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58" s="76"/>
      <c r="I1958" s="41">
        <v>0.45999999999999996</v>
      </c>
      <c r="J1958" s="23">
        <f>(Tabela1[[#This Row],[real]]-1)^3/Tabela1[[#This Row],[Z]]*0.00002</f>
        <v>5.4132619117460779E-4</v>
      </c>
      <c r="K1958" s="66">
        <v>2626.1383244324384</v>
      </c>
      <c r="L1958" s="66">
        <v>4328.9798097815737</v>
      </c>
      <c r="M1958" s="67">
        <v>42580</v>
      </c>
      <c r="N1958" s="22">
        <f>IF(Tabela1[[#This Row],[Entry]]=$B$1,Tabela1[[#This Row],[real]],Tabela1[[#This Row],[L2]]/Tabela1[[#This Row],[days2]])</f>
        <v>3.2819221703383445</v>
      </c>
      <c r="O1958" s="42">
        <f>IF(Tabela1[[#This Row],[Entry]]=$B$1,Tabela1[[#This Row],[real]],Tabela1[[#This Row],[L]]/($B$1-Tabela1[[#This Row],[Entry]]))</f>
        <v>3.2402543486389024</v>
      </c>
      <c r="P1958" s="115">
        <v>800.18299890448066</v>
      </c>
      <c r="Q1958" s="43">
        <f>MIN(500,$B$1-Tabela1[[#This Row],[Entry]])</f>
        <v>500</v>
      </c>
      <c r="R1958" s="41">
        <f>(0.25-Tabela1[[#This Row],[days]]/2000)*$L$2+(Tabela1[[#This Row],[days]]/2000+0.75)*(IF(Tabela1[[#This Row],[real]]&gt;Tabela1[[#This Row],[AV2]],0.4*Tabela1[[#This Row],[real]]+0.6*Tabela1[[#This Row],[AV2]],Tabela1[[#This Row],[AV2]]))</f>
        <v>3.2962441279003238</v>
      </c>
      <c r="S1958" s="42">
        <f>Tabela1[[#This Row],[real]]-Tabela1[[#This Row],[AV2]]</f>
        <v>3.5804893904948454E-2</v>
      </c>
      <c r="T1958" s="64">
        <f>Tabela1[[#This Row],[real]]/Tabela1[[#This Row],[AV2]]</f>
        <v>1.0109097327866423</v>
      </c>
      <c r="U1958" s="168">
        <v>43352</v>
      </c>
      <c r="V1958" s="191" t="s">
        <v>4840</v>
      </c>
      <c r="W1958" s="191"/>
      <c r="X1958" s="2"/>
    </row>
    <row r="1959" spans="1:24" x14ac:dyDescent="0.2">
      <c r="A1959" s="10">
        <v>2916242</v>
      </c>
      <c r="B1959" s="10" t="s">
        <v>2524</v>
      </c>
      <c r="C1959" s="10" t="s">
        <v>434</v>
      </c>
      <c r="D1959" s="2">
        <v>3.5</v>
      </c>
      <c r="E1959" s="21">
        <v>3.3917562110378547</v>
      </c>
      <c r="F1959" s="116">
        <v>2010</v>
      </c>
      <c r="G19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59" s="21">
        <v>0.62</v>
      </c>
      <c r="J1959" s="23">
        <f>(Tabela1[[#This Row],[real]]-1)^3/Tabela1[[#This Row],[Z]]*0.00002</f>
        <v>4.4135600254491047E-4</v>
      </c>
      <c r="K1959" s="24">
        <v>3095.9789376612125</v>
      </c>
      <c r="L1959" s="66">
        <v>5316.4205918533598</v>
      </c>
      <c r="M1959" s="1">
        <v>42409</v>
      </c>
      <c r="N1959" s="22">
        <f>IF(Tabela1[[#This Row],[Entry]]=$B$1,Tabela1[[#This Row],[real]],Tabela1[[#This Row],[L2]]/Tabela1[[#This Row],[days2]])</f>
        <v>3.5195772786586157</v>
      </c>
      <c r="O1959" s="22">
        <f>IF(Tabela1[[#This Row],[Entry]]=$B$1,Tabela1[[#This Row],[real]],Tabela1[[#This Row],[L]]/($B$1-Tabela1[[#This Row],[Entry]]))</f>
        <v>3.5278172474143066</v>
      </c>
      <c r="P1959" s="35">
        <v>879.64510864246586</v>
      </c>
      <c r="Q1959" s="3">
        <f>MIN(500,$B$1-Tabela1[[#This Row],[Entry]])</f>
        <v>500</v>
      </c>
      <c r="R1959" s="21">
        <f>(0.25-Tabela1[[#This Row],[days]]/2000)*$L$2+(Tabela1[[#This Row],[days]]/2000+0.75)*(IF(Tabela1[[#This Row],[real]]&gt;Tabela1[[#This Row],[AV2]],0.4*Tabela1[[#This Row],[real]]+0.6*Tabela1[[#This Row],[AV2]],Tabela1[[#This Row],[AV2]]))</f>
        <v>3.5195772786586157</v>
      </c>
      <c r="S1959" s="22">
        <f>Tabela1[[#This Row],[real]]-Tabela1[[#This Row],[AV2]]</f>
        <v>-0.12782106762076095</v>
      </c>
      <c r="T1959" s="47">
        <f>Tabela1[[#This Row],[real]]/Tabela1[[#This Row],[AV2]]</f>
        <v>0.96368283532348631</v>
      </c>
      <c r="U1959" s="168">
        <v>43352</v>
      </c>
      <c r="V1959" s="191" t="s">
        <v>3971</v>
      </c>
      <c r="W1959" s="191"/>
      <c r="X1959" s="2"/>
    </row>
    <row r="1960" spans="1:24" x14ac:dyDescent="0.2">
      <c r="A1960" s="10">
        <v>6751771</v>
      </c>
      <c r="B1960" s="28" t="s">
        <v>3397</v>
      </c>
      <c r="C1960" s="28" t="s">
        <v>3398</v>
      </c>
      <c r="D1960" s="27">
        <v>3</v>
      </c>
      <c r="E1960" s="29">
        <v>3.1407287607120509</v>
      </c>
      <c r="F1960" s="116">
        <v>2015</v>
      </c>
      <c r="G19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60" s="29">
        <v>0.53</v>
      </c>
      <c r="J1960" s="23">
        <f>(Tabela1[[#This Row],[real]]-1)^3/Tabela1[[#This Row],[Z]]*0.00002</f>
        <v>3.702022531196049E-4</v>
      </c>
      <c r="K1960" s="113">
        <v>2384.1245405192417</v>
      </c>
      <c r="L1960" s="66">
        <v>3880.9916775745728</v>
      </c>
      <c r="M1960" s="32">
        <v>42758</v>
      </c>
      <c r="N1960" s="22">
        <f>IF(Tabela1[[#This Row],[Entry]]=$B$1,Tabela1[[#This Row],[real]],Tabela1[[#This Row],[L2]]/Tabela1[[#This Row],[days2]])</f>
        <v>3.322969610071103</v>
      </c>
      <c r="O1960" s="30">
        <f>IF(Tabela1[[#This Row],[Entry]]=$B$1,Tabela1[[#This Row],[real]],Tabela1[[#This Row],[L]]/($B$1-Tabela1[[#This Row],[Entry]]))</f>
        <v>3.3514608614633619</v>
      </c>
      <c r="P1960" s="118">
        <v>717.46805426494029</v>
      </c>
      <c r="Q1960" s="31">
        <f>MIN(500,$B$1-Tabela1[[#This Row],[Entry]])</f>
        <v>500</v>
      </c>
      <c r="R1960" s="29">
        <f>(0.25-Tabela1[[#This Row],[days]]/2000)*$L$2+(Tabela1[[#This Row],[days]]/2000+0.75)*(IF(Tabela1[[#This Row],[real]]&gt;Tabela1[[#This Row],[AV2]],0.4*Tabela1[[#This Row],[real]]+0.6*Tabela1[[#This Row],[AV2]],Tabela1[[#This Row],[AV2]]))</f>
        <v>3.322969610071103</v>
      </c>
      <c r="S1960" s="30">
        <f>Tabela1[[#This Row],[real]]-Tabela1[[#This Row],[AV2]]</f>
        <v>-0.18224084935905216</v>
      </c>
      <c r="T1960" s="47">
        <f>Tabela1[[#This Row],[real]]/Tabela1[[#This Row],[AV2]]</f>
        <v>0.94515723261304441</v>
      </c>
      <c r="U1960" s="168">
        <v>43351</v>
      </c>
      <c r="V1960" s="191" t="s">
        <v>3941</v>
      </c>
      <c r="W1960" s="191"/>
      <c r="X1960" s="2"/>
    </row>
    <row r="1961" spans="1:24" x14ac:dyDescent="0.2">
      <c r="A1961" s="65">
        <v>14077</v>
      </c>
      <c r="B1961" s="65" t="s">
        <v>2029</v>
      </c>
      <c r="C1961" s="65" t="s">
        <v>2452</v>
      </c>
      <c r="D1961" s="39">
        <v>3</v>
      </c>
      <c r="E1961" s="41">
        <v>3.1756618998492776</v>
      </c>
      <c r="F1961" s="116">
        <v>1994</v>
      </c>
      <c r="G19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61" s="41">
        <v>0.65</v>
      </c>
      <c r="J1961" s="23">
        <f>(Tabela1[[#This Row],[real]]-1)^3/Tabela1[[#This Row],[Z]]*0.00002</f>
        <v>3.1687710258124327E-4</v>
      </c>
      <c r="K1961" s="66">
        <v>2518.3086710282123</v>
      </c>
      <c r="L1961" s="66">
        <v>4181.5446672130493</v>
      </c>
      <c r="M1961" s="67">
        <v>42409</v>
      </c>
      <c r="N1961" s="22">
        <f>IF(Tabela1[[#This Row],[Entry]]=$B$1,Tabela1[[#This Row],[real]],Tabela1[[#This Row],[L2]]/Tabela1[[#This Row],[days2]])</f>
        <v>2.8628689528151354</v>
      </c>
      <c r="O1961" s="42">
        <f>IF(Tabela1[[#This Row],[Entry]]=$B$1,Tabela1[[#This Row],[real]],Tabela1[[#This Row],[L]]/($B$1-Tabela1[[#This Row],[Entry]]))</f>
        <v>2.7747476225700392</v>
      </c>
      <c r="P1961" s="115">
        <v>879.64510864246586</v>
      </c>
      <c r="Q1961" s="43">
        <f>MIN(500,$B$1-Tabela1[[#This Row],[Entry]])</f>
        <v>500</v>
      </c>
      <c r="R1961" s="41">
        <f>(0.25-Tabela1[[#This Row],[days]]/2000)*$L$2+(Tabela1[[#This Row],[days]]/2000+0.75)*(IF(Tabela1[[#This Row],[real]]&gt;Tabela1[[#This Row],[AV2]],0.4*Tabela1[[#This Row],[real]]+0.6*Tabela1[[#This Row],[AV2]],Tabela1[[#This Row],[AV2]]))</f>
        <v>2.9879861316287926</v>
      </c>
      <c r="S1961" s="42">
        <f>Tabela1[[#This Row],[real]]-Tabela1[[#This Row],[AV2]]</f>
        <v>0.31279294703414218</v>
      </c>
      <c r="T1961" s="64">
        <f>Tabela1[[#This Row],[real]]/Tabela1[[#This Row],[AV2]]</f>
        <v>1.1092585627178515</v>
      </c>
      <c r="U1961" s="168">
        <v>43351</v>
      </c>
      <c r="V1961" s="191" t="s">
        <v>4844</v>
      </c>
      <c r="W1961" s="191"/>
      <c r="X1961" s="2"/>
    </row>
    <row r="1962" spans="1:24" x14ac:dyDescent="0.2">
      <c r="A1962" s="65">
        <v>322947</v>
      </c>
      <c r="B1962" s="65" t="s">
        <v>80</v>
      </c>
      <c r="C1962" s="65" t="s">
        <v>2233</v>
      </c>
      <c r="D1962" s="39">
        <v>4</v>
      </c>
      <c r="E1962" s="41">
        <v>3.7286872785695255</v>
      </c>
      <c r="F1962" s="116">
        <v>2005</v>
      </c>
      <c r="G19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1.0326468793935772</v>
      </c>
      <c r="H1962" s="39"/>
      <c r="I1962" s="41">
        <v>0.90999999999999992</v>
      </c>
      <c r="J1962" s="23">
        <f>(Tabela1[[#This Row],[real]]-1)^3/Tabela1[[#This Row],[Z]]*0.00002</f>
        <v>4.4652923882210747E-4</v>
      </c>
      <c r="K1962" s="66">
        <v>3459.5907267036287</v>
      </c>
      <c r="L1962" s="66">
        <v>5964.4088718337789</v>
      </c>
      <c r="M1962" s="67">
        <v>42409</v>
      </c>
      <c r="N1962" s="22">
        <f>IF(Tabela1[[#This Row],[Entry]]=$B$1,Tabela1[[#This Row],[real]],Tabela1[[#This Row],[L2]]/Tabela1[[#This Row],[days2]])</f>
        <v>3.9329391964024309</v>
      </c>
      <c r="O1962" s="42">
        <f>IF(Tabela1[[#This Row],[Entry]]=$B$1,Tabela1[[#This Row],[real]],Tabela1[[#This Row],[L]]/($B$1-Tabela1[[#This Row],[Entry]]))</f>
        <v>3.957802834660769</v>
      </c>
      <c r="P1962" s="115">
        <v>879.64510864246586</v>
      </c>
      <c r="Q1962" s="43">
        <f>MIN(500,$B$1-Tabela1[[#This Row],[Entry]])</f>
        <v>500</v>
      </c>
      <c r="R1962" s="41">
        <f>(0.25-Tabela1[[#This Row],[days]]/2000)*$L$2+(Tabela1[[#This Row],[days]]/2000+0.75)*(IF(Tabela1[[#This Row],[real]]&gt;Tabela1[[#This Row],[AV2]],0.4*Tabela1[[#This Row],[real]]+0.6*Tabela1[[#This Row],[AV2]],Tabela1[[#This Row],[AV2]]))</f>
        <v>3.9329391964024309</v>
      </c>
      <c r="S1962" s="42">
        <f>Tabela1[[#This Row],[real]]-Tabela1[[#This Row],[AV2]]</f>
        <v>-0.20425191783290542</v>
      </c>
      <c r="T1962" s="64">
        <f>Tabela1[[#This Row],[real]]/Tabela1[[#This Row],[AV2]]</f>
        <v>0.94806634233762366</v>
      </c>
      <c r="U1962" s="172">
        <v>43350</v>
      </c>
      <c r="V1962" s="191" t="s">
        <v>4013</v>
      </c>
      <c r="W1962" s="191"/>
      <c r="X1962" s="2"/>
    </row>
    <row r="1963" spans="1:24" x14ac:dyDescent="0.2">
      <c r="A1963" s="65">
        <v>9553</v>
      </c>
      <c r="B1963" s="65" t="s">
        <v>2304</v>
      </c>
      <c r="C1963" s="65" t="s">
        <v>2304</v>
      </c>
      <c r="D1963" s="39">
        <v>3</v>
      </c>
      <c r="E1963" s="41">
        <v>2.9651273693356939</v>
      </c>
      <c r="F1963" s="116">
        <v>1999</v>
      </c>
      <c r="G19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3" s="39"/>
      <c r="I1963" s="41">
        <v>0.64</v>
      </c>
      <c r="J1963" s="23">
        <f>(Tabela1[[#This Row],[real]]-1)^3/Tabela1[[#This Row],[Z]]*0.00002</f>
        <v>2.371494570508121E-4</v>
      </c>
      <c r="K1963" s="66">
        <v>2718.2859138025365</v>
      </c>
      <c r="L1963" s="66">
        <v>4685.6883659683363</v>
      </c>
      <c r="M1963" s="67">
        <v>42409</v>
      </c>
      <c r="N1963" s="22">
        <f>IF(Tabela1[[#This Row],[Entry]]=$B$1,Tabela1[[#This Row],[real]],Tabela1[[#This Row],[L2]]/Tabela1[[#This Row],[days2]])</f>
        <v>3.0902075019749713</v>
      </c>
      <c r="O1963" s="42">
        <f>IF(Tabela1[[#This Row],[Entry]]=$B$1,Tabela1[[#This Row],[real]],Tabela1[[#This Row],[L]]/($B$1-Tabela1[[#This Row],[Entry]]))</f>
        <v>3.1092822600984316</v>
      </c>
      <c r="P1963" s="115">
        <v>879.64510864246586</v>
      </c>
      <c r="Q1963" s="43">
        <f>MIN(500,$B$1-Tabela1[[#This Row],[Entry]])</f>
        <v>500</v>
      </c>
      <c r="R1963" s="41">
        <f>(0.25-Tabela1[[#This Row],[days]]/2000)*$L$2+(Tabela1[[#This Row],[days]]/2000+0.75)*(IF(Tabela1[[#This Row],[real]]&gt;Tabela1[[#This Row],[AV2]],0.4*Tabela1[[#This Row],[real]]+0.6*Tabela1[[#This Row],[AV2]],Tabela1[[#This Row],[AV2]]))</f>
        <v>3.0902075019749713</v>
      </c>
      <c r="S1963" s="42">
        <f>Tabela1[[#This Row],[real]]-Tabela1[[#This Row],[AV2]]</f>
        <v>-0.12508013263927742</v>
      </c>
      <c r="T1963" s="64">
        <f>Tabela1[[#This Row],[real]]/Tabela1[[#This Row],[AV2]]</f>
        <v>0.95952371076720966</v>
      </c>
      <c r="U1963" s="168">
        <v>43350</v>
      </c>
      <c r="V1963" s="191" t="s">
        <v>4253</v>
      </c>
      <c r="W1963" s="191"/>
      <c r="X1963" s="2"/>
    </row>
    <row r="1964" spans="1:24" x14ac:dyDescent="0.2">
      <c r="A1964" s="10">
        <v>3448772</v>
      </c>
      <c r="B1964" s="10" t="s">
        <v>2513</v>
      </c>
      <c r="C1964" s="10" t="s">
        <v>217</v>
      </c>
      <c r="D1964" s="2">
        <v>3.5</v>
      </c>
      <c r="E1964" s="21">
        <v>3.5851066723627736</v>
      </c>
      <c r="F1964" s="116">
        <v>2011</v>
      </c>
      <c r="G19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4" s="39"/>
      <c r="I1964" s="21">
        <v>0.78999999999999992</v>
      </c>
      <c r="J1964" s="23">
        <f>(Tabela1[[#This Row],[real]]-1)^3/Tabela1[[#This Row],[Z]]*0.00002</f>
        <v>4.3735924403628631E-4</v>
      </c>
      <c r="K1964" s="24">
        <v>3396.8335191695437</v>
      </c>
      <c r="L1964" s="66">
        <v>5881.4487563657549</v>
      </c>
      <c r="M1964" s="1">
        <v>42409</v>
      </c>
      <c r="N1964" s="22">
        <f>IF(Tabela1[[#This Row],[Entry]]=$B$1,Tabela1[[#This Row],[real]],Tabela1[[#This Row],[L2]]/Tabela1[[#This Row],[days2]])</f>
        <v>3.861595415919258</v>
      </c>
      <c r="O1964" s="22">
        <f>IF(Tabela1[[#This Row],[Entry]]=$B$1,Tabela1[[#This Row],[real]],Tabela1[[#This Row],[L]]/($B$1-Tabela1[[#This Row],[Entry]]))</f>
        <v>3.9027529902891538</v>
      </c>
      <c r="P1964" s="35">
        <v>879.64510864246586</v>
      </c>
      <c r="Q1964" s="3">
        <f>MIN(500,$B$1-Tabela1[[#This Row],[Entry]])</f>
        <v>500</v>
      </c>
      <c r="R1964" s="21">
        <f>(0.25-Tabela1[[#This Row],[days]]/2000)*$L$2+(Tabela1[[#This Row],[days]]/2000+0.75)*(IF(Tabela1[[#This Row],[real]]&gt;Tabela1[[#This Row],[AV2]],0.4*Tabela1[[#This Row],[real]]+0.6*Tabela1[[#This Row],[AV2]],Tabela1[[#This Row],[AV2]]))</f>
        <v>3.861595415919258</v>
      </c>
      <c r="S1964" s="22">
        <f>Tabela1[[#This Row],[real]]-Tabela1[[#This Row],[AV2]]</f>
        <v>-0.27648874355648445</v>
      </c>
      <c r="T1964" s="47">
        <f>Tabela1[[#This Row],[real]]/Tabela1[[#This Row],[AV2]]</f>
        <v>0.92840038539079683</v>
      </c>
      <c r="U1964" s="172">
        <v>43350</v>
      </c>
      <c r="V1964" s="191" t="s">
        <v>4173</v>
      </c>
      <c r="W1964" s="191"/>
      <c r="X1964" s="2"/>
    </row>
    <row r="1965" spans="1:24" x14ac:dyDescent="0.2">
      <c r="A1965" s="65">
        <v>8340168</v>
      </c>
      <c r="B1965" s="65" t="s">
        <v>3199</v>
      </c>
      <c r="C1965" s="65" t="s">
        <v>3200</v>
      </c>
      <c r="D1965" s="39">
        <v>3.5</v>
      </c>
      <c r="E1965" s="41">
        <v>3.2920585069060331</v>
      </c>
      <c r="F1965" s="116">
        <v>2016</v>
      </c>
      <c r="G19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5" s="39"/>
      <c r="I1965" s="41">
        <v>0.41</v>
      </c>
      <c r="J1965" s="23">
        <f>(Tabela1[[#This Row],[real]]-1)^3/Tabela1[[#This Row],[Z]]*0.00002</f>
        <v>5.873855204003315E-4</v>
      </c>
      <c r="K1965" s="66">
        <v>2463.3322239416061</v>
      </c>
      <c r="L1965" s="66">
        <v>3980.8230911213559</v>
      </c>
      <c r="M1965" s="67">
        <v>42683</v>
      </c>
      <c r="N1965" s="22">
        <f>IF(Tabela1[[#This Row],[Entry]]=$B$1,Tabela1[[#This Row],[real]],Tabela1[[#This Row],[L2]]/Tabela1[[#This Row],[days2]])</f>
        <v>3.2743150426464349</v>
      </c>
      <c r="O1965" s="42">
        <f>IF(Tabela1[[#This Row],[Entry]]=$B$1,Tabela1[[#This Row],[real]],Tabela1[[#This Row],[L]]/($B$1-Tabela1[[#This Row],[Entry]]))</f>
        <v>3.228566983877823</v>
      </c>
      <c r="P1965" s="115">
        <v>752.31985678160049</v>
      </c>
      <c r="Q1965" s="43">
        <f>MIN(500,$B$1-Tabela1[[#This Row],[Entry]])</f>
        <v>500</v>
      </c>
      <c r="R1965" s="41">
        <f>(0.25-Tabela1[[#This Row],[days]]/2000)*$L$2+(Tabela1[[#This Row],[days]]/2000+0.75)*(IF(Tabela1[[#This Row],[real]]&gt;Tabela1[[#This Row],[AV2]],0.4*Tabela1[[#This Row],[real]]+0.6*Tabela1[[#This Row],[AV2]],Tabela1[[#This Row],[AV2]]))</f>
        <v>3.2814124283502739</v>
      </c>
      <c r="S1965" s="42">
        <f>Tabela1[[#This Row],[real]]-Tabela1[[#This Row],[AV2]]</f>
        <v>1.7743464259598163E-2</v>
      </c>
      <c r="T1965" s="64">
        <f>Tabela1[[#This Row],[real]]/Tabela1[[#This Row],[AV2]]</f>
        <v>1.0054189850483224</v>
      </c>
      <c r="U1965" s="172">
        <v>43349</v>
      </c>
      <c r="V1965" s="191" t="s">
        <v>4170</v>
      </c>
      <c r="W1965" s="191"/>
      <c r="X1965" s="2"/>
    </row>
    <row r="1966" spans="1:24" x14ac:dyDescent="0.2">
      <c r="A1966" s="65">
        <v>3556457</v>
      </c>
      <c r="B1966" s="65" t="s">
        <v>5930</v>
      </c>
      <c r="C1966" s="65" t="s">
        <v>2654</v>
      </c>
      <c r="D1966" s="39">
        <v>3.5</v>
      </c>
      <c r="E1966" s="41">
        <v>3.3104693942494205</v>
      </c>
      <c r="F1966" s="116">
        <v>2011</v>
      </c>
      <c r="G19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6" s="39"/>
      <c r="I1966" s="41">
        <v>0.43</v>
      </c>
      <c r="J1966" s="23">
        <f>(Tabela1[[#This Row],[real]]-1)^3/Tabela1[[#This Row],[Z]]*0.00002</f>
        <v>5.7367008050976669E-4</v>
      </c>
      <c r="K1966" s="66">
        <v>2659.2827485484481</v>
      </c>
      <c r="L1966" s="66">
        <v>4409.3610352398609</v>
      </c>
      <c r="M1966" s="67">
        <v>42409</v>
      </c>
      <c r="N1966" s="22">
        <f>IF(Tabela1[[#This Row],[Entry]]=$B$1,Tabela1[[#This Row],[real]],Tabela1[[#This Row],[L2]]/Tabela1[[#This Row],[days2]])</f>
        <v>3.0231313997214766</v>
      </c>
      <c r="O1966" s="42">
        <f>IF(Tabela1[[#This Row],[Entry]]=$B$1,Tabela1[[#This Row],[real]],Tabela1[[#This Row],[L]]/($B$1-Tabela1[[#This Row],[Entry]]))</f>
        <v>2.9259197314133116</v>
      </c>
      <c r="P1966" s="115">
        <v>879.64510864246586</v>
      </c>
      <c r="Q1966" s="43">
        <f>MIN(500,$B$1-Tabela1[[#This Row],[Entry]])</f>
        <v>500</v>
      </c>
      <c r="R1966" s="41">
        <f>(0.25-Tabela1[[#This Row],[days]]/2000)*$L$2+(Tabela1[[#This Row],[days]]/2000+0.75)*(IF(Tabela1[[#This Row],[real]]&gt;Tabela1[[#This Row],[AV2]],0.4*Tabela1[[#This Row],[real]]+0.6*Tabela1[[#This Row],[AV2]],Tabela1[[#This Row],[AV2]]))</f>
        <v>3.1380665975326538</v>
      </c>
      <c r="S1966" s="42">
        <f>Tabela1[[#This Row],[real]]-Tabela1[[#This Row],[AV2]]</f>
        <v>0.28733799452794395</v>
      </c>
      <c r="T1966" s="64">
        <f>Tabela1[[#This Row],[real]]/Tabela1[[#This Row],[AV2]]</f>
        <v>1.0950464788114789</v>
      </c>
      <c r="U1966" s="168">
        <v>43349</v>
      </c>
      <c r="V1966" s="191" t="s">
        <v>3985</v>
      </c>
      <c r="W1966" s="191"/>
      <c r="X1966" s="2"/>
    </row>
    <row r="1967" spans="1:24" x14ac:dyDescent="0.2">
      <c r="A1967" s="403">
        <v>84847</v>
      </c>
      <c r="B1967" s="403" t="s">
        <v>5486</v>
      </c>
      <c r="C1967" s="65" t="s">
        <v>5945</v>
      </c>
      <c r="D1967" s="404">
        <v>3</v>
      </c>
      <c r="E1967" s="405">
        <v>2.9830881021134377</v>
      </c>
      <c r="F1967" s="116">
        <v>2003</v>
      </c>
      <c r="G19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7" s="404"/>
      <c r="I1967" s="405">
        <v>0.35</v>
      </c>
      <c r="J1967" s="362">
        <f>(Tabela1[[#This Row],[real]]-1)^3/Tabela1[[#This Row],[Z]]*0.00002</f>
        <v>4.456439121195063E-4</v>
      </c>
      <c r="K1967" s="407">
        <v>1359.7967533200681</v>
      </c>
      <c r="L1967" s="66">
        <v>1792.5468653918269</v>
      </c>
      <c r="M1967" s="367">
        <v>43348</v>
      </c>
      <c r="N1967" s="365">
        <f>IF(Tabela1[[#This Row],[Entry]]=$B$1,Tabela1[[#This Row],[real]],Tabela1[[#This Row],[L2]]/Tabela1[[#This Row],[days2]])</f>
        <v>3.1367614937971462</v>
      </c>
      <c r="O1967" s="408">
        <f>IF(Tabela1[[#This Row],[Entry]]=$B$1,Tabela1[[#This Row],[real]],Tabela1[[#This Row],[L]]/($B$1-Tabela1[[#This Row],[Entry]]))</f>
        <v>3.1558923686475828</v>
      </c>
      <c r="P1967" s="406">
        <v>433.50339386944984</v>
      </c>
      <c r="Q1967" s="409">
        <f>MIN(500,$B$1-Tabela1[[#This Row],[Entry]])</f>
        <v>500</v>
      </c>
      <c r="R1967" s="405">
        <f>(0.25-Tabela1[[#This Row],[days]]/2000)*$L$2+(Tabela1[[#This Row],[days]]/2000+0.75)*(IF(Tabela1[[#This Row],[real]]&gt;Tabela1[[#This Row],[AV2]],0.4*Tabela1[[#This Row],[real]]+0.6*Tabela1[[#This Row],[AV2]],Tabela1[[#This Row],[AV2]]))</f>
        <v>3.1367614937971462</v>
      </c>
      <c r="S1967" s="408">
        <f>Tabela1[[#This Row],[real]]-Tabela1[[#This Row],[AV2]]</f>
        <v>-0.15367339168370853</v>
      </c>
      <c r="T1967" s="408">
        <f>Tabela1[[#This Row],[real]]/Tabela1[[#This Row],[AV2]]</f>
        <v>0.95100890138201677</v>
      </c>
      <c r="U1967" s="367">
        <v>43348</v>
      </c>
      <c r="V1967" s="191" t="s">
        <v>4805</v>
      </c>
      <c r="W1967" s="191"/>
      <c r="X1967" s="2"/>
    </row>
    <row r="1968" spans="1:24" x14ac:dyDescent="0.2">
      <c r="A1968" s="65">
        <v>3509185</v>
      </c>
      <c r="B1968" s="65" t="s">
        <v>3203</v>
      </c>
      <c r="C1968" s="65" t="s">
        <v>3203</v>
      </c>
      <c r="D1968" s="39">
        <v>3</v>
      </c>
      <c r="E1968" s="41">
        <v>2.9880681209734306</v>
      </c>
      <c r="F1968" s="116">
        <v>2011</v>
      </c>
      <c r="G19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8" s="39"/>
      <c r="I1968" s="41">
        <v>0.42</v>
      </c>
      <c r="J1968" s="23">
        <f>(Tabela1[[#This Row],[real]]-1)^3/Tabela1[[#This Row],[Z]]*0.00002</f>
        <v>3.7417476054120549E-4</v>
      </c>
      <c r="K1968" s="66">
        <v>2279.9978125686598</v>
      </c>
      <c r="L1968" s="66">
        <v>3721.7026170012909</v>
      </c>
      <c r="M1968" s="67">
        <v>42684</v>
      </c>
      <c r="N1968" s="22">
        <f>IF(Tabela1[[#This Row],[Entry]]=$B$1,Tabela1[[#This Row],[real]],Tabela1[[#This Row],[L2]]/Tabela1[[#This Row],[days2]])</f>
        <v>3.0324960383684876</v>
      </c>
      <c r="O1968" s="42">
        <f>IF(Tabela1[[#This Row],[Entry]]=$B$1,Tabela1[[#This Row],[real]],Tabela1[[#This Row],[L]]/($B$1-Tabela1[[#This Row],[Entry]]))</f>
        <v>3.0208625137997491</v>
      </c>
      <c r="P1968" s="115">
        <v>751.85516608137789</v>
      </c>
      <c r="Q1968" s="43">
        <f>MIN(500,$B$1-Tabela1[[#This Row],[Entry]])</f>
        <v>500</v>
      </c>
      <c r="R1968" s="41">
        <f>(0.25-Tabela1[[#This Row],[days]]/2000)*$L$2+(Tabela1[[#This Row],[days]]/2000+0.75)*(IF(Tabela1[[#This Row],[real]]&gt;Tabela1[[#This Row],[AV2]],0.4*Tabela1[[#This Row],[real]]+0.6*Tabela1[[#This Row],[AV2]],Tabela1[[#This Row],[AV2]]))</f>
        <v>3.0324960383684876</v>
      </c>
      <c r="S1968" s="42">
        <f>Tabela1[[#This Row],[real]]-Tabela1[[#This Row],[AV2]]</f>
        <v>-4.4427917395057026E-2</v>
      </c>
      <c r="T1968" s="64">
        <f>Tabela1[[#This Row],[real]]/Tabela1[[#This Row],[AV2]]</f>
        <v>0.98534938979872178</v>
      </c>
      <c r="U1968" s="168">
        <v>43348</v>
      </c>
      <c r="V1968" s="191" t="s">
        <v>4290</v>
      </c>
      <c r="W1968" s="191"/>
      <c r="X1968" s="2"/>
    </row>
    <row r="1969" spans="1:24" x14ac:dyDescent="0.2">
      <c r="A1969" s="358">
        <v>9069254</v>
      </c>
      <c r="B1969" s="33" t="s">
        <v>6542</v>
      </c>
      <c r="C1969" s="33" t="s">
        <v>6542</v>
      </c>
      <c r="D1969" s="359">
        <v>3</v>
      </c>
      <c r="E1969" s="360">
        <v>3.0189451966595446</v>
      </c>
      <c r="F1969" s="116">
        <v>2018</v>
      </c>
      <c r="G19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69" s="359"/>
      <c r="I1969" s="360">
        <v>0.33999999999999997</v>
      </c>
      <c r="J1969" s="362">
        <f>(Tabela1[[#This Row],[real]]-1)^3/Tabela1[[#This Row],[Z]]*0.00002</f>
        <v>4.8408839309366832E-4</v>
      </c>
      <c r="K1969" s="363">
        <v>1381.9950600602758</v>
      </c>
      <c r="L1969" s="66">
        <v>1822.7905766361514</v>
      </c>
      <c r="M1969" s="364">
        <v>43348</v>
      </c>
      <c r="N1969" s="365">
        <f>IF(Tabela1[[#This Row],[Entry]]=$B$1,Tabela1[[#This Row],[real]],Tabela1[[#This Row],[L2]]/Tabela1[[#This Row],[days2]])</f>
        <v>3.1879682595436973</v>
      </c>
      <c r="O1969" s="365">
        <f>IF(Tabela1[[#This Row],[Entry]]=$B$1,Tabela1[[#This Row],[real]],Tabela1[[#This Row],[L]]/($B$1-Tabela1[[#This Row],[Entry]]))</f>
        <v>3.2091383391481538</v>
      </c>
      <c r="P1969" s="361">
        <v>433.50339386944984</v>
      </c>
      <c r="Q1969" s="366">
        <f>MIN(500,$B$1-Tabela1[[#This Row],[Entry]])</f>
        <v>500</v>
      </c>
      <c r="R1969" s="360">
        <f>(0.25-Tabela1[[#This Row],[days]]/2000)*$L$2+(Tabela1[[#This Row],[days]]/2000+0.75)*(IF(Tabela1[[#This Row],[real]]&gt;Tabela1[[#This Row],[AV2]],0.4*Tabela1[[#This Row],[real]]+0.6*Tabela1[[#This Row],[AV2]],Tabela1[[#This Row],[AV2]]))</f>
        <v>3.1879682595436973</v>
      </c>
      <c r="S1969" s="365">
        <f>Tabela1[[#This Row],[real]]-Tabela1[[#This Row],[AV2]]</f>
        <v>-0.1690230628841527</v>
      </c>
      <c r="T1969" s="365">
        <f>Tabela1[[#This Row],[real]]/Tabela1[[#This Row],[AV2]]</f>
        <v>0.94698094550403544</v>
      </c>
      <c r="U1969" s="367">
        <v>43348</v>
      </c>
      <c r="V1969" s="191" t="s">
        <v>3951</v>
      </c>
      <c r="W1969" s="191"/>
      <c r="X1969" s="2"/>
    </row>
    <row r="1970" spans="1:24" x14ac:dyDescent="0.2">
      <c r="A1970" s="65">
        <v>5314</v>
      </c>
      <c r="B1970" s="65" t="s">
        <v>2172</v>
      </c>
      <c r="C1970" s="65" t="s">
        <v>3204</v>
      </c>
      <c r="D1970" s="39">
        <v>3</v>
      </c>
      <c r="E1970" s="41">
        <v>3.039034318457623</v>
      </c>
      <c r="F1970" s="116">
        <v>1972</v>
      </c>
      <c r="G19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0" s="39"/>
      <c r="I1970" s="41">
        <v>0.44</v>
      </c>
      <c r="J1970" s="23">
        <f>(Tabela1[[#This Row],[real]]-1)^3/Tabela1[[#This Row],[Z]]*0.00002</f>
        <v>3.8534606206041557E-4</v>
      </c>
      <c r="K1970" s="66">
        <v>2250.9587528849979</v>
      </c>
      <c r="L1970" s="66">
        <v>3642.4837461385005</v>
      </c>
      <c r="M1970" s="67">
        <v>42684</v>
      </c>
      <c r="N1970" s="22">
        <f>IF(Tabela1[[#This Row],[Entry]]=$B$1,Tabela1[[#This Row],[real]],Tabela1[[#This Row],[L2]]/Tabela1[[#This Row],[days2]])</f>
        <v>2.9938728287481937</v>
      </c>
      <c r="O1970" s="42">
        <f>IF(Tabela1[[#This Row],[Entry]]=$B$1,Tabela1[[#This Row],[real]],Tabela1[[#This Row],[L]]/($B$1-Tabela1[[#This Row],[Entry]]))</f>
        <v>2.9565614822552764</v>
      </c>
      <c r="P1970" s="115">
        <v>751.85516608137789</v>
      </c>
      <c r="Q1970" s="43">
        <f>MIN(500,$B$1-Tabela1[[#This Row],[Entry]])</f>
        <v>500</v>
      </c>
      <c r="R1970" s="41">
        <f>(0.25-Tabela1[[#This Row],[days]]/2000)*$L$2+(Tabela1[[#This Row],[days]]/2000+0.75)*(IF(Tabela1[[#This Row],[real]]&gt;Tabela1[[#This Row],[AV2]],0.4*Tabela1[[#This Row],[real]]+0.6*Tabela1[[#This Row],[AV2]],Tabela1[[#This Row],[AV2]]))</f>
        <v>3.0119374246319657</v>
      </c>
      <c r="S1970" s="42">
        <f>Tabela1[[#This Row],[real]]-Tabela1[[#This Row],[AV2]]</f>
        <v>4.5161489709429237E-2</v>
      </c>
      <c r="T1970" s="64">
        <f>Tabela1[[#This Row],[real]]/Tabela1[[#This Row],[AV2]]</f>
        <v>1.0150846386245178</v>
      </c>
      <c r="U1970" s="168">
        <v>43348</v>
      </c>
      <c r="V1970" s="191" t="s">
        <v>4410</v>
      </c>
      <c r="W1970" s="191"/>
      <c r="X1970" s="2"/>
    </row>
    <row r="1971" spans="1:24" x14ac:dyDescent="0.2">
      <c r="A1971" s="403">
        <v>1197384</v>
      </c>
      <c r="B1971" s="403" t="s">
        <v>5259</v>
      </c>
      <c r="C1971" s="403" t="s">
        <v>5484</v>
      </c>
      <c r="D1971" s="404">
        <v>3</v>
      </c>
      <c r="E1971" s="405">
        <v>3.1885639215271562</v>
      </c>
      <c r="F1971" s="116">
        <v>2008</v>
      </c>
      <c r="G19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1" s="404"/>
      <c r="I1971" s="405">
        <v>0.32999999999999996</v>
      </c>
      <c r="J1971" s="362">
        <f>(Tabela1[[#This Row],[real]]-1)^3/Tabela1[[#This Row],[Z]]*0.00002</f>
        <v>6.3532180718781799E-4</v>
      </c>
      <c r="K1971" s="407">
        <v>1480.000062378349</v>
      </c>
      <c r="L1971" s="66">
        <v>1955.4688352572589</v>
      </c>
      <c r="M1971" s="367">
        <v>43348</v>
      </c>
      <c r="N1971" s="365">
        <f>IF(Tabela1[[#This Row],[Entry]]=$B$1,Tabela1[[#This Row],[real]],Tabela1[[#This Row],[L2]]/Tabela1[[#This Row],[days2]])</f>
        <v>3.4140449263104342</v>
      </c>
      <c r="O1971" s="408">
        <f>IF(Tabela1[[#This Row],[Entry]]=$B$1,Tabela1[[#This Row],[real]],Tabela1[[#This Row],[L]]/($B$1-Tabela1[[#This Row],[Entry]]))</f>
        <v>3.4427268226360193</v>
      </c>
      <c r="P1971" s="406">
        <v>433.50339386944984</v>
      </c>
      <c r="Q1971" s="409">
        <f>MIN(500,$B$1-Tabela1[[#This Row],[Entry]])</f>
        <v>500</v>
      </c>
      <c r="R1971" s="405">
        <f>(0.25-Tabela1[[#This Row],[days]]/2000)*$L$2+(Tabela1[[#This Row],[days]]/2000+0.75)*(IF(Tabela1[[#This Row],[real]]&gt;Tabela1[[#This Row],[AV2]],0.4*Tabela1[[#This Row],[real]]+0.6*Tabela1[[#This Row],[AV2]],Tabela1[[#This Row],[AV2]]))</f>
        <v>3.4140449263104342</v>
      </c>
      <c r="S1971" s="408">
        <f>Tabela1[[#This Row],[real]]-Tabela1[[#This Row],[AV2]]</f>
        <v>-0.22548100478327804</v>
      </c>
      <c r="T1971" s="408">
        <f>Tabela1[[#This Row],[real]]/Tabela1[[#This Row],[AV2]]</f>
        <v>0.93395488060347354</v>
      </c>
      <c r="U1971" s="367">
        <v>43348</v>
      </c>
      <c r="V1971" s="191" t="s">
        <v>5485</v>
      </c>
      <c r="W1971" s="191"/>
      <c r="X1971" s="2"/>
    </row>
    <row r="1972" spans="1:24" x14ac:dyDescent="0.2">
      <c r="A1972" s="358">
        <v>9240617</v>
      </c>
      <c r="B1972" s="358" t="s">
        <v>5482</v>
      </c>
      <c r="C1972" s="358" t="s">
        <v>5483</v>
      </c>
      <c r="D1972" s="359">
        <v>3</v>
      </c>
      <c r="E1972" s="360">
        <v>3.0643517671382616</v>
      </c>
      <c r="F1972" s="116">
        <v>2018</v>
      </c>
      <c r="G19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2" s="359"/>
      <c r="I1972" s="360">
        <v>0.33999999999999997</v>
      </c>
      <c r="J1972" s="362">
        <f>(Tabela1[[#This Row],[real]]-1)^3/Tabela1[[#This Row],[Z]]*0.00002</f>
        <v>5.1749027032813337E-4</v>
      </c>
      <c r="K1972" s="363">
        <v>1406.9001253862614</v>
      </c>
      <c r="L1972" s="66">
        <v>1856.8813864616586</v>
      </c>
      <c r="M1972" s="364">
        <v>43347</v>
      </c>
      <c r="N1972" s="365">
        <f>IF(Tabela1[[#This Row],[Entry]]=$B$1,Tabela1[[#This Row],[real]],Tabela1[[#This Row],[L2]]/Tabela1[[#This Row],[days2]])</f>
        <v>3.2411834044623968</v>
      </c>
      <c r="O1972" s="365">
        <f>IF(Tabela1[[#This Row],[Entry]]=$B$1,Tabela1[[#This Row],[real]],Tabela1[[#This Row],[L]]/($B$1-Tabela1[[#This Row],[Entry]]))</f>
        <v>3.2634119269976427</v>
      </c>
      <c r="P1972" s="361">
        <v>434.06989047558039</v>
      </c>
      <c r="Q1972" s="366">
        <f>MIN(500,$B$1-Tabela1[[#This Row],[Entry]])</f>
        <v>500</v>
      </c>
      <c r="R1972" s="360">
        <f>(0.25-Tabela1[[#This Row],[days]]/2000)*$L$2+(Tabela1[[#This Row],[days]]/2000+0.75)*(IF(Tabela1[[#This Row],[real]]&gt;Tabela1[[#This Row],[AV2]],0.4*Tabela1[[#This Row],[real]]+0.6*Tabela1[[#This Row],[AV2]],Tabela1[[#This Row],[AV2]]))</f>
        <v>3.2411834044623968</v>
      </c>
      <c r="S1972" s="365">
        <f>Tabela1[[#This Row],[real]]-Tabela1[[#This Row],[AV2]]</f>
        <v>-0.1768316373241352</v>
      </c>
      <c r="T1972" s="365">
        <f>Tabela1[[#This Row],[real]]/Tabela1[[#This Row],[AV2]]</f>
        <v>0.94544226128003839</v>
      </c>
      <c r="U1972" s="367">
        <v>43347</v>
      </c>
      <c r="V1972" s="191" t="s">
        <v>4037</v>
      </c>
      <c r="W1972" s="191"/>
      <c r="X1972" s="2"/>
    </row>
    <row r="1973" spans="1:24" x14ac:dyDescent="0.2">
      <c r="A1973" s="65">
        <v>2627964</v>
      </c>
      <c r="B1973" s="65" t="s">
        <v>2990</v>
      </c>
      <c r="C1973" s="65" t="s">
        <v>2991</v>
      </c>
      <c r="D1973" s="39">
        <v>3</v>
      </c>
      <c r="E1973" s="41">
        <v>3.1573880449260487</v>
      </c>
      <c r="F1973" s="116">
        <v>2010</v>
      </c>
      <c r="G19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3" s="39"/>
      <c r="I1973" s="41">
        <v>0.43</v>
      </c>
      <c r="J1973" s="23">
        <f>(Tabela1[[#This Row],[real]]-1)^3/Tabela1[[#This Row],[Z]]*0.00002</f>
        <v>4.6703168269607775E-4</v>
      </c>
      <c r="K1973" s="66">
        <v>2520.2955028138258</v>
      </c>
      <c r="L1973" s="66">
        <v>4164.5719583585678</v>
      </c>
      <c r="M1973" s="67">
        <v>42613</v>
      </c>
      <c r="N1973" s="22">
        <f>IF(Tabela1[[#This Row],[Entry]]=$B$1,Tabela1[[#This Row],[real]],Tabela1[[#This Row],[L2]]/Tabela1[[#This Row],[days2]])</f>
        <v>3.2111884619192397</v>
      </c>
      <c r="O1973" s="42">
        <f>IF(Tabela1[[#This Row],[Entry]]=$B$1,Tabela1[[#This Row],[real]],Tabela1[[#This Row],[L]]/($B$1-Tabela1[[#This Row],[Entry]]))</f>
        <v>3.1961411806282176</v>
      </c>
      <c r="P1973" s="115">
        <v>784.84820579715029</v>
      </c>
      <c r="Q1973" s="43">
        <f>MIN(500,$B$1-Tabela1[[#This Row],[Entry]])</f>
        <v>500</v>
      </c>
      <c r="R1973" s="41">
        <f>(0.25-Tabela1[[#This Row],[days]]/2000)*$L$2+(Tabela1[[#This Row],[days]]/2000+0.75)*(IF(Tabela1[[#This Row],[real]]&gt;Tabela1[[#This Row],[AV2]],0.4*Tabela1[[#This Row],[real]]+0.6*Tabela1[[#This Row],[AV2]],Tabela1[[#This Row],[AV2]]))</f>
        <v>3.2111884619192397</v>
      </c>
      <c r="S1973" s="42">
        <f>Tabela1[[#This Row],[real]]-Tabela1[[#This Row],[AV2]]</f>
        <v>-5.3800416993190936E-2</v>
      </c>
      <c r="T1973" s="64">
        <f>Tabela1[[#This Row],[real]]/Tabela1[[#This Row],[AV2]]</f>
        <v>0.9832459484607653</v>
      </c>
      <c r="U1973" s="168">
        <v>43347</v>
      </c>
      <c r="V1973" s="191" t="s">
        <v>4051</v>
      </c>
      <c r="W1973" s="191"/>
      <c r="X1973" s="2"/>
    </row>
    <row r="1974" spans="1:24" x14ac:dyDescent="0.2">
      <c r="A1974" s="10">
        <v>1913365</v>
      </c>
      <c r="B1974" s="10" t="s">
        <v>1802</v>
      </c>
      <c r="C1974" s="10" t="s">
        <v>1803</v>
      </c>
      <c r="D1974" s="2">
        <v>3</v>
      </c>
      <c r="E1974" s="21">
        <v>3.1883401940277998</v>
      </c>
      <c r="F1974" s="116">
        <v>2009</v>
      </c>
      <c r="G19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4" s="39"/>
      <c r="I1974" s="21">
        <v>0.66</v>
      </c>
      <c r="J1974" s="23">
        <f>(Tabela1[[#This Row],[real]]-1)^3/Tabela1[[#This Row],[Z]]*0.00002</f>
        <v>3.1756349421871319E-4</v>
      </c>
      <c r="K1974" s="24">
        <v>2579.9467528562204</v>
      </c>
      <c r="L1974" s="66">
        <v>4309.1800464834278</v>
      </c>
      <c r="M1974" s="1">
        <v>42409</v>
      </c>
      <c r="N1974" s="22">
        <f>IF(Tabela1[[#This Row],[Entry]]=$B$1,Tabela1[[#This Row],[real]],Tabela1[[#This Row],[L2]]/Tabela1[[#This Row],[days2]])</f>
        <v>2.9329404864625319</v>
      </c>
      <c r="O1974" s="22">
        <f>IF(Tabela1[[#This Row],[Entry]]=$B$1,Tabela1[[#This Row],[real]],Tabela1[[#This Row],[L]]/($B$1-Tabela1[[#This Row],[Entry]]))</f>
        <v>2.8594426320394346</v>
      </c>
      <c r="P1974" s="35">
        <v>879.64510864246586</v>
      </c>
      <c r="Q1974" s="3">
        <f>MIN(500,$B$1-Tabela1[[#This Row],[Entry]])</f>
        <v>500</v>
      </c>
      <c r="R1974" s="21">
        <f>(0.25-Tabela1[[#This Row],[days]]/2000)*$L$2+(Tabela1[[#This Row],[days]]/2000+0.75)*(IF(Tabela1[[#This Row],[real]]&gt;Tabela1[[#This Row],[AV2]],0.4*Tabela1[[#This Row],[real]]+0.6*Tabela1[[#This Row],[AV2]],Tabela1[[#This Row],[AV2]]))</f>
        <v>3.0351003694886391</v>
      </c>
      <c r="S1974" s="22">
        <f>Tabela1[[#This Row],[real]]-Tabela1[[#This Row],[AV2]]</f>
        <v>0.25539970756526786</v>
      </c>
      <c r="T1974" s="47">
        <f>Tabela1[[#This Row],[real]]/Tabela1[[#This Row],[AV2]]</f>
        <v>1.0870797442853366</v>
      </c>
      <c r="U1974" s="172">
        <v>43347</v>
      </c>
      <c r="V1974" s="191" t="s">
        <v>4548</v>
      </c>
      <c r="W1974" s="191"/>
      <c r="X1974" s="2"/>
    </row>
    <row r="1975" spans="1:24" x14ac:dyDescent="0.2">
      <c r="A1975" s="65">
        <v>10964</v>
      </c>
      <c r="B1975" s="65" t="s">
        <v>978</v>
      </c>
      <c r="C1975" s="65" t="s">
        <v>979</v>
      </c>
      <c r="D1975" s="39">
        <v>3.5</v>
      </c>
      <c r="E1975" s="41">
        <v>3.4441013545202268</v>
      </c>
      <c r="F1975" s="116">
        <v>1981</v>
      </c>
      <c r="G19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5" s="39"/>
      <c r="I1975" s="41">
        <v>0.66999999999999993</v>
      </c>
      <c r="J1975" s="23">
        <f>(Tabela1[[#This Row],[real]]-1)^3/Tabela1[[#This Row],[Z]]*0.00002</f>
        <v>4.358256917110852E-4</v>
      </c>
      <c r="K1975" s="66">
        <v>2888.3844037909898</v>
      </c>
      <c r="L1975" s="66">
        <v>4860.8728073560169</v>
      </c>
      <c r="M1975" s="67">
        <v>42409</v>
      </c>
      <c r="N1975" s="22">
        <f>IF(Tabela1[[#This Row],[Entry]]=$B$1,Tabela1[[#This Row],[real]],Tabela1[[#This Row],[L2]]/Tabela1[[#This Row],[days2]])</f>
        <v>3.2835792246358997</v>
      </c>
      <c r="O1975" s="42">
        <f>IF(Tabela1[[#This Row],[Entry]]=$B$1,Tabela1[[#This Row],[real]],Tabela1[[#This Row],[L]]/($B$1-Tabela1[[#This Row],[Entry]]))</f>
        <v>3.2255294010325262</v>
      </c>
      <c r="P1975" s="115">
        <v>879.64510864246586</v>
      </c>
      <c r="Q1975" s="43">
        <f>MIN(500,$B$1-Tabela1[[#This Row],[Entry]])</f>
        <v>500</v>
      </c>
      <c r="R1975" s="41">
        <f>(0.25-Tabela1[[#This Row],[days]]/2000)*$L$2+(Tabela1[[#This Row],[days]]/2000+0.75)*(IF(Tabela1[[#This Row],[real]]&gt;Tabela1[[#This Row],[AV2]],0.4*Tabela1[[#This Row],[real]]+0.6*Tabela1[[#This Row],[AV2]],Tabela1[[#This Row],[AV2]]))</f>
        <v>3.3477880765896306</v>
      </c>
      <c r="S1975" s="42">
        <f>Tabela1[[#This Row],[real]]-Tabela1[[#This Row],[AV2]]</f>
        <v>0.16052212988432712</v>
      </c>
      <c r="T1975" s="64">
        <f>Tabela1[[#This Row],[real]]/Tabela1[[#This Row],[AV2]]</f>
        <v>1.0488863276634133</v>
      </c>
      <c r="U1975" s="168">
        <v>43347</v>
      </c>
      <c r="V1975" s="191" t="s">
        <v>3989</v>
      </c>
      <c r="W1975" s="191"/>
      <c r="X1975" s="2"/>
    </row>
    <row r="1976" spans="1:24" x14ac:dyDescent="0.2">
      <c r="A1976" s="65">
        <v>3776055</v>
      </c>
      <c r="B1976" s="65" t="s">
        <v>137</v>
      </c>
      <c r="C1976" s="65" t="s">
        <v>138</v>
      </c>
      <c r="D1976" s="39">
        <v>3.5</v>
      </c>
      <c r="E1976" s="41">
        <v>3.5290687740180653</v>
      </c>
      <c r="F1976" s="116">
        <v>2012</v>
      </c>
      <c r="G19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6" s="39">
        <v>3</v>
      </c>
      <c r="I1976" s="41">
        <v>0.85</v>
      </c>
      <c r="J1976" s="23">
        <f>(Tabela1[[#This Row],[real]]-1)^3/Tabela1[[#This Row],[Z]]*0.00002</f>
        <v>3.8062121242209992E-4</v>
      </c>
      <c r="K1976" s="66">
        <v>3262.3747446397097</v>
      </c>
      <c r="L1976" s="66">
        <v>5621.6182254423247</v>
      </c>
      <c r="M1976" s="67">
        <v>42409</v>
      </c>
      <c r="N1976" s="22">
        <f>IF(Tabela1[[#This Row],[Entry]]=$B$1,Tabela1[[#This Row],[real]],Tabela1[[#This Row],[L2]]/Tabela1[[#This Row],[days2]])</f>
        <v>3.7087397094431078</v>
      </c>
      <c r="O1976" s="42">
        <f>IF(Tabela1[[#This Row],[Entry]]=$B$1,Tabela1[[#This Row],[real]],Tabela1[[#This Row],[L]]/($B$1-Tabela1[[#This Row],[Entry]]))</f>
        <v>3.730337243160136</v>
      </c>
      <c r="P1976" s="115">
        <v>879.64510864246586</v>
      </c>
      <c r="Q1976" s="43">
        <f>MIN(500,$B$1-Tabela1[[#This Row],[Entry]])</f>
        <v>500</v>
      </c>
      <c r="R1976" s="41">
        <f>(0.25-Tabela1[[#This Row],[days]]/2000)*$L$2+(Tabela1[[#This Row],[days]]/2000+0.75)*(IF(Tabela1[[#This Row],[real]]&gt;Tabela1[[#This Row],[AV2]],0.4*Tabela1[[#This Row],[real]]+0.6*Tabela1[[#This Row],[AV2]],Tabela1[[#This Row],[AV2]]))</f>
        <v>3.7087397094431078</v>
      </c>
      <c r="S1976" s="42">
        <f>Tabela1[[#This Row],[real]]-Tabela1[[#This Row],[AV2]]</f>
        <v>-0.17967093542504253</v>
      </c>
      <c r="T1976" s="64">
        <f>Tabela1[[#This Row],[real]]/Tabela1[[#This Row],[AV2]]</f>
        <v>0.95155471952707582</v>
      </c>
      <c r="U1976" s="168">
        <v>43347</v>
      </c>
      <c r="V1976" s="191" t="s">
        <v>4301</v>
      </c>
      <c r="W1976" s="191"/>
      <c r="X1976" s="2"/>
    </row>
    <row r="1977" spans="1:24" x14ac:dyDescent="0.2">
      <c r="A1977" s="65">
        <v>2959</v>
      </c>
      <c r="B1977" s="65" t="s">
        <v>913</v>
      </c>
      <c r="C1977" s="65" t="s">
        <v>2616</v>
      </c>
      <c r="D1977" s="39">
        <v>3</v>
      </c>
      <c r="E1977" s="41">
        <v>2.6708131813009515</v>
      </c>
      <c r="F1977" s="116">
        <v>1986</v>
      </c>
      <c r="G19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6.3814293472088028</v>
      </c>
      <c r="H1977" s="39"/>
      <c r="I1977" s="41">
        <v>0.47</v>
      </c>
      <c r="J1977" s="23">
        <f>(Tabela1[[#This Row],[real]]-1)^3/Tabela1[[#This Row],[Z]]*0.00002</f>
        <v>1.9847957265787988E-4</v>
      </c>
      <c r="K1977" s="66">
        <v>2324.2672102441506</v>
      </c>
      <c r="L1977" s="66">
        <v>3960.230803079839</v>
      </c>
      <c r="M1977" s="67">
        <v>42409</v>
      </c>
      <c r="N1977" s="22">
        <f>IF(Tabela1[[#This Row],[Entry]]=$B$1,Tabela1[[#This Row],[real]],Tabela1[[#This Row],[L2]]/Tabela1[[#This Row],[days2]])</f>
        <v>2.6422783318048952</v>
      </c>
      <c r="O1977" s="42">
        <f>IF(Tabela1[[#This Row],[Entry]]=$B$1,Tabela1[[#This Row],[real]],Tabela1[[#This Row],[L]]/($B$1-Tabela1[[#This Row],[Entry]]))</f>
        <v>2.6278903802785925</v>
      </c>
      <c r="P1977" s="115">
        <v>879.64510864246586</v>
      </c>
      <c r="Q1977" s="43">
        <f>MIN(500,$B$1-Tabela1[[#This Row],[Entry]])</f>
        <v>500</v>
      </c>
      <c r="R1977" s="41">
        <f>(0.25-Tabela1[[#This Row],[days]]/2000)*$L$2+(Tabela1[[#This Row],[days]]/2000+0.75)*(IF(Tabela1[[#This Row],[real]]&gt;Tabela1[[#This Row],[AV2]],0.4*Tabela1[[#This Row],[real]]+0.6*Tabela1[[#This Row],[AV2]],Tabela1[[#This Row],[AV2]]))</f>
        <v>2.653692271603318</v>
      </c>
      <c r="S1977" s="42">
        <f>Tabela1[[#This Row],[real]]-Tabela1[[#This Row],[AV2]]</f>
        <v>2.8534849496056225E-2</v>
      </c>
      <c r="T1977" s="64">
        <f>Tabela1[[#This Row],[real]]/Tabela1[[#This Row],[AV2]]</f>
        <v>1.0107993352375428</v>
      </c>
      <c r="U1977" s="168">
        <v>43346</v>
      </c>
      <c r="V1977" s="191" t="s">
        <v>4492</v>
      </c>
      <c r="W1977" s="191"/>
      <c r="X1977" s="2"/>
    </row>
    <row r="1978" spans="1:24" x14ac:dyDescent="0.2">
      <c r="A1978" s="65">
        <v>400077</v>
      </c>
      <c r="B1978" s="65" t="s">
        <v>2570</v>
      </c>
      <c r="C1978" s="65" t="s">
        <v>616</v>
      </c>
      <c r="D1978" s="39">
        <v>2.5</v>
      </c>
      <c r="E1978" s="41">
        <v>2.4486528220316313</v>
      </c>
      <c r="F1978" s="116">
        <v>2005</v>
      </c>
      <c r="G19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8" s="39"/>
      <c r="I1978" s="41">
        <v>0.44999999999999996</v>
      </c>
      <c r="J1978" s="23">
        <f>(Tabela1[[#This Row],[real]]-1)^3/Tabela1[[#This Row],[Z]]*0.00002</f>
        <v>1.3511713632375193E-4</v>
      </c>
      <c r="K1978" s="66">
        <v>2214.8752495664003</v>
      </c>
      <c r="L1978" s="66">
        <v>3812.7623583737741</v>
      </c>
      <c r="M1978" s="67">
        <v>42409</v>
      </c>
      <c r="N1978" s="22">
        <f>IF(Tabela1[[#This Row],[Entry]]=$B$1,Tabela1[[#This Row],[real]],Tabela1[[#This Row],[L2]]/Tabela1[[#This Row],[days2]])</f>
        <v>2.5179191333020214</v>
      </c>
      <c r="O1978" s="42">
        <f>IF(Tabela1[[#This Row],[Entry]]=$B$1,Tabela1[[#This Row],[real]],Tabela1[[#This Row],[L]]/($B$1-Tabela1[[#This Row],[Entry]]))</f>
        <v>2.5300347434464325</v>
      </c>
      <c r="P1978" s="115">
        <v>879.64510864246586</v>
      </c>
      <c r="Q1978" s="43">
        <f>MIN(500,$B$1-Tabela1[[#This Row],[Entry]])</f>
        <v>500</v>
      </c>
      <c r="R1978" s="559">
        <f>(0.25-Tabela1[[#This Row],[days]]/2000)*$L$2+(Tabela1[[#This Row],[days]]/2000+0.75)*(IF(Tabela1[[#This Row],[real]]&gt;Tabela1[[#This Row],[AV2]],0.4*Tabela1[[#This Row],[real]]+0.6*Tabela1[[#This Row],[AV2]],Tabela1[[#This Row],[AV2]]))</f>
        <v>2.5179191333020214</v>
      </c>
      <c r="S1978" s="42">
        <f>Tabela1[[#This Row],[real]]-Tabela1[[#This Row],[AV2]]</f>
        <v>-6.926631127039018E-2</v>
      </c>
      <c r="T1978" s="64">
        <f>Tabela1[[#This Row],[real]]/Tabela1[[#This Row],[AV2]]</f>
        <v>0.97249065295454751</v>
      </c>
      <c r="U1978" s="168">
        <v>43346</v>
      </c>
      <c r="V1978" s="191" t="s">
        <v>4794</v>
      </c>
      <c r="W1978" s="191"/>
      <c r="X1978" s="2"/>
    </row>
    <row r="1979" spans="1:24" x14ac:dyDescent="0.2">
      <c r="A1979" s="65">
        <v>426845</v>
      </c>
      <c r="B1979" s="65" t="s">
        <v>425</v>
      </c>
      <c r="C1979" s="65" t="s">
        <v>426</v>
      </c>
      <c r="D1979" s="39">
        <v>2.5</v>
      </c>
      <c r="E1979" s="41">
        <v>2.5780704809636656</v>
      </c>
      <c r="F1979" s="116">
        <v>2005</v>
      </c>
      <c r="G19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79" s="39"/>
      <c r="I1979" s="41">
        <v>0.65</v>
      </c>
      <c r="J1979" s="23">
        <f>(Tabela1[[#This Row],[real]]-1)^3/Tabela1[[#This Row],[Z]]*0.00002</f>
        <v>1.2091935649466442E-4</v>
      </c>
      <c r="K1979" s="66">
        <v>2312.427873347181</v>
      </c>
      <c r="L1979" s="66">
        <v>3973.5439436827619</v>
      </c>
      <c r="M1979" s="67">
        <v>42409</v>
      </c>
      <c r="N1979" s="22">
        <f>IF(Tabela1[[#This Row],[Entry]]=$B$1,Tabela1[[#This Row],[real]],Tabela1[[#This Row],[L2]]/Tabela1[[#This Row],[days2]])</f>
        <v>2.628819111966521</v>
      </c>
      <c r="O1979" s="42">
        <f>IF(Tabela1[[#This Row],[Entry]]=$B$1,Tabela1[[#This Row],[real]],Tabela1[[#This Row],[L]]/($B$1-Tabela1[[#This Row],[Entry]]))</f>
        <v>2.6367245810768161</v>
      </c>
      <c r="P1979" s="115">
        <v>879.64510864246586</v>
      </c>
      <c r="Q1979" s="43">
        <f>MIN(500,$B$1-Tabela1[[#This Row],[Entry]])</f>
        <v>500</v>
      </c>
      <c r="R1979" s="572">
        <f>(0.25-Tabela1[[#This Row],[days]]/2000)*$L$2+(Tabela1[[#This Row],[days]]/2000+0.75)*(IF(Tabela1[[#This Row],[real]]&gt;Tabela1[[#This Row],[AV2]],0.4*Tabela1[[#This Row],[real]]+0.6*Tabela1[[#This Row],[AV2]],Tabela1[[#This Row],[AV2]]))</f>
        <v>2.628819111966521</v>
      </c>
      <c r="S1979" s="42">
        <f>Tabela1[[#This Row],[real]]-Tabela1[[#This Row],[AV2]]</f>
        <v>-5.0748631002855316E-2</v>
      </c>
      <c r="T1979" s="64">
        <f>Tabela1[[#This Row],[real]]/Tabela1[[#This Row],[AV2]]</f>
        <v>0.9806952746304054</v>
      </c>
      <c r="U1979" s="168">
        <v>43346</v>
      </c>
      <c r="V1979" s="191" t="s">
        <v>4671</v>
      </c>
      <c r="W1979" s="191"/>
      <c r="X1979" s="2"/>
    </row>
    <row r="1980" spans="1:24" x14ac:dyDescent="0.2">
      <c r="A1980" s="65">
        <v>244471</v>
      </c>
      <c r="B1980" s="65" t="s">
        <v>1922</v>
      </c>
      <c r="C1980" s="65" t="s">
        <v>1923</v>
      </c>
      <c r="D1980" s="39">
        <v>3</v>
      </c>
      <c r="E1980" s="41">
        <v>2.8127323256200052</v>
      </c>
      <c r="F1980" s="116">
        <v>2005</v>
      </c>
      <c r="G19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0" s="39"/>
      <c r="I1980" s="41">
        <v>0.77</v>
      </c>
      <c r="J1980" s="23">
        <f>(Tabela1[[#This Row],[real]]-1)^3/Tabela1[[#This Row],[Z]]*0.00002</f>
        <v>1.5471780972767379E-4</v>
      </c>
      <c r="K1980" s="66">
        <v>2443.3191931355282</v>
      </c>
      <c r="L1980" s="66">
        <v>4164.8794802579705</v>
      </c>
      <c r="M1980" s="67">
        <v>42409</v>
      </c>
      <c r="N1980" s="22">
        <f>IF(Tabela1[[#This Row],[Entry]]=$B$1,Tabela1[[#This Row],[real]],Tabela1[[#This Row],[L2]]/Tabela1[[#This Row],[days2]])</f>
        <v>2.7776192570504272</v>
      </c>
      <c r="O1980" s="42">
        <f>IF(Tabela1[[#This Row],[Entry]]=$B$1,Tabela1[[#This Row],[real]],Tabela1[[#This Row],[L]]/($B$1-Tabela1[[#This Row],[Entry]]))</f>
        <v>2.7636891043516725</v>
      </c>
      <c r="P1980" s="115">
        <v>879.64510864246586</v>
      </c>
      <c r="Q1980" s="43">
        <f>MIN(500,$B$1-Tabela1[[#This Row],[Entry]])</f>
        <v>500</v>
      </c>
      <c r="R1980" s="41">
        <f>(0.25-Tabela1[[#This Row],[days]]/2000)*$L$2+(Tabela1[[#This Row],[days]]/2000+0.75)*(IF(Tabela1[[#This Row],[real]]&gt;Tabela1[[#This Row],[AV2]],0.4*Tabela1[[#This Row],[real]]+0.6*Tabela1[[#This Row],[AV2]],Tabela1[[#This Row],[AV2]]))</f>
        <v>2.7916644844782583</v>
      </c>
      <c r="S1980" s="42">
        <f>Tabela1[[#This Row],[real]]-Tabela1[[#This Row],[AV2]]</f>
        <v>3.5113068569577965E-2</v>
      </c>
      <c r="T1980" s="64">
        <f>Tabela1[[#This Row],[real]]/Tabela1[[#This Row],[AV2]]</f>
        <v>1.0126414260991496</v>
      </c>
      <c r="U1980" s="168">
        <v>43346</v>
      </c>
      <c r="V1980" s="191" t="s">
        <v>4004</v>
      </c>
      <c r="W1980" s="191"/>
      <c r="X1980" s="2"/>
    </row>
    <row r="1981" spans="1:24" x14ac:dyDescent="0.2">
      <c r="A1981" s="65">
        <v>7131575</v>
      </c>
      <c r="B1981" s="65" t="s">
        <v>1177</v>
      </c>
      <c r="C1981" s="65" t="s">
        <v>2993</v>
      </c>
      <c r="D1981" s="39">
        <v>3</v>
      </c>
      <c r="E1981" s="41">
        <v>2.9286883076895909</v>
      </c>
      <c r="F1981" s="116">
        <v>2016</v>
      </c>
      <c r="G19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1" s="76"/>
      <c r="I1981" s="41">
        <v>0.42</v>
      </c>
      <c r="J1981" s="23">
        <f>(Tabela1[[#This Row],[real]]-1)^3/Tabela1[[#This Row],[Z]]*0.00002</f>
        <v>3.4163853293284045E-4</v>
      </c>
      <c r="K1981" s="66">
        <v>2183.0755481602755</v>
      </c>
      <c r="L1981" s="66">
        <v>3547.8022456709896</v>
      </c>
      <c r="M1981" s="67">
        <v>42613</v>
      </c>
      <c r="N1981" s="22">
        <f>IF(Tabela1[[#This Row],[Entry]]=$B$1,Tabela1[[#This Row],[real]],Tabela1[[#This Row],[L2]]/Tabela1[[#This Row],[days2]])</f>
        <v>2.7815258186683134</v>
      </c>
      <c r="O1981" s="42">
        <f>IF(Tabela1[[#This Row],[Entry]]=$B$1,Tabela1[[#This Row],[real]],Tabela1[[#This Row],[L]]/($B$1-Tabela1[[#This Row],[Entry]]))</f>
        <v>2.7227952768004524</v>
      </c>
      <c r="P1981" s="115">
        <v>784.84820579715029</v>
      </c>
      <c r="Q1981" s="43">
        <f>MIN(500,$B$1-Tabela1[[#This Row],[Entry]])</f>
        <v>500</v>
      </c>
      <c r="R1981" s="41">
        <f>(0.25-Tabela1[[#This Row],[days]]/2000)*$L$2+(Tabela1[[#This Row],[days]]/2000+0.75)*(IF(Tabela1[[#This Row],[real]]&gt;Tabela1[[#This Row],[AV2]],0.4*Tabela1[[#This Row],[real]]+0.6*Tabela1[[#This Row],[AV2]],Tabela1[[#This Row],[AV2]]))</f>
        <v>2.8403908142768244</v>
      </c>
      <c r="S1981" s="42">
        <f>Tabela1[[#This Row],[real]]-Tabela1[[#This Row],[AV2]]</f>
        <v>0.14716248902127749</v>
      </c>
      <c r="T1981" s="64">
        <f>Tabela1[[#This Row],[real]]/Tabela1[[#This Row],[AV2]]</f>
        <v>1.0529071087651214</v>
      </c>
      <c r="U1981" s="168">
        <v>43346</v>
      </c>
      <c r="V1981" s="191" t="s">
        <v>4291</v>
      </c>
      <c r="W1981" s="191"/>
      <c r="X1981" s="2"/>
    </row>
    <row r="1982" spans="1:24" x14ac:dyDescent="0.2">
      <c r="A1982" s="403">
        <v>6995739</v>
      </c>
      <c r="B1982" s="403" t="s">
        <v>5478</v>
      </c>
      <c r="C1982" s="403" t="s">
        <v>5479</v>
      </c>
      <c r="D1982" s="404">
        <v>3</v>
      </c>
      <c r="E1982" s="405">
        <v>2.98092399997042</v>
      </c>
      <c r="F1982" s="116">
        <v>2016</v>
      </c>
      <c r="G19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2" s="404"/>
      <c r="I1982" s="405">
        <v>0.33999999999999997</v>
      </c>
      <c r="J1982" s="362">
        <f>(Tabela1[[#This Row],[real]]-1)^3/Tabela1[[#This Row],[Z]]*0.00002</f>
        <v>4.5725084827471233E-4</v>
      </c>
      <c r="K1982" s="407">
        <v>1362.9546149422524</v>
      </c>
      <c r="L1982" s="66">
        <v>1798.4199250145407</v>
      </c>
      <c r="M1982" s="367">
        <v>43346</v>
      </c>
      <c r="N1982" s="365">
        <f>IF(Tabela1[[#This Row],[Entry]]=$B$1,Tabela1[[#This Row],[real]],Tabela1[[#This Row],[L2]]/Tabela1[[#This Row],[days2]])</f>
        <v>3.1358543184670076</v>
      </c>
      <c r="O1982" s="408">
        <f>IF(Tabela1[[#This Row],[Entry]]=$B$1,Tabela1[[#This Row],[real]],Tabela1[[#This Row],[L]]/($B$1-Tabela1[[#This Row],[Entry]]))</f>
        <v>3.1551226754641064</v>
      </c>
      <c r="P1982" s="406">
        <v>434.6358205851048</v>
      </c>
      <c r="Q1982" s="409">
        <f>MIN(500,$B$1-Tabela1[[#This Row],[Entry]])</f>
        <v>500</v>
      </c>
      <c r="R1982" s="405">
        <f>(0.25-Tabela1[[#This Row],[days]]/2000)*$L$2+(Tabela1[[#This Row],[days]]/2000+0.75)*(IF(Tabela1[[#This Row],[real]]&gt;Tabela1[[#This Row],[AV2]],0.4*Tabela1[[#This Row],[real]]+0.6*Tabela1[[#This Row],[AV2]],Tabela1[[#This Row],[AV2]]))</f>
        <v>3.1358543184670076</v>
      </c>
      <c r="S1982" s="408">
        <f>Tabela1[[#This Row],[real]]-Tabela1[[#This Row],[AV2]]</f>
        <v>-0.15493031849658756</v>
      </c>
      <c r="T1982" s="408">
        <f>Tabela1[[#This Row],[real]]/Tabela1[[#This Row],[AV2]]</f>
        <v>0.95059390432004287</v>
      </c>
      <c r="U1982" s="367">
        <v>43346</v>
      </c>
      <c r="V1982" s="191" t="s">
        <v>5480</v>
      </c>
      <c r="W1982" s="191"/>
      <c r="X1982" s="2"/>
    </row>
    <row r="1983" spans="1:24" x14ac:dyDescent="0.2">
      <c r="A1983" s="403">
        <v>9118304</v>
      </c>
      <c r="B1983" s="403" t="s">
        <v>5481</v>
      </c>
      <c r="C1983" s="403" t="s">
        <v>5481</v>
      </c>
      <c r="D1983" s="404">
        <v>3</v>
      </c>
      <c r="E1983" s="405">
        <v>2.9952559989611833</v>
      </c>
      <c r="F1983" s="116">
        <v>2018</v>
      </c>
      <c r="G19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3" s="404"/>
      <c r="I1983" s="405">
        <v>0.31999999999999995</v>
      </c>
      <c r="J1983" s="362">
        <f>(Tabela1[[#This Row],[real]]-1)^3/Tabela1[[#This Row],[Z]]*0.00002</f>
        <v>4.9645043212768797E-4</v>
      </c>
      <c r="K1983" s="407">
        <v>1375.0102024134073</v>
      </c>
      <c r="L1983" s="66">
        <v>1815.235571400995</v>
      </c>
      <c r="M1983" s="367">
        <v>43346</v>
      </c>
      <c r="N1983" s="365">
        <f>IF(Tabela1[[#This Row],[Entry]]=$B$1,Tabela1[[#This Row],[real]],Tabela1[[#This Row],[L2]]/Tabela1[[#This Row],[days2]])</f>
        <v>3.1635915340856506</v>
      </c>
      <c r="O1983" s="408">
        <f>IF(Tabela1[[#This Row],[Entry]]=$B$1,Tabela1[[#This Row],[real]],Tabela1[[#This Row],[L]]/($B$1-Tabela1[[#This Row],[Entry]]))</f>
        <v>3.18462380947543</v>
      </c>
      <c r="P1983" s="406">
        <v>434.6358205851048</v>
      </c>
      <c r="Q1983" s="409">
        <f>MIN(500,$B$1-Tabela1[[#This Row],[Entry]])</f>
        <v>500</v>
      </c>
      <c r="R1983" s="405">
        <f>(0.25-Tabela1[[#This Row],[days]]/2000)*$L$2+(Tabela1[[#This Row],[days]]/2000+0.75)*(IF(Tabela1[[#This Row],[real]]&gt;Tabela1[[#This Row],[AV2]],0.4*Tabela1[[#This Row],[real]]+0.6*Tabela1[[#This Row],[AV2]],Tabela1[[#This Row],[AV2]]))</f>
        <v>3.1635915340856506</v>
      </c>
      <c r="S1983" s="408">
        <f>Tabela1[[#This Row],[real]]-Tabela1[[#This Row],[AV2]]</f>
        <v>-0.16833553512446731</v>
      </c>
      <c r="T1983" s="408">
        <f>Tabela1[[#This Row],[real]]/Tabela1[[#This Row],[AV2]]</f>
        <v>0.94678973776773612</v>
      </c>
      <c r="U1983" s="367">
        <v>43346</v>
      </c>
      <c r="V1983" s="191" t="s">
        <v>3936</v>
      </c>
      <c r="W1983" s="191"/>
      <c r="X1983" s="2"/>
    </row>
    <row r="1984" spans="1:24" x14ac:dyDescent="0.2">
      <c r="A1984" s="358">
        <v>9045057</v>
      </c>
      <c r="B1984" s="358" t="s">
        <v>5477</v>
      </c>
      <c r="C1984" s="358" t="s">
        <v>5477</v>
      </c>
      <c r="D1984" s="359">
        <v>3</v>
      </c>
      <c r="E1984" s="360">
        <v>3.0197308501757036</v>
      </c>
      <c r="F1984" s="116">
        <v>2018</v>
      </c>
      <c r="G19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4" s="597"/>
      <c r="I1984" s="360">
        <v>0.33999999999999997</v>
      </c>
      <c r="J1984" s="362">
        <f>(Tabela1[[#This Row],[real]]-1)^3/Tabela1[[#This Row],[Z]]*0.00002</f>
        <v>4.8465374836162309E-4</v>
      </c>
      <c r="K1984" s="363">
        <v>1384.4090724859977</v>
      </c>
      <c r="L1984" s="66">
        <v>1827.3531523628437</v>
      </c>
      <c r="M1984" s="364">
        <v>43346</v>
      </c>
      <c r="N1984" s="365">
        <f>IF(Tabela1[[#This Row],[Entry]]=$B$1,Tabela1[[#This Row],[real]],Tabela1[[#This Row],[L2]]/Tabela1[[#This Row],[days2]])</f>
        <v>3.185216236025628</v>
      </c>
      <c r="O1984" s="365">
        <f>IF(Tabela1[[#This Row],[Entry]]=$B$1,Tabela1[[#This Row],[real]],Tabela1[[#This Row],[L]]/($B$1-Tabela1[[#This Row],[Entry]]))</f>
        <v>3.2058827234435854</v>
      </c>
      <c r="P1984" s="361">
        <v>434.6358205851048</v>
      </c>
      <c r="Q1984" s="366">
        <f>MIN(500,$B$1-Tabela1[[#This Row],[Entry]])</f>
        <v>500</v>
      </c>
      <c r="R1984" s="360">
        <f>(0.25-Tabela1[[#This Row],[days]]/2000)*$L$2+(Tabela1[[#This Row],[days]]/2000+0.75)*(IF(Tabela1[[#This Row],[real]]&gt;Tabela1[[#This Row],[AV2]],0.4*Tabela1[[#This Row],[real]]+0.6*Tabela1[[#This Row],[AV2]],Tabela1[[#This Row],[AV2]]))</f>
        <v>3.185216236025628</v>
      </c>
      <c r="S1984" s="365">
        <f>Tabela1[[#This Row],[real]]-Tabela1[[#This Row],[AV2]]</f>
        <v>-0.16548538584992434</v>
      </c>
      <c r="T1984" s="365">
        <f>Tabela1[[#This Row],[real]]/Tabela1[[#This Row],[AV2]]</f>
        <v>0.9480457923144302</v>
      </c>
      <c r="U1984" s="367">
        <v>43346</v>
      </c>
      <c r="V1984" s="191" t="s">
        <v>4049</v>
      </c>
      <c r="W1984" s="191"/>
      <c r="X1984" s="2"/>
    </row>
    <row r="1985" spans="1:24" x14ac:dyDescent="0.2">
      <c r="A1985" s="65">
        <v>1039235</v>
      </c>
      <c r="B1985" s="65" t="s">
        <v>1396</v>
      </c>
      <c r="C1985" s="65" t="s">
        <v>1397</v>
      </c>
      <c r="D1985" s="39">
        <v>3</v>
      </c>
      <c r="E1985" s="41">
        <v>3.0836622799250244</v>
      </c>
      <c r="F1985" s="116">
        <v>2007</v>
      </c>
      <c r="G19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85" s="41">
        <v>0.56999999999999995</v>
      </c>
      <c r="J1985" s="23">
        <f>(Tabela1[[#This Row],[real]]-1)^3/Tabela1[[#This Row],[Z]]*0.00002</f>
        <v>3.1742207738380941E-4</v>
      </c>
      <c r="K1985" s="66">
        <v>2634.649623795874</v>
      </c>
      <c r="L1985" s="66">
        <v>4457.5377420076138</v>
      </c>
      <c r="M1985" s="67">
        <v>42409</v>
      </c>
      <c r="N1985" s="22">
        <f>IF(Tabela1[[#This Row],[Entry]]=$B$1,Tabela1[[#This Row],[real]],Tabela1[[#This Row],[L2]]/Tabela1[[#This Row],[days2]])</f>
        <v>2.9951279191012183</v>
      </c>
      <c r="O1985" s="42">
        <f>IF(Tabela1[[#This Row],[Entry]]=$B$1,Tabela1[[#This Row],[real]],Tabela1[[#This Row],[L]]/($B$1-Tabela1[[#This Row],[Entry]]))</f>
        <v>2.957888349042876</v>
      </c>
      <c r="P1985" s="115">
        <v>879.64510864246586</v>
      </c>
      <c r="Q1985" s="43">
        <f>MIN(500,$B$1-Tabela1[[#This Row],[Entry]])</f>
        <v>500</v>
      </c>
      <c r="R1985" s="41">
        <f>(0.25-Tabela1[[#This Row],[days]]/2000)*$L$2+(Tabela1[[#This Row],[days]]/2000+0.75)*(IF(Tabela1[[#This Row],[real]]&gt;Tabela1[[#This Row],[AV2]],0.4*Tabela1[[#This Row],[real]]+0.6*Tabela1[[#This Row],[AV2]],Tabela1[[#This Row],[AV2]]))</f>
        <v>3.0305416634307409</v>
      </c>
      <c r="S1985" s="42">
        <f>Tabela1[[#This Row],[real]]-Tabela1[[#This Row],[AV2]]</f>
        <v>8.8534360823806058E-2</v>
      </c>
      <c r="T1985" s="64">
        <f>Tabela1[[#This Row],[real]]/Tabela1[[#This Row],[AV2]]</f>
        <v>1.0295594589664048</v>
      </c>
      <c r="U1985" s="168">
        <v>43346</v>
      </c>
      <c r="V1985" s="191" t="s">
        <v>4613</v>
      </c>
      <c r="W1985" s="191"/>
      <c r="X1985" s="2"/>
    </row>
    <row r="1986" spans="1:24" x14ac:dyDescent="0.2">
      <c r="A1986" s="65">
        <v>187440</v>
      </c>
      <c r="B1986" s="65" t="s">
        <v>2301</v>
      </c>
      <c r="C1986" s="65" t="s">
        <v>476</v>
      </c>
      <c r="D1986" s="39">
        <v>3.5</v>
      </c>
      <c r="E1986" s="41">
        <v>3.3604661227738397</v>
      </c>
      <c r="F1986" s="116">
        <v>1966</v>
      </c>
      <c r="G19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6" s="39"/>
      <c r="I1986" s="41">
        <v>0.66</v>
      </c>
      <c r="J1986" s="23">
        <f>(Tabela1[[#This Row],[real]]-1)^3/Tabela1[[#This Row],[Z]]*0.00002</f>
        <v>3.9854684516907655E-4</v>
      </c>
      <c r="K1986" s="66">
        <v>3077.2357406600472</v>
      </c>
      <c r="L1986" s="66">
        <v>5290.8464115835541</v>
      </c>
      <c r="M1986" s="67">
        <v>42409</v>
      </c>
      <c r="N1986" s="22">
        <f>IF(Tabela1[[#This Row],[Entry]]=$B$1,Tabela1[[#This Row],[real]],Tabela1[[#This Row],[L2]]/Tabela1[[#This Row],[days2]])</f>
        <v>3.498269598075828</v>
      </c>
      <c r="O1986" s="42">
        <f>IF(Tabela1[[#This Row],[Entry]]=$B$1,Tabela1[[#This Row],[real]],Tabela1[[#This Row],[L]]/($B$1-Tabela1[[#This Row],[Entry]]))</f>
        <v>3.5108469884429687</v>
      </c>
      <c r="P1986" s="115">
        <v>879.64510864246586</v>
      </c>
      <c r="Q1986" s="43">
        <f>MIN(500,$B$1-Tabela1[[#This Row],[Entry]])</f>
        <v>500</v>
      </c>
      <c r="R1986" s="41">
        <f>(0.25-Tabela1[[#This Row],[days]]/2000)*$L$2+(Tabela1[[#This Row],[days]]/2000+0.75)*(IF(Tabela1[[#This Row],[real]]&gt;Tabela1[[#This Row],[AV2]],0.4*Tabela1[[#This Row],[real]]+0.6*Tabela1[[#This Row],[AV2]],Tabela1[[#This Row],[AV2]]))</f>
        <v>3.498269598075828</v>
      </c>
      <c r="S1986" s="42">
        <f>Tabela1[[#This Row],[real]]-Tabela1[[#This Row],[AV2]]</f>
        <v>-0.13780347530198833</v>
      </c>
      <c r="T1986" s="64">
        <f>Tabela1[[#This Row],[real]]/Tabela1[[#This Row],[AV2]]</f>
        <v>0.96060810310966738</v>
      </c>
      <c r="U1986" s="172">
        <v>43346</v>
      </c>
      <c r="V1986" s="191" t="s">
        <v>4372</v>
      </c>
      <c r="W1986" s="191"/>
      <c r="X1986" s="2"/>
    </row>
    <row r="1987" spans="1:24" x14ac:dyDescent="0.2">
      <c r="A1987" s="65">
        <v>2576</v>
      </c>
      <c r="B1987" s="65" t="s">
        <v>2414</v>
      </c>
      <c r="C1987" s="65" t="s">
        <v>6531</v>
      </c>
      <c r="D1987" s="39">
        <v>3.5</v>
      </c>
      <c r="E1987" s="41">
        <v>3.5380394181393391</v>
      </c>
      <c r="F1987" s="116">
        <v>1980</v>
      </c>
      <c r="G19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7" s="39"/>
      <c r="I1987" s="41">
        <v>0.77</v>
      </c>
      <c r="J1987" s="23">
        <f>(Tabela1[[#This Row],[real]]-1)^3/Tabela1[[#This Row],[Z]]*0.00002</f>
        <v>4.2465315878031245E-4</v>
      </c>
      <c r="K1987" s="66">
        <v>3232.011811269645</v>
      </c>
      <c r="L1987" s="66">
        <v>5551.8550574722676</v>
      </c>
      <c r="M1987" s="67">
        <v>42409</v>
      </c>
      <c r="N1987" s="22">
        <f>IF(Tabela1[[#This Row],[Entry]]=$B$1,Tabela1[[#This Row],[real]],Tabela1[[#This Row],[L2]]/Tabela1[[#This Row],[days2]])</f>
        <v>3.6742224557555119</v>
      </c>
      <c r="O1987" s="42">
        <f>IF(Tabela1[[#This Row],[Entry]]=$B$1,Tabela1[[#This Row],[real]],Tabela1[[#This Row],[L]]/($B$1-Tabela1[[#This Row],[Entry]]))</f>
        <v>3.6840444973273176</v>
      </c>
      <c r="P1987" s="115">
        <v>879.64510864246586</v>
      </c>
      <c r="Q1987" s="43">
        <f>MIN(500,$B$1-Tabela1[[#This Row],[Entry]])</f>
        <v>500</v>
      </c>
      <c r="R1987" s="41">
        <f>(0.25-Tabela1[[#This Row],[days]]/2000)*$L$2+(Tabela1[[#This Row],[days]]/2000+0.75)*(IF(Tabela1[[#This Row],[real]]&gt;Tabela1[[#This Row],[AV2]],0.4*Tabela1[[#This Row],[real]]+0.6*Tabela1[[#This Row],[AV2]],Tabela1[[#This Row],[AV2]]))</f>
        <v>3.6742224557555119</v>
      </c>
      <c r="S1987" s="42">
        <f>Tabela1[[#This Row],[real]]-Tabela1[[#This Row],[AV2]]</f>
        <v>-0.13618303761617279</v>
      </c>
      <c r="T1987" s="64">
        <f>Tabela1[[#This Row],[real]]/Tabela1[[#This Row],[AV2]]</f>
        <v>0.96293554915194424</v>
      </c>
      <c r="U1987" s="168">
        <v>43346</v>
      </c>
      <c r="V1987" s="191" t="s">
        <v>3942</v>
      </c>
      <c r="W1987" s="191"/>
      <c r="X1987" s="2"/>
    </row>
    <row r="1988" spans="1:24" x14ac:dyDescent="0.2">
      <c r="A1988" s="10">
        <v>5802790</v>
      </c>
      <c r="B1988" s="10" t="s">
        <v>302</v>
      </c>
      <c r="C1988" s="10" t="s">
        <v>531</v>
      </c>
      <c r="D1988" s="2">
        <v>3.5</v>
      </c>
      <c r="E1988" s="21">
        <v>3.5931736023001384</v>
      </c>
      <c r="F1988" s="116">
        <v>2014</v>
      </c>
      <c r="G19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88" s="597">
        <v>2</v>
      </c>
      <c r="I1988" s="21">
        <v>0.62</v>
      </c>
      <c r="J1988" s="23">
        <f>(Tabela1[[#This Row],[real]]-1)^3/Tabela1[[#This Row],[Z]]*0.00002</f>
        <v>5.6251367142716219E-4</v>
      </c>
      <c r="K1988" s="24">
        <v>3204.7983279796276</v>
      </c>
      <c r="L1988" s="66">
        <v>5461.9627776470088</v>
      </c>
      <c r="M1988" s="1">
        <v>42409</v>
      </c>
      <c r="N1988" s="22">
        <f>IF(Tabela1[[#This Row],[Entry]]=$B$1,Tabela1[[#This Row],[real]],Tabela1[[#This Row],[L2]]/Tabela1[[#This Row],[days2]])</f>
        <v>3.6432855665229722</v>
      </c>
      <c r="O1988" s="22">
        <f>IF(Tabela1[[#This Row],[Entry]]=$B$1,Tabela1[[#This Row],[real]],Tabela1[[#This Row],[L]]/($B$1-Tabela1[[#This Row],[Entry]]))</f>
        <v>3.6243946766071722</v>
      </c>
      <c r="P1988" s="35">
        <v>879.64510864246586</v>
      </c>
      <c r="Q1988" s="3">
        <f>MIN(500,$B$1-Tabela1[[#This Row],[Entry]])</f>
        <v>500</v>
      </c>
      <c r="R1988" s="21">
        <f>(0.25-Tabela1[[#This Row],[days]]/2000)*$L$2+(Tabela1[[#This Row],[days]]/2000+0.75)*(IF(Tabela1[[#This Row],[real]]&gt;Tabela1[[#This Row],[AV2]],0.4*Tabela1[[#This Row],[real]]+0.6*Tabela1[[#This Row],[AV2]],Tabela1[[#This Row],[AV2]]))</f>
        <v>3.6432855665229722</v>
      </c>
      <c r="S1988" s="22">
        <f>Tabela1[[#This Row],[real]]-Tabela1[[#This Row],[AV2]]</f>
        <v>-5.0111964222833816E-2</v>
      </c>
      <c r="T1988" s="47">
        <f>Tabela1[[#This Row],[real]]/Tabela1[[#This Row],[AV2]]</f>
        <v>0.9862453921583042</v>
      </c>
      <c r="U1988" s="168">
        <v>43346</v>
      </c>
      <c r="V1988" s="191" t="s">
        <v>3938</v>
      </c>
      <c r="W1988" s="191"/>
      <c r="X1988" s="2"/>
    </row>
    <row r="1989" spans="1:24" x14ac:dyDescent="0.2">
      <c r="A1989" s="75">
        <v>5899650</v>
      </c>
      <c r="B1989" s="75" t="s">
        <v>3519</v>
      </c>
      <c r="C1989" s="75" t="s">
        <v>3520</v>
      </c>
      <c r="D1989" s="76">
        <v>3.5</v>
      </c>
      <c r="E1989" s="77">
        <v>3.2492913724474151</v>
      </c>
      <c r="F1989" s="116">
        <v>2014</v>
      </c>
      <c r="G19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8.4900423013283224E-2</v>
      </c>
      <c r="H1989" s="39"/>
      <c r="I1989" s="77">
        <v>0.5</v>
      </c>
      <c r="J1989" s="23">
        <f>(Tabela1[[#This Row],[real]]-1)^3/Tabela1[[#This Row],[Z]]*0.00002</f>
        <v>4.5519464432888329E-4</v>
      </c>
      <c r="K1989" s="112">
        <v>2141.760695214879</v>
      </c>
      <c r="L1989" s="66">
        <v>3317.3777397374843</v>
      </c>
      <c r="M1989" s="79">
        <v>42883</v>
      </c>
      <c r="N1989" s="22">
        <f>IF(Tabela1[[#This Row],[Entry]]=$B$1,Tabela1[[#This Row],[real]],Tabela1[[#This Row],[L2]]/Tabela1[[#This Row],[days2]])</f>
        <v>3.2481347918061512</v>
      </c>
      <c r="O1989" s="64">
        <f>IF(Tabela1[[#This Row],[Entry]]=$B$1,Tabela1[[#This Row],[real]],Tabela1[[#This Row],[L]]/($B$1-Tabela1[[#This Row],[Entry]]))</f>
        <v>3.2114014905493553</v>
      </c>
      <c r="P1989" s="117">
        <v>659.38171673717272</v>
      </c>
      <c r="Q1989" s="78">
        <f>MIN(500,$B$1-Tabela1[[#This Row],[Entry]])</f>
        <v>500</v>
      </c>
      <c r="R1989" s="77">
        <f>(0.25-Tabela1[[#This Row],[days]]/2000)*$L$2+(Tabela1[[#This Row],[days]]/2000+0.75)*(IF(Tabela1[[#This Row],[real]]&gt;Tabela1[[#This Row],[AV2]],0.4*Tabela1[[#This Row],[real]]+0.6*Tabela1[[#This Row],[AV2]],Tabela1[[#This Row],[AV2]]))</f>
        <v>3.2485974240626567</v>
      </c>
      <c r="S1989" s="64">
        <f>Tabela1[[#This Row],[real]]-Tabela1[[#This Row],[AV2]]</f>
        <v>1.1565806412638935E-3</v>
      </c>
      <c r="T1989" s="64">
        <f>Tabela1[[#This Row],[real]]/Tabela1[[#This Row],[AV2]]</f>
        <v>1.0003560753218066</v>
      </c>
      <c r="U1989" s="172">
        <v>43345</v>
      </c>
      <c r="V1989" s="191" t="s">
        <v>4079</v>
      </c>
      <c r="W1989" s="191"/>
      <c r="X1989" s="2"/>
    </row>
    <row r="1990" spans="1:24" x14ac:dyDescent="0.2">
      <c r="A1990" s="403">
        <v>1971518</v>
      </c>
      <c r="B1990" s="403" t="s">
        <v>4737</v>
      </c>
      <c r="C1990" s="403" t="s">
        <v>5474</v>
      </c>
      <c r="D1990" s="404">
        <v>3</v>
      </c>
      <c r="E1990" s="405">
        <v>2.8629181583452796</v>
      </c>
      <c r="F1990" s="116">
        <v>2008</v>
      </c>
      <c r="G19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0" s="404"/>
      <c r="I1990" s="405">
        <v>0.28999999999999998</v>
      </c>
      <c r="J1990" s="362">
        <f>(Tabela1[[#This Row],[real]]-1)^3/Tabela1[[#This Row],[Z]]*0.00002</f>
        <v>4.4587520855176232E-4</v>
      </c>
      <c r="K1990" s="407">
        <v>1314.0828064521688</v>
      </c>
      <c r="L1990" s="66">
        <v>1735.3877727669308</v>
      </c>
      <c r="M1990" s="367">
        <v>43345</v>
      </c>
      <c r="N1990" s="365">
        <f>IF(Tabela1[[#This Row],[Entry]]=$B$1,Tabela1[[#This Row],[real]],Tabela1[[#This Row],[L2]]/Tabela1[[#This Row],[days2]])</f>
        <v>3.0194835226912304</v>
      </c>
      <c r="O1990" s="408">
        <f>IF(Tabela1[[#This Row],[Entry]]=$B$1,Tabela1[[#This Row],[real]],Tabela1[[#This Row],[L]]/($B$1-Tabela1[[#This Row],[Entry]]))</f>
        <v>3.0392080083483903</v>
      </c>
      <c r="P1990" s="406">
        <v>435.20118476451967</v>
      </c>
      <c r="Q1990" s="409">
        <f>MIN(500,$B$1-Tabela1[[#This Row],[Entry]])</f>
        <v>500</v>
      </c>
      <c r="R1990" s="405">
        <f>(0.25-Tabela1[[#This Row],[days]]/2000)*$L$2+(Tabela1[[#This Row],[days]]/2000+0.75)*(IF(Tabela1[[#This Row],[real]]&gt;Tabela1[[#This Row],[AV2]],0.4*Tabela1[[#This Row],[real]]+0.6*Tabela1[[#This Row],[AV2]],Tabela1[[#This Row],[AV2]]))</f>
        <v>3.0194835226912304</v>
      </c>
      <c r="S1990" s="408">
        <f>Tabela1[[#This Row],[real]]-Tabela1[[#This Row],[AV2]]</f>
        <v>-0.15656536434595081</v>
      </c>
      <c r="T1990" s="408">
        <f>Tabela1[[#This Row],[real]]/Tabela1[[#This Row],[AV2]]</f>
        <v>0.94814829649859922</v>
      </c>
      <c r="U1990" s="367">
        <v>43345</v>
      </c>
      <c r="V1990" s="191" t="s">
        <v>4065</v>
      </c>
      <c r="W1990" s="191"/>
      <c r="X1990" s="2"/>
    </row>
    <row r="1991" spans="1:24" x14ac:dyDescent="0.2">
      <c r="A1991" s="65">
        <v>2036970</v>
      </c>
      <c r="B1991" s="65" t="s">
        <v>1474</v>
      </c>
      <c r="C1991" s="65" t="s">
        <v>1475</v>
      </c>
      <c r="D1991" s="39">
        <v>3</v>
      </c>
      <c r="E1991" s="41">
        <v>3.1466359191179381</v>
      </c>
      <c r="F1991" s="116">
        <v>2008</v>
      </c>
      <c r="G19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1" s="597"/>
      <c r="I1991" s="41">
        <v>0.63</v>
      </c>
      <c r="J1991" s="23">
        <f>(Tabela1[[#This Row],[real]]-1)^3/Tabela1[[#This Row],[Z]]*0.00002</f>
        <v>3.1402528778430903E-4</v>
      </c>
      <c r="K1991" s="66">
        <v>2700.3087254561196</v>
      </c>
      <c r="L1991" s="66">
        <v>4575.4955613845668</v>
      </c>
      <c r="M1991" s="67">
        <v>42409</v>
      </c>
      <c r="N1991" s="22">
        <f>IF(Tabela1[[#This Row],[Entry]]=$B$1,Tabela1[[#This Row],[real]],Tabela1[[#This Row],[L2]]/Tabela1[[#This Row],[days2]])</f>
        <v>3.0697706369599871</v>
      </c>
      <c r="O1991" s="42">
        <f>IF(Tabela1[[#This Row],[Entry]]=$B$1,Tabela1[[#This Row],[real]],Tabela1[[#This Row],[L]]/($B$1-Tabela1[[#This Row],[Entry]]))</f>
        <v>3.0361616200295733</v>
      </c>
      <c r="P1991" s="115">
        <v>879.64510864246586</v>
      </c>
      <c r="Q1991" s="43">
        <f>MIN(500,$B$1-Tabela1[[#This Row],[Entry]])</f>
        <v>500</v>
      </c>
      <c r="R1991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3.1005167498231674</v>
      </c>
      <c r="S1991" s="42">
        <f>Tabela1[[#This Row],[real]]-Tabela1[[#This Row],[AV2]]</f>
        <v>7.6865282157950965E-2</v>
      </c>
      <c r="T1991" s="64">
        <f>Tabela1[[#This Row],[real]]/Tabela1[[#This Row],[AV2]]</f>
        <v>1.0250394219139678</v>
      </c>
      <c r="U1991" s="168">
        <v>43345</v>
      </c>
      <c r="V1991" s="191" t="s">
        <v>4257</v>
      </c>
      <c r="W1991" s="191"/>
      <c r="X1991" s="2"/>
    </row>
    <row r="1992" spans="1:24" x14ac:dyDescent="0.2">
      <c r="A1992" s="65">
        <v>138922</v>
      </c>
      <c r="B1992" s="65" t="s">
        <v>851</v>
      </c>
      <c r="C1992" s="65" t="s">
        <v>1186</v>
      </c>
      <c r="D1992" s="39">
        <v>3.5</v>
      </c>
      <c r="E1992" s="41">
        <v>3.2659690934730117</v>
      </c>
      <c r="F1992" s="116">
        <v>2004</v>
      </c>
      <c r="G19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92" s="41">
        <v>0.62</v>
      </c>
      <c r="J1992" s="23">
        <f>(Tabela1[[#This Row],[real]]-1)^3/Tabela1[[#This Row],[Z]]*0.00002</f>
        <v>3.7531874226028495E-4</v>
      </c>
      <c r="K1992" s="66">
        <v>2595.2276692318042</v>
      </c>
      <c r="L1992" s="66">
        <v>4304.8580182744581</v>
      </c>
      <c r="M1992" s="67">
        <v>42409</v>
      </c>
      <c r="N1992" s="22">
        <f>IF(Tabela1[[#This Row],[Entry]]=$B$1,Tabela1[[#This Row],[real]],Tabela1[[#This Row],[L2]]/Tabela1[[#This Row],[days2]])</f>
        <v>2.9503121699124248</v>
      </c>
      <c r="O1992" s="42">
        <f>IF(Tabela1[[#This Row],[Entry]]=$B$1,Tabela1[[#This Row],[real]],Tabela1[[#This Row],[L]]/($B$1-Tabela1[[#This Row],[Entry]]))</f>
        <v>2.856574663752129</v>
      </c>
      <c r="P1992" s="115">
        <v>879.64510864246586</v>
      </c>
      <c r="Q1992" s="43">
        <f>MIN(500,$B$1-Tabela1[[#This Row],[Entry]])</f>
        <v>500</v>
      </c>
      <c r="R1992" s="41">
        <f>(0.25-Tabela1[[#This Row],[days]]/2000)*$L$2+(Tabela1[[#This Row],[days]]/2000+0.75)*(IF(Tabela1[[#This Row],[real]]&gt;Tabela1[[#This Row],[AV2]],0.4*Tabela1[[#This Row],[real]]+0.6*Tabela1[[#This Row],[AV2]],Tabela1[[#This Row],[AV2]]))</f>
        <v>3.0765749393366595</v>
      </c>
      <c r="S1992" s="42">
        <f>Tabela1[[#This Row],[real]]-Tabela1[[#This Row],[AV2]]</f>
        <v>0.31565692356058683</v>
      </c>
      <c r="T1992" s="64">
        <f>Tabela1[[#This Row],[real]]/Tabela1[[#This Row],[AV2]]</f>
        <v>1.1069910251463175</v>
      </c>
      <c r="U1992" s="168">
        <v>43345</v>
      </c>
      <c r="V1992" s="191" t="s">
        <v>4687</v>
      </c>
      <c r="W1992" s="191"/>
      <c r="X1992" s="2"/>
    </row>
    <row r="1993" spans="1:24" x14ac:dyDescent="0.2">
      <c r="A1993" s="65">
        <v>285966</v>
      </c>
      <c r="B1993" s="65" t="s">
        <v>33</v>
      </c>
      <c r="C1993" s="65" t="s">
        <v>349</v>
      </c>
      <c r="D1993" s="39">
        <v>3.5</v>
      </c>
      <c r="E1993" s="41">
        <v>3.3662140174936379</v>
      </c>
      <c r="F1993" s="116">
        <v>2003</v>
      </c>
      <c r="G19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3" s="39"/>
      <c r="I1993" s="41">
        <v>0.66999999999999993</v>
      </c>
      <c r="J1993" s="23">
        <f>(Tabela1[[#This Row],[real]]-1)^3/Tabela1[[#This Row],[Z]]*0.00002</f>
        <v>3.9547338515405391E-4</v>
      </c>
      <c r="K1993" s="66">
        <v>3066.1189231280964</v>
      </c>
      <c r="L1993" s="66">
        <v>5265.8448135114631</v>
      </c>
      <c r="M1993" s="67">
        <v>42409</v>
      </c>
      <c r="N1993" s="22">
        <f>IF(Tabela1[[#This Row],[Entry]]=$B$1,Tabela1[[#This Row],[real]],Tabela1[[#This Row],[L2]]/Tabela1[[#This Row],[days2]])</f>
        <v>3.4856317542195629</v>
      </c>
      <c r="O1993" s="42">
        <f>IF(Tabela1[[#This Row],[Entry]]=$B$1,Tabela1[[#This Row],[real]],Tabela1[[#This Row],[L]]/($B$1-Tabela1[[#This Row],[Entry]]))</f>
        <v>3.4942566778443682</v>
      </c>
      <c r="P1993" s="115">
        <v>879.64510864246586</v>
      </c>
      <c r="Q1993" s="43">
        <f>MIN(500,$B$1-Tabela1[[#This Row],[Entry]])</f>
        <v>500</v>
      </c>
      <c r="R1993" s="41">
        <f>(0.25-Tabela1[[#This Row],[days]]/2000)*$L$2+(Tabela1[[#This Row],[days]]/2000+0.75)*(IF(Tabela1[[#This Row],[real]]&gt;Tabela1[[#This Row],[AV2]],0.4*Tabela1[[#This Row],[real]]+0.6*Tabela1[[#This Row],[AV2]],Tabela1[[#This Row],[AV2]]))</f>
        <v>3.4856317542195629</v>
      </c>
      <c r="S1993" s="42">
        <f>Tabela1[[#This Row],[real]]-Tabela1[[#This Row],[AV2]]</f>
        <v>-0.11941773672592504</v>
      </c>
      <c r="T1993" s="64">
        <f>Tabela1[[#This Row],[real]]/Tabela1[[#This Row],[AV2]]</f>
        <v>0.96574000205805943</v>
      </c>
      <c r="U1993" s="168">
        <v>43345</v>
      </c>
      <c r="V1993" s="191" t="s">
        <v>4110</v>
      </c>
      <c r="W1993" s="191"/>
      <c r="X1993" s="2"/>
    </row>
    <row r="1994" spans="1:24" x14ac:dyDescent="0.2">
      <c r="A1994" s="10">
        <v>7954916</v>
      </c>
      <c r="B1994" s="10" t="s">
        <v>3453</v>
      </c>
      <c r="C1994" s="10" t="s">
        <v>3454</v>
      </c>
      <c r="D1994" s="2">
        <v>3.5</v>
      </c>
      <c r="E1994" s="21">
        <v>3.5299015870623887</v>
      </c>
      <c r="F1994" s="116">
        <v>2017</v>
      </c>
      <c r="G19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1994" s="21">
        <v>0.69</v>
      </c>
      <c r="J1994" s="23">
        <f>(Tabela1[[#This Row],[real]]-1)^3/Tabela1[[#This Row],[Z]]*0.00002</f>
        <v>4.6934455882295472E-4</v>
      </c>
      <c r="K1994" s="24">
        <v>2567.5469729506881</v>
      </c>
      <c r="L1994" s="66">
        <v>4113.5252238284047</v>
      </c>
      <c r="M1994" s="1">
        <v>42805</v>
      </c>
      <c r="N1994" s="22">
        <f>IF(Tabela1[[#This Row],[Entry]]=$B$1,Tabela1[[#This Row],[real]],Tabela1[[#This Row],[L2]]/Tabela1[[#This Row],[days2]])</f>
        <v>3.6909792033281259</v>
      </c>
      <c r="O1994" s="22">
        <f>IF(Tabela1[[#This Row],[Entry]]=$B$1,Tabela1[[#This Row],[real]],Tabela1[[#This Row],[L]]/($B$1-Tabela1[[#This Row],[Entry]]))</f>
        <v>3.7025429557411385</v>
      </c>
      <c r="P1994" s="35">
        <v>695.62759135449801</v>
      </c>
      <c r="Q1994" s="3">
        <f>MIN(500,$B$1-Tabela1[[#This Row],[Entry]])</f>
        <v>500</v>
      </c>
      <c r="R1994" s="21">
        <f>(0.25-Tabela1[[#This Row],[days]]/2000)*$L$2+(Tabela1[[#This Row],[days]]/2000+0.75)*(IF(Tabela1[[#This Row],[real]]&gt;Tabela1[[#This Row],[AV2]],0.4*Tabela1[[#This Row],[real]]+0.6*Tabela1[[#This Row],[AV2]],Tabela1[[#This Row],[AV2]]))</f>
        <v>3.6909792033281259</v>
      </c>
      <c r="S1994" s="22">
        <f>Tabela1[[#This Row],[real]]-Tabela1[[#This Row],[AV2]]</f>
        <v>-0.16107761626573724</v>
      </c>
      <c r="T1994" s="47">
        <f>Tabela1[[#This Row],[real]]/Tabela1[[#This Row],[AV2]]</f>
        <v>0.95635911030858833</v>
      </c>
      <c r="U1994" s="168">
        <v>43345</v>
      </c>
      <c r="V1994" s="191" t="s">
        <v>3977</v>
      </c>
      <c r="W1994" s="191"/>
      <c r="X1994" s="2"/>
    </row>
    <row r="1995" spans="1:24" x14ac:dyDescent="0.2">
      <c r="A1995" s="65">
        <v>6216</v>
      </c>
      <c r="B1995" s="65" t="s">
        <v>2316</v>
      </c>
      <c r="C1995" s="65" t="s">
        <v>2315</v>
      </c>
      <c r="D1995" s="39">
        <v>3</v>
      </c>
      <c r="E1995" s="41">
        <v>3.1162495280299161</v>
      </c>
      <c r="F1995" s="116">
        <v>1975</v>
      </c>
      <c r="G19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5" s="39"/>
      <c r="I1995" s="41">
        <v>0.63</v>
      </c>
      <c r="J1995" s="23">
        <f>(Tabela1[[#This Row],[real]]-1)^3/Tabela1[[#This Row],[Z]]*0.00002</f>
        <v>3.0087774741565293E-4</v>
      </c>
      <c r="K1995" s="66">
        <v>2957.6392860722881</v>
      </c>
      <c r="L1995" s="66">
        <v>5132.7107034823612</v>
      </c>
      <c r="M1995" s="67">
        <v>42409</v>
      </c>
      <c r="N1995" s="22">
        <f>IF(Tabela1[[#This Row],[Entry]]=$B$1,Tabela1[[#This Row],[real]],Tabela1[[#This Row],[L2]]/Tabela1[[#This Row],[days2]])</f>
        <v>3.3623097053728159</v>
      </c>
      <c r="O1995" s="42">
        <f>IF(Tabela1[[#This Row],[Entry]]=$B$1,Tabela1[[#This Row],[real]],Tabela1[[#This Row],[L]]/($B$1-Tabela1[[#This Row],[Entry]]))</f>
        <v>3.405912875568919</v>
      </c>
      <c r="P1995" s="115">
        <v>879.64510864246586</v>
      </c>
      <c r="Q1995" s="43">
        <f>MIN(500,$B$1-Tabela1[[#This Row],[Entry]])</f>
        <v>500</v>
      </c>
      <c r="R1995" s="41">
        <f>(0.25-Tabela1[[#This Row],[days]]/2000)*$L$2+(Tabela1[[#This Row],[days]]/2000+0.75)*(IF(Tabela1[[#This Row],[real]]&gt;Tabela1[[#This Row],[AV2]],0.4*Tabela1[[#This Row],[real]]+0.6*Tabela1[[#This Row],[AV2]],Tabela1[[#This Row],[AV2]]))</f>
        <v>3.3623097053728159</v>
      </c>
      <c r="S1995" s="42">
        <f>Tabela1[[#This Row],[real]]-Tabela1[[#This Row],[AV2]]</f>
        <v>-0.24606017734289987</v>
      </c>
      <c r="T1995" s="64">
        <f>Tabela1[[#This Row],[real]]/Tabela1[[#This Row],[AV2]]</f>
        <v>0.92681811049419183</v>
      </c>
      <c r="U1995" s="168">
        <v>43344</v>
      </c>
      <c r="V1995" s="191" t="s">
        <v>4401</v>
      </c>
      <c r="W1995" s="191"/>
      <c r="X1995" s="2"/>
    </row>
    <row r="1996" spans="1:24" x14ac:dyDescent="0.2">
      <c r="A1996" s="10">
        <v>2148699</v>
      </c>
      <c r="B1996" s="10" t="s">
        <v>1988</v>
      </c>
      <c r="C1996" s="10" t="s">
        <v>2445</v>
      </c>
      <c r="D1996" s="2">
        <v>3</v>
      </c>
      <c r="E1996" s="21">
        <v>2.6752607511854682</v>
      </c>
      <c r="F1996" s="116">
        <v>2009</v>
      </c>
      <c r="G19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6.0230129661607981</v>
      </c>
      <c r="I1996" s="21">
        <v>0.69</v>
      </c>
      <c r="J1996" s="23">
        <f>(Tabela1[[#This Row],[real]]-1)^3/Tabela1[[#This Row],[Z]]*0.00002</f>
        <v>1.3627875150166958E-4</v>
      </c>
      <c r="K1996" s="24">
        <v>2167.8809872476963</v>
      </c>
      <c r="L1996" s="66">
        <v>3631.0692804247092</v>
      </c>
      <c r="M1996" s="1">
        <v>42409</v>
      </c>
      <c r="N1996" s="22">
        <f>IF(Tabela1[[#This Row],[Entry]]=$B$1,Tabela1[[#This Row],[real]],Tabela1[[#This Row],[L2]]/Tabela1[[#This Row],[days2]])</f>
        <v>2.4644950173068461</v>
      </c>
      <c r="O1996" s="22">
        <f>IF(Tabela1[[#This Row],[Entry]]=$B$1,Tabela1[[#This Row],[real]],Tabela1[[#This Row],[L]]/($B$1-Tabela1[[#This Row],[Entry]]))</f>
        <v>2.4094686665061111</v>
      </c>
      <c r="P1996" s="35">
        <v>879.64510864246586</v>
      </c>
      <c r="Q1996" s="3">
        <f>MIN(500,$B$1-Tabela1[[#This Row],[Entry]])</f>
        <v>500</v>
      </c>
      <c r="R1996" s="21">
        <f>(0.25-Tabela1[[#This Row],[days]]/2000)*$L$2+(Tabela1[[#This Row],[days]]/2000+0.75)*(IF(Tabela1[[#This Row],[real]]&gt;Tabela1[[#This Row],[AV2]],0.4*Tabela1[[#This Row],[real]]+0.6*Tabela1[[#This Row],[AV2]],Tabela1[[#This Row],[AV2]]))</f>
        <v>2.5488013108582948</v>
      </c>
      <c r="S1996" s="22">
        <f>Tabela1[[#This Row],[real]]-Tabela1[[#This Row],[AV2]]</f>
        <v>0.21076573387862219</v>
      </c>
      <c r="T1996" s="47">
        <f>Tabela1[[#This Row],[real]]/Tabela1[[#This Row],[AV2]]</f>
        <v>1.0855208602162008</v>
      </c>
      <c r="U1996" s="172">
        <v>43343</v>
      </c>
      <c r="V1996" s="191" t="s">
        <v>4771</v>
      </c>
      <c r="W1996" s="191"/>
      <c r="X1996" s="2"/>
    </row>
    <row r="1997" spans="1:24" x14ac:dyDescent="0.2">
      <c r="A1997" s="403">
        <v>6249642</v>
      </c>
      <c r="B1997" s="403" t="s">
        <v>5466</v>
      </c>
      <c r="C1997" s="403" t="s">
        <v>5467</v>
      </c>
      <c r="D1997" s="404">
        <v>3</v>
      </c>
      <c r="E1997" s="405">
        <v>3.1537008994940399</v>
      </c>
      <c r="F1997" s="116">
        <v>2014</v>
      </c>
      <c r="G19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7" s="597"/>
      <c r="I1997" s="405">
        <v>0.35</v>
      </c>
      <c r="J1997" s="362">
        <f>(Tabela1[[#This Row],[real]]-1)^3/Tabela1[[#This Row],[Z]]*0.00002</f>
        <v>5.7084489244923543E-4</v>
      </c>
      <c r="K1997" s="407">
        <v>1466.0036850512629</v>
      </c>
      <c r="L1997" s="66">
        <v>1940.340189021869</v>
      </c>
      <c r="M1997" s="367">
        <v>43343</v>
      </c>
      <c r="N1997" s="365">
        <f>IF(Tabela1[[#This Row],[Entry]]=$B$1,Tabela1[[#This Row],[real]],Tabela1[[#This Row],[L2]]/Tabela1[[#This Row],[days2]])</f>
        <v>3.3598490911946253</v>
      </c>
      <c r="O1997" s="408">
        <f>IF(Tabela1[[#This Row],[Entry]]=$B$1,Tabela1[[#This Row],[real]],Tabela1[[#This Row],[L]]/($B$1-Tabela1[[#This Row],[Entry]]))</f>
        <v>3.3862830523941869</v>
      </c>
      <c r="P1997" s="406">
        <v>436.33021759617537</v>
      </c>
      <c r="Q1997" s="409">
        <f>MIN(500,$B$1-Tabela1[[#This Row],[Entry]])</f>
        <v>500</v>
      </c>
      <c r="R1997" s="405">
        <f>(0.25-Tabela1[[#This Row],[days]]/2000)*$L$2+(Tabela1[[#This Row],[days]]/2000+0.75)*(IF(Tabela1[[#This Row],[real]]&gt;Tabela1[[#This Row],[AV2]],0.4*Tabela1[[#This Row],[real]]+0.6*Tabela1[[#This Row],[AV2]],Tabela1[[#This Row],[AV2]]))</f>
        <v>3.3598490911946253</v>
      </c>
      <c r="S1997" s="408">
        <f>Tabela1[[#This Row],[real]]-Tabela1[[#This Row],[AV2]]</f>
        <v>-0.2061481917005854</v>
      </c>
      <c r="T1997" s="408">
        <f>Tabela1[[#This Row],[real]]/Tabela1[[#This Row],[AV2]]</f>
        <v>0.93864361579784894</v>
      </c>
      <c r="U1997" s="367">
        <v>43343</v>
      </c>
      <c r="V1997" s="191" t="s">
        <v>5468</v>
      </c>
      <c r="W1997" s="191"/>
      <c r="X1997" s="2"/>
    </row>
    <row r="1998" spans="1:24" x14ac:dyDescent="0.2">
      <c r="A1998" s="403">
        <v>33237</v>
      </c>
      <c r="B1998" s="403" t="s">
        <v>5464</v>
      </c>
      <c r="C1998" s="403" t="s">
        <v>5465</v>
      </c>
      <c r="D1998" s="404">
        <v>3</v>
      </c>
      <c r="E1998" s="405">
        <v>3.1811634470213299</v>
      </c>
      <c r="F1998" s="116">
        <v>1967</v>
      </c>
      <c r="G19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8" s="404"/>
      <c r="I1998" s="405">
        <v>0.32999999999999996</v>
      </c>
      <c r="J1998" s="362">
        <f>(Tabela1[[#This Row],[real]]-1)^3/Tabela1[[#This Row],[Z]]*0.00002</f>
        <v>6.2889868794242614E-4</v>
      </c>
      <c r="K1998" s="407">
        <v>1482.961898953861</v>
      </c>
      <c r="L1998" s="66">
        <v>1963.4102421996893</v>
      </c>
      <c r="M1998" s="367">
        <v>43343</v>
      </c>
      <c r="N1998" s="365">
        <f>IF(Tabela1[[#This Row],[Entry]]=$B$1,Tabela1[[#This Row],[real]],Tabela1[[#This Row],[L2]]/Tabela1[[#This Row],[days2]])</f>
        <v>3.3987146412269471</v>
      </c>
      <c r="O1998" s="408">
        <f>IF(Tabela1[[#This Row],[Entry]]=$B$1,Tabela1[[#This Row],[real]],Tabela1[[#This Row],[L]]/($B$1-Tabela1[[#This Row],[Entry]]))</f>
        <v>3.4265449253048677</v>
      </c>
      <c r="P1998" s="406">
        <v>436.33021759617537</v>
      </c>
      <c r="Q1998" s="409">
        <f>MIN(500,$B$1-Tabela1[[#This Row],[Entry]])</f>
        <v>500</v>
      </c>
      <c r="R1998" s="405">
        <f>(0.25-Tabela1[[#This Row],[days]]/2000)*$L$2+(Tabela1[[#This Row],[days]]/2000+0.75)*(IF(Tabela1[[#This Row],[real]]&gt;Tabela1[[#This Row],[AV2]],0.4*Tabela1[[#This Row],[real]]+0.6*Tabela1[[#This Row],[AV2]],Tabela1[[#This Row],[AV2]]))</f>
        <v>3.3987146412269471</v>
      </c>
      <c r="S1998" s="408">
        <f>Tabela1[[#This Row],[real]]-Tabela1[[#This Row],[AV2]]</f>
        <v>-0.21755119420561719</v>
      </c>
      <c r="T1998" s="408">
        <f>Tabela1[[#This Row],[real]]/Tabela1[[#This Row],[AV2]]</f>
        <v>0.93599015593522128</v>
      </c>
      <c r="U1998" s="367">
        <v>43343</v>
      </c>
      <c r="V1998" s="191" t="s">
        <v>4996</v>
      </c>
      <c r="W1998" s="191"/>
      <c r="X1998" s="2"/>
    </row>
    <row r="1999" spans="1:24" x14ac:dyDescent="0.2">
      <c r="A1999" s="10">
        <v>3739420</v>
      </c>
      <c r="B1999" s="10" t="s">
        <v>3023</v>
      </c>
      <c r="C1999" s="10" t="s">
        <v>3023</v>
      </c>
      <c r="D1999" s="2">
        <v>3.5</v>
      </c>
      <c r="E1999" s="21">
        <v>3.3248001265411999</v>
      </c>
      <c r="F1999" s="116">
        <v>2011</v>
      </c>
      <c r="G19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1999" s="39"/>
      <c r="I1999" s="21">
        <v>0.59</v>
      </c>
      <c r="J1999" s="23">
        <f>(Tabela1[[#This Row],[real]]-1)^3/Tabela1[[#This Row],[Z]]*0.00002</f>
        <v>4.2592668070311521E-4</v>
      </c>
      <c r="K1999" s="24">
        <v>2643.3244315259258</v>
      </c>
      <c r="L1999" s="66">
        <v>4368.3740819303184</v>
      </c>
      <c r="M1999" s="1">
        <v>42622</v>
      </c>
      <c r="N1999" s="22">
        <f>IF(Tabela1[[#This Row],[Entry]]=$B$1,Tabela1[[#This Row],[real]],Tabela1[[#This Row],[L2]]/Tabela1[[#This Row],[days2]])</f>
        <v>3.3859864104433921</v>
      </c>
      <c r="O1999" s="22">
        <f>IF(Tabela1[[#This Row],[Entry]]=$B$1,Tabela1[[#This Row],[real]],Tabela1[[#This Row],[L]]/($B$1-Tabela1[[#This Row],[Entry]]))</f>
        <v>3.3758686877359492</v>
      </c>
      <c r="P1999" s="35">
        <v>780.66598949515117</v>
      </c>
      <c r="Q1999" s="3">
        <f>MIN(500,$B$1-Tabela1[[#This Row],[Entry]])</f>
        <v>500</v>
      </c>
      <c r="R1999" s="21">
        <f>(0.25-Tabela1[[#This Row],[days]]/2000)*$L$2+(Tabela1[[#This Row],[days]]/2000+0.75)*(IF(Tabela1[[#This Row],[real]]&gt;Tabela1[[#This Row],[AV2]],0.4*Tabela1[[#This Row],[real]]+0.6*Tabela1[[#This Row],[AV2]],Tabela1[[#This Row],[AV2]]))</f>
        <v>3.3859864104433921</v>
      </c>
      <c r="S1999" s="22">
        <f>Tabela1[[#This Row],[real]]-Tabela1[[#This Row],[AV2]]</f>
        <v>-6.1186283902192162E-2</v>
      </c>
      <c r="T1999" s="47">
        <f>Tabela1[[#This Row],[real]]/Tabela1[[#This Row],[AV2]]</f>
        <v>0.98192955420214467</v>
      </c>
      <c r="U1999" s="168">
        <v>43343</v>
      </c>
      <c r="V1999" s="191" t="s">
        <v>4710</v>
      </c>
      <c r="W1999" s="191"/>
      <c r="X1999" s="2"/>
    </row>
    <row r="2000" spans="1:24" x14ac:dyDescent="0.2">
      <c r="A2000" s="65">
        <v>354</v>
      </c>
      <c r="B2000" s="65" t="s">
        <v>2387</v>
      </c>
      <c r="C2000" s="65" t="s">
        <v>505</v>
      </c>
      <c r="D2000" s="39">
        <v>3.5</v>
      </c>
      <c r="E2000" s="41">
        <v>3.5011705304785985</v>
      </c>
      <c r="F2000" s="116">
        <v>1988</v>
      </c>
      <c r="G20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0" s="39"/>
      <c r="I2000" s="41">
        <v>0.63</v>
      </c>
      <c r="J2000" s="23">
        <f>(Tabela1[[#This Row],[real]]-1)^3/Tabela1[[#This Row],[Z]]*0.00002</f>
        <v>4.9672881663934999E-4</v>
      </c>
      <c r="K2000" s="66">
        <v>3149.9423527436375</v>
      </c>
      <c r="L2000" s="66">
        <v>5385.4143510753274</v>
      </c>
      <c r="M2000" s="67">
        <v>42409</v>
      </c>
      <c r="N2000" s="22">
        <f>IF(Tabela1[[#This Row],[Entry]]=$B$1,Tabela1[[#This Row],[real]],Tabela1[[#This Row],[L2]]/Tabela1[[#This Row],[days2]])</f>
        <v>3.5809240815365464</v>
      </c>
      <c r="O2000" s="42">
        <f>IF(Tabela1[[#This Row],[Entry]]=$B$1,Tabela1[[#This Row],[real]],Tabela1[[#This Row],[L]]/($B$1-Tabela1[[#This Row],[Entry]]))</f>
        <v>3.5735994366790496</v>
      </c>
      <c r="P2000" s="115">
        <v>879.64510864246586</v>
      </c>
      <c r="Q2000" s="43">
        <f>MIN(500,$B$1-Tabela1[[#This Row],[Entry]])</f>
        <v>500</v>
      </c>
      <c r="R2000" s="41">
        <f>(0.25-Tabela1[[#This Row],[days]]/2000)*$L$2+(Tabela1[[#This Row],[days]]/2000+0.75)*(IF(Tabela1[[#This Row],[real]]&gt;Tabela1[[#This Row],[AV2]],0.4*Tabela1[[#This Row],[real]]+0.6*Tabela1[[#This Row],[AV2]],Tabela1[[#This Row],[AV2]]))</f>
        <v>3.5809240815365464</v>
      </c>
      <c r="S2000" s="42">
        <f>Tabela1[[#This Row],[real]]-Tabela1[[#This Row],[AV2]]</f>
        <v>-7.9753551057947902E-2</v>
      </c>
      <c r="T2000" s="64">
        <f>Tabela1[[#This Row],[real]]/Tabela1[[#This Row],[AV2]]</f>
        <v>0.97772822063747122</v>
      </c>
      <c r="U2000" s="172">
        <v>43343</v>
      </c>
      <c r="V2000" s="191" t="s">
        <v>5036</v>
      </c>
      <c r="W2000" s="191"/>
      <c r="X2000" s="2"/>
    </row>
    <row r="2001" spans="1:24" x14ac:dyDescent="0.2">
      <c r="A2001" s="65">
        <v>17775</v>
      </c>
      <c r="B2001" s="65" t="s">
        <v>569</v>
      </c>
      <c r="C2001" s="65" t="s">
        <v>570</v>
      </c>
      <c r="D2001" s="39">
        <v>3.5</v>
      </c>
      <c r="E2001" s="41">
        <v>3.5078434744348215</v>
      </c>
      <c r="F2001" s="116">
        <v>1965</v>
      </c>
      <c r="G20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1" s="39"/>
      <c r="I2001" s="41">
        <v>0.65</v>
      </c>
      <c r="J2001" s="23">
        <f>(Tabela1[[#This Row],[real]]-1)^3/Tabela1[[#This Row],[Z]]*0.00002</f>
        <v>4.8530852396517658E-4</v>
      </c>
      <c r="K2001" s="66">
        <v>3150.2123302799919</v>
      </c>
      <c r="L2001" s="66">
        <v>5385.2684798695745</v>
      </c>
      <c r="M2001" s="67">
        <v>42409</v>
      </c>
      <c r="N2001" s="22">
        <f>IF(Tabela1[[#This Row],[Entry]]=$B$1,Tabela1[[#This Row],[real]],Tabela1[[#This Row],[L2]]/Tabela1[[#This Row],[days2]])</f>
        <v>3.5812309979664811</v>
      </c>
      <c r="O2001" s="42">
        <f>IF(Tabela1[[#This Row],[Entry]]=$B$1,Tabela1[[#This Row],[real]],Tabela1[[#This Row],[L]]/($B$1-Tabela1[[#This Row],[Entry]]))</f>
        <v>3.5735026409220798</v>
      </c>
      <c r="P2001" s="115">
        <v>879.64510864246586</v>
      </c>
      <c r="Q2001" s="43">
        <f>MIN(500,$B$1-Tabela1[[#This Row],[Entry]])</f>
        <v>500</v>
      </c>
      <c r="R2001" s="41">
        <f>(0.25-Tabela1[[#This Row],[days]]/2000)*$L$2+(Tabela1[[#This Row],[days]]/2000+0.75)*(IF(Tabela1[[#This Row],[real]]&gt;Tabela1[[#This Row],[AV2]],0.4*Tabela1[[#This Row],[real]]+0.6*Tabela1[[#This Row],[AV2]],Tabela1[[#This Row],[AV2]]))</f>
        <v>3.5812309979664811</v>
      </c>
      <c r="S2001" s="42">
        <f>Tabela1[[#This Row],[real]]-Tabela1[[#This Row],[AV2]]</f>
        <v>-7.3387523531659671E-2</v>
      </c>
      <c r="T2001" s="64">
        <f>Tabela1[[#This Row],[real]]/Tabela1[[#This Row],[AV2]]</f>
        <v>0.97950773810085667</v>
      </c>
      <c r="U2001" s="172">
        <v>43343</v>
      </c>
      <c r="V2001" s="191" t="s">
        <v>964</v>
      </c>
      <c r="W2001" s="191"/>
      <c r="X2001" s="2"/>
    </row>
    <row r="2002" spans="1:24" x14ac:dyDescent="0.2">
      <c r="A2002" s="65">
        <v>7771748</v>
      </c>
      <c r="B2002" s="65" t="s">
        <v>22</v>
      </c>
      <c r="C2002" s="65" t="s">
        <v>4758</v>
      </c>
      <c r="D2002" s="39">
        <v>3.5</v>
      </c>
      <c r="E2002" s="41">
        <v>3.6059722114868165</v>
      </c>
      <c r="F2002" s="116">
        <v>2016</v>
      </c>
      <c r="G20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2" s="39">
        <v>3</v>
      </c>
      <c r="I2002" s="41">
        <v>0.65</v>
      </c>
      <c r="J2002" s="23">
        <f>(Tabela1[[#This Row],[real]]-1)^3/Tabela1[[#This Row],[Z]]*0.00002</f>
        <v>5.4453522667642141E-4</v>
      </c>
      <c r="K2002" s="66">
        <v>2743.426339355562</v>
      </c>
      <c r="L2002" s="66">
        <v>4462.9100504823436</v>
      </c>
      <c r="M2002" s="67">
        <v>42697</v>
      </c>
      <c r="N2002" s="22">
        <f>IF(Tabela1[[#This Row],[Entry]]=$B$1,Tabela1[[#This Row],[real]],Tabela1[[#This Row],[L2]]/Tabela1[[#This Row],[days2]])</f>
        <v>3.6784314206598574</v>
      </c>
      <c r="O2002" s="42">
        <f>IF(Tabela1[[#This Row],[Entry]]=$B$1,Tabela1[[#This Row],[real]],Tabela1[[#This Row],[L]]/($B$1-Tabela1[[#This Row],[Entry]]))</f>
        <v>3.6611239134391664</v>
      </c>
      <c r="P2002" s="115">
        <v>745.8141869784896</v>
      </c>
      <c r="Q2002" s="43">
        <f>MIN(500,$B$1-Tabela1[[#This Row],[Entry]])</f>
        <v>500</v>
      </c>
      <c r="R2002" s="41">
        <f>(0.25-Tabela1[[#This Row],[days]]/2000)*$L$2+(Tabela1[[#This Row],[days]]/2000+0.75)*(IF(Tabela1[[#This Row],[real]]&gt;Tabela1[[#This Row],[AV2]],0.4*Tabela1[[#This Row],[real]]+0.6*Tabela1[[#This Row],[AV2]],Tabela1[[#This Row],[AV2]]))</f>
        <v>3.6784314206598574</v>
      </c>
      <c r="S2002" s="42">
        <f>Tabela1[[#This Row],[real]]-Tabela1[[#This Row],[AV2]]</f>
        <v>-7.2459209173040939E-2</v>
      </c>
      <c r="T2002" s="64">
        <f>Tabela1[[#This Row],[real]]/Tabela1[[#This Row],[AV2]]</f>
        <v>0.98030160117541543</v>
      </c>
      <c r="U2002" s="168">
        <v>43343</v>
      </c>
      <c r="V2002" s="191" t="s">
        <v>3951</v>
      </c>
      <c r="W2002" s="191"/>
      <c r="X2002" s="2"/>
    </row>
    <row r="2003" spans="1:24" x14ac:dyDescent="0.2">
      <c r="A2003" s="65">
        <v>4090</v>
      </c>
      <c r="B2003" s="65" t="s">
        <v>2543</v>
      </c>
      <c r="C2003" s="65" t="s">
        <v>1904</v>
      </c>
      <c r="D2003" s="39">
        <v>3.5</v>
      </c>
      <c r="E2003" s="41">
        <v>3.2226564845371066</v>
      </c>
      <c r="F2003" s="116">
        <v>1987</v>
      </c>
      <c r="G20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3.2760171700939265</v>
      </c>
      <c r="I2003" s="41">
        <v>0.65</v>
      </c>
      <c r="J2003" s="23">
        <f>(Tabela1[[#This Row],[real]]-1)^3/Tabela1[[#This Row],[Z]]*0.00002</f>
        <v>3.3785758993679511E-4</v>
      </c>
      <c r="K2003" s="66">
        <v>2607.7224074117576</v>
      </c>
      <c r="L2003" s="66">
        <v>4353.0854828046949</v>
      </c>
      <c r="M2003" s="67">
        <v>42409</v>
      </c>
      <c r="N2003" s="22">
        <f>IF(Tabela1[[#This Row],[Entry]]=$B$1,Tabela1[[#This Row],[real]],Tabela1[[#This Row],[L2]]/Tabela1[[#This Row],[days2]])</f>
        <v>2.9645164644139155</v>
      </c>
      <c r="O2003" s="42">
        <f>IF(Tabela1[[#This Row],[Entry]]=$B$1,Tabela1[[#This Row],[real]],Tabela1[[#This Row],[L]]/($B$1-Tabela1[[#This Row],[Entry]]))</f>
        <v>2.8885769627104811</v>
      </c>
      <c r="P2003" s="115">
        <v>879.64510864246586</v>
      </c>
      <c r="Q2003" s="43">
        <f>MIN(500,$B$1-Tabela1[[#This Row],[Entry]])</f>
        <v>500</v>
      </c>
      <c r="R2003" s="41">
        <f>(0.25-Tabela1[[#This Row],[days]]/2000)*$L$2+(Tabela1[[#This Row],[days]]/2000+0.75)*(IF(Tabela1[[#This Row],[real]]&gt;Tabela1[[#This Row],[AV2]],0.4*Tabela1[[#This Row],[real]]+0.6*Tabela1[[#This Row],[AV2]],Tabela1[[#This Row],[AV2]]))</f>
        <v>3.0677724724631918</v>
      </c>
      <c r="S2003" s="42">
        <f>Tabela1[[#This Row],[real]]-Tabela1[[#This Row],[AV2]]</f>
        <v>0.25814002012319115</v>
      </c>
      <c r="T2003" s="64">
        <f>Tabela1[[#This Row],[real]]/Tabela1[[#This Row],[AV2]]</f>
        <v>1.0870766019423088</v>
      </c>
      <c r="U2003" s="172">
        <v>43342</v>
      </c>
      <c r="V2003" s="191" t="s">
        <v>4551</v>
      </c>
      <c r="W2003" s="191"/>
      <c r="X2003" s="2"/>
    </row>
    <row r="2004" spans="1:24" x14ac:dyDescent="0.2">
      <c r="A2004" s="65">
        <v>4338</v>
      </c>
      <c r="B2004" s="65" t="s">
        <v>1630</v>
      </c>
      <c r="C2004" s="65" t="s">
        <v>2761</v>
      </c>
      <c r="D2004" s="39">
        <v>3</v>
      </c>
      <c r="E2004" s="41">
        <v>2.9892242655659915</v>
      </c>
      <c r="F2004" s="116">
        <v>2000</v>
      </c>
      <c r="G20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4" s="39"/>
      <c r="I2004" s="41">
        <v>0.45999999999999996</v>
      </c>
      <c r="J2004" s="23">
        <f>(Tabela1[[#This Row],[real]]-1)^3/Tabela1[[#This Row],[Z]]*0.00002</f>
        <v>3.422342014898868E-4</v>
      </c>
      <c r="K2004" s="66">
        <v>2623.3214639316816</v>
      </c>
      <c r="L2004" s="66">
        <v>4464.9069375255349</v>
      </c>
      <c r="M2004" s="67">
        <v>42446</v>
      </c>
      <c r="N2004" s="22">
        <f>IF(Tabela1[[#This Row],[Entry]]=$B$1,Tabela1[[#This Row],[real]],Tabela1[[#This Row],[L2]]/Tabela1[[#This Row],[days2]])</f>
        <v>3.0417029868111567</v>
      </c>
      <c r="O2004" s="42">
        <f>IF(Tabela1[[#This Row],[Entry]]=$B$1,Tabela1[[#This Row],[real]],Tabela1[[#This Row],[L]]/($B$1-Tabela1[[#This Row],[Entry]]))</f>
        <v>3.0373516581806359</v>
      </c>
      <c r="P2004" s="115">
        <v>862.45155273424791</v>
      </c>
      <c r="Q2004" s="43">
        <f>MIN(500,$B$1-Tabela1[[#This Row],[Entry]])</f>
        <v>500</v>
      </c>
      <c r="R2004" s="41">
        <f>(0.25-Tabela1[[#This Row],[days]]/2000)*$L$2+(Tabela1[[#This Row],[days]]/2000+0.75)*(IF(Tabela1[[#This Row],[real]]&gt;Tabela1[[#This Row],[AV2]],0.4*Tabela1[[#This Row],[real]]+0.6*Tabela1[[#This Row],[AV2]],Tabela1[[#This Row],[AV2]]))</f>
        <v>3.0417029868111567</v>
      </c>
      <c r="S2004" s="42">
        <f>Tabela1[[#This Row],[real]]-Tabela1[[#This Row],[AV2]]</f>
        <v>-5.2478721245165172E-2</v>
      </c>
      <c r="T2004" s="64">
        <f>Tabela1[[#This Row],[real]]/Tabela1[[#This Row],[AV2]]</f>
        <v>0.98274692779909367</v>
      </c>
      <c r="U2004" s="168">
        <v>43342</v>
      </c>
      <c r="V2004" s="191" t="s">
        <v>4036</v>
      </c>
      <c r="W2004" s="191"/>
      <c r="X2004" s="2"/>
    </row>
    <row r="2005" spans="1:24" x14ac:dyDescent="0.2">
      <c r="A2005" s="65">
        <v>436301</v>
      </c>
      <c r="B2005" s="65" t="s">
        <v>2662</v>
      </c>
      <c r="C2005" s="65" t="s">
        <v>2663</v>
      </c>
      <c r="D2005" s="39">
        <v>3.5</v>
      </c>
      <c r="E2005" s="41">
        <v>3.3952605847881241</v>
      </c>
      <c r="F2005" s="116">
        <v>2004</v>
      </c>
      <c r="G20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5" s="39"/>
      <c r="I2005" s="41">
        <v>0.6</v>
      </c>
      <c r="J2005" s="23">
        <f>(Tabela1[[#This Row],[real]]-1)^3/Tabela1[[#This Row],[Z]]*0.00002</f>
        <v>4.5807548418296462E-4</v>
      </c>
      <c r="K2005" s="66">
        <v>3033.5633165537643</v>
      </c>
      <c r="L2005" s="66">
        <v>5180.8550913427352</v>
      </c>
      <c r="M2005" s="67">
        <v>42409</v>
      </c>
      <c r="N2005" s="22">
        <f>IF(Tabela1[[#This Row],[Entry]]=$B$1,Tabela1[[#This Row],[real]],Tabela1[[#This Row],[L2]]/Tabela1[[#This Row],[days2]])</f>
        <v>3.4486218211744348</v>
      </c>
      <c r="O2005" s="42">
        <f>IF(Tabela1[[#This Row],[Entry]]=$B$1,Tabela1[[#This Row],[real]],Tabela1[[#This Row],[L]]/($B$1-Tabela1[[#This Row],[Entry]]))</f>
        <v>3.4378600473408993</v>
      </c>
      <c r="P2005" s="115">
        <v>879.64510864246586</v>
      </c>
      <c r="Q2005" s="43">
        <f>MIN(500,$B$1-Tabela1[[#This Row],[Entry]])</f>
        <v>500</v>
      </c>
      <c r="R2005" s="41">
        <f>(0.25-Tabela1[[#This Row],[days]]/2000)*$L$2+(Tabela1[[#This Row],[days]]/2000+0.75)*(IF(Tabela1[[#This Row],[real]]&gt;Tabela1[[#This Row],[AV2]],0.4*Tabela1[[#This Row],[real]]+0.6*Tabela1[[#This Row],[AV2]],Tabela1[[#This Row],[AV2]]))</f>
        <v>3.4486218211744348</v>
      </c>
      <c r="S2005" s="42">
        <f>Tabela1[[#This Row],[real]]-Tabela1[[#This Row],[AV2]]</f>
        <v>-5.336123638631074E-2</v>
      </c>
      <c r="T2005" s="64">
        <f>Tabela1[[#This Row],[real]]/Tabela1[[#This Row],[AV2]]</f>
        <v>0.98452679384597219</v>
      </c>
      <c r="U2005" s="168">
        <v>43342</v>
      </c>
      <c r="V2005" s="191" t="s">
        <v>4309</v>
      </c>
      <c r="W2005" s="191"/>
      <c r="X2005" s="2"/>
    </row>
    <row r="2006" spans="1:24" x14ac:dyDescent="0.2">
      <c r="A2006" s="65">
        <v>16446</v>
      </c>
      <c r="B2006" s="65" t="s">
        <v>1743</v>
      </c>
      <c r="C2006" s="65" t="s">
        <v>1744</v>
      </c>
      <c r="D2006" s="39">
        <v>3.5</v>
      </c>
      <c r="E2006" s="41">
        <v>3.4359241561687082</v>
      </c>
      <c r="F2006" s="116">
        <v>1979</v>
      </c>
      <c r="G20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6" s="76"/>
      <c r="I2006" s="41">
        <v>0.67999999999999994</v>
      </c>
      <c r="J2006" s="23">
        <f>(Tabela1[[#This Row],[real]]-1)^3/Tabela1[[#This Row],[Z]]*0.00002</f>
        <v>4.2512081483263525E-4</v>
      </c>
      <c r="K2006" s="66">
        <v>2707.4696962710432</v>
      </c>
      <c r="L2006" s="66">
        <v>4480.0986993491933</v>
      </c>
      <c r="M2006" s="67">
        <v>42409</v>
      </c>
      <c r="N2006" s="22">
        <f>IF(Tabela1[[#This Row],[Entry]]=$B$1,Tabela1[[#This Row],[real]],Tabela1[[#This Row],[L2]]/Tabela1[[#This Row],[days2]])</f>
        <v>3.0779113868426018</v>
      </c>
      <c r="O2006" s="42">
        <f>IF(Tabela1[[#This Row],[Entry]]=$B$1,Tabela1[[#This Row],[real]],Tabela1[[#This Row],[L]]/($B$1-Tabela1[[#This Row],[Entry]]))</f>
        <v>2.9728591236557356</v>
      </c>
      <c r="P2006" s="115">
        <v>879.64510864246586</v>
      </c>
      <c r="Q2006" s="43">
        <f>MIN(500,$B$1-Tabela1[[#This Row],[Entry]])</f>
        <v>500</v>
      </c>
      <c r="R2006" s="41">
        <f>(0.25-Tabela1[[#This Row],[days]]/2000)*$L$2+(Tabela1[[#This Row],[days]]/2000+0.75)*(IF(Tabela1[[#This Row],[real]]&gt;Tabela1[[#This Row],[AV2]],0.4*Tabela1[[#This Row],[real]]+0.6*Tabela1[[#This Row],[AV2]],Tabela1[[#This Row],[AV2]]))</f>
        <v>3.2211164945730442</v>
      </c>
      <c r="S2006" s="42">
        <f>Tabela1[[#This Row],[real]]-Tabela1[[#This Row],[AV2]]</f>
        <v>0.35801276932610637</v>
      </c>
      <c r="T2006" s="64">
        <f>Tabela1[[#This Row],[real]]/Tabela1[[#This Row],[AV2]]</f>
        <v>1.1163167889941643</v>
      </c>
      <c r="U2006" s="172">
        <v>43342</v>
      </c>
      <c r="V2006" s="191" t="s">
        <v>4427</v>
      </c>
      <c r="W2006" s="191"/>
      <c r="X2006" s="2"/>
    </row>
    <row r="2007" spans="1:24" x14ac:dyDescent="0.2">
      <c r="A2007" s="65">
        <v>3822577</v>
      </c>
      <c r="B2007" s="65" t="s">
        <v>2752</v>
      </c>
      <c r="C2007" s="65" t="s">
        <v>2753</v>
      </c>
      <c r="D2007" s="39">
        <v>3.5</v>
      </c>
      <c r="E2007" s="41">
        <v>3.227756022840274</v>
      </c>
      <c r="F2007" s="116">
        <v>2012</v>
      </c>
      <c r="G20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2.6650432423486428</v>
      </c>
      <c r="H2007" s="39"/>
      <c r="I2007" s="41">
        <v>0.47</v>
      </c>
      <c r="J2007" s="23">
        <f>(Tabela1[[#This Row],[real]]-1)^3/Tabela1[[#This Row],[Z]]*0.00002</f>
        <v>4.7047333845522848E-4</v>
      </c>
      <c r="K2007" s="66">
        <v>2761.2507704749842</v>
      </c>
      <c r="L2007" s="66">
        <v>4660.8448415933881</v>
      </c>
      <c r="M2007" s="67">
        <v>42436</v>
      </c>
      <c r="N2007" s="22">
        <f>IF(Tabela1[[#This Row],[Entry]]=$B$1,Tabela1[[#This Row],[real]],Tabela1[[#This Row],[L2]]/Tabela1[[#This Row],[days2]])</f>
        <v>3.1844720048449773</v>
      </c>
      <c r="O2007" s="42">
        <f>IF(Tabela1[[#This Row],[Entry]]=$B$1,Tabela1[[#This Row],[real]],Tabela1[[#This Row],[L]]/($B$1-Tabela1[[#This Row],[Entry]]))</f>
        <v>3.1492194875631001</v>
      </c>
      <c r="P2007" s="115">
        <v>867.09845973646861</v>
      </c>
      <c r="Q2007" s="43">
        <f>MIN(500,$B$1-Tabela1[[#This Row],[Entry]])</f>
        <v>500</v>
      </c>
      <c r="R200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3.2017856120430959</v>
      </c>
      <c r="S2007" s="42">
        <f>Tabela1[[#This Row],[real]]-Tabela1[[#This Row],[AV2]]</f>
        <v>4.3284017995296686E-2</v>
      </c>
      <c r="T2007" s="64">
        <f>Tabela1[[#This Row],[real]]/Tabela1[[#This Row],[AV2]]</f>
        <v>1.0135922118107625</v>
      </c>
      <c r="U2007" s="168">
        <v>43341</v>
      </c>
      <c r="V2007" s="191" t="s">
        <v>4270</v>
      </c>
      <c r="W2007" s="191"/>
      <c r="X2007" s="2"/>
    </row>
    <row r="2008" spans="1:24" x14ac:dyDescent="0.2">
      <c r="A2008" s="403">
        <v>1114199</v>
      </c>
      <c r="B2008" s="403" t="s">
        <v>5458</v>
      </c>
      <c r="C2008" s="403" t="s">
        <v>5459</v>
      </c>
      <c r="D2008" s="404">
        <v>3</v>
      </c>
      <c r="E2008" s="405">
        <v>2.6662725690598434</v>
      </c>
      <c r="F2008" s="116">
        <v>2007</v>
      </c>
      <c r="G20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6.7473437340441258</v>
      </c>
      <c r="H2008" s="404"/>
      <c r="I2008" s="405">
        <v>0.26</v>
      </c>
      <c r="J2008" s="362">
        <f>(Tabela1[[#This Row],[real]]-1)^3/Tabela1[[#This Row],[Z]]*0.00002</f>
        <v>3.558727891853472E-4</v>
      </c>
      <c r="K2008" s="407">
        <v>1221.9851842816795</v>
      </c>
      <c r="L2008" s="66">
        <v>1615.8809994777248</v>
      </c>
      <c r="M2008" s="367">
        <v>43340</v>
      </c>
      <c r="N2008" s="365">
        <f>IF(Tabela1[[#This Row],[Entry]]=$B$1,Tabela1[[#This Row],[real]],Tabela1[[#This Row],[L2]]/Tabela1[[#This Row],[days2]])</f>
        <v>2.7897960763402381</v>
      </c>
      <c r="O2008" s="408">
        <f>IF(Tabela1[[#This Row],[Entry]]=$B$1,Tabela1[[#This Row],[real]],Tabela1[[#This Row],[L]]/($B$1-Tabela1[[#This Row],[Entry]]))</f>
        <v>2.8053489574266055</v>
      </c>
      <c r="P2008" s="406">
        <v>438.01953649770945</v>
      </c>
      <c r="Q2008" s="409">
        <f>MIN(500,$B$1-Tabela1[[#This Row],[Entry]])</f>
        <v>500</v>
      </c>
      <c r="R2008" s="405">
        <f>(0.25-Tabela1[[#This Row],[days]]/2000)*$L$2+(Tabela1[[#This Row],[days]]/2000+0.75)*(IF(Tabela1[[#This Row],[real]]&gt;Tabela1[[#This Row],[AV2]],0.4*Tabela1[[#This Row],[real]]+0.6*Tabela1[[#This Row],[AV2]],Tabela1[[#This Row],[AV2]]))</f>
        <v>2.7897960763402381</v>
      </c>
      <c r="S2008" s="408">
        <f>Tabela1[[#This Row],[real]]-Tabela1[[#This Row],[AV2]]</f>
        <v>-0.12352350728039463</v>
      </c>
      <c r="T2008" s="408">
        <f>Tabela1[[#This Row],[real]]/Tabela1[[#This Row],[AV2]]</f>
        <v>0.95572310523769988</v>
      </c>
      <c r="U2008" s="367">
        <v>43340</v>
      </c>
      <c r="V2008" s="191" t="s">
        <v>3953</v>
      </c>
      <c r="W2008" s="191"/>
      <c r="X2008" s="2"/>
    </row>
    <row r="2009" spans="1:24" x14ac:dyDescent="0.2">
      <c r="A2009" s="65">
        <v>9431</v>
      </c>
      <c r="B2009" s="65" t="s">
        <v>1121</v>
      </c>
      <c r="C2009" s="65" t="s">
        <v>2330</v>
      </c>
      <c r="D2009" s="39">
        <v>3</v>
      </c>
      <c r="E2009" s="41">
        <v>3.0771569669510432</v>
      </c>
      <c r="F2009" s="116">
        <v>1995</v>
      </c>
      <c r="G20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09" s="76"/>
      <c r="I2009" s="41">
        <v>0.65</v>
      </c>
      <c r="J2009" s="23">
        <f>(Tabela1[[#This Row],[real]]-1)^3/Tabela1[[#This Row],[Z]]*0.00002</f>
        <v>2.757557575191869E-4</v>
      </c>
      <c r="K2009" s="66">
        <v>2552.9004526702565</v>
      </c>
      <c r="L2009" s="66">
        <v>4292.0170043513544</v>
      </c>
      <c r="M2009" s="67">
        <v>42409</v>
      </c>
      <c r="N2009" s="22">
        <f>IF(Tabela1[[#This Row],[Entry]]=$B$1,Tabela1[[#This Row],[real]],Tabela1[[#This Row],[L2]]/Tabela1[[#This Row],[days2]])</f>
        <v>2.9021936546774909</v>
      </c>
      <c r="O2009" s="42">
        <f>IF(Tabela1[[#This Row],[Entry]]=$B$1,Tabela1[[#This Row],[real]],Tabela1[[#This Row],[L]]/($B$1-Tabela1[[#This Row],[Entry]]))</f>
        <v>2.8480537520579658</v>
      </c>
      <c r="P2009" s="115">
        <v>879.64510864246586</v>
      </c>
      <c r="Q2009" s="43">
        <f>MIN(500,$B$1-Tabela1[[#This Row],[Entry]])</f>
        <v>500</v>
      </c>
      <c r="R2009" s="41">
        <f>(0.25-Tabela1[[#This Row],[days]]/2000)*$L$2+(Tabela1[[#This Row],[days]]/2000+0.75)*(IF(Tabela1[[#This Row],[real]]&gt;Tabela1[[#This Row],[AV2]],0.4*Tabela1[[#This Row],[real]]+0.6*Tabela1[[#This Row],[AV2]],Tabela1[[#This Row],[AV2]]))</f>
        <v>2.9721789795869116</v>
      </c>
      <c r="S2009" s="42">
        <f>Tabela1[[#This Row],[real]]-Tabela1[[#This Row],[AV2]]</f>
        <v>0.17496331227355233</v>
      </c>
      <c r="T2009" s="64">
        <f>Tabela1[[#This Row],[real]]/Tabela1[[#This Row],[AV2]]</f>
        <v>1.060286573913344</v>
      </c>
      <c r="U2009" s="172">
        <v>43340</v>
      </c>
      <c r="V2009" s="191" t="s">
        <v>4194</v>
      </c>
      <c r="W2009" s="191"/>
      <c r="X2009" s="2"/>
    </row>
    <row r="2010" spans="1:24" x14ac:dyDescent="0.2">
      <c r="A2010" s="65">
        <v>844</v>
      </c>
      <c r="B2010" s="65" t="s">
        <v>622</v>
      </c>
      <c r="C2010" s="65" t="s">
        <v>622</v>
      </c>
      <c r="D2010" s="39">
        <v>3</v>
      </c>
      <c r="E2010" s="41">
        <v>3.0797607976018688</v>
      </c>
      <c r="F2010" s="116">
        <v>1969</v>
      </c>
      <c r="G20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0" s="76"/>
      <c r="I2010" s="41">
        <v>0.5</v>
      </c>
      <c r="J2010" s="23">
        <f>(Tabela1[[#This Row],[real]]-1)^3/Tabela1[[#This Row],[Z]]*0.00002</f>
        <v>3.5983230805037935E-4</v>
      </c>
      <c r="K2010" s="66">
        <v>2288.7021894466152</v>
      </c>
      <c r="L2010" s="66">
        <v>3714.9263567421212</v>
      </c>
      <c r="M2010" s="67">
        <v>42607</v>
      </c>
      <c r="N2010" s="22">
        <f>IF(Tabela1[[#This Row],[Entry]]=$B$1,Tabela1[[#This Row],[real]],Tabela1[[#This Row],[L2]]/Tabela1[[#This Row],[days2]])</f>
        <v>2.9057853785583014</v>
      </c>
      <c r="O2010" s="42">
        <f>IF(Tabela1[[#This Row],[Entry]]=$B$1,Tabela1[[#This Row],[real]],Tabela1[[#This Row],[L]]/($B$1-Tabela1[[#This Row],[Entry]]))</f>
        <v>2.8379880494592218</v>
      </c>
      <c r="P2010" s="115">
        <v>787.63634999848114</v>
      </c>
      <c r="Q2010" s="43">
        <f>MIN(500,$B$1-Tabela1[[#This Row],[Entry]])</f>
        <v>500</v>
      </c>
      <c r="R2010" s="41">
        <f>(0.25-Tabela1[[#This Row],[days]]/2000)*$L$2+(Tabela1[[#This Row],[days]]/2000+0.75)*(IF(Tabela1[[#This Row],[real]]&gt;Tabela1[[#This Row],[AV2]],0.4*Tabela1[[#This Row],[real]]+0.6*Tabela1[[#This Row],[AV2]],Tabela1[[#This Row],[AV2]]))</f>
        <v>2.9753755461757283</v>
      </c>
      <c r="S2010" s="42">
        <f>Tabela1[[#This Row],[real]]-Tabela1[[#This Row],[AV2]]</f>
        <v>0.17397541904356739</v>
      </c>
      <c r="T2010" s="64">
        <f>Tabela1[[#This Row],[real]]/Tabela1[[#This Row],[AV2]]</f>
        <v>1.0598720815127389</v>
      </c>
      <c r="U2010" s="168">
        <v>43340</v>
      </c>
      <c r="V2010" s="191" t="s">
        <v>4352</v>
      </c>
      <c r="W2010" s="191"/>
      <c r="X2010" s="2"/>
    </row>
    <row r="2011" spans="1:24" x14ac:dyDescent="0.2">
      <c r="A2011" s="10">
        <v>124758</v>
      </c>
      <c r="B2011" s="10" t="s">
        <v>949</v>
      </c>
      <c r="C2011" s="10" t="s">
        <v>3020</v>
      </c>
      <c r="D2011" s="2">
        <v>3</v>
      </c>
      <c r="E2011" s="21">
        <v>3.1681326948131532</v>
      </c>
      <c r="F2011" s="116">
        <v>2003</v>
      </c>
      <c r="G20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1" s="45"/>
      <c r="I2011" s="21">
        <v>0.38999999999999996</v>
      </c>
      <c r="J2011" s="23">
        <f>(Tabela1[[#This Row],[real]]-1)^3/Tabela1[[#This Row],[Z]]*0.00002</f>
        <v>5.2266445295182464E-4</v>
      </c>
      <c r="K2011" s="24">
        <v>2566.6535204967963</v>
      </c>
      <c r="L2011" s="66">
        <v>4252.1083444759688</v>
      </c>
      <c r="M2011" s="1">
        <v>42621</v>
      </c>
      <c r="N2011" s="22">
        <f>IF(Tabela1[[#This Row],[Entry]]=$B$1,Tabela1[[#This Row],[real]],Tabela1[[#This Row],[L2]]/Tabela1[[#This Row],[days2]])</f>
        <v>3.2858183471360203</v>
      </c>
      <c r="O2011" s="22">
        <f>IF(Tabela1[[#This Row],[Entry]]=$B$1,Tabela1[[#This Row],[real]],Tabela1[[#This Row],[L]]/($B$1-Tabela1[[#This Row],[Entry]]))</f>
        <v>3.2834813470856901</v>
      </c>
      <c r="P2011" s="35">
        <v>781.1306801953732</v>
      </c>
      <c r="Q2011" s="3">
        <f>MIN(500,$B$1-Tabela1[[#This Row],[Entry]])</f>
        <v>500</v>
      </c>
      <c r="R2011" s="21">
        <f>(0.25-Tabela1[[#This Row],[days]]/2000)*$L$2+(Tabela1[[#This Row],[days]]/2000+0.75)*(IF(Tabela1[[#This Row],[real]]&gt;Tabela1[[#This Row],[AV2]],0.4*Tabela1[[#This Row],[real]]+0.6*Tabela1[[#This Row],[AV2]],Tabela1[[#This Row],[AV2]]))</f>
        <v>3.2858183471360203</v>
      </c>
      <c r="S2011" s="22">
        <f>Tabela1[[#This Row],[real]]-Tabela1[[#This Row],[AV2]]</f>
        <v>-0.1176856523228671</v>
      </c>
      <c r="T2011" s="47">
        <f>Tabela1[[#This Row],[real]]/Tabela1[[#This Row],[AV2]]</f>
        <v>0.96418376188524113</v>
      </c>
      <c r="U2011" s="168">
        <v>43340</v>
      </c>
      <c r="V2011" s="191" t="s">
        <v>4740</v>
      </c>
      <c r="W2011" s="191"/>
      <c r="X2011" s="2"/>
    </row>
    <row r="2012" spans="1:24" x14ac:dyDescent="0.2">
      <c r="A2012" s="65">
        <v>4036717</v>
      </c>
      <c r="B2012" s="65" t="s">
        <v>3808</v>
      </c>
      <c r="C2012" s="65" t="s">
        <v>2629</v>
      </c>
      <c r="D2012" s="39">
        <v>3.5</v>
      </c>
      <c r="E2012" s="41">
        <v>3.2946286960328703</v>
      </c>
      <c r="F2012" s="116">
        <v>2012</v>
      </c>
      <c r="G20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2" s="39"/>
      <c r="I2012" s="41">
        <v>0.64</v>
      </c>
      <c r="J2012" s="23">
        <f>(Tabela1[[#This Row],[real]]-1)^3/Tabela1[[#This Row],[Z]]*0.00002</f>
        <v>3.7756113507275582E-4</v>
      </c>
      <c r="K2012" s="66">
        <v>2661.9191657028687</v>
      </c>
      <c r="L2012" s="66">
        <v>4437.7824470191044</v>
      </c>
      <c r="M2012" s="67">
        <v>42409</v>
      </c>
      <c r="N2012" s="22">
        <f>IF(Tabela1[[#This Row],[Entry]]=$B$1,Tabela1[[#This Row],[real]],Tabela1[[#This Row],[L2]]/Tabela1[[#This Row],[days2]])</f>
        <v>3.026128537008455</v>
      </c>
      <c r="O2012" s="42">
        <f>IF(Tabela1[[#This Row],[Entry]]=$B$1,Tabela1[[#This Row],[real]],Tabela1[[#This Row],[L]]/($B$1-Tabela1[[#This Row],[Entry]]))</f>
        <v>2.9447793278162604</v>
      </c>
      <c r="P2012" s="115">
        <v>879.64510864246586</v>
      </c>
      <c r="Q2012" s="43">
        <f>MIN(500,$B$1-Tabela1[[#This Row],[Entry]])</f>
        <v>500</v>
      </c>
      <c r="R2012" s="41">
        <f>(0.25-Tabela1[[#This Row],[days]]/2000)*$L$2+(Tabela1[[#This Row],[days]]/2000+0.75)*(IF(Tabela1[[#This Row],[real]]&gt;Tabela1[[#This Row],[AV2]],0.4*Tabela1[[#This Row],[real]]+0.6*Tabela1[[#This Row],[AV2]],Tabela1[[#This Row],[AV2]]))</f>
        <v>3.133528600618221</v>
      </c>
      <c r="S2012" s="42">
        <f>Tabela1[[#This Row],[real]]-Tabela1[[#This Row],[AV2]]</f>
        <v>0.26850015902441537</v>
      </c>
      <c r="T2012" s="64">
        <f>Tabela1[[#This Row],[real]]/Tabela1[[#This Row],[AV2]]</f>
        <v>1.0887272816540197</v>
      </c>
      <c r="U2012" s="172">
        <v>43340</v>
      </c>
      <c r="V2012" s="191" t="s">
        <v>5198</v>
      </c>
      <c r="W2012" s="191"/>
      <c r="X2012" s="2"/>
    </row>
    <row r="2013" spans="1:24" x14ac:dyDescent="0.2">
      <c r="A2013" s="65">
        <v>16928</v>
      </c>
      <c r="B2013" s="65" t="s">
        <v>1193</v>
      </c>
      <c r="C2013" s="65" t="s">
        <v>2451</v>
      </c>
      <c r="D2013" s="39">
        <v>3.5</v>
      </c>
      <c r="E2013" s="41">
        <v>3.4665577932950336</v>
      </c>
      <c r="F2013" s="116">
        <v>1988</v>
      </c>
      <c r="G20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3" s="76"/>
      <c r="I2013" s="41">
        <v>0.64</v>
      </c>
      <c r="J2013" s="23">
        <f>(Tabela1[[#This Row],[real]]-1)^3/Tabela1[[#This Row],[Z]]*0.00002</f>
        <v>4.6894715881458447E-4</v>
      </c>
      <c r="K2013" s="66">
        <v>3131.1541983255015</v>
      </c>
      <c r="L2013" s="66">
        <v>5360.2074810690874</v>
      </c>
      <c r="M2013" s="67">
        <v>42409</v>
      </c>
      <c r="N2013" s="22">
        <f>IF(Tabela1[[#This Row],[Entry]]=$B$1,Tabela1[[#This Row],[real]],Tabela1[[#This Row],[L2]]/Tabela1[[#This Row],[days2]])</f>
        <v>3.5595652923685699</v>
      </c>
      <c r="O2013" s="42">
        <f>IF(Tabela1[[#This Row],[Entry]]=$B$1,Tabela1[[#This Row],[real]],Tabela1[[#This Row],[L]]/($B$1-Tabela1[[#This Row],[Entry]]))</f>
        <v>3.5568729137817434</v>
      </c>
      <c r="P2013" s="115">
        <v>879.64510864246586</v>
      </c>
      <c r="Q2013" s="43">
        <f>MIN(500,$B$1-Tabela1[[#This Row],[Entry]])</f>
        <v>500</v>
      </c>
      <c r="R2013" s="41">
        <f>(0.25-Tabela1[[#This Row],[days]]/2000)*$L$2+(Tabela1[[#This Row],[days]]/2000+0.75)*(IF(Tabela1[[#This Row],[real]]&gt;Tabela1[[#This Row],[AV2]],0.4*Tabela1[[#This Row],[real]]+0.6*Tabela1[[#This Row],[AV2]],Tabela1[[#This Row],[AV2]]))</f>
        <v>3.5595652923685699</v>
      </c>
      <c r="S2013" s="42">
        <f>Tabela1[[#This Row],[real]]-Tabela1[[#This Row],[AV2]]</f>
        <v>-9.3007499073536337E-2</v>
      </c>
      <c r="T2013" s="64">
        <f>Tabela1[[#This Row],[real]]/Tabela1[[#This Row],[AV2]]</f>
        <v>0.97387110744310912</v>
      </c>
      <c r="U2013" s="172">
        <v>43340</v>
      </c>
      <c r="V2013" s="191" t="s">
        <v>5037</v>
      </c>
      <c r="W2013" s="191"/>
      <c r="X2013" s="2"/>
    </row>
    <row r="2014" spans="1:24" x14ac:dyDescent="0.2">
      <c r="A2014" s="65">
        <v>3938668</v>
      </c>
      <c r="B2014" s="65" t="s">
        <v>3092</v>
      </c>
      <c r="C2014" s="65" t="s">
        <v>3093</v>
      </c>
      <c r="D2014" s="39">
        <v>3.5</v>
      </c>
      <c r="E2014" s="41">
        <v>3.5788625523352131</v>
      </c>
      <c r="F2014" s="116">
        <v>2012</v>
      </c>
      <c r="G20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4" s="76"/>
      <c r="I2014" s="41">
        <v>0.6</v>
      </c>
      <c r="J2014" s="23">
        <f>(Tabela1[[#This Row],[real]]-1)^3/Tabela1[[#This Row],[Z]]*0.00002</f>
        <v>5.7169360308445257E-4</v>
      </c>
      <c r="K2014" s="66">
        <v>2889.9470437111072</v>
      </c>
      <c r="L2014" s="66">
        <v>4783.0355772802732</v>
      </c>
      <c r="M2014" s="67">
        <v>42640</v>
      </c>
      <c r="N2014" s="22">
        <f>IF(Tabela1[[#This Row],[Entry]]=$B$1,Tabela1[[#This Row],[real]],Tabela1[[#This Row],[L2]]/Tabela1[[#This Row],[days2]])</f>
        <v>3.7419930309921905</v>
      </c>
      <c r="O2014" s="42">
        <f>IF(Tabela1[[#This Row],[Entry]]=$B$1,Tabela1[[#This Row],[real]],Tabela1[[#This Row],[L]]/($B$1-Tabela1[[#This Row],[Entry]]))</f>
        <v>3.7484604837619697</v>
      </c>
      <c r="P2014" s="115">
        <v>772.30155689115134</v>
      </c>
      <c r="Q2014" s="43">
        <f>MIN(500,$B$1-Tabela1[[#This Row],[Entry]])</f>
        <v>500</v>
      </c>
      <c r="R2014" s="41">
        <f>(0.25-Tabela1[[#This Row],[days]]/2000)*$L$2+(Tabela1[[#This Row],[days]]/2000+0.75)*(IF(Tabela1[[#This Row],[real]]&gt;Tabela1[[#This Row],[AV2]],0.4*Tabela1[[#This Row],[real]]+0.6*Tabela1[[#This Row],[AV2]],Tabela1[[#This Row],[AV2]]))</f>
        <v>3.7419930309921905</v>
      </c>
      <c r="S2014" s="42">
        <f>Tabela1[[#This Row],[real]]-Tabela1[[#This Row],[AV2]]</f>
        <v>-0.16313047865697738</v>
      </c>
      <c r="T2014" s="64">
        <f>Tabela1[[#This Row],[real]]/Tabela1[[#This Row],[AV2]]</f>
        <v>0.95640545631542151</v>
      </c>
      <c r="U2014" s="168">
        <v>43340</v>
      </c>
      <c r="V2014" s="191" t="s">
        <v>4282</v>
      </c>
      <c r="W2014" s="191"/>
      <c r="X2014" s="2"/>
    </row>
    <row r="2015" spans="1:24" x14ac:dyDescent="0.2">
      <c r="A2015" s="65">
        <v>3846717</v>
      </c>
      <c r="B2015" s="65" t="s">
        <v>3810</v>
      </c>
      <c r="C2015" s="65" t="s">
        <v>575</v>
      </c>
      <c r="D2015" s="39">
        <v>3</v>
      </c>
      <c r="E2015" s="41">
        <v>3.1064082118655127</v>
      </c>
      <c r="F2015" s="116">
        <v>2012</v>
      </c>
      <c r="G20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5" s="39"/>
      <c r="I2015" s="41">
        <v>0.43</v>
      </c>
      <c r="J2015" s="23">
        <f>(Tabela1[[#This Row],[real]]-1)^3/Tabela1[[#This Row],[Z]]*0.00002</f>
        <v>4.3469951705882683E-4</v>
      </c>
      <c r="K2015" s="66">
        <v>2540.6579697922111</v>
      </c>
      <c r="L2015" s="66">
        <v>4241.6374163559694</v>
      </c>
      <c r="M2015" s="67">
        <v>42409</v>
      </c>
      <c r="N2015" s="22">
        <f>IF(Tabela1[[#This Row],[Entry]]=$B$1,Tabela1[[#This Row],[real]],Tabela1[[#This Row],[L2]]/Tabela1[[#This Row],[days2]])</f>
        <v>2.8882761295781485</v>
      </c>
      <c r="O2015" s="42">
        <f>IF(Tabela1[[#This Row],[Entry]]=$B$1,Tabela1[[#This Row],[real]],Tabela1[[#This Row],[L]]/($B$1-Tabela1[[#This Row],[Entry]]))</f>
        <v>2.8146233685175641</v>
      </c>
      <c r="P2015" s="115">
        <v>879.64510864246586</v>
      </c>
      <c r="Q2015" s="43">
        <f>MIN(500,$B$1-Tabela1[[#This Row],[Entry]])</f>
        <v>500</v>
      </c>
      <c r="R2015" s="41">
        <f>(0.25-Tabela1[[#This Row],[days]]/2000)*$L$2+(Tabela1[[#This Row],[days]]/2000+0.75)*(IF(Tabela1[[#This Row],[real]]&gt;Tabela1[[#This Row],[AV2]],0.4*Tabela1[[#This Row],[real]]+0.6*Tabela1[[#This Row],[AV2]],Tabela1[[#This Row],[AV2]]))</f>
        <v>2.9755289624930943</v>
      </c>
      <c r="S2015" s="42">
        <f>Tabela1[[#This Row],[real]]-Tabela1[[#This Row],[AV2]]</f>
        <v>0.21813208228736425</v>
      </c>
      <c r="T2015" s="64">
        <f>Tabela1[[#This Row],[real]]/Tabela1[[#This Row],[AV2]]</f>
        <v>1.0755232784197901</v>
      </c>
      <c r="U2015" s="168">
        <v>43339</v>
      </c>
      <c r="V2015" s="191" t="s">
        <v>4173</v>
      </c>
      <c r="W2015" s="191"/>
      <c r="X2015" s="2"/>
    </row>
    <row r="2016" spans="1:24" x14ac:dyDescent="0.2">
      <c r="A2016" s="65">
        <v>3000009</v>
      </c>
      <c r="B2016" s="65" t="s">
        <v>1084</v>
      </c>
      <c r="C2016" s="65" t="s">
        <v>6545</v>
      </c>
      <c r="D2016" s="39">
        <v>3</v>
      </c>
      <c r="E2016" s="41">
        <v>3.1362975794355008</v>
      </c>
      <c r="F2016" s="116">
        <v>2010</v>
      </c>
      <c r="G20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6" s="39"/>
      <c r="I2016" s="41">
        <v>0.73</v>
      </c>
      <c r="J2016" s="23">
        <f>(Tabela1[[#This Row],[real]]-1)^3/Tabela1[[#This Row],[Z]]*0.00002</f>
        <v>2.671113736556103E-4</v>
      </c>
      <c r="K2016" s="66">
        <v>2502.2056201618025</v>
      </c>
      <c r="L2016" s="66">
        <v>4167.4005487900295</v>
      </c>
      <c r="M2016" s="67">
        <v>42409</v>
      </c>
      <c r="N2016" s="22">
        <f>IF(Tabela1[[#This Row],[Entry]]=$B$1,Tabela1[[#This Row],[real]],Tabela1[[#This Row],[L2]]/Tabela1[[#This Row],[days2]])</f>
        <v>2.8445626487065829</v>
      </c>
      <c r="O2016" s="42">
        <f>IF(Tabela1[[#This Row],[Entry]]=$B$1,Tabela1[[#This Row],[real]],Tabela1[[#This Row],[L]]/($B$1-Tabela1[[#This Row],[Entry]]))</f>
        <v>2.7653620098142198</v>
      </c>
      <c r="P2016" s="115">
        <v>879.64510864246586</v>
      </c>
      <c r="Q2016" s="43">
        <f>MIN(500,$B$1-Tabela1[[#This Row],[Entry]])</f>
        <v>500</v>
      </c>
      <c r="R2016" s="41">
        <f>(0.25-Tabela1[[#This Row],[days]]/2000)*$L$2+(Tabela1[[#This Row],[days]]/2000+0.75)*(IF(Tabela1[[#This Row],[real]]&gt;Tabela1[[#This Row],[AV2]],0.4*Tabela1[[#This Row],[real]]+0.6*Tabela1[[#This Row],[AV2]],Tabela1[[#This Row],[AV2]]))</f>
        <v>2.9612566209981503</v>
      </c>
      <c r="S2016" s="42">
        <f>Tabela1[[#This Row],[real]]-Tabela1[[#This Row],[AV2]]</f>
        <v>0.29173493072891787</v>
      </c>
      <c r="T2016" s="64">
        <f>Tabela1[[#This Row],[real]]/Tabela1[[#This Row],[AV2]]</f>
        <v>1.1025587996318411</v>
      </c>
      <c r="U2016" s="168">
        <v>43339</v>
      </c>
      <c r="V2016" s="191" t="s">
        <v>4459</v>
      </c>
      <c r="W2016" s="191"/>
      <c r="X2016" s="2"/>
    </row>
    <row r="2017" spans="1:24" x14ac:dyDescent="0.2">
      <c r="A2017" s="65">
        <v>5113727</v>
      </c>
      <c r="B2017" s="65" t="s">
        <v>1223</v>
      </c>
      <c r="C2017" s="65" t="s">
        <v>2756</v>
      </c>
      <c r="D2017" s="39">
        <v>3</v>
      </c>
      <c r="E2017" s="41">
        <v>3.1630514498298665</v>
      </c>
      <c r="F2017" s="116">
        <v>2014</v>
      </c>
      <c r="G20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7" s="45"/>
      <c r="I2017" s="41">
        <v>0.45999999999999996</v>
      </c>
      <c r="J2017" s="23">
        <f>(Tabela1[[#This Row],[real]]-1)^3/Tabela1[[#This Row],[Z]]*0.00002</f>
        <v>4.4002029995279481E-4</v>
      </c>
      <c r="K2017" s="66">
        <v>2717.3190704827202</v>
      </c>
      <c r="L2017" s="66">
        <v>4593.8656545653539</v>
      </c>
      <c r="M2017" s="67">
        <v>42440</v>
      </c>
      <c r="N2017" s="22">
        <f>IF(Tabela1[[#This Row],[Entry]]=$B$1,Tabela1[[#This Row],[real]],Tabela1[[#This Row],[L2]]/Tabela1[[#This Row],[days2]])</f>
        <v>3.1405390669275217</v>
      </c>
      <c r="O2017" s="42">
        <f>IF(Tabela1[[#This Row],[Entry]]=$B$1,Tabela1[[#This Row],[real]],Tabela1[[#This Row],[L]]/($B$1-Tabela1[[#This Row],[Entry]]))</f>
        <v>3.1123751047190744</v>
      </c>
      <c r="P2017" s="115">
        <v>865.2396969355807</v>
      </c>
      <c r="Q2017" s="43">
        <f>MIN(500,$B$1-Tabela1[[#This Row],[Entry]])</f>
        <v>500</v>
      </c>
      <c r="R2017" s="41">
        <f>(0.25-Tabela1[[#This Row],[days]]/2000)*$L$2+(Tabela1[[#This Row],[days]]/2000+0.75)*(IF(Tabela1[[#This Row],[real]]&gt;Tabela1[[#This Row],[AV2]],0.4*Tabela1[[#This Row],[real]]+0.6*Tabela1[[#This Row],[AV2]],Tabela1[[#This Row],[AV2]]))</f>
        <v>3.1495440200884595</v>
      </c>
      <c r="S2017" s="42">
        <f>Tabela1[[#This Row],[real]]-Tabela1[[#This Row],[AV2]]</f>
        <v>2.2512382902344807E-2</v>
      </c>
      <c r="T2017" s="64">
        <f>Tabela1[[#This Row],[real]]/Tabela1[[#This Row],[AV2]]</f>
        <v>1.0071683180570554</v>
      </c>
      <c r="U2017" s="168">
        <v>43339</v>
      </c>
      <c r="V2017" s="191" t="s">
        <v>4214</v>
      </c>
      <c r="W2017" s="191"/>
      <c r="X2017" s="2"/>
    </row>
    <row r="2018" spans="1:24" x14ac:dyDescent="0.2">
      <c r="A2018" s="65">
        <v>8587</v>
      </c>
      <c r="B2018" s="65" t="s">
        <v>829</v>
      </c>
      <c r="C2018" s="65" t="s">
        <v>1227</v>
      </c>
      <c r="D2018" s="39">
        <v>3.5</v>
      </c>
      <c r="E2018" s="41">
        <v>3.4706906648931541</v>
      </c>
      <c r="F2018" s="116">
        <v>2001</v>
      </c>
      <c r="G20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8" s="39"/>
      <c r="I2018" s="41">
        <v>0.67999999999999994</v>
      </c>
      <c r="J2018" s="23">
        <f>(Tabela1[[#This Row],[real]]-1)^3/Tabela1[[#This Row],[Z]]*0.00002</f>
        <v>4.4358434021684511E-4</v>
      </c>
      <c r="K2018" s="66">
        <v>3117.9866016383685</v>
      </c>
      <c r="L2018" s="66">
        <v>5333.3869504079184</v>
      </c>
      <c r="M2018" s="67">
        <v>42409</v>
      </c>
      <c r="N2018" s="22">
        <f>IF(Tabela1[[#This Row],[Entry]]=$B$1,Tabela1[[#This Row],[real]],Tabela1[[#This Row],[L2]]/Tabela1[[#This Row],[days2]])</f>
        <v>3.5445960774456857</v>
      </c>
      <c r="O2018" s="42">
        <f>IF(Tabela1[[#This Row],[Entry]]=$B$1,Tabela1[[#This Row],[real]],Tabela1[[#This Row],[L]]/($B$1-Tabela1[[#This Row],[Entry]]))</f>
        <v>3.5390756140729387</v>
      </c>
      <c r="P2018" s="115">
        <v>879.64510864246586</v>
      </c>
      <c r="Q2018" s="43">
        <f>MIN(500,$B$1-Tabela1[[#This Row],[Entry]])</f>
        <v>500</v>
      </c>
      <c r="R2018" s="41">
        <f>(0.25-Tabela1[[#This Row],[days]]/2000)*$L$2+(Tabela1[[#This Row],[days]]/2000+0.75)*(IF(Tabela1[[#This Row],[real]]&gt;Tabela1[[#This Row],[AV2]],0.4*Tabela1[[#This Row],[real]]+0.6*Tabela1[[#This Row],[AV2]],Tabela1[[#This Row],[AV2]]))</f>
        <v>3.5445960774456857</v>
      </c>
      <c r="S2018" s="42">
        <f>Tabela1[[#This Row],[real]]-Tabela1[[#This Row],[AV2]]</f>
        <v>-7.390541255253158E-2</v>
      </c>
      <c r="T2018" s="64">
        <f>Tabela1[[#This Row],[real]]/Tabela1[[#This Row],[AV2]]</f>
        <v>0.97914983514686127</v>
      </c>
      <c r="U2018" s="168">
        <v>43339</v>
      </c>
      <c r="V2018" s="191" t="s">
        <v>4790</v>
      </c>
      <c r="W2018" s="191"/>
      <c r="X2018" s="2"/>
    </row>
    <row r="2019" spans="1:24" x14ac:dyDescent="0.2">
      <c r="A2019" s="358">
        <v>8854788</v>
      </c>
      <c r="B2019" s="358" t="s">
        <v>5328</v>
      </c>
      <c r="C2019" s="358" t="s">
        <v>5448</v>
      </c>
      <c r="D2019" s="359">
        <v>3</v>
      </c>
      <c r="E2019" s="360">
        <v>3.091509855625155</v>
      </c>
      <c r="F2019" s="116">
        <v>2017</v>
      </c>
      <c r="G20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19" s="359"/>
      <c r="I2019" s="360">
        <v>0.35</v>
      </c>
      <c r="J2019" s="362">
        <f>(Tabela1[[#This Row],[real]]-1)^3/Tabela1[[#This Row],[Z]]*0.00002</f>
        <v>5.2280736560022959E-4</v>
      </c>
      <c r="K2019" s="363">
        <v>1440.1804800690447</v>
      </c>
      <c r="L2019" s="66">
        <v>1909.5279221134988</v>
      </c>
      <c r="M2019" s="364">
        <v>43338</v>
      </c>
      <c r="N2019" s="365">
        <f>IF(Tabela1[[#This Row],[Entry]]=$B$1,Tabela1[[#This Row],[real]],Tabela1[[#This Row],[L2]]/Tabela1[[#This Row],[days2]])</f>
        <v>3.2795255572359689</v>
      </c>
      <c r="O2019" s="365">
        <f>IF(Tabela1[[#This Row],[Entry]]=$B$1,Tabela1[[#This Row],[real]],Tabela1[[#This Row],[L]]/($B$1-Tabela1[[#This Row],[Entry]]))</f>
        <v>3.3036815261479218</v>
      </c>
      <c r="P2019" s="361">
        <v>439.1429354442505</v>
      </c>
      <c r="Q2019" s="366">
        <f>MIN(500,$B$1-Tabela1[[#This Row],[Entry]])</f>
        <v>500</v>
      </c>
      <c r="R2019" s="360">
        <f>(0.25-Tabela1[[#This Row],[days]]/2000)*$L$2+(Tabela1[[#This Row],[days]]/2000+0.75)*(IF(Tabela1[[#This Row],[real]]&gt;Tabela1[[#This Row],[AV2]],0.4*Tabela1[[#This Row],[real]]+0.6*Tabela1[[#This Row],[AV2]],Tabela1[[#This Row],[AV2]]))</f>
        <v>3.2795255572359689</v>
      </c>
      <c r="S2019" s="365">
        <f>Tabela1[[#This Row],[real]]-Tabela1[[#This Row],[AV2]]</f>
        <v>-0.18801570161081393</v>
      </c>
      <c r="T2019" s="365">
        <f>Tabela1[[#This Row],[real]]/Tabela1[[#This Row],[AV2]]</f>
        <v>0.94266984710761748</v>
      </c>
      <c r="U2019" s="367">
        <v>43338</v>
      </c>
      <c r="V2019" s="191" t="s">
        <v>3951</v>
      </c>
      <c r="W2019" s="191"/>
      <c r="X2019" s="2"/>
    </row>
    <row r="2020" spans="1:24" x14ac:dyDescent="0.2">
      <c r="A2020" s="65">
        <v>3915670</v>
      </c>
      <c r="B2020" s="65" t="s">
        <v>2215</v>
      </c>
      <c r="C2020" s="65" t="s">
        <v>2686</v>
      </c>
      <c r="D2020" s="39">
        <v>3.5</v>
      </c>
      <c r="E2020" s="41">
        <v>3.400981586030642</v>
      </c>
      <c r="F2020" s="116">
        <v>2012</v>
      </c>
      <c r="G20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0" s="39"/>
      <c r="I2020" s="41">
        <v>0.6</v>
      </c>
      <c r="J2020" s="23">
        <f>(Tabela1[[#This Row],[real]]-1)^3/Tabela1[[#This Row],[Z]]*0.00002</f>
        <v>4.6136562482784808E-4</v>
      </c>
      <c r="K2020" s="66">
        <v>2997.6491630533405</v>
      </c>
      <c r="L2020" s="66">
        <v>5096.9617550212033</v>
      </c>
      <c r="M2020" s="67">
        <v>42409</v>
      </c>
      <c r="N2020" s="22">
        <f>IF(Tabela1[[#This Row],[Entry]]=$B$1,Tabela1[[#This Row],[real]],Tabela1[[#This Row],[L2]]/Tabela1[[#This Row],[days2]])</f>
        <v>3.407793817758547</v>
      </c>
      <c r="O2020" s="42">
        <f>IF(Tabela1[[#This Row],[Entry]]=$B$1,Tabela1[[#This Row],[real]],Tabela1[[#This Row],[L]]/($B$1-Tabela1[[#This Row],[Entry]]))</f>
        <v>3.3821909456013293</v>
      </c>
      <c r="P2020" s="115">
        <v>879.64510864246586</v>
      </c>
      <c r="Q2020" s="43">
        <f>MIN(500,$B$1-Tabela1[[#This Row],[Entry]])</f>
        <v>500</v>
      </c>
      <c r="R2020" s="41">
        <f>(0.25-Tabela1[[#This Row],[days]]/2000)*$L$2+(Tabela1[[#This Row],[days]]/2000+0.75)*(IF(Tabela1[[#This Row],[real]]&gt;Tabela1[[#This Row],[AV2]],0.4*Tabela1[[#This Row],[real]]+0.6*Tabela1[[#This Row],[AV2]],Tabela1[[#This Row],[AV2]]))</f>
        <v>3.407793817758547</v>
      </c>
      <c r="S2020" s="42">
        <f>Tabela1[[#This Row],[real]]-Tabela1[[#This Row],[AV2]]</f>
        <v>-6.8122317279049049E-3</v>
      </c>
      <c r="T2020" s="64">
        <f>Tabela1[[#This Row],[real]]/Tabela1[[#This Row],[AV2]]</f>
        <v>0.99800098477425325</v>
      </c>
      <c r="U2020" s="168">
        <v>43338</v>
      </c>
      <c r="V2020" s="191" t="s">
        <v>5108</v>
      </c>
      <c r="W2020" s="191"/>
      <c r="X2020" s="2"/>
    </row>
    <row r="2021" spans="1:24" x14ac:dyDescent="0.2">
      <c r="A2021" s="65">
        <v>4380458</v>
      </c>
      <c r="B2021" s="65" t="s">
        <v>1426</v>
      </c>
      <c r="C2021" s="65" t="s">
        <v>2851</v>
      </c>
      <c r="D2021" s="39">
        <v>3.5</v>
      </c>
      <c r="E2021" s="41">
        <v>3.5792716647972225</v>
      </c>
      <c r="F2021" s="116">
        <v>2013</v>
      </c>
      <c r="G20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1" s="39">
        <v>3</v>
      </c>
      <c r="I2021" s="41">
        <v>0.63</v>
      </c>
      <c r="J2021" s="23">
        <f>(Tabela1[[#This Row],[real]]-1)^3/Tabela1[[#This Row],[Z]]*0.00002</f>
        <v>5.4472926457577501E-4</v>
      </c>
      <c r="K2021" s="66">
        <v>3107.2321482358957</v>
      </c>
      <c r="L2021" s="66">
        <v>5246.7871456960111</v>
      </c>
      <c r="M2021" s="67">
        <v>42529</v>
      </c>
      <c r="N2021" s="22">
        <f>IF(Tabela1[[#This Row],[Entry]]=$B$1,Tabela1[[#This Row],[real]],Tabela1[[#This Row],[L2]]/Tabela1[[#This Row],[days2]])</f>
        <v>3.7714518597422764</v>
      </c>
      <c r="O2021" s="42">
        <f>IF(Tabela1[[#This Row],[Entry]]=$B$1,Tabela1[[#This Row],[real]],Tabela1[[#This Row],[L]]/($B$1-Tabela1[[#This Row],[Entry]]))</f>
        <v>3.7828313955991426</v>
      </c>
      <c r="P2021" s="115">
        <v>823.8822246158087</v>
      </c>
      <c r="Q2021" s="43">
        <f>MIN(500,$B$1-Tabela1[[#This Row],[Entry]])</f>
        <v>500</v>
      </c>
      <c r="R2021" s="41">
        <f>(0.25-Tabela1[[#This Row],[days]]/2000)*$L$2+(Tabela1[[#This Row],[days]]/2000+0.75)*(IF(Tabela1[[#This Row],[real]]&gt;Tabela1[[#This Row],[AV2]],0.4*Tabela1[[#This Row],[real]]+0.6*Tabela1[[#This Row],[AV2]],Tabela1[[#This Row],[AV2]]))</f>
        <v>3.7714518597422764</v>
      </c>
      <c r="S2021" s="42">
        <f>Tabela1[[#This Row],[real]]-Tabela1[[#This Row],[AV2]]</f>
        <v>-0.19218019494505389</v>
      </c>
      <c r="T2021" s="64">
        <f>Tabela1[[#This Row],[real]]/Tabela1[[#This Row],[AV2]]</f>
        <v>0.94904344478145175</v>
      </c>
      <c r="U2021" s="168">
        <v>43338</v>
      </c>
      <c r="V2021" s="191" t="s">
        <v>4023</v>
      </c>
      <c r="W2021" s="191"/>
      <c r="X2021" s="2"/>
    </row>
    <row r="2022" spans="1:24" x14ac:dyDescent="0.2">
      <c r="A2022" s="403">
        <v>4568422</v>
      </c>
      <c r="B2022" s="403" t="s">
        <v>1047</v>
      </c>
      <c r="C2022" s="403" t="s">
        <v>5445</v>
      </c>
      <c r="D2022" s="404">
        <v>3</v>
      </c>
      <c r="E2022" s="405">
        <v>3.0070251004109627</v>
      </c>
      <c r="F2022" s="116">
        <v>2013</v>
      </c>
      <c r="G20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2" s="404"/>
      <c r="I2022" s="405">
        <v>0.33999999999999997</v>
      </c>
      <c r="J2022" s="362">
        <f>(Tabela1[[#This Row],[real]]-1)^3/Tabela1[[#This Row],[Z]]*0.00002</f>
        <v>4.7556456846172148E-4</v>
      </c>
      <c r="K2022" s="407">
        <v>1396.6727424532228</v>
      </c>
      <c r="L2022" s="66">
        <v>1851.6781587315782</v>
      </c>
      <c r="M2022" s="367">
        <v>43337</v>
      </c>
      <c r="N2022" s="365">
        <f>IF(Tabela1[[#This Row],[Entry]]=$B$1,Tabela1[[#This Row],[real]],Tabela1[[#This Row],[L2]]/Tabela1[[#This Row],[days2]])</f>
        <v>3.1763945780050342</v>
      </c>
      <c r="O2022" s="408">
        <f>IF(Tabela1[[#This Row],[Entry]]=$B$1,Tabela1[[#This Row],[real]],Tabela1[[#This Row],[L]]/($B$1-Tabela1[[#This Row],[Entry]]))</f>
        <v>3.1980624503136066</v>
      </c>
      <c r="P2022" s="406">
        <v>439.70379250880626</v>
      </c>
      <c r="Q2022" s="409">
        <f>MIN(500,$B$1-Tabela1[[#This Row],[Entry]])</f>
        <v>500</v>
      </c>
      <c r="R2022" s="405">
        <f>(0.25-Tabela1[[#This Row],[days]]/2000)*$L$2+(Tabela1[[#This Row],[days]]/2000+0.75)*(IF(Tabela1[[#This Row],[real]]&gt;Tabela1[[#This Row],[AV2]],0.4*Tabela1[[#This Row],[real]]+0.6*Tabela1[[#This Row],[AV2]],Tabela1[[#This Row],[AV2]]))</f>
        <v>3.1763945780050342</v>
      </c>
      <c r="S2022" s="408">
        <f>Tabela1[[#This Row],[real]]-Tabela1[[#This Row],[AV2]]</f>
        <v>-0.1693694775940715</v>
      </c>
      <c r="T2022" s="408">
        <f>Tabela1[[#This Row],[real]]/Tabela1[[#This Row],[AV2]]</f>
        <v>0.94667870334281778</v>
      </c>
      <c r="U2022" s="367">
        <v>43337</v>
      </c>
      <c r="V2022" s="191" t="s">
        <v>5013</v>
      </c>
      <c r="W2022" s="191"/>
      <c r="X2022" s="2"/>
    </row>
    <row r="2023" spans="1:24" x14ac:dyDescent="0.2">
      <c r="A2023" s="403">
        <v>8102926</v>
      </c>
      <c r="B2023" s="403" t="s">
        <v>4567</v>
      </c>
      <c r="C2023" s="403" t="s">
        <v>5446</v>
      </c>
      <c r="D2023" s="404">
        <v>3</v>
      </c>
      <c r="E2023" s="405">
        <v>3.0762764321710163</v>
      </c>
      <c r="F2023" s="116">
        <v>2017</v>
      </c>
      <c r="G20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3" s="404"/>
      <c r="I2023" s="405">
        <v>0.31999999999999995</v>
      </c>
      <c r="J2023" s="362">
        <f>(Tabela1[[#This Row],[real]]-1)^3/Tabela1[[#This Row],[Z]]*0.00002</f>
        <v>5.5941684588381132E-4</v>
      </c>
      <c r="K2023" s="407">
        <v>1436.737451586526</v>
      </c>
      <c r="L2023" s="66">
        <v>1906.0110296736043</v>
      </c>
      <c r="M2023" s="367">
        <v>43337</v>
      </c>
      <c r="N2023" s="365">
        <f>IF(Tabela1[[#This Row],[Entry]]=$B$1,Tabela1[[#This Row],[real]],Tabela1[[#This Row],[L2]]/Tabela1[[#This Row],[days2]])</f>
        <v>3.267512075320004</v>
      </c>
      <c r="O2023" s="408">
        <f>IF(Tabela1[[#This Row],[Entry]]=$B$1,Tabela1[[#This Row],[real]],Tabela1[[#This Row],[L]]/($B$1-Tabela1[[#This Row],[Entry]]))</f>
        <v>3.2919016056538934</v>
      </c>
      <c r="P2023" s="406">
        <v>439.70379250880626</v>
      </c>
      <c r="Q2023" s="409">
        <f>MIN(500,$B$1-Tabela1[[#This Row],[Entry]])</f>
        <v>500</v>
      </c>
      <c r="R2023" s="405">
        <f>(0.25-Tabela1[[#This Row],[days]]/2000)*$L$2+(Tabela1[[#This Row],[days]]/2000+0.75)*(IF(Tabela1[[#This Row],[real]]&gt;Tabela1[[#This Row],[AV2]],0.4*Tabela1[[#This Row],[real]]+0.6*Tabela1[[#This Row],[AV2]],Tabela1[[#This Row],[AV2]]))</f>
        <v>3.267512075320004</v>
      </c>
      <c r="S2023" s="408">
        <f>Tabela1[[#This Row],[real]]-Tabela1[[#This Row],[AV2]]</f>
        <v>-0.19123564314898767</v>
      </c>
      <c r="T2023" s="408">
        <f>Tabela1[[#This Row],[real]]/Tabela1[[#This Row],[AV2]]</f>
        <v>0.94147362312953076</v>
      </c>
      <c r="U2023" s="367">
        <v>43337</v>
      </c>
      <c r="V2023" s="191" t="s">
        <v>3951</v>
      </c>
      <c r="W2023" s="191"/>
      <c r="X2023" s="2"/>
    </row>
    <row r="2024" spans="1:24" x14ac:dyDescent="0.2">
      <c r="A2024" s="65">
        <v>88584</v>
      </c>
      <c r="B2024" s="65" t="s">
        <v>2882</v>
      </c>
      <c r="C2024" s="65" t="s">
        <v>2883</v>
      </c>
      <c r="D2024" s="39">
        <v>3</v>
      </c>
      <c r="E2024" s="41">
        <v>3.1796139742326828</v>
      </c>
      <c r="F2024" s="116">
        <v>2000</v>
      </c>
      <c r="G20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4" s="39"/>
      <c r="I2024" s="41">
        <v>0.45999999999999996</v>
      </c>
      <c r="J2024" s="23">
        <f>(Tabela1[[#This Row],[real]]-1)^3/Tabela1[[#This Row],[Z]]*0.00002</f>
        <v>4.5020562295376617E-4</v>
      </c>
      <c r="K2024" s="66">
        <v>2568.7101812126625</v>
      </c>
      <c r="L2024" s="66">
        <v>4264.3048190363288</v>
      </c>
      <c r="M2024" s="67">
        <v>42564</v>
      </c>
      <c r="N2024" s="22">
        <f>IF(Tabela1[[#This Row],[Entry]]=$B$1,Tabela1[[#This Row],[real]],Tabela1[[#This Row],[L2]]/Tabela1[[#This Row],[days2]])</f>
        <v>3.1806002613104645</v>
      </c>
      <c r="O2024" s="42">
        <f>IF(Tabela1[[#This Row],[Entry]]=$B$1,Tabela1[[#This Row],[real]],Tabela1[[#This Row],[L]]/($B$1-Tabela1[[#This Row],[Entry]]))</f>
        <v>3.154071611713261</v>
      </c>
      <c r="P2024" s="115">
        <v>807.61805010803459</v>
      </c>
      <c r="Q2024" s="43">
        <f>MIN(500,$B$1-Tabela1[[#This Row],[Entry]])</f>
        <v>500</v>
      </c>
      <c r="R2024" s="41">
        <f>(0.25-Tabela1[[#This Row],[days]]/2000)*$L$2+(Tabela1[[#This Row],[days]]/2000+0.75)*(IF(Tabela1[[#This Row],[real]]&gt;Tabela1[[#This Row],[AV2]],0.4*Tabela1[[#This Row],[real]]+0.6*Tabela1[[#This Row],[AV2]],Tabela1[[#This Row],[AV2]]))</f>
        <v>3.1806002613104645</v>
      </c>
      <c r="S2024" s="42">
        <f>Tabela1[[#This Row],[real]]-Tabela1[[#This Row],[AV2]]</f>
        <v>-9.8628707778170011E-4</v>
      </c>
      <c r="T2024" s="64">
        <f>Tabela1[[#This Row],[real]]/Tabela1[[#This Row],[AV2]]</f>
        <v>0.99968990536478941</v>
      </c>
      <c r="U2024" s="168">
        <v>43336</v>
      </c>
      <c r="V2024" s="191" t="s">
        <v>5147</v>
      </c>
      <c r="W2024" s="191"/>
      <c r="X2024" s="2"/>
    </row>
    <row r="2025" spans="1:24" x14ac:dyDescent="0.2">
      <c r="A2025" s="65">
        <v>4290391</v>
      </c>
      <c r="B2025" s="65" t="s">
        <v>2312</v>
      </c>
      <c r="C2025" s="65" t="s">
        <v>2263</v>
      </c>
      <c r="D2025" s="39">
        <v>3.5</v>
      </c>
      <c r="E2025" s="41">
        <v>3.4615494442807835</v>
      </c>
      <c r="F2025" s="116">
        <v>2013</v>
      </c>
      <c r="G20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5" s="76"/>
      <c r="I2025" s="41">
        <v>0.64999999999999991</v>
      </c>
      <c r="J2025" s="23">
        <f>(Tabela1[[#This Row],[real]]-1)^3/Tabela1[[#This Row],[Z]]*0.00002</f>
        <v>4.5892564838422088E-4</v>
      </c>
      <c r="K2025" s="66">
        <v>3121.9587216914488</v>
      </c>
      <c r="L2025" s="66">
        <v>5343.6358982226975</v>
      </c>
      <c r="M2025" s="67">
        <v>42409</v>
      </c>
      <c r="N2025" s="22">
        <f>IF(Tabela1[[#This Row],[Entry]]=$B$1,Tabela1[[#This Row],[real]],Tabela1[[#This Row],[L2]]/Tabela1[[#This Row],[days2]])</f>
        <v>3.5491116713074082</v>
      </c>
      <c r="O2025" s="42">
        <f>IF(Tabela1[[#This Row],[Entry]]=$B$1,Tabela1[[#This Row],[real]],Tabela1[[#This Row],[L]]/($B$1-Tabela1[[#This Row],[Entry]]))</f>
        <v>3.5458765084424004</v>
      </c>
      <c r="P2025" s="115">
        <v>879.64510864246586</v>
      </c>
      <c r="Q2025" s="43">
        <f>MIN(500,$B$1-Tabela1[[#This Row],[Entry]])</f>
        <v>500</v>
      </c>
      <c r="R20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3.5491116713074082</v>
      </c>
      <c r="S2025" s="42">
        <f>Tabela1[[#This Row],[real]]-Tabela1[[#This Row],[AV2]]</f>
        <v>-8.756222702662475E-2</v>
      </c>
      <c r="T2025" s="64">
        <f>Tabela1[[#This Row],[real]]/Tabela1[[#This Row],[AV2]]</f>
        <v>0.97532841027953088</v>
      </c>
      <c r="U2025" s="168">
        <v>43336</v>
      </c>
      <c r="V2025" s="191" t="s">
        <v>5451</v>
      </c>
      <c r="W2025" s="191"/>
      <c r="X2025" s="2"/>
    </row>
    <row r="2026" spans="1:24" x14ac:dyDescent="0.2">
      <c r="A2026" s="65">
        <v>2839971</v>
      </c>
      <c r="B2026" s="65" t="s">
        <v>1310</v>
      </c>
      <c r="C2026" s="65" t="s">
        <v>1724</v>
      </c>
      <c r="D2026" s="39">
        <v>3</v>
      </c>
      <c r="E2026" s="41">
        <v>3.1638964905923546</v>
      </c>
      <c r="F2026" s="116">
        <v>2010</v>
      </c>
      <c r="G20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6" s="76"/>
      <c r="I2026" s="41">
        <v>0.77</v>
      </c>
      <c r="J2026" s="23">
        <f>(Tabela1[[#This Row],[real]]-1)^3/Tabela1[[#This Row],[Z]]*0.00002</f>
        <v>2.6317747642032172E-4</v>
      </c>
      <c r="K2026" s="66">
        <v>2601.5504608600568</v>
      </c>
      <c r="L2026" s="66">
        <v>4365.3161479491382</v>
      </c>
      <c r="M2026" s="67">
        <v>42409</v>
      </c>
      <c r="N2026" s="22">
        <f>IF(Tabela1[[#This Row],[Entry]]=$B$1,Tabela1[[#This Row],[real]],Tabela1[[#This Row],[L2]]/Tabela1[[#This Row],[days2]])</f>
        <v>2.9575000591715495</v>
      </c>
      <c r="O2026" s="42">
        <f>IF(Tabela1[[#This Row],[Entry]]=$B$1,Tabela1[[#This Row],[real]],Tabela1[[#This Row],[L]]/($B$1-Tabela1[[#This Row],[Entry]]))</f>
        <v>2.8966928652615382</v>
      </c>
      <c r="P2026" s="115">
        <v>879.64510864246586</v>
      </c>
      <c r="Q2026" s="43">
        <f>MIN(500,$B$1-Tabela1[[#This Row],[Entry]])</f>
        <v>500</v>
      </c>
      <c r="R2026" s="41">
        <f>(0.25-Tabela1[[#This Row],[days]]/2000)*$L$2+(Tabela1[[#This Row],[days]]/2000+0.75)*(IF(Tabela1[[#This Row],[real]]&gt;Tabela1[[#This Row],[AV2]],0.4*Tabela1[[#This Row],[real]]+0.6*Tabela1[[#This Row],[AV2]],Tabela1[[#This Row],[AV2]]))</f>
        <v>3.0400586317398717</v>
      </c>
      <c r="S2026" s="42">
        <f>Tabela1[[#This Row],[real]]-Tabela1[[#This Row],[AV2]]</f>
        <v>0.2063964314208051</v>
      </c>
      <c r="T2026" s="64">
        <f>Tabela1[[#This Row],[real]]/Tabela1[[#This Row],[AV2]]</f>
        <v>1.0697874648491539</v>
      </c>
      <c r="U2026" s="168">
        <v>43335</v>
      </c>
      <c r="V2026" s="191" t="s">
        <v>5192</v>
      </c>
      <c r="W2026" s="191"/>
      <c r="X2026" s="2"/>
    </row>
    <row r="2027" spans="1:24" x14ac:dyDescent="0.2">
      <c r="A2027" s="10">
        <v>13683</v>
      </c>
      <c r="B2027" s="10" t="s">
        <v>2573</v>
      </c>
      <c r="C2027" s="10" t="s">
        <v>389</v>
      </c>
      <c r="D2027" s="2">
        <v>4</v>
      </c>
      <c r="E2027" s="21">
        <v>3.6977305021756495</v>
      </c>
      <c r="F2027" s="116">
        <v>1981</v>
      </c>
      <c r="G20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2.5325688224220042</v>
      </c>
      <c r="H2027" s="45"/>
      <c r="I2027" s="21">
        <v>0.6</v>
      </c>
      <c r="J2027" s="23">
        <f>(Tabela1[[#This Row],[real]]-1)^3/Tabela1[[#This Row],[Z]]*0.00002</f>
        <v>6.5444692636390577E-4</v>
      </c>
      <c r="K2027" s="24">
        <v>3209.4468962959345</v>
      </c>
      <c r="L2027" s="66">
        <v>5418.9037613862365</v>
      </c>
      <c r="M2027" s="1">
        <v>42409</v>
      </c>
      <c r="N2027" s="22">
        <f>IF(Tabela1[[#This Row],[Entry]]=$B$1,Tabela1[[#This Row],[real]],Tabela1[[#This Row],[L2]]/Tabela1[[#This Row],[days2]])</f>
        <v>3.6485701617200976</v>
      </c>
      <c r="O2027" s="22">
        <f>IF(Tabela1[[#This Row],[Entry]]=$B$1,Tabela1[[#This Row],[real]],Tabela1[[#This Row],[L]]/($B$1-Tabela1[[#This Row],[Entry]]))</f>
        <v>3.5958220049012852</v>
      </c>
      <c r="P2027" s="35">
        <v>879.64510864246586</v>
      </c>
      <c r="Q2027" s="3">
        <f>MIN(500,$B$1-Tabela1[[#This Row],[Entry]])</f>
        <v>500</v>
      </c>
      <c r="R2027" s="21">
        <f>(0.25-Tabela1[[#This Row],[days]]/2000)*$L$2+(Tabela1[[#This Row],[days]]/2000+0.75)*(IF(Tabela1[[#This Row],[real]]&gt;Tabela1[[#This Row],[AV2]],0.4*Tabela1[[#This Row],[real]]+0.6*Tabela1[[#This Row],[AV2]],Tabela1[[#This Row],[AV2]]))</f>
        <v>3.6682342979023179</v>
      </c>
      <c r="S2027" s="22">
        <f>Tabela1[[#This Row],[real]]-Tabela1[[#This Row],[AV2]]</f>
        <v>4.9160340455551843E-2</v>
      </c>
      <c r="T2027" s="47">
        <f>Tabela1[[#This Row],[real]]/Tabela1[[#This Row],[AV2]]</f>
        <v>1.0134738646309533</v>
      </c>
      <c r="U2027" s="172">
        <v>43334</v>
      </c>
      <c r="V2027" s="191" t="s">
        <v>4464</v>
      </c>
      <c r="W2027" s="191"/>
      <c r="X2027" s="2"/>
    </row>
    <row r="2028" spans="1:24" x14ac:dyDescent="0.2">
      <c r="A2028" s="10">
        <v>2279123</v>
      </c>
      <c r="B2028" s="10" t="s">
        <v>2196</v>
      </c>
      <c r="C2028" s="10" t="s">
        <v>2197</v>
      </c>
      <c r="D2028" s="2">
        <v>3</v>
      </c>
      <c r="E2028" s="21">
        <v>2.8985470430972047</v>
      </c>
      <c r="F2028" s="116">
        <v>2003</v>
      </c>
      <c r="G20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8" s="45"/>
      <c r="I2028" s="21">
        <v>0.49</v>
      </c>
      <c r="J2028" s="23">
        <f>(Tabela1[[#This Row],[real]]-1)^3/Tabela1[[#This Row],[Z]]*0.00002</f>
        <v>2.7931740844297363E-4</v>
      </c>
      <c r="K2028" s="24">
        <v>2428.9305946214722</v>
      </c>
      <c r="L2028" s="66">
        <v>4092.693610839448</v>
      </c>
      <c r="M2028" s="1">
        <v>42409</v>
      </c>
      <c r="N2028" s="22">
        <f>IF(Tabela1[[#This Row],[Entry]]=$B$1,Tabela1[[#This Row],[real]],Tabela1[[#This Row],[L2]]/Tabela1[[#This Row],[days2]])</f>
        <v>2.7612619802660867</v>
      </c>
      <c r="O2028" s="22">
        <f>IF(Tabela1[[#This Row],[Entry]]=$B$1,Tabela1[[#This Row],[real]],Tabela1[[#This Row],[L]]/($B$1-Tabela1[[#This Row],[Entry]]))</f>
        <v>2.7157887265026197</v>
      </c>
      <c r="P2028" s="35">
        <v>879.64510864246586</v>
      </c>
      <c r="Q2028" s="3">
        <f>MIN(500,$B$1-Tabela1[[#This Row],[Entry]])</f>
        <v>500</v>
      </c>
      <c r="R2028" s="21">
        <f>(0.25-Tabela1[[#This Row],[days]]/2000)*$L$2+(Tabela1[[#This Row],[days]]/2000+0.75)*(IF(Tabela1[[#This Row],[real]]&gt;Tabela1[[#This Row],[AV2]],0.4*Tabela1[[#This Row],[real]]+0.6*Tabela1[[#This Row],[AV2]],Tabela1[[#This Row],[AV2]]))</f>
        <v>2.8161760053985336</v>
      </c>
      <c r="S2028" s="22">
        <f>Tabela1[[#This Row],[real]]-Tabela1[[#This Row],[AV2]]</f>
        <v>0.13728506283111797</v>
      </c>
      <c r="T2028" s="47">
        <f>Tabela1[[#This Row],[real]]/Tabela1[[#This Row],[AV2]]</f>
        <v>1.0497182316680753</v>
      </c>
      <c r="U2028" s="168">
        <v>43334</v>
      </c>
      <c r="V2028" s="191" t="s">
        <v>4485</v>
      </c>
      <c r="W2028" s="191"/>
      <c r="X2028" s="2"/>
    </row>
    <row r="2029" spans="1:24" x14ac:dyDescent="0.2">
      <c r="A2029" s="358">
        <v>7467766</v>
      </c>
      <c r="B2029" s="358" t="s">
        <v>3922</v>
      </c>
      <c r="C2029" s="33" t="s">
        <v>5442</v>
      </c>
      <c r="D2029" s="359">
        <v>3</v>
      </c>
      <c r="E2029" s="360">
        <v>2.9564953193239347</v>
      </c>
      <c r="F2029" s="116">
        <v>2016</v>
      </c>
      <c r="G20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29" s="359"/>
      <c r="I2029" s="360">
        <v>0.32</v>
      </c>
      <c r="J2029" s="362">
        <f>(Tabela1[[#This Row],[real]]-1)^3/Tabela1[[#This Row],[Z]]*0.00002</f>
        <v>4.6807608974266804E-4</v>
      </c>
      <c r="K2029" s="363">
        <v>1376.9899480889876</v>
      </c>
      <c r="L2029" s="66">
        <v>1827.8108964298001</v>
      </c>
      <c r="M2029" s="364">
        <v>43334</v>
      </c>
      <c r="N2029" s="365">
        <f>IF(Tabela1[[#This Row],[Entry]]=$B$1,Tabela1[[#This Row],[real]],Tabela1[[#This Row],[L2]]/Tabela1[[#This Row],[days2]])</f>
        <v>3.1197167665814036</v>
      </c>
      <c r="O2029" s="365">
        <f>IF(Tabela1[[#This Row],[Entry]]=$B$1,Tabela1[[#This Row],[real]],Tabela1[[#This Row],[L]]/($B$1-Tabela1[[#This Row],[Entry]]))</f>
        <v>3.1405685505666669</v>
      </c>
      <c r="P2029" s="361">
        <v>441.38300080295363</v>
      </c>
      <c r="Q2029" s="366">
        <f>MIN(500,$B$1-Tabela1[[#This Row],[Entry]])</f>
        <v>500</v>
      </c>
      <c r="R2029" s="360">
        <f>(0.25-Tabela1[[#This Row],[days]]/2000)*$L$2+(Tabela1[[#This Row],[days]]/2000+0.75)*(IF(Tabela1[[#This Row],[real]]&gt;Tabela1[[#This Row],[AV2]],0.4*Tabela1[[#This Row],[real]]+0.6*Tabela1[[#This Row],[AV2]],Tabela1[[#This Row],[AV2]]))</f>
        <v>3.1197167665814036</v>
      </c>
      <c r="S2029" s="365">
        <f>Tabela1[[#This Row],[real]]-Tabela1[[#This Row],[AV2]]</f>
        <v>-0.1632214472574689</v>
      </c>
      <c r="T2029" s="365">
        <f>Tabela1[[#This Row],[real]]/Tabela1[[#This Row],[AV2]]</f>
        <v>0.94768068402686201</v>
      </c>
      <c r="U2029" s="367">
        <v>43334</v>
      </c>
      <c r="V2029" s="191" t="s">
        <v>5440</v>
      </c>
      <c r="W2029" s="191"/>
      <c r="X2029" s="2"/>
    </row>
    <row r="2030" spans="1:24" x14ac:dyDescent="0.2">
      <c r="A2030" s="403">
        <v>470760</v>
      </c>
      <c r="B2030" s="403" t="s">
        <v>5437</v>
      </c>
      <c r="C2030" s="403" t="s">
        <v>5438</v>
      </c>
      <c r="D2030" s="404">
        <v>3</v>
      </c>
      <c r="E2030" s="405">
        <v>3.12899856386447</v>
      </c>
      <c r="F2030" s="116">
        <v>1985</v>
      </c>
      <c r="G20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0" s="404"/>
      <c r="I2030" s="405">
        <v>0.32</v>
      </c>
      <c r="J2030" s="362">
        <f>(Tabela1[[#This Row],[real]]-1)^3/Tabela1[[#This Row],[Z]]*0.00002</f>
        <v>6.0312332253455116E-4</v>
      </c>
      <c r="K2030" s="407">
        <v>1480.1061327801879</v>
      </c>
      <c r="L2030" s="66">
        <v>1968.7428211434383</v>
      </c>
      <c r="M2030" s="367">
        <v>43334</v>
      </c>
      <c r="N2030" s="365">
        <f>IF(Tabela1[[#This Row],[Entry]]=$B$1,Tabela1[[#This Row],[real]],Tabela1[[#This Row],[L2]]/Tabela1[[#This Row],[days2]])</f>
        <v>3.3533374191747609</v>
      </c>
      <c r="O2030" s="408">
        <f>IF(Tabela1[[#This Row],[Entry]]=$B$1,Tabela1[[#This Row],[real]],Tabela1[[#This Row],[L]]/($B$1-Tabela1[[#This Row],[Entry]]))</f>
        <v>3.3827196239577977</v>
      </c>
      <c r="P2030" s="406">
        <v>441.38300080295363</v>
      </c>
      <c r="Q2030" s="409">
        <f>MIN(500,$B$1-Tabela1[[#This Row],[Entry]])</f>
        <v>500</v>
      </c>
      <c r="R2030" s="405">
        <f>(0.25-Tabela1[[#This Row],[days]]/2000)*$L$2+(Tabela1[[#This Row],[days]]/2000+0.75)*(IF(Tabela1[[#This Row],[real]]&gt;Tabela1[[#This Row],[AV2]],0.4*Tabela1[[#This Row],[real]]+0.6*Tabela1[[#This Row],[AV2]],Tabela1[[#This Row],[AV2]]))</f>
        <v>3.3533374191747609</v>
      </c>
      <c r="S2030" s="408">
        <f>Tabela1[[#This Row],[real]]-Tabela1[[#This Row],[AV2]]</f>
        <v>-0.22433885531029096</v>
      </c>
      <c r="T2030" s="408">
        <f>Tabela1[[#This Row],[real]]/Tabela1[[#This Row],[AV2]]</f>
        <v>0.93309982645125533</v>
      </c>
      <c r="U2030" s="367">
        <v>43334</v>
      </c>
      <c r="V2030" s="191" t="s">
        <v>4028</v>
      </c>
      <c r="W2030" s="191"/>
      <c r="X2030" s="2"/>
    </row>
    <row r="2031" spans="1:24" x14ac:dyDescent="0.2">
      <c r="A2031" s="10">
        <v>6239460</v>
      </c>
      <c r="B2031" s="10" t="s">
        <v>2750</v>
      </c>
      <c r="C2031" s="10" t="s">
        <v>2751</v>
      </c>
      <c r="D2031" s="2">
        <v>3</v>
      </c>
      <c r="E2031" s="21">
        <v>3.1566987864665319</v>
      </c>
      <c r="F2031" s="116">
        <v>2015</v>
      </c>
      <c r="G20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1" s="45"/>
      <c r="I2031" s="21">
        <v>0.45999999999999996</v>
      </c>
      <c r="J2031" s="23">
        <f>(Tabela1[[#This Row],[real]]-1)^3/Tabela1[[#This Row],[Z]]*0.00002</f>
        <v>4.3615478945861031E-4</v>
      </c>
      <c r="K2031" s="24">
        <v>2728.7613556254837</v>
      </c>
      <c r="L2031" s="66">
        <v>4619.2567089788427</v>
      </c>
      <c r="M2031" s="1">
        <v>42435</v>
      </c>
      <c r="N2031" s="22">
        <f>IF(Tabela1[[#This Row],[Entry]]=$B$1,Tabela1[[#This Row],[real]],Tabela1[[#This Row],[L2]]/Tabela1[[#This Row],[days2]])</f>
        <v>3.1453172650912538</v>
      </c>
      <c r="O2031" s="22">
        <f>IF(Tabela1[[#This Row],[Entry]]=$B$1,Tabela1[[#This Row],[real]],Tabela1[[#This Row],[L]]/($B$1-Tabela1[[#This Row],[Entry]]))</f>
        <v>3.1190119574468889</v>
      </c>
      <c r="P2031" s="35">
        <v>867.56315043669065</v>
      </c>
      <c r="Q2031" s="3">
        <f>MIN(500,$B$1-Tabela1[[#This Row],[Entry]])</f>
        <v>500</v>
      </c>
      <c r="R2031" s="21">
        <f>(0.25-Tabela1[[#This Row],[days]]/2000)*$L$2+(Tabela1[[#This Row],[days]]/2000+0.75)*(IF(Tabela1[[#This Row],[real]]&gt;Tabela1[[#This Row],[AV2]],0.4*Tabela1[[#This Row],[real]]+0.6*Tabela1[[#This Row],[AV2]],Tabela1[[#This Row],[AV2]]))</f>
        <v>3.1498698736413648</v>
      </c>
      <c r="S2031" s="22">
        <f>Tabela1[[#This Row],[real]]-Tabela1[[#This Row],[AV2]]</f>
        <v>1.1381521375278147E-2</v>
      </c>
      <c r="T2031" s="47">
        <f>Tabela1[[#This Row],[real]]/Tabela1[[#This Row],[AV2]]</f>
        <v>1.003618560677995</v>
      </c>
      <c r="U2031" s="168">
        <v>43334</v>
      </c>
      <c r="V2031" s="191" t="s">
        <v>4187</v>
      </c>
      <c r="W2031" s="191"/>
      <c r="X2031" s="2"/>
    </row>
    <row r="2032" spans="1:24" x14ac:dyDescent="0.2">
      <c r="A2032" s="65">
        <v>3255106</v>
      </c>
      <c r="B2032" s="65" t="s">
        <v>902</v>
      </c>
      <c r="C2032" s="65" t="s">
        <v>1851</v>
      </c>
      <c r="D2032" s="39">
        <v>3.5</v>
      </c>
      <c r="E2032" s="41">
        <v>3.4481505258184622</v>
      </c>
      <c r="F2032" s="116">
        <v>2011</v>
      </c>
      <c r="G20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2" s="76"/>
      <c r="I2032" s="41">
        <v>0.72</v>
      </c>
      <c r="J2032" s="23">
        <f>(Tabela1[[#This Row],[real]]-1)^3/Tabela1[[#This Row],[Z]]*0.00002</f>
        <v>4.0757904801186476E-4</v>
      </c>
      <c r="K2032" s="66">
        <v>3048.1397291033563</v>
      </c>
      <c r="L2032" s="66">
        <v>5191.3340306490536</v>
      </c>
      <c r="M2032" s="67">
        <v>42409</v>
      </c>
      <c r="N2032" s="22">
        <f>IF(Tabela1[[#This Row],[Entry]]=$B$1,Tabela1[[#This Row],[real]],Tabela1[[#This Row],[L2]]/Tabela1[[#This Row],[days2]])</f>
        <v>3.4651926091051353</v>
      </c>
      <c r="O2032" s="42">
        <f>IF(Tabela1[[#This Row],[Entry]]=$B$1,Tabela1[[#This Row],[real]],Tabela1[[#This Row],[L]]/($B$1-Tabela1[[#This Row],[Entry]]))</f>
        <v>3.444813557165928</v>
      </c>
      <c r="P2032" s="115">
        <v>879.64510864246586</v>
      </c>
      <c r="Q2032" s="43">
        <f>MIN(500,$B$1-Tabela1[[#This Row],[Entry]])</f>
        <v>500</v>
      </c>
      <c r="R2032" s="41">
        <f>(0.25-Tabela1[[#This Row],[days]]/2000)*$L$2+(Tabela1[[#This Row],[days]]/2000+0.75)*(IF(Tabela1[[#This Row],[real]]&gt;Tabela1[[#This Row],[AV2]],0.4*Tabela1[[#This Row],[real]]+0.6*Tabela1[[#This Row],[AV2]],Tabela1[[#This Row],[AV2]]))</f>
        <v>3.4651926091051353</v>
      </c>
      <c r="S2032" s="42">
        <f>Tabela1[[#This Row],[real]]-Tabela1[[#This Row],[AV2]]</f>
        <v>-1.7042083286673115E-2</v>
      </c>
      <c r="T2032" s="64">
        <f>Tabela1[[#This Row],[real]]/Tabela1[[#This Row],[AV2]]</f>
        <v>0.99508192322646272</v>
      </c>
      <c r="U2032" s="168">
        <v>43334</v>
      </c>
      <c r="V2032" s="191" t="s">
        <v>4181</v>
      </c>
      <c r="W2032" s="191"/>
      <c r="X2032" s="2"/>
    </row>
    <row r="2033" spans="1:24" x14ac:dyDescent="0.2">
      <c r="A2033" s="65">
        <v>2438</v>
      </c>
      <c r="B2033" s="65" t="s">
        <v>1932</v>
      </c>
      <c r="C2033" s="65" t="s">
        <v>2749</v>
      </c>
      <c r="D2033" s="39">
        <v>3</v>
      </c>
      <c r="E2033" s="41">
        <v>2.771321850109667</v>
      </c>
      <c r="F2033" s="116">
        <v>2001</v>
      </c>
      <c r="G20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3" s="76"/>
      <c r="I2033" s="41">
        <v>0.44999999999999996</v>
      </c>
      <c r="J2033" s="23">
        <f>(Tabela1[[#This Row],[real]]-1)^3/Tabela1[[#This Row],[Z]]*0.00002</f>
        <v>2.4700737569036151E-4</v>
      </c>
      <c r="K2033" s="66">
        <v>2527.7015968316441</v>
      </c>
      <c r="L2033" s="66">
        <v>4347.9329255376288</v>
      </c>
      <c r="M2033" s="67">
        <v>42435</v>
      </c>
      <c r="N2033" s="22">
        <f>IF(Tabela1[[#This Row],[Entry]]=$B$1,Tabela1[[#This Row],[real]],Tabela1[[#This Row],[L2]]/Tabela1[[#This Row],[days2]])</f>
        <v>2.9135649613049122</v>
      </c>
      <c r="O2033" s="42">
        <f>IF(Tabela1[[#This Row],[Entry]]=$B$1,Tabela1[[#This Row],[real]],Tabela1[[#This Row],[L]]/($B$1-Tabela1[[#This Row],[Entry]]))</f>
        <v>2.9358088626182504</v>
      </c>
      <c r="P2033" s="115">
        <v>867.56315043669065</v>
      </c>
      <c r="Q2033" s="43">
        <f>MIN(500,$B$1-Tabela1[[#This Row],[Entry]])</f>
        <v>500</v>
      </c>
      <c r="R2033" s="41">
        <f>(0.25-Tabela1[[#This Row],[days]]/2000)*$L$2+(Tabela1[[#This Row],[days]]/2000+0.75)*(IF(Tabela1[[#This Row],[real]]&gt;Tabela1[[#This Row],[AV2]],0.4*Tabela1[[#This Row],[real]]+0.6*Tabela1[[#This Row],[AV2]],Tabela1[[#This Row],[AV2]]))</f>
        <v>2.9135649613049122</v>
      </c>
      <c r="S2033" s="42">
        <f>Tabela1[[#This Row],[real]]-Tabela1[[#This Row],[AV2]]</f>
        <v>-0.14224311119524513</v>
      </c>
      <c r="T2033" s="64">
        <f>Tabela1[[#This Row],[real]]/Tabela1[[#This Row],[AV2]]</f>
        <v>0.95117901502647872</v>
      </c>
      <c r="U2033" s="168">
        <v>43333</v>
      </c>
      <c r="V2033" s="191" t="s">
        <v>3972</v>
      </c>
      <c r="W2033" s="191"/>
      <c r="X2033" s="2"/>
    </row>
    <row r="2034" spans="1:24" x14ac:dyDescent="0.2">
      <c r="A2034" s="65">
        <v>5268</v>
      </c>
      <c r="B2034" s="65" t="s">
        <v>3056</v>
      </c>
      <c r="C2034" s="65" t="s">
        <v>3057</v>
      </c>
      <c r="D2034" s="39">
        <v>3</v>
      </c>
      <c r="E2034" s="41">
        <v>3.1750138270046682</v>
      </c>
      <c r="F2034" s="116">
        <v>1985</v>
      </c>
      <c r="G20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4" s="76"/>
      <c r="I2034" s="41">
        <v>0.49</v>
      </c>
      <c r="J2034" s="23">
        <f>(Tabela1[[#This Row],[real]]-1)^3/Tabela1[[#This Row],[Z]]*0.00002</f>
        <v>4.1997165744364759E-4</v>
      </c>
      <c r="K2034" s="66">
        <v>2304.9166353304654</v>
      </c>
      <c r="L2034" s="66">
        <v>3708.1221409333466</v>
      </c>
      <c r="M2034" s="67">
        <v>42631</v>
      </c>
      <c r="N2034" s="22">
        <f>IF(Tabela1[[#This Row],[Entry]]=$B$1,Tabela1[[#This Row],[real]],Tabela1[[#This Row],[L2]]/Tabela1[[#This Row],[days2]])</f>
        <v>2.9684028371280777</v>
      </c>
      <c r="O2034" s="42">
        <f>IF(Tabela1[[#This Row],[Entry]]=$B$1,Tabela1[[#This Row],[real]],Tabela1[[#This Row],[L]]/($B$1-Tabela1[[#This Row],[Entry]]))</f>
        <v>2.8856981641504644</v>
      </c>
      <c r="P2034" s="115">
        <v>776.48377319315136</v>
      </c>
      <c r="Q2034" s="43">
        <f>MIN(500,$B$1-Tabela1[[#This Row],[Entry]])</f>
        <v>500</v>
      </c>
      <c r="R203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3.0510472330787142</v>
      </c>
      <c r="S2034" s="42">
        <f>Tabela1[[#This Row],[real]]-Tabela1[[#This Row],[AV2]]</f>
        <v>0.20661098987659043</v>
      </c>
      <c r="T2034" s="64">
        <f>Tabela1[[#This Row],[real]]/Tabela1[[#This Row],[AV2]]</f>
        <v>1.0696034201599423</v>
      </c>
      <c r="U2034" s="168">
        <v>43333</v>
      </c>
      <c r="V2034" s="191" t="s">
        <v>4508</v>
      </c>
      <c r="W2034" s="191"/>
      <c r="X2034" s="2"/>
    </row>
    <row r="2035" spans="1:24" x14ac:dyDescent="0.2">
      <c r="A2035" s="75">
        <v>5743483</v>
      </c>
      <c r="B2035" s="75" t="s">
        <v>3683</v>
      </c>
      <c r="C2035" s="75" t="s">
        <v>3702</v>
      </c>
      <c r="D2035" s="76">
        <v>3.5</v>
      </c>
      <c r="E2035" s="77">
        <v>3.5153394089826175</v>
      </c>
      <c r="F2035" s="116">
        <v>2013</v>
      </c>
      <c r="G20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5" s="76"/>
      <c r="I2035" s="77">
        <v>0.53</v>
      </c>
      <c r="J2035" s="23">
        <f>(Tabela1[[#This Row],[real]]-1)^3/Tabela1[[#This Row],[Z]]*0.00002</f>
        <v>6.0054272674557325E-4</v>
      </c>
      <c r="K2035" s="112">
        <v>2091.6426860670417</v>
      </c>
      <c r="L2035" s="66">
        <v>3079.8516188603098</v>
      </c>
      <c r="M2035" s="79">
        <v>43094</v>
      </c>
      <c r="N2035" s="22">
        <f>IF(Tabela1[[#This Row],[Entry]]=$B$1,Tabela1[[#This Row],[real]],Tabela1[[#This Row],[L2]]/Tabela1[[#This Row],[days2]])</f>
        <v>3.7262133004241007</v>
      </c>
      <c r="O2035" s="64">
        <f>IF(Tabela1[[#This Row],[Entry]]=$B$1,Tabela1[[#This Row],[real]],Tabela1[[#This Row],[L]]/($B$1-Tabela1[[#This Row],[Entry]]))</f>
        <v>3.7467781251341967</v>
      </c>
      <c r="P2035" s="117">
        <v>561.33197899030108</v>
      </c>
      <c r="Q2035" s="78">
        <f>MIN(500,$B$1-Tabela1[[#This Row],[Entry]])</f>
        <v>500</v>
      </c>
      <c r="R2035" s="77">
        <f>(0.25-Tabela1[[#This Row],[days]]/2000)*$L$2+(Tabela1[[#This Row],[days]]/2000+0.75)*(IF(Tabela1[[#This Row],[real]]&gt;Tabela1[[#This Row],[AV2]],0.4*Tabela1[[#This Row],[real]]+0.6*Tabela1[[#This Row],[AV2]],Tabela1[[#This Row],[AV2]]))</f>
        <v>3.7262133004241007</v>
      </c>
      <c r="S2035" s="64">
        <f>Tabela1[[#This Row],[real]]-Tabela1[[#This Row],[AV2]]</f>
        <v>-0.21087389144148316</v>
      </c>
      <c r="T2035" s="64">
        <f>Tabela1[[#This Row],[real]]/Tabela1[[#This Row],[AV2]]</f>
        <v>0.94340799239338169</v>
      </c>
      <c r="U2035" s="168">
        <v>43333</v>
      </c>
      <c r="V2035" s="191" t="s">
        <v>4281</v>
      </c>
      <c r="W2035" s="191"/>
      <c r="X2035" s="2"/>
    </row>
    <row r="2036" spans="1:24" x14ac:dyDescent="0.2">
      <c r="A2036" s="65">
        <v>46246</v>
      </c>
      <c r="B2036" s="65" t="s">
        <v>178</v>
      </c>
      <c r="C2036" s="65" t="s">
        <v>832</v>
      </c>
      <c r="D2036" s="39">
        <v>3.5</v>
      </c>
      <c r="E2036" s="41">
        <v>3.5388431904803932</v>
      </c>
      <c r="F2036" s="116">
        <v>2003</v>
      </c>
      <c r="G20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6" s="45"/>
      <c r="I2036" s="41">
        <v>0.78</v>
      </c>
      <c r="J2036" s="23">
        <f>(Tabela1[[#This Row],[real]]-1)^3/Tabela1[[#This Row],[Z]]*0.00002</f>
        <v>4.1960729176176515E-4</v>
      </c>
      <c r="K2036" s="66">
        <v>3187.6829365676158</v>
      </c>
      <c r="L2036" s="66">
        <v>5455.6526732931652</v>
      </c>
      <c r="M2036" s="67">
        <v>42409</v>
      </c>
      <c r="N2036" s="22">
        <f>IF(Tabela1[[#This Row],[Entry]]=$B$1,Tabela1[[#This Row],[real]],Tabela1[[#This Row],[L2]]/Tabela1[[#This Row],[days2]])</f>
        <v>3.6238284113090637</v>
      </c>
      <c r="O2036" s="42">
        <f>IF(Tabela1[[#This Row],[Entry]]=$B$1,Tabela1[[#This Row],[real]],Tabela1[[#This Row],[L]]/($B$1-Tabela1[[#This Row],[Entry]]))</f>
        <v>3.6202074806192206</v>
      </c>
      <c r="P2036" s="115">
        <v>879.64510864246586</v>
      </c>
      <c r="Q2036" s="43">
        <f>MIN(500,$B$1-Tabela1[[#This Row],[Entry]])</f>
        <v>500</v>
      </c>
      <c r="R2036" s="41">
        <f>(0.25-Tabela1[[#This Row],[days]]/2000)*$L$2+(Tabela1[[#This Row],[days]]/2000+0.75)*(IF(Tabela1[[#This Row],[real]]&gt;Tabela1[[#This Row],[AV2]],0.4*Tabela1[[#This Row],[real]]+0.6*Tabela1[[#This Row],[AV2]],Tabela1[[#This Row],[AV2]]))</f>
        <v>3.6238284113090637</v>
      </c>
      <c r="S2036" s="42">
        <f>Tabela1[[#This Row],[real]]-Tabela1[[#This Row],[AV2]]</f>
        <v>-8.4985220828670549E-2</v>
      </c>
      <c r="T2036" s="64">
        <f>Tabela1[[#This Row],[real]]/Tabela1[[#This Row],[AV2]]</f>
        <v>0.97654822160909915</v>
      </c>
      <c r="U2036" s="168">
        <v>43333</v>
      </c>
      <c r="V2036" s="191" t="s">
        <v>4009</v>
      </c>
      <c r="W2036" s="191"/>
      <c r="X2036" s="2"/>
    </row>
    <row r="2037" spans="1:24" x14ac:dyDescent="0.2">
      <c r="A2037" s="65">
        <v>12</v>
      </c>
      <c r="B2037" s="65" t="s">
        <v>341</v>
      </c>
      <c r="C2037" s="65" t="s">
        <v>1020</v>
      </c>
      <c r="D2037" s="39">
        <v>3.5</v>
      </c>
      <c r="E2037" s="41">
        <v>3.576077718496363</v>
      </c>
      <c r="F2037" s="116">
        <v>1969</v>
      </c>
      <c r="G20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7" s="39"/>
      <c r="I2037" s="41">
        <v>0.79999999999999993</v>
      </c>
      <c r="J2037" s="23">
        <f>(Tabela1[[#This Row],[real]]-1)^3/Tabela1[[#This Row],[Z]]*0.00002</f>
        <v>4.2738265475694075E-4</v>
      </c>
      <c r="K2037" s="66">
        <v>3007.5328110894711</v>
      </c>
      <c r="L2037" s="66">
        <v>5062.6822115917848</v>
      </c>
      <c r="M2037" s="67">
        <v>42409</v>
      </c>
      <c r="N2037" s="22">
        <f>IF(Tabela1[[#This Row],[Entry]]=$B$1,Tabela1[[#This Row],[real]],Tabela1[[#This Row],[L2]]/Tabela1[[#This Row],[days2]])</f>
        <v>3.4190297672784435</v>
      </c>
      <c r="O2037" s="42">
        <f>IF(Tabela1[[#This Row],[Entry]]=$B$1,Tabela1[[#This Row],[real]],Tabela1[[#This Row],[L]]/($B$1-Tabela1[[#This Row],[Entry]]))</f>
        <v>3.3594440687404012</v>
      </c>
      <c r="P2037" s="115">
        <v>879.64510864246586</v>
      </c>
      <c r="Q2037" s="43">
        <f>MIN(500,$B$1-Tabela1[[#This Row],[Entry]])</f>
        <v>500</v>
      </c>
      <c r="R2037" s="41">
        <f>(0.25-Tabela1[[#This Row],[days]]/2000)*$L$2+(Tabela1[[#This Row],[days]]/2000+0.75)*(IF(Tabela1[[#This Row],[real]]&gt;Tabela1[[#This Row],[AV2]],0.4*Tabela1[[#This Row],[real]]+0.6*Tabela1[[#This Row],[AV2]],Tabela1[[#This Row],[AV2]]))</f>
        <v>3.4818489477656112</v>
      </c>
      <c r="S2037" s="42">
        <f>Tabela1[[#This Row],[real]]-Tabela1[[#This Row],[AV2]]</f>
        <v>0.15704795121791948</v>
      </c>
      <c r="T2037" s="64">
        <f>Tabela1[[#This Row],[real]]/Tabela1[[#This Row],[AV2]]</f>
        <v>1.0459334846162893</v>
      </c>
      <c r="U2037" s="172">
        <v>43333</v>
      </c>
      <c r="V2037" s="191" t="s">
        <v>4337</v>
      </c>
      <c r="W2037" s="191"/>
      <c r="X2037" s="2"/>
    </row>
    <row r="2038" spans="1:24" x14ac:dyDescent="0.2">
      <c r="A2038" s="65">
        <v>2985</v>
      </c>
      <c r="B2038" s="65" t="s">
        <v>3174</v>
      </c>
      <c r="C2038" s="65" t="s">
        <v>3175</v>
      </c>
      <c r="D2038" s="39">
        <v>3</v>
      </c>
      <c r="E2038" s="41">
        <v>2.9562317062933476</v>
      </c>
      <c r="F2038" s="116">
        <v>1999</v>
      </c>
      <c r="G20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8" s="39"/>
      <c r="I2038" s="41">
        <v>0.41</v>
      </c>
      <c r="J2038" s="23">
        <f>(Tabela1[[#This Row],[real]]-1)^3/Tabela1[[#This Row],[Z]]*0.00002</f>
        <v>3.6518002982438656E-4</v>
      </c>
      <c r="K2038" s="66">
        <v>2331.0072379204589</v>
      </c>
      <c r="L2038" s="66">
        <v>3840.7149493225202</v>
      </c>
      <c r="M2038" s="67">
        <v>42675</v>
      </c>
      <c r="N2038" s="22">
        <f>IF(Tabela1[[#This Row],[Entry]]=$B$1,Tabela1[[#This Row],[real]],Tabela1[[#This Row],[L2]]/Tabela1[[#This Row],[days2]])</f>
        <v>3.0831904509431172</v>
      </c>
      <c r="O2038" s="42">
        <f>IF(Tabela1[[#This Row],[Entry]]=$B$1,Tabela1[[#This Row],[real]],Tabela1[[#This Row],[L]]/($B$1-Tabela1[[#This Row],[Entry]]))</f>
        <v>3.0948549148448996</v>
      </c>
      <c r="P2038" s="115">
        <v>756.03738238337723</v>
      </c>
      <c r="Q2038" s="43">
        <f>MIN(500,$B$1-Tabela1[[#This Row],[Entry]])</f>
        <v>500</v>
      </c>
      <c r="R2038" s="41">
        <f>(0.25-Tabela1[[#This Row],[days]]/2000)*$L$2+(Tabela1[[#This Row],[days]]/2000+0.75)*(IF(Tabela1[[#This Row],[real]]&gt;Tabela1[[#This Row],[AV2]],0.4*Tabela1[[#This Row],[real]]+0.6*Tabela1[[#This Row],[AV2]],Tabela1[[#This Row],[AV2]]))</f>
        <v>3.0831904509431172</v>
      </c>
      <c r="S2038" s="42">
        <f>Tabela1[[#This Row],[real]]-Tabela1[[#This Row],[AV2]]</f>
        <v>-0.12695874464976953</v>
      </c>
      <c r="T2038" s="64">
        <f>Tabela1[[#This Row],[real]]/Tabela1[[#This Row],[AV2]]</f>
        <v>0.95882228273931824</v>
      </c>
      <c r="U2038" s="168">
        <v>43332</v>
      </c>
      <c r="V2038" s="191" t="s">
        <v>4220</v>
      </c>
      <c r="W2038" s="191"/>
      <c r="X2038" s="2"/>
    </row>
    <row r="2039" spans="1:24" x14ac:dyDescent="0.2">
      <c r="A2039" s="403">
        <v>9012976</v>
      </c>
      <c r="B2039" s="403" t="s">
        <v>3304</v>
      </c>
      <c r="C2039" s="80" t="s">
        <v>5626</v>
      </c>
      <c r="D2039" s="404">
        <v>3</v>
      </c>
      <c r="E2039" s="405">
        <v>3.0953687760403619</v>
      </c>
      <c r="F2039" s="116">
        <v>2018</v>
      </c>
      <c r="G20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39" s="404"/>
      <c r="I2039" s="405">
        <v>0.28999999999999998</v>
      </c>
      <c r="J2039" s="362">
        <f>(Tabela1[[#This Row],[real]]-1)^3/Tabela1[[#This Row],[Z]]*0.00002</f>
        <v>6.344733745907036E-4</v>
      </c>
      <c r="K2039" s="407">
        <v>1477.3403491715385</v>
      </c>
      <c r="L2039" s="66">
        <v>1968.7687991822274</v>
      </c>
      <c r="M2039" s="367">
        <v>43332</v>
      </c>
      <c r="N2039" s="365">
        <f>IF(Tabela1[[#This Row],[Entry]]=$B$1,Tabela1[[#This Row],[real]],Tabela1[[#This Row],[L2]]/Tabela1[[#This Row],[days2]])</f>
        <v>3.3386247011762058</v>
      </c>
      <c r="O2039" s="408">
        <f>IF(Tabela1[[#This Row],[Entry]]=$B$1,Tabela1[[#This Row],[real]],Tabela1[[#This Row],[L]]/($B$1-Tabela1[[#This Row],[Entry]]))</f>
        <v>3.3711794506544992</v>
      </c>
      <c r="P2039" s="406">
        <v>442.49967618434852</v>
      </c>
      <c r="Q2039" s="409">
        <f>MIN(500,$B$1-Tabela1[[#This Row],[Entry]])</f>
        <v>500</v>
      </c>
      <c r="R2039" s="405">
        <f>(0.25-Tabela1[[#This Row],[days]]/2000)*$L$2+(Tabela1[[#This Row],[days]]/2000+0.75)*(IF(Tabela1[[#This Row],[real]]&gt;Tabela1[[#This Row],[AV2]],0.4*Tabela1[[#This Row],[real]]+0.6*Tabela1[[#This Row],[AV2]],Tabela1[[#This Row],[AV2]]))</f>
        <v>3.3386247011762058</v>
      </c>
      <c r="S2039" s="408">
        <f>Tabela1[[#This Row],[real]]-Tabela1[[#This Row],[AV2]]</f>
        <v>-0.24325592513584393</v>
      </c>
      <c r="T2039" s="408">
        <f>Tabela1[[#This Row],[real]]/Tabela1[[#This Row],[AV2]]</f>
        <v>0.92713888295077185</v>
      </c>
      <c r="U2039" s="367">
        <v>43332</v>
      </c>
      <c r="V2039" s="191" t="s">
        <v>5432</v>
      </c>
      <c r="W2039" s="191"/>
      <c r="X2039" s="2"/>
    </row>
    <row r="2040" spans="1:24" x14ac:dyDescent="0.2">
      <c r="A2040" s="65">
        <v>760019</v>
      </c>
      <c r="B2040" s="65" t="s">
        <v>1137</v>
      </c>
      <c r="C2040" s="65" t="s">
        <v>1138</v>
      </c>
      <c r="D2040" s="39">
        <v>3.5</v>
      </c>
      <c r="E2040" s="41">
        <v>3.3099999817930903</v>
      </c>
      <c r="F2040" s="116">
        <v>1996</v>
      </c>
      <c r="G20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0" s="39"/>
      <c r="I2040" s="41">
        <v>0.63</v>
      </c>
      <c r="J2040" s="23">
        <f>(Tabela1[[#This Row],[real]]-1)^3/Tabela1[[#This Row],[Z]]*0.00002</f>
        <v>3.9131399074724863E-4</v>
      </c>
      <c r="K2040" s="66">
        <v>3045.1066135663277</v>
      </c>
      <c r="L2040" s="66">
        <v>5240.2565660802693</v>
      </c>
      <c r="M2040" s="67">
        <v>42409</v>
      </c>
      <c r="N2040" s="22">
        <f>IF(Tabela1[[#This Row],[Entry]]=$B$1,Tabela1[[#This Row],[real]],Tabela1[[#This Row],[L2]]/Tabela1[[#This Row],[days2]])</f>
        <v>3.4617444963296209</v>
      </c>
      <c r="O2040" s="42">
        <f>IF(Tabela1[[#This Row],[Entry]]=$B$1,Tabela1[[#This Row],[real]],Tabela1[[#This Row],[L]]/($B$1-Tabela1[[#This Row],[Entry]]))</f>
        <v>3.4772770843266549</v>
      </c>
      <c r="P2040" s="115">
        <v>879.64510864246586</v>
      </c>
      <c r="Q2040" s="43">
        <f>MIN(500,$B$1-Tabela1[[#This Row],[Entry]])</f>
        <v>500</v>
      </c>
      <c r="R2040" s="41">
        <f>(0.25-Tabela1[[#This Row],[days]]/2000)*$L$2+(Tabela1[[#This Row],[days]]/2000+0.75)*(IF(Tabela1[[#This Row],[real]]&gt;Tabela1[[#This Row],[AV2]],0.4*Tabela1[[#This Row],[real]]+0.6*Tabela1[[#This Row],[AV2]],Tabela1[[#This Row],[AV2]]))</f>
        <v>3.4617444963296209</v>
      </c>
      <c r="S2040" s="42">
        <f>Tabela1[[#This Row],[real]]-Tabela1[[#This Row],[AV2]]</f>
        <v>-0.15174451453653059</v>
      </c>
      <c r="T2040" s="64">
        <f>Tabela1[[#This Row],[real]]/Tabela1[[#This Row],[AV2]]</f>
        <v>0.9561653048925417</v>
      </c>
      <c r="U2040" s="172">
        <v>43332</v>
      </c>
      <c r="V2040" s="191" t="s">
        <v>4316</v>
      </c>
      <c r="W2040" s="191"/>
      <c r="X2040" s="2"/>
    </row>
    <row r="2041" spans="1:24" x14ac:dyDescent="0.2">
      <c r="A2041" s="403">
        <v>9147599</v>
      </c>
      <c r="B2041" s="403" t="s">
        <v>5428</v>
      </c>
      <c r="C2041" s="403" t="s">
        <v>5429</v>
      </c>
      <c r="D2041" s="404">
        <v>3</v>
      </c>
      <c r="E2041" s="405">
        <v>2.8643247866730026</v>
      </c>
      <c r="F2041" s="116">
        <v>2018</v>
      </c>
      <c r="G20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1" s="404"/>
      <c r="I2041" s="405">
        <v>0.24</v>
      </c>
      <c r="J2041" s="362">
        <f>(Tabela1[[#This Row],[real]]-1)^3/Tabela1[[#This Row],[Z]]*0.00002</f>
        <v>5.3998721199189313E-4</v>
      </c>
      <c r="K2041" s="407">
        <v>1356.1257727100599</v>
      </c>
      <c r="L2041" s="66">
        <v>1805.7093636317391</v>
      </c>
      <c r="M2041" s="367">
        <v>43331</v>
      </c>
      <c r="N2041" s="365">
        <f>IF(Tabela1[[#This Row],[Entry]]=$B$1,Tabela1[[#This Row],[real]],Tabela1[[#This Row],[L2]]/Tabela1[[#This Row],[days2]])</f>
        <v>3.0608369407262512</v>
      </c>
      <c r="O2041" s="408">
        <f>IF(Tabela1[[#This Row],[Entry]]=$B$1,Tabela1[[#This Row],[real]],Tabela1[[#This Row],[L]]/($B$1-Tabela1[[#This Row],[Entry]]))</f>
        <v>3.0866826728747676</v>
      </c>
      <c r="P2041" s="406">
        <v>443.05717650816416</v>
      </c>
      <c r="Q2041" s="409">
        <f>MIN(500,$B$1-Tabela1[[#This Row],[Entry]])</f>
        <v>500</v>
      </c>
      <c r="R2041" s="405">
        <f>(0.25-Tabela1[[#This Row],[days]]/2000)*$L$2+(Tabela1[[#This Row],[days]]/2000+0.75)*(IF(Tabela1[[#This Row],[real]]&gt;Tabela1[[#This Row],[AV2]],0.4*Tabela1[[#This Row],[real]]+0.6*Tabela1[[#This Row],[AV2]],Tabela1[[#This Row],[AV2]]))</f>
        <v>3.0608369407262512</v>
      </c>
      <c r="S2041" s="408">
        <f>Tabela1[[#This Row],[real]]-Tabela1[[#This Row],[AV2]]</f>
        <v>-0.19651215405324862</v>
      </c>
      <c r="T2041" s="408">
        <f>Tabela1[[#This Row],[real]]/Tabela1[[#This Row],[AV2]]</f>
        <v>0.93579790173121025</v>
      </c>
      <c r="U2041" s="367">
        <v>43331</v>
      </c>
      <c r="V2041" s="191" t="s">
        <v>5430</v>
      </c>
      <c r="W2041" s="191"/>
      <c r="X2041" s="2"/>
    </row>
    <row r="2042" spans="1:24" x14ac:dyDescent="0.2">
      <c r="A2042" s="65">
        <v>4524619</v>
      </c>
      <c r="B2042" s="65" t="s">
        <v>368</v>
      </c>
      <c r="C2042" s="65" t="s">
        <v>2399</v>
      </c>
      <c r="D2042" s="39">
        <v>3</v>
      </c>
      <c r="E2042" s="41">
        <v>2.959129119395159</v>
      </c>
      <c r="F2042" s="116">
        <v>2013</v>
      </c>
      <c r="G20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2" s="39"/>
      <c r="I2042" s="41">
        <v>0.67999999999999994</v>
      </c>
      <c r="J2042" s="23">
        <f>(Tabela1[[#This Row],[real]]-1)^3/Tabela1[[#This Row],[Z]]*0.00002</f>
        <v>2.2116187453326554E-4</v>
      </c>
      <c r="K2042" s="66">
        <v>2186.1069259724673</v>
      </c>
      <c r="L2042" s="66">
        <v>3560.9952638088289</v>
      </c>
      <c r="M2042" s="67">
        <v>42409</v>
      </c>
      <c r="N2042" s="22">
        <f>IF(Tabela1[[#This Row],[Entry]]=$B$1,Tabela1[[#This Row],[real]],Tabela1[[#This Row],[L2]]/Tabela1[[#This Row],[days2]])</f>
        <v>2.485214667249422</v>
      </c>
      <c r="O2042" s="42">
        <f>IF(Tabela1[[#This Row],[Entry]]=$B$1,Tabela1[[#This Row],[real]],Tabela1[[#This Row],[L]]/($B$1-Tabela1[[#This Row],[Entry]]))</f>
        <v>2.3629696508353213</v>
      </c>
      <c r="P2042" s="115">
        <v>879.64510864246586</v>
      </c>
      <c r="Q2042" s="43">
        <f>MIN(500,$B$1-Tabela1[[#This Row],[Entry]])</f>
        <v>500</v>
      </c>
      <c r="R2042" s="41">
        <f>(0.25-Tabela1[[#This Row],[days]]/2000)*$L$2+(Tabela1[[#This Row],[days]]/2000+0.75)*(IF(Tabela1[[#This Row],[real]]&gt;Tabela1[[#This Row],[AV2]],0.4*Tabela1[[#This Row],[real]]+0.6*Tabela1[[#This Row],[AV2]],Tabela1[[#This Row],[AV2]]))</f>
        <v>2.6747804481077169</v>
      </c>
      <c r="S2042" s="42">
        <f>Tabela1[[#This Row],[real]]-Tabela1[[#This Row],[AV2]]</f>
        <v>0.47391445214573702</v>
      </c>
      <c r="T2042" s="64">
        <f>Tabela1[[#This Row],[real]]/Tabela1[[#This Row],[AV2]]</f>
        <v>1.1906935680008095</v>
      </c>
      <c r="U2042" s="168">
        <v>43331</v>
      </c>
      <c r="V2042" s="191" t="s">
        <v>5427</v>
      </c>
      <c r="W2042" s="191"/>
      <c r="X2042" s="2"/>
    </row>
    <row r="2043" spans="1:24" x14ac:dyDescent="0.2">
      <c r="A2043" s="65">
        <v>19143</v>
      </c>
      <c r="B2043" s="65" t="s">
        <v>1754</v>
      </c>
      <c r="C2043" s="65" t="s">
        <v>1755</v>
      </c>
      <c r="D2043" s="39">
        <v>3</v>
      </c>
      <c r="E2043" s="41">
        <v>3.1143755559730208</v>
      </c>
      <c r="F2043" s="116">
        <v>1995</v>
      </c>
      <c r="G20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043" s="41">
        <v>0.69</v>
      </c>
      <c r="J2043" s="23">
        <f>(Tabela1[[#This Row],[real]]-1)^3/Tabela1[[#This Row],[Z]]*0.00002</f>
        <v>2.739853192164286E-4</v>
      </c>
      <c r="K2043" s="66">
        <v>2550.4026662765073</v>
      </c>
      <c r="L2043" s="66">
        <v>4273.9013679465234</v>
      </c>
      <c r="M2043" s="67">
        <v>42409</v>
      </c>
      <c r="N2043" s="22">
        <f>IF(Tabela1[[#This Row],[Entry]]=$B$1,Tabela1[[#This Row],[real]],Tabela1[[#This Row],[L2]]/Tabela1[[#This Row],[days2]])</f>
        <v>2.8993541159030367</v>
      </c>
      <c r="O2043" s="42">
        <f>IF(Tabela1[[#This Row],[Entry]]=$B$1,Tabela1[[#This Row],[real]],Tabela1[[#This Row],[L]]/($B$1-Tabela1[[#This Row],[Entry]]))</f>
        <v>2.8360327590886021</v>
      </c>
      <c r="P2043" s="115">
        <v>879.64510864246586</v>
      </c>
      <c r="Q2043" s="43">
        <f>MIN(500,$B$1-Tabela1[[#This Row],[Entry]])</f>
        <v>500</v>
      </c>
      <c r="R2043" s="41">
        <f>(0.25-Tabela1[[#This Row],[days]]/2000)*$L$2+(Tabela1[[#This Row],[days]]/2000+0.75)*(IF(Tabela1[[#This Row],[real]]&gt;Tabela1[[#This Row],[AV2]],0.4*Tabela1[[#This Row],[real]]+0.6*Tabela1[[#This Row],[AV2]],Tabela1[[#This Row],[AV2]]))</f>
        <v>2.9853626919310305</v>
      </c>
      <c r="S2043" s="42">
        <f>Tabela1[[#This Row],[real]]-Tabela1[[#This Row],[AV2]]</f>
        <v>0.21502144006998414</v>
      </c>
      <c r="T2043" s="64">
        <f>Tabela1[[#This Row],[real]]/Tabela1[[#This Row],[AV2]]</f>
        <v>1.0741618413875649</v>
      </c>
      <c r="U2043" s="172">
        <v>43331</v>
      </c>
      <c r="V2043" s="191" t="s">
        <v>3998</v>
      </c>
      <c r="W2043" s="191"/>
      <c r="X2043" s="2"/>
    </row>
    <row r="2044" spans="1:24" x14ac:dyDescent="0.2">
      <c r="A2044" s="403">
        <v>9103514</v>
      </c>
      <c r="B2044" s="403" t="s">
        <v>5269</v>
      </c>
      <c r="C2044" s="403" t="s">
        <v>2922</v>
      </c>
      <c r="D2044" s="404">
        <v>3</v>
      </c>
      <c r="E2044" s="405">
        <v>3.1768848014198672</v>
      </c>
      <c r="F2044" s="116">
        <v>2018</v>
      </c>
      <c r="G20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4" s="597">
        <v>2</v>
      </c>
      <c r="I2044" s="405">
        <v>0.32999999999999996</v>
      </c>
      <c r="J2044" s="362">
        <f>(Tabela1[[#This Row],[real]]-1)^3/Tabela1[[#This Row],[Z]]*0.00002</f>
        <v>6.252049350154395E-4</v>
      </c>
      <c r="K2044" s="407">
        <v>1508.4646707908305</v>
      </c>
      <c r="L2044" s="66">
        <v>2009.3351499459231</v>
      </c>
      <c r="M2044" s="367">
        <v>43331</v>
      </c>
      <c r="N2044" s="365">
        <f>IF(Tabela1[[#This Row],[Entry]]=$B$1,Tabela1[[#This Row],[real]],Tabela1[[#This Row],[L2]]/Tabela1[[#This Row],[days2]])</f>
        <v>3.4046726941190495</v>
      </c>
      <c r="O2044" s="408">
        <f>IF(Tabela1[[#This Row],[Entry]]=$B$1,Tabela1[[#This Row],[real]],Tabela1[[#This Row],[L]]/($B$1-Tabela1[[#This Row],[Entry]]))</f>
        <v>3.4347609400785011</v>
      </c>
      <c r="P2044" s="406">
        <v>443.05717650816416</v>
      </c>
      <c r="Q2044" s="409">
        <f>MIN(500,$B$1-Tabela1[[#This Row],[Entry]])</f>
        <v>500</v>
      </c>
      <c r="R2044" s="405">
        <f>(0.25-Tabela1[[#This Row],[days]]/2000)*$L$2+(Tabela1[[#This Row],[days]]/2000+0.75)*(IF(Tabela1[[#This Row],[real]]&gt;Tabela1[[#This Row],[AV2]],0.4*Tabela1[[#This Row],[real]]+0.6*Tabela1[[#This Row],[AV2]],Tabela1[[#This Row],[AV2]]))</f>
        <v>3.4046726941190495</v>
      </c>
      <c r="S2044" s="408">
        <f>Tabela1[[#This Row],[real]]-Tabela1[[#This Row],[AV2]]</f>
        <v>-0.22778789269918231</v>
      </c>
      <c r="T2044" s="408">
        <f>Tabela1[[#This Row],[real]]/Tabela1[[#This Row],[AV2]]</f>
        <v>0.93309550927093687</v>
      </c>
      <c r="U2044" s="367">
        <v>43331</v>
      </c>
      <c r="V2044" s="191" t="s">
        <v>3997</v>
      </c>
      <c r="W2044" s="191"/>
      <c r="X2044" s="2"/>
    </row>
    <row r="2045" spans="1:24" x14ac:dyDescent="0.2">
      <c r="A2045" s="65">
        <v>107168</v>
      </c>
      <c r="B2045" s="65" t="s">
        <v>2302</v>
      </c>
      <c r="C2045" s="65" t="s">
        <v>174</v>
      </c>
      <c r="D2045" s="39">
        <v>3.5</v>
      </c>
      <c r="E2045" s="41">
        <v>3.2539601944700278</v>
      </c>
      <c r="F2045" s="116">
        <v>2003</v>
      </c>
      <c r="G20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5" s="39"/>
      <c r="I2045" s="41">
        <v>0.67999999999999994</v>
      </c>
      <c r="J2045" s="23">
        <f>(Tabela1[[#This Row],[real]]-1)^3/Tabela1[[#This Row],[Z]]*0.00002</f>
        <v>3.3679048167113105E-4</v>
      </c>
      <c r="K2045" s="66">
        <v>2966.7918156266064</v>
      </c>
      <c r="L2045" s="66">
        <v>5099.8604079143133</v>
      </c>
      <c r="M2045" s="67">
        <v>42409</v>
      </c>
      <c r="N2045" s="22">
        <f>IF(Tabela1[[#This Row],[Entry]]=$B$1,Tabela1[[#This Row],[real]],Tabela1[[#This Row],[L2]]/Tabela1[[#This Row],[days2]])</f>
        <v>3.3727145032445884</v>
      </c>
      <c r="O2045" s="42">
        <f>IF(Tabela1[[#This Row],[Entry]]=$B$1,Tabela1[[#This Row],[real]],Tabela1[[#This Row],[L]]/($B$1-Tabela1[[#This Row],[Entry]]))</f>
        <v>3.3841144047208451</v>
      </c>
      <c r="P2045" s="115">
        <v>879.64510864246586</v>
      </c>
      <c r="Q2045" s="43">
        <f>MIN(500,$B$1-Tabela1[[#This Row],[Entry]])</f>
        <v>500</v>
      </c>
      <c r="R2045" s="41">
        <f>(0.25-Tabela1[[#This Row],[days]]/2000)*$L$2+(Tabela1[[#This Row],[days]]/2000+0.75)*(IF(Tabela1[[#This Row],[real]]&gt;Tabela1[[#This Row],[AV2]],0.4*Tabela1[[#This Row],[real]]+0.6*Tabela1[[#This Row],[AV2]],Tabela1[[#This Row],[AV2]]))</f>
        <v>3.3727145032445884</v>
      </c>
      <c r="S2045" s="42">
        <f>Tabela1[[#This Row],[real]]-Tabela1[[#This Row],[AV2]]</f>
        <v>-0.11875430877456061</v>
      </c>
      <c r="T2045" s="64">
        <f>Tabela1[[#This Row],[real]]/Tabela1[[#This Row],[AV2]]</f>
        <v>0.96478969427731942</v>
      </c>
      <c r="U2045" s="172">
        <v>43331</v>
      </c>
      <c r="V2045" s="191" t="s">
        <v>4751</v>
      </c>
      <c r="W2045" s="191"/>
      <c r="X2045" s="2"/>
    </row>
    <row r="2046" spans="1:24" x14ac:dyDescent="0.2">
      <c r="A2046" s="65">
        <v>1311</v>
      </c>
      <c r="B2046" s="65" t="s">
        <v>1946</v>
      </c>
      <c r="C2046" s="65" t="s">
        <v>1947</v>
      </c>
      <c r="D2046" s="39">
        <v>3</v>
      </c>
      <c r="E2046" s="41">
        <v>2.8506488760646294</v>
      </c>
      <c r="F2046" s="116">
        <v>1997</v>
      </c>
      <c r="G20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6" s="39"/>
      <c r="I2046" s="41">
        <v>0.61</v>
      </c>
      <c r="J2046" s="23">
        <f>(Tabela1[[#This Row],[real]]-1)^3/Tabela1[[#This Row],[Z]]*0.00002</f>
        <v>2.07812776132446E-4</v>
      </c>
      <c r="K2046" s="66">
        <v>2463.5153993703639</v>
      </c>
      <c r="L2046" s="66">
        <v>4187.5109269526829</v>
      </c>
      <c r="M2046" s="67">
        <v>42409</v>
      </c>
      <c r="N2046" s="22">
        <f>IF(Tabela1[[#This Row],[Entry]]=$B$1,Tabela1[[#This Row],[real]],Tabela1[[#This Row],[L2]]/Tabela1[[#This Row],[days2]])</f>
        <v>2.800578750642114</v>
      </c>
      <c r="O2046" s="42">
        <f>IF(Tabela1[[#This Row],[Entry]]=$B$1,Tabela1[[#This Row],[real]],Tabela1[[#This Row],[L]]/($B$1-Tabela1[[#This Row],[Entry]]))</f>
        <v>2.7787066535850582</v>
      </c>
      <c r="P2046" s="115">
        <v>879.64510864246586</v>
      </c>
      <c r="Q2046" s="43">
        <f>MIN(500,$B$1-Tabela1[[#This Row],[Entry]])</f>
        <v>500</v>
      </c>
      <c r="R2046" s="41">
        <f>(0.25-Tabela1[[#This Row],[days]]/2000)*$L$2+(Tabela1[[#This Row],[days]]/2000+0.75)*(IF(Tabela1[[#This Row],[real]]&gt;Tabela1[[#This Row],[AV2]],0.4*Tabela1[[#This Row],[real]]+0.6*Tabela1[[#This Row],[AV2]],Tabela1[[#This Row],[AV2]]))</f>
        <v>2.8206068008111203</v>
      </c>
      <c r="S2046" s="42">
        <f>Tabela1[[#This Row],[real]]-Tabela1[[#This Row],[AV2]]</f>
        <v>5.0070125422515321E-2</v>
      </c>
      <c r="T2046" s="64">
        <f>Tabela1[[#This Row],[real]]/Tabela1[[#This Row],[AV2]]</f>
        <v>1.0178784922263069</v>
      </c>
      <c r="U2046" s="168">
        <v>43330</v>
      </c>
      <c r="V2046" s="191" t="s">
        <v>4271</v>
      </c>
      <c r="W2046" s="191"/>
      <c r="X2046" s="2"/>
    </row>
    <row r="2047" spans="1:24" x14ac:dyDescent="0.2">
      <c r="A2047" s="358">
        <v>9161683</v>
      </c>
      <c r="B2047" s="358" t="s">
        <v>3550</v>
      </c>
      <c r="C2047" s="358" t="s">
        <v>5423</v>
      </c>
      <c r="D2047" s="359">
        <v>3</v>
      </c>
      <c r="E2047" s="360">
        <v>3.134561348364076</v>
      </c>
      <c r="F2047" s="116">
        <v>2018</v>
      </c>
      <c r="G20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7" s="359"/>
      <c r="I2047" s="360">
        <v>0.35</v>
      </c>
      <c r="J2047" s="362">
        <f>(Tabela1[[#This Row],[real]]-1)^3/Tabela1[[#This Row],[Z]]*0.00002</f>
        <v>5.5576075364433388E-4</v>
      </c>
      <c r="K2047" s="363">
        <v>1481.6007055179182</v>
      </c>
      <c r="L2047" s="66">
        <v>1972.9579544136498</v>
      </c>
      <c r="M2047" s="364">
        <v>43330</v>
      </c>
      <c r="N2047" s="365">
        <f>IF(Tabela1[[#This Row],[Entry]]=$B$1,Tabela1[[#This Row],[real]],Tabela1[[#This Row],[L2]]/Tabela1[[#This Row],[days2]])</f>
        <v>3.3398411839327409</v>
      </c>
      <c r="O2047" s="365">
        <f>IF(Tabela1[[#This Row],[Entry]]=$B$1,Tabela1[[#This Row],[real]],Tabela1[[#This Row],[L]]/($B$1-Tabela1[[#This Row],[Entry]]))</f>
        <v>3.3668224478048629</v>
      </c>
      <c r="P2047" s="361">
        <v>443.61411933165601</v>
      </c>
      <c r="Q2047" s="366">
        <f>MIN(500,$B$1-Tabela1[[#This Row],[Entry]])</f>
        <v>500</v>
      </c>
      <c r="R2047" s="360">
        <f>(0.25-Tabela1[[#This Row],[days]]/2000)*$L$2+(Tabela1[[#This Row],[days]]/2000+0.75)*(IF(Tabela1[[#This Row],[real]]&gt;Tabela1[[#This Row],[AV2]],0.4*Tabela1[[#This Row],[real]]+0.6*Tabela1[[#This Row],[AV2]],Tabela1[[#This Row],[AV2]]))</f>
        <v>3.3398411839327409</v>
      </c>
      <c r="S2047" s="365">
        <f>Tabela1[[#This Row],[real]]-Tabela1[[#This Row],[AV2]]</f>
        <v>-0.20527983556866491</v>
      </c>
      <c r="T2047" s="365">
        <f>Tabela1[[#This Row],[real]]/Tabela1[[#This Row],[AV2]]</f>
        <v>0.93853604879291208</v>
      </c>
      <c r="U2047" s="367">
        <v>43330</v>
      </c>
      <c r="V2047" s="191" t="s">
        <v>5090</v>
      </c>
      <c r="W2047" s="191"/>
      <c r="X2047" s="2"/>
    </row>
    <row r="2048" spans="1:24" x14ac:dyDescent="0.2">
      <c r="A2048" s="65">
        <v>135750</v>
      </c>
      <c r="B2048" s="65" t="s">
        <v>190</v>
      </c>
      <c r="C2048" s="65" t="s">
        <v>525</v>
      </c>
      <c r="D2048" s="39">
        <v>3</v>
      </c>
      <c r="E2048" s="41">
        <v>3.1231973397161394</v>
      </c>
      <c r="F2048" s="116">
        <v>2004</v>
      </c>
      <c r="G20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048" s="41">
        <v>0.51</v>
      </c>
      <c r="J2048" s="23">
        <f>(Tabela1[[#This Row],[real]]-1)^3/Tabela1[[#This Row],[Z]]*0.00002</f>
        <v>3.7534523222383572E-4</v>
      </c>
      <c r="K2048" s="66">
        <v>2543.6938684029269</v>
      </c>
      <c r="L2048" s="66">
        <v>4246.9719768333753</v>
      </c>
      <c r="M2048" s="67">
        <v>42409</v>
      </c>
      <c r="N2048" s="22">
        <f>IF(Tabela1[[#This Row],[Entry]]=$B$1,Tabela1[[#This Row],[real]],Tabela1[[#This Row],[L2]]/Tabela1[[#This Row],[days2]])</f>
        <v>2.8917274062133371</v>
      </c>
      <c r="O2048" s="42">
        <f>IF(Tabela1[[#This Row],[Entry]]=$B$1,Tabela1[[#This Row],[real]],Tabela1[[#This Row],[L]]/($B$1-Tabela1[[#This Row],[Entry]]))</f>
        <v>2.818163222848955</v>
      </c>
      <c r="P2048" s="115">
        <v>879.64510864246586</v>
      </c>
      <c r="Q2048" s="43">
        <f>MIN(500,$B$1-Tabela1[[#This Row],[Entry]])</f>
        <v>500</v>
      </c>
      <c r="R2048" s="41">
        <f>(0.25-Tabela1[[#This Row],[days]]/2000)*$L$2+(Tabela1[[#This Row],[days]]/2000+0.75)*(IF(Tabela1[[#This Row],[real]]&gt;Tabela1[[#This Row],[AV2]],0.4*Tabela1[[#This Row],[real]]+0.6*Tabela1[[#This Row],[AV2]],Tabela1[[#This Row],[AV2]]))</f>
        <v>2.9843153796144577</v>
      </c>
      <c r="S2048" s="42">
        <f>Tabela1[[#This Row],[real]]-Tabela1[[#This Row],[AV2]]</f>
        <v>0.23146993350280232</v>
      </c>
      <c r="T2048" s="64">
        <f>Tabela1[[#This Row],[real]]/Tabela1[[#This Row],[AV2]]</f>
        <v>1.0800455578923007</v>
      </c>
      <c r="U2048" s="168">
        <v>43329</v>
      </c>
      <c r="V2048" s="191" t="s">
        <v>4268</v>
      </c>
      <c r="W2048" s="191"/>
      <c r="X2048" s="2"/>
    </row>
    <row r="2049" spans="1:24" x14ac:dyDescent="0.2">
      <c r="A2049" s="65">
        <v>6330570</v>
      </c>
      <c r="B2049" s="65" t="s">
        <v>2849</v>
      </c>
      <c r="C2049" s="65" t="s">
        <v>2850</v>
      </c>
      <c r="D2049" s="39">
        <v>3</v>
      </c>
      <c r="E2049" s="41">
        <v>3.1438983512542116</v>
      </c>
      <c r="F2049" s="116">
        <v>2015</v>
      </c>
      <c r="G20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49" s="39"/>
      <c r="I2049" s="41">
        <v>0.43</v>
      </c>
      <c r="J2049" s="23">
        <f>(Tabela1[[#This Row],[real]]-1)^3/Tabela1[[#This Row],[Z]]*0.00002</f>
        <v>4.5832559502837308E-4</v>
      </c>
      <c r="K2049" s="66">
        <v>2750.3658758248066</v>
      </c>
      <c r="L2049" s="66">
        <v>4660.9082432622827</v>
      </c>
      <c r="M2049" s="67">
        <v>42528</v>
      </c>
      <c r="N2049" s="22">
        <f>IF(Tabela1[[#This Row],[Entry]]=$B$1,Tabela1[[#This Row],[real]],Tabela1[[#This Row],[L2]]/Tabela1[[#This Row],[days2]])</f>
        <v>3.3364179870441992</v>
      </c>
      <c r="O2049" s="42">
        <f>IF(Tabela1[[#This Row],[Entry]]=$B$1,Tabela1[[#This Row],[real]],Tabela1[[#This Row],[L]]/($B$1-Tabela1[[#This Row],[Entry]]))</f>
        <v>3.3580030571053912</v>
      </c>
      <c r="P2049" s="115">
        <v>824.34691531603085</v>
      </c>
      <c r="Q2049" s="43">
        <f>MIN(500,$B$1-Tabela1[[#This Row],[Entry]])</f>
        <v>500</v>
      </c>
      <c r="R2049" s="41">
        <f>(0.25-Tabela1[[#This Row],[days]]/2000)*$L$2+(Tabela1[[#This Row],[days]]/2000+0.75)*(IF(Tabela1[[#This Row],[real]]&gt;Tabela1[[#This Row],[AV2]],0.4*Tabela1[[#This Row],[real]]+0.6*Tabela1[[#This Row],[AV2]],Tabela1[[#This Row],[AV2]]))</f>
        <v>3.3364179870441992</v>
      </c>
      <c r="S2049" s="42">
        <f>Tabela1[[#This Row],[real]]-Tabela1[[#This Row],[AV2]]</f>
        <v>-0.19251963578998765</v>
      </c>
      <c r="T2049" s="64">
        <f>Tabela1[[#This Row],[real]]/Tabela1[[#This Row],[AV2]]</f>
        <v>0.94229750692581993</v>
      </c>
      <c r="U2049" s="168">
        <v>43329</v>
      </c>
      <c r="V2049" s="191" t="s">
        <v>4199</v>
      </c>
      <c r="W2049" s="191"/>
      <c r="X2049" s="2"/>
    </row>
    <row r="2050" spans="1:24" x14ac:dyDescent="0.2">
      <c r="A2050" s="403">
        <v>9272361</v>
      </c>
      <c r="B2050" s="403" t="s">
        <v>5380</v>
      </c>
      <c r="C2050" s="403" t="s">
        <v>5416</v>
      </c>
      <c r="D2050" s="404">
        <v>3</v>
      </c>
      <c r="E2050" s="405">
        <v>2.7713997776390284</v>
      </c>
      <c r="F2050" s="116">
        <v>2018</v>
      </c>
      <c r="G20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0" s="404"/>
      <c r="I2050" s="405">
        <v>0.28999999999999998</v>
      </c>
      <c r="J2050" s="362">
        <f>(Tabela1[[#This Row],[real]]-1)^3/Tabela1[[#This Row],[Z]]*0.00002</f>
        <v>3.8333789635398825E-4</v>
      </c>
      <c r="K2050" s="407">
        <v>1293.1840866916853</v>
      </c>
      <c r="L2050" s="66">
        <v>1720.1428555177865</v>
      </c>
      <c r="M2050" s="367">
        <v>43328</v>
      </c>
      <c r="N2050" s="365">
        <f>IF(Tabela1[[#This Row],[Entry]]=$B$1,Tabela1[[#This Row],[real]],Tabela1[[#This Row],[L2]]/Tabela1[[#This Row],[days2]])</f>
        <v>2.9078199012958175</v>
      </c>
      <c r="O2050" s="408">
        <f>IF(Tabela1[[#This Row],[Entry]]=$B$1,Tabela1[[#This Row],[real]],Tabela1[[#This Row],[L]]/($B$1-Tabela1[[#This Row],[Entry]]))</f>
        <v>2.9254130195880723</v>
      </c>
      <c r="P2050" s="406">
        <v>444.72633470711207</v>
      </c>
      <c r="Q2050" s="409">
        <f>MIN(500,$B$1-Tabela1[[#This Row],[Entry]])</f>
        <v>500</v>
      </c>
      <c r="R2050" s="405">
        <f>(0.25-Tabela1[[#This Row],[days]]/2000)*$L$2+(Tabela1[[#This Row],[days]]/2000+0.75)*(IF(Tabela1[[#This Row],[real]]&gt;Tabela1[[#This Row],[AV2]],0.4*Tabela1[[#This Row],[real]]+0.6*Tabela1[[#This Row],[AV2]],Tabela1[[#This Row],[AV2]]))</f>
        <v>2.9078199012958175</v>
      </c>
      <c r="S2050" s="408">
        <f>Tabela1[[#This Row],[real]]-Tabela1[[#This Row],[AV2]]</f>
        <v>-0.13642012365678902</v>
      </c>
      <c r="T2050" s="408">
        <f>Tabela1[[#This Row],[real]]/Tabela1[[#This Row],[AV2]]</f>
        <v>0.95308508494766275</v>
      </c>
      <c r="U2050" s="367">
        <v>43328</v>
      </c>
      <c r="V2050" s="191" t="s">
        <v>4023</v>
      </c>
      <c r="W2050" s="191"/>
      <c r="X2050" s="2"/>
    </row>
    <row r="2051" spans="1:24" x14ac:dyDescent="0.2">
      <c r="A2051" s="65">
        <v>125223</v>
      </c>
      <c r="B2051" s="65" t="s">
        <v>1526</v>
      </c>
      <c r="C2051" s="65" t="s">
        <v>2697</v>
      </c>
      <c r="D2051" s="39">
        <v>3</v>
      </c>
      <c r="E2051" s="41">
        <v>3.0680183193517281</v>
      </c>
      <c r="F2051" s="116">
        <v>1998</v>
      </c>
      <c r="G20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1" s="39"/>
      <c r="I2051" s="41">
        <v>0.53</v>
      </c>
      <c r="J2051" s="23">
        <f>(Tabela1[[#This Row],[real]]-1)^3/Tabela1[[#This Row],[Z]]*0.00002</f>
        <v>3.3374692335923976E-4</v>
      </c>
      <c r="K2051" s="66">
        <v>2705.1624484599106</v>
      </c>
      <c r="L2051" s="66">
        <v>4611.791368745121</v>
      </c>
      <c r="M2051" s="67">
        <v>42409</v>
      </c>
      <c r="N2051" s="22">
        <f>IF(Tabela1[[#This Row],[Entry]]=$B$1,Tabela1[[#This Row],[real]],Tabela1[[#This Row],[L2]]/Tabela1[[#This Row],[days2]])</f>
        <v>3.075288456539842</v>
      </c>
      <c r="O2051" s="42">
        <f>IF(Tabela1[[#This Row],[Entry]]=$B$1,Tabela1[[#This Row],[real]],Tabela1[[#This Row],[L]]/($B$1-Tabela1[[#This Row],[Entry]]))</f>
        <v>3.0602464291606641</v>
      </c>
      <c r="P2051" s="115">
        <v>879.64510864246586</v>
      </c>
      <c r="Q2051" s="43">
        <f>MIN(500,$B$1-Tabela1[[#This Row],[Entry]])</f>
        <v>500</v>
      </c>
      <c r="R2051" s="41">
        <f>(0.25-Tabela1[[#This Row],[days]]/2000)*$L$2+(Tabela1[[#This Row],[days]]/2000+0.75)*(IF(Tabela1[[#This Row],[real]]&gt;Tabela1[[#This Row],[AV2]],0.4*Tabela1[[#This Row],[real]]+0.6*Tabela1[[#This Row],[AV2]],Tabela1[[#This Row],[AV2]]))</f>
        <v>3.075288456539842</v>
      </c>
      <c r="S2051" s="42">
        <f>Tabela1[[#This Row],[real]]-Tabela1[[#This Row],[AV2]]</f>
        <v>-7.2701371881138677E-3</v>
      </c>
      <c r="T2051" s="64">
        <f>Tabela1[[#This Row],[real]]/Tabela1[[#This Row],[AV2]]</f>
        <v>0.99763594950819867</v>
      </c>
      <c r="U2051" s="168">
        <v>43328</v>
      </c>
      <c r="V2051" s="191" t="s">
        <v>4212</v>
      </c>
      <c r="W2051" s="191"/>
      <c r="X2051" s="2"/>
    </row>
    <row r="2052" spans="1:24" x14ac:dyDescent="0.2">
      <c r="A2052" s="65">
        <v>1167</v>
      </c>
      <c r="B2052" s="65" t="s">
        <v>125</v>
      </c>
      <c r="C2052" s="65" t="s">
        <v>126</v>
      </c>
      <c r="D2052" s="39">
        <v>3.5</v>
      </c>
      <c r="E2052" s="41">
        <v>3.4664273236277334</v>
      </c>
      <c r="F2052" s="116">
        <v>1977</v>
      </c>
      <c r="G20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2" s="39"/>
      <c r="I2052" s="41">
        <v>0.84</v>
      </c>
      <c r="J2052" s="23">
        <f>(Tabela1[[#This Row],[real]]-1)^3/Tabela1[[#This Row],[Z]]*0.00002</f>
        <v>3.5723637885527607E-4</v>
      </c>
      <c r="K2052" s="66">
        <v>3170.3641723011647</v>
      </c>
      <c r="L2052" s="66">
        <v>5451.8974599277044</v>
      </c>
      <c r="M2052" s="67">
        <v>42409</v>
      </c>
      <c r="N2052" s="22">
        <f>IF(Tabela1[[#This Row],[Entry]]=$B$1,Tabela1[[#This Row],[real]],Tabela1[[#This Row],[L2]]/Tabela1[[#This Row],[days2]])</f>
        <v>3.6041400573396105</v>
      </c>
      <c r="O2052" s="42">
        <f>IF(Tabela1[[#This Row],[Entry]]=$B$1,Tabela1[[#This Row],[real]],Tabela1[[#This Row],[L]]/($B$1-Tabela1[[#This Row],[Entry]]))</f>
        <v>3.6177156336613829</v>
      </c>
      <c r="P2052" s="115">
        <v>879.64510864246586</v>
      </c>
      <c r="Q2052" s="43">
        <f>MIN(500,$B$1-Tabela1[[#This Row],[Entry]])</f>
        <v>500</v>
      </c>
      <c r="R2052" s="41">
        <f>(0.25-Tabela1[[#This Row],[days]]/2000)*$L$2+(Tabela1[[#This Row],[days]]/2000+0.75)*(IF(Tabela1[[#This Row],[real]]&gt;Tabela1[[#This Row],[AV2]],0.4*Tabela1[[#This Row],[real]]+0.6*Tabela1[[#This Row],[AV2]],Tabela1[[#This Row],[AV2]]))</f>
        <v>3.6041400573396105</v>
      </c>
      <c r="S2052" s="42">
        <f>Tabela1[[#This Row],[real]]-Tabela1[[#This Row],[AV2]]</f>
        <v>-0.13771273371187709</v>
      </c>
      <c r="T2052" s="64">
        <f>Tabela1[[#This Row],[real]]/Tabela1[[#This Row],[AV2]]</f>
        <v>0.96179040450122533</v>
      </c>
      <c r="U2052" s="168">
        <v>43327</v>
      </c>
      <c r="V2052" s="191" t="s">
        <v>4385</v>
      </c>
      <c r="W2052" s="191"/>
      <c r="X2052" s="2"/>
    </row>
    <row r="2053" spans="1:24" x14ac:dyDescent="0.2">
      <c r="A2053" s="358">
        <v>9084252</v>
      </c>
      <c r="B2053" s="358" t="s">
        <v>5413</v>
      </c>
      <c r="C2053" s="358" t="s">
        <v>5414</v>
      </c>
      <c r="D2053" s="359">
        <v>3</v>
      </c>
      <c r="E2053" s="360">
        <v>2.7355834523949283</v>
      </c>
      <c r="F2053" s="116">
        <v>2018</v>
      </c>
      <c r="G20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1.1617865382631267</v>
      </c>
      <c r="H2053" s="359"/>
      <c r="I2053" s="360">
        <v>0.25</v>
      </c>
      <c r="J2053" s="362">
        <f>(Tabela1[[#This Row],[real]]-1)^3/Tabela1[[#This Row],[Z]]*0.00002</f>
        <v>4.1824088928192762E-4</v>
      </c>
      <c r="K2053" s="363">
        <v>1289.5430299890072</v>
      </c>
      <c r="L2053" s="66">
        <v>1719.2033504887813</v>
      </c>
      <c r="M2053" s="364">
        <v>43325</v>
      </c>
      <c r="N2053" s="365">
        <f>IF(Tabela1[[#This Row],[Entry]]=$B$1,Tabela1[[#This Row],[real]],Tabela1[[#This Row],[L2]]/Tabela1[[#This Row],[days2]])</f>
        <v>2.8888228078645133</v>
      </c>
      <c r="O2053" s="365">
        <f>IF(Tabela1[[#This Row],[Entry]]=$B$1,Tabela1[[#This Row],[real]],Tabela1[[#This Row],[L]]/($B$1-Tabela1[[#This Row],[Entry]]))</f>
        <v>2.9089735202855862</v>
      </c>
      <c r="P2053" s="361">
        <v>446.39049043726851</v>
      </c>
      <c r="Q2053" s="366">
        <f>MIN(500,$B$1-Tabela1[[#This Row],[Entry]])</f>
        <v>500</v>
      </c>
      <c r="R2053" s="360">
        <f>(0.25-Tabela1[[#This Row],[days]]/2000)*$L$2+(Tabela1[[#This Row],[days]]/2000+0.75)*(IF(Tabela1[[#This Row],[real]]&gt;Tabela1[[#This Row],[AV2]],0.4*Tabela1[[#This Row],[real]]+0.6*Tabela1[[#This Row],[AV2]],Tabela1[[#This Row],[AV2]]))</f>
        <v>2.8888228078645133</v>
      </c>
      <c r="S2053" s="365">
        <f>Tabela1[[#This Row],[real]]-Tabela1[[#This Row],[AV2]]</f>
        <v>-0.153239355469585</v>
      </c>
      <c r="T2053" s="365">
        <f>Tabela1[[#This Row],[real]]/Tabela1[[#This Row],[AV2]]</f>
        <v>0.9469543943462343</v>
      </c>
      <c r="U2053" s="367">
        <v>43325</v>
      </c>
      <c r="V2053" s="191" t="s">
        <v>5415</v>
      </c>
      <c r="W2053" s="191"/>
      <c r="X2053" s="2"/>
    </row>
    <row r="2054" spans="1:24" x14ac:dyDescent="0.2">
      <c r="A2054" s="358">
        <v>7070082</v>
      </c>
      <c r="B2054" s="358" t="s">
        <v>3786</v>
      </c>
      <c r="C2054" s="358" t="s">
        <v>5411</v>
      </c>
      <c r="D2054" s="359">
        <v>3</v>
      </c>
      <c r="E2054" s="360">
        <v>2.8379906249428086</v>
      </c>
      <c r="F2054" s="116">
        <v>2016</v>
      </c>
      <c r="G20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4" s="359"/>
      <c r="I2054" s="360">
        <v>0.21999999999999997</v>
      </c>
      <c r="J2054" s="362">
        <f>(Tabela1[[#This Row],[real]]-1)^3/Tabela1[[#This Row],[Z]]*0.00002</f>
        <v>5.6446522352659241E-4</v>
      </c>
      <c r="K2054" s="363">
        <v>1355.9243154515748</v>
      </c>
      <c r="L2054" s="66">
        <v>1810.8512950124191</v>
      </c>
      <c r="M2054" s="364">
        <v>43325</v>
      </c>
      <c r="N2054" s="365">
        <f>IF(Tabela1[[#This Row],[Entry]]=$B$1,Tabela1[[#This Row],[real]],Tabela1[[#This Row],[L2]]/Tabela1[[#This Row],[days2]])</f>
        <v>3.0375295721989031</v>
      </c>
      <c r="O2054" s="365">
        <f>IF(Tabela1[[#This Row],[Entry]]=$B$1,Tabela1[[#This Row],[real]],Tabela1[[#This Row],[L]]/($B$1-Tabela1[[#This Row],[Entry]]))</f>
        <v>3.064046184454178</v>
      </c>
      <c r="P2054" s="361">
        <v>446.39049043726851</v>
      </c>
      <c r="Q2054" s="366">
        <f>MIN(500,$B$1-Tabela1[[#This Row],[Entry]])</f>
        <v>500</v>
      </c>
      <c r="R2054" s="360">
        <f>(0.25-Tabela1[[#This Row],[days]]/2000)*$L$2+(Tabela1[[#This Row],[days]]/2000+0.75)*(IF(Tabela1[[#This Row],[real]]&gt;Tabela1[[#This Row],[AV2]],0.4*Tabela1[[#This Row],[real]]+0.6*Tabela1[[#This Row],[AV2]],Tabela1[[#This Row],[AV2]]))</f>
        <v>3.0375295721989031</v>
      </c>
      <c r="S2054" s="365">
        <f>Tabela1[[#This Row],[real]]-Tabela1[[#This Row],[AV2]]</f>
        <v>-0.19953894725609445</v>
      </c>
      <c r="T2054" s="365">
        <f>Tabela1[[#This Row],[real]]/Tabela1[[#This Row],[AV2]]</f>
        <v>0.93430880506238301</v>
      </c>
      <c r="U2054" s="367">
        <v>43325</v>
      </c>
      <c r="V2054" s="191" t="s">
        <v>4613</v>
      </c>
      <c r="W2054" s="191"/>
      <c r="X2054" s="2"/>
    </row>
    <row r="2055" spans="1:24" x14ac:dyDescent="0.2">
      <c r="A2055" s="65">
        <v>186811</v>
      </c>
      <c r="B2055" s="65" t="s">
        <v>3139</v>
      </c>
      <c r="C2055" s="65" t="s">
        <v>3140</v>
      </c>
      <c r="D2055" s="39">
        <v>3.5</v>
      </c>
      <c r="E2055" s="41">
        <v>3.2590864781109801</v>
      </c>
      <c r="F2055" s="116">
        <v>1981</v>
      </c>
      <c r="G20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5" s="39"/>
      <c r="I2055" s="41">
        <v>0.38999999999999996</v>
      </c>
      <c r="J2055" s="23">
        <f>(Tabela1[[#This Row],[real]]-1)^3/Tabela1[[#This Row],[Z]]*0.00002</f>
        <v>5.9124020226140374E-4</v>
      </c>
      <c r="K2055" s="66">
        <v>2574.1138113891989</v>
      </c>
      <c r="L2055" s="66">
        <v>4224.9502046211992</v>
      </c>
      <c r="M2055" s="67">
        <v>42660</v>
      </c>
      <c r="N2055" s="22">
        <f>IF(Tabela1[[#This Row],[Entry]]=$B$1,Tabela1[[#This Row],[real]],Tabela1[[#This Row],[L2]]/Tabela1[[#This Row],[days2]])</f>
        <v>3.3736404844995147</v>
      </c>
      <c r="O2055" s="42">
        <f>IF(Tabela1[[#This Row],[Entry]]=$B$1,Tabela1[[#This Row],[real]],Tabela1[[#This Row],[L]]/($B$1-Tabela1[[#This Row],[Entry]]))</f>
        <v>3.3638138571824836</v>
      </c>
      <c r="P2055" s="115">
        <v>763.00774288670925</v>
      </c>
      <c r="Q2055" s="43">
        <f>MIN(500,$B$1-Tabela1[[#This Row],[Entry]])</f>
        <v>500</v>
      </c>
      <c r="R2055" s="41">
        <f>(0.25-Tabela1[[#This Row],[days]]/2000)*$L$2+(Tabela1[[#This Row],[days]]/2000+0.75)*(IF(Tabela1[[#This Row],[real]]&gt;Tabela1[[#This Row],[AV2]],0.4*Tabela1[[#This Row],[real]]+0.6*Tabela1[[#This Row],[AV2]],Tabela1[[#This Row],[AV2]]))</f>
        <v>3.3736404844995147</v>
      </c>
      <c r="S2055" s="42">
        <f>Tabela1[[#This Row],[real]]-Tabela1[[#This Row],[AV2]]</f>
        <v>-0.11455400638853463</v>
      </c>
      <c r="T2055" s="64">
        <f>Tabela1[[#This Row],[real]]/Tabela1[[#This Row],[AV2]]</f>
        <v>0.96604439420416521</v>
      </c>
      <c r="U2055" s="168">
        <v>43325</v>
      </c>
      <c r="V2055" s="191" t="s">
        <v>4502</v>
      </c>
      <c r="W2055" s="191"/>
      <c r="X2055" s="2"/>
    </row>
    <row r="2056" spans="1:24" x14ac:dyDescent="0.2">
      <c r="A2056" s="65">
        <v>1098</v>
      </c>
      <c r="B2056" s="65" t="s">
        <v>225</v>
      </c>
      <c r="C2056" s="65" t="s">
        <v>2397</v>
      </c>
      <c r="D2056" s="39">
        <v>3.5</v>
      </c>
      <c r="E2056" s="41">
        <v>3.5158927095616179</v>
      </c>
      <c r="F2056" s="116">
        <v>1985</v>
      </c>
      <c r="G20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6" s="39"/>
      <c r="I2056" s="41">
        <v>0.79999999999999993</v>
      </c>
      <c r="J2056" s="23">
        <f>(Tabela1[[#This Row],[real]]-1)^3/Tabela1[[#This Row],[Z]]*0.00002</f>
        <v>3.9812216637654155E-4</v>
      </c>
      <c r="K2056" s="66">
        <v>3201.0374556300972</v>
      </c>
      <c r="L2056" s="66">
        <v>5492.8139239330012</v>
      </c>
      <c r="M2056" s="67">
        <v>42409</v>
      </c>
      <c r="N2056" s="22">
        <f>IF(Tabela1[[#This Row],[Entry]]=$B$1,Tabela1[[#This Row],[real]],Tabela1[[#This Row],[L2]]/Tabela1[[#This Row],[days2]])</f>
        <v>3.6390101237193004</v>
      </c>
      <c r="O2056" s="42">
        <f>IF(Tabela1[[#This Row],[Entry]]=$B$1,Tabela1[[#This Row],[real]],Tabela1[[#This Row],[L]]/($B$1-Tabela1[[#This Row],[Entry]]))</f>
        <v>3.6448665719528872</v>
      </c>
      <c r="P2056" s="115">
        <v>879.64510864246586</v>
      </c>
      <c r="Q2056" s="43">
        <f>MIN(500,$B$1-Tabela1[[#This Row],[Entry]])</f>
        <v>500</v>
      </c>
      <c r="R2056" s="41">
        <f>(0.25-Tabela1[[#This Row],[days]]/2000)*$L$2+(Tabela1[[#This Row],[days]]/2000+0.75)*(IF(Tabela1[[#This Row],[real]]&gt;Tabela1[[#This Row],[AV2]],0.4*Tabela1[[#This Row],[real]]+0.6*Tabela1[[#This Row],[AV2]],Tabela1[[#This Row],[AV2]]))</f>
        <v>3.6390101237193004</v>
      </c>
      <c r="S2056" s="42">
        <f>Tabela1[[#This Row],[real]]-Tabela1[[#This Row],[AV2]]</f>
        <v>-0.12311741415768251</v>
      </c>
      <c r="T2056" s="64">
        <f>Tabela1[[#This Row],[real]]/Tabela1[[#This Row],[AV2]]</f>
        <v>0.96616733398041532</v>
      </c>
      <c r="U2056" s="168">
        <v>43325</v>
      </c>
      <c r="V2056" s="191" t="s">
        <v>3980</v>
      </c>
      <c r="W2056" s="191"/>
      <c r="X2056" s="2"/>
    </row>
    <row r="2057" spans="1:24" x14ac:dyDescent="0.2">
      <c r="A2057" s="65">
        <v>92142</v>
      </c>
      <c r="B2057" s="65" t="s">
        <v>2764</v>
      </c>
      <c r="C2057" s="65" t="s">
        <v>2765</v>
      </c>
      <c r="D2057" s="39">
        <v>3.5</v>
      </c>
      <c r="E2057" s="41">
        <v>3.2727717613916392</v>
      </c>
      <c r="F2057" s="116">
        <v>1986</v>
      </c>
      <c r="G20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7" s="39"/>
      <c r="I2057" s="41">
        <v>0.44999999999999996</v>
      </c>
      <c r="J2057" s="23">
        <f>(Tabela1[[#This Row],[real]]-1)^3/Tabela1[[#This Row],[Z]]*0.00002</f>
        <v>5.2177702969076858E-4</v>
      </c>
      <c r="K2057" s="66">
        <v>2781.7646561442953</v>
      </c>
      <c r="L2057" s="66">
        <v>4679.0333119724064</v>
      </c>
      <c r="M2057" s="67">
        <v>42449</v>
      </c>
      <c r="N2057" s="22">
        <f>IF(Tabela1[[#This Row],[Entry]]=$B$1,Tabela1[[#This Row],[real]],Tabela1[[#This Row],[L2]]/Tabela1[[#This Row],[days2]])</f>
        <v>3.2306375807773358</v>
      </c>
      <c r="O2057" s="42">
        <f>IF(Tabela1[[#This Row],[Entry]]=$B$1,Tabela1[[#This Row],[real]],Tabela1[[#This Row],[L]]/($B$1-Tabela1[[#This Row],[Entry]]))</f>
        <v>3.1895250933690567</v>
      </c>
      <c r="P2057" s="115">
        <v>861.05748063357964</v>
      </c>
      <c r="Q2057" s="43">
        <f>MIN(500,$B$1-Tabela1[[#This Row],[Entry]])</f>
        <v>500</v>
      </c>
      <c r="R2057" s="41">
        <f>(0.25-Tabela1[[#This Row],[days]]/2000)*$L$2+(Tabela1[[#This Row],[days]]/2000+0.75)*(IF(Tabela1[[#This Row],[real]]&gt;Tabela1[[#This Row],[AV2]],0.4*Tabela1[[#This Row],[real]]+0.6*Tabela1[[#This Row],[AV2]],Tabela1[[#This Row],[AV2]]))</f>
        <v>3.2474912530230573</v>
      </c>
      <c r="S2057" s="42">
        <f>Tabela1[[#This Row],[real]]-Tabela1[[#This Row],[AV2]]</f>
        <v>4.2134180614303407E-2</v>
      </c>
      <c r="T2057" s="64">
        <f>Tabela1[[#This Row],[real]]/Tabela1[[#This Row],[AV2]]</f>
        <v>1.0130420635434338</v>
      </c>
      <c r="U2057" s="168">
        <v>43324</v>
      </c>
      <c r="V2057" s="191" t="s">
        <v>3938</v>
      </c>
      <c r="W2057" s="191"/>
      <c r="X2057" s="2"/>
    </row>
    <row r="2058" spans="1:24" x14ac:dyDescent="0.2">
      <c r="A2058" s="65">
        <v>521826</v>
      </c>
      <c r="B2058" s="65" t="s">
        <v>542</v>
      </c>
      <c r="C2058" s="65" t="s">
        <v>3053</v>
      </c>
      <c r="D2058" s="39">
        <v>3</v>
      </c>
      <c r="E2058" s="41">
        <v>3.1604656363053705</v>
      </c>
      <c r="F2058" s="116">
        <v>2006</v>
      </c>
      <c r="G20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8" s="39"/>
      <c r="I2058" s="41">
        <v>0.41</v>
      </c>
      <c r="J2058" s="23">
        <f>(Tabela1[[#This Row],[real]]-1)^3/Tabela1[[#This Row],[Z]]*0.00002</f>
        <v>4.9191291821049869E-4</v>
      </c>
      <c r="K2058" s="66">
        <v>2363.8949869422031</v>
      </c>
      <c r="L2058" s="66">
        <v>3828.4273812404449</v>
      </c>
      <c r="M2058" s="67">
        <v>42630</v>
      </c>
      <c r="N2058" s="22">
        <f>IF(Tabela1[[#This Row],[Entry]]=$B$1,Tabela1[[#This Row],[real]],Tabela1[[#This Row],[L2]]/Tabela1[[#This Row],[days2]])</f>
        <v>3.0425376930362509</v>
      </c>
      <c r="O2058" s="42">
        <f>IF(Tabela1[[#This Row],[Entry]]=$B$1,Tabela1[[#This Row],[real]],Tabela1[[#This Row],[L]]/($B$1-Tabela1[[#This Row],[Entry]]))</f>
        <v>2.9770041844793504</v>
      </c>
      <c r="P2058" s="115">
        <v>776.9484638933734</v>
      </c>
      <c r="Q2058" s="43">
        <f>MIN(500,$B$1-Tabela1[[#This Row],[Entry]])</f>
        <v>500</v>
      </c>
      <c r="R2058" s="41">
        <f>(0.25-Tabela1[[#This Row],[days]]/2000)*$L$2+(Tabela1[[#This Row],[days]]/2000+0.75)*(IF(Tabela1[[#This Row],[real]]&gt;Tabela1[[#This Row],[AV2]],0.4*Tabela1[[#This Row],[real]]+0.6*Tabela1[[#This Row],[AV2]],Tabela1[[#This Row],[AV2]]))</f>
        <v>3.0897088703438986</v>
      </c>
      <c r="S2058" s="42">
        <f>Tabela1[[#This Row],[real]]-Tabela1[[#This Row],[AV2]]</f>
        <v>0.1179279432691196</v>
      </c>
      <c r="T2058" s="64">
        <f>Tabela1[[#This Row],[real]]/Tabela1[[#This Row],[AV2]]</f>
        <v>1.038759731239824</v>
      </c>
      <c r="U2058" s="168">
        <v>43323</v>
      </c>
      <c r="V2058" s="191" t="s">
        <v>4619</v>
      </c>
      <c r="W2058" s="191"/>
      <c r="X2058" s="2"/>
    </row>
    <row r="2059" spans="1:24" x14ac:dyDescent="0.2">
      <c r="A2059" s="65">
        <v>92814</v>
      </c>
      <c r="B2059" s="65" t="s">
        <v>1701</v>
      </c>
      <c r="C2059" s="65" t="s">
        <v>1702</v>
      </c>
      <c r="D2059" s="39">
        <v>3</v>
      </c>
      <c r="E2059" s="41">
        <v>3.0693052020568703</v>
      </c>
      <c r="F2059" s="116">
        <v>1995</v>
      </c>
      <c r="G20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59" s="39"/>
      <c r="I2059" s="41">
        <v>0.63</v>
      </c>
      <c r="J2059" s="23">
        <f>(Tabela1[[#This Row],[real]]-1)^3/Tabela1[[#This Row],[Z]]*0.00002</f>
        <v>2.8129570090115589E-4</v>
      </c>
      <c r="K2059" s="66">
        <v>2541.8352613745519</v>
      </c>
      <c r="L2059" s="66">
        <v>4269.0612946330803</v>
      </c>
      <c r="M2059" s="67">
        <v>42409</v>
      </c>
      <c r="N2059" s="22">
        <f>IF(Tabela1[[#This Row],[Entry]]=$B$1,Tabela1[[#This Row],[real]],Tabela1[[#This Row],[L2]]/Tabela1[[#This Row],[days2]])</f>
        <v>2.88961450066755</v>
      </c>
      <c r="O2059" s="42">
        <f>IF(Tabela1[[#This Row],[Entry]]=$B$1,Tabela1[[#This Row],[real]],Tabela1[[#This Row],[L]]/($B$1-Tabela1[[#This Row],[Entry]]))</f>
        <v>2.8328210316078835</v>
      </c>
      <c r="P2059" s="115">
        <v>879.64510864246586</v>
      </c>
      <c r="Q2059" s="43">
        <f>MIN(500,$B$1-Tabela1[[#This Row],[Entry]])</f>
        <v>500</v>
      </c>
      <c r="R205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2.9614907812232785</v>
      </c>
      <c r="S2059" s="42">
        <f>Tabela1[[#This Row],[real]]-Tabela1[[#This Row],[AV2]]</f>
        <v>0.17969070138932031</v>
      </c>
      <c r="T2059" s="64">
        <f>Tabela1[[#This Row],[real]]/Tabela1[[#This Row],[AV2]]</f>
        <v>1.0621850081897806</v>
      </c>
      <c r="U2059" s="168">
        <v>43322</v>
      </c>
      <c r="V2059" s="191" t="s">
        <v>5202</v>
      </c>
      <c r="W2059" s="191"/>
      <c r="X2059" s="2"/>
    </row>
    <row r="2060" spans="1:24" x14ac:dyDescent="0.2">
      <c r="A2060" s="403">
        <v>2895756</v>
      </c>
      <c r="B2060" s="403" t="s">
        <v>5403</v>
      </c>
      <c r="C2060" s="403" t="s">
        <v>5404</v>
      </c>
      <c r="D2060" s="404">
        <v>3.5</v>
      </c>
      <c r="E2060" s="405">
        <v>3.2163539994709529</v>
      </c>
      <c r="F2060" s="116">
        <v>2009</v>
      </c>
      <c r="G20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4.0311157351997666</v>
      </c>
      <c r="H2060" s="39"/>
      <c r="I2060" s="405">
        <v>0.33999999999999997</v>
      </c>
      <c r="J2060" s="362">
        <f>(Tabela1[[#This Row],[real]]-1)^3/Tabela1[[#This Row],[Z]]*0.00002</f>
        <v>6.4042527282474925E-4</v>
      </c>
      <c r="K2060" s="407">
        <v>1550.1137492138416</v>
      </c>
      <c r="L2060" s="66">
        <v>2075.2139448167063</v>
      </c>
      <c r="M2060" s="367">
        <v>43321</v>
      </c>
      <c r="N2060" s="365">
        <f>IF(Tabela1[[#This Row],[Entry]]=$B$1,Tabela1[[#This Row],[real]],Tabela1[[#This Row],[L2]]/Tabela1[[#This Row],[days2]])</f>
        <v>3.4554351076838659</v>
      </c>
      <c r="O2060" s="408">
        <f>IF(Tabela1[[#This Row],[Entry]]=$B$1,Tabela1[[#This Row],[real]],Tabela1[[#This Row],[L]]/($B$1-Tabela1[[#This Row],[Entry]]))</f>
        <v>3.4877545291037082</v>
      </c>
      <c r="P2060" s="406">
        <v>448.60160903234646</v>
      </c>
      <c r="Q2060" s="409">
        <f>MIN(500,$B$1-Tabela1[[#This Row],[Entry]])</f>
        <v>500</v>
      </c>
      <c r="R2060" s="405">
        <f>(0.25-Tabela1[[#This Row],[days]]/2000)*$L$2+(Tabela1[[#This Row],[days]]/2000+0.75)*(IF(Tabela1[[#This Row],[real]]&gt;Tabela1[[#This Row],[AV2]],0.4*Tabela1[[#This Row],[real]]+0.6*Tabela1[[#This Row],[AV2]],Tabela1[[#This Row],[AV2]]))</f>
        <v>3.4554351076838659</v>
      </c>
      <c r="S2060" s="408">
        <f>Tabela1[[#This Row],[real]]-Tabela1[[#This Row],[AV2]]</f>
        <v>-0.23908110821291295</v>
      </c>
      <c r="T2060" s="408">
        <f>Tabela1[[#This Row],[real]]/Tabela1[[#This Row],[AV2]]</f>
        <v>0.93081012932893248</v>
      </c>
      <c r="U2060" s="367">
        <v>43321</v>
      </c>
      <c r="V2060" s="191" t="s">
        <v>4229</v>
      </c>
      <c r="W2060" s="191"/>
      <c r="X2060" s="2"/>
    </row>
    <row r="2061" spans="1:24" x14ac:dyDescent="0.2">
      <c r="A2061" s="65">
        <v>4541581</v>
      </c>
      <c r="B2061" s="65" t="s">
        <v>1223</v>
      </c>
      <c r="C2061" s="65" t="s">
        <v>1223</v>
      </c>
      <c r="D2061" s="39">
        <v>3</v>
      </c>
      <c r="E2061" s="41">
        <v>2.9372579046231899</v>
      </c>
      <c r="F2061" s="116">
        <v>2013</v>
      </c>
      <c r="G20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1" s="39"/>
      <c r="I2061" s="41">
        <v>0.62</v>
      </c>
      <c r="J2061" s="23">
        <f>(Tabela1[[#This Row],[real]]-1)^3/Tabela1[[#This Row],[Z]]*0.00002</f>
        <v>2.3453120290284267E-4</v>
      </c>
      <c r="K2061" s="66">
        <v>2443.0759551640958</v>
      </c>
      <c r="L2061" s="66">
        <v>4109.1584659969094</v>
      </c>
      <c r="M2061" s="67">
        <v>42409</v>
      </c>
      <c r="N2061" s="22">
        <f>IF(Tabela1[[#This Row],[Entry]]=$B$1,Tabela1[[#This Row],[real]],Tabela1[[#This Row],[L2]]/Tabela1[[#This Row],[days2]])</f>
        <v>2.7773427387488501</v>
      </c>
      <c r="O2061" s="42">
        <f>IF(Tabela1[[#This Row],[Entry]]=$B$1,Tabela1[[#This Row],[real]],Tabela1[[#This Row],[L]]/($B$1-Tabela1[[#This Row],[Entry]]))</f>
        <v>2.7267143105487124</v>
      </c>
      <c r="P2061" s="115">
        <v>879.64510864246586</v>
      </c>
      <c r="Q2061" s="43">
        <f>MIN(500,$B$1-Tabela1[[#This Row],[Entry]])</f>
        <v>500</v>
      </c>
      <c r="R2061" s="41">
        <f>(0.25-Tabela1[[#This Row],[days]]/2000)*$L$2+(Tabela1[[#This Row],[days]]/2000+0.75)*(IF(Tabela1[[#This Row],[real]]&gt;Tabela1[[#This Row],[AV2]],0.4*Tabela1[[#This Row],[real]]+0.6*Tabela1[[#This Row],[AV2]],Tabela1[[#This Row],[AV2]]))</f>
        <v>2.8413088050985857</v>
      </c>
      <c r="S2061" s="42">
        <f>Tabela1[[#This Row],[real]]-Tabela1[[#This Row],[AV2]]</f>
        <v>0.15991516587433985</v>
      </c>
      <c r="T2061" s="64">
        <f>Tabela1[[#This Row],[real]]/Tabela1[[#This Row],[AV2]]</f>
        <v>1.057578477313311</v>
      </c>
      <c r="U2061" s="168">
        <v>43321</v>
      </c>
      <c r="V2061" s="191" t="s">
        <v>4214</v>
      </c>
      <c r="W2061" s="191"/>
      <c r="X2061" s="2"/>
    </row>
    <row r="2062" spans="1:24" x14ac:dyDescent="0.2">
      <c r="A2062" s="65">
        <v>4530453</v>
      </c>
      <c r="B2062" s="65" t="s">
        <v>3147</v>
      </c>
      <c r="C2062" s="65" t="s">
        <v>3148</v>
      </c>
      <c r="D2062" s="39">
        <v>3</v>
      </c>
      <c r="E2062" s="41">
        <v>3.0704477230474239</v>
      </c>
      <c r="F2062" s="116">
        <v>2013</v>
      </c>
      <c r="G20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2" s="39"/>
      <c r="I2062" s="41">
        <v>0.43</v>
      </c>
      <c r="J2062" s="23">
        <f>(Tabela1[[#This Row],[real]]-1)^3/Tabela1[[#This Row],[Z]]*0.00002</f>
        <v>4.1281393443622219E-4</v>
      </c>
      <c r="K2062" s="66">
        <v>2379.5426652176466</v>
      </c>
      <c r="L2062" s="66">
        <v>3898.3454912391867</v>
      </c>
      <c r="M2062" s="67">
        <v>42663</v>
      </c>
      <c r="N2062" s="22">
        <f>IF(Tabela1[[#This Row],[Entry]]=$B$1,Tabela1[[#This Row],[real]],Tabela1[[#This Row],[L2]]/Tabela1[[#This Row],[days2]])</f>
        <v>3.1243434256659017</v>
      </c>
      <c r="O2062" s="42">
        <f>IF(Tabela1[[#This Row],[Entry]]=$B$1,Tabela1[[#This Row],[real]],Tabela1[[#This Row],[L]]/($B$1-Tabela1[[#This Row],[Entry]]))</f>
        <v>3.1112094902148337</v>
      </c>
      <c r="P2062" s="115">
        <v>761.61367078604258</v>
      </c>
      <c r="Q2062" s="43">
        <f>MIN(500,$B$1-Tabela1[[#This Row],[Entry]])</f>
        <v>500</v>
      </c>
      <c r="R2062" s="41">
        <f>(0.25-Tabela1[[#This Row],[days]]/2000)*$L$2+(Tabela1[[#This Row],[days]]/2000+0.75)*(IF(Tabela1[[#This Row],[real]]&gt;Tabela1[[#This Row],[AV2]],0.4*Tabela1[[#This Row],[real]]+0.6*Tabela1[[#This Row],[AV2]],Tabela1[[#This Row],[AV2]]))</f>
        <v>3.1243434256659017</v>
      </c>
      <c r="S2062" s="42">
        <f>Tabela1[[#This Row],[real]]-Tabela1[[#This Row],[AV2]]</f>
        <v>-5.389570261847787E-2</v>
      </c>
      <c r="T2062" s="64">
        <f>Tabela1[[#This Row],[real]]/Tabela1[[#This Row],[AV2]]</f>
        <v>0.98274975081940907</v>
      </c>
      <c r="U2062" s="168">
        <v>43321</v>
      </c>
      <c r="V2062" s="191" t="s">
        <v>4256</v>
      </c>
      <c r="W2062" s="191"/>
      <c r="X2062" s="2"/>
    </row>
    <row r="2063" spans="1:24" x14ac:dyDescent="0.2">
      <c r="A2063" s="65">
        <v>52</v>
      </c>
      <c r="B2063" s="65" t="s">
        <v>198</v>
      </c>
      <c r="C2063" s="65" t="s">
        <v>410</v>
      </c>
      <c r="D2063" s="39">
        <v>3.5</v>
      </c>
      <c r="E2063" s="41">
        <v>3.2001469002040697</v>
      </c>
      <c r="F2063" s="116">
        <v>1969</v>
      </c>
      <c r="G20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5.9728827163978719</v>
      </c>
      <c r="H2063" s="39"/>
      <c r="I2063" s="41">
        <v>0.63</v>
      </c>
      <c r="J2063" s="23">
        <f>(Tabela1[[#This Row],[real]]-1)^3/Tabela1[[#This Row],[Z]]*0.00002</f>
        <v>3.3809946455212969E-4</v>
      </c>
      <c r="K2063" s="66">
        <v>2985.7699221606631</v>
      </c>
      <c r="L2063" s="66">
        <v>5158.3664124884408</v>
      </c>
      <c r="M2063" s="67">
        <v>42409</v>
      </c>
      <c r="N2063" s="22">
        <f>IF(Tabela1[[#This Row],[Entry]]=$B$1,Tabela1[[#This Row],[real]],Tabela1[[#This Row],[L2]]/Tabela1[[#This Row],[days2]])</f>
        <v>3.3942892341759583</v>
      </c>
      <c r="O2063" s="42">
        <f>IF(Tabela1[[#This Row],[Entry]]=$B$1,Tabela1[[#This Row],[real]],Tabela1[[#This Row],[L]]/($B$1-Tabela1[[#This Row],[Entry]]))</f>
        <v>3.4229372345643272</v>
      </c>
      <c r="P2063" s="115">
        <v>879.64510864246586</v>
      </c>
      <c r="Q2063" s="43">
        <f>MIN(500,$B$1-Tabela1[[#This Row],[Entry]])</f>
        <v>500</v>
      </c>
      <c r="R2063" s="41">
        <f>(0.25-Tabela1[[#This Row],[days]]/2000)*$L$2+(Tabela1[[#This Row],[days]]/2000+0.75)*(IF(Tabela1[[#This Row],[real]]&gt;Tabela1[[#This Row],[AV2]],0.4*Tabela1[[#This Row],[real]]+0.6*Tabela1[[#This Row],[AV2]],Tabela1[[#This Row],[AV2]]))</f>
        <v>3.3942892341759583</v>
      </c>
      <c r="S2063" s="42">
        <f>Tabela1[[#This Row],[real]]-Tabela1[[#This Row],[AV2]]</f>
        <v>-0.19414233397188863</v>
      </c>
      <c r="T2063" s="64">
        <f>Tabela1[[#This Row],[real]]/Tabela1[[#This Row],[AV2]]</f>
        <v>0.94280324374919655</v>
      </c>
      <c r="U2063" s="168">
        <v>43320</v>
      </c>
      <c r="V2063" s="191" t="s">
        <v>4353</v>
      </c>
      <c r="W2063" s="191"/>
      <c r="X2063" s="2"/>
    </row>
    <row r="2064" spans="1:24" x14ac:dyDescent="0.2">
      <c r="A2064" s="403">
        <v>1397504</v>
      </c>
      <c r="B2064" s="403" t="s">
        <v>5401</v>
      </c>
      <c r="C2064" s="403" t="s">
        <v>5402</v>
      </c>
      <c r="D2064" s="404">
        <v>3</v>
      </c>
      <c r="E2064" s="405">
        <v>2.8917389546679932</v>
      </c>
      <c r="F2064" s="116">
        <v>2007</v>
      </c>
      <c r="G20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4" s="404"/>
      <c r="I2064" s="405">
        <v>0.33</v>
      </c>
      <c r="J2064" s="362">
        <f>(Tabela1[[#This Row],[real]]-1)^3/Tabela1[[#This Row],[Z]]*0.00002</f>
        <v>4.1029826127510747E-4</v>
      </c>
      <c r="K2064" s="407">
        <v>1365.1152387609181</v>
      </c>
      <c r="L2064" s="66">
        <v>1822.896385922686</v>
      </c>
      <c r="M2064" s="367">
        <v>43320</v>
      </c>
      <c r="N2064" s="365">
        <f>IF(Tabela1[[#This Row],[Entry]]=$B$1,Tabela1[[#This Row],[real]],Tabela1[[#This Row],[L2]]/Tabela1[[#This Row],[days2]])</f>
        <v>3.0393100262030202</v>
      </c>
      <c r="O2064" s="408">
        <f>IF(Tabela1[[#This Row],[Entry]]=$B$1,Tabela1[[#This Row],[real]],Tabela1[[#This Row],[L]]/($B$1-Tabela1[[#This Row],[Entry]]))</f>
        <v>3.058550983091755</v>
      </c>
      <c r="P2064" s="406">
        <v>449.15300742331414</v>
      </c>
      <c r="Q2064" s="409">
        <f>MIN(500,$B$1-Tabela1[[#This Row],[Entry]])</f>
        <v>500</v>
      </c>
      <c r="R2064" s="405">
        <f>(0.25-Tabela1[[#This Row],[days]]/2000)*$L$2+(Tabela1[[#This Row],[days]]/2000+0.75)*(IF(Tabela1[[#This Row],[real]]&gt;Tabela1[[#This Row],[AV2]],0.4*Tabela1[[#This Row],[real]]+0.6*Tabela1[[#This Row],[AV2]],Tabela1[[#This Row],[AV2]]))</f>
        <v>3.0393100262030202</v>
      </c>
      <c r="S2064" s="408">
        <f>Tabela1[[#This Row],[real]]-Tabela1[[#This Row],[AV2]]</f>
        <v>-0.14757107153502691</v>
      </c>
      <c r="T2064" s="408">
        <f>Tabela1[[#This Row],[real]]/Tabela1[[#This Row],[AV2]]</f>
        <v>0.95144586427091615</v>
      </c>
      <c r="U2064" s="367">
        <v>43320</v>
      </c>
      <c r="V2064" s="191" t="s">
        <v>4051</v>
      </c>
      <c r="W2064" s="191"/>
      <c r="X2064" s="2"/>
    </row>
    <row r="2065" spans="1:24" x14ac:dyDescent="0.2">
      <c r="A2065" s="65">
        <v>33152</v>
      </c>
      <c r="B2065" s="65" t="s">
        <v>583</v>
      </c>
      <c r="C2065" s="65" t="s">
        <v>584</v>
      </c>
      <c r="D2065" s="39">
        <v>3</v>
      </c>
      <c r="E2065" s="41">
        <v>3.0463898087120884</v>
      </c>
      <c r="F2065" s="116">
        <v>1992</v>
      </c>
      <c r="G20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065" s="41">
        <v>0.52</v>
      </c>
      <c r="J2065" s="23">
        <f>(Tabela1[[#This Row],[real]]-1)^3/Tabela1[[#This Row],[Z]]*0.00002</f>
        <v>3.2960344700743371E-4</v>
      </c>
      <c r="K2065" s="66">
        <v>2514.3498095008381</v>
      </c>
      <c r="L2065" s="66">
        <v>4213.9590363813759</v>
      </c>
      <c r="M2065" s="67">
        <v>42409</v>
      </c>
      <c r="N2065" s="22">
        <f>IF(Tabela1[[#This Row],[Entry]]=$B$1,Tabela1[[#This Row],[real]],Tabela1[[#This Row],[L2]]/Tabela1[[#This Row],[days2]])</f>
        <v>2.8583684315384539</v>
      </c>
      <c r="O2065" s="42">
        <f>IF(Tabela1[[#This Row],[Entry]]=$B$1,Tabela1[[#This Row],[real]],Tabela1[[#This Row],[L]]/($B$1-Tabela1[[#This Row],[Entry]]))</f>
        <v>2.796256825734158</v>
      </c>
      <c r="P2065" s="115">
        <v>879.64510864246586</v>
      </c>
      <c r="Q2065" s="43">
        <f>MIN(500,$B$1-Tabela1[[#This Row],[Entry]])</f>
        <v>500</v>
      </c>
      <c r="R2065" s="41">
        <f>(0.25-Tabela1[[#This Row],[days]]/2000)*$L$2+(Tabela1[[#This Row],[days]]/2000+0.75)*(IF(Tabela1[[#This Row],[real]]&gt;Tabela1[[#This Row],[AV2]],0.4*Tabela1[[#This Row],[real]]+0.6*Tabela1[[#This Row],[AV2]],Tabela1[[#This Row],[AV2]]))</f>
        <v>2.9335769824079079</v>
      </c>
      <c r="S2065" s="42">
        <f>Tabela1[[#This Row],[real]]-Tabela1[[#This Row],[AV2]]</f>
        <v>0.18802137717363454</v>
      </c>
      <c r="T2065" s="64">
        <f>Tabela1[[#This Row],[real]]/Tabela1[[#This Row],[AV2]]</f>
        <v>1.0657792659263439</v>
      </c>
      <c r="U2065" s="168">
        <v>43319</v>
      </c>
      <c r="V2065" s="191" t="s">
        <v>5210</v>
      </c>
      <c r="W2065" s="191"/>
      <c r="X2065" s="2"/>
    </row>
    <row r="2066" spans="1:24" x14ac:dyDescent="0.2">
      <c r="A2066" s="65">
        <v>358836</v>
      </c>
      <c r="B2066" s="65" t="s">
        <v>39</v>
      </c>
      <c r="C2066" s="65" t="s">
        <v>3153</v>
      </c>
      <c r="D2066" s="39">
        <v>3.5</v>
      </c>
      <c r="E2066" s="41">
        <v>3.1996258461408003</v>
      </c>
      <c r="F2066" s="116">
        <v>2005</v>
      </c>
      <c r="G20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6.035310024259374</v>
      </c>
      <c r="H2066" s="39"/>
      <c r="I2066" s="41">
        <v>0.43999999999999995</v>
      </c>
      <c r="J2066" s="23">
        <f>(Tabela1[[#This Row],[real]]-1)^3/Tabela1[[#This Row],[Z]]*0.00002</f>
        <v>4.837531004478805E-4</v>
      </c>
      <c r="K2066" s="66">
        <v>2523.9574455226098</v>
      </c>
      <c r="L2066" s="66">
        <v>4150.3527878273899</v>
      </c>
      <c r="M2066" s="67">
        <v>42667</v>
      </c>
      <c r="N2066" s="22">
        <f>IF(Tabela1[[#This Row],[Entry]]=$B$1,Tabela1[[#This Row],[real]],Tabela1[[#This Row],[L2]]/Tabela1[[#This Row],[days2]])</f>
        <v>3.3220679708619008</v>
      </c>
      <c r="O2066" s="42">
        <f>IF(Tabela1[[#This Row],[Entry]]=$B$1,Tabela1[[#This Row],[real]],Tabela1[[#This Row],[L]]/($B$1-Tabela1[[#This Row],[Entry]]))</f>
        <v>3.3229405827280942</v>
      </c>
      <c r="P2066" s="115">
        <v>759.75490798515375</v>
      </c>
      <c r="Q2066" s="43">
        <f>MIN(500,$B$1-Tabela1[[#This Row],[Entry]])</f>
        <v>500</v>
      </c>
      <c r="R2066" s="41">
        <f>(0.25-Tabela1[[#This Row],[days]]/2000)*$L$2+(Tabela1[[#This Row],[days]]/2000+0.75)*(IF(Tabela1[[#This Row],[real]]&gt;Tabela1[[#This Row],[AV2]],0.4*Tabela1[[#This Row],[real]]+0.6*Tabela1[[#This Row],[AV2]],Tabela1[[#This Row],[AV2]]))</f>
        <v>3.3220679708619008</v>
      </c>
      <c r="S2066" s="42">
        <f>Tabela1[[#This Row],[real]]-Tabela1[[#This Row],[AV2]]</f>
        <v>-0.1224421247211005</v>
      </c>
      <c r="T2066" s="64">
        <f>Tabela1[[#This Row],[real]]/Tabela1[[#This Row],[AV2]]</f>
        <v>0.96314279966724059</v>
      </c>
      <c r="U2066" s="172">
        <v>43318</v>
      </c>
      <c r="V2066" s="191" t="s">
        <v>4074</v>
      </c>
      <c r="W2066" s="191"/>
      <c r="X2066" s="2"/>
    </row>
    <row r="2067" spans="1:24" x14ac:dyDescent="0.2">
      <c r="A2067" s="65">
        <v>5296397</v>
      </c>
      <c r="B2067" s="65" t="s">
        <v>2852</v>
      </c>
      <c r="C2067" s="65" t="s">
        <v>2853</v>
      </c>
      <c r="D2067" s="39">
        <v>3</v>
      </c>
      <c r="E2067" s="41">
        <v>2.8574096707314118</v>
      </c>
      <c r="F2067" s="116">
        <v>2014</v>
      </c>
      <c r="G20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7" s="39"/>
      <c r="I2067" s="41">
        <v>0.45999999999999996</v>
      </c>
      <c r="J2067" s="23">
        <f>(Tabela1[[#This Row],[real]]-1)^3/Tabela1[[#This Row],[Z]]*0.00002</f>
        <v>2.7860908321402126E-4</v>
      </c>
      <c r="K2067" s="66">
        <v>2303.8285707726168</v>
      </c>
      <c r="L2067" s="66">
        <v>3834.3350688925566</v>
      </c>
      <c r="M2067" s="67">
        <v>42530</v>
      </c>
      <c r="N2067" s="22">
        <f>IF(Tabela1[[#This Row],[Entry]]=$B$1,Tabela1[[#This Row],[real]],Tabela1[[#This Row],[L2]]/Tabela1[[#This Row],[days2]])</f>
        <v>2.7978862191788063</v>
      </c>
      <c r="O2067" s="42">
        <f>IF(Tabela1[[#This Row],[Entry]]=$B$1,Tabela1[[#This Row],[real]],Tabela1[[#This Row],[L]]/($B$1-Tabela1[[#This Row],[Entry]]))</f>
        <v>2.7664755186814984</v>
      </c>
      <c r="P2067" s="115">
        <v>823.41753391558643</v>
      </c>
      <c r="Q2067" s="43">
        <f>MIN(500,$B$1-Tabela1[[#This Row],[Entry]])</f>
        <v>500</v>
      </c>
      <c r="R2067" s="41">
        <f>(0.25-Tabela1[[#This Row],[days]]/2000)*$L$2+(Tabela1[[#This Row],[days]]/2000+0.75)*(IF(Tabela1[[#This Row],[real]]&gt;Tabela1[[#This Row],[AV2]],0.4*Tabela1[[#This Row],[real]]+0.6*Tabela1[[#This Row],[AV2]],Tabela1[[#This Row],[AV2]]))</f>
        <v>2.8216955997998485</v>
      </c>
      <c r="S2067" s="42">
        <f>Tabela1[[#This Row],[real]]-Tabela1[[#This Row],[AV2]]</f>
        <v>5.9523451552605522E-2</v>
      </c>
      <c r="T2067" s="64">
        <f>Tabela1[[#This Row],[real]]/Tabela1[[#This Row],[AV2]]</f>
        <v>1.0212744360884254</v>
      </c>
      <c r="U2067" s="168">
        <v>43318</v>
      </c>
      <c r="V2067" s="191" t="s">
        <v>3941</v>
      </c>
      <c r="W2067" s="191"/>
      <c r="X2067" s="2"/>
    </row>
    <row r="2068" spans="1:24" x14ac:dyDescent="0.2">
      <c r="A2068" s="44">
        <v>5653002</v>
      </c>
      <c r="B2068" s="44" t="s">
        <v>3594</v>
      </c>
      <c r="C2068" s="44" t="s">
        <v>3595</v>
      </c>
      <c r="D2068" s="45">
        <v>3.5</v>
      </c>
      <c r="E2068" s="46">
        <v>3.2561326608762773</v>
      </c>
      <c r="F2068" s="116">
        <v>2014</v>
      </c>
      <c r="G20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68" s="39"/>
      <c r="I2068" s="46">
        <v>0.53</v>
      </c>
      <c r="J2068" s="23">
        <f>(Tabela1[[#This Row],[real]]-1)^3/Tabela1[[#This Row],[Z]]*0.00002</f>
        <v>4.3335920309541735E-4</v>
      </c>
      <c r="K2068" s="111">
        <v>2103.0617341517941</v>
      </c>
      <c r="L2068" s="66">
        <v>3219.1268184488217</v>
      </c>
      <c r="M2068" s="49">
        <v>43008</v>
      </c>
      <c r="N2068" s="22">
        <f>IF(Tabela1[[#This Row],[Entry]]=$B$1,Tabela1[[#This Row],[real]],Tabela1[[#This Row],[L2]]/Tabela1[[#This Row],[days2]])</f>
        <v>3.4975517971166519</v>
      </c>
      <c r="O2068" s="47">
        <f>IF(Tabela1[[#This Row],[Entry]]=$B$1,Tabela1[[#This Row],[real]],Tabela1[[#This Row],[L]]/($B$1-Tabela1[[#This Row],[Entry]]))</f>
        <v>3.5452938529172044</v>
      </c>
      <c r="P2068" s="116">
        <v>601.29537920940527</v>
      </c>
      <c r="Q2068" s="48">
        <f>MIN(500,$B$1-Tabela1[[#This Row],[Entry]])</f>
        <v>500</v>
      </c>
      <c r="R2068" s="46">
        <f>(0.25-Tabela1[[#This Row],[days]]/2000)*$L$2+(Tabela1[[#This Row],[days]]/2000+0.75)*(IF(Tabela1[[#This Row],[real]]&gt;Tabela1[[#This Row],[AV2]],0.4*Tabela1[[#This Row],[real]]+0.6*Tabela1[[#This Row],[AV2]],Tabela1[[#This Row],[AV2]]))</f>
        <v>3.4975517971166519</v>
      </c>
      <c r="S2068" s="47">
        <f>Tabela1[[#This Row],[real]]-Tabela1[[#This Row],[AV2]]</f>
        <v>-0.24141913624037459</v>
      </c>
      <c r="T2068" s="47">
        <f>Tabela1[[#This Row],[real]]/Tabela1[[#This Row],[AV2]]</f>
        <v>0.93097482174834456</v>
      </c>
      <c r="U2068" s="168">
        <v>43318</v>
      </c>
      <c r="V2068" s="191" t="s">
        <v>3977</v>
      </c>
      <c r="W2068" s="191"/>
      <c r="X2068" s="2"/>
    </row>
    <row r="2069" spans="1:24" x14ac:dyDescent="0.2">
      <c r="A2069" s="75">
        <v>6139423</v>
      </c>
      <c r="B2069" s="75" t="s">
        <v>3619</v>
      </c>
      <c r="C2069" s="75" t="s">
        <v>3620</v>
      </c>
      <c r="D2069" s="76">
        <v>4</v>
      </c>
      <c r="E2069" s="77">
        <v>3.6522263897808198</v>
      </c>
      <c r="F2069" s="116">
        <v>2015</v>
      </c>
      <c r="G20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4.7373402692493531</v>
      </c>
      <c r="H2069" s="76"/>
      <c r="I2069" s="77">
        <v>0.6</v>
      </c>
      <c r="J2069" s="23">
        <f>(Tabela1[[#This Row],[real]]-1)^3/Tabela1[[#This Row],[Z]]*0.00002</f>
        <v>6.2188562947980983E-4</v>
      </c>
      <c r="K2069" s="112">
        <v>2304.8201090657403</v>
      </c>
      <c r="L2069" s="66">
        <v>3478.8431621041254</v>
      </c>
      <c r="M2069" s="79">
        <v>43041</v>
      </c>
      <c r="N2069" s="22">
        <f>IF(Tabela1[[#This Row],[Entry]]=$B$1,Tabela1[[#This Row],[real]],Tabela1[[#This Row],[L2]]/Tabela1[[#This Row],[days2]])</f>
        <v>3.9334046755565217</v>
      </c>
      <c r="O2069" s="64">
        <f>IF(Tabela1[[#This Row],[Entry]]=$B$1,Tabela1[[#This Row],[real]],Tabela1[[#This Row],[L]]/($B$1-Tabela1[[#This Row],[Entry]]))</f>
        <v>3.9758207566904291</v>
      </c>
      <c r="P2069" s="117">
        <v>585.96058610207467</v>
      </c>
      <c r="Q2069" s="78">
        <f>MIN(500,$B$1-Tabela1[[#This Row],[Entry]])</f>
        <v>500</v>
      </c>
      <c r="R2069" s="77">
        <f>(0.25-Tabela1[[#This Row],[days]]/2000)*$L$2+(Tabela1[[#This Row],[days]]/2000+0.75)*(IF(Tabela1[[#This Row],[real]]&gt;Tabela1[[#This Row],[AV2]],0.4*Tabela1[[#This Row],[real]]+0.6*Tabela1[[#This Row],[AV2]],Tabela1[[#This Row],[AV2]]))</f>
        <v>3.9334046755565217</v>
      </c>
      <c r="S2069" s="64">
        <f>Tabela1[[#This Row],[real]]-Tabela1[[#This Row],[AV2]]</f>
        <v>-0.28117828577570192</v>
      </c>
      <c r="T2069" s="64">
        <f>Tabela1[[#This Row],[real]]/Tabela1[[#This Row],[AV2]]</f>
        <v>0.92851529172092639</v>
      </c>
      <c r="U2069" s="168">
        <v>43314</v>
      </c>
      <c r="V2069" s="191" t="s">
        <v>3941</v>
      </c>
      <c r="W2069" s="191"/>
      <c r="X2069" s="2"/>
    </row>
    <row r="2070" spans="1:24" x14ac:dyDescent="0.2">
      <c r="A2070" s="65">
        <v>64</v>
      </c>
      <c r="B2070" s="65" t="s">
        <v>2936</v>
      </c>
      <c r="C2070" s="65" t="s">
        <v>2937</v>
      </c>
      <c r="D2070" s="39">
        <v>3</v>
      </c>
      <c r="E2070" s="41">
        <v>2.7517186103208719</v>
      </c>
      <c r="F2070" s="116">
        <v>1996</v>
      </c>
      <c r="G20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0" s="39"/>
      <c r="I2070" s="41">
        <v>0.51</v>
      </c>
      <c r="J2070" s="23">
        <f>(Tabela1[[#This Row],[real]]-1)^3/Tabela1[[#This Row],[Z]]*0.00002</f>
        <v>2.1079138211418317E-4</v>
      </c>
      <c r="K2070" s="66">
        <v>2087.4652090009622</v>
      </c>
      <c r="L2070" s="66">
        <v>3416.8671848608701</v>
      </c>
      <c r="M2070" s="67">
        <v>42600</v>
      </c>
      <c r="N2070" s="22">
        <f>IF(Tabela1[[#This Row],[Entry]]=$B$1,Tabela1[[#This Row],[real]],Tabela1[[#This Row],[L2]]/Tabela1[[#This Row],[days2]])</f>
        <v>2.6393902570115473</v>
      </c>
      <c r="O2070" s="42">
        <f>IF(Tabela1[[#This Row],[Entry]]=$B$1,Tabela1[[#This Row],[real]],Tabela1[[#This Row],[L]]/($B$1-Tabela1[[#This Row],[Entry]]))</f>
        <v>2.5964036359125151</v>
      </c>
      <c r="P2070" s="115">
        <v>790.88918490003721</v>
      </c>
      <c r="Q2070" s="43">
        <f>MIN(500,$B$1-Tabela1[[#This Row],[Entry]])</f>
        <v>500</v>
      </c>
      <c r="R2070" s="41">
        <f>(0.25-Tabela1[[#This Row],[days]]/2000)*$L$2+(Tabela1[[#This Row],[days]]/2000+0.75)*(IF(Tabela1[[#This Row],[real]]&gt;Tabela1[[#This Row],[AV2]],0.4*Tabela1[[#This Row],[real]]+0.6*Tabela1[[#This Row],[AV2]],Tabela1[[#This Row],[AV2]]))</f>
        <v>2.6843215983352771</v>
      </c>
      <c r="S2070" s="42">
        <f>Tabela1[[#This Row],[real]]-Tabela1[[#This Row],[AV2]]</f>
        <v>0.11232835330932467</v>
      </c>
      <c r="T2070" s="64">
        <f>Tabela1[[#This Row],[real]]/Tabela1[[#This Row],[AV2]]</f>
        <v>1.0425584481154024</v>
      </c>
      <c r="U2070" s="172">
        <v>43314</v>
      </c>
      <c r="V2070" s="191" t="s">
        <v>3940</v>
      </c>
      <c r="W2070" s="191"/>
      <c r="X2070" s="2"/>
    </row>
    <row r="2071" spans="1:24" x14ac:dyDescent="0.2">
      <c r="A2071" s="65">
        <v>43232</v>
      </c>
      <c r="B2071" s="65" t="s">
        <v>419</v>
      </c>
      <c r="C2071" s="65" t="s">
        <v>420</v>
      </c>
      <c r="D2071" s="39">
        <v>3</v>
      </c>
      <c r="E2071" s="41">
        <v>2.9665112373709244</v>
      </c>
      <c r="F2071" s="116">
        <v>2003</v>
      </c>
      <c r="G20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1" s="39"/>
      <c r="I2071" s="41">
        <v>0.53</v>
      </c>
      <c r="J2071" s="23">
        <f>(Tabela1[[#This Row],[real]]-1)^3/Tabela1[[#This Row],[Z]]*0.00002</f>
        <v>2.8697457638608985E-4</v>
      </c>
      <c r="K2071" s="66">
        <v>2461.0655178723837</v>
      </c>
      <c r="L2071" s="66">
        <v>4133.1366449032466</v>
      </c>
      <c r="M2071" s="67">
        <v>42409</v>
      </c>
      <c r="N2071" s="22">
        <f>IF(Tabela1[[#This Row],[Entry]]=$B$1,Tabela1[[#This Row],[real]],Tabela1[[#This Row],[L2]]/Tabela1[[#This Row],[days2]])</f>
        <v>2.7977936712118869</v>
      </c>
      <c r="O2071" s="42">
        <f>IF(Tabela1[[#This Row],[Entry]]=$B$1,Tabela1[[#This Row],[real]],Tabela1[[#This Row],[L]]/($B$1-Tabela1[[#This Row],[Entry]]))</f>
        <v>2.7426255108847024</v>
      </c>
      <c r="P2071" s="115">
        <v>879.64510864246586</v>
      </c>
      <c r="Q2071" s="43">
        <f>MIN(500,$B$1-Tabela1[[#This Row],[Entry]])</f>
        <v>500</v>
      </c>
      <c r="R2071" s="41">
        <f>(0.25-Tabela1[[#This Row],[days]]/2000)*$L$2+(Tabela1[[#This Row],[days]]/2000+0.75)*(IF(Tabela1[[#This Row],[real]]&gt;Tabela1[[#This Row],[AV2]],0.4*Tabela1[[#This Row],[real]]+0.6*Tabela1[[#This Row],[AV2]],Tabela1[[#This Row],[AV2]]))</f>
        <v>2.8652806976755016</v>
      </c>
      <c r="S2071" s="42">
        <f>Tabela1[[#This Row],[real]]-Tabela1[[#This Row],[AV2]]</f>
        <v>0.16871756615903744</v>
      </c>
      <c r="T2071" s="64">
        <f>Tabela1[[#This Row],[real]]/Tabela1[[#This Row],[AV2]]</f>
        <v>1.0603037914822204</v>
      </c>
      <c r="U2071" s="168">
        <v>43313</v>
      </c>
      <c r="V2071" s="191" t="s">
        <v>4624</v>
      </c>
      <c r="W2071" s="191"/>
      <c r="X2071" s="2"/>
    </row>
    <row r="2072" spans="1:24" x14ac:dyDescent="0.2">
      <c r="A2072" s="239">
        <v>8776085</v>
      </c>
      <c r="B2072" s="239" t="s">
        <v>4563</v>
      </c>
      <c r="C2072" s="239" t="s">
        <v>4564</v>
      </c>
      <c r="D2072" s="240">
        <v>3.5</v>
      </c>
      <c r="E2072" s="241">
        <v>3.347042788384317</v>
      </c>
      <c r="F2072" s="116">
        <v>2018</v>
      </c>
      <c r="G20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2" s="240"/>
      <c r="I2072" s="241">
        <v>0.53999999999999992</v>
      </c>
      <c r="J2072" s="199">
        <f>(Tabela1[[#This Row],[real]]-1)^3/Tabela1[[#This Row],[Z]]*0.00002</f>
        <v>4.7884974161684698E-4</v>
      </c>
      <c r="K2072" s="243">
        <v>1794.3020815311111</v>
      </c>
      <c r="L2072" s="66">
        <v>2521.7570146888688</v>
      </c>
      <c r="M2072" s="204">
        <v>43207</v>
      </c>
      <c r="N2072" s="202">
        <f>IF(Tabela1[[#This Row],[Entry]]=$B$1,Tabela1[[#This Row],[real]],Tabela1[[#This Row],[L2]]/Tabela1[[#This Row],[days2]])</f>
        <v>3.5318233212600836</v>
      </c>
      <c r="O2072" s="244">
        <f>IF(Tabela1[[#This Row],[Entry]]=$B$1,Tabela1[[#This Row],[real]],Tabela1[[#This Row],[L]]/($B$1-Tabela1[[#This Row],[Entry]]))</f>
        <v>3.5567799925089827</v>
      </c>
      <c r="P2072" s="242">
        <v>508.03846011496978</v>
      </c>
      <c r="Q2072" s="245">
        <f>MIN(500,$B$1-Tabela1[[#This Row],[Entry]])</f>
        <v>500</v>
      </c>
      <c r="R2072" s="241">
        <f>(0.25-Tabela1[[#This Row],[days]]/2000)*$L$2+(Tabela1[[#This Row],[days]]/2000+0.75)*(IF(Tabela1[[#This Row],[real]]&gt;Tabela1[[#This Row],[AV2]],0.4*Tabela1[[#This Row],[real]]+0.6*Tabela1[[#This Row],[AV2]],Tabela1[[#This Row],[AV2]]))</f>
        <v>3.5318233212600836</v>
      </c>
      <c r="S2072" s="244">
        <f>Tabela1[[#This Row],[real]]-Tabela1[[#This Row],[AV2]]</f>
        <v>-0.18478053287576657</v>
      </c>
      <c r="T2072" s="244">
        <f>Tabela1[[#This Row],[real]]/Tabela1[[#This Row],[AV2]]</f>
        <v>0.94768126373608053</v>
      </c>
      <c r="U2072" s="204">
        <v>43313</v>
      </c>
      <c r="V2072" s="191" t="s">
        <v>4932</v>
      </c>
      <c r="W2072" s="191"/>
      <c r="X2072" s="2"/>
    </row>
    <row r="2073" spans="1:24" x14ac:dyDescent="0.2">
      <c r="A2073" s="358">
        <v>893014</v>
      </c>
      <c r="B2073" s="358" t="s">
        <v>5396</v>
      </c>
      <c r="C2073" s="358" t="s">
        <v>5397</v>
      </c>
      <c r="D2073" s="359">
        <v>3</v>
      </c>
      <c r="E2073" s="360">
        <v>3.0521972498909706</v>
      </c>
      <c r="F2073" s="116">
        <v>2006</v>
      </c>
      <c r="G20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3" s="359"/>
      <c r="I2073" s="360">
        <v>0.35</v>
      </c>
      <c r="J2073" s="362">
        <f>(Tabela1[[#This Row],[real]]-1)^3/Tabela1[[#This Row],[Z]]*0.00002</f>
        <v>4.9387751601354828E-4</v>
      </c>
      <c r="K2073" s="363">
        <v>1467.9194510865327</v>
      </c>
      <c r="L2073" s="66">
        <v>1969.8013035153572</v>
      </c>
      <c r="M2073" s="364">
        <v>43312</v>
      </c>
      <c r="N2073" s="365">
        <f>IF(Tabela1[[#This Row],[Entry]]=$B$1,Tabela1[[#This Row],[real]],Tabela1[[#This Row],[L2]]/Tabela1[[#This Row],[days2]])</f>
        <v>3.2365507808558811</v>
      </c>
      <c r="O2073" s="365">
        <f>IF(Tabela1[[#This Row],[Entry]]=$B$1,Tabela1[[#This Row],[real]],Tabela1[[#This Row],[L]]/($B$1-Tabela1[[#This Row],[Entry]]))</f>
        <v>3.2612604362837039</v>
      </c>
      <c r="P2073" s="361">
        <v>453.54439045703856</v>
      </c>
      <c r="Q2073" s="366">
        <f>MIN(500,$B$1-Tabela1[[#This Row],[Entry]])</f>
        <v>500</v>
      </c>
      <c r="R2073" s="360">
        <f>(0.25-Tabela1[[#This Row],[days]]/2000)*$L$2+(Tabela1[[#This Row],[days]]/2000+0.75)*(IF(Tabela1[[#This Row],[real]]&gt;Tabela1[[#This Row],[AV2]],0.4*Tabela1[[#This Row],[real]]+0.6*Tabela1[[#This Row],[AV2]],Tabela1[[#This Row],[AV2]]))</f>
        <v>3.2365507808558811</v>
      </c>
      <c r="S2073" s="365">
        <f>Tabela1[[#This Row],[real]]-Tabela1[[#This Row],[AV2]]</f>
        <v>-0.18435353096491047</v>
      </c>
      <c r="T2073" s="365">
        <f>Tabela1[[#This Row],[real]]/Tabela1[[#This Row],[AV2]]</f>
        <v>0.94304012405572091</v>
      </c>
      <c r="U2073" s="367">
        <v>43312</v>
      </c>
      <c r="V2073" s="191" t="s">
        <v>4116</v>
      </c>
      <c r="W2073" s="191"/>
      <c r="X2073" s="2"/>
    </row>
    <row r="2074" spans="1:24" x14ac:dyDescent="0.2">
      <c r="A2074" s="403">
        <v>1160825</v>
      </c>
      <c r="B2074" s="403" t="s">
        <v>5393</v>
      </c>
      <c r="C2074" s="403" t="s">
        <v>5394</v>
      </c>
      <c r="D2074" s="404">
        <v>3.5</v>
      </c>
      <c r="E2074" s="405">
        <v>3.1968431725861426</v>
      </c>
      <c r="F2074" s="116">
        <v>2007</v>
      </c>
      <c r="G20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6.3687011844485539</v>
      </c>
      <c r="H2074" s="404"/>
      <c r="I2074" s="405">
        <v>0.32999999999999996</v>
      </c>
      <c r="J2074" s="362">
        <f>(Tabela1[[#This Row],[real]]-1)^3/Tabela1[[#This Row],[Z]]*0.00002</f>
        <v>6.4255930952622779E-4</v>
      </c>
      <c r="K2074" s="407">
        <v>1565.0330039462735</v>
      </c>
      <c r="L2074" s="66">
        <v>2106.6491541799383</v>
      </c>
      <c r="M2074" s="367">
        <v>43310</v>
      </c>
      <c r="N2074" s="365">
        <f>IF(Tabela1[[#This Row],[Entry]]=$B$1,Tabela1[[#This Row],[real]],Tabela1[[#This Row],[L2]]/Tabela1[[#This Row],[days2]])</f>
        <v>3.4423811668882274</v>
      </c>
      <c r="O2074" s="408">
        <f>IF(Tabela1[[#This Row],[Entry]]=$B$1,Tabela1[[#This Row],[real]],Tabela1[[#This Row],[L]]/($B$1-Tabela1[[#This Row],[Entry]]))</f>
        <v>3.476318736270525</v>
      </c>
      <c r="P2074" s="406">
        <v>454.63675522051494</v>
      </c>
      <c r="Q2074" s="409">
        <f>MIN(500,$B$1-Tabela1[[#This Row],[Entry]])</f>
        <v>500</v>
      </c>
      <c r="R2074" s="405">
        <f>(0.25-Tabela1[[#This Row],[days]]/2000)*$L$2+(Tabela1[[#This Row],[days]]/2000+0.75)*(IF(Tabela1[[#This Row],[real]]&gt;Tabela1[[#This Row],[AV2]],0.4*Tabela1[[#This Row],[real]]+0.6*Tabela1[[#This Row],[AV2]],Tabela1[[#This Row],[AV2]]))</f>
        <v>3.4423811668882274</v>
      </c>
      <c r="S2074" s="408">
        <f>Tabela1[[#This Row],[real]]-Tabela1[[#This Row],[AV2]]</f>
        <v>-0.24553799430208478</v>
      </c>
      <c r="T2074" s="408">
        <f>Tabela1[[#This Row],[real]]/Tabela1[[#This Row],[AV2]]</f>
        <v>0.92867204925942548</v>
      </c>
      <c r="U2074" s="367">
        <v>43310</v>
      </c>
      <c r="V2074" s="191" t="s">
        <v>5395</v>
      </c>
      <c r="W2074" s="191"/>
      <c r="X2074" s="2"/>
    </row>
    <row r="2075" spans="1:24" x14ac:dyDescent="0.2">
      <c r="A2075" s="65">
        <v>3624343</v>
      </c>
      <c r="B2075" s="65" t="s">
        <v>1800</v>
      </c>
      <c r="C2075" s="65" t="s">
        <v>1801</v>
      </c>
      <c r="D2075" s="39">
        <v>3.5</v>
      </c>
      <c r="E2075" s="41">
        <v>3.2330894185481203</v>
      </c>
      <c r="F2075" s="116">
        <v>2011</v>
      </c>
      <c r="G20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2.0260509394927584</v>
      </c>
      <c r="H2075" s="39"/>
      <c r="I2075" s="41">
        <v>0.63</v>
      </c>
      <c r="J2075" s="23">
        <f>(Tabela1[[#This Row],[real]]-1)^3/Tabela1[[#This Row],[Z]]*0.00002</f>
        <v>3.5351495208674346E-4</v>
      </c>
      <c r="K2075" s="66">
        <v>2629.5050413139734</v>
      </c>
      <c r="L2075" s="66">
        <v>4387.1841509081132</v>
      </c>
      <c r="M2075" s="67">
        <v>42409</v>
      </c>
      <c r="N2075" s="22">
        <f>IF(Tabela1[[#This Row],[Entry]]=$B$1,Tabela1[[#This Row],[real]],Tabela1[[#This Row],[L2]]/Tabela1[[#This Row],[days2]])</f>
        <v>2.9892794440385422</v>
      </c>
      <c r="O2075" s="42">
        <f>IF(Tabela1[[#This Row],[Entry]]=$B$1,Tabela1[[#This Row],[real]],Tabela1[[#This Row],[L]]/($B$1-Tabela1[[#This Row],[Entry]]))</f>
        <v>2.911203816130135</v>
      </c>
      <c r="P2075" s="115">
        <v>879.64510864246586</v>
      </c>
      <c r="Q2075" s="43">
        <f>MIN(500,$B$1-Tabela1[[#This Row],[Entry]])</f>
        <v>500</v>
      </c>
      <c r="R2075" s="41">
        <f>(0.25-Tabela1[[#This Row],[days]]/2000)*$L$2+(Tabela1[[#This Row],[days]]/2000+0.75)*(IF(Tabela1[[#This Row],[real]]&gt;Tabela1[[#This Row],[AV2]],0.4*Tabela1[[#This Row],[real]]+0.6*Tabela1[[#This Row],[AV2]],Tabela1[[#This Row],[AV2]]))</f>
        <v>3.0868034338423733</v>
      </c>
      <c r="S2075" s="42">
        <f>Tabela1[[#This Row],[real]]-Tabela1[[#This Row],[AV2]]</f>
        <v>0.24380997450957809</v>
      </c>
      <c r="T2075" s="64">
        <f>Tabela1[[#This Row],[real]]/Tabela1[[#This Row],[AV2]]</f>
        <v>1.0815614528764794</v>
      </c>
      <c r="U2075" s="172">
        <v>43310</v>
      </c>
      <c r="V2075" s="191" t="s">
        <v>5206</v>
      </c>
      <c r="W2075" s="191"/>
      <c r="X2075" s="2"/>
    </row>
    <row r="2076" spans="1:24" x14ac:dyDescent="0.2">
      <c r="A2076" s="65">
        <v>7109538</v>
      </c>
      <c r="B2076" s="65" t="s">
        <v>3194</v>
      </c>
      <c r="C2076" s="65" t="s">
        <v>3195</v>
      </c>
      <c r="D2076" s="39">
        <v>3</v>
      </c>
      <c r="E2076" s="41">
        <v>2.9696934563809867</v>
      </c>
      <c r="F2076" s="116">
        <v>2016</v>
      </c>
      <c r="G20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6" s="39"/>
      <c r="I2076" s="41">
        <v>0.43</v>
      </c>
      <c r="J2076" s="23">
        <f>(Tabela1[[#This Row],[real]]-1)^3/Tabela1[[#This Row],[Z]]*0.00002</f>
        <v>3.5543277022952755E-4</v>
      </c>
      <c r="K2076" s="66">
        <v>2299.6193266399196</v>
      </c>
      <c r="L2076" s="66">
        <v>3768.5459800593189</v>
      </c>
      <c r="M2076" s="67">
        <v>42682</v>
      </c>
      <c r="N2076" s="22">
        <f>IF(Tabela1[[#This Row],[Entry]]=$B$1,Tabela1[[#This Row],[real]],Tabela1[[#This Row],[L2]]/Tabela1[[#This Row],[days2]])</f>
        <v>3.0548173900918862</v>
      </c>
      <c r="O2076" s="42">
        <f>IF(Tabela1[[#This Row],[Entry]]=$B$1,Tabela1[[#This Row],[real]],Tabela1[[#This Row],[L]]/($B$1-Tabela1[[#This Row],[Entry]]))</f>
        <v>3.0539270502911822</v>
      </c>
      <c r="P2076" s="115">
        <v>752.78454748182151</v>
      </c>
      <c r="Q2076" s="43">
        <f>MIN(500,$B$1-Tabela1[[#This Row],[Entry]])</f>
        <v>500</v>
      </c>
      <c r="R2076" s="41">
        <f>(0.25-Tabela1[[#This Row],[days]]/2000)*$L$2+(Tabela1[[#This Row],[days]]/2000+0.75)*(IF(Tabela1[[#This Row],[real]]&gt;Tabela1[[#This Row],[AV2]],0.4*Tabela1[[#This Row],[real]]+0.6*Tabela1[[#This Row],[AV2]],Tabela1[[#This Row],[AV2]]))</f>
        <v>3.0548173900918862</v>
      </c>
      <c r="S2076" s="42">
        <f>Tabela1[[#This Row],[real]]-Tabela1[[#This Row],[AV2]]</f>
        <v>-8.5123933710899546E-2</v>
      </c>
      <c r="T2076" s="64">
        <f>Tabela1[[#This Row],[real]]/Tabela1[[#This Row],[AV2]]</f>
        <v>0.97213452627741548</v>
      </c>
      <c r="U2076" s="168">
        <v>43310</v>
      </c>
      <c r="V2076" s="191" t="s">
        <v>4009</v>
      </c>
      <c r="W2076" s="191"/>
      <c r="X2076" s="2"/>
    </row>
    <row r="2077" spans="1:24" x14ac:dyDescent="0.2">
      <c r="A2077" s="65">
        <v>72327</v>
      </c>
      <c r="B2077" s="65" t="s">
        <v>654</v>
      </c>
      <c r="C2077" s="65" t="s">
        <v>6525</v>
      </c>
      <c r="D2077" s="39">
        <v>3.5</v>
      </c>
      <c r="E2077" s="41">
        <v>3.2565978500014241</v>
      </c>
      <c r="F2077" s="116">
        <v>2003</v>
      </c>
      <c r="G20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7" s="39"/>
      <c r="I2077" s="41">
        <v>0.66999999999999993</v>
      </c>
      <c r="J2077" s="23">
        <f>(Tabela1[[#This Row],[real]]-1)^3/Tabela1[[#This Row],[Z]]*0.00002</f>
        <v>3.4301862604710717E-4</v>
      </c>
      <c r="K2077" s="66">
        <v>3003.9985011104577</v>
      </c>
      <c r="L2077" s="66">
        <v>5175.8074108804603</v>
      </c>
      <c r="M2077" s="67">
        <v>42409</v>
      </c>
      <c r="N2077" s="22">
        <f>IF(Tabela1[[#This Row],[Entry]]=$B$1,Tabela1[[#This Row],[real]],Tabela1[[#This Row],[L2]]/Tabela1[[#This Row],[days2]])</f>
        <v>3.4150118855846912</v>
      </c>
      <c r="O2077" s="42">
        <f>IF(Tabela1[[#This Row],[Entry]]=$B$1,Tabela1[[#This Row],[real]],Tabela1[[#This Row],[L]]/($B$1-Tabela1[[#This Row],[Entry]]))</f>
        <v>3.4345105579830526</v>
      </c>
      <c r="P2077" s="115">
        <v>879.64510864246586</v>
      </c>
      <c r="Q2077" s="43">
        <f>MIN(500,$B$1-Tabela1[[#This Row],[Entry]])</f>
        <v>500</v>
      </c>
      <c r="R2077" s="41">
        <f>(0.25-Tabela1[[#This Row],[days]]/2000)*$L$2+(Tabela1[[#This Row],[days]]/2000+0.75)*(IF(Tabela1[[#This Row],[real]]&gt;Tabela1[[#This Row],[AV2]],0.4*Tabela1[[#This Row],[real]]+0.6*Tabela1[[#This Row],[AV2]],Tabela1[[#This Row],[AV2]]))</f>
        <v>3.4150118855846912</v>
      </c>
      <c r="S2077" s="42">
        <f>Tabela1[[#This Row],[real]]-Tabela1[[#This Row],[AV2]]</f>
        <v>-0.15841403558326705</v>
      </c>
      <c r="T2077" s="64">
        <f>Tabela1[[#This Row],[real]]/Tabela1[[#This Row],[AV2]]</f>
        <v>0.95361244971007042</v>
      </c>
      <c r="U2077" s="168">
        <v>43310</v>
      </c>
      <c r="V2077" s="191" t="s">
        <v>4741</v>
      </c>
      <c r="W2077" s="191"/>
      <c r="X2077" s="2"/>
    </row>
    <row r="2078" spans="1:24" x14ac:dyDescent="0.2">
      <c r="A2078" s="65">
        <v>6207</v>
      </c>
      <c r="B2078" s="65" t="s">
        <v>1540</v>
      </c>
      <c r="C2078" s="65" t="s">
        <v>1540</v>
      </c>
      <c r="D2078" s="39">
        <v>3.5</v>
      </c>
      <c r="E2078" s="41">
        <v>3.2645126412474457</v>
      </c>
      <c r="F2078" s="116">
        <v>1971</v>
      </c>
      <c r="G20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8" s="39"/>
      <c r="I2078" s="41">
        <v>0.62</v>
      </c>
      <c r="J2078" s="23">
        <f>(Tabela1[[#This Row],[real]]-1)^3/Tabela1[[#This Row],[Z]]*0.00002</f>
        <v>3.7459549866625312E-4</v>
      </c>
      <c r="K2078" s="66">
        <v>2765.2844721129127</v>
      </c>
      <c r="L2078" s="66">
        <v>4661.0980965026101</v>
      </c>
      <c r="M2078" s="67">
        <v>42409</v>
      </c>
      <c r="N2078" s="22">
        <f>IF(Tabela1[[#This Row],[Entry]]=$B$1,Tabela1[[#This Row],[real]],Tabela1[[#This Row],[L2]]/Tabela1[[#This Row],[days2]])</f>
        <v>3.1436365017484227</v>
      </c>
      <c r="O2078" s="42">
        <f>IF(Tabela1[[#This Row],[Entry]]=$B$1,Tabela1[[#This Row],[real]],Tabela1[[#This Row],[L]]/($B$1-Tabela1[[#This Row],[Entry]]))</f>
        <v>3.0929648948258861</v>
      </c>
      <c r="P2078" s="115">
        <v>879.64510864246586</v>
      </c>
      <c r="Q2078" s="43">
        <f>MIN(500,$B$1-Tabela1[[#This Row],[Entry]])</f>
        <v>500</v>
      </c>
      <c r="R2078" s="41">
        <f>(0.25-Tabela1[[#This Row],[days]]/2000)*$L$2+(Tabela1[[#This Row],[days]]/2000+0.75)*(IF(Tabela1[[#This Row],[real]]&gt;Tabela1[[#This Row],[AV2]],0.4*Tabela1[[#This Row],[real]]+0.6*Tabela1[[#This Row],[AV2]],Tabela1[[#This Row],[AV2]]))</f>
        <v>3.191986957548032</v>
      </c>
      <c r="S2078" s="42">
        <f>Tabela1[[#This Row],[real]]-Tabela1[[#This Row],[AV2]]</f>
        <v>0.12087613949902298</v>
      </c>
      <c r="T2078" s="64">
        <f>Tabela1[[#This Row],[real]]/Tabela1[[#This Row],[AV2]]</f>
        <v>1.0384510548314967</v>
      </c>
      <c r="U2078" s="168">
        <v>43310</v>
      </c>
      <c r="V2078" s="191" t="s">
        <v>4401</v>
      </c>
      <c r="W2078" s="191"/>
      <c r="X2078" s="2"/>
    </row>
    <row r="2079" spans="1:24" x14ac:dyDescent="0.2">
      <c r="A2079" s="65">
        <v>57976</v>
      </c>
      <c r="B2079" s="65" t="s">
        <v>2702</v>
      </c>
      <c r="C2079" s="65" t="s">
        <v>2703</v>
      </c>
      <c r="D2079" s="39">
        <v>3.5</v>
      </c>
      <c r="E2079" s="41">
        <v>3.3487813735207581</v>
      </c>
      <c r="F2079" s="116">
        <v>2002</v>
      </c>
      <c r="G20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79" s="39"/>
      <c r="I2079" s="41">
        <v>0.5</v>
      </c>
      <c r="J2079" s="23">
        <f>(Tabela1[[#This Row],[real]]-1)^3/Tabela1[[#This Row],[Z]]*0.00002</f>
        <v>5.1830783494405744E-4</v>
      </c>
      <c r="K2079" s="66">
        <v>2870.2817578918248</v>
      </c>
      <c r="L2079" s="66">
        <v>4840.3653995151562</v>
      </c>
      <c r="M2079" s="67">
        <v>42409</v>
      </c>
      <c r="N2079" s="22">
        <f>IF(Tabela1[[#This Row],[Entry]]=$B$1,Tabela1[[#This Row],[real]],Tabela1[[#This Row],[L2]]/Tabela1[[#This Row],[days2]])</f>
        <v>3.2629997367022918</v>
      </c>
      <c r="O2079" s="42">
        <f>IF(Tabela1[[#This Row],[Entry]]=$B$1,Tabela1[[#This Row],[real]],Tabela1[[#This Row],[L]]/($B$1-Tabela1[[#This Row],[Entry]]))</f>
        <v>3.2119213002754852</v>
      </c>
      <c r="P2079" s="115">
        <v>879.64510864246586</v>
      </c>
      <c r="Q2079" s="43">
        <f>MIN(500,$B$1-Tabela1[[#This Row],[Entry]])</f>
        <v>500</v>
      </c>
      <c r="R2079" s="41">
        <f>(0.25-Tabela1[[#This Row],[days]]/2000)*$L$2+(Tabela1[[#This Row],[days]]/2000+0.75)*(IF(Tabela1[[#This Row],[real]]&gt;Tabela1[[#This Row],[AV2]],0.4*Tabela1[[#This Row],[real]]+0.6*Tabela1[[#This Row],[AV2]],Tabela1[[#This Row],[AV2]]))</f>
        <v>3.2973123914296782</v>
      </c>
      <c r="S2079" s="42">
        <f>Tabela1[[#This Row],[real]]-Tabela1[[#This Row],[AV2]]</f>
        <v>8.5781636818466289E-2</v>
      </c>
      <c r="T2079" s="64">
        <f>Tabela1[[#This Row],[real]]/Tabela1[[#This Row],[AV2]]</f>
        <v>1.0262891951395499</v>
      </c>
      <c r="U2079" s="168">
        <v>43310</v>
      </c>
      <c r="V2079" s="191" t="s">
        <v>4769</v>
      </c>
      <c r="W2079" s="191"/>
      <c r="X2079" s="2"/>
    </row>
    <row r="2080" spans="1:24" x14ac:dyDescent="0.2">
      <c r="A2080" s="75">
        <v>6775544</v>
      </c>
      <c r="B2080" s="75" t="s">
        <v>3569</v>
      </c>
      <c r="C2080" s="75" t="s">
        <v>3570</v>
      </c>
      <c r="D2080" s="76">
        <v>3.5</v>
      </c>
      <c r="E2080" s="77">
        <v>3.4567594022167092</v>
      </c>
      <c r="F2080" s="116">
        <v>2015</v>
      </c>
      <c r="G20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0" s="39"/>
      <c r="I2080" s="77">
        <v>0.59</v>
      </c>
      <c r="J2080" s="23">
        <f>(Tabela1[[#This Row],[real]]-1)^3/Tabela1[[#This Row],[Z]]*0.00002</f>
        <v>5.0265020549867558E-4</v>
      </c>
      <c r="K2080" s="112">
        <v>2285.1771628629695</v>
      </c>
      <c r="L2080" s="66">
        <v>3527.468101009646</v>
      </c>
      <c r="M2080" s="79">
        <v>42974</v>
      </c>
      <c r="N2080" s="22">
        <f>IF(Tabela1[[#This Row],[Entry]]=$B$1,Tabela1[[#This Row],[real]],Tabela1[[#This Row],[L2]]/Tabela1[[#This Row],[days2]])</f>
        <v>3.7031213510525904</v>
      </c>
      <c r="O2080" s="64">
        <f>IF(Tabela1[[#This Row],[Entry]]=$B$1,Tabela1[[#This Row],[real]],Tabela1[[#This Row],[L]]/($B$1-Tabela1[[#This Row],[Entry]]))</f>
        <v>3.7446582813265881</v>
      </c>
      <c r="P2080" s="117">
        <v>617.09486301695767</v>
      </c>
      <c r="Q2080" s="78">
        <f>MIN(500,$B$1-Tabela1[[#This Row],[Entry]])</f>
        <v>500</v>
      </c>
      <c r="R2080" s="77">
        <f>(0.25-Tabela1[[#This Row],[days]]/2000)*$L$2+(Tabela1[[#This Row],[days]]/2000+0.75)*(IF(Tabela1[[#This Row],[real]]&gt;Tabela1[[#This Row],[AV2]],0.4*Tabela1[[#This Row],[real]]+0.6*Tabela1[[#This Row],[AV2]],Tabela1[[#This Row],[AV2]]))</f>
        <v>3.7031213510525904</v>
      </c>
      <c r="S2080" s="64">
        <f>Tabela1[[#This Row],[real]]-Tabela1[[#This Row],[AV2]]</f>
        <v>-0.24636194883588125</v>
      </c>
      <c r="T2080" s="64">
        <f>Tabela1[[#This Row],[real]]/Tabela1[[#This Row],[AV2]]</f>
        <v>0.9334718132405101</v>
      </c>
      <c r="U2080" s="168">
        <v>43310</v>
      </c>
      <c r="V2080" s="191" t="s">
        <v>4173</v>
      </c>
      <c r="W2080" s="191"/>
      <c r="X2080" s="2"/>
    </row>
    <row r="2081" spans="1:24" x14ac:dyDescent="0.2">
      <c r="A2081" s="65">
        <v>11105</v>
      </c>
      <c r="B2081" s="65" t="s">
        <v>1759</v>
      </c>
      <c r="C2081" s="65" t="s">
        <v>1760</v>
      </c>
      <c r="D2081" s="39">
        <v>3</v>
      </c>
      <c r="E2081" s="41">
        <v>2.967251304167061</v>
      </c>
      <c r="F2081" s="116">
        <v>1982</v>
      </c>
      <c r="G20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1" s="39"/>
      <c r="I2081" s="41">
        <v>0.65</v>
      </c>
      <c r="J2081" s="23">
        <f>(Tabela1[[#This Row],[real]]-1)^3/Tabela1[[#This Row],[Z]]*0.00002</f>
        <v>2.3425893508466591E-4</v>
      </c>
      <c r="K2081" s="66">
        <v>2484.4949232054487</v>
      </c>
      <c r="L2081" s="66">
        <v>4186.5952633170436</v>
      </c>
      <c r="M2081" s="67">
        <v>42409</v>
      </c>
      <c r="N2081" s="22">
        <f>IF(Tabela1[[#This Row],[Entry]]=$B$1,Tabela1[[#This Row],[real]],Tabela1[[#This Row],[L2]]/Tabela1[[#This Row],[days2]])</f>
        <v>2.8244287369933847</v>
      </c>
      <c r="O2081" s="42">
        <f>IF(Tabela1[[#This Row],[Entry]]=$B$1,Tabela1[[#This Row],[real]],Tabela1[[#This Row],[L]]/($B$1-Tabela1[[#This Row],[Entry]]))</f>
        <v>2.7780990466602811</v>
      </c>
      <c r="P2081" s="115">
        <v>879.64510864246586</v>
      </c>
      <c r="Q2081" s="43">
        <f>MIN(500,$B$1-Tabela1[[#This Row],[Entry]])</f>
        <v>500</v>
      </c>
      <c r="R2081" s="41">
        <f>(0.25-Tabela1[[#This Row],[days]]/2000)*$L$2+(Tabela1[[#This Row],[days]]/2000+0.75)*(IF(Tabela1[[#This Row],[real]]&gt;Tabela1[[#This Row],[AV2]],0.4*Tabela1[[#This Row],[real]]+0.6*Tabela1[[#This Row],[AV2]],Tabela1[[#This Row],[AV2]]))</f>
        <v>2.8815577638628556</v>
      </c>
      <c r="S2081" s="42">
        <f>Tabela1[[#This Row],[real]]-Tabela1[[#This Row],[AV2]]</f>
        <v>0.14282256717367625</v>
      </c>
      <c r="T2081" s="64">
        <f>Tabela1[[#This Row],[real]]/Tabela1[[#This Row],[AV2]]</f>
        <v>1.0505668864301783</v>
      </c>
      <c r="U2081" s="168">
        <v>43309</v>
      </c>
      <c r="V2081" s="191" t="s">
        <v>4518</v>
      </c>
      <c r="W2081" s="191"/>
      <c r="X2081" s="2"/>
    </row>
    <row r="2082" spans="1:24" x14ac:dyDescent="0.2">
      <c r="A2082" s="33">
        <v>1101074</v>
      </c>
      <c r="B2082" s="33" t="s">
        <v>5391</v>
      </c>
      <c r="C2082" s="33" t="s">
        <v>5391</v>
      </c>
      <c r="D2082" s="45">
        <v>3</v>
      </c>
      <c r="E2082" s="46">
        <v>2.6728594869066153</v>
      </c>
      <c r="F2082" s="116">
        <v>2007</v>
      </c>
      <c r="G20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6.2165236866471636</v>
      </c>
      <c r="H2082" s="45"/>
      <c r="I2082" s="46">
        <v>0.22999999999999998</v>
      </c>
      <c r="J2082" s="161">
        <f>(Tabela1[[#This Row],[real]]-1)^3/Tabela1[[#This Row],[Z]]*0.00002</f>
        <v>4.07080735441404E-4</v>
      </c>
      <c r="K2082" s="111">
        <v>1282.4897380784539</v>
      </c>
      <c r="L2082" s="66">
        <v>1722.5015296339875</v>
      </c>
      <c r="M2082" s="49">
        <v>43308</v>
      </c>
      <c r="N2082" s="47">
        <f>IF(Tabela1[[#This Row],[Entry]]=$B$1,Tabela1[[#This Row],[real]],Tabela1[[#This Row],[L2]]/Tabela1[[#This Row],[days2]])</f>
        <v>2.814162683380252</v>
      </c>
      <c r="O2082" s="47">
        <f>IF(Tabela1[[#This Row],[Entry]]=$B$1,Tabela1[[#This Row],[real]],Tabela1[[#This Row],[L]]/($B$1-Tabela1[[#This Row],[Entry]]))</f>
        <v>2.8330617263716902</v>
      </c>
      <c r="P2082" s="116">
        <v>455.72693634682912</v>
      </c>
      <c r="Q2082" s="48">
        <f>MIN(500,$B$1-Tabela1[[#This Row],[Entry]])</f>
        <v>500</v>
      </c>
      <c r="R2082" s="46">
        <f>(0.25-Tabela1[[#This Row],[days]]/2000)*$L$2+(Tabela1[[#This Row],[days]]/2000+0.75)*(IF(Tabela1[[#This Row],[real]]&gt;Tabela1[[#This Row],[AV2]],0.4*Tabela1[[#This Row],[real]]+0.6*Tabela1[[#This Row],[AV2]],Tabela1[[#This Row],[AV2]]))</f>
        <v>2.814162683380252</v>
      </c>
      <c r="S2082" s="47">
        <f>Tabela1[[#This Row],[real]]-Tabela1[[#This Row],[AV2]]</f>
        <v>-0.14130319647363665</v>
      </c>
      <c r="T2082" s="47">
        <f>Tabela1[[#This Row],[real]]/Tabela1[[#This Row],[AV2]]</f>
        <v>0.94978854729751827</v>
      </c>
      <c r="U2082" s="79">
        <v>43308</v>
      </c>
      <c r="V2082" s="191" t="s">
        <v>3951</v>
      </c>
      <c r="W2082" s="191"/>
      <c r="X2082" s="2"/>
    </row>
    <row r="2083" spans="1:24" x14ac:dyDescent="0.2">
      <c r="A2083" s="33">
        <v>1423463</v>
      </c>
      <c r="B2083" s="33" t="s">
        <v>5389</v>
      </c>
      <c r="C2083" s="33" t="s">
        <v>5390</v>
      </c>
      <c r="D2083" s="45">
        <v>2.5</v>
      </c>
      <c r="E2083" s="46">
        <v>2.53746864938865</v>
      </c>
      <c r="F2083" s="116">
        <v>2008</v>
      </c>
      <c r="G20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3" s="45"/>
      <c r="I2083" s="46">
        <v>0.24</v>
      </c>
      <c r="J2083" s="161">
        <f>(Tabela1[[#This Row],[real]]-1)^3/Tabela1[[#This Row],[Z]]*0.00002</f>
        <v>3.0285696118250674E-4</v>
      </c>
      <c r="K2083" s="111">
        <v>1204.3151671416349</v>
      </c>
      <c r="L2083" s="66">
        <v>1615.1784136119838</v>
      </c>
      <c r="M2083" s="49">
        <v>43308</v>
      </c>
      <c r="N2083" s="47">
        <f>IF(Tabela1[[#This Row],[Entry]]=$B$1,Tabela1[[#This Row],[real]],Tabela1[[#This Row],[L2]]/Tabela1[[#This Row],[days2]])</f>
        <v>2.642624499652344</v>
      </c>
      <c r="O2083" s="47">
        <f>IF(Tabela1[[#This Row],[Entry]]=$B$1,Tabela1[[#This Row],[real]],Tabela1[[#This Row],[L]]/($B$1-Tabela1[[#This Row],[Entry]]))</f>
        <v>2.6565434434407629</v>
      </c>
      <c r="P2083" s="116">
        <v>455.72693634682912</v>
      </c>
      <c r="Q2083" s="48">
        <f>MIN(500,$B$1-Tabela1[[#This Row],[Entry]])</f>
        <v>500</v>
      </c>
      <c r="R2083" s="559">
        <f>(0.25-Tabela1[[#This Row],[days]]/2000)*$L$2+(Tabela1[[#This Row],[days]]/2000+0.75)*(IF(Tabela1[[#This Row],[real]]&gt;Tabela1[[#This Row],[AV2]],0.4*Tabela1[[#This Row],[real]]+0.6*Tabela1[[#This Row],[AV2]],Tabela1[[#This Row],[AV2]]))</f>
        <v>2.642624499652344</v>
      </c>
      <c r="S2083" s="47">
        <f>Tabela1[[#This Row],[real]]-Tabela1[[#This Row],[AV2]]</f>
        <v>-0.10515585026369401</v>
      </c>
      <c r="T2083" s="47">
        <f>Tabela1[[#This Row],[real]]/Tabela1[[#This Row],[AV2]]</f>
        <v>0.96020779710566972</v>
      </c>
      <c r="U2083" s="79">
        <v>43308</v>
      </c>
      <c r="V2083" s="191" t="s">
        <v>3977</v>
      </c>
      <c r="W2083" s="191"/>
      <c r="X2083" s="2"/>
    </row>
    <row r="2084" spans="1:24" x14ac:dyDescent="0.2">
      <c r="A2084" s="65">
        <v>2614</v>
      </c>
      <c r="B2084" s="65" t="s">
        <v>665</v>
      </c>
      <c r="C2084" s="65" t="s">
        <v>2690</v>
      </c>
      <c r="D2084" s="39">
        <v>3</v>
      </c>
      <c r="E2084" s="41">
        <v>3.0114509616908198</v>
      </c>
      <c r="F2084" s="116">
        <v>1999</v>
      </c>
      <c r="G20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4" s="39"/>
      <c r="I2084" s="41">
        <v>0.45999999999999996</v>
      </c>
      <c r="J2084" s="23">
        <f>(Tabela1[[#This Row],[real]]-1)^3/Tabela1[[#This Row],[Z]]*0.00002</f>
        <v>3.5383477343189576E-4</v>
      </c>
      <c r="K2084" s="66">
        <v>2687.3624019490621</v>
      </c>
      <c r="L2084" s="66">
        <v>4589.7547853916749</v>
      </c>
      <c r="M2084" s="67">
        <v>42409</v>
      </c>
      <c r="N2084" s="22">
        <f>IF(Tabela1[[#This Row],[Entry]]=$B$1,Tabela1[[#This Row],[real]],Tabela1[[#This Row],[L2]]/Tabela1[[#This Row],[days2]])</f>
        <v>3.0550529702784353</v>
      </c>
      <c r="O2084" s="42">
        <f>IF(Tabela1[[#This Row],[Entry]]=$B$1,Tabela1[[#This Row],[real]],Tabela1[[#This Row],[L]]/($B$1-Tabela1[[#This Row],[Entry]]))</f>
        <v>3.0456236133985897</v>
      </c>
      <c r="P2084" s="115">
        <v>879.64510864246586</v>
      </c>
      <c r="Q2084" s="43">
        <f>MIN(500,$B$1-Tabela1[[#This Row],[Entry]])</f>
        <v>500</v>
      </c>
      <c r="R208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3.0550529702784353</v>
      </c>
      <c r="S2084" s="42">
        <f>Tabela1[[#This Row],[real]]-Tabela1[[#This Row],[AV2]]</f>
        <v>-4.3602008587615426E-2</v>
      </c>
      <c r="T2084" s="64">
        <f>Tabela1[[#This Row],[real]]/Tabela1[[#This Row],[AV2]]</f>
        <v>0.98572790422562084</v>
      </c>
      <c r="U2084" s="172">
        <v>43308</v>
      </c>
      <c r="V2084" s="191" t="s">
        <v>3941</v>
      </c>
      <c r="W2084" s="191"/>
      <c r="X2084" s="2"/>
    </row>
    <row r="2085" spans="1:24" x14ac:dyDescent="0.2">
      <c r="A2085" s="65">
        <v>6119</v>
      </c>
      <c r="B2085" s="65" t="s">
        <v>3346</v>
      </c>
      <c r="C2085" s="65" t="s">
        <v>1632</v>
      </c>
      <c r="D2085" s="39">
        <v>3.5</v>
      </c>
      <c r="E2085" s="41">
        <v>3.4461786650240698</v>
      </c>
      <c r="F2085" s="116">
        <v>2002</v>
      </c>
      <c r="G20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5" s="39"/>
      <c r="I2085" s="41">
        <v>0.77</v>
      </c>
      <c r="J2085" s="23">
        <f>(Tabela1[[#This Row],[real]]-1)^3/Tabela1[[#This Row],[Z]]*0.00002</f>
        <v>3.801927164606972E-4</v>
      </c>
      <c r="K2085" s="66">
        <v>3047.8100263843644</v>
      </c>
      <c r="L2085" s="66">
        <v>5192.3626123669292</v>
      </c>
      <c r="M2085" s="67">
        <v>42409</v>
      </c>
      <c r="N2085" s="22">
        <f>IF(Tabela1[[#This Row],[Entry]]=$B$1,Tabela1[[#This Row],[real]],Tabela1[[#This Row],[L2]]/Tabela1[[#This Row],[days2]])</f>
        <v>3.4648177957676283</v>
      </c>
      <c r="O2085" s="42">
        <f>IF(Tabela1[[#This Row],[Entry]]=$B$1,Tabela1[[#This Row],[real]],Tabela1[[#This Row],[L]]/($B$1-Tabela1[[#This Row],[Entry]]))</f>
        <v>3.4454960931432841</v>
      </c>
      <c r="P2085" s="115">
        <v>879.64510864246586</v>
      </c>
      <c r="Q2085" s="43">
        <f>MIN(500,$B$1-Tabela1[[#This Row],[Entry]])</f>
        <v>500</v>
      </c>
      <c r="R2085" s="41">
        <f>(0.25-Tabela1[[#This Row],[days]]/2000)*$L$2+(Tabela1[[#This Row],[days]]/2000+0.75)*(IF(Tabela1[[#This Row],[real]]&gt;Tabela1[[#This Row],[AV2]],0.4*Tabela1[[#This Row],[real]]+0.6*Tabela1[[#This Row],[AV2]],Tabela1[[#This Row],[AV2]]))</f>
        <v>3.4648177957676283</v>
      </c>
      <c r="S2085" s="42">
        <f>Tabela1[[#This Row],[real]]-Tabela1[[#This Row],[AV2]]</f>
        <v>-1.8639130743558496E-2</v>
      </c>
      <c r="T2085" s="64">
        <f>Tabela1[[#This Row],[real]]/Tabela1[[#This Row],[AV2]]</f>
        <v>0.99462045860930215</v>
      </c>
      <c r="U2085" s="172">
        <v>43307</v>
      </c>
      <c r="V2085" s="191" t="s">
        <v>4624</v>
      </c>
      <c r="W2085" s="191"/>
      <c r="X2085" s="2"/>
    </row>
    <row r="2086" spans="1:24" x14ac:dyDescent="0.2">
      <c r="A2086" s="65">
        <v>99574</v>
      </c>
      <c r="B2086" s="65" t="s">
        <v>1873</v>
      </c>
      <c r="C2086" s="65" t="s">
        <v>1874</v>
      </c>
      <c r="D2086" s="39">
        <v>3</v>
      </c>
      <c r="E2086" s="41">
        <v>2.807045631501313</v>
      </c>
      <c r="F2086" s="116">
        <v>1980</v>
      </c>
      <c r="G20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6" s="39"/>
      <c r="I2086" s="41">
        <v>0.65</v>
      </c>
      <c r="J2086" s="23">
        <f>(Tabela1[[#This Row],[real]]-1)^3/Tabela1[[#This Row],[Z]]*0.00002</f>
        <v>1.8156159842861472E-4</v>
      </c>
      <c r="K2086" s="66">
        <v>2512.8550500273545</v>
      </c>
      <c r="L2086" s="66">
        <v>4308.3389897763836</v>
      </c>
      <c r="M2086" s="67">
        <v>42409</v>
      </c>
      <c r="N2086" s="22">
        <f>IF(Tabela1[[#This Row],[Entry]]=$B$1,Tabela1[[#This Row],[real]],Tabela1[[#This Row],[L2]]/Tabela1[[#This Row],[days2]])</f>
        <v>2.8566691559342385</v>
      </c>
      <c r="O2086" s="42">
        <f>IF(Tabela1[[#This Row],[Entry]]=$B$1,Tabela1[[#This Row],[real]],Tabela1[[#This Row],[L]]/($B$1-Tabela1[[#This Row],[Entry]]))</f>
        <v>2.85888453203476</v>
      </c>
      <c r="P2086" s="115">
        <v>879.64510864246586</v>
      </c>
      <c r="Q2086" s="43">
        <f>MIN(500,$B$1-Tabela1[[#This Row],[Entry]])</f>
        <v>500</v>
      </c>
      <c r="R2086" s="41">
        <f>(0.25-Tabela1[[#This Row],[days]]/2000)*$L$2+(Tabela1[[#This Row],[days]]/2000+0.75)*(IF(Tabela1[[#This Row],[real]]&gt;Tabela1[[#This Row],[AV2]],0.4*Tabela1[[#This Row],[real]]+0.6*Tabela1[[#This Row],[AV2]],Tabela1[[#This Row],[AV2]]))</f>
        <v>2.8566691559342385</v>
      </c>
      <c r="S2086" s="42">
        <f>Tabela1[[#This Row],[real]]-Tabela1[[#This Row],[AV2]]</f>
        <v>-4.9623524432925503E-2</v>
      </c>
      <c r="T2086" s="64">
        <f>Tabela1[[#This Row],[real]]/Tabela1[[#This Row],[AV2]]</f>
        <v>0.98262888639734802</v>
      </c>
      <c r="U2086" s="172">
        <v>43306</v>
      </c>
      <c r="V2086" s="191" t="s">
        <v>4281</v>
      </c>
      <c r="W2086" s="191"/>
      <c r="X2086" s="2"/>
    </row>
    <row r="2087" spans="1:24" x14ac:dyDescent="0.2">
      <c r="A2087" s="65">
        <v>704</v>
      </c>
      <c r="B2087" s="65" t="s">
        <v>280</v>
      </c>
      <c r="C2087" s="65" t="s">
        <v>2621</v>
      </c>
      <c r="D2087" s="39">
        <v>3.5</v>
      </c>
      <c r="E2087" s="41">
        <v>3.4364432189292686</v>
      </c>
      <c r="F2087" s="116">
        <v>1974</v>
      </c>
      <c r="G20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7" s="39"/>
      <c r="I2087" s="41">
        <v>0.7</v>
      </c>
      <c r="J2087" s="23">
        <f>(Tabela1[[#This Row],[real]]-1)^3/Tabela1[[#This Row],[Z]]*0.00002</f>
        <v>4.1323856007767279E-4</v>
      </c>
      <c r="K2087" s="66">
        <v>3099.596583498856</v>
      </c>
      <c r="L2087" s="66">
        <v>5305.9440109645529</v>
      </c>
      <c r="M2087" s="67">
        <v>42409</v>
      </c>
      <c r="N2087" s="22">
        <f>IF(Tabela1[[#This Row],[Entry]]=$B$1,Tabela1[[#This Row],[real]],Tabela1[[#This Row],[L2]]/Tabela1[[#This Row],[days2]])</f>
        <v>3.5236898983982137</v>
      </c>
      <c r="O2087" s="42">
        <f>IF(Tabela1[[#This Row],[Entry]]=$B$1,Tabela1[[#This Row],[real]],Tabela1[[#This Row],[L]]/($B$1-Tabela1[[#This Row],[Entry]]))</f>
        <v>3.5208653025644012</v>
      </c>
      <c r="P2087" s="115">
        <v>879.64510864246586</v>
      </c>
      <c r="Q2087" s="43">
        <f>MIN(500,$B$1-Tabela1[[#This Row],[Entry]])</f>
        <v>500</v>
      </c>
      <c r="R2087" s="41">
        <f>(0.25-Tabela1[[#This Row],[days]]/2000)*$L$2+(Tabela1[[#This Row],[days]]/2000+0.75)*(IF(Tabela1[[#This Row],[real]]&gt;Tabela1[[#This Row],[AV2]],0.4*Tabela1[[#This Row],[real]]+0.6*Tabela1[[#This Row],[AV2]],Tabela1[[#This Row],[AV2]]))</f>
        <v>3.5236898983982137</v>
      </c>
      <c r="S2087" s="42">
        <f>Tabela1[[#This Row],[real]]-Tabela1[[#This Row],[AV2]]</f>
        <v>-8.7246679468945043E-2</v>
      </c>
      <c r="T2087" s="64">
        <f>Tabela1[[#This Row],[real]]/Tabela1[[#This Row],[AV2]]</f>
        <v>0.97523996663026302</v>
      </c>
      <c r="U2087" s="172">
        <v>43306</v>
      </c>
      <c r="V2087" s="191" t="s">
        <v>4096</v>
      </c>
      <c r="W2087" s="191"/>
      <c r="X2087" s="2"/>
    </row>
    <row r="2088" spans="1:24" x14ac:dyDescent="0.2">
      <c r="A2088" s="65">
        <v>7407</v>
      </c>
      <c r="B2088" s="65" t="s">
        <v>2554</v>
      </c>
      <c r="C2088" s="65" t="s">
        <v>2062</v>
      </c>
      <c r="D2088" s="39">
        <v>3</v>
      </c>
      <c r="E2088" s="41">
        <v>2.7293886491064159</v>
      </c>
      <c r="F2088" s="116">
        <v>1978</v>
      </c>
      <c r="G20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1.6610072438674255</v>
      </c>
      <c r="H2088" s="39"/>
      <c r="I2088" s="41">
        <v>0.77</v>
      </c>
      <c r="J2088" s="23">
        <f>(Tabela1[[#This Row],[real]]-1)^3/Tabela1[[#This Row],[Z]]*0.00002</f>
        <v>1.3434363125364529E-4</v>
      </c>
      <c r="K2088" s="66">
        <v>2422.9987110424308</v>
      </c>
      <c r="L2088" s="66">
        <v>4150.2081675828549</v>
      </c>
      <c r="M2088" s="67">
        <v>42409</v>
      </c>
      <c r="N2088" s="22">
        <f>IF(Tabela1[[#This Row],[Entry]]=$B$1,Tabela1[[#This Row],[real]],Tabela1[[#This Row],[L2]]/Tabela1[[#This Row],[days2]])</f>
        <v>2.7545184839165238</v>
      </c>
      <c r="O2088" s="42">
        <f>IF(Tabela1[[#This Row],[Entry]]=$B$1,Tabela1[[#This Row],[real]],Tabela1[[#This Row],[L]]/($B$1-Tabela1[[#This Row],[Entry]]))</f>
        <v>2.7539536613024915</v>
      </c>
      <c r="P2088" s="115">
        <v>879.64510864246586</v>
      </c>
      <c r="Q2088" s="43">
        <f>MIN(500,$B$1-Tabela1[[#This Row],[Entry]])</f>
        <v>500</v>
      </c>
      <c r="R2088" s="41">
        <f>(0.25-Tabela1[[#This Row],[days]]/2000)*$L$2+(Tabela1[[#This Row],[days]]/2000+0.75)*(IF(Tabela1[[#This Row],[real]]&gt;Tabela1[[#This Row],[AV2]],0.4*Tabela1[[#This Row],[real]]+0.6*Tabela1[[#This Row],[AV2]],Tabela1[[#This Row],[AV2]]))</f>
        <v>2.7545184839165238</v>
      </c>
      <c r="S2088" s="42">
        <f>Tabela1[[#This Row],[real]]-Tabela1[[#This Row],[AV2]]</f>
        <v>-2.5129834810107887E-2</v>
      </c>
      <c r="T2088" s="64">
        <f>Tabela1[[#This Row],[real]]/Tabela1[[#This Row],[AV2]]</f>
        <v>0.99087686833221866</v>
      </c>
      <c r="U2088" s="168">
        <v>43305</v>
      </c>
      <c r="V2088" s="191" t="s">
        <v>3956</v>
      </c>
      <c r="W2088" s="191"/>
      <c r="X2088" s="2"/>
    </row>
    <row r="2089" spans="1:24" x14ac:dyDescent="0.2">
      <c r="A2089" s="386">
        <v>8930659</v>
      </c>
      <c r="B2089" s="386" t="s">
        <v>5386</v>
      </c>
      <c r="C2089" s="386" t="s">
        <v>5387</v>
      </c>
      <c r="D2089" s="387">
        <v>3</v>
      </c>
      <c r="E2089" s="388">
        <v>2.8580546270931593</v>
      </c>
      <c r="F2089" s="116">
        <v>2018</v>
      </c>
      <c r="G20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89" s="387"/>
      <c r="I2089" s="388">
        <v>0.25</v>
      </c>
      <c r="J2089" s="335">
        <f>(Tabela1[[#This Row],[real]]-1)^3/Tabela1[[#This Row],[Z]]*0.00002</f>
        <v>5.1317491789495452E-4</v>
      </c>
      <c r="K2089" s="390">
        <v>1399.7389077259068</v>
      </c>
      <c r="L2089" s="66">
        <v>1887.2041420208786</v>
      </c>
      <c r="M2089" s="340">
        <v>43305</v>
      </c>
      <c r="N2089" s="338">
        <f>IF(Tabela1[[#This Row],[Entry]]=$B$1,Tabela1[[#This Row],[real]],Tabela1[[#This Row],[L2]]/Tabela1[[#This Row],[days2]])</f>
        <v>3.0604876934073699</v>
      </c>
      <c r="O2089" s="391">
        <f>IF(Tabela1[[#This Row],[Entry]]=$B$1,Tabela1[[#This Row],[real]],Tabela1[[#This Row],[L]]/($B$1-Tabela1[[#This Row],[Entry]]))</f>
        <v>3.0887138167281156</v>
      </c>
      <c r="P2089" s="389">
        <v>457.35812326287072</v>
      </c>
      <c r="Q2089" s="392">
        <f>MIN(500,$B$1-Tabela1[[#This Row],[Entry]])</f>
        <v>500</v>
      </c>
      <c r="R2089" s="388">
        <f>(0.25-Tabela1[[#This Row],[days]]/2000)*$L$2+(Tabela1[[#This Row],[days]]/2000+0.75)*(IF(Tabela1[[#This Row],[real]]&gt;Tabela1[[#This Row],[AV2]],0.4*Tabela1[[#This Row],[real]]+0.6*Tabela1[[#This Row],[AV2]],Tabela1[[#This Row],[AV2]]))</f>
        <v>3.0604876934073699</v>
      </c>
      <c r="S2089" s="391">
        <f>Tabela1[[#This Row],[real]]-Tabela1[[#This Row],[AV2]]</f>
        <v>-0.20243306631421065</v>
      </c>
      <c r="T2089" s="391">
        <f>Tabela1[[#This Row],[real]]/Tabela1[[#This Row],[AV2]]</f>
        <v>0.93385594500174796</v>
      </c>
      <c r="U2089" s="340">
        <v>43305</v>
      </c>
      <c r="V2089" s="191" t="s">
        <v>5388</v>
      </c>
      <c r="W2089" s="191"/>
      <c r="X2089" s="2"/>
    </row>
    <row r="2090" spans="1:24" x14ac:dyDescent="0.2">
      <c r="A2090" s="65">
        <v>97943</v>
      </c>
      <c r="B2090" s="65" t="s">
        <v>2658</v>
      </c>
      <c r="C2090" s="65" t="s">
        <v>558</v>
      </c>
      <c r="D2090" s="39">
        <v>3</v>
      </c>
      <c r="E2090" s="41">
        <v>2.992310282170247</v>
      </c>
      <c r="F2090" s="116">
        <v>2013</v>
      </c>
      <c r="G20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090" s="41">
        <v>0.45</v>
      </c>
      <c r="J2090" s="23">
        <f>(Tabela1[[#This Row],[real]]-1)^3/Tabela1[[#This Row],[Z]]*0.00002</f>
        <v>3.5147012097325419E-4</v>
      </c>
      <c r="K2090" s="66">
        <v>2494.6879356216073</v>
      </c>
      <c r="L2090" s="66">
        <v>4187.1635050449331</v>
      </c>
      <c r="M2090" s="67">
        <v>42409</v>
      </c>
      <c r="N2090" s="22">
        <f>IF(Tabela1[[#This Row],[Entry]]=$B$1,Tabela1[[#This Row],[real]],Tabela1[[#This Row],[L2]]/Tabela1[[#This Row],[days2]])</f>
        <v>2.8360163787775692</v>
      </c>
      <c r="O2090" s="42">
        <f>IF(Tabela1[[#This Row],[Entry]]=$B$1,Tabela1[[#This Row],[real]],Tabela1[[#This Row],[L]]/($B$1-Tabela1[[#This Row],[Entry]]))</f>
        <v>2.7784761148274275</v>
      </c>
      <c r="P2090" s="115">
        <v>879.64510864246586</v>
      </c>
      <c r="Q2090" s="43">
        <f>MIN(500,$B$1-Tabela1[[#This Row],[Entry]])</f>
        <v>500</v>
      </c>
      <c r="R2090" s="41">
        <f>(0.25-Tabela1[[#This Row],[days]]/2000)*$L$2+(Tabela1[[#This Row],[days]]/2000+0.75)*(IF(Tabela1[[#This Row],[real]]&gt;Tabela1[[#This Row],[AV2]],0.4*Tabela1[[#This Row],[real]]+0.6*Tabela1[[#This Row],[AV2]],Tabela1[[#This Row],[AV2]]))</f>
        <v>2.8985339401346399</v>
      </c>
      <c r="S2090" s="42">
        <f>Tabela1[[#This Row],[real]]-Tabela1[[#This Row],[AV2]]</f>
        <v>0.15629390339267779</v>
      </c>
      <c r="T2090" s="64">
        <f>Tabela1[[#This Row],[real]]/Tabela1[[#This Row],[AV2]]</f>
        <v>1.0551103669789264</v>
      </c>
      <c r="U2090" s="168">
        <v>43305</v>
      </c>
      <c r="V2090" s="191" t="s">
        <v>4802</v>
      </c>
      <c r="W2090" s="191"/>
      <c r="X2090" s="2"/>
    </row>
    <row r="2091" spans="1:24" x14ac:dyDescent="0.2">
      <c r="A2091" s="65">
        <v>5230</v>
      </c>
      <c r="B2091" s="65" t="s">
        <v>263</v>
      </c>
      <c r="C2091" s="65" t="s">
        <v>264</v>
      </c>
      <c r="D2091" s="39">
        <v>3.5</v>
      </c>
      <c r="E2091" s="41">
        <v>3.4077496278736894</v>
      </c>
      <c r="F2091" s="116">
        <v>1957</v>
      </c>
      <c r="G20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1" s="39"/>
      <c r="I2091" s="41">
        <v>0.66999999999999993</v>
      </c>
      <c r="J2091" s="23">
        <f>(Tabela1[[#This Row],[real]]-1)^3/Tabela1[[#This Row],[Z]]*0.00002</f>
        <v>4.1666705801630992E-4</v>
      </c>
      <c r="K2091" s="66">
        <v>3137.8393836477467</v>
      </c>
      <c r="L2091" s="66">
        <v>5397.2913611643771</v>
      </c>
      <c r="M2091" s="67">
        <v>42409</v>
      </c>
      <c r="N2091" s="22">
        <f>IF(Tabela1[[#This Row],[Entry]]=$B$1,Tabela1[[#This Row],[real]],Tabela1[[#This Row],[L2]]/Tabela1[[#This Row],[days2]])</f>
        <v>3.5671651587880655</v>
      </c>
      <c r="O2091" s="42">
        <f>IF(Tabela1[[#This Row],[Entry]]=$B$1,Tabela1[[#This Row],[real]],Tabela1[[#This Row],[L]]/($B$1-Tabela1[[#This Row],[Entry]]))</f>
        <v>3.5814806643426524</v>
      </c>
      <c r="P2091" s="115">
        <v>879.64510864246586</v>
      </c>
      <c r="Q2091" s="43">
        <f>MIN(500,$B$1-Tabela1[[#This Row],[Entry]])</f>
        <v>500</v>
      </c>
      <c r="R2091" s="41">
        <f>(0.25-Tabela1[[#This Row],[days]]/2000)*$L$2+(Tabela1[[#This Row],[days]]/2000+0.75)*(IF(Tabela1[[#This Row],[real]]&gt;Tabela1[[#This Row],[AV2]],0.4*Tabela1[[#This Row],[real]]+0.6*Tabela1[[#This Row],[AV2]],Tabela1[[#This Row],[AV2]]))</f>
        <v>3.5671651587880655</v>
      </c>
      <c r="S2091" s="42">
        <f>Tabela1[[#This Row],[real]]-Tabela1[[#This Row],[AV2]]</f>
        <v>-0.1594155309143761</v>
      </c>
      <c r="T2091" s="64">
        <f>Tabela1[[#This Row],[real]]/Tabela1[[#This Row],[AV2]]</f>
        <v>0.95531030277035534</v>
      </c>
      <c r="U2091" s="168">
        <v>43305</v>
      </c>
      <c r="V2091" s="191" t="s">
        <v>4961</v>
      </c>
      <c r="W2091" s="191"/>
      <c r="X2091" s="2"/>
    </row>
    <row r="2092" spans="1:24" x14ac:dyDescent="0.2">
      <c r="A2092" s="65">
        <v>546</v>
      </c>
      <c r="B2092" s="65" t="s">
        <v>186</v>
      </c>
      <c r="C2092" s="65" t="s">
        <v>196</v>
      </c>
      <c r="D2092" s="39">
        <v>4</v>
      </c>
      <c r="E2092" s="41">
        <v>3.871890843252241</v>
      </c>
      <c r="F2092" s="116">
        <v>1988</v>
      </c>
      <c r="G20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2" s="39"/>
      <c r="I2092" s="41">
        <v>0.87</v>
      </c>
      <c r="J2092" s="23">
        <f>(Tabela1[[#This Row],[real]]-1)^3/Tabela1[[#This Row],[Z]]*0.00002</f>
        <v>5.4452087012287138E-4</v>
      </c>
      <c r="K2092" s="66">
        <v>3431.9792988518116</v>
      </c>
      <c r="L2092" s="66">
        <v>5839.2842514511012</v>
      </c>
      <c r="M2092" s="67">
        <v>42409</v>
      </c>
      <c r="N2092" s="22">
        <f>IF(Tabela1[[#This Row],[Entry]]=$B$1,Tabela1[[#This Row],[real]],Tabela1[[#This Row],[L2]]/Tabela1[[#This Row],[days2]])</f>
        <v>3.9015499149973092</v>
      </c>
      <c r="O2092" s="42">
        <f>IF(Tabela1[[#This Row],[Entry]]=$B$1,Tabela1[[#This Row],[real]],Tabela1[[#This Row],[L]]/($B$1-Tabela1[[#This Row],[Entry]]))</f>
        <v>3.874773889483146</v>
      </c>
      <c r="P2092" s="115">
        <v>879.64510864246586</v>
      </c>
      <c r="Q2092" s="43">
        <f>MIN(500,$B$1-Tabela1[[#This Row],[Entry]])</f>
        <v>500</v>
      </c>
      <c r="R2092" s="41">
        <f>(0.25-Tabela1[[#This Row],[days]]/2000)*$L$2+(Tabela1[[#This Row],[days]]/2000+0.75)*(IF(Tabela1[[#This Row],[real]]&gt;Tabela1[[#This Row],[AV2]],0.4*Tabela1[[#This Row],[real]]+0.6*Tabela1[[#This Row],[AV2]],Tabela1[[#This Row],[AV2]]))</f>
        <v>3.9015499149973092</v>
      </c>
      <c r="S2092" s="42">
        <f>Tabela1[[#This Row],[real]]-Tabela1[[#This Row],[AV2]]</f>
        <v>-2.9659071745068211E-2</v>
      </c>
      <c r="T2092" s="64">
        <f>Tabela1[[#This Row],[real]]/Tabela1[[#This Row],[AV2]]</f>
        <v>0.99239813089893825</v>
      </c>
      <c r="U2092" s="168">
        <v>43302</v>
      </c>
      <c r="V2092" s="191" t="s">
        <v>3938</v>
      </c>
      <c r="W2092" s="191"/>
      <c r="X2092" s="2"/>
    </row>
    <row r="2093" spans="1:24" x14ac:dyDescent="0.2">
      <c r="A2093" s="10">
        <v>7970</v>
      </c>
      <c r="B2093" s="10" t="s">
        <v>1152</v>
      </c>
      <c r="C2093" s="10" t="s">
        <v>1153</v>
      </c>
      <c r="D2093" s="2">
        <v>3.5</v>
      </c>
      <c r="E2093" s="21">
        <v>3.1939369745738118</v>
      </c>
      <c r="F2093" s="116">
        <v>1972</v>
      </c>
      <c r="G20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6.716891767367887</v>
      </c>
      <c r="I2093" s="21">
        <v>0.63</v>
      </c>
      <c r="J2093" s="23">
        <f>(Tabela1[[#This Row],[real]]-1)^3/Tabela1[[#This Row],[Z]]*0.00002</f>
        <v>3.3524467510360491E-4</v>
      </c>
      <c r="K2093" s="24">
        <v>2979.8313722808653</v>
      </c>
      <c r="L2093" s="66">
        <v>5146.7190460134161</v>
      </c>
      <c r="M2093" s="1">
        <v>42409</v>
      </c>
      <c r="N2093" s="22">
        <f>IF(Tabela1[[#This Row],[Entry]]=$B$1,Tabela1[[#This Row],[real]],Tabela1[[#This Row],[L2]]/Tabela1[[#This Row],[days2]])</f>
        <v>3.3875381594283676</v>
      </c>
      <c r="O2093" s="22">
        <f>IF(Tabela1[[#This Row],[Entry]]=$B$1,Tabela1[[#This Row],[real]],Tabela1[[#This Row],[L]]/($B$1-Tabela1[[#This Row],[Entry]]))</f>
        <v>3.4152083915152063</v>
      </c>
      <c r="P2093" s="35">
        <v>879.64510864246586</v>
      </c>
      <c r="Q2093" s="3">
        <f>MIN(500,$B$1-Tabela1[[#This Row],[Entry]])</f>
        <v>500</v>
      </c>
      <c r="R2093" s="21">
        <f>(0.25-Tabela1[[#This Row],[days]]/2000)*$L$2+(Tabela1[[#This Row],[days]]/2000+0.75)*(IF(Tabela1[[#This Row],[real]]&gt;Tabela1[[#This Row],[AV2]],0.4*Tabela1[[#This Row],[real]]+0.6*Tabela1[[#This Row],[AV2]],Tabela1[[#This Row],[AV2]]))</f>
        <v>3.3875381594283676</v>
      </c>
      <c r="S2093" s="22">
        <f>Tabela1[[#This Row],[real]]-Tabela1[[#This Row],[AV2]]</f>
        <v>-0.1936011848545558</v>
      </c>
      <c r="T2093" s="47">
        <f>Tabela1[[#This Row],[real]]/Tabela1[[#This Row],[AV2]]</f>
        <v>0.94284900250770154</v>
      </c>
      <c r="U2093" s="168">
        <v>43301</v>
      </c>
      <c r="V2093" s="191" t="s">
        <v>4419</v>
      </c>
      <c r="W2093" s="191"/>
      <c r="X2093" s="2"/>
    </row>
    <row r="2094" spans="1:24" x14ac:dyDescent="0.2">
      <c r="A2094" s="331">
        <v>90459</v>
      </c>
      <c r="B2094" s="331" t="s">
        <v>5383</v>
      </c>
      <c r="C2094" s="33" t="s">
        <v>5384</v>
      </c>
      <c r="D2094" s="332">
        <v>3</v>
      </c>
      <c r="E2094" s="333">
        <v>2.7478923637692847</v>
      </c>
      <c r="F2094" s="116">
        <v>1990</v>
      </c>
      <c r="G20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0.16984811256331969</v>
      </c>
      <c r="H2094" s="332"/>
      <c r="I2094" s="333">
        <v>0.24</v>
      </c>
      <c r="J2094" s="335">
        <f>(Tabela1[[#This Row],[real]]-1)^3/Tabela1[[#This Row],[Z]]*0.00002</f>
        <v>4.4500286699607786E-4</v>
      </c>
      <c r="K2094" s="336">
        <v>1338.4584203038135</v>
      </c>
      <c r="L2094" s="66">
        <v>1805.2900467224442</v>
      </c>
      <c r="M2094" s="337">
        <v>43301</v>
      </c>
      <c r="N2094" s="338">
        <f>IF(Tabela1[[#This Row],[Entry]]=$B$1,Tabela1[[#This Row],[real]],Tabela1[[#This Row],[L2]]/Tabela1[[#This Row],[days2]])</f>
        <v>2.912697126809535</v>
      </c>
      <c r="O2094" s="338">
        <f>IF(Tabela1[[#This Row],[Entry]]=$B$1,Tabela1[[#This Row],[real]],Tabela1[[#This Row],[L]]/($B$1-Tabela1[[#This Row],[Entry]]))</f>
        <v>2.9354309702803971</v>
      </c>
      <c r="P2094" s="334">
        <v>459.52543708858371</v>
      </c>
      <c r="Q2094" s="339">
        <f>MIN(500,$B$1-Tabela1[[#This Row],[Entry]])</f>
        <v>500</v>
      </c>
      <c r="R2094" s="333">
        <f>(0.25-Tabela1[[#This Row],[days]]/2000)*$L$2+(Tabela1[[#This Row],[days]]/2000+0.75)*(IF(Tabela1[[#This Row],[real]]&gt;Tabela1[[#This Row],[AV2]],0.4*Tabela1[[#This Row],[real]]+0.6*Tabela1[[#This Row],[AV2]],Tabela1[[#This Row],[AV2]]))</f>
        <v>2.912697126809535</v>
      </c>
      <c r="S2094" s="338">
        <f>Tabela1[[#This Row],[real]]-Tabela1[[#This Row],[AV2]]</f>
        <v>-0.16480476304025027</v>
      </c>
      <c r="T2094" s="338">
        <f>Tabela1[[#This Row],[real]]/Tabela1[[#This Row],[AV2]]</f>
        <v>0.94341850324109344</v>
      </c>
      <c r="U2094" s="340">
        <v>43301</v>
      </c>
      <c r="V2094" s="191" t="s">
        <v>5239</v>
      </c>
      <c r="W2094" s="191"/>
      <c r="X2094" s="2"/>
    </row>
    <row r="2095" spans="1:24" x14ac:dyDescent="0.2">
      <c r="A2095" s="65">
        <v>33219</v>
      </c>
      <c r="B2095" s="65" t="s">
        <v>2693</v>
      </c>
      <c r="C2095" s="65" t="s">
        <v>2694</v>
      </c>
      <c r="D2095" s="39">
        <v>3</v>
      </c>
      <c r="E2095" s="41">
        <v>3.0427530082946581</v>
      </c>
      <c r="F2095" s="116">
        <v>2002</v>
      </c>
      <c r="G20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5" s="39"/>
      <c r="I2095" s="41">
        <v>0.5</v>
      </c>
      <c r="J2095" s="23">
        <f>(Tabela1[[#This Row],[real]]-1)^3/Tabela1[[#This Row],[Z]]*0.00002</f>
        <v>3.4096324650547723E-4</v>
      </c>
      <c r="K2095" s="66">
        <v>2703.8585288738154</v>
      </c>
      <c r="L2095" s="66">
        <v>4613.9847485325981</v>
      </c>
      <c r="M2095" s="67">
        <v>42409</v>
      </c>
      <c r="N2095" s="22">
        <f>IF(Tabela1[[#This Row],[Entry]]=$B$1,Tabela1[[#This Row],[real]],Tabela1[[#This Row],[L2]]/Tabela1[[#This Row],[days2]])</f>
        <v>3.0738061319372449</v>
      </c>
      <c r="O2095" s="42">
        <f>IF(Tabela1[[#This Row],[Entry]]=$B$1,Tabela1[[#This Row],[real]],Tabela1[[#This Row],[L]]/($B$1-Tabela1[[#This Row],[Entry]]))</f>
        <v>3.0617018902007951</v>
      </c>
      <c r="P2095" s="115">
        <v>879.64510864246586</v>
      </c>
      <c r="Q2095" s="43">
        <f>MIN(500,$B$1-Tabela1[[#This Row],[Entry]])</f>
        <v>500</v>
      </c>
      <c r="R20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3.0738061319372449</v>
      </c>
      <c r="S2095" s="42">
        <f>Tabela1[[#This Row],[real]]-Tabela1[[#This Row],[AV2]]</f>
        <v>-3.1053123642586833E-2</v>
      </c>
      <c r="T2095" s="64">
        <f>Tabela1[[#This Row],[real]]/Tabela1[[#This Row],[AV2]]</f>
        <v>0.98989750091265005</v>
      </c>
      <c r="U2095" s="168">
        <v>43299</v>
      </c>
      <c r="V2095" s="191" t="s">
        <v>4070</v>
      </c>
      <c r="W2095" s="191"/>
      <c r="X2095" s="2"/>
    </row>
    <row r="2096" spans="1:24" x14ac:dyDescent="0.2">
      <c r="A2096" s="65">
        <v>5591106</v>
      </c>
      <c r="B2096" s="65" t="s">
        <v>150</v>
      </c>
      <c r="C2096" s="65" t="s">
        <v>3070</v>
      </c>
      <c r="D2096" s="39">
        <v>3</v>
      </c>
      <c r="E2096" s="41">
        <v>3.0673431904873034</v>
      </c>
      <c r="F2096" s="116">
        <v>2011</v>
      </c>
      <c r="G20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6" s="39"/>
      <c r="I2096" s="41">
        <v>0.49</v>
      </c>
      <c r="J2096" s="23">
        <f>(Tabela1[[#This Row],[real]]-1)^3/Tabela1[[#This Row],[Z]]*0.00002</f>
        <v>3.6063813576074009E-4</v>
      </c>
      <c r="K2096" s="66">
        <v>2420.405758971297</v>
      </c>
      <c r="L2096" s="66">
        <v>3991.2293269735269</v>
      </c>
      <c r="M2096" s="67">
        <v>42634</v>
      </c>
      <c r="N2096" s="22">
        <f>IF(Tabela1[[#This Row],[Entry]]=$B$1,Tabela1[[#This Row],[real]],Tabela1[[#This Row],[L2]]/Tabela1[[#This Row],[days2]])</f>
        <v>3.1227427684302156</v>
      </c>
      <c r="O2096" s="42">
        <f>IF(Tabela1[[#This Row],[Entry]]=$B$1,Tabela1[[#This Row],[real]],Tabela1[[#This Row],[L]]/($B$1-Tabela1[[#This Row],[Entry]]))</f>
        <v>3.1132834063756061</v>
      </c>
      <c r="P2096" s="115">
        <v>775.08970109248571</v>
      </c>
      <c r="Q2096" s="43">
        <f>MIN(500,$B$1-Tabela1[[#This Row],[Entry]])</f>
        <v>500</v>
      </c>
      <c r="R2096" s="41">
        <f>(0.25-Tabela1[[#This Row],[days]]/2000)*$L$2+(Tabela1[[#This Row],[days]]/2000+0.75)*(IF(Tabela1[[#This Row],[real]]&gt;Tabela1[[#This Row],[AV2]],0.4*Tabela1[[#This Row],[real]]+0.6*Tabela1[[#This Row],[AV2]],Tabela1[[#This Row],[AV2]]))</f>
        <v>3.1227427684302156</v>
      </c>
      <c r="S2096" s="42">
        <f>Tabela1[[#This Row],[real]]-Tabela1[[#This Row],[AV2]]</f>
        <v>-5.539957794291217E-2</v>
      </c>
      <c r="T2096" s="64">
        <f>Tabela1[[#This Row],[real]]/Tabela1[[#This Row],[AV2]]</f>
        <v>0.98225932071543598</v>
      </c>
      <c r="U2096" s="172">
        <v>43299</v>
      </c>
      <c r="V2096" s="191" t="s">
        <v>4028</v>
      </c>
      <c r="W2096" s="191"/>
      <c r="X2096" s="2"/>
    </row>
    <row r="2097" spans="1:24" x14ac:dyDescent="0.2">
      <c r="A2097" s="65">
        <v>4712010</v>
      </c>
      <c r="B2097" s="65" t="s">
        <v>510</v>
      </c>
      <c r="C2097" s="65" t="s">
        <v>2422</v>
      </c>
      <c r="D2097" s="39">
        <v>3</v>
      </c>
      <c r="E2097" s="41">
        <v>3.1365050187448018</v>
      </c>
      <c r="F2097" s="116">
        <v>2013</v>
      </c>
      <c r="G20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7" s="39"/>
      <c r="I2097" s="41">
        <v>0.65999999999999992</v>
      </c>
      <c r="J2097" s="23">
        <f>(Tabela1[[#This Row],[real]]-1)^3/Tabela1[[#This Row],[Z]]*0.00002</f>
        <v>2.9552744025635076E-4</v>
      </c>
      <c r="K2097" s="66">
        <v>2799.0244457318986</v>
      </c>
      <c r="L2097" s="66">
        <v>4785.1504822889665</v>
      </c>
      <c r="M2097" s="67">
        <v>42409</v>
      </c>
      <c r="N2097" s="22">
        <f>IF(Tabela1[[#This Row],[Entry]]=$B$1,Tabela1[[#This Row],[real]],Tabela1[[#This Row],[L2]]/Tabela1[[#This Row],[days2]])</f>
        <v>3.1819928494248808</v>
      </c>
      <c r="O2097" s="42">
        <f>IF(Tabela1[[#This Row],[Entry]]=$B$1,Tabela1[[#This Row],[real]],Tabela1[[#This Row],[L]]/($B$1-Tabela1[[#This Row],[Entry]]))</f>
        <v>3.1752823372853127</v>
      </c>
      <c r="P2097" s="115">
        <v>879.64510864246586</v>
      </c>
      <c r="Q2097" s="43">
        <f>MIN(500,$B$1-Tabela1[[#This Row],[Entry]])</f>
        <v>500</v>
      </c>
      <c r="R2097" s="41">
        <f>(0.25-Tabela1[[#This Row],[days]]/2000)*$L$2+(Tabela1[[#This Row],[days]]/2000+0.75)*(IF(Tabela1[[#This Row],[real]]&gt;Tabela1[[#This Row],[AV2]],0.4*Tabela1[[#This Row],[real]]+0.6*Tabela1[[#This Row],[AV2]],Tabela1[[#This Row],[AV2]]))</f>
        <v>3.1819928494248808</v>
      </c>
      <c r="S2097" s="42">
        <f>Tabela1[[#This Row],[real]]-Tabela1[[#This Row],[AV2]]</f>
        <v>-4.5487830680079E-2</v>
      </c>
      <c r="T2097" s="64">
        <f>Tabela1[[#This Row],[real]]/Tabela1[[#This Row],[AV2]]</f>
        <v>0.98570460939649795</v>
      </c>
      <c r="U2097" s="172">
        <v>43299</v>
      </c>
      <c r="V2097" s="191" t="s">
        <v>5080</v>
      </c>
      <c r="W2097" s="191"/>
      <c r="X2097" s="2"/>
    </row>
    <row r="2098" spans="1:24" x14ac:dyDescent="0.2">
      <c r="A2098" s="65">
        <v>21222</v>
      </c>
      <c r="B2098" s="65" t="s">
        <v>391</v>
      </c>
      <c r="C2098" s="65" t="s">
        <v>392</v>
      </c>
      <c r="D2098" s="39">
        <v>3.5</v>
      </c>
      <c r="E2098" s="41">
        <v>3.3565371652602281</v>
      </c>
      <c r="F2098" s="116">
        <v>1993</v>
      </c>
      <c r="G20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8" s="39"/>
      <c r="I2098" s="41">
        <v>0.74</v>
      </c>
      <c r="J2098" s="23">
        <f>(Tabela1[[#This Row],[real]]-1)^3/Tabela1[[#This Row],[Z]]*0.00002</f>
        <v>3.5368867684447213E-4</v>
      </c>
      <c r="K2098" s="66">
        <v>2714.8320716333342</v>
      </c>
      <c r="L2098" s="66">
        <v>4521.5823104461124</v>
      </c>
      <c r="M2098" s="67">
        <v>42409</v>
      </c>
      <c r="N2098" s="22">
        <f>IF(Tabela1[[#This Row],[Entry]]=$B$1,Tabela1[[#This Row],[real]],Tabela1[[#This Row],[L2]]/Tabela1[[#This Row],[days2]])</f>
        <v>3.0862810978657813</v>
      </c>
      <c r="O2098" s="42">
        <f>IF(Tabela1[[#This Row],[Entry]]=$B$1,Tabela1[[#This Row],[real]],Tabela1[[#This Row],[L]]/($B$1-Tabela1[[#This Row],[Entry]]))</f>
        <v>3.000386403746591</v>
      </c>
      <c r="P2098" s="115">
        <v>879.64510864246586</v>
      </c>
      <c r="Q2098" s="43">
        <f>MIN(500,$B$1-Tabela1[[#This Row],[Entry]])</f>
        <v>500</v>
      </c>
      <c r="R2098" s="41">
        <f>(0.25-Tabela1[[#This Row],[days]]/2000)*$L$2+(Tabela1[[#This Row],[days]]/2000+0.75)*(IF(Tabela1[[#This Row],[real]]&gt;Tabela1[[#This Row],[AV2]],0.4*Tabela1[[#This Row],[real]]+0.6*Tabela1[[#This Row],[AV2]],Tabela1[[#This Row],[AV2]]))</f>
        <v>3.1943835248235599</v>
      </c>
      <c r="S2098" s="42">
        <f>Tabela1[[#This Row],[real]]-Tabela1[[#This Row],[AV2]]</f>
        <v>0.27025606739444674</v>
      </c>
      <c r="T2098" s="64">
        <f>Tabela1[[#This Row],[real]]/Tabela1[[#This Row],[AV2]]</f>
        <v>1.0875668997167283</v>
      </c>
      <c r="U2098" s="168">
        <v>43299</v>
      </c>
      <c r="V2098" s="191" t="s">
        <v>4913</v>
      </c>
      <c r="W2098" s="191"/>
      <c r="X2098" s="2"/>
    </row>
    <row r="2099" spans="1:24" x14ac:dyDescent="0.2">
      <c r="A2099" s="65">
        <v>5121</v>
      </c>
      <c r="B2099" s="65" t="s">
        <v>603</v>
      </c>
      <c r="C2099" s="65" t="s">
        <v>604</v>
      </c>
      <c r="D2099" s="39">
        <v>3</v>
      </c>
      <c r="E2099" s="41">
        <v>2.9400669335755647</v>
      </c>
      <c r="F2099" s="116">
        <v>1979</v>
      </c>
      <c r="G20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099" s="39"/>
      <c r="I2099" s="41">
        <v>0.49</v>
      </c>
      <c r="J2099" s="23">
        <f>(Tabela1[[#This Row],[real]]-1)^3/Tabela1[[#This Row],[Z]]*0.00002</f>
        <v>2.9804652080365259E-4</v>
      </c>
      <c r="K2099" s="66">
        <v>2477.0971111765166</v>
      </c>
      <c r="L2099" s="66">
        <v>4172.5436046245168</v>
      </c>
      <c r="M2099" s="67">
        <v>42409</v>
      </c>
      <c r="N2099" s="22">
        <f>IF(Tabela1[[#This Row],[Entry]]=$B$1,Tabela1[[#This Row],[real]],Tabela1[[#This Row],[L2]]/Tabela1[[#This Row],[days2]])</f>
        <v>2.8160187407844037</v>
      </c>
      <c r="O2099" s="42">
        <f>IF(Tabela1[[#This Row],[Entry]]=$B$1,Tabela1[[#This Row],[real]],Tabela1[[#This Row],[L]]/($B$1-Tabela1[[#This Row],[Entry]]))</f>
        <v>2.7687747874084385</v>
      </c>
      <c r="P2099" s="115">
        <v>879.64510864246586</v>
      </c>
      <c r="Q2099" s="43">
        <f>MIN(500,$B$1-Tabela1[[#This Row],[Entry]])</f>
        <v>500</v>
      </c>
      <c r="R2099" s="41">
        <f>(0.25-Tabela1[[#This Row],[days]]/2000)*$L$2+(Tabela1[[#This Row],[days]]/2000+0.75)*(IF(Tabela1[[#This Row],[real]]&gt;Tabela1[[#This Row],[AV2]],0.4*Tabela1[[#This Row],[real]]+0.6*Tabela1[[#This Row],[AV2]],Tabela1[[#This Row],[AV2]]))</f>
        <v>2.865638017900868</v>
      </c>
      <c r="S2099" s="42">
        <f>Tabela1[[#This Row],[real]]-Tabela1[[#This Row],[AV2]]</f>
        <v>0.12404819279116097</v>
      </c>
      <c r="T2099" s="64">
        <f>Tabela1[[#This Row],[real]]/Tabela1[[#This Row],[AV2]]</f>
        <v>1.0440509116628276</v>
      </c>
      <c r="U2099" s="168">
        <v>43298</v>
      </c>
      <c r="V2099" s="191" t="s">
        <v>5208</v>
      </c>
      <c r="W2099" s="191"/>
      <c r="X2099" s="2"/>
    </row>
    <row r="2100" spans="1:24" x14ac:dyDescent="0.2">
      <c r="A2100" s="65">
        <v>14610</v>
      </c>
      <c r="B2100" s="65" t="s">
        <v>1839</v>
      </c>
      <c r="C2100" s="65" t="s">
        <v>1840</v>
      </c>
      <c r="D2100" s="39">
        <v>3</v>
      </c>
      <c r="E2100" s="41">
        <v>3.1137054268681186</v>
      </c>
      <c r="F2100" s="116">
        <v>2001</v>
      </c>
      <c r="G21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0" s="39"/>
      <c r="I2100" s="41">
        <v>0.61</v>
      </c>
      <c r="J2100" s="23">
        <f>(Tabela1[[#This Row],[real]]-1)^3/Tabela1[[#This Row],[Z]]*0.00002</f>
        <v>3.0962323789661118E-4</v>
      </c>
      <c r="K2100" s="66">
        <v>2578.5161707409329</v>
      </c>
      <c r="L2100" s="66">
        <v>4324.8246512722599</v>
      </c>
      <c r="M2100" s="67">
        <v>42409</v>
      </c>
      <c r="N2100" s="22">
        <f>IF(Tabela1[[#This Row],[Entry]]=$B$1,Tabela1[[#This Row],[real]],Tabela1[[#This Row],[L2]]/Tabela1[[#This Row],[days2]])</f>
        <v>2.9313141690974578</v>
      </c>
      <c r="O2100" s="42">
        <f>IF(Tabela1[[#This Row],[Entry]]=$B$1,Tabela1[[#This Row],[real]],Tabela1[[#This Row],[L]]/($B$1-Tabela1[[#This Row],[Entry]]))</f>
        <v>2.8698239225429729</v>
      </c>
      <c r="P2100" s="115">
        <v>879.64510864246586</v>
      </c>
      <c r="Q2100" s="43">
        <f>MIN(500,$B$1-Tabela1[[#This Row],[Entry]])</f>
        <v>500</v>
      </c>
      <c r="R2100" s="41">
        <f>(0.25-Tabela1[[#This Row],[days]]/2000)*$L$2+(Tabela1[[#This Row],[days]]/2000+0.75)*(IF(Tabela1[[#This Row],[real]]&gt;Tabela1[[#This Row],[AV2]],0.4*Tabela1[[#This Row],[real]]+0.6*Tabela1[[#This Row],[AV2]],Tabela1[[#This Row],[AV2]]))</f>
        <v>3.0042706722057222</v>
      </c>
      <c r="S2100" s="42">
        <f>Tabela1[[#This Row],[real]]-Tabela1[[#This Row],[AV2]]</f>
        <v>0.18239125777066079</v>
      </c>
      <c r="T2100" s="64">
        <f>Tabela1[[#This Row],[real]]/Tabela1[[#This Row],[AV2]]</f>
        <v>1.0622216682515537</v>
      </c>
      <c r="U2100" s="172">
        <v>43298</v>
      </c>
      <c r="V2100" s="191" t="s">
        <v>4004</v>
      </c>
      <c r="W2100" s="191"/>
      <c r="X2100" s="2"/>
    </row>
    <row r="2101" spans="1:24" x14ac:dyDescent="0.2">
      <c r="A2101" s="65">
        <v>1990</v>
      </c>
      <c r="B2101" s="65" t="s">
        <v>3108</v>
      </c>
      <c r="C2101" s="65" t="s">
        <v>3109</v>
      </c>
      <c r="D2101" s="39">
        <v>3</v>
      </c>
      <c r="E2101" s="41">
        <v>3.0114532951320485</v>
      </c>
      <c r="F2101" s="116">
        <v>1982</v>
      </c>
      <c r="G21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1" s="39"/>
      <c r="I2101" s="41">
        <v>0.41</v>
      </c>
      <c r="J2101" s="23">
        <f>(Tabela1[[#This Row],[real]]-1)^3/Tabela1[[#This Row],[Z]]*0.00002</f>
        <v>3.9698673716199382E-4</v>
      </c>
      <c r="K2101" s="66">
        <v>2169.855648007062</v>
      </c>
      <c r="L2101" s="66">
        <v>3474.773672320438</v>
      </c>
      <c r="M2101" s="67">
        <v>42648</v>
      </c>
      <c r="N2101" s="22">
        <f>IF(Tabela1[[#This Row],[Entry]]=$B$1,Tabela1[[#This Row],[real]],Tabela1[[#This Row],[L2]]/Tabela1[[#This Row],[days2]])</f>
        <v>2.8231859623298647</v>
      </c>
      <c r="O2101" s="42">
        <f>IF(Tabela1[[#This Row],[Entry]]=$B$1,Tabela1[[#This Row],[real]],Tabela1[[#This Row],[L]]/($B$1-Tabela1[[#This Row],[Entry]]))</f>
        <v>2.7403577857416703</v>
      </c>
      <c r="P2101" s="115">
        <v>768.58403128937528</v>
      </c>
      <c r="Q2101" s="43">
        <f>MIN(500,$B$1-Tabela1[[#This Row],[Entry]])</f>
        <v>500</v>
      </c>
      <c r="R2101" s="41">
        <f>(0.25-Tabela1[[#This Row],[days]]/2000)*$L$2+(Tabela1[[#This Row],[days]]/2000+0.75)*(IF(Tabela1[[#This Row],[real]]&gt;Tabela1[[#This Row],[AV2]],0.4*Tabela1[[#This Row],[real]]+0.6*Tabela1[[#This Row],[AV2]],Tabela1[[#This Row],[AV2]]))</f>
        <v>2.8984928954507385</v>
      </c>
      <c r="S2101" s="42">
        <f>Tabela1[[#This Row],[real]]-Tabela1[[#This Row],[AV2]]</f>
        <v>0.18826733280218377</v>
      </c>
      <c r="T2101" s="64">
        <f>Tabela1[[#This Row],[real]]/Tabela1[[#This Row],[AV2]]</f>
        <v>1.0666861252904551</v>
      </c>
      <c r="U2101" s="168">
        <v>43297</v>
      </c>
      <c r="V2101" s="191" t="s">
        <v>4513</v>
      </c>
      <c r="W2101" s="191"/>
      <c r="X2101" s="2"/>
    </row>
    <row r="2102" spans="1:24" x14ac:dyDescent="0.2">
      <c r="A2102" s="65">
        <v>6053920</v>
      </c>
      <c r="B2102" s="65" t="s">
        <v>2823</v>
      </c>
      <c r="C2102" s="65" t="s">
        <v>2824</v>
      </c>
      <c r="D2102" s="39">
        <v>3</v>
      </c>
      <c r="E2102" s="41">
        <v>3.0134822045113552</v>
      </c>
      <c r="F2102" s="116">
        <v>2014</v>
      </c>
      <c r="G21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2" s="39"/>
      <c r="I2102" s="41">
        <v>0.45999999999999996</v>
      </c>
      <c r="J2102" s="23">
        <f>(Tabela1[[#This Row],[real]]-1)^3/Tabela1[[#This Row],[Z]]*0.00002</f>
        <v>3.5490780538370939E-4</v>
      </c>
      <c r="K2102" s="66">
        <v>2574.8072682730158</v>
      </c>
      <c r="L2102" s="66">
        <v>4344.2878705148432</v>
      </c>
      <c r="M2102" s="67">
        <v>42507</v>
      </c>
      <c r="N2102" s="22">
        <f>IF(Tabela1[[#This Row],[Entry]]=$B$1,Tabela1[[#This Row],[real]],Tabela1[[#This Row],[L2]]/Tabela1[[#This Row],[days2]])</f>
        <v>3.0869086886033301</v>
      </c>
      <c r="O2102" s="42">
        <f>IF(Tabela1[[#This Row],[Entry]]=$B$1,Tabela1[[#This Row],[real]],Tabela1[[#This Row],[L]]/($B$1-Tabela1[[#This Row],[Entry]]))</f>
        <v>3.0832419237152897</v>
      </c>
      <c r="P2102" s="115">
        <v>834.10542002069576</v>
      </c>
      <c r="Q2102" s="43">
        <f>MIN(500,$B$1-Tabela1[[#This Row],[Entry]])</f>
        <v>500</v>
      </c>
      <c r="R2102" s="41">
        <f>(0.25-Tabela1[[#This Row],[days]]/2000)*$L$2+(Tabela1[[#This Row],[days]]/2000+0.75)*(IF(Tabela1[[#This Row],[real]]&gt;Tabela1[[#This Row],[AV2]],0.4*Tabela1[[#This Row],[real]]+0.6*Tabela1[[#This Row],[AV2]],Tabela1[[#This Row],[AV2]]))</f>
        <v>3.0869086886033301</v>
      </c>
      <c r="S2102" s="42">
        <f>Tabela1[[#This Row],[real]]-Tabela1[[#This Row],[AV2]]</f>
        <v>-7.3426484091974942E-2</v>
      </c>
      <c r="T2102" s="64">
        <f>Tabela1[[#This Row],[real]]/Tabela1[[#This Row],[AV2]]</f>
        <v>0.97621358728132746</v>
      </c>
      <c r="U2102" s="168">
        <v>43297</v>
      </c>
      <c r="V2102" s="191" t="s">
        <v>4213</v>
      </c>
      <c r="W2102" s="191"/>
      <c r="X2102" s="2"/>
    </row>
    <row r="2103" spans="1:24" x14ac:dyDescent="0.2">
      <c r="A2103" s="65">
        <v>123665</v>
      </c>
      <c r="B2103" s="65" t="s">
        <v>372</v>
      </c>
      <c r="C2103" s="65" t="s">
        <v>373</v>
      </c>
      <c r="D2103" s="39">
        <v>3.5</v>
      </c>
      <c r="E2103" s="41">
        <v>3.2177511138331871</v>
      </c>
      <c r="F2103" s="116">
        <v>1999</v>
      </c>
      <c r="G21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3.8637279446475481</v>
      </c>
      <c r="H2103" s="39"/>
      <c r="I2103" s="41">
        <v>0.63</v>
      </c>
      <c r="J2103" s="23">
        <f>(Tabela1[[#This Row],[real]]-1)^3/Tabela1[[#This Row],[Z]]*0.00002</f>
        <v>3.4628036316664771E-4</v>
      </c>
      <c r="K2103" s="66">
        <v>2981.2198385161523</v>
      </c>
      <c r="L2103" s="66">
        <v>5138.8395970895272</v>
      </c>
      <c r="M2103" s="67">
        <v>42409</v>
      </c>
      <c r="N2103" s="22">
        <f>IF(Tabela1[[#This Row],[Entry]]=$B$1,Tabela1[[#This Row],[real]],Tabela1[[#This Row],[L2]]/Tabela1[[#This Row],[days2]])</f>
        <v>3.38911659853028</v>
      </c>
      <c r="O2103" s="42">
        <f>IF(Tabela1[[#This Row],[Entry]]=$B$1,Tabela1[[#This Row],[real]],Tabela1[[#This Row],[L]]/($B$1-Tabela1[[#This Row],[Entry]]))</f>
        <v>3.4099798255404958</v>
      </c>
      <c r="P2103" s="115">
        <v>879.64510864246586</v>
      </c>
      <c r="Q2103" s="43">
        <f>MIN(500,$B$1-Tabela1[[#This Row],[Entry]])</f>
        <v>500</v>
      </c>
      <c r="R2103" s="41">
        <f>(0.25-Tabela1[[#This Row],[days]]/2000)*$L$2+(Tabela1[[#This Row],[days]]/2000+0.75)*(IF(Tabela1[[#This Row],[real]]&gt;Tabela1[[#This Row],[AV2]],0.4*Tabela1[[#This Row],[real]]+0.6*Tabela1[[#This Row],[AV2]],Tabela1[[#This Row],[AV2]]))</f>
        <v>3.38911659853028</v>
      </c>
      <c r="S2103" s="42">
        <f>Tabela1[[#This Row],[real]]-Tabela1[[#This Row],[AV2]]</f>
        <v>-0.1713654846970929</v>
      </c>
      <c r="T2103" s="64">
        <f>Tabela1[[#This Row],[real]]/Tabela1[[#This Row],[AV2]]</f>
        <v>0.94943653317463106</v>
      </c>
      <c r="U2103" s="168">
        <v>43296</v>
      </c>
      <c r="V2103" s="191" t="s">
        <v>4859</v>
      </c>
      <c r="W2103" s="191"/>
      <c r="X2103" s="2"/>
    </row>
    <row r="2104" spans="1:24" x14ac:dyDescent="0.2">
      <c r="A2104" s="65">
        <v>933</v>
      </c>
      <c r="B2104" s="65" t="s">
        <v>2341</v>
      </c>
      <c r="C2104" s="65" t="s">
        <v>2341</v>
      </c>
      <c r="D2104" s="39">
        <v>3</v>
      </c>
      <c r="E2104" s="41">
        <v>2.9491083214294633</v>
      </c>
      <c r="F2104" s="116">
        <v>1992</v>
      </c>
      <c r="G21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4" s="39"/>
      <c r="I2104" s="41">
        <v>0.71</v>
      </c>
      <c r="J2104" s="23">
        <f>(Tabela1[[#This Row],[real]]-1)^3/Tabela1[[#This Row],[Z]]*0.00002</f>
        <v>2.0858331907825568E-4</v>
      </c>
      <c r="K2104" s="66">
        <v>2206.7743461830569</v>
      </c>
      <c r="L2104" s="66">
        <v>3603.6386046567545</v>
      </c>
      <c r="M2104" s="67">
        <v>42409</v>
      </c>
      <c r="N2104" s="22">
        <f>IF(Tabela1[[#This Row],[Entry]]=$B$1,Tabela1[[#This Row],[real]],Tabela1[[#This Row],[L2]]/Tabela1[[#This Row],[days2]])</f>
        <v>2.508709847302756</v>
      </c>
      <c r="O2104" s="42">
        <f>IF(Tabela1[[#This Row],[Entry]]=$B$1,Tabela1[[#This Row],[real]],Tabela1[[#This Row],[L]]/($B$1-Tabela1[[#This Row],[Entry]]))</f>
        <v>2.3912664928047476</v>
      </c>
      <c r="P2104" s="115">
        <v>879.64510864246586</v>
      </c>
      <c r="Q2104" s="43">
        <f>MIN(500,$B$1-Tabela1[[#This Row],[Entry]])</f>
        <v>500</v>
      </c>
      <c r="R2104" s="41">
        <f>(0.25-Tabela1[[#This Row],[days]]/2000)*$L$2+(Tabela1[[#This Row],[days]]/2000+0.75)*(IF(Tabela1[[#This Row],[real]]&gt;Tabela1[[#This Row],[AV2]],0.4*Tabela1[[#This Row],[real]]+0.6*Tabela1[[#This Row],[AV2]],Tabela1[[#This Row],[AV2]]))</f>
        <v>2.684869236953439</v>
      </c>
      <c r="S2104" s="42">
        <f>Tabela1[[#This Row],[real]]-Tabela1[[#This Row],[AV2]]</f>
        <v>0.4403984741267073</v>
      </c>
      <c r="T2104" s="64">
        <f>Tabela1[[#This Row],[real]]/Tabela1[[#This Row],[AV2]]</f>
        <v>1.175547791866087</v>
      </c>
      <c r="U2104" s="168">
        <v>43295</v>
      </c>
      <c r="V2104" s="191" t="s">
        <v>5226</v>
      </c>
      <c r="W2104" s="191"/>
      <c r="X2104" s="2"/>
    </row>
    <row r="2105" spans="1:24" x14ac:dyDescent="0.2">
      <c r="A2105" s="331">
        <v>7157877</v>
      </c>
      <c r="B2105" s="331" t="s">
        <v>5380</v>
      </c>
      <c r="C2105" s="331" t="s">
        <v>5381</v>
      </c>
      <c r="D2105" s="332">
        <v>3</v>
      </c>
      <c r="E2105" s="333">
        <v>3.1198995068850279</v>
      </c>
      <c r="F2105" s="116">
        <v>2016</v>
      </c>
      <c r="G21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5" s="332"/>
      <c r="I2105" s="333">
        <v>0.35</v>
      </c>
      <c r="J2105" s="335">
        <f>(Tabela1[[#This Row],[real]]-1)^3/Tabela1[[#This Row],[Z]]*0.00002</f>
        <v>5.4438703402628485E-4</v>
      </c>
      <c r="K2105" s="336">
        <v>1543.0851553161374</v>
      </c>
      <c r="L2105" s="66">
        <v>2089.4921526660569</v>
      </c>
      <c r="M2105" s="337">
        <v>43295</v>
      </c>
      <c r="N2105" s="338">
        <f>IF(Tabela1[[#This Row],[Entry]]=$B$1,Tabela1[[#This Row],[real]],Tabela1[[#This Row],[L2]]/Tabela1[[#This Row],[days2]])</f>
        <v>3.3345244358386918</v>
      </c>
      <c r="O2105" s="338">
        <f>IF(Tabela1[[#This Row],[Entry]]=$B$1,Tabela1[[#This Row],[real]],Tabela1[[#This Row],[L]]/($B$1-Tabela1[[#This Row],[Entry]]))</f>
        <v>3.3647216629083041</v>
      </c>
      <c r="P2105" s="334">
        <v>462.76018814899589</v>
      </c>
      <c r="Q2105" s="339">
        <f>MIN(500,$B$1-Tabela1[[#This Row],[Entry]])</f>
        <v>500</v>
      </c>
      <c r="R2105" s="333">
        <f>(0.25-Tabela1[[#This Row],[days]]/2000)*$L$2+(Tabela1[[#This Row],[days]]/2000+0.75)*(IF(Tabela1[[#This Row],[real]]&gt;Tabela1[[#This Row],[AV2]],0.4*Tabela1[[#This Row],[real]]+0.6*Tabela1[[#This Row],[AV2]],Tabela1[[#This Row],[AV2]]))</f>
        <v>3.3345244358386918</v>
      </c>
      <c r="S2105" s="338">
        <f>Tabela1[[#This Row],[real]]-Tabela1[[#This Row],[AV2]]</f>
        <v>-0.21462492895366392</v>
      </c>
      <c r="T2105" s="338">
        <f>Tabela1[[#This Row],[real]]/Tabela1[[#This Row],[AV2]]</f>
        <v>0.93563552072165823</v>
      </c>
      <c r="U2105" s="340">
        <v>43295</v>
      </c>
      <c r="V2105" s="191" t="s">
        <v>4652</v>
      </c>
      <c r="W2105" s="191"/>
      <c r="X2105" s="2"/>
    </row>
    <row r="2106" spans="1:24" x14ac:dyDescent="0.2">
      <c r="A2106" s="10">
        <v>3455169</v>
      </c>
      <c r="B2106" s="10" t="s">
        <v>209</v>
      </c>
      <c r="C2106" s="10" t="s">
        <v>488</v>
      </c>
      <c r="D2106" s="2">
        <v>4</v>
      </c>
      <c r="E2106" s="21">
        <v>3.8395749174602996</v>
      </c>
      <c r="F2106" s="116">
        <v>2011</v>
      </c>
      <c r="G21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6" s="39">
        <v>4</v>
      </c>
      <c r="I2106" s="21">
        <v>0.80999999999999994</v>
      </c>
      <c r="J2106" s="23">
        <f>(Tabela1[[#This Row],[real]]-1)^3/Tabela1[[#This Row],[Z]]*0.00002</f>
        <v>5.6533382474689817E-4</v>
      </c>
      <c r="K2106" s="24">
        <v>3349.039145898807</v>
      </c>
      <c r="L2106" s="66">
        <v>5670.6879528477994</v>
      </c>
      <c r="M2106" s="1">
        <v>42409</v>
      </c>
      <c r="N2106" s="22">
        <f>IF(Tabela1[[#This Row],[Entry]]=$B$1,Tabela1[[#This Row],[real]],Tabela1[[#This Row],[L2]]/Tabela1[[#This Row],[days2]])</f>
        <v>3.8072617161110518</v>
      </c>
      <c r="O2106" s="22">
        <f>IF(Tabela1[[#This Row],[Entry]]=$B$1,Tabela1[[#This Row],[real]],Tabela1[[#This Row],[L]]/($B$1-Tabela1[[#This Row],[Entry]]))</f>
        <v>3.7628984425001986</v>
      </c>
      <c r="P2106" s="35">
        <v>879.64510864246586</v>
      </c>
      <c r="Q2106" s="3">
        <f>MIN(500,$B$1-Tabela1[[#This Row],[Entry]])</f>
        <v>500</v>
      </c>
      <c r="R2106" s="21">
        <f>(0.25-Tabela1[[#This Row],[days]]/2000)*$L$2+(Tabela1[[#This Row],[days]]/2000+0.75)*(IF(Tabela1[[#This Row],[real]]&gt;Tabela1[[#This Row],[AV2]],0.4*Tabela1[[#This Row],[real]]+0.6*Tabela1[[#This Row],[AV2]],Tabela1[[#This Row],[AV2]]))</f>
        <v>3.8201869966507509</v>
      </c>
      <c r="S2106" s="22">
        <f>Tabela1[[#This Row],[real]]-Tabela1[[#This Row],[AV2]]</f>
        <v>3.2313201349247755E-2</v>
      </c>
      <c r="T2106" s="47">
        <f>Tabela1[[#This Row],[real]]/Tabela1[[#This Row],[AV2]]</f>
        <v>1.0084872550821786</v>
      </c>
      <c r="U2106" s="168">
        <v>43295</v>
      </c>
      <c r="V2106" s="191" t="s">
        <v>5019</v>
      </c>
      <c r="W2106" s="191"/>
      <c r="X2106" s="2"/>
    </row>
    <row r="2107" spans="1:24" x14ac:dyDescent="0.2">
      <c r="A2107" s="65">
        <v>5196712</v>
      </c>
      <c r="B2107" s="65" t="s">
        <v>462</v>
      </c>
      <c r="C2107" s="65" t="s">
        <v>2457</v>
      </c>
      <c r="D2107" s="39">
        <v>3</v>
      </c>
      <c r="E2107" s="41">
        <v>2.7901642451561997</v>
      </c>
      <c r="F2107" s="116">
        <v>2014</v>
      </c>
      <c r="G21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7" s="39"/>
      <c r="I2107" s="41">
        <v>0.5</v>
      </c>
      <c r="J2107" s="23">
        <f>(Tabela1[[#This Row],[real]]-1)^3/Tabela1[[#This Row],[Z]]*0.00002</f>
        <v>2.2947671674332081E-4</v>
      </c>
      <c r="K2107" s="66">
        <v>2379.0052442359447</v>
      </c>
      <c r="L2107" s="66">
        <v>4026.1185625334601</v>
      </c>
      <c r="M2107" s="67">
        <v>42409</v>
      </c>
      <c r="N2107" s="22">
        <f>IF(Tabela1[[#This Row],[Entry]]=$B$1,Tabela1[[#This Row],[real]],Tabela1[[#This Row],[L2]]/Tabela1[[#This Row],[days2]])</f>
        <v>2.7045057385783724</v>
      </c>
      <c r="O2107" s="42">
        <f>IF(Tabela1[[#This Row],[Entry]]=$B$1,Tabela1[[#This Row],[real]],Tabela1[[#This Row],[L]]/($B$1-Tabela1[[#This Row],[Entry]]))</f>
        <v>2.6716115212564433</v>
      </c>
      <c r="P2107" s="115">
        <v>879.64510864246586</v>
      </c>
      <c r="Q2107" s="43">
        <f>MIN(500,$B$1-Tabela1[[#This Row],[Entry]])</f>
        <v>500</v>
      </c>
      <c r="R2107" s="41">
        <f>(0.25-Tabela1[[#This Row],[days]]/2000)*$L$2+(Tabela1[[#This Row],[days]]/2000+0.75)*(IF(Tabela1[[#This Row],[real]]&gt;Tabela1[[#This Row],[AV2]],0.4*Tabela1[[#This Row],[real]]+0.6*Tabela1[[#This Row],[AV2]],Tabela1[[#This Row],[AV2]]))</f>
        <v>2.7387691412095032</v>
      </c>
      <c r="S2107" s="42">
        <f>Tabela1[[#This Row],[real]]-Tabela1[[#This Row],[AV2]]</f>
        <v>8.5658506577827254E-2</v>
      </c>
      <c r="T2107" s="64">
        <f>Tabela1[[#This Row],[real]]/Tabela1[[#This Row],[AV2]]</f>
        <v>1.0316725179599189</v>
      </c>
      <c r="U2107" s="168">
        <v>43293</v>
      </c>
      <c r="V2107" s="191" t="s">
        <v>5214</v>
      </c>
      <c r="W2107" s="191"/>
      <c r="X2107" s="2"/>
    </row>
    <row r="2108" spans="1:24" x14ac:dyDescent="0.2">
      <c r="A2108" s="386">
        <v>2855083</v>
      </c>
      <c r="B2108" s="386" t="s">
        <v>5378</v>
      </c>
      <c r="C2108" s="386" t="s">
        <v>5378</v>
      </c>
      <c r="D2108" s="387">
        <v>3</v>
      </c>
      <c r="E2108" s="388">
        <v>3.0062644188322687</v>
      </c>
      <c r="F2108" s="116">
        <v>2010</v>
      </c>
      <c r="G21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8" s="387"/>
      <c r="I2108" s="388">
        <v>0.32</v>
      </c>
      <c r="J2108" s="335">
        <f>(Tabela1[[#This Row],[real]]-1)^3/Tabela1[[#This Row],[Z]]*0.00002</f>
        <v>5.0471304559258088E-4</v>
      </c>
      <c r="K2108" s="390">
        <v>1483.0624039262202</v>
      </c>
      <c r="L2108" s="66">
        <v>2008.622851529688</v>
      </c>
      <c r="M2108" s="340">
        <v>43293</v>
      </c>
      <c r="N2108" s="338">
        <f>IF(Tabela1[[#This Row],[Entry]]=$B$1,Tabela1[[#This Row],[real]],Tabela1[[#This Row],[L2]]/Tabela1[[#This Row],[days2]])</f>
        <v>3.1973981781426293</v>
      </c>
      <c r="O2108" s="391">
        <f>IF(Tabela1[[#This Row],[Entry]]=$B$1,Tabela1[[#This Row],[real]],Tabela1[[#This Row],[L]]/($B$1-Tabela1[[#This Row],[Entry]]))</f>
        <v>3.2241137263718906</v>
      </c>
      <c r="P2108" s="389">
        <v>463.83413053288604</v>
      </c>
      <c r="Q2108" s="392">
        <f>MIN(500,$B$1-Tabela1[[#This Row],[Entry]])</f>
        <v>500</v>
      </c>
      <c r="R2108" s="388">
        <f>(0.25-Tabela1[[#This Row],[days]]/2000)*$L$2+(Tabela1[[#This Row],[days]]/2000+0.75)*(IF(Tabela1[[#This Row],[real]]&gt;Tabela1[[#This Row],[AV2]],0.4*Tabela1[[#This Row],[real]]+0.6*Tabela1[[#This Row],[AV2]],Tabela1[[#This Row],[AV2]]))</f>
        <v>3.1973981781426293</v>
      </c>
      <c r="S2108" s="391">
        <f>Tabela1[[#This Row],[real]]-Tabela1[[#This Row],[AV2]]</f>
        <v>-0.19113375931036058</v>
      </c>
      <c r="T2108" s="391">
        <f>Tabela1[[#This Row],[real]]/Tabela1[[#This Row],[AV2]]</f>
        <v>0.94022209663564948</v>
      </c>
      <c r="U2108" s="340">
        <v>43293</v>
      </c>
      <c r="V2108" s="191" t="s">
        <v>5379</v>
      </c>
      <c r="W2108" s="191"/>
      <c r="X2108" s="2"/>
    </row>
    <row r="2109" spans="1:24" x14ac:dyDescent="0.2">
      <c r="A2109" s="386">
        <v>3773058</v>
      </c>
      <c r="B2109" s="386" t="s">
        <v>5376</v>
      </c>
      <c r="C2109" s="386" t="s">
        <v>5377</v>
      </c>
      <c r="D2109" s="387">
        <v>3</v>
      </c>
      <c r="E2109" s="388">
        <v>3.079665207851924</v>
      </c>
      <c r="F2109" s="116">
        <v>2012</v>
      </c>
      <c r="G21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09" s="387"/>
      <c r="I2109" s="388">
        <v>0.32999999999999996</v>
      </c>
      <c r="J2109" s="335">
        <f>(Tabela1[[#This Row],[real]]-1)^3/Tabela1[[#This Row],[Z]]*0.00002</f>
        <v>5.4512529485633025E-4</v>
      </c>
      <c r="K2109" s="390">
        <v>1525.9083223287373</v>
      </c>
      <c r="L2109" s="66">
        <v>2067.8655409677194</v>
      </c>
      <c r="M2109" s="340">
        <v>43293</v>
      </c>
      <c r="N2109" s="338">
        <f>IF(Tabela1[[#This Row],[Entry]]=$B$1,Tabela1[[#This Row],[real]],Tabela1[[#This Row],[L2]]/Tabela1[[#This Row],[days2]])</f>
        <v>3.2897715409076604</v>
      </c>
      <c r="O2109" s="391">
        <f>IF(Tabela1[[#This Row],[Entry]]=$B$1,Tabela1[[#This Row],[real]],Tabela1[[#This Row],[L]]/($B$1-Tabela1[[#This Row],[Entry]]))</f>
        <v>3.3192063257908817</v>
      </c>
      <c r="P2109" s="389">
        <v>463.83413053288604</v>
      </c>
      <c r="Q2109" s="392">
        <f>MIN(500,$B$1-Tabela1[[#This Row],[Entry]])</f>
        <v>500</v>
      </c>
      <c r="R2109" s="388">
        <f>(0.25-Tabela1[[#This Row],[days]]/2000)*$L$2+(Tabela1[[#This Row],[days]]/2000+0.75)*(IF(Tabela1[[#This Row],[real]]&gt;Tabela1[[#This Row],[AV2]],0.4*Tabela1[[#This Row],[real]]+0.6*Tabela1[[#This Row],[AV2]],Tabela1[[#This Row],[AV2]]))</f>
        <v>3.2897715409076604</v>
      </c>
      <c r="S2109" s="391">
        <f>Tabela1[[#This Row],[real]]-Tabela1[[#This Row],[AV2]]</f>
        <v>-0.21010633305573645</v>
      </c>
      <c r="T2109" s="391">
        <f>Tabela1[[#This Row],[real]]/Tabela1[[#This Row],[AV2]]</f>
        <v>0.93613345776656354</v>
      </c>
      <c r="U2109" s="340">
        <v>43293</v>
      </c>
      <c r="V2109" s="191" t="s">
        <v>4145</v>
      </c>
      <c r="W2109" s="191"/>
      <c r="X2109" s="2"/>
    </row>
    <row r="2110" spans="1:24" x14ac:dyDescent="0.2">
      <c r="A2110" s="65">
        <v>13083</v>
      </c>
      <c r="B2110" s="65" t="s">
        <v>1090</v>
      </c>
      <c r="C2110" s="65" t="s">
        <v>1091</v>
      </c>
      <c r="D2110" s="39">
        <v>3.5</v>
      </c>
      <c r="E2110" s="41">
        <v>3.2978405533994155</v>
      </c>
      <c r="F2110" s="116">
        <v>1978</v>
      </c>
      <c r="G21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0" s="39"/>
      <c r="I2110" s="41">
        <v>0.64999999999999991</v>
      </c>
      <c r="J2110" s="23">
        <f>(Tabela1[[#This Row],[real]]-1)^3/Tabela1[[#This Row],[Z]]*0.00002</f>
        <v>3.7331574610846639E-4</v>
      </c>
      <c r="K2110" s="66">
        <v>3030.3014635484592</v>
      </c>
      <c r="L2110" s="66">
        <v>5212.5429632595869</v>
      </c>
      <c r="M2110" s="67">
        <v>42409</v>
      </c>
      <c r="N2110" s="22">
        <f>IF(Tabela1[[#This Row],[Entry]]=$B$1,Tabela1[[#This Row],[real]],Tabela1[[#This Row],[L2]]/Tabela1[[#This Row],[days2]])</f>
        <v>3.4449136745897979</v>
      </c>
      <c r="O2110" s="42">
        <f>IF(Tabela1[[#This Row],[Entry]]=$B$1,Tabela1[[#This Row],[real]],Tabela1[[#This Row],[L]]/($B$1-Tabela1[[#This Row],[Entry]]))</f>
        <v>3.4588871687190359</v>
      </c>
      <c r="P2110" s="115">
        <v>879.64510864246586</v>
      </c>
      <c r="Q2110" s="43">
        <f>MIN(500,$B$1-Tabela1[[#This Row],[Entry]])</f>
        <v>500</v>
      </c>
      <c r="R2110" s="41">
        <f>(0.25-Tabela1[[#This Row],[days]]/2000)*$L$2+(Tabela1[[#This Row],[days]]/2000+0.75)*(IF(Tabela1[[#This Row],[real]]&gt;Tabela1[[#This Row],[AV2]],0.4*Tabela1[[#This Row],[real]]+0.6*Tabela1[[#This Row],[AV2]],Tabela1[[#This Row],[AV2]]))</f>
        <v>3.4449136745897979</v>
      </c>
      <c r="S2110" s="42">
        <f>Tabela1[[#This Row],[real]]-Tabela1[[#This Row],[AV2]]</f>
        <v>-0.14707312119038241</v>
      </c>
      <c r="T2110" s="64">
        <f>Tabela1[[#This Row],[real]]/Tabela1[[#This Row],[AV2]]</f>
        <v>0.95730716787616021</v>
      </c>
      <c r="U2110" s="168">
        <v>43293</v>
      </c>
      <c r="V2110" s="191" t="s">
        <v>4485</v>
      </c>
      <c r="W2110" s="191"/>
      <c r="X2110" s="2"/>
    </row>
    <row r="2111" spans="1:24" x14ac:dyDescent="0.2">
      <c r="A2111" s="65">
        <v>4381965</v>
      </c>
      <c r="B2111" s="65" t="s">
        <v>430</v>
      </c>
      <c r="C2111" s="65" t="s">
        <v>430</v>
      </c>
      <c r="D2111" s="39">
        <v>3.5</v>
      </c>
      <c r="E2111" s="41">
        <v>3.3049236159830668</v>
      </c>
      <c r="F2111" s="116">
        <v>2013</v>
      </c>
      <c r="G21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1" s="39"/>
      <c r="I2111" s="41">
        <v>0.51</v>
      </c>
      <c r="J2111" s="23">
        <f>(Tabela1[[#This Row],[real]]-1)^3/Tabela1[[#This Row],[Z]]*0.00002</f>
        <v>4.8020804606943324E-4</v>
      </c>
      <c r="K2111" s="66">
        <v>2663.6220622902824</v>
      </c>
      <c r="L2111" s="66">
        <v>4416.7161147072075</v>
      </c>
      <c r="M2111" s="67">
        <v>42409</v>
      </c>
      <c r="N2111" s="22">
        <f>IF(Tabela1[[#This Row],[Entry]]=$B$1,Tabela1[[#This Row],[real]],Tabela1[[#This Row],[L2]]/Tabela1[[#This Row],[days2]])</f>
        <v>3.0280644274836965</v>
      </c>
      <c r="O2111" s="42">
        <f>IF(Tabela1[[#This Row],[Entry]]=$B$1,Tabela1[[#This Row],[real]],Tabela1[[#This Row],[L]]/($B$1-Tabela1[[#This Row],[Entry]]))</f>
        <v>2.9308003415442649</v>
      </c>
      <c r="P2111" s="115">
        <v>879.64510864246586</v>
      </c>
      <c r="Q2111" s="43">
        <f>MIN(500,$B$1-Tabela1[[#This Row],[Entry]])</f>
        <v>500</v>
      </c>
      <c r="R2111" s="41">
        <f>(0.25-Tabela1[[#This Row],[days]]/2000)*$L$2+(Tabela1[[#This Row],[days]]/2000+0.75)*(IF(Tabela1[[#This Row],[real]]&gt;Tabela1[[#This Row],[AV2]],0.4*Tabela1[[#This Row],[real]]+0.6*Tabela1[[#This Row],[AV2]],Tabela1[[#This Row],[AV2]]))</f>
        <v>3.1388081028834449</v>
      </c>
      <c r="S2111" s="42">
        <f>Tabela1[[#This Row],[real]]-Tabela1[[#This Row],[AV2]]</f>
        <v>0.2768591884993703</v>
      </c>
      <c r="T2111" s="64">
        <f>Tabela1[[#This Row],[real]]/Tabela1[[#This Row],[AV2]]</f>
        <v>1.0914310759000061</v>
      </c>
      <c r="U2111" s="168">
        <v>43293</v>
      </c>
      <c r="V2111" s="191" t="s">
        <v>4116</v>
      </c>
      <c r="W2111" s="191"/>
      <c r="X2111" s="2"/>
    </row>
    <row r="2112" spans="1:24" x14ac:dyDescent="0.2">
      <c r="A2112" s="386">
        <v>6323</v>
      </c>
      <c r="B2112" s="386" t="s">
        <v>467</v>
      </c>
      <c r="C2112" s="386" t="s">
        <v>5375</v>
      </c>
      <c r="D2112" s="387">
        <v>3.5</v>
      </c>
      <c r="E2112" s="388">
        <v>3.3359727942253214</v>
      </c>
      <c r="F2112" s="116">
        <v>1984</v>
      </c>
      <c r="G21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2" s="359"/>
      <c r="I2112" s="388">
        <v>0.35</v>
      </c>
      <c r="J2112" s="335">
        <f>(Tabela1[[#This Row],[real]]-1)^3/Tabela1[[#This Row],[Z]]*0.00002</f>
        <v>7.283922105107383E-4</v>
      </c>
      <c r="K2112" s="390">
        <v>1679.1923833421567</v>
      </c>
      <c r="L2112" s="66">
        <v>2280.6732026994086</v>
      </c>
      <c r="M2112" s="340">
        <v>43293</v>
      </c>
      <c r="N2112" s="338">
        <f>IF(Tabela1[[#This Row],[Entry]]=$B$1,Tabela1[[#This Row],[real]],Tabela1[[#This Row],[L2]]/Tabela1[[#This Row],[days2]])</f>
        <v>3.6202432568146281</v>
      </c>
      <c r="O2112" s="391">
        <f>IF(Tabela1[[#This Row],[Entry]]=$B$1,Tabela1[[#This Row],[real]],Tabela1[[#This Row],[L]]/($B$1-Tabela1[[#This Row],[Entry]]))</f>
        <v>3.6607916576234487</v>
      </c>
      <c r="P2112" s="389">
        <v>463.83413053288604</v>
      </c>
      <c r="Q2112" s="392">
        <f>MIN(500,$B$1-Tabela1[[#This Row],[Entry]])</f>
        <v>500</v>
      </c>
      <c r="R2112" s="388">
        <f>(0.25-Tabela1[[#This Row],[days]]/2000)*$L$2+(Tabela1[[#This Row],[days]]/2000+0.75)*(IF(Tabela1[[#This Row],[real]]&gt;Tabela1[[#This Row],[AV2]],0.4*Tabela1[[#This Row],[real]]+0.6*Tabela1[[#This Row],[AV2]],Tabela1[[#This Row],[AV2]]))</f>
        <v>3.6202432568146281</v>
      </c>
      <c r="S2112" s="391">
        <f>Tabela1[[#This Row],[real]]-Tabela1[[#This Row],[AV2]]</f>
        <v>-0.28427046258930666</v>
      </c>
      <c r="T2112" s="391">
        <f>Tabela1[[#This Row],[real]]/Tabela1[[#This Row],[AV2]]</f>
        <v>0.92147752445800291</v>
      </c>
      <c r="U2112" s="340">
        <v>43293</v>
      </c>
      <c r="V2112" s="191" t="s">
        <v>3980</v>
      </c>
      <c r="W2112" s="191"/>
      <c r="X2112" s="2"/>
    </row>
    <row r="2113" spans="1:24" x14ac:dyDescent="0.2">
      <c r="A2113" s="65">
        <v>1352788</v>
      </c>
      <c r="B2113" s="65" t="s">
        <v>2696</v>
      </c>
      <c r="C2113" s="65" t="s">
        <v>2696</v>
      </c>
      <c r="D2113" s="39">
        <v>3.5</v>
      </c>
      <c r="E2113" s="41">
        <v>3.1945058402615385</v>
      </c>
      <c r="F2113" s="116">
        <v>1997</v>
      </c>
      <c r="G21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6.6487361652471906</v>
      </c>
      <c r="H2113" s="39"/>
      <c r="I2113" s="41">
        <v>0.52</v>
      </c>
      <c r="J2113" s="23">
        <f>(Tabela1[[#This Row],[real]]-1)^3/Tabela1[[#This Row],[Z]]*0.00002</f>
        <v>4.0647784080669654E-4</v>
      </c>
      <c r="K2113" s="66">
        <v>2788.9305845665554</v>
      </c>
      <c r="L2113" s="66">
        <v>4731.7516848691448</v>
      </c>
      <c r="M2113" s="67">
        <v>42409</v>
      </c>
      <c r="N2113" s="22">
        <f>IF(Tabela1[[#This Row],[Entry]]=$B$1,Tabela1[[#This Row],[real]],Tabela1[[#This Row],[L2]]/Tabela1[[#This Row],[days2]])</f>
        <v>3.1705179249739044</v>
      </c>
      <c r="O2113" s="42">
        <f>IF(Tabela1[[#This Row],[Entry]]=$B$1,Tabela1[[#This Row],[real]],Tabela1[[#This Row],[L]]/($B$1-Tabela1[[#This Row],[Entry]]))</f>
        <v>3.1398484969271032</v>
      </c>
      <c r="P2113" s="115">
        <v>879.64510864246586</v>
      </c>
      <c r="Q2113" s="43">
        <f>MIN(500,$B$1-Tabela1[[#This Row],[Entry]])</f>
        <v>500</v>
      </c>
      <c r="R2113" s="41">
        <f>(0.25-Tabela1[[#This Row],[days]]/2000)*$L$2+(Tabela1[[#This Row],[days]]/2000+0.75)*(IF(Tabela1[[#This Row],[real]]&gt;Tabela1[[#This Row],[AV2]],0.4*Tabela1[[#This Row],[real]]+0.6*Tabela1[[#This Row],[AV2]],Tabela1[[#This Row],[AV2]]))</f>
        <v>3.1801130910889581</v>
      </c>
      <c r="S2113" s="42">
        <f>Tabela1[[#This Row],[real]]-Tabela1[[#This Row],[AV2]]</f>
        <v>2.398791528763411E-2</v>
      </c>
      <c r="T2113" s="64">
        <f>Tabela1[[#This Row],[real]]/Tabela1[[#This Row],[AV2]]</f>
        <v>1.0075659295595472</v>
      </c>
      <c r="U2113" s="168">
        <v>43291</v>
      </c>
      <c r="V2113" s="191" t="s">
        <v>5154</v>
      </c>
      <c r="W2113" s="191"/>
      <c r="X2113" s="2"/>
    </row>
    <row r="2114" spans="1:24" x14ac:dyDescent="0.2">
      <c r="A2114" s="309">
        <v>9141872</v>
      </c>
      <c r="B2114" s="309" t="s">
        <v>241</v>
      </c>
      <c r="C2114" s="309" t="s">
        <v>5370</v>
      </c>
      <c r="D2114" s="311">
        <v>3.5</v>
      </c>
      <c r="E2114" s="313">
        <v>3.2023161384590404</v>
      </c>
      <c r="F2114" s="116">
        <v>2018</v>
      </c>
      <c r="G21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5.7129870281878983</v>
      </c>
      <c r="H2114" s="39"/>
      <c r="I2114" s="313">
        <v>0.36</v>
      </c>
      <c r="J2114" s="301">
        <f>(Tabela1[[#This Row],[real]]-1)^3/Tabela1[[#This Row],[Z]]*0.00002</f>
        <v>5.9342587491848734E-4</v>
      </c>
      <c r="K2114" s="317">
        <v>1599.8183057808535</v>
      </c>
      <c r="L2114" s="66">
        <v>2172.04644043996</v>
      </c>
      <c r="M2114" s="306">
        <v>43291</v>
      </c>
      <c r="N2114" s="304">
        <f>IF(Tabela1[[#This Row],[Entry]]=$B$1,Tabela1[[#This Row],[real]],Tabela1[[#This Row],[L2]]/Tabela1[[#This Row],[days2]])</f>
        <v>3.4411656551270959</v>
      </c>
      <c r="O2114" s="319">
        <f>IF(Tabela1[[#This Row],[Entry]]=$B$1,Tabela1[[#This Row],[real]],Tabela1[[#This Row],[L]]/($B$1-Tabela1[[#This Row],[Entry]]))</f>
        <v>3.4752743047039361</v>
      </c>
      <c r="P2114" s="315">
        <v>464.90592610595081</v>
      </c>
      <c r="Q2114" s="321">
        <f>MIN(500,$B$1-Tabela1[[#This Row],[Entry]])</f>
        <v>500</v>
      </c>
      <c r="R2114" s="313">
        <f>(0.25-Tabela1[[#This Row],[days]]/2000)*$L$2+(Tabela1[[#This Row],[days]]/2000+0.75)*(IF(Tabela1[[#This Row],[real]]&gt;Tabela1[[#This Row],[AV2]],0.4*Tabela1[[#This Row],[real]]+0.6*Tabela1[[#This Row],[AV2]],Tabela1[[#This Row],[AV2]]))</f>
        <v>3.4411656551270959</v>
      </c>
      <c r="S2114" s="319">
        <f>Tabela1[[#This Row],[real]]-Tabela1[[#This Row],[AV2]]</f>
        <v>-0.23884951666805554</v>
      </c>
      <c r="T2114" s="319">
        <f>Tabela1[[#This Row],[real]]/Tabela1[[#This Row],[AV2]]</f>
        <v>0.9305905205951982</v>
      </c>
      <c r="U2114" s="306">
        <v>43291</v>
      </c>
      <c r="V2114" s="191" t="s">
        <v>4321</v>
      </c>
      <c r="W2114" s="191"/>
      <c r="X2114" s="2"/>
    </row>
    <row r="2115" spans="1:24" x14ac:dyDescent="0.2">
      <c r="A2115" s="65">
        <v>6010</v>
      </c>
      <c r="B2115" s="65" t="s">
        <v>1359</v>
      </c>
      <c r="C2115" s="65" t="s">
        <v>1360</v>
      </c>
      <c r="D2115" s="39">
        <v>3.5</v>
      </c>
      <c r="E2115" s="41">
        <v>3.3600054367423122</v>
      </c>
      <c r="F2115" s="116">
        <v>1995</v>
      </c>
      <c r="G21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5" s="39"/>
      <c r="I2115" s="41">
        <v>0.67999999999999994</v>
      </c>
      <c r="J2115" s="23">
        <f>(Tabela1[[#This Row],[real]]-1)^3/Tabela1[[#This Row],[Z]]*0.00002</f>
        <v>3.8659843651909473E-4</v>
      </c>
      <c r="K2115" s="66">
        <v>3009.5615473647113</v>
      </c>
      <c r="L2115" s="66">
        <v>5140.7642890242387</v>
      </c>
      <c r="M2115" s="67">
        <v>42409</v>
      </c>
      <c r="N2115" s="22">
        <f>IF(Tabela1[[#This Row],[Entry]]=$B$1,Tabela1[[#This Row],[real]],Tabela1[[#This Row],[L2]]/Tabela1[[#This Row],[days2]])</f>
        <v>3.4213360795119883</v>
      </c>
      <c r="O2115" s="42">
        <f>IF(Tabela1[[#This Row],[Entry]]=$B$1,Tabela1[[#This Row],[real]],Tabela1[[#This Row],[L]]/($B$1-Tabela1[[#This Row],[Entry]]))</f>
        <v>3.411256993380384</v>
      </c>
      <c r="P2115" s="115">
        <v>879.64510864246586</v>
      </c>
      <c r="Q2115" s="43">
        <f>MIN(500,$B$1-Tabela1[[#This Row],[Entry]])</f>
        <v>500</v>
      </c>
      <c r="R2115" s="41">
        <f>(0.25-Tabela1[[#This Row],[days]]/2000)*$L$2+(Tabela1[[#This Row],[days]]/2000+0.75)*(IF(Tabela1[[#This Row],[real]]&gt;Tabela1[[#This Row],[AV2]],0.4*Tabela1[[#This Row],[real]]+0.6*Tabela1[[#This Row],[AV2]],Tabela1[[#This Row],[AV2]]))</f>
        <v>3.4213360795119883</v>
      </c>
      <c r="S2115" s="42">
        <f>Tabela1[[#This Row],[real]]-Tabela1[[#This Row],[AV2]]</f>
        <v>-6.1330642769676036E-2</v>
      </c>
      <c r="T2115" s="64">
        <f>Tabela1[[#This Row],[real]]/Tabela1[[#This Row],[AV2]]</f>
        <v>0.98207406657973684</v>
      </c>
      <c r="U2115" s="168">
        <v>43291</v>
      </c>
      <c r="V2115" s="191" t="s">
        <v>5101</v>
      </c>
      <c r="W2115" s="191"/>
      <c r="X2115" s="2"/>
    </row>
    <row r="2116" spans="1:24" x14ac:dyDescent="0.2">
      <c r="A2116" s="297">
        <v>3208605</v>
      </c>
      <c r="B2116" s="297" t="s">
        <v>5368</v>
      </c>
      <c r="C2116" s="297" t="s">
        <v>5369</v>
      </c>
      <c r="D2116" s="298">
        <v>3</v>
      </c>
      <c r="E2116" s="299">
        <v>2.7931536987786045</v>
      </c>
      <c r="F2116" s="116">
        <v>2011</v>
      </c>
      <c r="G21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6" s="298"/>
      <c r="I2116" s="299">
        <v>0.25</v>
      </c>
      <c r="J2116" s="301">
        <f>(Tabela1[[#This Row],[real]]-1)^3/Tabela1[[#This Row],[Z]]*0.00002</f>
        <v>4.6125653913340275E-4</v>
      </c>
      <c r="K2116" s="302">
        <v>1385.3195858037691</v>
      </c>
      <c r="L2116" s="66">
        <v>1879.4436562095573</v>
      </c>
      <c r="M2116" s="303">
        <v>43290</v>
      </c>
      <c r="N2116" s="304">
        <f>IF(Tabela1[[#This Row],[Entry]]=$B$1,Tabela1[[#This Row],[real]],Tabela1[[#This Row],[L2]]/Tabela1[[#This Row],[days2]])</f>
        <v>2.9763590352833238</v>
      </c>
      <c r="O2116" s="304">
        <f>IF(Tabela1[[#This Row],[Entry]]=$B$1,Tabela1[[#This Row],[real]],Tabela1[[#This Row],[L]]/($B$1-Tabela1[[#This Row],[Entry]]))</f>
        <v>3.002306160079165</v>
      </c>
      <c r="P2116" s="300">
        <v>465.44102017984488</v>
      </c>
      <c r="Q2116" s="305">
        <f>MIN(500,$B$1-Tabela1[[#This Row],[Entry]])</f>
        <v>500</v>
      </c>
      <c r="R2116" s="299">
        <f>(0.25-Tabela1[[#This Row],[days]]/2000)*$L$2+(Tabela1[[#This Row],[days]]/2000+0.75)*(IF(Tabela1[[#This Row],[real]]&gt;Tabela1[[#This Row],[AV2]],0.4*Tabela1[[#This Row],[real]]+0.6*Tabela1[[#This Row],[AV2]],Tabela1[[#This Row],[AV2]]))</f>
        <v>2.9763590352833238</v>
      </c>
      <c r="S2116" s="304">
        <f>Tabela1[[#This Row],[real]]-Tabela1[[#This Row],[AV2]]</f>
        <v>-0.18320533650471926</v>
      </c>
      <c r="T2116" s="304">
        <f>Tabela1[[#This Row],[real]]/Tabela1[[#This Row],[AV2]]</f>
        <v>0.93844649306991967</v>
      </c>
      <c r="U2116" s="306">
        <v>43290</v>
      </c>
      <c r="V2116" s="191" t="s">
        <v>4296</v>
      </c>
      <c r="W2116" s="191"/>
      <c r="X2116" s="2"/>
    </row>
    <row r="2117" spans="1:24" x14ac:dyDescent="0.2">
      <c r="A2117" s="309">
        <v>5154921</v>
      </c>
      <c r="B2117" s="309" t="s">
        <v>5365</v>
      </c>
      <c r="C2117" s="309" t="s">
        <v>5366</v>
      </c>
      <c r="D2117" s="311">
        <v>3</v>
      </c>
      <c r="E2117" s="313">
        <v>2.8016812615993496</v>
      </c>
      <c r="F2117" s="116">
        <v>2014</v>
      </c>
      <c r="G21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7" s="311"/>
      <c r="I2117" s="313">
        <v>0.26</v>
      </c>
      <c r="J2117" s="301">
        <f>(Tabela1[[#This Row],[real]]-1)^3/Tabela1[[#This Row],[Z]]*0.00002</f>
        <v>4.4987362548900417E-4</v>
      </c>
      <c r="K2117" s="317">
        <v>1384.8179264009696</v>
      </c>
      <c r="L2117" s="66">
        <v>1878.3951128865492</v>
      </c>
      <c r="M2117" s="306">
        <v>43289</v>
      </c>
      <c r="N2117" s="304">
        <f>IF(Tabela1[[#This Row],[Entry]]=$B$1,Tabela1[[#This Row],[real]],Tabela1[[#This Row],[L2]]/Tabela1[[#This Row],[days2]])</f>
        <v>2.9718680298618527</v>
      </c>
      <c r="O2117" s="319">
        <f>IF(Tabela1[[#This Row],[Entry]]=$B$1,Tabela1[[#This Row],[real]],Tabela1[[#This Row],[L]]/($B$1-Tabela1[[#This Row],[Entry]]))</f>
        <v>2.9958454750981645</v>
      </c>
      <c r="P2117" s="315">
        <v>465.97557915966502</v>
      </c>
      <c r="Q2117" s="321">
        <f>MIN(500,$B$1-Tabela1[[#This Row],[Entry]])</f>
        <v>500</v>
      </c>
      <c r="R2117" s="313">
        <f>(0.25-Tabela1[[#This Row],[days]]/2000)*$L$2+(Tabela1[[#This Row],[days]]/2000+0.75)*(IF(Tabela1[[#This Row],[real]]&gt;Tabela1[[#This Row],[AV2]],0.4*Tabela1[[#This Row],[real]]+0.6*Tabela1[[#This Row],[AV2]],Tabela1[[#This Row],[AV2]]))</f>
        <v>2.9718680298618527</v>
      </c>
      <c r="S2117" s="319">
        <f>Tabela1[[#This Row],[real]]-Tabela1[[#This Row],[AV2]]</f>
        <v>-0.17018676826250312</v>
      </c>
      <c r="T2117" s="319">
        <f>Tabela1[[#This Row],[real]]/Tabela1[[#This Row],[AV2]]</f>
        <v>0.94273407615935956</v>
      </c>
      <c r="U2117" s="306">
        <v>43289</v>
      </c>
      <c r="V2117" s="191" t="s">
        <v>4312</v>
      </c>
      <c r="W2117" s="191"/>
      <c r="X2117" s="2"/>
    </row>
    <row r="2118" spans="1:24" x14ac:dyDescent="0.2">
      <c r="A2118" s="309">
        <v>7530684</v>
      </c>
      <c r="B2118" s="309" t="s">
        <v>5363</v>
      </c>
      <c r="C2118" s="309" t="s">
        <v>5363</v>
      </c>
      <c r="D2118" s="311">
        <v>3</v>
      </c>
      <c r="E2118" s="313">
        <v>3.1899198561362119</v>
      </c>
      <c r="F2118" s="116">
        <v>2016</v>
      </c>
      <c r="G21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8" s="311"/>
      <c r="I2118" s="313">
        <v>0.33999999999999997</v>
      </c>
      <c r="J2118" s="301">
        <f>(Tabela1[[#This Row],[real]]-1)^3/Tabela1[[#This Row],[Z]]*0.00002</f>
        <v>6.1778270048491236E-4</v>
      </c>
      <c r="K2118" s="317">
        <v>1604.0880492395524</v>
      </c>
      <c r="L2118" s="66">
        <v>2181.2077384934191</v>
      </c>
      <c r="M2118" s="306">
        <v>43289</v>
      </c>
      <c r="N2118" s="304">
        <f>IF(Tabela1[[#This Row],[Entry]]=$B$1,Tabela1[[#This Row],[real]],Tabela1[[#This Row],[L2]]/Tabela1[[#This Row],[days2]])</f>
        <v>3.4424294340324582</v>
      </c>
      <c r="O2118" s="319">
        <f>IF(Tabela1[[#This Row],[Entry]]=$B$1,Tabela1[[#This Row],[real]],Tabela1[[#This Row],[L]]/($B$1-Tabela1[[#This Row],[Entry]]))</f>
        <v>3.4788002208826461</v>
      </c>
      <c r="P2118" s="315">
        <v>465.97557915966502</v>
      </c>
      <c r="Q2118" s="321">
        <f>MIN(500,$B$1-Tabela1[[#This Row],[Entry]])</f>
        <v>500</v>
      </c>
      <c r="R2118" s="313">
        <f>(0.25-Tabela1[[#This Row],[days]]/2000)*$L$2+(Tabela1[[#This Row],[days]]/2000+0.75)*(IF(Tabela1[[#This Row],[real]]&gt;Tabela1[[#This Row],[AV2]],0.4*Tabela1[[#This Row],[real]]+0.6*Tabela1[[#This Row],[AV2]],Tabela1[[#This Row],[AV2]]))</f>
        <v>3.4424294340324582</v>
      </c>
      <c r="S2118" s="319">
        <f>Tabela1[[#This Row],[real]]-Tabela1[[#This Row],[AV2]]</f>
        <v>-0.25250957789624628</v>
      </c>
      <c r="T2118" s="319">
        <f>Tabela1[[#This Row],[real]]/Tabela1[[#This Row],[AV2]]</f>
        <v>0.92664785648185188</v>
      </c>
      <c r="U2118" s="306">
        <v>43289</v>
      </c>
      <c r="V2118" s="191" t="s">
        <v>3947</v>
      </c>
      <c r="W2118" s="191"/>
      <c r="X2118" s="2"/>
    </row>
    <row r="2119" spans="1:24" x14ac:dyDescent="0.2">
      <c r="A2119" s="65">
        <v>2748172</v>
      </c>
      <c r="B2119" s="65" t="s">
        <v>2551</v>
      </c>
      <c r="C2119" s="65" t="s">
        <v>1029</v>
      </c>
      <c r="D2119" s="39">
        <v>3.5</v>
      </c>
      <c r="E2119" s="41">
        <v>3.3772846870689683</v>
      </c>
      <c r="F2119" s="116">
        <v>2010</v>
      </c>
      <c r="G21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19" s="39"/>
      <c r="I2119" s="41">
        <v>0.83</v>
      </c>
      <c r="J2119" s="23">
        <f>(Tabela1[[#This Row],[real]]-1)^3/Tabela1[[#This Row],[Z]]*0.00002</f>
        <v>3.2373934378217338E-4</v>
      </c>
      <c r="K2119" s="66">
        <v>2924.5139081876537</v>
      </c>
      <c r="L2119" s="66">
        <v>4962.2352917081998</v>
      </c>
      <c r="M2119" s="67">
        <v>42409</v>
      </c>
      <c r="N2119" s="22">
        <f>IF(Tabela1[[#This Row],[Entry]]=$B$1,Tabela1[[#This Row],[real]],Tabela1[[#This Row],[L2]]/Tabela1[[#This Row],[days2]])</f>
        <v>3.3246520437099711</v>
      </c>
      <c r="O2119" s="42">
        <f>IF(Tabela1[[#This Row],[Entry]]=$B$1,Tabela1[[#This Row],[real]],Tabela1[[#This Row],[L]]/($B$1-Tabela1[[#This Row],[Entry]]))</f>
        <v>3.2927905054467153</v>
      </c>
      <c r="P2119" s="115">
        <v>879.64510864246586</v>
      </c>
      <c r="Q2119" s="43">
        <f>MIN(500,$B$1-Tabela1[[#This Row],[Entry]])</f>
        <v>500</v>
      </c>
      <c r="R2119" s="41">
        <f>(0.25-Tabela1[[#This Row],[days]]/2000)*$L$2+(Tabela1[[#This Row],[days]]/2000+0.75)*(IF(Tabela1[[#This Row],[real]]&gt;Tabela1[[#This Row],[AV2]],0.4*Tabela1[[#This Row],[real]]+0.6*Tabela1[[#This Row],[AV2]],Tabela1[[#This Row],[AV2]]))</f>
        <v>3.3457051010535701</v>
      </c>
      <c r="S2119" s="42">
        <f>Tabela1[[#This Row],[real]]-Tabela1[[#This Row],[AV2]]</f>
        <v>5.26326433589972E-2</v>
      </c>
      <c r="T2119" s="64">
        <f>Tabela1[[#This Row],[real]]/Tabela1[[#This Row],[AV2]]</f>
        <v>1.0158310231167123</v>
      </c>
      <c r="U2119" s="168">
        <v>43289</v>
      </c>
      <c r="V2119" s="191" t="s">
        <v>4311</v>
      </c>
      <c r="W2119" s="191"/>
      <c r="X2119" s="2"/>
    </row>
    <row r="2120" spans="1:24" x14ac:dyDescent="0.2">
      <c r="A2120" s="65">
        <v>2085</v>
      </c>
      <c r="B2120" s="65" t="s">
        <v>55</v>
      </c>
      <c r="C2120" s="65" t="s">
        <v>607</v>
      </c>
      <c r="D2120" s="39">
        <v>3.5</v>
      </c>
      <c r="E2120" s="41">
        <v>3.4466044032829646</v>
      </c>
      <c r="F2120" s="116">
        <v>1996</v>
      </c>
      <c r="G21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0" s="39"/>
      <c r="I2120" s="41">
        <v>0.67999999999999994</v>
      </c>
      <c r="J2120" s="23">
        <f>(Tabela1[[#This Row],[real]]-1)^3/Tabela1[[#This Row],[Z]]*0.00002</f>
        <v>4.307371617362624E-4</v>
      </c>
      <c r="K2120" s="66">
        <v>3132.5343421247526</v>
      </c>
      <c r="L2120" s="66">
        <v>5368.3652460497342</v>
      </c>
      <c r="M2120" s="67">
        <v>42409</v>
      </c>
      <c r="N2120" s="22">
        <f>IF(Tabela1[[#This Row],[Entry]]=$B$1,Tabela1[[#This Row],[real]],Tabela1[[#This Row],[L2]]/Tabela1[[#This Row],[days2]])</f>
        <v>3.5611342703412676</v>
      </c>
      <c r="O2120" s="42">
        <f>IF(Tabela1[[#This Row],[Entry]]=$B$1,Tabela1[[#This Row],[real]],Tabela1[[#This Row],[L]]/($B$1-Tabela1[[#This Row],[Entry]]))</f>
        <v>3.5622861619440838</v>
      </c>
      <c r="P2120" s="115">
        <v>879.64510864246586</v>
      </c>
      <c r="Q2120" s="43">
        <f>MIN(500,$B$1-Tabela1[[#This Row],[Entry]])</f>
        <v>500</v>
      </c>
      <c r="R2120" s="41">
        <f>(0.25-Tabela1[[#This Row],[days]]/2000)*$L$2+(Tabela1[[#This Row],[days]]/2000+0.75)*(IF(Tabela1[[#This Row],[real]]&gt;Tabela1[[#This Row],[AV2]],0.4*Tabela1[[#This Row],[real]]+0.6*Tabela1[[#This Row],[AV2]],Tabela1[[#This Row],[AV2]]))</f>
        <v>3.5611342703412676</v>
      </c>
      <c r="S2120" s="42">
        <f>Tabela1[[#This Row],[real]]-Tabela1[[#This Row],[AV2]]</f>
        <v>-0.11452986705830304</v>
      </c>
      <c r="T2120" s="64">
        <f>Tabela1[[#This Row],[real]]/Tabela1[[#This Row],[AV2]]</f>
        <v>0.96783893603446536</v>
      </c>
      <c r="U2120" s="172">
        <v>43289</v>
      </c>
      <c r="V2120" s="191" t="s">
        <v>4106</v>
      </c>
      <c r="W2120" s="191"/>
      <c r="X2120" s="2"/>
    </row>
    <row r="2121" spans="1:24" x14ac:dyDescent="0.2">
      <c r="A2121" s="65">
        <v>3912</v>
      </c>
      <c r="B2121" s="65" t="s">
        <v>3007</v>
      </c>
      <c r="C2121" s="65" t="s">
        <v>3008</v>
      </c>
      <c r="D2121" s="39">
        <v>3.5</v>
      </c>
      <c r="E2121" s="41">
        <v>3.4781528346499351</v>
      </c>
      <c r="F2121" s="116">
        <v>1983</v>
      </c>
      <c r="G21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1" s="39">
        <v>1</v>
      </c>
      <c r="I2121" s="41">
        <v>0.77</v>
      </c>
      <c r="J2121" s="23">
        <f>(Tabela1[[#This Row],[real]]-1)^3/Tabela1[[#This Row],[Z]]*0.00002</f>
        <v>3.95297011995269E-4</v>
      </c>
      <c r="K2121" s="66">
        <v>2873.439337887793</v>
      </c>
      <c r="L2121" s="66">
        <v>4799.2831589104162</v>
      </c>
      <c r="M2121" s="67">
        <v>42618</v>
      </c>
      <c r="N2121" s="22">
        <f>IF(Tabela1[[#This Row],[Entry]]=$B$1,Tabela1[[#This Row],[real]],Tabela1[[#This Row],[L2]]/Tabela1[[#This Row],[days2]])</f>
        <v>3.6720107951303911</v>
      </c>
      <c r="O2121" s="42">
        <f>IF(Tabela1[[#This Row],[Entry]]=$B$1,Tabela1[[#This Row],[real]],Tabela1[[#This Row],[L]]/($B$1-Tabela1[[#This Row],[Entry]]))</f>
        <v>3.6974446524733562</v>
      </c>
      <c r="P2121" s="115">
        <v>782.52475229603965</v>
      </c>
      <c r="Q2121" s="43">
        <f>MIN(500,$B$1-Tabela1[[#This Row],[Entry]])</f>
        <v>500</v>
      </c>
      <c r="R2121" s="41">
        <f>(0.25-Tabela1[[#This Row],[days]]/2000)*$L$2+(Tabela1[[#This Row],[days]]/2000+0.75)*(IF(Tabela1[[#This Row],[real]]&gt;Tabela1[[#This Row],[AV2]],0.4*Tabela1[[#This Row],[real]]+0.6*Tabela1[[#This Row],[AV2]],Tabela1[[#This Row],[AV2]]))</f>
        <v>3.6720107951303911</v>
      </c>
      <c r="S2121" s="42">
        <f>Tabela1[[#This Row],[real]]-Tabela1[[#This Row],[AV2]]</f>
        <v>-0.193857960480456</v>
      </c>
      <c r="T2121" s="64">
        <f>Tabela1[[#This Row],[real]]/Tabela1[[#This Row],[AV2]]</f>
        <v>0.94720659298236831</v>
      </c>
      <c r="U2121" s="168">
        <v>43289</v>
      </c>
      <c r="V2121" s="191" t="s">
        <v>4506</v>
      </c>
      <c r="W2121" s="191"/>
      <c r="X2121" s="2"/>
    </row>
    <row r="2122" spans="1:24" x14ac:dyDescent="0.2">
      <c r="A2122" s="65">
        <v>782</v>
      </c>
      <c r="B2122" s="65" t="s">
        <v>359</v>
      </c>
      <c r="C2122" s="65" t="s">
        <v>359</v>
      </c>
      <c r="D2122" s="39">
        <v>3.5</v>
      </c>
      <c r="E2122" s="41">
        <v>3.489615812705567</v>
      </c>
      <c r="F2122" s="116">
        <v>1968</v>
      </c>
      <c r="G21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2" s="39"/>
      <c r="I2122" s="41">
        <v>0.83</v>
      </c>
      <c r="J2122" s="23">
        <f>(Tabela1[[#This Row],[real]]-1)^3/Tabela1[[#This Row],[Z]]*0.00002</f>
        <v>3.7183383382124671E-4</v>
      </c>
      <c r="K2122" s="66">
        <v>3298.3577024122824</v>
      </c>
      <c r="L2122" s="66">
        <v>5711.3250561587774</v>
      </c>
      <c r="M2122" s="67">
        <v>42409</v>
      </c>
      <c r="N2122" s="22">
        <f>IF(Tabela1[[#This Row],[Entry]]=$B$1,Tabela1[[#This Row],[real]],Tabela1[[#This Row],[L2]]/Tabela1[[#This Row],[days2]])</f>
        <v>3.7496459310761754</v>
      </c>
      <c r="O2122" s="42">
        <f>IF(Tabela1[[#This Row],[Entry]]=$B$1,Tabela1[[#This Row],[real]],Tabela1[[#This Row],[L]]/($B$1-Tabela1[[#This Row],[Entry]]))</f>
        <v>3.7898640054139201</v>
      </c>
      <c r="P2122" s="115">
        <v>879.64510864246586</v>
      </c>
      <c r="Q2122" s="43">
        <f>MIN(500,$B$1-Tabela1[[#This Row],[Entry]])</f>
        <v>500</v>
      </c>
      <c r="R2122" s="41">
        <f>(0.25-Tabela1[[#This Row],[days]]/2000)*$L$2+(Tabela1[[#This Row],[days]]/2000+0.75)*(IF(Tabela1[[#This Row],[real]]&gt;Tabela1[[#This Row],[AV2]],0.4*Tabela1[[#This Row],[real]]+0.6*Tabela1[[#This Row],[AV2]],Tabela1[[#This Row],[AV2]]))</f>
        <v>3.7496459310761754</v>
      </c>
      <c r="S2122" s="42">
        <f>Tabela1[[#This Row],[real]]-Tabela1[[#This Row],[AV2]]</f>
        <v>-0.26003011837060841</v>
      </c>
      <c r="T2122" s="64">
        <f>Tabela1[[#This Row],[real]]/Tabela1[[#This Row],[AV2]]</f>
        <v>0.93065208738362726</v>
      </c>
      <c r="U2122" s="168">
        <v>43289</v>
      </c>
      <c r="V2122" s="191" t="s">
        <v>4355</v>
      </c>
      <c r="W2122" s="191"/>
      <c r="X2122" s="2"/>
    </row>
    <row r="2123" spans="1:24" x14ac:dyDescent="0.2">
      <c r="A2123" s="297">
        <v>3381116</v>
      </c>
      <c r="B2123" s="297" t="s">
        <v>5361</v>
      </c>
      <c r="C2123" s="297" t="s">
        <v>5362</v>
      </c>
      <c r="D2123" s="298">
        <v>3</v>
      </c>
      <c r="E2123" s="299">
        <v>2.7778083260767539</v>
      </c>
      <c r="F2123" s="116">
        <v>2011</v>
      </c>
      <c r="G21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3" s="298"/>
      <c r="I2123" s="299">
        <v>0.26</v>
      </c>
      <c r="J2123" s="301">
        <f>(Tabela1[[#This Row],[real]]-1)^3/Tabela1[[#This Row],[Z]]*0.00002</f>
        <v>4.3222656467983752E-4</v>
      </c>
      <c r="K2123" s="302">
        <v>1372.2289035088911</v>
      </c>
      <c r="L2123" s="66">
        <v>1861.6002897460091</v>
      </c>
      <c r="M2123" s="303">
        <v>43288</v>
      </c>
      <c r="N2123" s="304">
        <f>IF(Tabela1[[#This Row],[Entry]]=$B$1,Tabela1[[#This Row],[real]],Tabela1[[#This Row],[L2]]/Tabela1[[#This Row],[days2]])</f>
        <v>2.941480503245602</v>
      </c>
      <c r="O2123" s="304">
        <f>IF(Tabela1[[#This Row],[Entry]]=$B$1,Tabela1[[#This Row],[real]],Tabela1[[#This Row],[L]]/($B$1-Tabela1[[#This Row],[Entry]]))</f>
        <v>2.9643316715700783</v>
      </c>
      <c r="P2123" s="300">
        <v>466.50960358050537</v>
      </c>
      <c r="Q2123" s="305">
        <f>MIN(500,$B$1-Tabela1[[#This Row],[Entry]])</f>
        <v>500</v>
      </c>
      <c r="R2123" s="299">
        <f>(0.25-Tabela1[[#This Row],[days]]/2000)*$L$2+(Tabela1[[#This Row],[days]]/2000+0.75)*(IF(Tabela1[[#This Row],[real]]&gt;Tabela1[[#This Row],[AV2]],0.4*Tabela1[[#This Row],[real]]+0.6*Tabela1[[#This Row],[AV2]],Tabela1[[#This Row],[AV2]]))</f>
        <v>2.941480503245602</v>
      </c>
      <c r="S2123" s="304">
        <f>Tabela1[[#This Row],[real]]-Tabela1[[#This Row],[AV2]]</f>
        <v>-0.16367217716884808</v>
      </c>
      <c r="T2123" s="304">
        <f>Tabela1[[#This Row],[real]]/Tabela1[[#This Row],[AV2]]</f>
        <v>0.94435721161902864</v>
      </c>
      <c r="U2123" s="306">
        <v>43288</v>
      </c>
      <c r="V2123" s="191" t="s">
        <v>5364</v>
      </c>
      <c r="W2123" s="191"/>
      <c r="X2123" s="2"/>
    </row>
    <row r="2124" spans="1:24" x14ac:dyDescent="0.2">
      <c r="A2124" s="65">
        <v>1109</v>
      </c>
      <c r="B2124" s="65" t="s">
        <v>2434</v>
      </c>
      <c r="C2124" s="65" t="s">
        <v>1809</v>
      </c>
      <c r="D2124" s="39">
        <v>3.5</v>
      </c>
      <c r="E2124" s="41">
        <v>3.3850078321371968</v>
      </c>
      <c r="F2124" s="116">
        <v>1983</v>
      </c>
      <c r="G21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4" s="39"/>
      <c r="I2124" s="41">
        <v>0.69</v>
      </c>
      <c r="J2124" s="23">
        <f>(Tabela1[[#This Row],[real]]-1)^3/Tabela1[[#This Row],[Z]]*0.00002</f>
        <v>3.9323334140042686E-4</v>
      </c>
      <c r="K2124" s="66">
        <v>3078.140477716865</v>
      </c>
      <c r="L2124" s="66">
        <v>5279.4987743044258</v>
      </c>
      <c r="M2124" s="67">
        <v>42409</v>
      </c>
      <c r="N2124" s="22">
        <f>IF(Tabela1[[#This Row],[Entry]]=$B$1,Tabela1[[#This Row],[real]],Tabela1[[#This Row],[L2]]/Tabela1[[#This Row],[days2]])</f>
        <v>3.4992981231570557</v>
      </c>
      <c r="O2124" s="42">
        <f>IF(Tabela1[[#This Row],[Entry]]=$B$1,Tabela1[[#This Row],[real]],Tabela1[[#This Row],[L]]/($B$1-Tabela1[[#This Row],[Entry]]))</f>
        <v>3.5033170366983581</v>
      </c>
      <c r="P2124" s="115">
        <v>879.64510864246586</v>
      </c>
      <c r="Q2124" s="43">
        <f>MIN(500,$B$1-Tabela1[[#This Row],[Entry]])</f>
        <v>500</v>
      </c>
      <c r="R2124" s="41">
        <f>(0.25-Tabela1[[#This Row],[days]]/2000)*$L$2+(Tabela1[[#This Row],[days]]/2000+0.75)*(IF(Tabela1[[#This Row],[real]]&gt;Tabela1[[#This Row],[AV2]],0.4*Tabela1[[#This Row],[real]]+0.6*Tabela1[[#This Row],[AV2]],Tabela1[[#This Row],[AV2]]))</f>
        <v>3.4992981231570557</v>
      </c>
      <c r="S2124" s="42">
        <f>Tabela1[[#This Row],[real]]-Tabela1[[#This Row],[AV2]]</f>
        <v>-0.11429029101985888</v>
      </c>
      <c r="T2124" s="64">
        <f>Tabela1[[#This Row],[real]]/Tabela1[[#This Row],[AV2]]</f>
        <v>0.96733908143935265</v>
      </c>
      <c r="U2124" s="168">
        <v>43288</v>
      </c>
      <c r="V2124" s="191" t="s">
        <v>4134</v>
      </c>
      <c r="W2124" s="191"/>
      <c r="X2124" s="2"/>
    </row>
    <row r="2125" spans="1:24" x14ac:dyDescent="0.2">
      <c r="A2125" s="65">
        <v>2615</v>
      </c>
      <c r="B2125" s="65" t="s">
        <v>665</v>
      </c>
      <c r="C2125" s="65" t="s">
        <v>4824</v>
      </c>
      <c r="D2125" s="39">
        <v>3.5</v>
      </c>
      <c r="E2125" s="41">
        <v>3.4726259380813707</v>
      </c>
      <c r="F2125" s="116">
        <v>1997</v>
      </c>
      <c r="G21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5" s="39"/>
      <c r="I2125" s="41">
        <v>0.80999999999999994</v>
      </c>
      <c r="J2125" s="23">
        <f>(Tabela1[[#This Row],[real]]-1)^3/Tabela1[[#This Row],[Z]]*0.00002</f>
        <v>3.7326755237186856E-4</v>
      </c>
      <c r="K2125" s="66">
        <v>3114.8396466290551</v>
      </c>
      <c r="L2125" s="66">
        <v>5324.8386872513011</v>
      </c>
      <c r="M2125" s="67">
        <v>42409</v>
      </c>
      <c r="N2125" s="22">
        <f>IF(Tabela1[[#This Row],[Entry]]=$B$1,Tabela1[[#This Row],[real]],Tabela1[[#This Row],[L2]]/Tabela1[[#This Row],[days2]])</f>
        <v>3.5410185494421822</v>
      </c>
      <c r="O2125" s="42">
        <f>IF(Tabela1[[#This Row],[Entry]]=$B$1,Tabela1[[#This Row],[real]],Tabela1[[#This Row],[L]]/($B$1-Tabela1[[#This Row],[Entry]]))</f>
        <v>3.5334032430333782</v>
      </c>
      <c r="P2125" s="115">
        <v>879.64510864246586</v>
      </c>
      <c r="Q2125" s="43">
        <f>MIN(500,$B$1-Tabela1[[#This Row],[Entry]])</f>
        <v>500</v>
      </c>
      <c r="R21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3.5410185494421822</v>
      </c>
      <c r="S2125" s="42">
        <f>Tabela1[[#This Row],[real]]-Tabela1[[#This Row],[AV2]]</f>
        <v>-6.8392611360811539E-2</v>
      </c>
      <c r="T2125" s="64">
        <f>Tabela1[[#This Row],[real]]/Tabela1[[#This Row],[AV2]]</f>
        <v>0.98068561053666736</v>
      </c>
      <c r="U2125" s="168">
        <v>43288</v>
      </c>
      <c r="V2125" s="191" t="s">
        <v>3941</v>
      </c>
      <c r="W2125" s="191"/>
      <c r="X2125" s="2"/>
    </row>
    <row r="2126" spans="1:24" x14ac:dyDescent="0.2">
      <c r="A2126" s="65">
        <v>6740475</v>
      </c>
      <c r="B2126" s="65" t="s">
        <v>2807</v>
      </c>
      <c r="C2126" s="65" t="s">
        <v>3087</v>
      </c>
      <c r="D2126" s="39">
        <v>3</v>
      </c>
      <c r="E2126" s="41">
        <v>2.942657875628663</v>
      </c>
      <c r="F2126" s="116">
        <v>2015</v>
      </c>
      <c r="G21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6" s="39"/>
      <c r="I2126" s="41">
        <v>0.42</v>
      </c>
      <c r="J2126" s="23">
        <f>(Tabela1[[#This Row],[real]]-1)^3/Tabela1[[#This Row],[Z]]*0.00002</f>
        <v>3.4911593691270372E-4</v>
      </c>
      <c r="K2126" s="66">
        <v>2300.2096637369605</v>
      </c>
      <c r="L2126" s="66">
        <v>3780.5652676233408</v>
      </c>
      <c r="M2126" s="67">
        <v>42639</v>
      </c>
      <c r="N2126" s="22">
        <f>IF(Tabela1[[#This Row],[Entry]]=$B$1,Tabela1[[#This Row],[real]],Tabela1[[#This Row],[L2]]/Tabela1[[#This Row],[days2]])</f>
        <v>2.976591784263944</v>
      </c>
      <c r="O2126" s="42">
        <f>IF(Tabela1[[#This Row],[Entry]]=$B$1,Tabela1[[#This Row],[real]],Tabela1[[#This Row],[L]]/($B$1-Tabela1[[#This Row],[Entry]]))</f>
        <v>2.9605052996267354</v>
      </c>
      <c r="P2126" s="115">
        <v>772.76624759137394</v>
      </c>
      <c r="Q2126" s="43">
        <f>MIN(500,$B$1-Tabela1[[#This Row],[Entry]])</f>
        <v>500</v>
      </c>
      <c r="R2126" s="41">
        <f>(0.25-Tabela1[[#This Row],[days]]/2000)*$L$2+(Tabela1[[#This Row],[days]]/2000+0.75)*(IF(Tabela1[[#This Row],[real]]&gt;Tabela1[[#This Row],[AV2]],0.4*Tabela1[[#This Row],[real]]+0.6*Tabela1[[#This Row],[AV2]],Tabela1[[#This Row],[AV2]]))</f>
        <v>2.976591784263944</v>
      </c>
      <c r="S2126" s="42">
        <f>Tabela1[[#This Row],[real]]-Tabela1[[#This Row],[AV2]]</f>
        <v>-3.3933908635281007E-2</v>
      </c>
      <c r="T2126" s="64">
        <f>Tabela1[[#This Row],[real]]/Tabela1[[#This Row],[AV2]]</f>
        <v>0.98859974390352212</v>
      </c>
      <c r="U2126" s="168">
        <v>43287</v>
      </c>
      <c r="V2126" s="191" t="s">
        <v>4708</v>
      </c>
      <c r="W2126" s="191"/>
      <c r="X2126" s="2"/>
    </row>
    <row r="2127" spans="1:24" x14ac:dyDescent="0.2">
      <c r="A2127" s="65">
        <v>8618</v>
      </c>
      <c r="B2127" s="65" t="s">
        <v>1841</v>
      </c>
      <c r="C2127" s="65" t="s">
        <v>1841</v>
      </c>
      <c r="D2127" s="39">
        <v>3.5</v>
      </c>
      <c r="E2127" s="41">
        <v>3.4370009934204413</v>
      </c>
      <c r="F2127" s="116">
        <v>1979</v>
      </c>
      <c r="G21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7" s="39"/>
      <c r="I2127" s="41">
        <v>0.72</v>
      </c>
      <c r="J2127" s="23">
        <f>(Tabela1[[#This Row],[real]]-1)^3/Tabela1[[#This Row],[Z]]*0.00002</f>
        <v>4.0203569868574535E-4</v>
      </c>
      <c r="K2127" s="66">
        <v>2943.0694688870894</v>
      </c>
      <c r="L2127" s="66">
        <v>4971.3338515801652</v>
      </c>
      <c r="M2127" s="67">
        <v>42409</v>
      </c>
      <c r="N2127" s="22">
        <f>IF(Tabela1[[#This Row],[Entry]]=$B$1,Tabela1[[#This Row],[real]],Tabela1[[#This Row],[L2]]/Tabela1[[#This Row],[days2]])</f>
        <v>3.3457464151981182</v>
      </c>
      <c r="O2127" s="42">
        <f>IF(Tabela1[[#This Row],[Entry]]=$B$1,Tabela1[[#This Row],[real]],Tabela1[[#This Row],[L]]/($B$1-Tabela1[[#This Row],[Entry]]))</f>
        <v>3.2988280368813307</v>
      </c>
      <c r="P2127" s="115">
        <v>879.64510864246586</v>
      </c>
      <c r="Q2127" s="43">
        <f>MIN(500,$B$1-Tabela1[[#This Row],[Entry]])</f>
        <v>500</v>
      </c>
      <c r="R2127" s="41">
        <f>(0.25-Tabela1[[#This Row],[days]]/2000)*$L$2+(Tabela1[[#This Row],[days]]/2000+0.75)*(IF(Tabela1[[#This Row],[real]]&gt;Tabela1[[#This Row],[AV2]],0.4*Tabela1[[#This Row],[real]]+0.6*Tabela1[[#This Row],[AV2]],Tabela1[[#This Row],[AV2]]))</f>
        <v>3.3822482464870474</v>
      </c>
      <c r="S2127" s="42">
        <f>Tabela1[[#This Row],[real]]-Tabela1[[#This Row],[AV2]]</f>
        <v>9.1254578222323079E-2</v>
      </c>
      <c r="T2127" s="64">
        <f>Tabela1[[#This Row],[real]]/Tabela1[[#This Row],[AV2]]</f>
        <v>1.0272748041536552</v>
      </c>
      <c r="U2127" s="172">
        <v>43287</v>
      </c>
      <c r="V2127" s="191" t="s">
        <v>3956</v>
      </c>
      <c r="W2127" s="191"/>
      <c r="X2127" s="2"/>
    </row>
    <row r="2128" spans="1:24" x14ac:dyDescent="0.2">
      <c r="A2128" s="65">
        <v>3050748</v>
      </c>
      <c r="B2128" s="65" t="s">
        <v>1047</v>
      </c>
      <c r="C2128" s="65" t="s">
        <v>1048</v>
      </c>
      <c r="D2128" s="39">
        <v>3.5</v>
      </c>
      <c r="E2128" s="41">
        <v>3.1999299354149149</v>
      </c>
      <c r="F2128" s="116">
        <v>2010</v>
      </c>
      <c r="G21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5.9988771930605909</v>
      </c>
      <c r="H2128" s="39"/>
      <c r="I2128" s="41">
        <v>0.78999999999999992</v>
      </c>
      <c r="J2128" s="23">
        <f>(Tabela1[[#This Row],[real]]-1)^3/Tabela1[[#This Row],[Z]]*0.00002</f>
        <v>2.695438656866817E-4</v>
      </c>
      <c r="K2128" s="66">
        <v>2656.7158663467876</v>
      </c>
      <c r="L2128" s="66">
        <v>4461.7751407340256</v>
      </c>
      <c r="M2128" s="67">
        <v>42409</v>
      </c>
      <c r="N2128" s="22">
        <f>IF(Tabela1[[#This Row],[Entry]]=$B$1,Tabela1[[#This Row],[real]],Tabela1[[#This Row],[L2]]/Tabela1[[#This Row],[days2]])</f>
        <v>3.0202133113055449</v>
      </c>
      <c r="O2128" s="42">
        <f>IF(Tabela1[[#This Row],[Entry]]=$B$1,Tabela1[[#This Row],[real]],Tabela1[[#This Row],[L]]/($B$1-Tabela1[[#This Row],[Entry]]))</f>
        <v>2.9607001597438791</v>
      </c>
      <c r="P2128" s="115">
        <v>879.64510864246586</v>
      </c>
      <c r="Q2128" s="43">
        <f>MIN(500,$B$1-Tabela1[[#This Row],[Entry]])</f>
        <v>500</v>
      </c>
      <c r="R2128" s="41">
        <f>(0.25-Tabela1[[#This Row],[days]]/2000)*$L$2+(Tabela1[[#This Row],[days]]/2000+0.75)*(IF(Tabela1[[#This Row],[real]]&gt;Tabela1[[#This Row],[AV2]],0.4*Tabela1[[#This Row],[real]]+0.6*Tabela1[[#This Row],[AV2]],Tabela1[[#This Row],[AV2]]))</f>
        <v>3.0920999609492927</v>
      </c>
      <c r="S2128" s="42">
        <f>Tabela1[[#This Row],[real]]-Tabela1[[#This Row],[AV2]]</f>
        <v>0.17971662410936995</v>
      </c>
      <c r="T2128" s="64">
        <f>Tabela1[[#This Row],[real]]/Tabela1[[#This Row],[AV2]]</f>
        <v>1.0595046129479126</v>
      </c>
      <c r="U2128" s="168">
        <v>43286</v>
      </c>
      <c r="V2128" s="191" t="s">
        <v>4305</v>
      </c>
      <c r="W2128" s="191"/>
      <c r="X2128" s="2"/>
    </row>
    <row r="2129" spans="1:24" x14ac:dyDescent="0.2">
      <c r="A2129" s="65">
        <v>4138498</v>
      </c>
      <c r="B2129" s="65" t="s">
        <v>482</v>
      </c>
      <c r="C2129" s="65" t="s">
        <v>2378</v>
      </c>
      <c r="D2129" s="39">
        <v>3</v>
      </c>
      <c r="E2129" s="41">
        <v>3.1623293558355083</v>
      </c>
      <c r="F2129" s="116">
        <v>2012</v>
      </c>
      <c r="G21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29" s="39"/>
      <c r="I2129" s="41">
        <v>0.56999999999999995</v>
      </c>
      <c r="J2129" s="23">
        <f>(Tabela1[[#This Row],[real]]-1)^3/Tabela1[[#This Row],[Z]]*0.00002</f>
        <v>3.5474858597264129E-4</v>
      </c>
      <c r="K2129" s="66">
        <v>2579.4268854254424</v>
      </c>
      <c r="L2129" s="66">
        <v>4302.4713598675917</v>
      </c>
      <c r="M2129" s="67">
        <v>42409</v>
      </c>
      <c r="N2129" s="22">
        <f>IF(Tabela1[[#This Row],[Entry]]=$B$1,Tabela1[[#This Row],[real]],Tabela1[[#This Row],[L2]]/Tabela1[[#This Row],[days2]])</f>
        <v>2.9323494896779532</v>
      </c>
      <c r="O2129" s="42">
        <f>IF(Tabela1[[#This Row],[Entry]]=$B$1,Tabela1[[#This Row],[real]],Tabela1[[#This Row],[L]]/($B$1-Tabela1[[#This Row],[Entry]]))</f>
        <v>2.8549909488172474</v>
      </c>
      <c r="P2129" s="115">
        <v>879.64510864246586</v>
      </c>
      <c r="Q2129" s="43">
        <f>MIN(500,$B$1-Tabela1[[#This Row],[Entry]])</f>
        <v>500</v>
      </c>
      <c r="R2129" s="41">
        <f>(0.25-Tabela1[[#This Row],[days]]/2000)*$L$2+(Tabela1[[#This Row],[days]]/2000+0.75)*(IF(Tabela1[[#This Row],[real]]&gt;Tabela1[[#This Row],[AV2]],0.4*Tabela1[[#This Row],[real]]+0.6*Tabela1[[#This Row],[AV2]],Tabela1[[#This Row],[AV2]]))</f>
        <v>3.0243414361409755</v>
      </c>
      <c r="S2129" s="42">
        <f>Tabela1[[#This Row],[real]]-Tabela1[[#This Row],[AV2]]</f>
        <v>0.22997986615755517</v>
      </c>
      <c r="T2129" s="64">
        <f>Tabela1[[#This Row],[real]]/Tabela1[[#This Row],[AV2]]</f>
        <v>1.0784285321265756</v>
      </c>
      <c r="U2129" s="172">
        <v>43286</v>
      </c>
      <c r="V2129" s="191" t="s">
        <v>4199</v>
      </c>
      <c r="W2129" s="191"/>
      <c r="X2129" s="2"/>
    </row>
    <row r="2130" spans="1:24" x14ac:dyDescent="0.2">
      <c r="A2130" s="10">
        <v>5821159</v>
      </c>
      <c r="B2130" s="28" t="s">
        <v>3403</v>
      </c>
      <c r="C2130" s="28" t="s">
        <v>3404</v>
      </c>
      <c r="D2130" s="27">
        <v>3.5</v>
      </c>
      <c r="E2130" s="29">
        <v>3.2575428664245121</v>
      </c>
      <c r="F2130" s="116">
        <v>2015</v>
      </c>
      <c r="G21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0" s="39"/>
      <c r="I2130" s="29">
        <v>0.52</v>
      </c>
      <c r="J2130" s="23">
        <f>(Tabela1[[#This Row],[real]]-1)^3/Tabela1[[#This Row],[Z]]*0.00002</f>
        <v>4.4252179819620084E-4</v>
      </c>
      <c r="K2130" s="113">
        <v>2354.6071112608438</v>
      </c>
      <c r="L2130" s="66">
        <v>3765.4501870631079</v>
      </c>
      <c r="M2130" s="32">
        <v>42758</v>
      </c>
      <c r="N2130" s="22">
        <f>IF(Tabela1[[#This Row],[Entry]]=$B$1,Tabela1[[#This Row],[real]],Tabela1[[#This Row],[L2]]/Tabela1[[#This Row],[days2]])</f>
        <v>3.2818285040902397</v>
      </c>
      <c r="O2130" s="30">
        <f>IF(Tabela1[[#This Row],[Entry]]=$B$1,Tabela1[[#This Row],[real]],Tabela1[[#This Row],[L]]/($B$1-Tabela1[[#This Row],[Entry]]))</f>
        <v>3.2516840993636511</v>
      </c>
      <c r="P2130" s="118">
        <v>717.46805426494029</v>
      </c>
      <c r="Q2130" s="31">
        <f>MIN(500,$B$1-Tabela1[[#This Row],[Entry]])</f>
        <v>500</v>
      </c>
      <c r="R2130" s="29">
        <f>(0.25-Tabela1[[#This Row],[days]]/2000)*$L$2+(Tabela1[[#This Row],[days]]/2000+0.75)*(IF(Tabela1[[#This Row],[real]]&gt;Tabela1[[#This Row],[AV2]],0.4*Tabela1[[#This Row],[real]]+0.6*Tabela1[[#This Row],[AV2]],Tabela1[[#This Row],[AV2]]))</f>
        <v>3.2818285040902397</v>
      </c>
      <c r="S2130" s="30">
        <f>Tabela1[[#This Row],[real]]-Tabela1[[#This Row],[AV2]]</f>
        <v>-2.4285637665727666E-2</v>
      </c>
      <c r="T2130" s="47">
        <f>Tabela1[[#This Row],[real]]/Tabela1[[#This Row],[AV2]]</f>
        <v>0.99259996747683199</v>
      </c>
      <c r="U2130" s="168">
        <v>43286</v>
      </c>
      <c r="V2130" s="191" t="s">
        <v>4134</v>
      </c>
      <c r="W2130" s="191"/>
      <c r="X2130" s="2"/>
    </row>
    <row r="2131" spans="1:24" x14ac:dyDescent="0.2">
      <c r="A2131" s="65">
        <v>2550300</v>
      </c>
      <c r="B2131" s="65" t="s">
        <v>1993</v>
      </c>
      <c r="C2131" s="65" t="s">
        <v>1994</v>
      </c>
      <c r="D2131" s="39">
        <v>3</v>
      </c>
      <c r="E2131" s="41">
        <v>2.8779034446820866</v>
      </c>
      <c r="F2131" s="116">
        <v>2010</v>
      </c>
      <c r="G21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1" s="39"/>
      <c r="I2131" s="41">
        <v>0.85</v>
      </c>
      <c r="J2131" s="23">
        <f>(Tabela1[[#This Row],[real]]-1)^3/Tabela1[[#This Row],[Z]]*0.00002</f>
        <v>1.5582274320722101E-4</v>
      </c>
      <c r="K2131" s="66">
        <v>2576.0370530030964</v>
      </c>
      <c r="L2131" s="66">
        <v>4416.0875154239857</v>
      </c>
      <c r="M2131" s="67">
        <v>42409</v>
      </c>
      <c r="N2131" s="22">
        <f>IF(Tabela1[[#This Row],[Entry]]=$B$1,Tabela1[[#This Row],[real]],Tabela1[[#This Row],[L2]]/Tabela1[[#This Row],[days2]])</f>
        <v>2.9284958532636298</v>
      </c>
      <c r="O2131" s="42">
        <f>IF(Tabela1[[#This Row],[Entry]]=$B$1,Tabela1[[#This Row],[real]],Tabela1[[#This Row],[L]]/($B$1-Tabela1[[#This Row],[Entry]]))</f>
        <v>2.9303832219137265</v>
      </c>
      <c r="P2131" s="115">
        <v>879.64510864246586</v>
      </c>
      <c r="Q2131" s="43">
        <f>MIN(500,$B$1-Tabela1[[#This Row],[Entry]])</f>
        <v>500</v>
      </c>
      <c r="R2131" s="41">
        <f>(0.25-Tabela1[[#This Row],[days]]/2000)*$L$2+(Tabela1[[#This Row],[days]]/2000+0.75)*(IF(Tabela1[[#This Row],[real]]&gt;Tabela1[[#This Row],[AV2]],0.4*Tabela1[[#This Row],[real]]+0.6*Tabela1[[#This Row],[AV2]],Tabela1[[#This Row],[AV2]]))</f>
        <v>2.9284958532636298</v>
      </c>
      <c r="S2131" s="42">
        <f>Tabela1[[#This Row],[real]]-Tabela1[[#This Row],[AV2]]</f>
        <v>-5.0592408581543236E-2</v>
      </c>
      <c r="T2131" s="64">
        <f>Tabela1[[#This Row],[real]]/Tabela1[[#This Row],[AV2]]</f>
        <v>0.98272409758574142</v>
      </c>
      <c r="U2131" s="168">
        <v>43285</v>
      </c>
      <c r="V2131" s="191" t="s">
        <v>4073</v>
      </c>
      <c r="W2131" s="191"/>
      <c r="X2131" s="2"/>
    </row>
    <row r="2132" spans="1:24" x14ac:dyDescent="0.2">
      <c r="A2132" s="65">
        <v>2355090</v>
      </c>
      <c r="B2132" s="65" t="s">
        <v>1784</v>
      </c>
      <c r="C2132" s="65" t="s">
        <v>1785</v>
      </c>
      <c r="D2132" s="39">
        <v>3</v>
      </c>
      <c r="E2132" s="41">
        <v>3.0367076967181936</v>
      </c>
      <c r="F2132" s="116">
        <v>2009</v>
      </c>
      <c r="G21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2" s="39"/>
      <c r="I2132" s="41">
        <v>0.66999999999999993</v>
      </c>
      <c r="J2132" s="23">
        <f>(Tabela1[[#This Row],[real]]-1)^3/Tabela1[[#This Row],[Z]]*0.00002</f>
        <v>2.5219780753963804E-4</v>
      </c>
      <c r="K2132" s="66">
        <v>2537.8678055299119</v>
      </c>
      <c r="L2132" s="66">
        <v>4270.4158784233568</v>
      </c>
      <c r="M2132" s="67">
        <v>42409</v>
      </c>
      <c r="N2132" s="22">
        <f>IF(Tabela1[[#This Row],[Entry]]=$B$1,Tabela1[[#This Row],[real]],Tabela1[[#This Row],[L2]]/Tabela1[[#This Row],[days2]])</f>
        <v>2.8851042091810633</v>
      </c>
      <c r="O2132" s="42">
        <f>IF(Tabela1[[#This Row],[Entry]]=$B$1,Tabela1[[#This Row],[real]],Tabela1[[#This Row],[L]]/($B$1-Tabela1[[#This Row],[Entry]]))</f>
        <v>2.833719892782586</v>
      </c>
      <c r="P2132" s="115">
        <v>879.64510864246586</v>
      </c>
      <c r="Q2132" s="43">
        <f>MIN(500,$B$1-Tabela1[[#This Row],[Entry]])</f>
        <v>500</v>
      </c>
      <c r="R2132" s="41">
        <f>(0.25-Tabela1[[#This Row],[days]]/2000)*$L$2+(Tabela1[[#This Row],[days]]/2000+0.75)*(IF(Tabela1[[#This Row],[real]]&gt;Tabela1[[#This Row],[AV2]],0.4*Tabela1[[#This Row],[real]]+0.6*Tabela1[[#This Row],[AV2]],Tabela1[[#This Row],[AV2]]))</f>
        <v>2.9457456041959151</v>
      </c>
      <c r="S2132" s="42">
        <f>Tabela1[[#This Row],[real]]-Tabela1[[#This Row],[AV2]]</f>
        <v>0.15160348753713038</v>
      </c>
      <c r="T2132" s="64">
        <f>Tabela1[[#This Row],[real]]/Tabela1[[#This Row],[AV2]]</f>
        <v>1.0525469711127569</v>
      </c>
      <c r="U2132" s="172">
        <v>43283</v>
      </c>
      <c r="V2132" s="191" t="s">
        <v>4974</v>
      </c>
      <c r="W2132" s="191"/>
      <c r="X2132" s="2"/>
    </row>
    <row r="2133" spans="1:24" x14ac:dyDescent="0.2">
      <c r="A2133" s="65">
        <v>1055300</v>
      </c>
      <c r="B2133" s="65" t="s">
        <v>2685</v>
      </c>
      <c r="C2133" s="65" t="s">
        <v>2685</v>
      </c>
      <c r="D2133" s="39">
        <v>3.5</v>
      </c>
      <c r="E2133" s="41">
        <v>3.3247661253685061</v>
      </c>
      <c r="F2133" s="116">
        <v>1996</v>
      </c>
      <c r="G21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3" s="39"/>
      <c r="I2133" s="41">
        <v>0.51</v>
      </c>
      <c r="J2133" s="23">
        <f>(Tabela1[[#This Row],[real]]-1)^3/Tabela1[[#This Row],[Z]]*0.00002</f>
        <v>4.9271708983672827E-4</v>
      </c>
      <c r="K2133" s="66">
        <v>2872.1927891647429</v>
      </c>
      <c r="L2133" s="66">
        <v>4850.6200172256786</v>
      </c>
      <c r="M2133" s="67">
        <v>42409</v>
      </c>
      <c r="N2133" s="22">
        <f>IF(Tabela1[[#This Row],[Entry]]=$B$1,Tabela1[[#This Row],[real]],Tabela1[[#This Row],[L2]]/Tabela1[[#This Row],[days2]])</f>
        <v>3.265172239287871</v>
      </c>
      <c r="O2133" s="42">
        <f>IF(Tabela1[[#This Row],[Entry]]=$B$1,Tabela1[[#This Row],[real]],Tabela1[[#This Row],[L]]/($B$1-Tabela1[[#This Row],[Entry]]))</f>
        <v>3.2187259570177029</v>
      </c>
      <c r="P2133" s="115">
        <v>879.64510864246586</v>
      </c>
      <c r="Q2133" s="43">
        <f>MIN(500,$B$1-Tabela1[[#This Row],[Entry]])</f>
        <v>500</v>
      </c>
      <c r="R2133" s="41">
        <f>(0.25-Tabela1[[#This Row],[days]]/2000)*$L$2+(Tabela1[[#This Row],[days]]/2000+0.75)*(IF(Tabela1[[#This Row],[real]]&gt;Tabela1[[#This Row],[AV2]],0.4*Tabela1[[#This Row],[real]]+0.6*Tabela1[[#This Row],[AV2]],Tabela1[[#This Row],[AV2]]))</f>
        <v>3.2890097937201253</v>
      </c>
      <c r="S2133" s="42">
        <f>Tabela1[[#This Row],[real]]-Tabela1[[#This Row],[AV2]]</f>
        <v>5.9593886080635095E-2</v>
      </c>
      <c r="T2133" s="64">
        <f>Tabela1[[#This Row],[real]]/Tabela1[[#This Row],[AV2]]</f>
        <v>1.0182513759499658</v>
      </c>
      <c r="U2133" s="168">
        <v>43283</v>
      </c>
      <c r="V2133" s="191" t="s">
        <v>5034</v>
      </c>
      <c r="W2133" s="191"/>
      <c r="X2133" s="2"/>
    </row>
    <row r="2134" spans="1:24" x14ac:dyDescent="0.2">
      <c r="A2134" s="65">
        <v>2106868</v>
      </c>
      <c r="B2134" s="65" t="s">
        <v>2646</v>
      </c>
      <c r="C2134" s="65" t="s">
        <v>2646</v>
      </c>
      <c r="D2134" s="39">
        <v>3.5</v>
      </c>
      <c r="E2134" s="41">
        <v>3.2376465430546477</v>
      </c>
      <c r="F2134" s="116">
        <v>2009</v>
      </c>
      <c r="G21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1.4800634219074829</v>
      </c>
      <c r="H2134" s="39"/>
      <c r="I2134" s="41">
        <v>0.67999999999999994</v>
      </c>
      <c r="J2134" s="23">
        <f>(Tabela1[[#This Row],[real]]-1)^3/Tabela1[[#This Row],[Z]]*0.00002</f>
        <v>3.2953044384477178E-4</v>
      </c>
      <c r="K2134" s="66">
        <v>2647.1327086879605</v>
      </c>
      <c r="L2134" s="66">
        <v>4420.4283044817566</v>
      </c>
      <c r="M2134" s="67">
        <v>42409</v>
      </c>
      <c r="N2134" s="22">
        <f>IF(Tabela1[[#This Row],[Entry]]=$B$1,Tabela1[[#This Row],[real]],Tabela1[[#This Row],[L2]]/Tabela1[[#This Row],[days2]])</f>
        <v>3.0093189658875201</v>
      </c>
      <c r="O2134" s="42">
        <f>IF(Tabela1[[#This Row],[Entry]]=$B$1,Tabela1[[#This Row],[real]],Tabela1[[#This Row],[L]]/($B$1-Tabela1[[#This Row],[Entry]]))</f>
        <v>2.9332636393375955</v>
      </c>
      <c r="P2134" s="115">
        <v>879.64510864246586</v>
      </c>
      <c r="Q2134" s="43">
        <f>MIN(500,$B$1-Tabela1[[#This Row],[Entry]])</f>
        <v>500</v>
      </c>
      <c r="R2134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3.1006499967543713</v>
      </c>
      <c r="S2134" s="42">
        <f>Tabela1[[#This Row],[real]]-Tabela1[[#This Row],[AV2]]</f>
        <v>0.22832757716712759</v>
      </c>
      <c r="T2134" s="64">
        <f>Tabela1[[#This Row],[real]]/Tabela1[[#This Row],[AV2]]</f>
        <v>1.0758735048545405</v>
      </c>
      <c r="U2134" s="172">
        <v>43282</v>
      </c>
      <c r="V2134" s="191" t="s">
        <v>5205</v>
      </c>
      <c r="W2134" s="191"/>
      <c r="X2134" s="2"/>
    </row>
    <row r="2135" spans="1:24" x14ac:dyDescent="0.2">
      <c r="A2135" s="65">
        <v>11264</v>
      </c>
      <c r="B2135" s="65" t="s">
        <v>2934</v>
      </c>
      <c r="C2135" s="65" t="s">
        <v>2935</v>
      </c>
      <c r="D2135" s="39">
        <v>3</v>
      </c>
      <c r="E2135" s="41">
        <v>2.8652344236219642</v>
      </c>
      <c r="F2135" s="116">
        <v>1967</v>
      </c>
      <c r="G21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5" s="39"/>
      <c r="I2135" s="41">
        <v>0.52</v>
      </c>
      <c r="J2135" s="23">
        <f>(Tabela1[[#This Row],[real]]-1)^3/Tabela1[[#This Row],[Z]]*0.00002</f>
        <v>2.4958984872271015E-4</v>
      </c>
      <c r="K2135" s="66">
        <v>2242.2631537657148</v>
      </c>
      <c r="L2135" s="66">
        <v>3696.9498613402156</v>
      </c>
      <c r="M2135" s="67">
        <v>42600</v>
      </c>
      <c r="N2135" s="22">
        <f>IF(Tabela1[[#This Row],[Entry]]=$B$1,Tabela1[[#This Row],[real]],Tabela1[[#This Row],[L2]]/Tabela1[[#This Row],[days2]])</f>
        <v>2.8351167225141927</v>
      </c>
      <c r="O2135" s="42">
        <f>IF(Tabela1[[#This Row],[Entry]]=$B$1,Tabela1[[#This Row],[real]],Tabela1[[#This Row],[L]]/($B$1-Tabela1[[#This Row],[Entry]]))</f>
        <v>2.8092324174317747</v>
      </c>
      <c r="P2135" s="115">
        <v>790.88918490003721</v>
      </c>
      <c r="Q2135" s="43">
        <f>MIN(500,$B$1-Tabela1[[#This Row],[Entry]])</f>
        <v>500</v>
      </c>
      <c r="R2135" s="41">
        <f>(0.25-Tabela1[[#This Row],[days]]/2000)*$L$2+(Tabela1[[#This Row],[days]]/2000+0.75)*(IF(Tabela1[[#This Row],[real]]&gt;Tabela1[[#This Row],[AV2]],0.4*Tabela1[[#This Row],[real]]+0.6*Tabela1[[#This Row],[AV2]],Tabela1[[#This Row],[AV2]]))</f>
        <v>2.8471638029573016</v>
      </c>
      <c r="S2135" s="42">
        <f>Tabela1[[#This Row],[real]]-Tabela1[[#This Row],[AV2]]</f>
        <v>3.0117701107771566E-2</v>
      </c>
      <c r="T2135" s="64">
        <f>Tabela1[[#This Row],[real]]/Tabela1[[#This Row],[AV2]]</f>
        <v>1.0106230903541293</v>
      </c>
      <c r="U2135" s="168">
        <v>43282</v>
      </c>
      <c r="V2135" s="191" t="s">
        <v>4359</v>
      </c>
      <c r="W2135" s="191"/>
      <c r="X2135" s="2"/>
    </row>
    <row r="2136" spans="1:24" x14ac:dyDescent="0.2">
      <c r="A2136" s="65">
        <v>1814</v>
      </c>
      <c r="B2136" s="65" t="s">
        <v>3191</v>
      </c>
      <c r="C2136" s="65" t="s">
        <v>3191</v>
      </c>
      <c r="D2136" s="39">
        <v>3</v>
      </c>
      <c r="E2136" s="41">
        <v>2.9946916543224917</v>
      </c>
      <c r="F2136" s="116">
        <v>1978</v>
      </c>
      <c r="G21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6" s="39"/>
      <c r="I2136" s="41">
        <v>0.47</v>
      </c>
      <c r="J2136" s="23">
        <f>(Tabela1[[#This Row],[real]]-1)^3/Tabela1[[#This Row],[Z]]*0.00002</f>
        <v>3.3772207546772326E-4</v>
      </c>
      <c r="K2136" s="66">
        <v>2348.2681957590753</v>
      </c>
      <c r="L2136" s="66">
        <v>3862.280565303718</v>
      </c>
      <c r="M2136" s="67">
        <v>42681</v>
      </c>
      <c r="N2136" s="22">
        <f>IF(Tabela1[[#This Row],[Entry]]=$B$1,Tabela1[[#This Row],[real]],Tabela1[[#This Row],[L2]]/Tabela1[[#This Row],[days2]])</f>
        <v>3.1175181821976792</v>
      </c>
      <c r="O2136" s="42">
        <f>IF(Tabela1[[#This Row],[Entry]]=$B$1,Tabela1[[#This Row],[real]],Tabela1[[#This Row],[L]]/($B$1-Tabela1[[#This Row],[Entry]]))</f>
        <v>3.1273526844564516</v>
      </c>
      <c r="P2136" s="115">
        <v>753.24923818204491</v>
      </c>
      <c r="Q2136" s="43">
        <f>MIN(500,$B$1-Tabela1[[#This Row],[Entry]])</f>
        <v>500</v>
      </c>
      <c r="R2136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3.1175181821976792</v>
      </c>
      <c r="S2136" s="42">
        <f>Tabela1[[#This Row],[real]]-Tabela1[[#This Row],[AV2]]</f>
        <v>-0.12282652787518744</v>
      </c>
      <c r="T2136" s="64">
        <f>Tabela1[[#This Row],[real]]/Tabela1[[#This Row],[AV2]]</f>
        <v>0.96060118315377352</v>
      </c>
      <c r="U2136" s="172">
        <v>43282</v>
      </c>
      <c r="V2136" s="191" t="s">
        <v>4439</v>
      </c>
      <c r="W2136" s="191"/>
      <c r="X2136" s="2"/>
    </row>
    <row r="2137" spans="1:24" x14ac:dyDescent="0.2">
      <c r="A2137" s="65">
        <v>319</v>
      </c>
      <c r="B2137" s="65" t="s">
        <v>1015</v>
      </c>
      <c r="C2137" s="65" t="s">
        <v>3138</v>
      </c>
      <c r="D2137" s="39">
        <v>3.5</v>
      </c>
      <c r="E2137" s="41">
        <v>3.2661859948889354</v>
      </c>
      <c r="F2137" s="116">
        <v>1981</v>
      </c>
      <c r="G21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7" s="39"/>
      <c r="I2137" s="41">
        <v>0.45999999999999996</v>
      </c>
      <c r="J2137" s="23">
        <f>(Tabela1[[#This Row],[real]]-1)^3/Tabela1[[#This Row],[Z]]*0.00002</f>
        <v>5.0600967157795262E-4</v>
      </c>
      <c r="K2137" s="66">
        <v>2508.8847706723873</v>
      </c>
      <c r="L2137" s="66">
        <v>4087.4314607642095</v>
      </c>
      <c r="M2137" s="67">
        <v>42660</v>
      </c>
      <c r="N2137" s="22">
        <f>IF(Tabela1[[#This Row],[Entry]]=$B$1,Tabela1[[#This Row],[real]],Tabela1[[#This Row],[L2]]/Tabela1[[#This Row],[days2]])</f>
        <v>3.2881511282971401</v>
      </c>
      <c r="O2137" s="42">
        <f>IF(Tabela1[[#This Row],[Entry]]=$B$1,Tabela1[[#This Row],[real]],Tabela1[[#This Row],[L]]/($B$1-Tabela1[[#This Row],[Entry]]))</f>
        <v>3.2543244114364724</v>
      </c>
      <c r="P2137" s="115">
        <v>763.00774288670925</v>
      </c>
      <c r="Q2137" s="43">
        <f>MIN(500,$B$1-Tabela1[[#This Row],[Entry]])</f>
        <v>500</v>
      </c>
      <c r="R2137" s="41">
        <f>(0.25-Tabela1[[#This Row],[days]]/2000)*$L$2+(Tabela1[[#This Row],[days]]/2000+0.75)*(IF(Tabela1[[#This Row],[real]]&gt;Tabela1[[#This Row],[AV2]],0.4*Tabela1[[#This Row],[real]]+0.6*Tabela1[[#This Row],[AV2]],Tabela1[[#This Row],[AV2]]))</f>
        <v>3.2881511282971401</v>
      </c>
      <c r="S2137" s="42">
        <f>Tabela1[[#This Row],[real]]-Tabela1[[#This Row],[AV2]]</f>
        <v>-2.1965133408204718E-2</v>
      </c>
      <c r="T2137" s="64">
        <f>Tabela1[[#This Row],[real]]/Tabela1[[#This Row],[AV2]]</f>
        <v>0.99331991366845118</v>
      </c>
      <c r="U2137" s="172">
        <v>43282</v>
      </c>
      <c r="V2137" s="191" t="s">
        <v>4482</v>
      </c>
      <c r="W2137" s="191"/>
      <c r="X2137" s="2"/>
    </row>
    <row r="2138" spans="1:24" x14ac:dyDescent="0.2">
      <c r="A2138" s="65">
        <v>3674600</v>
      </c>
      <c r="B2138" s="65" t="s">
        <v>2405</v>
      </c>
      <c r="C2138" s="65" t="s">
        <v>1096</v>
      </c>
      <c r="D2138" s="39">
        <v>3.5</v>
      </c>
      <c r="E2138" s="41">
        <v>3.4331947904667381</v>
      </c>
      <c r="F2138" s="116">
        <v>2011</v>
      </c>
      <c r="G21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8" s="39"/>
      <c r="I2138" s="41">
        <v>0.7</v>
      </c>
      <c r="J2138" s="23">
        <f>(Tabela1[[#This Row],[real]]-1)^3/Tabela1[[#This Row],[Z]]*0.00002</f>
        <v>4.115878912580347E-4</v>
      </c>
      <c r="K2138" s="66">
        <v>3106.3185171058067</v>
      </c>
      <c r="L2138" s="66">
        <v>5318.7130108232759</v>
      </c>
      <c r="M2138" s="67">
        <v>42409</v>
      </c>
      <c r="N2138" s="22">
        <f>IF(Tabela1[[#This Row],[Entry]]=$B$1,Tabela1[[#This Row],[real]],Tabela1[[#This Row],[L2]]/Tabela1[[#This Row],[days2]])</f>
        <v>3.5313315410799131</v>
      </c>
      <c r="O2138" s="42">
        <f>IF(Tabela1[[#This Row],[Entry]]=$B$1,Tabela1[[#This Row],[real]],Tabela1[[#This Row],[L]]/($B$1-Tabela1[[#This Row],[Entry]]))</f>
        <v>3.5293384278853854</v>
      </c>
      <c r="P2138" s="115">
        <v>879.64510864246586</v>
      </c>
      <c r="Q2138" s="43">
        <f>MIN(500,$B$1-Tabela1[[#This Row],[Entry]])</f>
        <v>500</v>
      </c>
      <c r="R2138" s="41">
        <f>(0.25-Tabela1[[#This Row],[days]]/2000)*$L$2+(Tabela1[[#This Row],[days]]/2000+0.75)*(IF(Tabela1[[#This Row],[real]]&gt;Tabela1[[#This Row],[AV2]],0.4*Tabela1[[#This Row],[real]]+0.6*Tabela1[[#This Row],[AV2]],Tabela1[[#This Row],[AV2]]))</f>
        <v>3.5313315410799131</v>
      </c>
      <c r="S2138" s="42">
        <f>Tabela1[[#This Row],[real]]-Tabela1[[#This Row],[AV2]]</f>
        <v>-9.813675061317495E-2</v>
      </c>
      <c r="T2138" s="64">
        <f>Tabela1[[#This Row],[real]]/Tabela1[[#This Row],[AV2]]</f>
        <v>0.97220970348675795</v>
      </c>
      <c r="U2138" s="168">
        <v>43282</v>
      </c>
      <c r="V2138" s="191" t="s">
        <v>6378</v>
      </c>
      <c r="W2138" s="191"/>
      <c r="X2138" s="2"/>
    </row>
    <row r="2139" spans="1:24" x14ac:dyDescent="0.2">
      <c r="A2139" s="65">
        <v>6679914</v>
      </c>
      <c r="B2139" s="65" t="s">
        <v>282</v>
      </c>
      <c r="C2139" s="65" t="s">
        <v>2186</v>
      </c>
      <c r="D2139" s="39">
        <v>3.5</v>
      </c>
      <c r="E2139" s="41">
        <v>3.5089590944001845</v>
      </c>
      <c r="F2139" s="116">
        <v>2015</v>
      </c>
      <c r="G21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39" s="39"/>
      <c r="I2139" s="41">
        <v>0.64999999999999991</v>
      </c>
      <c r="J2139" s="23">
        <f>(Tabela1[[#This Row],[real]]-1)^3/Tabela1[[#This Row],[Z]]*0.00002</f>
        <v>4.8595648398160139E-4</v>
      </c>
      <c r="K2139" s="66">
        <v>3112.948156971981</v>
      </c>
      <c r="L2139" s="66">
        <v>5296.6608328234724</v>
      </c>
      <c r="M2139" s="67">
        <v>42409</v>
      </c>
      <c r="N2139" s="22">
        <f>IF(Tabela1[[#This Row],[Entry]]=$B$1,Tabela1[[#This Row],[real]],Tabela1[[#This Row],[L2]]/Tabela1[[#This Row],[days2]])</f>
        <v>3.5388682621973713</v>
      </c>
      <c r="O2139" s="42">
        <f>IF(Tabela1[[#This Row],[Entry]]=$B$1,Tabela1[[#This Row],[real]],Tabela1[[#This Row],[L]]/($B$1-Tabela1[[#This Row],[Entry]]))</f>
        <v>3.5147052639837244</v>
      </c>
      <c r="P2139" s="115">
        <v>879.64510864246586</v>
      </c>
      <c r="Q2139" s="43">
        <f>MIN(500,$B$1-Tabela1[[#This Row],[Entry]])</f>
        <v>500</v>
      </c>
      <c r="R2139" s="41">
        <f>(0.25-Tabela1[[#This Row],[days]]/2000)*$L$2+(Tabela1[[#This Row],[days]]/2000+0.75)*(IF(Tabela1[[#This Row],[real]]&gt;Tabela1[[#This Row],[AV2]],0.4*Tabela1[[#This Row],[real]]+0.6*Tabela1[[#This Row],[AV2]],Tabela1[[#This Row],[AV2]]))</f>
        <v>3.5388682621973713</v>
      </c>
      <c r="S2139" s="42">
        <f>Tabela1[[#This Row],[real]]-Tabela1[[#This Row],[AV2]]</f>
        <v>-2.9909167797186775E-2</v>
      </c>
      <c r="T2139" s="64">
        <f>Tabela1[[#This Row],[real]]/Tabela1[[#This Row],[AV2]]</f>
        <v>0.99154838056090411</v>
      </c>
      <c r="U2139" s="168">
        <v>43282</v>
      </c>
      <c r="V2139" s="191" t="s">
        <v>4197</v>
      </c>
      <c r="W2139" s="191"/>
      <c r="X2139" s="2"/>
    </row>
    <row r="2140" spans="1:24" x14ac:dyDescent="0.2">
      <c r="A2140" s="65">
        <v>3771074</v>
      </c>
      <c r="B2140" s="65" t="s">
        <v>2563</v>
      </c>
      <c r="C2140" s="65" t="s">
        <v>485</v>
      </c>
      <c r="D2140" s="39">
        <v>3.5</v>
      </c>
      <c r="E2140" s="41">
        <v>3.1957729120943204</v>
      </c>
      <c r="F2140" s="116">
        <v>2012</v>
      </c>
      <c r="G21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6.4969287253600703</v>
      </c>
      <c r="I2140" s="41">
        <v>0.52</v>
      </c>
      <c r="J2140" s="23">
        <f>(Tabela1[[#This Row],[real]]-1)^3/Tabela1[[#This Row],[Z]]*0.00002</f>
        <v>4.071823284105787E-4</v>
      </c>
      <c r="K2140" s="66">
        <v>2610.1378281626066</v>
      </c>
      <c r="L2140" s="66">
        <v>4348.7018480152256</v>
      </c>
      <c r="M2140" s="67">
        <v>42409</v>
      </c>
      <c r="N2140" s="22">
        <f>IF(Tabela1[[#This Row],[Entry]]=$B$1,Tabela1[[#This Row],[real]],Tabela1[[#This Row],[L2]]/Tabela1[[#This Row],[days2]])</f>
        <v>2.9672623681052084</v>
      </c>
      <c r="O2140" s="42">
        <f>IF(Tabela1[[#This Row],[Entry]]=$B$1,Tabela1[[#This Row],[real]],Tabela1[[#This Row],[L]]/($B$1-Tabela1[[#This Row],[Entry]]))</f>
        <v>2.8856681141441443</v>
      </c>
      <c r="P2140" s="115">
        <v>879.64510864246586</v>
      </c>
      <c r="Q2140" s="43">
        <f>MIN(500,$B$1-Tabela1[[#This Row],[Entry]])</f>
        <v>500</v>
      </c>
      <c r="R2140" s="41">
        <f>(0.25-Tabela1[[#This Row],[days]]/2000)*$L$2+(Tabela1[[#This Row],[days]]/2000+0.75)*(IF(Tabela1[[#This Row],[real]]&gt;Tabela1[[#This Row],[AV2]],0.4*Tabela1[[#This Row],[real]]+0.6*Tabela1[[#This Row],[AV2]],Tabela1[[#This Row],[AV2]]))</f>
        <v>3.0586665857008533</v>
      </c>
      <c r="S2140" s="42">
        <f>Tabela1[[#This Row],[real]]-Tabela1[[#This Row],[AV2]]</f>
        <v>0.22851054398911197</v>
      </c>
      <c r="T2140" s="64">
        <f>Tabela1[[#This Row],[real]]/Tabela1[[#This Row],[AV2]]</f>
        <v>1.0770105624785149</v>
      </c>
      <c r="U2140" s="168">
        <v>43281</v>
      </c>
      <c r="V2140" s="191" t="s">
        <v>4189</v>
      </c>
      <c r="W2140" s="191"/>
      <c r="X2140" s="2"/>
    </row>
    <row r="2141" spans="1:24" x14ac:dyDescent="0.2">
      <c r="A2141" s="65">
        <v>929776</v>
      </c>
      <c r="B2141" s="65" t="s">
        <v>399</v>
      </c>
      <c r="C2141" s="65" t="s">
        <v>399</v>
      </c>
      <c r="D2141" s="39">
        <v>3</v>
      </c>
      <c r="E2141" s="41">
        <v>3.0633917505512693</v>
      </c>
      <c r="F2141" s="116">
        <v>2007</v>
      </c>
      <c r="G21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1" s="39"/>
      <c r="I2141" s="41">
        <v>0.5</v>
      </c>
      <c r="J2141" s="23">
        <f>(Tabela1[[#This Row],[real]]-1)^3/Tabela1[[#This Row],[Z]]*0.00002</f>
        <v>3.514026732592976E-4</v>
      </c>
      <c r="K2141" s="66">
        <v>2533.4236457717252</v>
      </c>
      <c r="L2141" s="66">
        <v>4240.1871671109875</v>
      </c>
      <c r="M2141" s="67">
        <v>42409</v>
      </c>
      <c r="N2141" s="22">
        <f>IF(Tabela1[[#This Row],[Entry]]=$B$1,Tabela1[[#This Row],[real]],Tabela1[[#This Row],[L2]]/Tabela1[[#This Row],[days2]])</f>
        <v>2.8800519901503168</v>
      </c>
      <c r="O2141" s="42">
        <f>IF(Tabela1[[#This Row],[Entry]]=$B$1,Tabela1[[#This Row],[real]],Tabela1[[#This Row],[L]]/($B$1-Tabela1[[#This Row],[Entry]]))</f>
        <v>2.8136610266164483</v>
      </c>
      <c r="P2141" s="115">
        <v>879.64510864246586</v>
      </c>
      <c r="Q2141" s="43">
        <f>MIN(500,$B$1-Tabela1[[#This Row],[Entry]])</f>
        <v>500</v>
      </c>
      <c r="R2141" s="41">
        <f>(0.25-Tabela1[[#This Row],[days]]/2000)*$L$2+(Tabela1[[#This Row],[days]]/2000+0.75)*(IF(Tabela1[[#This Row],[real]]&gt;Tabela1[[#This Row],[AV2]],0.4*Tabela1[[#This Row],[real]]+0.6*Tabela1[[#This Row],[AV2]],Tabela1[[#This Row],[AV2]]))</f>
        <v>2.9533878943106977</v>
      </c>
      <c r="S2141" s="42">
        <f>Tabela1[[#This Row],[real]]-Tabela1[[#This Row],[AV2]]</f>
        <v>0.18333976040095257</v>
      </c>
      <c r="T2141" s="64">
        <f>Tabela1[[#This Row],[real]]/Tabela1[[#This Row],[AV2]]</f>
        <v>1.0636584898564223</v>
      </c>
      <c r="U2141" s="172">
        <v>43281</v>
      </c>
      <c r="V2141" s="191" t="s">
        <v>4609</v>
      </c>
      <c r="W2141" s="191"/>
      <c r="X2141" s="2"/>
    </row>
    <row r="2142" spans="1:24" x14ac:dyDescent="0.2">
      <c r="A2142" s="75">
        <v>7762599</v>
      </c>
      <c r="B2142" s="75" t="s">
        <v>3524</v>
      </c>
      <c r="C2142" s="75" t="s">
        <v>3543</v>
      </c>
      <c r="D2142" s="76">
        <v>3.5</v>
      </c>
      <c r="E2142" s="77">
        <v>3.3953112725844461</v>
      </c>
      <c r="F2142" s="116">
        <v>2016</v>
      </c>
      <c r="G21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2" s="39"/>
      <c r="I2142" s="77">
        <v>0.52</v>
      </c>
      <c r="J2142" s="23">
        <f>(Tabela1[[#This Row],[real]]-1)^3/Tabela1[[#This Row],[Z]]*0.00002</f>
        <v>5.2858219127568733E-4</v>
      </c>
      <c r="K2142" s="112">
        <v>2298.2467719159413</v>
      </c>
      <c r="L2142" s="66">
        <v>3576.4016155458207</v>
      </c>
      <c r="M2142" s="79">
        <v>42931</v>
      </c>
      <c r="N2142" s="22">
        <f>IF(Tabela1[[#This Row],[Entry]]=$B$1,Tabela1[[#This Row],[real]],Tabela1[[#This Row],[L2]]/Tabela1[[#This Row],[days2]])</f>
        <v>3.6074891228726025</v>
      </c>
      <c r="O2142" s="64">
        <f>IF(Tabela1[[#This Row],[Entry]]=$B$1,Tabela1[[#This Row],[real]],Tabela1[[#This Row],[L]]/($B$1-Tabela1[[#This Row],[Entry]]))</f>
        <v>3.6308645843104781</v>
      </c>
      <c r="P2142" s="117">
        <v>637.07656312650874</v>
      </c>
      <c r="Q2142" s="78">
        <f>MIN(500,$B$1-Tabela1[[#This Row],[Entry]])</f>
        <v>500</v>
      </c>
      <c r="R2142" s="77">
        <f>(0.25-Tabela1[[#This Row],[days]]/2000)*$L$2+(Tabela1[[#This Row],[days]]/2000+0.75)*(IF(Tabela1[[#This Row],[real]]&gt;Tabela1[[#This Row],[AV2]],0.4*Tabela1[[#This Row],[real]]+0.6*Tabela1[[#This Row],[AV2]],Tabela1[[#This Row],[AV2]]))</f>
        <v>3.6074891228726025</v>
      </c>
      <c r="S2142" s="64">
        <f>Tabela1[[#This Row],[real]]-Tabela1[[#This Row],[AV2]]</f>
        <v>-0.21217785028815639</v>
      </c>
      <c r="T2142" s="64">
        <f>Tabela1[[#This Row],[real]]/Tabela1[[#This Row],[AV2]]</f>
        <v>0.94118406374592156</v>
      </c>
      <c r="U2142" s="168">
        <v>43281</v>
      </c>
      <c r="V2142" s="191" t="s">
        <v>4650</v>
      </c>
      <c r="W2142" s="191"/>
      <c r="X2142" s="2"/>
    </row>
    <row r="2143" spans="1:24" x14ac:dyDescent="0.2">
      <c r="A2143" s="65">
        <v>4351207</v>
      </c>
      <c r="B2143" s="65" t="s">
        <v>1387</v>
      </c>
      <c r="C2143" s="65" t="s">
        <v>1388</v>
      </c>
      <c r="D2143" s="39">
        <v>3</v>
      </c>
      <c r="E2143" s="41">
        <v>3.0252971883677651</v>
      </c>
      <c r="F2143" s="116">
        <v>2013</v>
      </c>
      <c r="G21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3" s="39"/>
      <c r="I2143" s="41">
        <v>0.6</v>
      </c>
      <c r="J2143" s="23">
        <f>(Tabela1[[#This Row],[real]]-1)^3/Tabela1[[#This Row],[Z]]*0.00002</f>
        <v>2.7691407119091911E-4</v>
      </c>
      <c r="K2143" s="66">
        <v>2519.677949959018</v>
      </c>
      <c r="L2143" s="66">
        <v>4232.1347523181557</v>
      </c>
      <c r="M2143" s="67">
        <v>42409</v>
      </c>
      <c r="N2143" s="22">
        <f>IF(Tabela1[[#This Row],[Entry]]=$B$1,Tabela1[[#This Row],[real]],Tabela1[[#This Row],[L2]]/Tabela1[[#This Row],[days2]])</f>
        <v>2.8644255793652662</v>
      </c>
      <c r="O2143" s="42">
        <f>IF(Tabela1[[#This Row],[Entry]]=$B$1,Tabela1[[#This Row],[real]],Tabela1[[#This Row],[L]]/($B$1-Tabela1[[#This Row],[Entry]]))</f>
        <v>2.8083176856789356</v>
      </c>
      <c r="P2143" s="115">
        <v>879.64510864246586</v>
      </c>
      <c r="Q2143" s="43">
        <f>MIN(500,$B$1-Tabela1[[#This Row],[Entry]])</f>
        <v>500</v>
      </c>
      <c r="R2143" s="41">
        <f>(0.25-Tabela1[[#This Row],[days]]/2000)*$L$2+(Tabela1[[#This Row],[days]]/2000+0.75)*(IF(Tabela1[[#This Row],[real]]&gt;Tabela1[[#This Row],[AV2]],0.4*Tabela1[[#This Row],[real]]+0.6*Tabela1[[#This Row],[AV2]],Tabela1[[#This Row],[AV2]]))</f>
        <v>2.9287742229662657</v>
      </c>
      <c r="S2143" s="42">
        <f>Tabela1[[#This Row],[real]]-Tabela1[[#This Row],[AV2]]</f>
        <v>0.16087160900249886</v>
      </c>
      <c r="T2143" s="64">
        <f>Tabela1[[#This Row],[real]]/Tabela1[[#This Row],[AV2]]</f>
        <v>1.0561619090966736</v>
      </c>
      <c r="U2143" s="168">
        <v>43279</v>
      </c>
      <c r="V2143" s="191" t="s">
        <v>4696</v>
      </c>
      <c r="W2143" s="191"/>
      <c r="X2143" s="2"/>
    </row>
    <row r="2144" spans="1:24" x14ac:dyDescent="0.2">
      <c r="A2144" s="10">
        <v>10726</v>
      </c>
      <c r="B2144" s="10" t="s">
        <v>394</v>
      </c>
      <c r="C2144" s="10" t="s">
        <v>394</v>
      </c>
      <c r="D2144" s="2">
        <v>3</v>
      </c>
      <c r="E2144" s="21">
        <v>3.1253234903704192</v>
      </c>
      <c r="F2144" s="116">
        <v>2001</v>
      </c>
      <c r="G21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144" s="21">
        <v>0.54999999999999993</v>
      </c>
      <c r="J2144" s="23">
        <f>(Tabela1[[#This Row],[real]]-1)^3/Tabela1[[#This Row],[Z]]*0.00002</f>
        <v>3.4909403911869102E-4</v>
      </c>
      <c r="K2144" s="24">
        <v>2559.0268950881691</v>
      </c>
      <c r="L2144" s="66">
        <v>4272.2073768979963</v>
      </c>
      <c r="M2144" s="1">
        <v>42409</v>
      </c>
      <c r="N2144" s="22">
        <f>IF(Tabela1[[#This Row],[Entry]]=$B$1,Tabela1[[#This Row],[real]],Tabela1[[#This Row],[L2]]/Tabela1[[#This Row],[days2]])</f>
        <v>2.909158329814908</v>
      </c>
      <c r="O2144" s="22">
        <f>IF(Tabela1[[#This Row],[Entry]]=$B$1,Tabela1[[#This Row],[real]],Tabela1[[#This Row],[L]]/($B$1-Tabela1[[#This Row],[Entry]]))</f>
        <v>2.8349086774372902</v>
      </c>
      <c r="P2144" s="35">
        <v>879.64510864246586</v>
      </c>
      <c r="Q2144" s="3">
        <f>MIN(500,$B$1-Tabela1[[#This Row],[Entry]])</f>
        <v>500</v>
      </c>
      <c r="R2144" s="21">
        <f>(0.25-Tabela1[[#This Row],[days]]/2000)*$L$2+(Tabela1[[#This Row],[days]]/2000+0.75)*(IF(Tabela1[[#This Row],[real]]&gt;Tabela1[[#This Row],[AV2]],0.4*Tabela1[[#This Row],[real]]+0.6*Tabela1[[#This Row],[AV2]],Tabela1[[#This Row],[AV2]]))</f>
        <v>2.9956243940371126</v>
      </c>
      <c r="S2144" s="22">
        <f>Tabela1[[#This Row],[real]]-Tabela1[[#This Row],[AV2]]</f>
        <v>0.21616516055551127</v>
      </c>
      <c r="T2144" s="47">
        <f>Tabela1[[#This Row],[real]]/Tabela1[[#This Row],[AV2]]</f>
        <v>1.074305051856447</v>
      </c>
      <c r="U2144" s="168">
        <v>43279</v>
      </c>
      <c r="V2144" s="191" t="s">
        <v>3940</v>
      </c>
      <c r="W2144" s="191"/>
      <c r="X2144" s="2"/>
    </row>
    <row r="2145" spans="1:24" x14ac:dyDescent="0.2">
      <c r="A2145" s="65">
        <v>2789328</v>
      </c>
      <c r="B2145" s="65" t="s">
        <v>388</v>
      </c>
      <c r="C2145" s="65" t="s">
        <v>2267</v>
      </c>
      <c r="D2145" s="39">
        <v>3</v>
      </c>
      <c r="E2145" s="41">
        <v>3.1550206946075572</v>
      </c>
      <c r="F2145" s="116">
        <v>2010</v>
      </c>
      <c r="G21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5" s="39"/>
      <c r="I2145" s="41">
        <v>0.62999999999999989</v>
      </c>
      <c r="J2145" s="23">
        <f>(Tabela1[[#This Row],[real]]-1)^3/Tabela1[[#This Row],[Z]]*0.00002</f>
        <v>3.1771943481248696E-4</v>
      </c>
      <c r="K2145" s="66">
        <v>2717.556864473167</v>
      </c>
      <c r="L2145" s="66">
        <v>4601.4710634029352</v>
      </c>
      <c r="M2145" s="67">
        <v>42409</v>
      </c>
      <c r="N2145" s="22">
        <f>IF(Tabela1[[#This Row],[Entry]]=$B$1,Tabela1[[#This Row],[real]],Tabela1[[#This Row],[L2]]/Tabela1[[#This Row],[days2]])</f>
        <v>3.0893787025850732</v>
      </c>
      <c r="O2145" s="42">
        <f>IF(Tabela1[[#This Row],[Entry]]=$B$1,Tabela1[[#This Row],[real]],Tabela1[[#This Row],[L]]/($B$1-Tabela1[[#This Row],[Entry]]))</f>
        <v>3.0533981840762676</v>
      </c>
      <c r="P2145" s="115">
        <v>879.64510864246586</v>
      </c>
      <c r="Q2145" s="43">
        <f>MIN(500,$B$1-Tabela1[[#This Row],[Entry]])</f>
        <v>500</v>
      </c>
      <c r="R2145" s="41">
        <f>(0.25-Tabela1[[#This Row],[days]]/2000)*$L$2+(Tabela1[[#This Row],[days]]/2000+0.75)*(IF(Tabela1[[#This Row],[real]]&gt;Tabela1[[#This Row],[AV2]],0.4*Tabela1[[#This Row],[real]]+0.6*Tabela1[[#This Row],[AV2]],Tabela1[[#This Row],[AV2]]))</f>
        <v>3.1156354993940667</v>
      </c>
      <c r="S2145" s="42">
        <f>Tabela1[[#This Row],[real]]-Tabela1[[#This Row],[AV2]]</f>
        <v>6.5641992022483997E-2</v>
      </c>
      <c r="T2145" s="64">
        <f>Tabela1[[#This Row],[real]]/Tabela1[[#This Row],[AV2]]</f>
        <v>1.0212476353150093</v>
      </c>
      <c r="U2145" s="168">
        <v>43278</v>
      </c>
      <c r="V2145" s="191" t="s">
        <v>4941</v>
      </c>
      <c r="W2145" s="191"/>
      <c r="X2145" s="2"/>
    </row>
    <row r="2146" spans="1:24" x14ac:dyDescent="0.2">
      <c r="A2146" s="65">
        <v>115763</v>
      </c>
      <c r="B2146" s="65" t="s">
        <v>2582</v>
      </c>
      <c r="C2146" s="65" t="s">
        <v>2605</v>
      </c>
      <c r="D2146" s="39">
        <v>3</v>
      </c>
      <c r="E2146" s="41">
        <v>3.1607668841318084</v>
      </c>
      <c r="F2146" s="116">
        <v>1972</v>
      </c>
      <c r="G21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6" s="39"/>
      <c r="I2146" s="41">
        <v>0.5</v>
      </c>
      <c r="J2146" s="23">
        <f>(Tabela1[[#This Row],[real]]-1)^3/Tabela1[[#This Row],[Z]]*0.00002</f>
        <v>4.0353734940912596E-4</v>
      </c>
      <c r="K2146" s="66">
        <v>2589.0435117365587</v>
      </c>
      <c r="L2146" s="66">
        <v>4317.5068675110251</v>
      </c>
      <c r="M2146" s="67">
        <v>42409</v>
      </c>
      <c r="N2146" s="22">
        <f>IF(Tabela1[[#This Row],[Entry]]=$B$1,Tabela1[[#This Row],[real]],Tabela1[[#This Row],[L2]]/Tabela1[[#This Row],[days2]])</f>
        <v>2.9432818829995706</v>
      </c>
      <c r="O2146" s="42">
        <f>IF(Tabela1[[#This Row],[Entry]]=$B$1,Tabela1[[#This Row],[real]],Tabela1[[#This Row],[L]]/($B$1-Tabela1[[#This Row],[Entry]]))</f>
        <v>2.8649680607239714</v>
      </c>
      <c r="P2146" s="115">
        <v>879.64510864246586</v>
      </c>
      <c r="Q2146" s="43">
        <f>MIN(500,$B$1-Tabela1[[#This Row],[Entry]])</f>
        <v>500</v>
      </c>
      <c r="R2146" s="41">
        <f>(0.25-Tabela1[[#This Row],[days]]/2000)*$L$2+(Tabela1[[#This Row],[days]]/2000+0.75)*(IF(Tabela1[[#This Row],[real]]&gt;Tabela1[[#This Row],[AV2]],0.4*Tabela1[[#This Row],[real]]+0.6*Tabela1[[#This Row],[AV2]],Tabela1[[#This Row],[AV2]]))</f>
        <v>3.0302758834524659</v>
      </c>
      <c r="S2146" s="42">
        <f>Tabela1[[#This Row],[real]]-Tabela1[[#This Row],[AV2]]</f>
        <v>0.21748500113223779</v>
      </c>
      <c r="T2146" s="64">
        <f>Tabela1[[#This Row],[real]]/Tabela1[[#This Row],[AV2]]</f>
        <v>1.0738920055154872</v>
      </c>
      <c r="U2146" s="168">
        <v>43278</v>
      </c>
      <c r="V2146" s="191" t="s">
        <v>5215</v>
      </c>
      <c r="W2146" s="191"/>
      <c r="X2146" s="2"/>
    </row>
    <row r="2147" spans="1:24" x14ac:dyDescent="0.2">
      <c r="A2147" s="65">
        <v>5951861</v>
      </c>
      <c r="B2147" s="65" t="s">
        <v>2691</v>
      </c>
      <c r="C2147" s="65" t="s">
        <v>2692</v>
      </c>
      <c r="D2147" s="39">
        <v>3.5</v>
      </c>
      <c r="E2147" s="41">
        <v>3.2126725385941968</v>
      </c>
      <c r="F2147" s="116">
        <v>2015</v>
      </c>
      <c r="G21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4.4721902948937791</v>
      </c>
      <c r="H2147" s="39"/>
      <c r="I2147" s="41">
        <v>0.48</v>
      </c>
      <c r="J2147" s="23">
        <f>(Tabela1[[#This Row],[real]]-1)^3/Tabela1[[#This Row],[Z]]*0.00002</f>
        <v>4.5137780045245338E-4</v>
      </c>
      <c r="K2147" s="66">
        <v>2812.7280849680087</v>
      </c>
      <c r="L2147" s="66">
        <v>4769.2033148025039</v>
      </c>
      <c r="M2147" s="67">
        <v>42409</v>
      </c>
      <c r="N2147" s="22">
        <f>IF(Tabela1[[#This Row],[Entry]]=$B$1,Tabela1[[#This Row],[real]],Tabela1[[#This Row],[L2]]/Tabela1[[#This Row],[days2]])</f>
        <v>3.1975714493641885</v>
      </c>
      <c r="O2147" s="42">
        <f>IF(Tabela1[[#This Row],[Entry]]=$B$1,Tabela1[[#This Row],[real]],Tabela1[[#This Row],[L]]/($B$1-Tabela1[[#This Row],[Entry]]))</f>
        <v>3.1647002752505005</v>
      </c>
      <c r="P2147" s="115">
        <v>879.64510864246586</v>
      </c>
      <c r="Q2147" s="43">
        <f>MIN(500,$B$1-Tabela1[[#This Row],[Entry]])</f>
        <v>500</v>
      </c>
      <c r="R214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3.2036118850561914</v>
      </c>
      <c r="S2147" s="42">
        <f>Tabela1[[#This Row],[real]]-Tabela1[[#This Row],[AV2]]</f>
        <v>1.5101089230008302E-2</v>
      </c>
      <c r="T2147" s="64">
        <f>Tabela1[[#This Row],[real]]/Tabela1[[#This Row],[AV2]]</f>
        <v>1.0047226745263225</v>
      </c>
      <c r="U2147" s="168">
        <v>43277</v>
      </c>
      <c r="V2147" s="191" t="s">
        <v>4229</v>
      </c>
      <c r="W2147" s="191"/>
      <c r="X2147" s="2"/>
    </row>
    <row r="2148" spans="1:24" x14ac:dyDescent="0.2">
      <c r="A2148" s="65">
        <v>4322386</v>
      </c>
      <c r="B2148" s="65" t="s">
        <v>892</v>
      </c>
      <c r="C2148" s="65" t="s">
        <v>2025</v>
      </c>
      <c r="D2148" s="39">
        <v>3</v>
      </c>
      <c r="E2148" s="41">
        <v>3.0407345685781664</v>
      </c>
      <c r="F2148" s="116">
        <v>2014</v>
      </c>
      <c r="G21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8" s="39"/>
      <c r="I2148" s="41">
        <v>0.61</v>
      </c>
      <c r="J2148" s="23">
        <f>(Tabela1[[#This Row],[real]]-1)^3/Tabela1[[#This Row],[Z]]*0.00002</f>
        <v>2.786504342451789E-4</v>
      </c>
      <c r="K2148" s="66">
        <v>2513.1074067636796</v>
      </c>
      <c r="L2148" s="66">
        <v>4210.7721968085825</v>
      </c>
      <c r="M2148" s="67">
        <v>42409</v>
      </c>
      <c r="N2148" s="22">
        <f>IF(Tabela1[[#This Row],[Entry]]=$B$1,Tabela1[[#This Row],[real]],Tabela1[[#This Row],[L2]]/Tabela1[[#This Row],[days2]])</f>
        <v>2.856956040649274</v>
      </c>
      <c r="O2148" s="42">
        <f>IF(Tabela1[[#This Row],[Entry]]=$B$1,Tabela1[[#This Row],[real]],Tabela1[[#This Row],[L]]/($B$1-Tabela1[[#This Row],[Entry]]))</f>
        <v>2.7941421345776924</v>
      </c>
      <c r="P2148" s="115">
        <v>879.64510864246586</v>
      </c>
      <c r="Q2148" s="43">
        <f>MIN(500,$B$1-Tabela1[[#This Row],[Entry]])</f>
        <v>500</v>
      </c>
      <c r="R2148" s="41">
        <f>(0.25-Tabela1[[#This Row],[days]]/2000)*$L$2+(Tabela1[[#This Row],[days]]/2000+0.75)*(IF(Tabela1[[#This Row],[real]]&gt;Tabela1[[#This Row],[AV2]],0.4*Tabela1[[#This Row],[real]]+0.6*Tabela1[[#This Row],[AV2]],Tabela1[[#This Row],[AV2]]))</f>
        <v>2.9304674518208311</v>
      </c>
      <c r="S2148" s="42">
        <f>Tabela1[[#This Row],[real]]-Tabela1[[#This Row],[AV2]]</f>
        <v>0.18377852792889238</v>
      </c>
      <c r="T2148" s="64">
        <f>Tabela1[[#This Row],[real]]/Tabela1[[#This Row],[AV2]]</f>
        <v>1.0643266908255007</v>
      </c>
      <c r="U2148" s="168">
        <v>43277</v>
      </c>
      <c r="V2148" s="191" t="s">
        <v>4216</v>
      </c>
      <c r="W2148" s="191"/>
      <c r="X2148" s="2"/>
    </row>
    <row r="2149" spans="1:24" x14ac:dyDescent="0.2">
      <c r="A2149" s="309">
        <v>8649071</v>
      </c>
      <c r="B2149" s="309" t="s">
        <v>1413</v>
      </c>
      <c r="C2149" s="309" t="s">
        <v>5350</v>
      </c>
      <c r="D2149" s="311">
        <v>3</v>
      </c>
      <c r="E2149" s="313">
        <v>3.0550371155391645</v>
      </c>
      <c r="F2149" s="116">
        <v>2018</v>
      </c>
      <c r="G21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49" s="311"/>
      <c r="I2149" s="313">
        <v>0.37</v>
      </c>
      <c r="J2149" s="301">
        <f>(Tabela1[[#This Row],[real]]-1)^3/Tabela1[[#This Row],[Z]]*0.00002</f>
        <v>4.6912360016443616E-4</v>
      </c>
      <c r="K2149" s="317">
        <v>1530.5891868557078</v>
      </c>
      <c r="L2149" s="66">
        <v>2087.5361971231068</v>
      </c>
      <c r="M2149" s="306">
        <v>43277</v>
      </c>
      <c r="N2149" s="304">
        <f>IF(Tabela1[[#This Row],[Entry]]=$B$1,Tabela1[[#This Row],[real]],Tabela1[[#This Row],[L2]]/Tabela1[[#This Row],[days2]])</f>
        <v>3.240379501127316</v>
      </c>
      <c r="O2149" s="319">
        <f>IF(Tabela1[[#This Row],[Entry]]=$B$1,Tabela1[[#This Row],[real]],Tabela1[[#This Row],[L]]/($B$1-Tabela1[[#This Row],[Entry]]))</f>
        <v>3.2668798077043926</v>
      </c>
      <c r="P2149" s="315">
        <v>472.34874381942655</v>
      </c>
      <c r="Q2149" s="321">
        <f>MIN(500,$B$1-Tabela1[[#This Row],[Entry]])</f>
        <v>500</v>
      </c>
      <c r="R2149" s="313">
        <f>(0.25-Tabela1[[#This Row],[days]]/2000)*$L$2+(Tabela1[[#This Row],[days]]/2000+0.75)*(IF(Tabela1[[#This Row],[real]]&gt;Tabela1[[#This Row],[AV2]],0.4*Tabela1[[#This Row],[real]]+0.6*Tabela1[[#This Row],[AV2]],Tabela1[[#This Row],[AV2]]))</f>
        <v>3.240379501127316</v>
      </c>
      <c r="S2149" s="319">
        <f>Tabela1[[#This Row],[real]]-Tabela1[[#This Row],[AV2]]</f>
        <v>-0.18534238558815153</v>
      </c>
      <c r="T2149" s="319">
        <f>Tabela1[[#This Row],[real]]/Tabela1[[#This Row],[AV2]]</f>
        <v>0.94280225957370989</v>
      </c>
      <c r="U2149" s="306">
        <v>43277</v>
      </c>
      <c r="V2149" s="307" t="s">
        <v>4176</v>
      </c>
      <c r="W2149" s="191"/>
      <c r="X2149" s="2"/>
    </row>
    <row r="2150" spans="1:24" x14ac:dyDescent="0.2">
      <c r="A2150" s="65">
        <v>4367391</v>
      </c>
      <c r="B2150" s="65" t="s">
        <v>1225</v>
      </c>
      <c r="C2150" s="65" t="s">
        <v>1226</v>
      </c>
      <c r="D2150" s="39">
        <v>3.5</v>
      </c>
      <c r="E2150" s="41">
        <v>3.2993745080761503</v>
      </c>
      <c r="F2150" s="116">
        <v>2013</v>
      </c>
      <c r="G21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0" s="39"/>
      <c r="I2150" s="41">
        <v>0.75</v>
      </c>
      <c r="J2150" s="23">
        <f>(Tabela1[[#This Row],[real]]-1)^3/Tabela1[[#This Row],[Z]]*0.00002</f>
        <v>3.2418869713282135E-4</v>
      </c>
      <c r="K2150" s="66">
        <v>2746.7103549797639</v>
      </c>
      <c r="L2150" s="66">
        <v>4609.8911247044771</v>
      </c>
      <c r="M2150" s="67">
        <v>42409</v>
      </c>
      <c r="N2150" s="22">
        <f>IF(Tabela1[[#This Row],[Entry]]=$B$1,Tabela1[[#This Row],[real]],Tabela1[[#This Row],[L2]]/Tabela1[[#This Row],[days2]])</f>
        <v>3.1225210348963262</v>
      </c>
      <c r="O2150" s="42">
        <f>IF(Tabela1[[#This Row],[Entry]]=$B$1,Tabela1[[#This Row],[real]],Tabela1[[#This Row],[L]]/($B$1-Tabela1[[#This Row],[Entry]]))</f>
        <v>3.0589854842100048</v>
      </c>
      <c r="P2150" s="115">
        <v>879.64510864246586</v>
      </c>
      <c r="Q2150" s="43">
        <f>MIN(500,$B$1-Tabela1[[#This Row],[Entry]])</f>
        <v>500</v>
      </c>
      <c r="R2150" s="41">
        <f>(0.25-Tabela1[[#This Row],[days]]/2000)*$L$2+(Tabela1[[#This Row],[days]]/2000+0.75)*(IF(Tabela1[[#This Row],[real]]&gt;Tabela1[[#This Row],[AV2]],0.4*Tabela1[[#This Row],[real]]+0.6*Tabela1[[#This Row],[AV2]],Tabela1[[#This Row],[AV2]]))</f>
        <v>3.1932624241682559</v>
      </c>
      <c r="S2150" s="42">
        <f>Tabela1[[#This Row],[real]]-Tabela1[[#This Row],[AV2]]</f>
        <v>0.17685347317982414</v>
      </c>
      <c r="T2150" s="64">
        <f>Tabela1[[#This Row],[real]]/Tabela1[[#This Row],[AV2]]</f>
        <v>1.0566380406099318</v>
      </c>
      <c r="U2150" s="168">
        <v>43277</v>
      </c>
      <c r="V2150" s="191" t="s">
        <v>4181</v>
      </c>
      <c r="W2150" s="191"/>
      <c r="X2150" s="2"/>
    </row>
    <row r="2151" spans="1:24" x14ac:dyDescent="0.2">
      <c r="A2151" s="65">
        <v>571736</v>
      </c>
      <c r="B2151" s="65" t="s">
        <v>700</v>
      </c>
      <c r="C2151" s="65" t="s">
        <v>701</v>
      </c>
      <c r="D2151" s="39">
        <v>3.5</v>
      </c>
      <c r="E2151" s="41">
        <v>3.5048199619319211</v>
      </c>
      <c r="F2151" s="116">
        <v>2006</v>
      </c>
      <c r="G21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1" s="39"/>
      <c r="I2151" s="41">
        <v>0.67999999999999994</v>
      </c>
      <c r="J2151" s="23">
        <f>(Tabela1[[#This Row],[real]]-1)^3/Tabela1[[#This Row],[Z]]*0.00002</f>
        <v>4.622220187779038E-4</v>
      </c>
      <c r="K2151" s="66">
        <v>3091.6307909560833</v>
      </c>
      <c r="L2151" s="66">
        <v>5251.6028631758409</v>
      </c>
      <c r="M2151" s="67">
        <v>42409</v>
      </c>
      <c r="N2151" s="22">
        <f>IF(Tabela1[[#This Row],[Entry]]=$B$1,Tabela1[[#This Row],[real]],Tabela1[[#This Row],[L2]]/Tabela1[[#This Row],[days2]])</f>
        <v>3.5146342093885101</v>
      </c>
      <c r="O2151" s="42">
        <f>IF(Tabela1[[#This Row],[Entry]]=$B$1,Tabela1[[#This Row],[real]],Tabela1[[#This Row],[L]]/($B$1-Tabela1[[#This Row],[Entry]]))</f>
        <v>3.4848061467656541</v>
      </c>
      <c r="P2151" s="115">
        <v>879.64510864246586</v>
      </c>
      <c r="Q2151" s="43">
        <f>MIN(500,$B$1-Tabela1[[#This Row],[Entry]])</f>
        <v>500</v>
      </c>
      <c r="R2151" s="41">
        <f>(0.25-Tabela1[[#This Row],[days]]/2000)*$L$2+(Tabela1[[#This Row],[days]]/2000+0.75)*(IF(Tabela1[[#This Row],[real]]&gt;Tabela1[[#This Row],[AV2]],0.4*Tabela1[[#This Row],[real]]+0.6*Tabela1[[#This Row],[AV2]],Tabela1[[#This Row],[AV2]]))</f>
        <v>3.5146342093885101</v>
      </c>
      <c r="S2151" s="42">
        <f>Tabela1[[#This Row],[real]]-Tabela1[[#This Row],[AV2]]</f>
        <v>-9.814247456588987E-3</v>
      </c>
      <c r="T2151" s="64">
        <f>Tabela1[[#This Row],[real]]/Tabela1[[#This Row],[AV2]]</f>
        <v>0.9972076048681332</v>
      </c>
      <c r="U2151" s="168">
        <v>43276</v>
      </c>
      <c r="V2151" s="191" t="s">
        <v>4621</v>
      </c>
      <c r="W2151" s="191"/>
      <c r="X2151" s="2"/>
    </row>
    <row r="2152" spans="1:24" x14ac:dyDescent="0.2">
      <c r="A2152" s="65">
        <v>1104962</v>
      </c>
      <c r="B2152" s="65" t="s">
        <v>1685</v>
      </c>
      <c r="C2152" s="65" t="s">
        <v>1838</v>
      </c>
      <c r="D2152" s="39">
        <v>3.5</v>
      </c>
      <c r="E2152" s="41">
        <v>3.2337484388105389</v>
      </c>
      <c r="F2152" s="116">
        <v>2008</v>
      </c>
      <c r="G21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1.9470939488288128</v>
      </c>
      <c r="H2152" s="39"/>
      <c r="I2152" s="41">
        <v>0.73</v>
      </c>
      <c r="J2152" s="23">
        <f>(Tabela1[[#This Row],[real]]-1)^3/Tabela1[[#This Row],[Z]]*0.00002</f>
        <v>3.0535843524821782E-4</v>
      </c>
      <c r="K2152" s="66">
        <v>2873.9869891631611</v>
      </c>
      <c r="L2152" s="66">
        <v>4907.389157252408</v>
      </c>
      <c r="M2152" s="67">
        <v>42409</v>
      </c>
      <c r="N2152" s="22">
        <f>IF(Tabela1[[#This Row],[Entry]]=$B$1,Tabela1[[#This Row],[real]],Tabela1[[#This Row],[L2]]/Tabela1[[#This Row],[days2]])</f>
        <v>3.2672119254985827</v>
      </c>
      <c r="O2152" s="42">
        <f>IF(Tabela1[[#This Row],[Entry]]=$B$1,Tabela1[[#This Row],[real]],Tabela1[[#This Row],[L]]/($B$1-Tabela1[[#This Row],[Entry]]))</f>
        <v>3.2563962556419428</v>
      </c>
      <c r="P2152" s="115">
        <v>879.64510864246586</v>
      </c>
      <c r="Q2152" s="43">
        <f>MIN(500,$B$1-Tabela1[[#This Row],[Entry]])</f>
        <v>500</v>
      </c>
      <c r="R2152" s="41">
        <f>(0.25-Tabela1[[#This Row],[days]]/2000)*$L$2+(Tabela1[[#This Row],[days]]/2000+0.75)*(IF(Tabela1[[#This Row],[real]]&gt;Tabela1[[#This Row],[AV2]],0.4*Tabela1[[#This Row],[real]]+0.6*Tabela1[[#This Row],[AV2]],Tabela1[[#This Row],[AV2]]))</f>
        <v>3.2672119254985827</v>
      </c>
      <c r="S2152" s="42">
        <f>Tabela1[[#This Row],[real]]-Tabela1[[#This Row],[AV2]]</f>
        <v>-3.3463486688043886E-2</v>
      </c>
      <c r="T2152" s="64">
        <f>Tabela1[[#This Row],[real]]/Tabela1[[#This Row],[AV2]]</f>
        <v>0.98975778509288548</v>
      </c>
      <c r="U2152" s="172">
        <v>43275</v>
      </c>
      <c r="V2152" s="191" t="s">
        <v>4576</v>
      </c>
      <c r="W2152" s="191"/>
      <c r="X2152" s="2"/>
    </row>
    <row r="2153" spans="1:24" x14ac:dyDescent="0.2">
      <c r="A2153" s="65">
        <v>2368086</v>
      </c>
      <c r="B2153" s="65" t="s">
        <v>1150</v>
      </c>
      <c r="C2153" s="65" t="s">
        <v>1151</v>
      </c>
      <c r="D2153" s="39">
        <v>3</v>
      </c>
      <c r="E2153" s="41">
        <v>2.7890163060158817</v>
      </c>
      <c r="F2153" s="116">
        <v>2009</v>
      </c>
      <c r="G21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153" s="41">
        <v>0.47</v>
      </c>
      <c r="J2153" s="23">
        <f>(Tabela1[[#This Row],[real]]-1)^3/Tabela1[[#This Row],[Z]]*0.00002</f>
        <v>2.436548354751397E-4</v>
      </c>
      <c r="K2153" s="66">
        <v>2215.0671600860678</v>
      </c>
      <c r="L2153" s="66">
        <v>3673.2975155761915</v>
      </c>
      <c r="M2153" s="67">
        <v>42409</v>
      </c>
      <c r="N2153" s="22">
        <f>IF(Tabela1[[#This Row],[Entry]]=$B$1,Tabela1[[#This Row],[real]],Tabela1[[#This Row],[L2]]/Tabela1[[#This Row],[days2]])</f>
        <v>2.518137301422076</v>
      </c>
      <c r="O2153" s="42">
        <f>IF(Tabela1[[#This Row],[Entry]]=$B$1,Tabela1[[#This Row],[real]],Tabela1[[#This Row],[L]]/($B$1-Tabela1[[#This Row],[Entry]]))</f>
        <v>2.4374900567857938</v>
      </c>
      <c r="P2153" s="115">
        <v>879.64510864246586</v>
      </c>
      <c r="Q2153" s="43">
        <f>MIN(500,$B$1-Tabela1[[#This Row],[Entry]])</f>
        <v>500</v>
      </c>
      <c r="R2153" s="41">
        <f>(0.25-Tabela1[[#This Row],[days]]/2000)*$L$2+(Tabela1[[#This Row],[days]]/2000+0.75)*(IF(Tabela1[[#This Row],[real]]&gt;Tabela1[[#This Row],[AV2]],0.4*Tabela1[[#This Row],[real]]+0.6*Tabela1[[#This Row],[AV2]],Tabela1[[#This Row],[AV2]]))</f>
        <v>2.6264889032595984</v>
      </c>
      <c r="S2153" s="42">
        <f>Tabela1[[#This Row],[real]]-Tabela1[[#This Row],[AV2]]</f>
        <v>0.27087900459380565</v>
      </c>
      <c r="T2153" s="64">
        <f>Tabela1[[#This Row],[real]]/Tabela1[[#This Row],[AV2]]</f>
        <v>1.1075711814605309</v>
      </c>
      <c r="U2153" s="172">
        <v>43275</v>
      </c>
      <c r="V2153" s="191" t="s">
        <v>4973</v>
      </c>
      <c r="W2153" s="191"/>
      <c r="X2153" s="2"/>
    </row>
    <row r="2154" spans="1:24" x14ac:dyDescent="0.2">
      <c r="A2154" s="297">
        <v>8905916</v>
      </c>
      <c r="B2154" s="297" t="s">
        <v>5344</v>
      </c>
      <c r="C2154" s="297" t="s">
        <v>5345</v>
      </c>
      <c r="D2154" s="298">
        <v>3</v>
      </c>
      <c r="E2154" s="299">
        <v>2.8801705249322471</v>
      </c>
      <c r="F2154" s="116">
        <v>2018</v>
      </c>
      <c r="G21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4" s="298"/>
      <c r="I2154" s="299">
        <v>0.33999999999999997</v>
      </c>
      <c r="J2154" s="301">
        <f>(Tabela1[[#This Row],[real]]-1)^3/Tabela1[[#This Row],[Z]]*0.00002</f>
        <v>3.9096942788063101E-4</v>
      </c>
      <c r="K2154" s="302">
        <v>1433.0310413991501</v>
      </c>
      <c r="L2154" s="66">
        <v>1953.6706271978474</v>
      </c>
      <c r="M2154" s="303">
        <v>43275</v>
      </c>
      <c r="N2154" s="304">
        <f>IF(Tabela1[[#This Row],[Entry]]=$B$1,Tabela1[[#This Row],[real]],Tabela1[[#This Row],[L2]]/Tabela1[[#This Row],[days2]])</f>
        <v>3.0270815168279461</v>
      </c>
      <c r="O2154" s="304">
        <f>IF(Tabela1[[#This Row],[Entry]]=$B$1,Tabela1[[#This Row],[real]],Tabela1[[#This Row],[L]]/($B$1-Tabela1[[#This Row],[Entry]]))</f>
        <v>3.0478480923523361</v>
      </c>
      <c r="P2154" s="300">
        <v>473.40351868053148</v>
      </c>
      <c r="Q2154" s="305">
        <f>MIN(500,$B$1-Tabela1[[#This Row],[Entry]])</f>
        <v>500</v>
      </c>
      <c r="R2154" s="299">
        <f>(0.25-Tabela1[[#This Row],[days]]/2000)*$L$2+(Tabela1[[#This Row],[days]]/2000+0.75)*(IF(Tabela1[[#This Row],[real]]&gt;Tabela1[[#This Row],[AV2]],0.4*Tabela1[[#This Row],[real]]+0.6*Tabela1[[#This Row],[AV2]],Tabela1[[#This Row],[AV2]]))</f>
        <v>3.0270815168279461</v>
      </c>
      <c r="S2154" s="304">
        <f>Tabela1[[#This Row],[real]]-Tabela1[[#This Row],[AV2]]</f>
        <v>-0.14691099189569901</v>
      </c>
      <c r="T2154" s="304">
        <f>Tabela1[[#This Row],[real]]/Tabela1[[#This Row],[AV2]]</f>
        <v>0.95146777809616245</v>
      </c>
      <c r="U2154" s="306">
        <v>43275</v>
      </c>
      <c r="V2154" s="307" t="s">
        <v>4043</v>
      </c>
      <c r="W2154" s="191"/>
      <c r="X2154" s="2"/>
    </row>
    <row r="2155" spans="1:24" x14ac:dyDescent="0.2">
      <c r="A2155" s="309">
        <v>2352431</v>
      </c>
      <c r="B2155" s="309" t="s">
        <v>5338</v>
      </c>
      <c r="C2155" s="309" t="s">
        <v>5339</v>
      </c>
      <c r="D2155" s="311">
        <v>3</v>
      </c>
      <c r="E2155" s="313">
        <v>3.0248281594895214</v>
      </c>
      <c r="F2155" s="116">
        <v>2009</v>
      </c>
      <c r="G21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5" s="311"/>
      <c r="I2155" s="313">
        <v>0.33</v>
      </c>
      <c r="J2155" s="301">
        <f>(Tabela1[[#This Row],[real]]-1)^3/Tabela1[[#This Row],[Z]]*0.00002</f>
        <v>5.0313041478210511E-4</v>
      </c>
      <c r="K2155" s="317">
        <v>1528.3469989581251</v>
      </c>
      <c r="L2155" s="66">
        <v>2088.3521073625648</v>
      </c>
      <c r="M2155" s="306">
        <v>43275</v>
      </c>
      <c r="N2155" s="304">
        <f>IF(Tabela1[[#This Row],[Entry]]=$B$1,Tabela1[[#This Row],[real]],Tabela1[[#This Row],[L2]]/Tabela1[[#This Row],[days2]])</f>
        <v>3.2284234033957504</v>
      </c>
      <c r="O2155" s="319">
        <f>IF(Tabela1[[#This Row],[Entry]]=$B$1,Tabela1[[#This Row],[real]],Tabela1[[#This Row],[L]]/($B$1-Tabela1[[#This Row],[Entry]]))</f>
        <v>3.2579596058698357</v>
      </c>
      <c r="P2155" s="315">
        <v>473.40351868053148</v>
      </c>
      <c r="Q2155" s="321">
        <f>MIN(500,$B$1-Tabela1[[#This Row],[Entry]])</f>
        <v>500</v>
      </c>
      <c r="R2155" s="313">
        <f>(0.25-Tabela1[[#This Row],[days]]/2000)*$L$2+(Tabela1[[#This Row],[days]]/2000+0.75)*(IF(Tabela1[[#This Row],[real]]&gt;Tabela1[[#This Row],[AV2]],0.4*Tabela1[[#This Row],[real]]+0.6*Tabela1[[#This Row],[AV2]],Tabela1[[#This Row],[AV2]]))</f>
        <v>3.2284234033957504</v>
      </c>
      <c r="S2155" s="319">
        <f>Tabela1[[#This Row],[real]]-Tabela1[[#This Row],[AV2]]</f>
        <v>-0.20359524390622896</v>
      </c>
      <c r="T2155" s="319">
        <f>Tabela1[[#This Row],[real]]/Tabela1[[#This Row],[AV2]]</f>
        <v>0.93693663486267587</v>
      </c>
      <c r="U2155" s="306">
        <v>43275</v>
      </c>
      <c r="V2155" s="307" t="s">
        <v>3968</v>
      </c>
      <c r="W2155" s="191"/>
      <c r="X2155" s="2"/>
    </row>
    <row r="2156" spans="1:24" x14ac:dyDescent="0.2">
      <c r="A2156" s="309">
        <v>7157010</v>
      </c>
      <c r="B2156" s="309" t="s">
        <v>5341</v>
      </c>
      <c r="C2156" s="309" t="s">
        <v>5342</v>
      </c>
      <c r="D2156" s="311">
        <v>3</v>
      </c>
      <c r="E2156" s="313">
        <v>3.0966989338523319</v>
      </c>
      <c r="F2156" s="116">
        <v>2016</v>
      </c>
      <c r="G21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6" s="311"/>
      <c r="I2156" s="313">
        <v>0.38</v>
      </c>
      <c r="J2156" s="301">
        <f>(Tabela1[[#This Row],[real]]-1)^3/Tabela1[[#This Row],[Z]]*0.00002</f>
        <v>4.8512607948589947E-4</v>
      </c>
      <c r="K2156" s="317">
        <v>1554.7221608636248</v>
      </c>
      <c r="L2156" s="66">
        <v>2122.3763005878354</v>
      </c>
      <c r="M2156" s="306">
        <v>43275</v>
      </c>
      <c r="N2156" s="304">
        <f>IF(Tabela1[[#This Row],[Entry]]=$B$1,Tabela1[[#This Row],[real]],Tabela1[[#This Row],[L2]]/Tabela1[[#This Row],[days2]])</f>
        <v>3.2841373152378348</v>
      </c>
      <c r="O2156" s="319">
        <f>IF(Tabela1[[#This Row],[Entry]]=$B$1,Tabela1[[#This Row],[real]],Tabela1[[#This Row],[L]]/($B$1-Tabela1[[#This Row],[Entry]]))</f>
        <v>3.3110394704958432</v>
      </c>
      <c r="P2156" s="315">
        <v>473.40351868053148</v>
      </c>
      <c r="Q2156" s="321">
        <f>MIN(500,$B$1-Tabela1[[#This Row],[Entry]])</f>
        <v>500</v>
      </c>
      <c r="R2156" s="313">
        <f>(0.25-Tabela1[[#This Row],[days]]/2000)*$L$2+(Tabela1[[#This Row],[days]]/2000+0.75)*(IF(Tabela1[[#This Row],[real]]&gt;Tabela1[[#This Row],[AV2]],0.4*Tabela1[[#This Row],[real]]+0.6*Tabela1[[#This Row],[AV2]],Tabela1[[#This Row],[AV2]]))</f>
        <v>3.2841373152378348</v>
      </c>
      <c r="S2156" s="319">
        <f>Tabela1[[#This Row],[real]]-Tabela1[[#This Row],[AV2]]</f>
        <v>-0.18743838138550295</v>
      </c>
      <c r="T2156" s="319">
        <f>Tabela1[[#This Row],[real]]/Tabela1[[#This Row],[AV2]]</f>
        <v>0.94292614364331817</v>
      </c>
      <c r="U2156" s="306">
        <v>43275</v>
      </c>
      <c r="V2156" s="307" t="s">
        <v>5343</v>
      </c>
      <c r="W2156" s="191"/>
      <c r="X2156" s="2"/>
    </row>
    <row r="2157" spans="1:24" x14ac:dyDescent="0.2">
      <c r="A2157" s="65">
        <v>3746622</v>
      </c>
      <c r="B2157" s="65" t="s">
        <v>408</v>
      </c>
      <c r="C2157" s="65" t="s">
        <v>409</v>
      </c>
      <c r="D2157" s="39">
        <v>3.5</v>
      </c>
      <c r="E2157" s="41">
        <v>3.2935106325615684</v>
      </c>
      <c r="F2157" s="116">
        <v>2011</v>
      </c>
      <c r="G21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7" s="39"/>
      <c r="I2157" s="41">
        <v>0.47</v>
      </c>
      <c r="J2157" s="23">
        <f>(Tabela1[[#This Row],[real]]-1)^3/Tabela1[[#This Row],[Z]]*0.00002</f>
        <v>5.1337463989412123E-4</v>
      </c>
      <c r="K2157" s="66">
        <v>2673.8970153578698</v>
      </c>
      <c r="L2157" s="66">
        <v>4435.4430338818011</v>
      </c>
      <c r="M2157" s="67">
        <v>42409</v>
      </c>
      <c r="N2157" s="22">
        <f>IF(Tabela1[[#This Row],[Entry]]=$B$1,Tabela1[[#This Row],[real]],Tabela1[[#This Row],[L2]]/Tabela1[[#This Row],[days2]])</f>
        <v>3.0397452212113447</v>
      </c>
      <c r="O2157" s="42">
        <f>IF(Tabela1[[#This Row],[Entry]]=$B$1,Tabela1[[#This Row],[real]],Tabela1[[#This Row],[L]]/($B$1-Tabela1[[#This Row],[Entry]]))</f>
        <v>2.9432269634252162</v>
      </c>
      <c r="P2157" s="115">
        <v>879.64510864246586</v>
      </c>
      <c r="Q2157" s="43">
        <f>MIN(500,$B$1-Tabela1[[#This Row],[Entry]])</f>
        <v>500</v>
      </c>
      <c r="R2157" s="41">
        <f>(0.25-Tabela1[[#This Row],[days]]/2000)*$L$2+(Tabela1[[#This Row],[days]]/2000+0.75)*(IF(Tabela1[[#This Row],[real]]&gt;Tabela1[[#This Row],[AV2]],0.4*Tabela1[[#This Row],[real]]+0.6*Tabela1[[#This Row],[AV2]],Tabela1[[#This Row],[AV2]]))</f>
        <v>3.1412513857514339</v>
      </c>
      <c r="S2157" s="42">
        <f>Tabela1[[#This Row],[real]]-Tabela1[[#This Row],[AV2]]</f>
        <v>0.25376541135022368</v>
      </c>
      <c r="T2157" s="64">
        <f>Tabela1[[#This Row],[real]]/Tabela1[[#This Row],[AV2]]</f>
        <v>1.0834824608258116</v>
      </c>
      <c r="U2157" s="168">
        <v>43275</v>
      </c>
      <c r="V2157" s="191" t="s">
        <v>4302</v>
      </c>
      <c r="W2157" s="191"/>
      <c r="X2157" s="2"/>
    </row>
    <row r="2158" spans="1:24" x14ac:dyDescent="0.2">
      <c r="A2158" s="65">
        <v>4383309</v>
      </c>
      <c r="B2158" s="65" t="s">
        <v>2405</v>
      </c>
      <c r="C2158" s="65" t="s">
        <v>1053</v>
      </c>
      <c r="D2158" s="39">
        <v>3.5</v>
      </c>
      <c r="E2158" s="41">
        <v>3.5510337442659003</v>
      </c>
      <c r="F2158" s="116">
        <v>2012</v>
      </c>
      <c r="G21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8" s="597">
        <v>2</v>
      </c>
      <c r="I2158" s="41">
        <v>0.85</v>
      </c>
      <c r="J2158" s="23">
        <f>(Tabela1[[#This Row],[real]]-1)^3/Tabela1[[#This Row],[Z]]*0.00002</f>
        <v>3.9062468099693826E-4</v>
      </c>
      <c r="K2158" s="66">
        <v>3334.075593901724</v>
      </c>
      <c r="L2158" s="66">
        <v>5763.3966557619569</v>
      </c>
      <c r="M2158" s="67">
        <v>42409</v>
      </c>
      <c r="N2158" s="22">
        <f>IF(Tabela1[[#This Row],[Entry]]=$B$1,Tabela1[[#This Row],[real]],Tabela1[[#This Row],[L2]]/Tabela1[[#This Row],[days2]])</f>
        <v>3.7902508195005131</v>
      </c>
      <c r="O2158" s="42">
        <f>IF(Tabela1[[#This Row],[Entry]]=$B$1,Tabela1[[#This Row],[real]],Tabela1[[#This Row],[L]]/($B$1-Tabela1[[#This Row],[Entry]]))</f>
        <v>3.8244171571081331</v>
      </c>
      <c r="P2158" s="115">
        <v>879.64510864246586</v>
      </c>
      <c r="Q2158" s="43">
        <f>MIN(500,$B$1-Tabela1[[#This Row],[Entry]])</f>
        <v>500</v>
      </c>
      <c r="R2158" s="41">
        <f>(0.25-Tabela1[[#This Row],[days]]/2000)*$L$2+(Tabela1[[#This Row],[days]]/2000+0.75)*(IF(Tabela1[[#This Row],[real]]&gt;Tabela1[[#This Row],[AV2]],0.4*Tabela1[[#This Row],[real]]+0.6*Tabela1[[#This Row],[AV2]],Tabela1[[#This Row],[AV2]]))</f>
        <v>3.7902508195005131</v>
      </c>
      <c r="S2158" s="42">
        <f>Tabela1[[#This Row],[real]]-Tabela1[[#This Row],[AV2]]</f>
        <v>-0.23921707523461277</v>
      </c>
      <c r="T2158" s="64">
        <f>Tabela1[[#This Row],[real]]/Tabela1[[#This Row],[AV2]]</f>
        <v>0.9368862150220082</v>
      </c>
      <c r="U2158" s="168">
        <v>43275</v>
      </c>
      <c r="V2158" s="191" t="s">
        <v>5023</v>
      </c>
      <c r="W2158" s="191"/>
      <c r="X2158" s="2"/>
    </row>
    <row r="2159" spans="1:24" x14ac:dyDescent="0.2">
      <c r="A2159" s="297">
        <v>9089452</v>
      </c>
      <c r="B2159" s="297" t="s">
        <v>5330</v>
      </c>
      <c r="C2159" s="297" t="s">
        <v>5331</v>
      </c>
      <c r="D2159" s="298">
        <v>2.5</v>
      </c>
      <c r="E2159" s="299">
        <v>2.4769019663995131</v>
      </c>
      <c r="F2159" s="116">
        <v>2018</v>
      </c>
      <c r="G21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59" s="298"/>
      <c r="I2159" s="299">
        <v>0.28999999999999998</v>
      </c>
      <c r="J2159" s="301">
        <f>(Tabela1[[#This Row],[real]]-1)^3/Tabela1[[#This Row],[Z]]*0.00002</f>
        <v>2.2217081283836264E-4</v>
      </c>
      <c r="K2159" s="302">
        <v>1212.4875098930856</v>
      </c>
      <c r="L2159" s="66">
        <v>1649.6564564536063</v>
      </c>
      <c r="M2159" s="303">
        <v>43274</v>
      </c>
      <c r="N2159" s="304">
        <f>IF(Tabela1[[#This Row],[Entry]]=$B$1,Tabela1[[#This Row],[real]],Tabela1[[#This Row],[L2]]/Tabela1[[#This Row],[days2]])</f>
        <v>2.5583677236442579</v>
      </c>
      <c r="O2159" s="304">
        <f>IF(Tabela1[[#This Row],[Entry]]=$B$1,Tabela1[[#This Row],[real]],Tabela1[[#This Row],[L]]/($B$1-Tabela1[[#This Row],[Entry]]))</f>
        <v>2.5695583433856797</v>
      </c>
      <c r="P2159" s="300">
        <v>473.93011516185095</v>
      </c>
      <c r="Q2159" s="305">
        <f>MIN(500,$B$1-Tabela1[[#This Row],[Entry]])</f>
        <v>500</v>
      </c>
      <c r="R2159" s="559">
        <f>(0.25-Tabela1[[#This Row],[days]]/2000)*$L$2+(Tabela1[[#This Row],[days]]/2000+0.75)*(IF(Tabela1[[#This Row],[real]]&gt;Tabela1[[#This Row],[AV2]],0.4*Tabela1[[#This Row],[real]]+0.6*Tabela1[[#This Row],[AV2]],Tabela1[[#This Row],[AV2]]))</f>
        <v>2.5583677236442579</v>
      </c>
      <c r="S2159" s="304">
        <f>Tabela1[[#This Row],[real]]-Tabela1[[#This Row],[AV2]]</f>
        <v>-8.1465757244744808E-2</v>
      </c>
      <c r="T2159" s="304">
        <f>Tabela1[[#This Row],[real]]/Tabela1[[#This Row],[AV2]]</f>
        <v>0.96815713531254954</v>
      </c>
      <c r="U2159" s="306">
        <v>43274</v>
      </c>
      <c r="V2159" s="307" t="s">
        <v>5332</v>
      </c>
      <c r="W2159" s="191"/>
      <c r="X2159" s="2"/>
    </row>
    <row r="2160" spans="1:24" x14ac:dyDescent="0.2">
      <c r="A2160" s="309">
        <v>9056732</v>
      </c>
      <c r="B2160" s="309" t="s">
        <v>5336</v>
      </c>
      <c r="C2160" s="309" t="s">
        <v>5335</v>
      </c>
      <c r="D2160" s="311">
        <v>3</v>
      </c>
      <c r="E2160" s="313">
        <v>2.7767558243505897</v>
      </c>
      <c r="F2160" s="116">
        <v>2018</v>
      </c>
      <c r="G21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0" s="311"/>
      <c r="I2160" s="313">
        <v>0.27999999999999997</v>
      </c>
      <c r="J2160" s="301">
        <f>(Tabela1[[#This Row],[real]]-1)^3/Tabela1[[#This Row],[Z]]*0.00002</f>
        <v>4.0064083066009064E-4</v>
      </c>
      <c r="K2160" s="317">
        <v>1391.3229353448169</v>
      </c>
      <c r="L2160" s="66">
        <v>1899.4142527267229</v>
      </c>
      <c r="M2160" s="306">
        <v>43274</v>
      </c>
      <c r="N2160" s="304">
        <f>IF(Tabela1[[#This Row],[Entry]]=$B$1,Tabela1[[#This Row],[real]],Tabela1[[#This Row],[L2]]/Tabela1[[#This Row],[days2]])</f>
        <v>2.9357132852164689</v>
      </c>
      <c r="O2160" s="319">
        <f>IF(Tabela1[[#This Row],[Entry]]=$B$1,Tabela1[[#This Row],[real]],Tabela1[[#This Row],[L]]/($B$1-Tabela1[[#This Row],[Entry]]))</f>
        <v>2.9585891787020606</v>
      </c>
      <c r="P2160" s="315">
        <v>473.93011516185095</v>
      </c>
      <c r="Q2160" s="321">
        <f>MIN(500,$B$1-Tabela1[[#This Row],[Entry]])</f>
        <v>500</v>
      </c>
      <c r="R2160" s="313">
        <f>(0.25-Tabela1[[#This Row],[days]]/2000)*$L$2+(Tabela1[[#This Row],[days]]/2000+0.75)*(IF(Tabela1[[#This Row],[real]]&gt;Tabela1[[#This Row],[AV2]],0.4*Tabela1[[#This Row],[real]]+0.6*Tabela1[[#This Row],[AV2]],Tabela1[[#This Row],[AV2]]))</f>
        <v>2.9357132852164689</v>
      </c>
      <c r="S2160" s="319">
        <f>Tabela1[[#This Row],[real]]-Tabela1[[#This Row],[AV2]]</f>
        <v>-0.15895746086587925</v>
      </c>
      <c r="T2160" s="319">
        <f>Tabela1[[#This Row],[real]]/Tabela1[[#This Row],[AV2]]</f>
        <v>0.94585388782128355</v>
      </c>
      <c r="U2160" s="306">
        <v>43274</v>
      </c>
      <c r="V2160" s="307" t="s">
        <v>5337</v>
      </c>
      <c r="W2160" s="191"/>
      <c r="X2160" s="2"/>
    </row>
    <row r="2161" spans="1:24" x14ac:dyDescent="0.2">
      <c r="A2161" s="65">
        <v>13395</v>
      </c>
      <c r="B2161" s="65" t="s">
        <v>1013</v>
      </c>
      <c r="C2161" s="65" t="s">
        <v>1589</v>
      </c>
      <c r="D2161" s="39">
        <v>3</v>
      </c>
      <c r="E2161" s="41">
        <v>3.1507688323765723</v>
      </c>
      <c r="F2161" s="116">
        <v>1998</v>
      </c>
      <c r="G21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1" s="39"/>
      <c r="I2161" s="41">
        <v>0.78999999999999992</v>
      </c>
      <c r="J2161" s="23">
        <f>(Tabela1[[#This Row],[real]]-1)^3/Tabela1[[#This Row],[Z]]*0.00002</f>
        <v>2.5187444546968021E-4</v>
      </c>
      <c r="K2161" s="66">
        <v>2613.8315107883391</v>
      </c>
      <c r="L2161" s="66">
        <v>4388.8744872382968</v>
      </c>
      <c r="M2161" s="67">
        <v>42409</v>
      </c>
      <c r="N2161" s="22">
        <f>IF(Tabela1[[#This Row],[Entry]]=$B$1,Tabela1[[#This Row],[real]],Tabela1[[#This Row],[L2]]/Tabela1[[#This Row],[days2]])</f>
        <v>2.9714614281459477</v>
      </c>
      <c r="O2161" s="42">
        <f>IF(Tabela1[[#This Row],[Entry]]=$B$1,Tabela1[[#This Row],[real]],Tabela1[[#This Row],[L]]/($B$1-Tabela1[[#This Row],[Entry]]))</f>
        <v>2.9123254726199712</v>
      </c>
      <c r="P2161" s="115">
        <v>879.64510864246586</v>
      </c>
      <c r="Q2161" s="43">
        <f>MIN(500,$B$1-Tabela1[[#This Row],[Entry]])</f>
        <v>500</v>
      </c>
      <c r="R2161" s="41">
        <f>(0.25-Tabela1[[#This Row],[days]]/2000)*$L$2+(Tabela1[[#This Row],[days]]/2000+0.75)*(IF(Tabela1[[#This Row],[real]]&gt;Tabela1[[#This Row],[AV2]],0.4*Tabela1[[#This Row],[real]]+0.6*Tabela1[[#This Row],[AV2]],Tabela1[[#This Row],[AV2]]))</f>
        <v>3.0431843898381974</v>
      </c>
      <c r="S2161" s="42">
        <f>Tabela1[[#This Row],[real]]-Tabela1[[#This Row],[AV2]]</f>
        <v>0.17930740423062463</v>
      </c>
      <c r="T2161" s="64">
        <f>Tabela1[[#This Row],[real]]/Tabela1[[#This Row],[AV2]]</f>
        <v>1.0603431707146553</v>
      </c>
      <c r="U2161" s="168">
        <v>43274</v>
      </c>
      <c r="V2161" s="191" t="s">
        <v>4842</v>
      </c>
      <c r="W2161" s="191"/>
      <c r="X2161" s="2"/>
    </row>
    <row r="2162" spans="1:24" x14ac:dyDescent="0.2">
      <c r="A2162" s="65">
        <v>152939</v>
      </c>
      <c r="B2162" s="65" t="s">
        <v>1054</v>
      </c>
      <c r="C2162" s="65" t="s">
        <v>1055</v>
      </c>
      <c r="D2162" s="39">
        <v>3.5</v>
      </c>
      <c r="E2162" s="41">
        <v>3.4247630566465301</v>
      </c>
      <c r="F2162" s="116">
        <v>1997</v>
      </c>
      <c r="G21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2" s="39"/>
      <c r="I2162" s="41">
        <v>0.71</v>
      </c>
      <c r="J2162" s="23">
        <f>(Tabela1[[#This Row],[real]]-1)^3/Tabela1[[#This Row],[Z]]*0.00002</f>
        <v>4.0158692699709481E-4</v>
      </c>
      <c r="K2162" s="66">
        <v>3094.8863774817296</v>
      </c>
      <c r="L2162" s="66">
        <v>5299.0092044102475</v>
      </c>
      <c r="M2162" s="67">
        <v>42409</v>
      </c>
      <c r="N2162" s="22">
        <f>IF(Tabela1[[#This Row],[Entry]]=$B$1,Tabela1[[#This Row],[real]],Tabela1[[#This Row],[L2]]/Tabela1[[#This Row],[days2]])</f>
        <v>3.5183352321005796</v>
      </c>
      <c r="O2162" s="42">
        <f>IF(Tabela1[[#This Row],[Entry]]=$B$1,Tabela1[[#This Row],[real]],Tabela1[[#This Row],[L]]/($B$1-Tabela1[[#This Row],[Entry]]))</f>
        <v>3.5162635729331435</v>
      </c>
      <c r="P2162" s="115">
        <v>879.64510864246586</v>
      </c>
      <c r="Q2162" s="43">
        <f>MIN(500,$B$1-Tabela1[[#This Row],[Entry]])</f>
        <v>500</v>
      </c>
      <c r="R2162" s="41">
        <f>(0.25-Tabela1[[#This Row],[days]]/2000)*$L$2+(Tabela1[[#This Row],[days]]/2000+0.75)*(IF(Tabela1[[#This Row],[real]]&gt;Tabela1[[#This Row],[AV2]],0.4*Tabela1[[#This Row],[real]]+0.6*Tabela1[[#This Row],[AV2]],Tabela1[[#This Row],[AV2]]))</f>
        <v>3.5183352321005796</v>
      </c>
      <c r="S2162" s="42">
        <f>Tabela1[[#This Row],[real]]-Tabela1[[#This Row],[AV2]]</f>
        <v>-9.35721754540495E-2</v>
      </c>
      <c r="T2162" s="64">
        <f>Tabela1[[#This Row],[real]]/Tabela1[[#This Row],[AV2]]</f>
        <v>0.97340441735047989</v>
      </c>
      <c r="U2162" s="168">
        <v>43273</v>
      </c>
      <c r="V2162" s="191" t="s">
        <v>4923</v>
      </c>
      <c r="W2162" s="191"/>
      <c r="X2162" s="2"/>
    </row>
    <row r="2163" spans="1:24" x14ac:dyDescent="0.2">
      <c r="A2163" s="65">
        <v>2402</v>
      </c>
      <c r="B2163" s="65" t="s">
        <v>2349</v>
      </c>
      <c r="C2163" s="65" t="s">
        <v>740</v>
      </c>
      <c r="D2163" s="39">
        <v>3.5</v>
      </c>
      <c r="E2163" s="41">
        <v>3.3665604689985722</v>
      </c>
      <c r="F2163" s="116">
        <v>1974</v>
      </c>
      <c r="G21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3" s="39"/>
      <c r="I2163" s="41">
        <v>0.7</v>
      </c>
      <c r="J2163" s="23">
        <f>(Tabela1[[#This Row],[real]]-1)^3/Tabela1[[#This Row],[Z]]*0.00002</f>
        <v>3.7869081623482739E-4</v>
      </c>
      <c r="K2163" s="66">
        <v>2961.9767979177727</v>
      </c>
      <c r="L2163" s="66">
        <v>5038.4812344139527</v>
      </c>
      <c r="M2163" s="67">
        <v>42409</v>
      </c>
      <c r="N2163" s="22">
        <f>IF(Tabela1[[#This Row],[Entry]]=$B$1,Tabela1[[#This Row],[real]],Tabela1[[#This Row],[L2]]/Tabela1[[#This Row],[days2]])</f>
        <v>3.3672406846994432</v>
      </c>
      <c r="O2163" s="42">
        <f>IF(Tabela1[[#This Row],[Entry]]=$B$1,Tabela1[[#This Row],[real]],Tabela1[[#This Row],[L]]/($B$1-Tabela1[[#This Row],[Entry]]))</f>
        <v>3.3433850261539169</v>
      </c>
      <c r="P2163" s="115">
        <v>879.64510864246586</v>
      </c>
      <c r="Q2163" s="43">
        <f>MIN(500,$B$1-Tabela1[[#This Row],[Entry]])</f>
        <v>500</v>
      </c>
      <c r="R2163" s="41">
        <f>(0.25-Tabela1[[#This Row],[days]]/2000)*$L$2+(Tabela1[[#This Row],[days]]/2000+0.75)*(IF(Tabela1[[#This Row],[real]]&gt;Tabela1[[#This Row],[AV2]],0.4*Tabela1[[#This Row],[real]]+0.6*Tabela1[[#This Row],[AV2]],Tabela1[[#This Row],[AV2]]))</f>
        <v>3.3672406846994432</v>
      </c>
      <c r="S2163" s="42">
        <f>Tabela1[[#This Row],[real]]-Tabela1[[#This Row],[AV2]]</f>
        <v>-6.802157008709564E-4</v>
      </c>
      <c r="T2163" s="64">
        <f>Tabela1[[#This Row],[real]]/Tabela1[[#This Row],[AV2]]</f>
        <v>0.99979799017517168</v>
      </c>
      <c r="U2163" s="168">
        <v>43272</v>
      </c>
      <c r="V2163" s="191" t="s">
        <v>4389</v>
      </c>
      <c r="W2163" s="191"/>
      <c r="X2163" s="2"/>
    </row>
    <row r="2164" spans="1:24" x14ac:dyDescent="0.2">
      <c r="A2164" s="10">
        <v>28854</v>
      </c>
      <c r="B2164" s="10" t="s">
        <v>2656</v>
      </c>
      <c r="C2164" s="10" t="s">
        <v>398</v>
      </c>
      <c r="D2164" s="2">
        <v>3.5</v>
      </c>
      <c r="E2164" s="21">
        <v>3.2012023201251187</v>
      </c>
      <c r="F2164" s="116">
        <v>1987</v>
      </c>
      <c r="G21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5.8464332191593735</v>
      </c>
      <c r="H2164" s="39"/>
      <c r="I2164" s="21">
        <v>0.67999999999999994</v>
      </c>
      <c r="J2164" s="23">
        <f>(Tabela1[[#This Row],[real]]-1)^3/Tabela1[[#This Row],[Z]]*0.00002</f>
        <v>3.1369021266885522E-4</v>
      </c>
      <c r="K2164" s="24">
        <v>2907.0098419046544</v>
      </c>
      <c r="L2164" s="66">
        <v>4986.9391211823258</v>
      </c>
      <c r="M2164" s="1">
        <v>42409</v>
      </c>
      <c r="N2164" s="22">
        <f>IF(Tabela1[[#This Row],[Entry]]=$B$1,Tabela1[[#This Row],[real]],Tabela1[[#This Row],[L2]]/Tabela1[[#This Row],[days2]])</f>
        <v>3.3047530343128599</v>
      </c>
      <c r="O2164" s="22">
        <f>IF(Tabela1[[#This Row],[Entry]]=$B$1,Tabela1[[#This Row],[real]],Tabela1[[#This Row],[L]]/($B$1-Tabela1[[#This Row],[Entry]]))</f>
        <v>3.3091832257347882</v>
      </c>
      <c r="P2164" s="35">
        <v>879.64510864246586</v>
      </c>
      <c r="Q2164" s="3">
        <f>MIN(500,$B$1-Tabela1[[#This Row],[Entry]])</f>
        <v>500</v>
      </c>
      <c r="R2164" s="21">
        <f>(0.25-Tabela1[[#This Row],[days]]/2000)*$L$2+(Tabela1[[#This Row],[days]]/2000+0.75)*(IF(Tabela1[[#This Row],[real]]&gt;Tabela1[[#This Row],[AV2]],0.4*Tabela1[[#This Row],[real]]+0.6*Tabela1[[#This Row],[AV2]],Tabela1[[#This Row],[AV2]]))</f>
        <v>3.3047530343128599</v>
      </c>
      <c r="S2164" s="22">
        <f>Tabela1[[#This Row],[real]]-Tabela1[[#This Row],[AV2]]</f>
        <v>-0.1035507141877412</v>
      </c>
      <c r="T2164" s="47">
        <f>Tabela1[[#This Row],[real]]/Tabela1[[#This Row],[AV2]]</f>
        <v>0.96866612629973059</v>
      </c>
      <c r="U2164" s="172">
        <v>43271</v>
      </c>
      <c r="V2164" s="191" t="s">
        <v>4526</v>
      </c>
      <c r="W2164" s="191"/>
      <c r="X2164" s="2"/>
    </row>
    <row r="2165" spans="1:24" x14ac:dyDescent="0.2">
      <c r="A2165" s="309">
        <v>5696893</v>
      </c>
      <c r="B2165" s="309" t="s">
        <v>3922</v>
      </c>
      <c r="C2165" s="309" t="s">
        <v>5326</v>
      </c>
      <c r="D2165" s="311">
        <v>3.5</v>
      </c>
      <c r="E2165" s="313">
        <v>3.2114213276522858</v>
      </c>
      <c r="F2165" s="116">
        <v>2014</v>
      </c>
      <c r="G21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4.6220974469083842</v>
      </c>
      <c r="H2165" s="311"/>
      <c r="I2165" s="313">
        <v>0.38</v>
      </c>
      <c r="J2165" s="301">
        <f>(Tabela1[[#This Row],[real]]-1)^3/Tabela1[[#This Row],[Z]]*0.00002</f>
        <v>5.6919474293543331E-4</v>
      </c>
      <c r="K2165" s="317">
        <v>1637.1540566426222</v>
      </c>
      <c r="L2165" s="66">
        <v>2243.3234274654042</v>
      </c>
      <c r="M2165" s="306">
        <v>43270</v>
      </c>
      <c r="N2165" s="304">
        <f>IF(Tabela1[[#This Row],[Entry]]=$B$1,Tabela1[[#This Row],[real]],Tabela1[[#This Row],[L2]]/Tabela1[[#This Row],[days2]])</f>
        <v>3.439173562046709</v>
      </c>
      <c r="O2165" s="319">
        <f>IF(Tabela1[[#This Row],[Entry]]=$B$1,Tabela1[[#This Row],[real]],Tabela1[[#This Row],[L]]/($B$1-Tabela1[[#This Row],[Entry]]))</f>
        <v>3.4726368846213687</v>
      </c>
      <c r="P2165" s="315">
        <v>476.031240385648</v>
      </c>
      <c r="Q2165" s="321">
        <f>MIN(500,$B$1-Tabela1[[#This Row],[Entry]])</f>
        <v>500</v>
      </c>
      <c r="R2165" s="313">
        <f>(0.25-Tabela1[[#This Row],[days]]/2000)*$L$2+(Tabela1[[#This Row],[days]]/2000+0.75)*(IF(Tabela1[[#This Row],[real]]&gt;Tabela1[[#This Row],[AV2]],0.4*Tabela1[[#This Row],[real]]+0.6*Tabela1[[#This Row],[AV2]],Tabela1[[#This Row],[AV2]]))</f>
        <v>3.439173562046709</v>
      </c>
      <c r="S2165" s="319">
        <f>Tabela1[[#This Row],[real]]-Tabela1[[#This Row],[AV2]]</f>
        <v>-0.22775223439442316</v>
      </c>
      <c r="T2165" s="319">
        <f>Tabela1[[#This Row],[real]]/Tabela1[[#This Row],[AV2]]</f>
        <v>0.93377704547749429</v>
      </c>
      <c r="U2165" s="306">
        <v>43270</v>
      </c>
      <c r="V2165" s="307" t="s">
        <v>5123</v>
      </c>
      <c r="W2165" s="191"/>
      <c r="X2165" s="2"/>
    </row>
    <row r="2166" spans="1:24" x14ac:dyDescent="0.2">
      <c r="A2166" s="65">
        <v>1099578</v>
      </c>
      <c r="B2166" s="65" t="s">
        <v>1930</v>
      </c>
      <c r="C2166" s="65" t="s">
        <v>2734</v>
      </c>
      <c r="D2166" s="39">
        <v>3.5</v>
      </c>
      <c r="E2166" s="41">
        <v>3.2258268046173697</v>
      </c>
      <c r="F2166" s="116">
        <v>1990</v>
      </c>
      <c r="G21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2.8961822131832178</v>
      </c>
      <c r="H2166" s="39"/>
      <c r="I2166" s="41">
        <v>0.49</v>
      </c>
      <c r="J2166" s="23">
        <f>(Tabela1[[#This Row],[real]]-1)^3/Tabela1[[#This Row],[Z]]*0.00002</f>
        <v>4.5009897091677646E-4</v>
      </c>
      <c r="K2166" s="66">
        <v>2654.6835273057641</v>
      </c>
      <c r="L2166" s="66">
        <v>4425.459194205604</v>
      </c>
      <c r="M2166" s="67">
        <v>42417</v>
      </c>
      <c r="N2166" s="22">
        <f>IF(Tabela1[[#This Row],[Entry]]=$B$1,Tabela1[[#This Row],[real]],Tabela1[[#This Row],[L2]]/Tabela1[[#This Row],[days2]])</f>
        <v>3.0307111897199435</v>
      </c>
      <c r="O2166" s="42">
        <f>IF(Tabela1[[#This Row],[Entry]]=$B$1,Tabela1[[#This Row],[real]],Tabela1[[#This Row],[L]]/($B$1-Tabela1[[#This Row],[Entry]]))</f>
        <v>2.9522743123452995</v>
      </c>
      <c r="P2166" s="115">
        <v>875.92758304068991</v>
      </c>
      <c r="Q2166" s="43">
        <f>MIN(500,$B$1-Tabela1[[#This Row],[Entry]])</f>
        <v>500</v>
      </c>
      <c r="R2166" s="41">
        <f>(0.25-Tabela1[[#This Row],[days]]/2000)*$L$2+(Tabela1[[#This Row],[days]]/2000+0.75)*(IF(Tabela1[[#This Row],[real]]&gt;Tabela1[[#This Row],[AV2]],0.4*Tabela1[[#This Row],[real]]+0.6*Tabela1[[#This Row],[AV2]],Tabela1[[#This Row],[AV2]]))</f>
        <v>3.108757435678914</v>
      </c>
      <c r="S2166" s="42">
        <f>Tabela1[[#This Row],[real]]-Tabela1[[#This Row],[AV2]]</f>
        <v>0.19511561489742624</v>
      </c>
      <c r="T2166" s="64">
        <f>Tabela1[[#This Row],[real]]/Tabela1[[#This Row],[AV2]]</f>
        <v>1.064379481475916</v>
      </c>
      <c r="U2166" s="168">
        <v>43270</v>
      </c>
      <c r="V2166" s="191" t="s">
        <v>3993</v>
      </c>
      <c r="W2166" s="191"/>
      <c r="X2166" s="2"/>
    </row>
    <row r="2167" spans="1:24" x14ac:dyDescent="0.2">
      <c r="A2167" s="309">
        <v>5427600</v>
      </c>
      <c r="B2167" s="309" t="s">
        <v>5322</v>
      </c>
      <c r="C2167" s="309" t="s">
        <v>5323</v>
      </c>
      <c r="D2167" s="311">
        <v>3.5</v>
      </c>
      <c r="E2167" s="313">
        <v>3.2277314533440609</v>
      </c>
      <c r="F2167" s="116">
        <v>2014</v>
      </c>
      <c r="G21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2.6679869052278327</v>
      </c>
      <c r="H2167" s="311"/>
      <c r="I2167" s="313">
        <v>0.38</v>
      </c>
      <c r="J2167" s="301">
        <f>(Tabela1[[#This Row],[real]]-1)^3/Tabela1[[#This Row],[Z]]*0.00002</f>
        <v>5.8188198158435288E-4</v>
      </c>
      <c r="K2167" s="317">
        <v>1647.5561727007675</v>
      </c>
      <c r="L2167" s="66">
        <v>2257.9552242290761</v>
      </c>
      <c r="M2167" s="306">
        <v>43270</v>
      </c>
      <c r="N2167" s="304">
        <f>IF(Tabela1[[#This Row],[Entry]]=$B$1,Tabela1[[#This Row],[real]],Tabela1[[#This Row],[L2]]/Tabela1[[#This Row],[days2]])</f>
        <v>3.4610253128891921</v>
      </c>
      <c r="O2167" s="319">
        <f>IF(Tabela1[[#This Row],[Entry]]=$B$1,Tabela1[[#This Row],[real]],Tabela1[[#This Row],[L]]/($B$1-Tabela1[[#This Row],[Entry]]))</f>
        <v>3.4952867248128112</v>
      </c>
      <c r="P2167" s="315">
        <v>476.031240385648</v>
      </c>
      <c r="Q2167" s="321">
        <f>MIN(500,$B$1-Tabela1[[#This Row],[Entry]])</f>
        <v>500</v>
      </c>
      <c r="R2167" s="313">
        <f>(0.25-Tabela1[[#This Row],[days]]/2000)*$L$2+(Tabela1[[#This Row],[days]]/2000+0.75)*(IF(Tabela1[[#This Row],[real]]&gt;Tabela1[[#This Row],[AV2]],0.4*Tabela1[[#This Row],[real]]+0.6*Tabela1[[#This Row],[AV2]],Tabela1[[#This Row],[AV2]]))</f>
        <v>3.4610253128891921</v>
      </c>
      <c r="S2167" s="319">
        <f>Tabela1[[#This Row],[real]]-Tabela1[[#This Row],[AV2]]</f>
        <v>-0.23329385954513127</v>
      </c>
      <c r="T2167" s="319">
        <f>Tabela1[[#This Row],[real]]/Tabela1[[#This Row],[AV2]]</f>
        <v>0.93259400366812617</v>
      </c>
      <c r="U2167" s="306">
        <v>43270</v>
      </c>
      <c r="V2167" s="307" t="s">
        <v>4210</v>
      </c>
      <c r="W2167" s="191"/>
      <c r="X2167" s="2"/>
    </row>
    <row r="2168" spans="1:24" x14ac:dyDescent="0.2">
      <c r="A2168" s="309">
        <v>8998702</v>
      </c>
      <c r="B2168" s="309" t="s">
        <v>5324</v>
      </c>
      <c r="C2168" s="309" t="s">
        <v>5325</v>
      </c>
      <c r="D2168" s="311">
        <v>3</v>
      </c>
      <c r="E2168" s="313">
        <v>2.8183091671370502</v>
      </c>
      <c r="F2168" s="116">
        <v>2018</v>
      </c>
      <c r="G21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8" s="311"/>
      <c r="I2168" s="313">
        <v>0.32999999999999996</v>
      </c>
      <c r="J2168" s="301">
        <f>(Tabela1[[#This Row],[real]]-1)^3/Tabela1[[#This Row],[Z]]*0.00002</f>
        <v>3.643503915466942E-4</v>
      </c>
      <c r="K2168" s="317">
        <v>1404.5969423959773</v>
      </c>
      <c r="L2168" s="66">
        <v>1918.0819239254763</v>
      </c>
      <c r="M2168" s="306">
        <v>43270</v>
      </c>
      <c r="N2168" s="304">
        <f>IF(Tabela1[[#This Row],[Entry]]=$B$1,Tabela1[[#This Row],[real]],Tabela1[[#This Row],[L2]]/Tabela1[[#This Row],[days2]])</f>
        <v>2.9506402589419736</v>
      </c>
      <c r="O2168" s="319">
        <f>IF(Tabela1[[#This Row],[Entry]]=$B$1,Tabela1[[#This Row],[real]],Tabela1[[#This Row],[L]]/($B$1-Tabela1[[#This Row],[Entry]]))</f>
        <v>2.9691670649001183</v>
      </c>
      <c r="P2168" s="315">
        <v>476.031240385648</v>
      </c>
      <c r="Q2168" s="321">
        <f>MIN(500,$B$1-Tabela1[[#This Row],[Entry]])</f>
        <v>500</v>
      </c>
      <c r="R2168" s="313">
        <f>(0.25-Tabela1[[#This Row],[days]]/2000)*$L$2+(Tabela1[[#This Row],[days]]/2000+0.75)*(IF(Tabela1[[#This Row],[real]]&gt;Tabela1[[#This Row],[AV2]],0.4*Tabela1[[#This Row],[real]]+0.6*Tabela1[[#This Row],[AV2]],Tabela1[[#This Row],[AV2]]))</f>
        <v>2.9506402589419736</v>
      </c>
      <c r="S2168" s="319">
        <f>Tabela1[[#This Row],[real]]-Tabela1[[#This Row],[AV2]]</f>
        <v>-0.13233109180492342</v>
      </c>
      <c r="T2168" s="319">
        <f>Tabela1[[#This Row],[real]]/Tabela1[[#This Row],[AV2]]</f>
        <v>0.95515173650739316</v>
      </c>
      <c r="U2168" s="306">
        <v>43270</v>
      </c>
      <c r="V2168" s="307" t="s">
        <v>4257</v>
      </c>
      <c r="W2168" s="191"/>
      <c r="X2168" s="2"/>
    </row>
    <row r="2169" spans="1:24" x14ac:dyDescent="0.2">
      <c r="A2169" s="65">
        <v>258677</v>
      </c>
      <c r="B2169" s="65" t="s">
        <v>290</v>
      </c>
      <c r="C2169" s="65" t="s">
        <v>338</v>
      </c>
      <c r="D2169" s="39">
        <v>3</v>
      </c>
      <c r="E2169" s="41">
        <v>3.1476208348317027</v>
      </c>
      <c r="F2169" s="116">
        <v>2005</v>
      </c>
      <c r="G21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69" s="39"/>
      <c r="I2169" s="41">
        <v>0.66999999999999993</v>
      </c>
      <c r="J2169" s="23">
        <f>(Tabela1[[#This Row],[real]]-1)^3/Tabela1[[#This Row],[Z]]*0.00002</f>
        <v>2.9568413203925501E-4</v>
      </c>
      <c r="K2169" s="66">
        <v>2940.413657749089</v>
      </c>
      <c r="L2169" s="66">
        <v>5083.0997580684616</v>
      </c>
      <c r="M2169" s="67">
        <v>42409</v>
      </c>
      <c r="N2169" s="22">
        <f>IF(Tabela1[[#This Row],[Entry]]=$B$1,Tabela1[[#This Row],[real]],Tabela1[[#This Row],[L2]]/Tabela1[[#This Row],[days2]])</f>
        <v>3.3427272304019917</v>
      </c>
      <c r="O2169" s="42">
        <f>IF(Tabela1[[#This Row],[Entry]]=$B$1,Tabela1[[#This Row],[real]],Tabela1[[#This Row],[L]]/($B$1-Tabela1[[#This Row],[Entry]]))</f>
        <v>3.3729925401914143</v>
      </c>
      <c r="P2169" s="115">
        <v>879.64510864246586</v>
      </c>
      <c r="Q2169" s="43">
        <f>MIN(500,$B$1-Tabela1[[#This Row],[Entry]])</f>
        <v>500</v>
      </c>
      <c r="R2169" s="41">
        <f>(0.25-Tabela1[[#This Row],[days]]/2000)*$L$2+(Tabela1[[#This Row],[days]]/2000+0.75)*(IF(Tabela1[[#This Row],[real]]&gt;Tabela1[[#This Row],[AV2]],0.4*Tabela1[[#This Row],[real]]+0.6*Tabela1[[#This Row],[AV2]],Tabela1[[#This Row],[AV2]]))</f>
        <v>3.3427272304019917</v>
      </c>
      <c r="S2169" s="42">
        <f>Tabela1[[#This Row],[real]]-Tabela1[[#This Row],[AV2]]</f>
        <v>-0.19510639557028897</v>
      </c>
      <c r="T2169" s="64">
        <f>Tabela1[[#This Row],[real]]/Tabela1[[#This Row],[AV2]]</f>
        <v>0.94163257061605177</v>
      </c>
      <c r="U2169" s="172">
        <v>43270</v>
      </c>
      <c r="V2169" s="191" t="s">
        <v>4667</v>
      </c>
      <c r="W2169" s="191"/>
      <c r="X2169" s="2"/>
    </row>
    <row r="2170" spans="1:24" x14ac:dyDescent="0.2">
      <c r="A2170" s="65">
        <v>190161</v>
      </c>
      <c r="B2170" s="65" t="s">
        <v>551</v>
      </c>
      <c r="C2170" s="65" t="s">
        <v>3055</v>
      </c>
      <c r="D2170" s="39">
        <v>3.5</v>
      </c>
      <c r="E2170" s="41">
        <v>3.2470003106316341</v>
      </c>
      <c r="F2170" s="116">
        <v>1996</v>
      </c>
      <c r="G21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0.3593917500860771</v>
      </c>
      <c r="H2170" s="39"/>
      <c r="I2170" s="41">
        <v>0.42</v>
      </c>
      <c r="J2170" s="23">
        <f>(Tabela1[[#This Row],[real]]-1)^3/Tabela1[[#This Row],[Z]]*0.00002</f>
        <v>5.402441870545904E-4</v>
      </c>
      <c r="K2170" s="66">
        <v>2533.5126099450554</v>
      </c>
      <c r="L2170" s="66">
        <v>4143.3236342760483</v>
      </c>
      <c r="M2170" s="67">
        <v>42631</v>
      </c>
      <c r="N2170" s="22">
        <f>IF(Tabela1[[#This Row],[Entry]]=$B$1,Tabela1[[#This Row],[real]],Tabela1[[#This Row],[L2]]/Tabela1[[#This Row],[days2]])</f>
        <v>3.2628017447504867</v>
      </c>
      <c r="O2170" s="42">
        <f>IF(Tabela1[[#This Row],[Entry]]=$B$1,Tabela1[[#This Row],[real]],Tabela1[[#This Row],[L]]/($B$1-Tabela1[[#This Row],[Entry]]))</f>
        <v>3.2243763690864191</v>
      </c>
      <c r="P2170" s="115">
        <v>776.48377319315136</v>
      </c>
      <c r="Q2170" s="43">
        <f>MIN(500,$B$1-Tabela1[[#This Row],[Entry]])</f>
        <v>500</v>
      </c>
      <c r="R2170" s="41">
        <f>(0.25-Tabela1[[#This Row],[days]]/2000)*$L$2+(Tabela1[[#This Row],[days]]/2000+0.75)*(IF(Tabela1[[#This Row],[real]]&gt;Tabela1[[#This Row],[AV2]],0.4*Tabela1[[#This Row],[real]]+0.6*Tabela1[[#This Row],[AV2]],Tabela1[[#This Row],[AV2]]))</f>
        <v>3.2628017447504867</v>
      </c>
      <c r="S2170" s="42">
        <f>Tabela1[[#This Row],[real]]-Tabela1[[#This Row],[AV2]]</f>
        <v>-1.5801434118852598E-2</v>
      </c>
      <c r="T2170" s="64">
        <f>Tabela1[[#This Row],[real]]/Tabela1[[#This Row],[AV2]]</f>
        <v>0.99515709646034256</v>
      </c>
      <c r="U2170" s="168">
        <v>43269</v>
      </c>
      <c r="V2170" s="191" t="s">
        <v>4879</v>
      </c>
      <c r="W2170" s="191"/>
      <c r="X2170" s="2"/>
    </row>
    <row r="2171" spans="1:24" x14ac:dyDescent="0.2">
      <c r="A2171" s="65">
        <v>6193</v>
      </c>
      <c r="B2171" s="65" t="s">
        <v>2678</v>
      </c>
      <c r="C2171" s="65" t="s">
        <v>2679</v>
      </c>
      <c r="D2171" s="39">
        <v>3</v>
      </c>
      <c r="E2171" s="41">
        <v>2.9169254247167422</v>
      </c>
      <c r="F2171" s="116">
        <v>1970</v>
      </c>
      <c r="G21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1" s="39"/>
      <c r="I2171" s="41">
        <v>0.45999999999999996</v>
      </c>
      <c r="J2171" s="23">
        <f>(Tabela1[[#This Row],[real]]-1)^3/Tabela1[[#This Row],[Z]]*0.00002</f>
        <v>3.0625826423127256E-4</v>
      </c>
      <c r="K2171" s="66">
        <v>2649.0811182204416</v>
      </c>
      <c r="L2171" s="66">
        <v>4544.7940726787083</v>
      </c>
      <c r="M2171" s="67">
        <v>42409</v>
      </c>
      <c r="N2171" s="22">
        <f>IF(Tabela1[[#This Row],[Entry]]=$B$1,Tabela1[[#This Row],[real]],Tabela1[[#This Row],[L2]]/Tabela1[[#This Row],[days2]])</f>
        <v>3.0115339609046448</v>
      </c>
      <c r="O2171" s="42">
        <f>IF(Tabela1[[#This Row],[Entry]]=$B$1,Tabela1[[#This Row],[real]],Tabela1[[#This Row],[L]]/($B$1-Tabela1[[#This Row],[Entry]]))</f>
        <v>3.015789032965301</v>
      </c>
      <c r="P2171" s="115">
        <v>879.64510864246586</v>
      </c>
      <c r="Q2171" s="43">
        <f>MIN(500,$B$1-Tabela1[[#This Row],[Entry]])</f>
        <v>500</v>
      </c>
      <c r="R2171" s="41">
        <f>(0.25-Tabela1[[#This Row],[days]]/2000)*$L$2+(Tabela1[[#This Row],[days]]/2000+0.75)*(IF(Tabela1[[#This Row],[real]]&gt;Tabela1[[#This Row],[AV2]],0.4*Tabela1[[#This Row],[real]]+0.6*Tabela1[[#This Row],[AV2]],Tabela1[[#This Row],[AV2]]))</f>
        <v>3.0115339609046448</v>
      </c>
      <c r="S2171" s="42">
        <f>Tabela1[[#This Row],[real]]-Tabela1[[#This Row],[AV2]]</f>
        <v>-9.4608536187902548E-2</v>
      </c>
      <c r="T2171" s="64">
        <f>Tabela1[[#This Row],[real]]/Tabela1[[#This Row],[AV2]]</f>
        <v>0.96858460259253298</v>
      </c>
      <c r="U2171" s="168">
        <v>43268</v>
      </c>
      <c r="V2171" s="191" t="s">
        <v>4356</v>
      </c>
      <c r="W2171" s="191"/>
      <c r="X2171" s="2"/>
    </row>
    <row r="2172" spans="1:24" x14ac:dyDescent="0.2">
      <c r="A2172" s="10">
        <v>4405254</v>
      </c>
      <c r="B2172" s="10" t="s">
        <v>2549</v>
      </c>
      <c r="C2172" s="10" t="s">
        <v>393</v>
      </c>
      <c r="D2172" s="2">
        <v>3</v>
      </c>
      <c r="E2172" s="21">
        <v>3.1256674748284143</v>
      </c>
      <c r="F2172" s="116">
        <v>2013</v>
      </c>
      <c r="G21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172" s="21">
        <v>0.51</v>
      </c>
      <c r="J2172" s="23">
        <f>(Tabela1[[#This Row],[real]]-1)^3/Tabela1[[#This Row],[Z]]*0.00002</f>
        <v>3.7665679072825187E-4</v>
      </c>
      <c r="K2172" s="24">
        <v>2570.2994247456991</v>
      </c>
      <c r="L2172" s="66">
        <v>4291.9974526780434</v>
      </c>
      <c r="M2172" s="1">
        <v>42409</v>
      </c>
      <c r="N2172" s="22">
        <f>IF(Tabela1[[#This Row],[Entry]]=$B$1,Tabela1[[#This Row],[real]],Tabela1[[#This Row],[L2]]/Tabela1[[#This Row],[days2]])</f>
        <v>2.9219731906568289</v>
      </c>
      <c r="O2172" s="22">
        <f>IF(Tabela1[[#This Row],[Entry]]=$B$1,Tabela1[[#This Row],[real]],Tabela1[[#This Row],[L]]/($B$1-Tabela1[[#This Row],[Entry]]))</f>
        <v>2.8480407781539769</v>
      </c>
      <c r="P2172" s="35">
        <v>879.64510864246586</v>
      </c>
      <c r="Q2172" s="3">
        <f>MIN(500,$B$1-Tabela1[[#This Row],[Entry]])</f>
        <v>500</v>
      </c>
      <c r="R2172" s="21">
        <f>(0.25-Tabela1[[#This Row],[days]]/2000)*$L$2+(Tabela1[[#This Row],[days]]/2000+0.75)*(IF(Tabela1[[#This Row],[real]]&gt;Tabela1[[#This Row],[AV2]],0.4*Tabela1[[#This Row],[real]]+0.6*Tabela1[[#This Row],[AV2]],Tabela1[[#This Row],[AV2]]))</f>
        <v>3.0034509043254634</v>
      </c>
      <c r="S2172" s="22">
        <f>Tabela1[[#This Row],[real]]-Tabela1[[#This Row],[AV2]]</f>
        <v>0.20369428417158542</v>
      </c>
      <c r="T2172" s="47">
        <f>Tabela1[[#This Row],[real]]/Tabela1[[#This Row],[AV2]]</f>
        <v>1.0697112091318666</v>
      </c>
      <c r="U2172" s="172">
        <v>43268</v>
      </c>
      <c r="V2172" s="191" t="s">
        <v>4243</v>
      </c>
      <c r="W2172" s="191"/>
      <c r="X2172" s="2"/>
    </row>
    <row r="2173" spans="1:24" x14ac:dyDescent="0.2">
      <c r="A2173" s="65">
        <v>631794</v>
      </c>
      <c r="B2173" s="65" t="s">
        <v>2681</v>
      </c>
      <c r="C2173" s="65" t="s">
        <v>2682</v>
      </c>
      <c r="D2173" s="39">
        <v>3.5</v>
      </c>
      <c r="E2173" s="41">
        <v>3.2630145293492263</v>
      </c>
      <c r="F2173" s="116">
        <v>2006</v>
      </c>
      <c r="G21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3" s="39"/>
      <c r="I2173" s="41">
        <v>0.5</v>
      </c>
      <c r="J2173" s="23">
        <f>(Tabela1[[#This Row],[real]]-1)^3/Tabela1[[#This Row],[Z]]*0.00002</f>
        <v>4.6357714680766879E-4</v>
      </c>
      <c r="K2173" s="66">
        <v>2846.7319217071954</v>
      </c>
      <c r="L2173" s="66">
        <v>4819.4246057935607</v>
      </c>
      <c r="M2173" s="67">
        <v>42409</v>
      </c>
      <c r="N2173" s="22">
        <f>IF(Tabela1[[#This Row],[Entry]]=$B$1,Tabela1[[#This Row],[real]],Tabela1[[#This Row],[L2]]/Tabela1[[#This Row],[days2]])</f>
        <v>3.2362277624671671</v>
      </c>
      <c r="O2173" s="42">
        <f>IF(Tabela1[[#This Row],[Entry]]=$B$1,Tabela1[[#This Row],[real]],Tabela1[[#This Row],[L]]/($B$1-Tabela1[[#This Row],[Entry]]))</f>
        <v>3.1980256176466892</v>
      </c>
      <c r="P2173" s="115">
        <v>879.64510864246586</v>
      </c>
      <c r="Q2173" s="43">
        <f>MIN(500,$B$1-Tabela1[[#This Row],[Entry]])</f>
        <v>500</v>
      </c>
      <c r="R2173" s="41">
        <f>(0.25-Tabela1[[#This Row],[days]]/2000)*$L$2+(Tabela1[[#This Row],[days]]/2000+0.75)*(IF(Tabela1[[#This Row],[real]]&gt;Tabela1[[#This Row],[AV2]],0.4*Tabela1[[#This Row],[real]]+0.6*Tabela1[[#This Row],[AV2]],Tabela1[[#This Row],[AV2]]))</f>
        <v>3.2469424692199906</v>
      </c>
      <c r="S2173" s="42">
        <f>Tabela1[[#This Row],[real]]-Tabela1[[#This Row],[AV2]]</f>
        <v>2.6786766882059165E-2</v>
      </c>
      <c r="T2173" s="64">
        <f>Tabela1[[#This Row],[real]]/Tabela1[[#This Row],[AV2]]</f>
        <v>1.0082771574957499</v>
      </c>
      <c r="U2173" s="168">
        <v>43268</v>
      </c>
      <c r="V2173" s="191" t="s">
        <v>4626</v>
      </c>
      <c r="W2173" s="191"/>
      <c r="X2173" s="2"/>
    </row>
    <row r="2174" spans="1:24" x14ac:dyDescent="0.2">
      <c r="A2174" s="65">
        <v>7214045</v>
      </c>
      <c r="B2174" s="65" t="s">
        <v>60</v>
      </c>
      <c r="C2174" s="65" t="s">
        <v>2796</v>
      </c>
      <c r="D2174" s="39">
        <v>3.5</v>
      </c>
      <c r="E2174" s="41">
        <v>3.2893918616215214</v>
      </c>
      <c r="F2174" s="116">
        <v>2016</v>
      </c>
      <c r="G21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4" s="39"/>
      <c r="I2174" s="41">
        <v>0.48</v>
      </c>
      <c r="J2174" s="23">
        <f>(Tabela1[[#This Row],[real]]-1)^3/Tabela1[[#This Row],[Z]]*0.00002</f>
        <v>4.9997600521296533E-4</v>
      </c>
      <c r="K2174" s="66">
        <v>2924.8773068770806</v>
      </c>
      <c r="L2174" s="66">
        <v>4970.295812836187</v>
      </c>
      <c r="M2174" s="67">
        <v>42477</v>
      </c>
      <c r="N2174" s="22">
        <f>IF(Tabela1[[#This Row],[Entry]]=$B$1,Tabela1[[#This Row],[real]],Tabela1[[#This Row],[L2]]/Tabela1[[#This Row],[days2]])</f>
        <v>3.4489601041445139</v>
      </c>
      <c r="O2174" s="42">
        <f>IF(Tabela1[[#This Row],[Entry]]=$B$1,Tabela1[[#This Row],[real]],Tabela1[[#This Row],[L]]/($B$1-Tabela1[[#This Row],[Entry]]))</f>
        <v>3.4539929206644802</v>
      </c>
      <c r="P2174" s="115">
        <v>848.04614102736116</v>
      </c>
      <c r="Q2174" s="43">
        <f>MIN(500,$B$1-Tabela1[[#This Row],[Entry]])</f>
        <v>500</v>
      </c>
      <c r="R2174" s="41">
        <f>(0.25-Tabela1[[#This Row],[days]]/2000)*$L$2+(Tabela1[[#This Row],[days]]/2000+0.75)*(IF(Tabela1[[#This Row],[real]]&gt;Tabela1[[#This Row],[AV2]],0.4*Tabela1[[#This Row],[real]]+0.6*Tabela1[[#This Row],[AV2]],Tabela1[[#This Row],[AV2]]))</f>
        <v>3.4489601041445139</v>
      </c>
      <c r="S2174" s="42">
        <f>Tabela1[[#This Row],[real]]-Tabela1[[#This Row],[AV2]]</f>
        <v>-0.15956824252299251</v>
      </c>
      <c r="T2174" s="64">
        <f>Tabela1[[#This Row],[real]]/Tabela1[[#This Row],[AV2]]</f>
        <v>0.95373439016263362</v>
      </c>
      <c r="U2174" s="172">
        <v>43268</v>
      </c>
      <c r="V2174" s="191" t="s">
        <v>5796</v>
      </c>
      <c r="W2174" s="191"/>
      <c r="X2174" s="2"/>
    </row>
    <row r="2175" spans="1:24" x14ac:dyDescent="0.2">
      <c r="A2175" s="65">
        <v>19286</v>
      </c>
      <c r="B2175" s="65" t="s">
        <v>2418</v>
      </c>
      <c r="C2175" s="65" t="s">
        <v>377</v>
      </c>
      <c r="D2175" s="39">
        <v>3.5</v>
      </c>
      <c r="E2175" s="41">
        <v>3.2012597268745684</v>
      </c>
      <c r="F2175" s="116">
        <v>2002</v>
      </c>
      <c r="G21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5.8395553362795543</v>
      </c>
      <c r="H2175" s="39"/>
      <c r="I2175" s="41">
        <v>0.49</v>
      </c>
      <c r="J2175" s="23">
        <f>(Tabela1[[#This Row],[real]]-1)^3/Tabela1[[#This Row],[Z]]*0.00002</f>
        <v>4.3535925346268082E-4</v>
      </c>
      <c r="K2175" s="66">
        <v>2617.4420453420571</v>
      </c>
      <c r="L2175" s="66">
        <v>4357.7264270897713</v>
      </c>
      <c r="M2175" s="67">
        <v>42409</v>
      </c>
      <c r="N2175" s="22">
        <f>IF(Tabela1[[#This Row],[Entry]]=$B$1,Tabela1[[#This Row],[real]],Tabela1[[#This Row],[L2]]/Tabela1[[#This Row],[days2]])</f>
        <v>2.9755659636208169</v>
      </c>
      <c r="O2175" s="42">
        <f>IF(Tabela1[[#This Row],[Entry]]=$B$1,Tabela1[[#This Row],[real]],Tabela1[[#This Row],[L]]/($B$1-Tabela1[[#This Row],[Entry]]))</f>
        <v>2.8916565541405252</v>
      </c>
      <c r="P2175" s="115">
        <v>879.64510864246586</v>
      </c>
      <c r="Q2175" s="43">
        <f>MIN(500,$B$1-Tabela1[[#This Row],[Entry]])</f>
        <v>500</v>
      </c>
      <c r="R2175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3.0658434689223175</v>
      </c>
      <c r="S2175" s="42">
        <f>Tabela1[[#This Row],[real]]-Tabela1[[#This Row],[AV2]]</f>
        <v>0.22569376325375146</v>
      </c>
      <c r="T2175" s="64">
        <f>Tabela1[[#This Row],[real]]/Tabela1[[#This Row],[AV2]]</f>
        <v>1.0758490203252344</v>
      </c>
      <c r="U2175" s="172">
        <v>43267</v>
      </c>
      <c r="V2175" s="191" t="s">
        <v>4765</v>
      </c>
      <c r="W2175" s="191"/>
      <c r="X2175" s="2"/>
    </row>
    <row r="2176" spans="1:24" x14ac:dyDescent="0.2">
      <c r="A2176" s="309">
        <v>799156</v>
      </c>
      <c r="B2176" s="309" t="s">
        <v>451</v>
      </c>
      <c r="C2176" s="309" t="s">
        <v>5312</v>
      </c>
      <c r="D2176" s="311">
        <v>3</v>
      </c>
      <c r="E2176" s="313">
        <v>3.1796151034476319</v>
      </c>
      <c r="F2176" s="116">
        <v>2007</v>
      </c>
      <c r="G21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6" s="39">
        <v>2</v>
      </c>
      <c r="I2176" s="313">
        <v>0.37</v>
      </c>
      <c r="J2176" s="301">
        <f>(Tabela1[[#This Row],[real]]-1)^3/Tabela1[[#This Row],[Z]]*0.00002</f>
        <v>5.5971596873984791E-4</v>
      </c>
      <c r="K2176" s="317">
        <v>1625.7446617230444</v>
      </c>
      <c r="L2176" s="66">
        <v>2230.4666561063523</v>
      </c>
      <c r="M2176" s="306">
        <v>43267</v>
      </c>
      <c r="N2176" s="304">
        <f>IF(Tabela1[[#This Row],[Entry]]=$B$1,Tabela1[[#This Row],[real]],Tabela1[[#This Row],[L2]]/Tabela1[[#This Row],[days2]])</f>
        <v>3.4039767577452125</v>
      </c>
      <c r="O2176" s="319">
        <f>IF(Tabela1[[#This Row],[Entry]]=$B$1,Tabela1[[#This Row],[real]],Tabela1[[#This Row],[L]]/($B$1-Tabela1[[#This Row],[Entry]]))</f>
        <v>3.4367745086384471</v>
      </c>
      <c r="P2176" s="315">
        <v>477.60157528218099</v>
      </c>
      <c r="Q2176" s="321">
        <f>MIN(500,$B$1-Tabela1[[#This Row],[Entry]])</f>
        <v>500</v>
      </c>
      <c r="R2176" s="313">
        <f>(0.25-Tabela1[[#This Row],[days]]/2000)*$L$2+(Tabela1[[#This Row],[days]]/2000+0.75)*(IF(Tabela1[[#This Row],[real]]&gt;Tabela1[[#This Row],[AV2]],0.4*Tabela1[[#This Row],[real]]+0.6*Tabela1[[#This Row],[AV2]],Tabela1[[#This Row],[AV2]]))</f>
        <v>3.4039767577452125</v>
      </c>
      <c r="S2176" s="319">
        <f>Tabela1[[#This Row],[real]]-Tabela1[[#This Row],[AV2]]</f>
        <v>-0.22436165429758059</v>
      </c>
      <c r="T2176" s="319">
        <f>Tabela1[[#This Row],[real]]/Tabela1[[#This Row],[AV2]]</f>
        <v>0.93408837067201445</v>
      </c>
      <c r="U2176" s="306">
        <v>43267</v>
      </c>
      <c r="V2176" s="307" t="s">
        <v>5239</v>
      </c>
      <c r="W2176" s="191"/>
      <c r="X2176" s="2"/>
    </row>
    <row r="2177" spans="1:24" x14ac:dyDescent="0.2">
      <c r="A2177" s="10">
        <v>4591241</v>
      </c>
      <c r="B2177" s="10" t="s">
        <v>336</v>
      </c>
      <c r="C2177" s="10" t="s">
        <v>477</v>
      </c>
      <c r="D2177" s="2">
        <v>3.5</v>
      </c>
      <c r="E2177" s="21">
        <v>3.2547573383029178</v>
      </c>
      <c r="F2177" s="116">
        <v>2013</v>
      </c>
      <c r="G21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177" s="21">
        <v>0.67999999999999994</v>
      </c>
      <c r="J2177" s="23">
        <f>(Tabela1[[#This Row],[real]]-1)^3/Tabela1[[#This Row],[Z]]*0.00002</f>
        <v>3.3714793973388494E-4</v>
      </c>
      <c r="K2177" s="24">
        <v>3003.297753378999</v>
      </c>
      <c r="L2177" s="66">
        <v>5172.5688629244341</v>
      </c>
      <c r="M2177" s="1">
        <v>42409</v>
      </c>
      <c r="N2177" s="22">
        <f>IF(Tabela1[[#This Row],[Entry]]=$B$1,Tabela1[[#This Row],[real]],Tabela1[[#This Row],[L2]]/Tabela1[[#This Row],[days2]])</f>
        <v>3.4142152600767743</v>
      </c>
      <c r="O2177" s="22">
        <f>IF(Tabela1[[#This Row],[Entry]]=$B$1,Tabela1[[#This Row],[real]],Tabela1[[#This Row],[L]]/($B$1-Tabela1[[#This Row],[Entry]]))</f>
        <v>3.4323615546943822</v>
      </c>
      <c r="P2177" s="35">
        <v>879.64510864246586</v>
      </c>
      <c r="Q2177" s="3">
        <f>MIN(500,$B$1-Tabela1[[#This Row],[Entry]])</f>
        <v>500</v>
      </c>
      <c r="R2177" s="21">
        <f>(0.25-Tabela1[[#This Row],[days]]/2000)*$L$2+(Tabela1[[#This Row],[days]]/2000+0.75)*(IF(Tabela1[[#This Row],[real]]&gt;Tabela1[[#This Row],[AV2]],0.4*Tabela1[[#This Row],[real]]+0.6*Tabela1[[#This Row],[AV2]],Tabela1[[#This Row],[AV2]]))</f>
        <v>3.4142152600767743</v>
      </c>
      <c r="S2177" s="22">
        <f>Tabela1[[#This Row],[real]]-Tabela1[[#This Row],[AV2]]</f>
        <v>-0.15945792177385654</v>
      </c>
      <c r="T2177" s="47">
        <f>Tabela1[[#This Row],[real]]/Tabela1[[#This Row],[AV2]]</f>
        <v>0.95329587924978376</v>
      </c>
      <c r="U2177" s="168">
        <v>43267</v>
      </c>
      <c r="V2177" s="191" t="s">
        <v>4245</v>
      </c>
      <c r="W2177" s="191"/>
      <c r="X2177" s="2"/>
    </row>
    <row r="2178" spans="1:24" x14ac:dyDescent="0.2">
      <c r="A2178" s="65">
        <v>496</v>
      </c>
      <c r="B2178" s="65" t="s">
        <v>812</v>
      </c>
      <c r="C2178" s="65" t="s">
        <v>813</v>
      </c>
      <c r="D2178" s="39">
        <v>3.5</v>
      </c>
      <c r="E2178" s="41">
        <v>3.4676566195663834</v>
      </c>
      <c r="F2178" s="116">
        <v>1980</v>
      </c>
      <c r="G21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78" s="39"/>
      <c r="I2178" s="41">
        <v>0.86999999999999988</v>
      </c>
      <c r="J2178" s="23">
        <f>(Tabela1[[#This Row],[real]]-1)^3/Tabela1[[#This Row],[Z]]*0.00002</f>
        <v>3.4543387332365962E-4</v>
      </c>
      <c r="K2178" s="66">
        <v>3149.1555099624256</v>
      </c>
      <c r="L2178" s="66">
        <v>5402.7355676567258</v>
      </c>
      <c r="M2178" s="67">
        <v>42409</v>
      </c>
      <c r="N2178" s="22">
        <f>IF(Tabela1[[#This Row],[Entry]]=$B$1,Tabela1[[#This Row],[real]],Tabela1[[#This Row],[L2]]/Tabela1[[#This Row],[days2]])</f>
        <v>3.5800295812733367</v>
      </c>
      <c r="O2178" s="42">
        <f>IF(Tabela1[[#This Row],[Entry]]=$B$1,Tabela1[[#This Row],[real]],Tabela1[[#This Row],[L]]/($B$1-Tabela1[[#This Row],[Entry]]))</f>
        <v>3.5850932764809063</v>
      </c>
      <c r="P2178" s="115">
        <v>879.64510864246586</v>
      </c>
      <c r="Q2178" s="43">
        <f>MIN(500,$B$1-Tabela1[[#This Row],[Entry]])</f>
        <v>500</v>
      </c>
      <c r="R2178" s="41">
        <f>(0.25-Tabela1[[#This Row],[days]]/2000)*$L$2+(Tabela1[[#This Row],[days]]/2000+0.75)*(IF(Tabela1[[#This Row],[real]]&gt;Tabela1[[#This Row],[AV2]],0.4*Tabela1[[#This Row],[real]]+0.6*Tabela1[[#This Row],[AV2]],Tabela1[[#This Row],[AV2]]))</f>
        <v>3.5800295812733367</v>
      </c>
      <c r="S2178" s="42">
        <f>Tabela1[[#This Row],[real]]-Tabela1[[#This Row],[AV2]]</f>
        <v>-0.11237296170695332</v>
      </c>
      <c r="T2178" s="64">
        <f>Tabela1[[#This Row],[real]]/Tabela1[[#This Row],[AV2]]</f>
        <v>0.96861116391474489</v>
      </c>
      <c r="U2178" s="168">
        <v>43267</v>
      </c>
      <c r="V2178" s="191" t="s">
        <v>4460</v>
      </c>
      <c r="W2178" s="191"/>
      <c r="X2178" s="2"/>
    </row>
    <row r="2179" spans="1:24" x14ac:dyDescent="0.2">
      <c r="A2179" s="65">
        <v>32123</v>
      </c>
      <c r="B2179" s="65" t="s">
        <v>91</v>
      </c>
      <c r="C2179" s="65" t="s">
        <v>3803</v>
      </c>
      <c r="D2179" s="39">
        <v>4</v>
      </c>
      <c r="E2179" s="41">
        <v>3.7075562710597794</v>
      </c>
      <c r="F2179" s="116">
        <v>2001</v>
      </c>
      <c r="G21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2.0564893311689083</v>
      </c>
      <c r="H2179" s="39"/>
      <c r="I2179" s="41">
        <v>0.82</v>
      </c>
      <c r="J2179" s="23">
        <f>(Tabela1[[#This Row],[real]]-1)^3/Tabela1[[#This Row],[Z]]*0.00002</f>
        <v>4.8411508700247323E-4</v>
      </c>
      <c r="K2179" s="66">
        <v>3444.0669868046125</v>
      </c>
      <c r="L2179" s="66">
        <v>5929.5967200098366</v>
      </c>
      <c r="M2179" s="67">
        <v>42409</v>
      </c>
      <c r="N2179" s="22">
        <f>IF(Tabela1[[#This Row],[Entry]]=$B$1,Tabela1[[#This Row],[real]],Tabela1[[#This Row],[L2]]/Tabela1[[#This Row],[days2]])</f>
        <v>3.9152914658046067</v>
      </c>
      <c r="O2179" s="42">
        <f>IF(Tabela1[[#This Row],[Entry]]=$B$1,Tabela1[[#This Row],[real]],Tabela1[[#This Row],[L]]/($B$1-Tabela1[[#This Row],[Entry]]))</f>
        <v>3.9347025348439528</v>
      </c>
      <c r="P2179" s="115">
        <v>879.64510864246586</v>
      </c>
      <c r="Q2179" s="43">
        <f>MIN(500,$B$1-Tabela1[[#This Row],[Entry]])</f>
        <v>500</v>
      </c>
      <c r="R2179" s="41">
        <f>(0.25-Tabela1[[#This Row],[days]]/2000)*$L$2+(Tabela1[[#This Row],[days]]/2000+0.75)*(IF(Tabela1[[#This Row],[real]]&gt;Tabela1[[#This Row],[AV2]],0.4*Tabela1[[#This Row],[real]]+0.6*Tabela1[[#This Row],[AV2]],Tabela1[[#This Row],[AV2]]))</f>
        <v>3.9152914658046067</v>
      </c>
      <c r="S2179" s="42">
        <f>Tabela1[[#This Row],[real]]-Tabela1[[#This Row],[AV2]]</f>
        <v>-0.20773519474482738</v>
      </c>
      <c r="T2179" s="64">
        <f>Tabela1[[#This Row],[real]]/Tabela1[[#This Row],[AV2]]</f>
        <v>0.94694259761779009</v>
      </c>
      <c r="U2179" s="172">
        <v>43266</v>
      </c>
      <c r="V2179" s="191" t="s">
        <v>3964</v>
      </c>
      <c r="W2179" s="191"/>
      <c r="X2179" s="2"/>
    </row>
    <row r="2180" spans="1:24" x14ac:dyDescent="0.2">
      <c r="A2180" s="65">
        <v>964277</v>
      </c>
      <c r="B2180" s="65" t="s">
        <v>639</v>
      </c>
      <c r="C2180" s="65" t="s">
        <v>2825</v>
      </c>
      <c r="D2180" s="39">
        <v>3</v>
      </c>
      <c r="E2180" s="41">
        <v>3.0974819112928866</v>
      </c>
      <c r="F2180" s="116">
        <v>1999</v>
      </c>
      <c r="G21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0" s="39"/>
      <c r="I2180" s="41">
        <v>0.5</v>
      </c>
      <c r="J2180" s="23">
        <f>(Tabela1[[#This Row],[real]]-1)^3/Tabela1[[#This Row],[Z]]*0.00002</f>
        <v>3.691090246917564E-4</v>
      </c>
      <c r="K2180" s="66">
        <v>2621.6352798364665</v>
      </c>
      <c r="L2180" s="66">
        <v>4408.8419712406931</v>
      </c>
      <c r="M2180" s="67">
        <v>42510</v>
      </c>
      <c r="N2180" s="22">
        <f>IF(Tabela1[[#This Row],[Entry]]=$B$1,Tabela1[[#This Row],[real]],Tabela1[[#This Row],[L2]]/Tabela1[[#This Row],[days2]])</f>
        <v>3.148312180907419</v>
      </c>
      <c r="O2180" s="42">
        <f>IF(Tabela1[[#This Row],[Entry]]=$B$1,Tabela1[[#This Row],[real]],Tabela1[[#This Row],[L]]/($B$1-Tabela1[[#This Row],[Entry]]))</f>
        <v>3.1357339767003505</v>
      </c>
      <c r="P2180" s="115">
        <v>832.71134792003011</v>
      </c>
      <c r="Q2180" s="43">
        <f>MIN(500,$B$1-Tabela1[[#This Row],[Entry]])</f>
        <v>500</v>
      </c>
      <c r="R2180" s="41">
        <f>(0.25-Tabela1[[#This Row],[days]]/2000)*$L$2+(Tabela1[[#This Row],[days]]/2000+0.75)*(IF(Tabela1[[#This Row],[real]]&gt;Tabela1[[#This Row],[AV2]],0.4*Tabela1[[#This Row],[real]]+0.6*Tabela1[[#This Row],[AV2]],Tabela1[[#This Row],[AV2]]))</f>
        <v>3.148312180907419</v>
      </c>
      <c r="S2180" s="42">
        <f>Tabela1[[#This Row],[real]]-Tabela1[[#This Row],[AV2]]</f>
        <v>-5.0830269614532408E-2</v>
      </c>
      <c r="T2180" s="64">
        <f>Tabela1[[#This Row],[real]]/Tabela1[[#This Row],[AV2]]</f>
        <v>0.98385475559800362</v>
      </c>
      <c r="U2180" s="168">
        <v>43265</v>
      </c>
      <c r="V2180" s="191" t="s">
        <v>4190</v>
      </c>
      <c r="W2180" s="191"/>
      <c r="X2180" s="2"/>
    </row>
    <row r="2181" spans="1:24" x14ac:dyDescent="0.2">
      <c r="A2181" s="65">
        <v>12814</v>
      </c>
      <c r="B2181" s="65" t="s">
        <v>87</v>
      </c>
      <c r="C2181" s="65" t="s">
        <v>1088</v>
      </c>
      <c r="D2181" s="39">
        <v>3</v>
      </c>
      <c r="E2181" s="41">
        <v>3.1161289474902678</v>
      </c>
      <c r="F2181" s="116">
        <v>2002</v>
      </c>
      <c r="G21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1" s="39"/>
      <c r="I2181" s="41">
        <v>0.7</v>
      </c>
      <c r="J2181" s="23">
        <f>(Tabela1[[#This Row],[real]]-1)^3/Tabela1[[#This Row],[Z]]*0.00002</f>
        <v>2.7074368776271954E-4</v>
      </c>
      <c r="K2181" s="66">
        <v>2777.9592719066218</v>
      </c>
      <c r="L2181" s="66">
        <v>4749.3980719042711</v>
      </c>
      <c r="M2181" s="67">
        <v>42409</v>
      </c>
      <c r="N2181" s="22">
        <f>IF(Tabela1[[#This Row],[Entry]]=$B$1,Tabela1[[#This Row],[real]],Tabela1[[#This Row],[L2]]/Tabela1[[#This Row],[days2]])</f>
        <v>3.1580454942718621</v>
      </c>
      <c r="O2181" s="42">
        <f>IF(Tabela1[[#This Row],[Entry]]=$B$1,Tabela1[[#This Row],[real]],Tabela1[[#This Row],[L]]/($B$1-Tabela1[[#This Row],[Entry]]))</f>
        <v>3.1515581100890984</v>
      </c>
      <c r="P2181" s="115">
        <v>879.64510864246586</v>
      </c>
      <c r="Q2181" s="43">
        <f>MIN(500,$B$1-Tabela1[[#This Row],[Entry]])</f>
        <v>500</v>
      </c>
      <c r="R2181" s="41">
        <f>(0.25-Tabela1[[#This Row],[days]]/2000)*$L$2+(Tabela1[[#This Row],[days]]/2000+0.75)*(IF(Tabela1[[#This Row],[real]]&gt;Tabela1[[#This Row],[AV2]],0.4*Tabela1[[#This Row],[real]]+0.6*Tabela1[[#This Row],[AV2]],Tabela1[[#This Row],[AV2]]))</f>
        <v>3.1580454942718621</v>
      </c>
      <c r="S2181" s="42">
        <f>Tabela1[[#This Row],[real]]-Tabela1[[#This Row],[AV2]]</f>
        <v>-4.1916546781594288E-2</v>
      </c>
      <c r="T2181" s="64">
        <f>Tabela1[[#This Row],[real]]/Tabela1[[#This Row],[AV2]]</f>
        <v>0.98672706050067249</v>
      </c>
      <c r="U2181" s="168">
        <v>43265</v>
      </c>
      <c r="V2181" s="191" t="s">
        <v>4766</v>
      </c>
      <c r="W2181" s="191"/>
      <c r="X2181" s="2"/>
    </row>
    <row r="2182" spans="1:24" x14ac:dyDescent="0.2">
      <c r="A2182" s="65">
        <v>2718235</v>
      </c>
      <c r="B2182" s="65" t="s">
        <v>974</v>
      </c>
      <c r="C2182" s="65" t="s">
        <v>975</v>
      </c>
      <c r="D2182" s="39">
        <v>3.5</v>
      </c>
      <c r="E2182" s="41">
        <v>3.4566658685234293</v>
      </c>
      <c r="F2182" s="116">
        <v>2010</v>
      </c>
      <c r="G21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2" s="39"/>
      <c r="I2182" s="41">
        <v>0.77999999999999992</v>
      </c>
      <c r="J2182" s="23">
        <f>(Tabela1[[#This Row],[real]]-1)^3/Tabela1[[#This Row],[Z]]*0.00002</f>
        <v>3.801663464635604E-4</v>
      </c>
      <c r="K2182" s="66">
        <v>3053.1253459026684</v>
      </c>
      <c r="L2182" s="66">
        <v>5198.4596615913624</v>
      </c>
      <c r="M2182" s="67">
        <v>42409</v>
      </c>
      <c r="N2182" s="22">
        <f>IF(Tabela1[[#This Row],[Entry]]=$B$1,Tabela1[[#This Row],[real]],Tabela1[[#This Row],[L2]]/Tabela1[[#This Row],[days2]])</f>
        <v>3.4708603684666421</v>
      </c>
      <c r="O2182" s="42">
        <f>IF(Tabela1[[#This Row],[Entry]]=$B$1,Tabela1[[#This Row],[real]],Tabela1[[#This Row],[L]]/($B$1-Tabela1[[#This Row],[Entry]]))</f>
        <v>3.4495419121375996</v>
      </c>
      <c r="P2182" s="115">
        <v>879.64510864246586</v>
      </c>
      <c r="Q2182" s="43">
        <f>MIN(500,$B$1-Tabela1[[#This Row],[Entry]])</f>
        <v>500</v>
      </c>
      <c r="R2182" s="41">
        <f>(0.25-Tabela1[[#This Row],[days]]/2000)*$L$2+(Tabela1[[#This Row],[days]]/2000+0.75)*(IF(Tabela1[[#This Row],[real]]&gt;Tabela1[[#This Row],[AV2]],0.4*Tabela1[[#This Row],[real]]+0.6*Tabela1[[#This Row],[AV2]],Tabela1[[#This Row],[AV2]]))</f>
        <v>3.4708603684666421</v>
      </c>
      <c r="S2182" s="42">
        <f>Tabela1[[#This Row],[real]]-Tabela1[[#This Row],[AV2]]</f>
        <v>-1.4194499943212868E-2</v>
      </c>
      <c r="T2182" s="64">
        <f>Tabela1[[#This Row],[real]]/Tabela1[[#This Row],[AV2]]</f>
        <v>0.99591038001062437</v>
      </c>
      <c r="U2182" s="172">
        <v>43264</v>
      </c>
      <c r="V2182" s="191" t="s">
        <v>4200</v>
      </c>
      <c r="W2182" s="191"/>
      <c r="X2182" s="2"/>
    </row>
    <row r="2183" spans="1:24" x14ac:dyDescent="0.2">
      <c r="A2183" s="65">
        <v>6269362</v>
      </c>
      <c r="B2183" s="65" t="s">
        <v>2652</v>
      </c>
      <c r="C2183" s="65" t="s">
        <v>2653</v>
      </c>
      <c r="D2183" s="39">
        <v>3</v>
      </c>
      <c r="E2183" s="41">
        <v>2.9619328205273261</v>
      </c>
      <c r="F2183" s="116">
        <v>2015</v>
      </c>
      <c r="G21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3" s="39"/>
      <c r="I2183" s="41">
        <v>0.51</v>
      </c>
      <c r="J2183" s="23">
        <f>(Tabela1[[#This Row],[real]]-1)^3/Tabela1[[#This Row],[Z]]*0.00002</f>
        <v>2.9615032720430083E-4</v>
      </c>
      <c r="K2183" s="66">
        <v>2667.4130004068911</v>
      </c>
      <c r="L2183" s="66">
        <v>4567.9691901489459</v>
      </c>
      <c r="M2183" s="67">
        <v>42409</v>
      </c>
      <c r="N2183" s="22">
        <f>IF(Tabela1[[#This Row],[Entry]]=$B$1,Tabela1[[#This Row],[real]],Tabela1[[#This Row],[L2]]/Tabela1[[#This Row],[days2]])</f>
        <v>3.0323740497158478</v>
      </c>
      <c r="O2183" s="42">
        <f>IF(Tabela1[[#This Row],[Entry]]=$B$1,Tabela1[[#This Row],[real]],Tabela1[[#This Row],[L]]/($B$1-Tabela1[[#This Row],[Entry]]))</f>
        <v>3.0311673458188095</v>
      </c>
      <c r="P2183" s="115">
        <v>879.64510864246586</v>
      </c>
      <c r="Q2183" s="43">
        <f>MIN(500,$B$1-Tabela1[[#This Row],[Entry]])</f>
        <v>500</v>
      </c>
      <c r="R2183" s="41">
        <f>(0.25-Tabela1[[#This Row],[days]]/2000)*$L$2+(Tabela1[[#This Row],[days]]/2000+0.75)*(IF(Tabela1[[#This Row],[real]]&gt;Tabela1[[#This Row],[AV2]],0.4*Tabela1[[#This Row],[real]]+0.6*Tabela1[[#This Row],[AV2]],Tabela1[[#This Row],[AV2]]))</f>
        <v>3.0323740497158478</v>
      </c>
      <c r="S2183" s="42">
        <f>Tabela1[[#This Row],[real]]-Tabela1[[#This Row],[AV2]]</f>
        <v>-7.0441229188521692E-2</v>
      </c>
      <c r="T2183" s="64">
        <f>Tabela1[[#This Row],[real]]/Tabela1[[#This Row],[AV2]]</f>
        <v>0.97677027041069608</v>
      </c>
      <c r="U2183" s="168">
        <v>43263</v>
      </c>
      <c r="V2183" s="191" t="s">
        <v>4046</v>
      </c>
      <c r="W2183" s="191"/>
      <c r="X2183" s="2"/>
    </row>
    <row r="2184" spans="1:24" x14ac:dyDescent="0.2">
      <c r="A2184" s="10">
        <v>782491</v>
      </c>
      <c r="B2184" s="10" t="s">
        <v>206</v>
      </c>
      <c r="C2184" s="10" t="s">
        <v>207</v>
      </c>
      <c r="D2184" s="2">
        <v>3.5</v>
      </c>
      <c r="E2184" s="21">
        <v>3.3530727002764156</v>
      </c>
      <c r="F2184" s="116">
        <v>2007</v>
      </c>
      <c r="G21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4" s="39"/>
      <c r="I2184" s="21">
        <v>0.84</v>
      </c>
      <c r="J2184" s="23">
        <f>(Tabela1[[#This Row],[real]]-1)^3/Tabela1[[#This Row],[Z]]*0.00002</f>
        <v>3.1021067984103926E-4</v>
      </c>
      <c r="K2184" s="24">
        <v>3148.5738785300032</v>
      </c>
      <c r="L2184" s="66">
        <v>5448.6937373884266</v>
      </c>
      <c r="M2184" s="1">
        <v>42409</v>
      </c>
      <c r="N2184" s="22">
        <f>IF(Tabela1[[#This Row],[Entry]]=$B$1,Tabela1[[#This Row],[real]],Tabela1[[#This Row],[L2]]/Tabela1[[#This Row],[days2]])</f>
        <v>3.5793683698066805</v>
      </c>
      <c r="O2184" s="22">
        <f>IF(Tabela1[[#This Row],[Entry]]=$B$1,Tabela1[[#This Row],[real]],Tabela1[[#This Row],[L]]/($B$1-Tabela1[[#This Row],[Entry]]))</f>
        <v>3.6155897394747356</v>
      </c>
      <c r="P2184" s="35">
        <v>879.64510864246586</v>
      </c>
      <c r="Q2184" s="3">
        <f>MIN(500,$B$1-Tabela1[[#This Row],[Entry]])</f>
        <v>500</v>
      </c>
      <c r="R2184" s="21">
        <f>(0.25-Tabela1[[#This Row],[days]]/2000)*$L$2+(Tabela1[[#This Row],[days]]/2000+0.75)*(IF(Tabela1[[#This Row],[real]]&gt;Tabela1[[#This Row],[AV2]],0.4*Tabela1[[#This Row],[real]]+0.6*Tabela1[[#This Row],[AV2]],Tabela1[[#This Row],[AV2]]))</f>
        <v>3.5793683698066805</v>
      </c>
      <c r="S2184" s="22">
        <f>Tabela1[[#This Row],[real]]-Tabela1[[#This Row],[AV2]]</f>
        <v>-0.22629566953026492</v>
      </c>
      <c r="T2184" s="47">
        <f>Tabela1[[#This Row],[real]]/Tabela1[[#This Row],[AV2]]</f>
        <v>0.93677776463603069</v>
      </c>
      <c r="U2184" s="168">
        <v>43263</v>
      </c>
      <c r="V2184" s="191" t="s">
        <v>4004</v>
      </c>
      <c r="W2184" s="191"/>
      <c r="X2184" s="2"/>
    </row>
    <row r="2185" spans="1:24" x14ac:dyDescent="0.2">
      <c r="A2185" s="65">
        <v>4308898</v>
      </c>
      <c r="B2185" s="65" t="s">
        <v>1786</v>
      </c>
      <c r="C2185" s="65" t="s">
        <v>1787</v>
      </c>
      <c r="D2185" s="39">
        <v>3.5</v>
      </c>
      <c r="E2185" s="41">
        <v>3.419663769044921</v>
      </c>
      <c r="F2185" s="116">
        <v>2013</v>
      </c>
      <c r="G21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5" s="39"/>
      <c r="I2185" s="41">
        <v>0.7</v>
      </c>
      <c r="J2185" s="23">
        <f>(Tabela1[[#This Row],[real]]-1)^3/Tabela1[[#This Row],[Z]]*0.00002</f>
        <v>4.0475947176623234E-4</v>
      </c>
      <c r="K2185" s="66">
        <v>2948.186447290263</v>
      </c>
      <c r="L2185" s="66">
        <v>4983.8550123121004</v>
      </c>
      <c r="M2185" s="67">
        <v>42409</v>
      </c>
      <c r="N2185" s="22">
        <f>IF(Tabela1[[#This Row],[Entry]]=$B$1,Tabela1[[#This Row],[real]],Tabela1[[#This Row],[L2]]/Tabela1[[#This Row],[days2]])</f>
        <v>3.3515635093340368</v>
      </c>
      <c r="O2185" s="42">
        <f>IF(Tabela1[[#This Row],[Entry]]=$B$1,Tabela1[[#This Row],[real]],Tabela1[[#This Row],[L]]/($B$1-Tabela1[[#This Row],[Entry]]))</f>
        <v>3.3071367035913073</v>
      </c>
      <c r="P2185" s="115">
        <v>879.64510864246586</v>
      </c>
      <c r="Q2185" s="43">
        <f>MIN(500,$B$1-Tabela1[[#This Row],[Entry]])</f>
        <v>500</v>
      </c>
      <c r="R2185" s="41">
        <f>(0.25-Tabela1[[#This Row],[days]]/2000)*$L$2+(Tabela1[[#This Row],[days]]/2000+0.75)*(IF(Tabela1[[#This Row],[real]]&gt;Tabela1[[#This Row],[AV2]],0.4*Tabela1[[#This Row],[real]]+0.6*Tabela1[[#This Row],[AV2]],Tabela1[[#This Row],[AV2]]))</f>
        <v>3.3788036132183903</v>
      </c>
      <c r="S2185" s="42">
        <f>Tabela1[[#This Row],[real]]-Tabela1[[#This Row],[AV2]]</f>
        <v>6.8100259710884181E-2</v>
      </c>
      <c r="T2185" s="64">
        <f>Tabela1[[#This Row],[real]]/Tabela1[[#This Row],[AV2]]</f>
        <v>1.0203189524892566</v>
      </c>
      <c r="U2185" s="168">
        <v>43263</v>
      </c>
      <c r="V2185" s="191" t="s">
        <v>4232</v>
      </c>
      <c r="W2185" s="191"/>
      <c r="X2185" s="2"/>
    </row>
    <row r="2186" spans="1:24" x14ac:dyDescent="0.2">
      <c r="A2186" s="65">
        <v>2632</v>
      </c>
      <c r="B2186" s="65" t="s">
        <v>735</v>
      </c>
      <c r="C2186" s="65" t="s">
        <v>2641</v>
      </c>
      <c r="D2186" s="39">
        <v>3.5</v>
      </c>
      <c r="E2186" s="41">
        <v>3.4750793183314257</v>
      </c>
      <c r="F2186" s="116">
        <v>1997</v>
      </c>
      <c r="G21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6" s="597">
        <v>2</v>
      </c>
      <c r="I2186" s="41">
        <v>0.79999999999999993</v>
      </c>
      <c r="J2186" s="23">
        <f>(Tabela1[[#This Row],[real]]-1)^3/Tabela1[[#This Row],[Z]]*0.00002</f>
        <v>3.7905948861939864E-4</v>
      </c>
      <c r="K2186" s="66">
        <v>3174.0525132406842</v>
      </c>
      <c r="L2186" s="66">
        <v>5450.4797782805699</v>
      </c>
      <c r="M2186" s="67">
        <v>42409</v>
      </c>
      <c r="N2186" s="22">
        <f>IF(Tabela1[[#This Row],[Entry]]=$B$1,Tabela1[[#This Row],[real]],Tabela1[[#This Row],[L2]]/Tabela1[[#This Row],[days2]])</f>
        <v>3.6083330448334094</v>
      </c>
      <c r="O2186" s="42">
        <f>IF(Tabela1[[#This Row],[Entry]]=$B$1,Tabela1[[#This Row],[real]],Tabela1[[#This Row],[L]]/($B$1-Tabela1[[#This Row],[Entry]]))</f>
        <v>3.6167749026413869</v>
      </c>
      <c r="P2186" s="115">
        <v>879.64510864246586</v>
      </c>
      <c r="Q2186" s="43">
        <f>MIN(500,$B$1-Tabela1[[#This Row],[Entry]])</f>
        <v>500</v>
      </c>
      <c r="R2186" s="41">
        <f>(0.25-Tabela1[[#This Row],[days]]/2000)*$L$2+(Tabela1[[#This Row],[days]]/2000+0.75)*(IF(Tabela1[[#This Row],[real]]&gt;Tabela1[[#This Row],[AV2]],0.4*Tabela1[[#This Row],[real]]+0.6*Tabela1[[#This Row],[AV2]],Tabela1[[#This Row],[AV2]]))</f>
        <v>3.6083330448334094</v>
      </c>
      <c r="S2186" s="42">
        <f>Tabela1[[#This Row],[real]]-Tabela1[[#This Row],[AV2]]</f>
        <v>-0.13325372650198375</v>
      </c>
      <c r="T2186" s="64">
        <f>Tabela1[[#This Row],[real]]/Tabela1[[#This Row],[AV2]]</f>
        <v>0.96307055783202078</v>
      </c>
      <c r="U2186" s="168">
        <v>43263</v>
      </c>
      <c r="V2186" s="191" t="s">
        <v>3941</v>
      </c>
      <c r="W2186" s="191"/>
      <c r="X2186" s="2"/>
    </row>
    <row r="2187" spans="1:24" x14ac:dyDescent="0.2">
      <c r="A2187" s="309">
        <v>8114545</v>
      </c>
      <c r="B2187" s="309" t="s">
        <v>5306</v>
      </c>
      <c r="C2187" s="309" t="s">
        <v>5307</v>
      </c>
      <c r="D2187" s="311">
        <v>3</v>
      </c>
      <c r="E2187" s="313">
        <v>2.9880455589243238</v>
      </c>
      <c r="F2187" s="116">
        <v>2017</v>
      </c>
      <c r="G21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7" s="311"/>
      <c r="I2187" s="313">
        <v>0.36</v>
      </c>
      <c r="J2187" s="301">
        <f>(Tabela1[[#This Row],[real]]-1)^3/Tabela1[[#This Row],[Z]]*0.00002</f>
        <v>4.3652235837040584E-4</v>
      </c>
      <c r="K2187" s="317">
        <v>1519.0751874605448</v>
      </c>
      <c r="L2187" s="66">
        <v>2085.5987128544239</v>
      </c>
      <c r="M2187" s="306">
        <v>43262</v>
      </c>
      <c r="N2187" s="304">
        <f>IF(Tabela1[[#This Row],[Entry]]=$B$1,Tabela1[[#This Row],[real]],Tabela1[[#This Row],[L2]]/Tabela1[[#This Row],[days2]])</f>
        <v>3.1633668838818894</v>
      </c>
      <c r="O2187" s="319">
        <f>IF(Tabela1[[#This Row],[Entry]]=$B$1,Tabela1[[#This Row],[real]],Tabela1[[#This Row],[L]]/($B$1-Tabela1[[#This Row],[Entry]]))</f>
        <v>3.1889888575755716</v>
      </c>
      <c r="P2187" s="315">
        <v>480.20834864289571</v>
      </c>
      <c r="Q2187" s="321">
        <f>MIN(500,$B$1-Tabela1[[#This Row],[Entry]])</f>
        <v>500</v>
      </c>
      <c r="R2187" s="313">
        <f>(0.25-Tabela1[[#This Row],[days]]/2000)*$L$2+(Tabela1[[#This Row],[days]]/2000+0.75)*(IF(Tabela1[[#This Row],[real]]&gt;Tabela1[[#This Row],[AV2]],0.4*Tabela1[[#This Row],[real]]+0.6*Tabela1[[#This Row],[AV2]],Tabela1[[#This Row],[AV2]]))</f>
        <v>3.1633668838818894</v>
      </c>
      <c r="S2187" s="319">
        <f>Tabela1[[#This Row],[real]]-Tabela1[[#This Row],[AV2]]</f>
        <v>-0.17532132495756558</v>
      </c>
      <c r="T2187" s="319">
        <f>Tabela1[[#This Row],[real]]/Tabela1[[#This Row],[AV2]]</f>
        <v>0.94457761891266245</v>
      </c>
      <c r="U2187" s="306">
        <v>43262</v>
      </c>
      <c r="V2187" s="307" t="s">
        <v>4009</v>
      </c>
      <c r="W2187" s="191"/>
      <c r="X2187" s="2"/>
    </row>
    <row r="2188" spans="1:24" x14ac:dyDescent="0.2">
      <c r="A2188" s="309">
        <v>1107731</v>
      </c>
      <c r="B2188" s="309" t="s">
        <v>2334</v>
      </c>
      <c r="C2188" s="309" t="s">
        <v>5305</v>
      </c>
      <c r="D2188" s="311">
        <v>3</v>
      </c>
      <c r="E2188" s="313">
        <v>3.0021446480361993</v>
      </c>
      <c r="F2188" s="116">
        <v>1981</v>
      </c>
      <c r="G21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8" s="311"/>
      <c r="I2188" s="313">
        <v>0.39</v>
      </c>
      <c r="J2188" s="301">
        <f>(Tabela1[[#This Row],[real]]-1)^3/Tabela1[[#This Row],[Z]]*0.00002</f>
        <v>4.1157760940461167E-4</v>
      </c>
      <c r="K2188" s="317">
        <v>1520.0924647326492</v>
      </c>
      <c r="L2188" s="66">
        <v>2085.7662390227524</v>
      </c>
      <c r="M2188" s="306">
        <v>43262</v>
      </c>
      <c r="N2188" s="304">
        <f>IF(Tabela1[[#This Row],[Entry]]=$B$1,Tabela1[[#This Row],[real]],Tabela1[[#This Row],[L2]]/Tabela1[[#This Row],[days2]])</f>
        <v>3.165485292016565</v>
      </c>
      <c r="O2188" s="319">
        <f>IF(Tabela1[[#This Row],[Entry]]=$B$1,Tabela1[[#This Row],[real]],Tabela1[[#This Row],[L]]/($B$1-Tabela1[[#This Row],[Entry]]))</f>
        <v>3.1892450137962576</v>
      </c>
      <c r="P2188" s="315">
        <v>480.20834864289571</v>
      </c>
      <c r="Q2188" s="321">
        <f>MIN(500,$B$1-Tabela1[[#This Row],[Entry]])</f>
        <v>500</v>
      </c>
      <c r="R2188" s="313">
        <f>(0.25-Tabela1[[#This Row],[days]]/2000)*$L$2+(Tabela1[[#This Row],[days]]/2000+0.75)*(IF(Tabela1[[#This Row],[real]]&gt;Tabela1[[#This Row],[AV2]],0.4*Tabela1[[#This Row],[real]]+0.6*Tabela1[[#This Row],[AV2]],Tabela1[[#This Row],[AV2]]))</f>
        <v>3.165485292016565</v>
      </c>
      <c r="S2188" s="319">
        <f>Tabela1[[#This Row],[real]]-Tabela1[[#This Row],[AV2]]</f>
        <v>-0.16334064398036574</v>
      </c>
      <c r="T2188" s="319">
        <f>Tabela1[[#This Row],[real]]/Tabela1[[#This Row],[AV2]]</f>
        <v>0.94839949362825504</v>
      </c>
      <c r="U2188" s="306">
        <v>43262</v>
      </c>
      <c r="V2188" s="307" t="s">
        <v>4017</v>
      </c>
      <c r="W2188" s="191"/>
      <c r="X2188" s="2"/>
    </row>
    <row r="2189" spans="1:24" x14ac:dyDescent="0.2">
      <c r="A2189" s="65">
        <v>24505</v>
      </c>
      <c r="B2189" s="65" t="s">
        <v>1301</v>
      </c>
      <c r="C2189" s="65" t="s">
        <v>2637</v>
      </c>
      <c r="D2189" s="39">
        <v>3</v>
      </c>
      <c r="E2189" s="41">
        <v>3.0432258339669862</v>
      </c>
      <c r="F2189" s="116">
        <v>1968</v>
      </c>
      <c r="G21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89" s="39"/>
      <c r="I2189" s="41">
        <v>0.65999999999999992</v>
      </c>
      <c r="J2189" s="23">
        <f>(Tabela1[[#This Row],[real]]-1)^3/Tabela1[[#This Row],[Z]]*0.00002</f>
        <v>2.5848489727964681E-4</v>
      </c>
      <c r="K2189" s="66">
        <v>2742.1757179176416</v>
      </c>
      <c r="L2189" s="66">
        <v>4700.8060070384472</v>
      </c>
      <c r="M2189" s="67">
        <v>42409</v>
      </c>
      <c r="N2189" s="22">
        <f>IF(Tabela1[[#This Row],[Entry]]=$B$1,Tabela1[[#This Row],[real]],Tabela1[[#This Row],[L2]]/Tabela1[[#This Row],[days2]])</f>
        <v>3.1173659592668823</v>
      </c>
      <c r="O2189" s="42">
        <f>IF(Tabela1[[#This Row],[Entry]]=$B$1,Tabela1[[#This Row],[real]],Tabela1[[#This Row],[L]]/($B$1-Tabela1[[#This Row],[Entry]]))</f>
        <v>3.119313873283641</v>
      </c>
      <c r="P2189" s="115">
        <v>879.64510864246586</v>
      </c>
      <c r="Q2189" s="43">
        <f>MIN(500,$B$1-Tabela1[[#This Row],[Entry]])</f>
        <v>500</v>
      </c>
      <c r="R2189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3.1173659592668823</v>
      </c>
      <c r="S2189" s="42">
        <f>Tabela1[[#This Row],[real]]-Tabela1[[#This Row],[AV2]]</f>
        <v>-7.4140125299896109E-2</v>
      </c>
      <c r="T2189" s="64">
        <f>Tabela1[[#This Row],[real]]/Tabela1[[#This Row],[AV2]]</f>
        <v>0.97621706072734182</v>
      </c>
      <c r="U2189" s="168">
        <v>43262</v>
      </c>
      <c r="V2189" s="191" t="s">
        <v>4363</v>
      </c>
      <c r="W2189" s="191"/>
      <c r="X2189" s="2"/>
    </row>
    <row r="2190" spans="1:24" x14ac:dyDescent="0.2">
      <c r="A2190" s="309">
        <v>9661</v>
      </c>
      <c r="B2190" s="309" t="s">
        <v>5302</v>
      </c>
      <c r="C2190" s="309" t="s">
        <v>5303</v>
      </c>
      <c r="D2190" s="311">
        <v>3</v>
      </c>
      <c r="E2190" s="313">
        <v>3.0537847765279245</v>
      </c>
      <c r="F2190" s="116">
        <v>1984</v>
      </c>
      <c r="G21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0" s="311"/>
      <c r="I2190" s="313">
        <v>0.38</v>
      </c>
      <c r="J2190" s="301">
        <f>(Tabela1[[#This Row],[real]]-1)^3/Tabela1[[#This Row],[Z]]*0.00002</f>
        <v>4.5594366948269307E-4</v>
      </c>
      <c r="K2190" s="317">
        <v>1554.618345851907</v>
      </c>
      <c r="L2190" s="66">
        <v>2134.8229604994581</v>
      </c>
      <c r="M2190" s="306">
        <v>43262</v>
      </c>
      <c r="N2190" s="304">
        <f>IF(Tabela1[[#This Row],[Entry]]=$B$1,Tabela1[[#This Row],[real]],Tabela1[[#This Row],[L2]]/Tabela1[[#This Row],[days2]])</f>
        <v>3.2373830031180701</v>
      </c>
      <c r="O2190" s="319">
        <f>IF(Tabela1[[#This Row],[Entry]]=$B$1,Tabela1[[#This Row],[real]],Tabela1[[#This Row],[L]]/($B$1-Tabela1[[#This Row],[Entry]]))</f>
        <v>3.2642552912835749</v>
      </c>
      <c r="P2190" s="315">
        <v>480.20834864289571</v>
      </c>
      <c r="Q2190" s="321">
        <f>MIN(500,$B$1-Tabela1[[#This Row],[Entry]])</f>
        <v>500</v>
      </c>
      <c r="R2190" s="313">
        <f>(0.25-Tabela1[[#This Row],[days]]/2000)*$L$2+(Tabela1[[#This Row],[days]]/2000+0.75)*(IF(Tabela1[[#This Row],[real]]&gt;Tabela1[[#This Row],[AV2]],0.4*Tabela1[[#This Row],[real]]+0.6*Tabela1[[#This Row],[AV2]],Tabela1[[#This Row],[AV2]]))</f>
        <v>3.2373830031180701</v>
      </c>
      <c r="S2190" s="319">
        <f>Tabela1[[#This Row],[real]]-Tabela1[[#This Row],[AV2]]</f>
        <v>-0.18359822659014569</v>
      </c>
      <c r="T2190" s="319">
        <f>Tabela1[[#This Row],[real]]/Tabela1[[#This Row],[AV2]]</f>
        <v>0.94328807360348965</v>
      </c>
      <c r="U2190" s="306">
        <v>43262</v>
      </c>
      <c r="V2190" s="307" t="s">
        <v>4368</v>
      </c>
      <c r="W2190" s="191"/>
      <c r="X2190" s="2"/>
    </row>
    <row r="2191" spans="1:24" x14ac:dyDescent="0.2">
      <c r="A2191" s="65">
        <v>3894257</v>
      </c>
      <c r="B2191" s="65" t="s">
        <v>161</v>
      </c>
      <c r="C2191" s="65" t="s">
        <v>1034</v>
      </c>
      <c r="D2191" s="39">
        <v>3.5</v>
      </c>
      <c r="E2191" s="41">
        <v>3.3772609412196033</v>
      </c>
      <c r="F2191" s="116">
        <v>2012</v>
      </c>
      <c r="G21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1" s="39"/>
      <c r="I2191" s="41">
        <v>0.76999999999999991</v>
      </c>
      <c r="J2191" s="23">
        <f>(Tabela1[[#This Row],[real]]-1)^3/Tabela1[[#This Row],[Z]]*0.00002</f>
        <v>3.4895532917471095E-4</v>
      </c>
      <c r="K2191" s="66">
        <v>2939.7450582985934</v>
      </c>
      <c r="L2191" s="66">
        <v>4989.3936288773702</v>
      </c>
      <c r="M2191" s="67">
        <v>42409</v>
      </c>
      <c r="N2191" s="22">
        <f>IF(Tabela1[[#This Row],[Entry]]=$B$1,Tabela1[[#This Row],[real]],Tabela1[[#This Row],[L2]]/Tabela1[[#This Row],[days2]])</f>
        <v>3.3419671517703633</v>
      </c>
      <c r="O2191" s="42">
        <f>IF(Tabela1[[#This Row],[Entry]]=$B$1,Tabela1[[#This Row],[real]],Tabela1[[#This Row],[L]]/($B$1-Tabela1[[#This Row],[Entry]]))</f>
        <v>3.3108119634222763</v>
      </c>
      <c r="P2191" s="115">
        <v>879.64510864246586</v>
      </c>
      <c r="Q2191" s="43">
        <f>MIN(500,$B$1-Tabela1[[#This Row],[Entry]])</f>
        <v>500</v>
      </c>
      <c r="R2191" s="41">
        <f>(0.25-Tabela1[[#This Row],[days]]/2000)*$L$2+(Tabela1[[#This Row],[days]]/2000+0.75)*(IF(Tabela1[[#This Row],[real]]&gt;Tabela1[[#This Row],[AV2]],0.4*Tabela1[[#This Row],[real]]+0.6*Tabela1[[#This Row],[AV2]],Tabela1[[#This Row],[AV2]]))</f>
        <v>3.3560846675500597</v>
      </c>
      <c r="S2191" s="42">
        <f>Tabela1[[#This Row],[real]]-Tabela1[[#This Row],[AV2]]</f>
        <v>3.5293789449239998E-2</v>
      </c>
      <c r="T2191" s="64">
        <f>Tabela1[[#This Row],[real]]/Tabela1[[#This Row],[AV2]]</f>
        <v>1.0105607828702157</v>
      </c>
      <c r="U2191" s="168">
        <v>43262</v>
      </c>
      <c r="V2191" s="191" t="s">
        <v>3971</v>
      </c>
      <c r="W2191" s="191"/>
      <c r="X2191" s="2"/>
    </row>
    <row r="2192" spans="1:24" x14ac:dyDescent="0.2">
      <c r="A2192" s="65">
        <v>33920</v>
      </c>
      <c r="B2192" s="65" t="s">
        <v>589</v>
      </c>
      <c r="C2192" s="65" t="s">
        <v>4997</v>
      </c>
      <c r="D2192" s="39">
        <v>3</v>
      </c>
      <c r="E2192" s="41">
        <v>2.8086060451396264</v>
      </c>
      <c r="F2192" s="116">
        <v>1975</v>
      </c>
      <c r="G21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2" s="39"/>
      <c r="I2192" s="41">
        <v>0.64</v>
      </c>
      <c r="J2192" s="23">
        <f>(Tabela1[[#This Row],[real]]-1)^3/Tabela1[[#This Row],[Z]]*0.00002</f>
        <v>1.8487660443204104E-4</v>
      </c>
      <c r="K2192" s="66">
        <v>2561.6369651007321</v>
      </c>
      <c r="L2192" s="66">
        <v>4410.7270484707669</v>
      </c>
      <c r="M2192" s="67">
        <v>42409</v>
      </c>
      <c r="N2192" s="22">
        <f>IF(Tabela1[[#This Row],[Entry]]=$B$1,Tabela1[[#This Row],[real]],Tabela1[[#This Row],[L2]]/Tabela1[[#This Row],[days2]])</f>
        <v>2.9121255150887406</v>
      </c>
      <c r="O2192" s="42">
        <f>IF(Tabela1[[#This Row],[Entry]]=$B$1,Tabela1[[#This Row],[real]],Tabela1[[#This Row],[L]]/($B$1-Tabela1[[#This Row],[Entry]]))</f>
        <v>2.9268261768220087</v>
      </c>
      <c r="P2192" s="115">
        <v>879.64510864246586</v>
      </c>
      <c r="Q2192" s="43">
        <f>MIN(500,$B$1-Tabela1[[#This Row],[Entry]])</f>
        <v>500</v>
      </c>
      <c r="R2192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2.9121255150887406</v>
      </c>
      <c r="S2192" s="42">
        <f>Tabela1[[#This Row],[real]]-Tabela1[[#This Row],[AV2]]</f>
        <v>-0.10351946994911421</v>
      </c>
      <c r="T2192" s="64">
        <f>Tabela1[[#This Row],[real]]/Tabela1[[#This Row],[AV2]]</f>
        <v>0.96445226367725445</v>
      </c>
      <c r="U2192" s="168">
        <v>43261</v>
      </c>
      <c r="V2192" s="191" t="s">
        <v>4998</v>
      </c>
      <c r="W2192" s="191"/>
      <c r="X2192" s="2"/>
    </row>
    <row r="2193" spans="1:24" x14ac:dyDescent="0.2">
      <c r="A2193" s="309">
        <v>2385819</v>
      </c>
      <c r="B2193" s="309" t="s">
        <v>5295</v>
      </c>
      <c r="C2193" s="309" t="s">
        <v>5296</v>
      </c>
      <c r="D2193" s="311">
        <v>3</v>
      </c>
      <c r="E2193" s="313">
        <v>3.0440094085756368</v>
      </c>
      <c r="F2193" s="116">
        <v>2009</v>
      </c>
      <c r="G21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3" s="311"/>
      <c r="I2193" s="313">
        <v>0.37</v>
      </c>
      <c r="J2193" s="301">
        <f>(Tabela1[[#This Row],[real]]-1)^3/Tabela1[[#This Row],[Z]]*0.00002</f>
        <v>4.6161184377423783E-4</v>
      </c>
      <c r="K2193" s="317">
        <v>1553.1885382072235</v>
      </c>
      <c r="L2193" s="66">
        <v>2134.2289404745493</v>
      </c>
      <c r="M2193" s="306">
        <v>43261</v>
      </c>
      <c r="N2193" s="304">
        <f>IF(Tabela1[[#This Row],[Entry]]=$B$1,Tabela1[[#This Row],[real]],Tabela1[[#This Row],[L2]]/Tabela1[[#This Row],[days2]])</f>
        <v>3.2309082993488163</v>
      </c>
      <c r="O2193" s="319">
        <f>IF(Tabela1[[#This Row],[Entry]]=$B$1,Tabela1[[#This Row],[real]],Tabela1[[#This Row],[L]]/($B$1-Tabela1[[#This Row],[Entry]]))</f>
        <v>3.2583647946176324</v>
      </c>
      <c r="P2193" s="315">
        <v>480.7281402942528</v>
      </c>
      <c r="Q2193" s="321">
        <f>MIN(500,$B$1-Tabela1[[#This Row],[Entry]])</f>
        <v>500</v>
      </c>
      <c r="R2193" s="313">
        <f>(0.25-Tabela1[[#This Row],[days]]/2000)*$L$2+(Tabela1[[#This Row],[days]]/2000+0.75)*(IF(Tabela1[[#This Row],[real]]&gt;Tabela1[[#This Row],[AV2]],0.4*Tabela1[[#This Row],[real]]+0.6*Tabela1[[#This Row],[AV2]],Tabela1[[#This Row],[AV2]]))</f>
        <v>3.2309082993488163</v>
      </c>
      <c r="S2193" s="319">
        <f>Tabela1[[#This Row],[real]]-Tabela1[[#This Row],[AV2]]</f>
        <v>-0.18689889077317945</v>
      </c>
      <c r="T2193" s="319">
        <f>Tabela1[[#This Row],[real]]/Tabela1[[#This Row],[AV2]]</f>
        <v>0.94215283336551259</v>
      </c>
      <c r="U2193" s="306">
        <v>43261</v>
      </c>
      <c r="V2193" s="307" t="s">
        <v>5297</v>
      </c>
      <c r="W2193" s="191"/>
      <c r="X2193" s="2"/>
    </row>
    <row r="2194" spans="1:24" x14ac:dyDescent="0.2">
      <c r="A2194" s="309">
        <v>8507</v>
      </c>
      <c r="B2194" s="309" t="s">
        <v>678</v>
      </c>
      <c r="C2194" s="309" t="s">
        <v>5298</v>
      </c>
      <c r="D2194" s="311">
        <v>3</v>
      </c>
      <c r="E2194" s="313">
        <v>3.0449044736450488</v>
      </c>
      <c r="F2194" s="116">
        <v>2001</v>
      </c>
      <c r="G21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4" s="311"/>
      <c r="I2194" s="313">
        <v>0.38</v>
      </c>
      <c r="J2194" s="301">
        <f>(Tabela1[[#This Row],[real]]-1)^3/Tabela1[[#This Row],[Z]]*0.00002</f>
        <v>4.5005487895626603E-4</v>
      </c>
      <c r="K2194" s="317">
        <v>1550.4291199115821</v>
      </c>
      <c r="L2194" s="66">
        <v>2129.707426754283</v>
      </c>
      <c r="M2194" s="306">
        <v>43261</v>
      </c>
      <c r="N2194" s="304">
        <f>IF(Tabela1[[#This Row],[Entry]]=$B$1,Tabela1[[#This Row],[real]],Tabela1[[#This Row],[L2]]/Tabela1[[#This Row],[days2]])</f>
        <v>3.2251682186995905</v>
      </c>
      <c r="O2194" s="319">
        <f>IF(Tabela1[[#This Row],[Entry]]=$B$1,Tabela1[[#This Row],[real]],Tabela1[[#This Row],[L]]/($B$1-Tabela1[[#This Row],[Entry]]))</f>
        <v>3.2514617202355467</v>
      </c>
      <c r="P2194" s="315">
        <v>480.7281402942528</v>
      </c>
      <c r="Q2194" s="321">
        <f>MIN(500,$B$1-Tabela1[[#This Row],[Entry]])</f>
        <v>500</v>
      </c>
      <c r="R2194" s="313">
        <f>(0.25-Tabela1[[#This Row],[days]]/2000)*$L$2+(Tabela1[[#This Row],[days]]/2000+0.75)*(IF(Tabela1[[#This Row],[real]]&gt;Tabela1[[#This Row],[AV2]],0.4*Tabela1[[#This Row],[real]]+0.6*Tabela1[[#This Row],[AV2]],Tabela1[[#This Row],[AV2]]))</f>
        <v>3.2251682186995905</v>
      </c>
      <c r="S2194" s="319">
        <f>Tabela1[[#This Row],[real]]-Tabela1[[#This Row],[AV2]]</f>
        <v>-0.18026374505454168</v>
      </c>
      <c r="T2194" s="319">
        <f>Tabela1[[#This Row],[real]]/Tabela1[[#This Row],[AV2]]</f>
        <v>0.94410718051561815</v>
      </c>
      <c r="U2194" s="306">
        <v>43261</v>
      </c>
      <c r="V2194" s="307" t="s">
        <v>4194</v>
      </c>
      <c r="W2194" s="191"/>
      <c r="X2194" s="2"/>
    </row>
    <row r="2195" spans="1:24" x14ac:dyDescent="0.2">
      <c r="A2195" s="65">
        <v>3699490</v>
      </c>
      <c r="B2195" s="65" t="s">
        <v>2845</v>
      </c>
      <c r="C2195" s="65" t="s">
        <v>2846</v>
      </c>
      <c r="D2195" s="39">
        <v>3</v>
      </c>
      <c r="E2195" s="41">
        <v>3.0922554521352668</v>
      </c>
      <c r="F2195" s="116">
        <v>2012</v>
      </c>
      <c r="G21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5" s="39"/>
      <c r="I2195" s="41">
        <v>0.47</v>
      </c>
      <c r="J2195" s="23">
        <f>(Tabela1[[#This Row],[real]]-1)^3/Tabela1[[#This Row],[Z]]*0.00002</f>
        <v>3.897411501609866E-4</v>
      </c>
      <c r="K2195" s="66">
        <v>2471.9465551002927</v>
      </c>
      <c r="L2195" s="66">
        <v>4088.1966768239708</v>
      </c>
      <c r="M2195" s="67">
        <v>42521</v>
      </c>
      <c r="N2195" s="22">
        <f>IF(Tabela1[[#This Row],[Entry]]=$B$1,Tabela1[[#This Row],[real]],Tabela1[[#This Row],[L2]]/Tabela1[[#This Row],[days2]])</f>
        <v>2.9868865408071805</v>
      </c>
      <c r="O2195" s="42">
        <f>IF(Tabela1[[#This Row],[Entry]]=$B$1,Tabela1[[#This Row],[real]],Tabela1[[#This Row],[L]]/($B$1-Tabela1[[#This Row],[Entry]]))</f>
        <v>2.930606936791377</v>
      </c>
      <c r="P2195" s="115">
        <v>827.59975021758623</v>
      </c>
      <c r="Q2195" s="43">
        <f>MIN(500,$B$1-Tabela1[[#This Row],[Entry]])</f>
        <v>500</v>
      </c>
      <c r="R21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3.0290341053384151</v>
      </c>
      <c r="S2195" s="42">
        <f>Tabela1[[#This Row],[real]]-Tabela1[[#This Row],[AV2]]</f>
        <v>0.10536891132808623</v>
      </c>
      <c r="T2195" s="64">
        <f>Tabela1[[#This Row],[real]]/Tabela1[[#This Row],[AV2]]</f>
        <v>1.0352771723627678</v>
      </c>
      <c r="U2195" s="168">
        <v>43261</v>
      </c>
      <c r="V2195" s="191" t="s">
        <v>4267</v>
      </c>
      <c r="W2195" s="191"/>
      <c r="X2195" s="2"/>
    </row>
    <row r="2196" spans="1:24" x14ac:dyDescent="0.2">
      <c r="A2196" s="297">
        <v>3637404</v>
      </c>
      <c r="B2196" s="297" t="s">
        <v>5292</v>
      </c>
      <c r="C2196" s="297" t="s">
        <v>5293</v>
      </c>
      <c r="D2196" s="298">
        <v>3</v>
      </c>
      <c r="E2196" s="299">
        <v>3.1276444328568465</v>
      </c>
      <c r="F2196" s="116">
        <v>2011</v>
      </c>
      <c r="G21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6" s="298"/>
      <c r="I2196" s="299">
        <v>0.32999999999999996</v>
      </c>
      <c r="J2196" s="301">
        <f>(Tabela1[[#This Row],[real]]-1)^3/Tabela1[[#This Row],[Z]]*0.00002</f>
        <v>5.8373160759911586E-4</v>
      </c>
      <c r="K2196" s="302">
        <v>1614.766641604806</v>
      </c>
      <c r="L2196" s="66">
        <v>2222.6087439994735</v>
      </c>
      <c r="M2196" s="303">
        <v>43261</v>
      </c>
      <c r="N2196" s="304">
        <f>IF(Tabela1[[#This Row],[Entry]]=$B$1,Tabela1[[#This Row],[real]],Tabela1[[#This Row],[L2]]/Tabela1[[#This Row],[days2]])</f>
        <v>3.3590017023268293</v>
      </c>
      <c r="O2196" s="304">
        <f>IF(Tabela1[[#This Row],[Entry]]=$B$1,Tabela1[[#This Row],[real]],Tabela1[[#This Row],[L]]/($B$1-Tabela1[[#This Row],[Entry]]))</f>
        <v>3.3932957923656084</v>
      </c>
      <c r="P2196" s="300">
        <v>480.7281402942528</v>
      </c>
      <c r="Q2196" s="305">
        <f>MIN(500,$B$1-Tabela1[[#This Row],[Entry]])</f>
        <v>500</v>
      </c>
      <c r="R2196" s="299">
        <f>(0.25-Tabela1[[#This Row],[days]]/2000)*$L$2+(Tabela1[[#This Row],[days]]/2000+0.75)*(IF(Tabela1[[#This Row],[real]]&gt;Tabela1[[#This Row],[AV2]],0.4*Tabela1[[#This Row],[real]]+0.6*Tabela1[[#This Row],[AV2]],Tabela1[[#This Row],[AV2]]))</f>
        <v>3.3590017023268293</v>
      </c>
      <c r="S2196" s="304">
        <f>Tabela1[[#This Row],[real]]-Tabela1[[#This Row],[AV2]]</f>
        <v>-0.23135726946998281</v>
      </c>
      <c r="T2196" s="304">
        <f>Tabela1[[#This Row],[real]]/Tabela1[[#This Row],[AV2]]</f>
        <v>0.93112320565073892</v>
      </c>
      <c r="U2196" s="306">
        <v>43261</v>
      </c>
      <c r="V2196" s="307" t="s">
        <v>4271</v>
      </c>
      <c r="W2196" s="191"/>
      <c r="X2196" s="2"/>
    </row>
    <row r="2197" spans="1:24" x14ac:dyDescent="0.2">
      <c r="A2197" s="65">
        <v>4085</v>
      </c>
      <c r="B2197" s="65" t="s">
        <v>2543</v>
      </c>
      <c r="C2197" s="65" t="s">
        <v>390</v>
      </c>
      <c r="D2197" s="39">
        <v>3</v>
      </c>
      <c r="E2197" s="41">
        <v>3.133709043347003</v>
      </c>
      <c r="F2197" s="116">
        <v>1983</v>
      </c>
      <c r="G21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7" s="39"/>
      <c r="I2197" s="41">
        <v>0.48</v>
      </c>
      <c r="J2197" s="23">
        <f>(Tabela1[[#This Row],[real]]-1)^3/Tabela1[[#This Row],[Z]]*0.00002</f>
        <v>4.0475698477311119E-4</v>
      </c>
      <c r="K2197" s="66">
        <v>2585.3809611445813</v>
      </c>
      <c r="L2197" s="66">
        <v>4315.9869816220726</v>
      </c>
      <c r="M2197" s="67">
        <v>42409</v>
      </c>
      <c r="N2197" s="22">
        <f>IF(Tabela1[[#This Row],[Entry]]=$B$1,Tabela1[[#This Row],[real]],Tabela1[[#This Row],[L2]]/Tabela1[[#This Row],[days2]])</f>
        <v>2.9391182145428338</v>
      </c>
      <c r="O2197" s="42">
        <f>IF(Tabela1[[#This Row],[Entry]]=$B$1,Tabela1[[#This Row],[real]],Tabela1[[#This Row],[L]]/($B$1-Tabela1[[#This Row],[Entry]]))</f>
        <v>2.8639595100345536</v>
      </c>
      <c r="P2197" s="115">
        <v>879.64510864246586</v>
      </c>
      <c r="Q2197" s="43">
        <f>MIN(500,$B$1-Tabela1[[#This Row],[Entry]])</f>
        <v>500</v>
      </c>
      <c r="R2197" s="41">
        <f>(0.25-Tabela1[[#This Row],[days]]/2000)*$L$2+(Tabela1[[#This Row],[days]]/2000+0.75)*(IF(Tabela1[[#This Row],[real]]&gt;Tabela1[[#This Row],[AV2]],0.4*Tabela1[[#This Row],[real]]+0.6*Tabela1[[#This Row],[AV2]],Tabela1[[#This Row],[AV2]]))</f>
        <v>3.0169545460645013</v>
      </c>
      <c r="S2197" s="42">
        <f>Tabela1[[#This Row],[real]]-Tabela1[[#This Row],[AV2]]</f>
        <v>0.19459082880416911</v>
      </c>
      <c r="T2197" s="64">
        <f>Tabela1[[#This Row],[real]]/Tabela1[[#This Row],[AV2]]</f>
        <v>1.0662072140689438</v>
      </c>
      <c r="U2197" s="168">
        <v>43261</v>
      </c>
      <c r="V2197" s="191" t="s">
        <v>3938</v>
      </c>
      <c r="W2197" s="191"/>
      <c r="X2197" s="2"/>
    </row>
    <row r="2198" spans="1:24" x14ac:dyDescent="0.2">
      <c r="A2198" s="65">
        <v>874217</v>
      </c>
      <c r="B2198" s="65" t="s">
        <v>539</v>
      </c>
      <c r="C2198" s="65" t="s">
        <v>540</v>
      </c>
      <c r="D2198" s="39">
        <v>3</v>
      </c>
      <c r="E2198" s="41">
        <v>3.1858099074709196</v>
      </c>
      <c r="F2198" s="116">
        <v>2007</v>
      </c>
      <c r="G21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8" s="39"/>
      <c r="I2198" s="41">
        <v>0.52</v>
      </c>
      <c r="J2198" s="23">
        <f>(Tabela1[[#This Row],[real]]-1)^3/Tabela1[[#This Row],[Z]]*0.00002</f>
        <v>4.0166484487578054E-4</v>
      </c>
      <c r="K2198" s="66">
        <v>2623.6602253771084</v>
      </c>
      <c r="L2198" s="66">
        <v>4379.4881205484262</v>
      </c>
      <c r="M2198" s="67">
        <v>42409</v>
      </c>
      <c r="N2198" s="22">
        <f>IF(Tabela1[[#This Row],[Entry]]=$B$1,Tabela1[[#This Row],[real]],Tabela1[[#This Row],[L2]]/Tabela1[[#This Row],[days2]])</f>
        <v>2.9826349281088338</v>
      </c>
      <c r="O2198" s="42">
        <f>IF(Tabela1[[#This Row],[Entry]]=$B$1,Tabela1[[#This Row],[real]],Tabela1[[#This Row],[L]]/($B$1-Tabela1[[#This Row],[Entry]]))</f>
        <v>2.9060969612132888</v>
      </c>
      <c r="P2198" s="115">
        <v>879.64510864246586</v>
      </c>
      <c r="Q2198" s="43">
        <f>MIN(500,$B$1-Tabela1[[#This Row],[Entry]])</f>
        <v>500</v>
      </c>
      <c r="R2198" s="41">
        <f>(0.25-Tabela1[[#This Row],[days]]/2000)*$L$2+(Tabela1[[#This Row],[days]]/2000+0.75)*(IF(Tabela1[[#This Row],[real]]&gt;Tabela1[[#This Row],[AV2]],0.4*Tabela1[[#This Row],[real]]+0.6*Tabela1[[#This Row],[AV2]],Tabela1[[#This Row],[AV2]]))</f>
        <v>3.0639049198536683</v>
      </c>
      <c r="S2198" s="42">
        <f>Tabela1[[#This Row],[real]]-Tabela1[[#This Row],[AV2]]</f>
        <v>0.20317497936208584</v>
      </c>
      <c r="T2198" s="64">
        <f>Tabela1[[#This Row],[real]]/Tabela1[[#This Row],[AV2]]</f>
        <v>1.0681192919211573</v>
      </c>
      <c r="U2198" s="172">
        <v>43261</v>
      </c>
      <c r="V2198" s="191" t="s">
        <v>4602</v>
      </c>
      <c r="W2198" s="191"/>
      <c r="X2198" s="2"/>
    </row>
    <row r="2199" spans="1:24" x14ac:dyDescent="0.2">
      <c r="A2199" s="65">
        <v>15815</v>
      </c>
      <c r="B2199" s="65" t="s">
        <v>1826</v>
      </c>
      <c r="C2199" s="65" t="s">
        <v>1827</v>
      </c>
      <c r="D2199" s="39">
        <v>3</v>
      </c>
      <c r="E2199" s="41">
        <v>2.8573685335701082</v>
      </c>
      <c r="F2199" s="116">
        <v>1997</v>
      </c>
      <c r="G21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199" s="39"/>
      <c r="I2199" s="41">
        <v>0.49</v>
      </c>
      <c r="J2199" s="23">
        <f>(Tabela1[[#This Row],[real]]-1)^3/Tabela1[[#This Row],[Z]]*0.00002</f>
        <v>2.6153400642246679E-4</v>
      </c>
      <c r="K2199" s="66">
        <v>2422.4876792254086</v>
      </c>
      <c r="L2199" s="66">
        <v>4087.5680809325281</v>
      </c>
      <c r="M2199" s="67">
        <v>42409</v>
      </c>
      <c r="N2199" s="22">
        <f>IF(Tabela1[[#This Row],[Entry]]=$B$1,Tabela1[[#This Row],[real]],Tabela1[[#This Row],[L2]]/Tabela1[[#This Row],[days2]])</f>
        <v>2.7539375316529329</v>
      </c>
      <c r="O2199" s="42">
        <f>IF(Tabela1[[#This Row],[Entry]]=$B$1,Tabela1[[#This Row],[real]],Tabela1[[#This Row],[L]]/($B$1-Tabela1[[#This Row],[Entry]]))</f>
        <v>2.7123875785882734</v>
      </c>
      <c r="P2199" s="115">
        <v>879.64510864246586</v>
      </c>
      <c r="Q2199" s="43">
        <f>MIN(500,$B$1-Tabela1[[#This Row],[Entry]])</f>
        <v>500</v>
      </c>
      <c r="R2199" s="41">
        <f>(0.25-Tabela1[[#This Row],[days]]/2000)*$L$2+(Tabela1[[#This Row],[days]]/2000+0.75)*(IF(Tabela1[[#This Row],[real]]&gt;Tabela1[[#This Row],[AV2]],0.4*Tabela1[[#This Row],[real]]+0.6*Tabela1[[#This Row],[AV2]],Tabela1[[#This Row],[AV2]]))</f>
        <v>2.7953099324198032</v>
      </c>
      <c r="S2199" s="42">
        <f>Tabela1[[#This Row],[real]]-Tabela1[[#This Row],[AV2]]</f>
        <v>0.10343100191717536</v>
      </c>
      <c r="T2199" s="64">
        <f>Tabela1[[#This Row],[real]]/Tabela1[[#This Row],[AV2]]</f>
        <v>1.0375574974843729</v>
      </c>
      <c r="U2199" s="168">
        <v>43260</v>
      </c>
      <c r="V2199" s="191" t="s">
        <v>4892</v>
      </c>
      <c r="W2199" s="191"/>
      <c r="X2199" s="2"/>
    </row>
    <row r="2200" spans="1:24" x14ac:dyDescent="0.2">
      <c r="A2200" s="65">
        <v>91018</v>
      </c>
      <c r="B2200" s="65" t="s">
        <v>1706</v>
      </c>
      <c r="C2200" s="65" t="s">
        <v>1707</v>
      </c>
      <c r="D2200" s="39">
        <v>3</v>
      </c>
      <c r="E2200" s="41">
        <v>2.8658464512966946</v>
      </c>
      <c r="F2200" s="116">
        <v>2003</v>
      </c>
      <c r="G22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0" s="39"/>
      <c r="I2200" s="41">
        <v>0.61</v>
      </c>
      <c r="J2200" s="23">
        <f>(Tabela1[[#This Row],[real]]-1)^3/Tabela1[[#This Row],[Z]]*0.00002</f>
        <v>2.1297462552443506E-4</v>
      </c>
      <c r="K2200" s="66">
        <v>2452.7274940236639</v>
      </c>
      <c r="L2200" s="66">
        <v>4153.7532718978318</v>
      </c>
      <c r="M2200" s="67">
        <v>42409</v>
      </c>
      <c r="N2200" s="22">
        <f>IF(Tabela1[[#This Row],[Entry]]=$B$1,Tabela1[[#This Row],[real]],Tabela1[[#This Row],[L2]]/Tabela1[[#This Row],[days2]])</f>
        <v>2.7883148214271283</v>
      </c>
      <c r="O2200" s="42">
        <f>IF(Tabela1[[#This Row],[Entry]]=$B$1,Tabela1[[#This Row],[real]],Tabela1[[#This Row],[L]]/($B$1-Tabela1[[#This Row],[Entry]]))</f>
        <v>2.7563060861963051</v>
      </c>
      <c r="P2200" s="115">
        <v>879.64510864246586</v>
      </c>
      <c r="Q2200" s="43">
        <f>MIN(500,$B$1-Tabela1[[#This Row],[Entry]])</f>
        <v>500</v>
      </c>
      <c r="R2200" s="41">
        <f>(0.25-Tabela1[[#This Row],[days]]/2000)*$L$2+(Tabela1[[#This Row],[days]]/2000+0.75)*(IF(Tabela1[[#This Row],[real]]&gt;Tabela1[[#This Row],[AV2]],0.4*Tabela1[[#This Row],[real]]+0.6*Tabela1[[#This Row],[AV2]],Tabela1[[#This Row],[AV2]]))</f>
        <v>2.8193274733749547</v>
      </c>
      <c r="S2200" s="42">
        <f>Tabela1[[#This Row],[real]]-Tabela1[[#This Row],[AV2]]</f>
        <v>7.7531629869566299E-2</v>
      </c>
      <c r="T2200" s="64">
        <f>Tabela1[[#This Row],[real]]/Tabela1[[#This Row],[AV2]]</f>
        <v>1.0278059096030927</v>
      </c>
      <c r="U2200" s="168">
        <v>43260</v>
      </c>
      <c r="V2200" s="191" t="s">
        <v>4074</v>
      </c>
      <c r="W2200" s="191"/>
      <c r="X2200" s="2"/>
    </row>
    <row r="2201" spans="1:24" x14ac:dyDescent="0.2">
      <c r="A2201" s="65">
        <v>12517</v>
      </c>
      <c r="B2201" s="65" t="s">
        <v>3345</v>
      </c>
      <c r="C2201" s="65" t="s">
        <v>2655</v>
      </c>
      <c r="D2201" s="39">
        <v>3</v>
      </c>
      <c r="E2201" s="41">
        <v>2.9998819275374866</v>
      </c>
      <c r="F2201" s="116">
        <v>1998</v>
      </c>
      <c r="G22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1" s="39"/>
      <c r="I2201" s="41">
        <v>0.51999999999999991</v>
      </c>
      <c r="J2201" s="23">
        <f>(Tabela1[[#This Row],[real]]-1)^3/Tabela1[[#This Row],[Z]]*0.00002</f>
        <v>3.0763781592672439E-4</v>
      </c>
      <c r="K2201" s="66">
        <v>2688.6878175627371</v>
      </c>
      <c r="L2201" s="66">
        <v>4597.7285026282416</v>
      </c>
      <c r="M2201" s="67">
        <v>42409</v>
      </c>
      <c r="N2201" s="22">
        <f>IF(Tabela1[[#This Row],[Entry]]=$B$1,Tabela1[[#This Row],[real]],Tabela1[[#This Row],[L2]]/Tabela1[[#This Row],[days2]])</f>
        <v>3.0565597320402556</v>
      </c>
      <c r="O2201" s="42">
        <f>IF(Tabela1[[#This Row],[Entry]]=$B$1,Tabela1[[#This Row],[real]],Tabela1[[#This Row],[L]]/($B$1-Tabela1[[#This Row],[Entry]]))</f>
        <v>3.0509147329981694</v>
      </c>
      <c r="P2201" s="115">
        <v>879.64510864246586</v>
      </c>
      <c r="Q2201" s="43">
        <f>MIN(500,$B$1-Tabela1[[#This Row],[Entry]])</f>
        <v>500</v>
      </c>
      <c r="R2201" s="41">
        <f>(0.25-Tabela1[[#This Row],[days]]/2000)*$L$2+(Tabela1[[#This Row],[days]]/2000+0.75)*(IF(Tabela1[[#This Row],[real]]&gt;Tabela1[[#This Row],[AV2]],0.4*Tabela1[[#This Row],[real]]+0.6*Tabela1[[#This Row],[AV2]],Tabela1[[#This Row],[AV2]]))</f>
        <v>3.0565597320402556</v>
      </c>
      <c r="S2201" s="42">
        <f>Tabela1[[#This Row],[real]]-Tabela1[[#This Row],[AV2]]</f>
        <v>-5.6677804502768936E-2</v>
      </c>
      <c r="T2201" s="64">
        <f>Tabela1[[#This Row],[real]]/Tabela1[[#This Row],[AV2]]</f>
        <v>0.98145699431009104</v>
      </c>
      <c r="U2201" s="168">
        <v>43260</v>
      </c>
      <c r="V2201" s="191" t="s">
        <v>4268</v>
      </c>
      <c r="W2201" s="191"/>
      <c r="X2201" s="2"/>
    </row>
    <row r="2202" spans="1:24" x14ac:dyDescent="0.2">
      <c r="A2202" s="309">
        <v>33641</v>
      </c>
      <c r="B2202" s="309" t="s">
        <v>2762</v>
      </c>
      <c r="C2202" s="309" t="s">
        <v>5291</v>
      </c>
      <c r="D2202" s="311">
        <v>3</v>
      </c>
      <c r="E2202" s="313">
        <v>3.0240948782317125</v>
      </c>
      <c r="F2202" s="116">
        <v>1992</v>
      </c>
      <c r="G22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2" s="311"/>
      <c r="I2202" s="313">
        <v>0.38</v>
      </c>
      <c r="J2202" s="301">
        <f>(Tabela1[[#This Row],[real]]-1)^3/Tabela1[[#This Row],[Z]]*0.00002</f>
        <v>4.3645452138532269E-4</v>
      </c>
      <c r="K2202" s="317">
        <v>1537.544460214699</v>
      </c>
      <c r="L2202" s="66">
        <v>2112.1539860497396</v>
      </c>
      <c r="M2202" s="306">
        <v>43260</v>
      </c>
      <c r="N2202" s="304">
        <f>IF(Tabela1[[#This Row],[Entry]]=$B$1,Tabela1[[#This Row],[real]],Tabela1[[#This Row],[L2]]/Tabela1[[#This Row],[days2]])</f>
        <v>3.1949147598175855</v>
      </c>
      <c r="O2202" s="319">
        <f>IF(Tabela1[[#This Row],[Entry]]=$B$1,Tabela1[[#This Row],[real]],Tabela1[[#This Row],[L]]/($B$1-Tabela1[[#This Row],[Entry]]))</f>
        <v>3.2197469299538715</v>
      </c>
      <c r="P2202" s="315">
        <v>481.24741215395852</v>
      </c>
      <c r="Q2202" s="321">
        <f>MIN(500,$B$1-Tabela1[[#This Row],[Entry]])</f>
        <v>500</v>
      </c>
      <c r="R2202" s="313">
        <f>(0.25-Tabela1[[#This Row],[days]]/2000)*$L$2+(Tabela1[[#This Row],[days]]/2000+0.75)*(IF(Tabela1[[#This Row],[real]]&gt;Tabela1[[#This Row],[AV2]],0.4*Tabela1[[#This Row],[real]]+0.6*Tabela1[[#This Row],[AV2]],Tabela1[[#This Row],[AV2]]))</f>
        <v>3.1949147598175855</v>
      </c>
      <c r="S2202" s="319">
        <f>Tabela1[[#This Row],[real]]-Tabela1[[#This Row],[AV2]]</f>
        <v>-0.17081988158587302</v>
      </c>
      <c r="T2202" s="319">
        <f>Tabela1[[#This Row],[real]]/Tabela1[[#This Row],[AV2]]</f>
        <v>0.94653382189275492</v>
      </c>
      <c r="U2202" s="306">
        <v>43260</v>
      </c>
      <c r="V2202" s="307" t="s">
        <v>3997</v>
      </c>
      <c r="W2202" s="191"/>
      <c r="X2202" s="2"/>
    </row>
    <row r="2203" spans="1:24" x14ac:dyDescent="0.2">
      <c r="A2203" s="65">
        <v>176</v>
      </c>
      <c r="B2203" s="65" t="s">
        <v>104</v>
      </c>
      <c r="C2203" s="65" t="s">
        <v>3197</v>
      </c>
      <c r="D2203" s="39">
        <v>3</v>
      </c>
      <c r="E2203" s="41">
        <v>3.0378843733597312</v>
      </c>
      <c r="F2203" s="116">
        <v>1970</v>
      </c>
      <c r="G22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3" s="39"/>
      <c r="I2203" s="41">
        <v>0.47</v>
      </c>
      <c r="J2203" s="23">
        <f>(Tabela1[[#This Row],[real]]-1)^3/Tabela1[[#This Row],[Z]]*0.00002</f>
        <v>3.6013949818782573E-4</v>
      </c>
      <c r="K2203" s="66">
        <v>2317.8068812670112</v>
      </c>
      <c r="L2203" s="66">
        <v>3778.5139955874401</v>
      </c>
      <c r="M2203" s="67">
        <v>42683</v>
      </c>
      <c r="N2203" s="22">
        <f>IF(Tabela1[[#This Row],[Entry]]=$B$1,Tabela1[[#This Row],[real]],Tabela1[[#This Row],[L2]]/Tabela1[[#This Row],[days2]])</f>
        <v>3.0808795758528991</v>
      </c>
      <c r="O2203" s="42">
        <f>IF(Tabela1[[#This Row],[Entry]]=$B$1,Tabela1[[#This Row],[real]],Tabela1[[#This Row],[L]]/($B$1-Tabela1[[#This Row],[Entry]]))</f>
        <v>3.0644882364861639</v>
      </c>
      <c r="P2203" s="115">
        <v>752.31985678160049</v>
      </c>
      <c r="Q2203" s="43">
        <f>MIN(500,$B$1-Tabela1[[#This Row],[Entry]])</f>
        <v>500</v>
      </c>
      <c r="R2203" s="41">
        <f>(0.25-Tabela1[[#This Row],[days]]/2000)*$L$2+(Tabela1[[#This Row],[days]]/2000+0.75)*(IF(Tabela1[[#This Row],[real]]&gt;Tabela1[[#This Row],[AV2]],0.4*Tabela1[[#This Row],[real]]+0.6*Tabela1[[#This Row],[AV2]],Tabela1[[#This Row],[AV2]]))</f>
        <v>3.0808795758528991</v>
      </c>
      <c r="S2203" s="42">
        <f>Tabela1[[#This Row],[real]]-Tabela1[[#This Row],[AV2]]</f>
        <v>-4.2995202493167906E-2</v>
      </c>
      <c r="T2203" s="64">
        <f>Tabela1[[#This Row],[real]]/Tabela1[[#This Row],[AV2]]</f>
        <v>0.9860445040337984</v>
      </c>
      <c r="U2203" s="168">
        <v>43260</v>
      </c>
      <c r="V2203" s="191" t="s">
        <v>4337</v>
      </c>
      <c r="W2203" s="191"/>
      <c r="X2203" s="2"/>
    </row>
    <row r="2204" spans="1:24" x14ac:dyDescent="0.2">
      <c r="A2204" s="65">
        <v>1250681</v>
      </c>
      <c r="B2204" s="65" t="s">
        <v>2514</v>
      </c>
      <c r="C2204" s="65" t="s">
        <v>2514</v>
      </c>
      <c r="D2204" s="39">
        <v>3.5</v>
      </c>
      <c r="E2204" s="41">
        <v>3.3993906237370566</v>
      </c>
      <c r="F2204" s="116">
        <v>2008</v>
      </c>
      <c r="G22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4" s="39"/>
      <c r="I2204" s="41">
        <v>0.65999999999999992</v>
      </c>
      <c r="J2204" s="23">
        <f>(Tabela1[[#This Row],[real]]-1)^3/Tabela1[[#This Row],[Z]]*0.00002</f>
        <v>4.1859008035133175E-4</v>
      </c>
      <c r="K2204" s="66">
        <v>3027.1823511287175</v>
      </c>
      <c r="L2204" s="66">
        <v>5158.5365278597374</v>
      </c>
      <c r="M2204" s="67">
        <v>42409</v>
      </c>
      <c r="N2204" s="22">
        <f>IF(Tabela1[[#This Row],[Entry]]=$B$1,Tabela1[[#This Row],[real]],Tabela1[[#This Row],[L2]]/Tabela1[[#This Row],[days2]])</f>
        <v>3.4413677986574513</v>
      </c>
      <c r="O2204" s="42">
        <f>IF(Tabela1[[#This Row],[Entry]]=$B$1,Tabela1[[#This Row],[real]],Tabela1[[#This Row],[L]]/($B$1-Tabela1[[#This Row],[Entry]]))</f>
        <v>3.4230501180223869</v>
      </c>
      <c r="P2204" s="115">
        <v>879.64510864246586</v>
      </c>
      <c r="Q2204" s="43">
        <f>MIN(500,$B$1-Tabela1[[#This Row],[Entry]])</f>
        <v>500</v>
      </c>
      <c r="R2204" s="41">
        <f>(0.25-Tabela1[[#This Row],[days]]/2000)*$L$2+(Tabela1[[#This Row],[days]]/2000+0.75)*(IF(Tabela1[[#This Row],[real]]&gt;Tabela1[[#This Row],[AV2]],0.4*Tabela1[[#This Row],[real]]+0.6*Tabela1[[#This Row],[AV2]],Tabela1[[#This Row],[AV2]]))</f>
        <v>3.4413677986574513</v>
      </c>
      <c r="S2204" s="42">
        <f>Tabela1[[#This Row],[real]]-Tabela1[[#This Row],[AV2]]</f>
        <v>-4.1977174920394766E-2</v>
      </c>
      <c r="T2204" s="64">
        <f>Tabela1[[#This Row],[real]]/Tabela1[[#This Row],[AV2]]</f>
        <v>0.98780218291785871</v>
      </c>
      <c r="U2204" s="168">
        <v>43260</v>
      </c>
      <c r="V2204" s="191" t="s">
        <v>4587</v>
      </c>
      <c r="W2204" s="191"/>
      <c r="X2204" s="2"/>
    </row>
    <row r="2205" spans="1:24" x14ac:dyDescent="0.2">
      <c r="A2205" s="10">
        <v>35500</v>
      </c>
      <c r="B2205" s="10" t="s">
        <v>2307</v>
      </c>
      <c r="C2205" s="10" t="s">
        <v>2236</v>
      </c>
      <c r="D2205" s="2">
        <v>4</v>
      </c>
      <c r="E2205" s="21">
        <v>3.7892119422608341</v>
      </c>
      <c r="F2205" s="116">
        <v>1972</v>
      </c>
      <c r="G22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5" s="39"/>
      <c r="I2205" s="21">
        <v>0.86999999999999988</v>
      </c>
      <c r="J2205" s="23">
        <f>(Tabela1[[#This Row],[real]]-1)^3/Tabela1[[#This Row],[Z]]*0.00002</f>
        <v>4.9883313188117749E-4</v>
      </c>
      <c r="K2205" s="24">
        <v>3557.7891040272943</v>
      </c>
      <c r="L2205" s="66">
        <v>6139.8858539860694</v>
      </c>
      <c r="M2205" s="1">
        <v>42409</v>
      </c>
      <c r="N2205" s="22">
        <f>IF(Tabela1[[#This Row],[Entry]]=$B$1,Tabela1[[#This Row],[real]],Tabela1[[#This Row],[L2]]/Tabela1[[#This Row],[days2]])</f>
        <v>4.0445732819658833</v>
      </c>
      <c r="O2205" s="22">
        <f>IF(Tabela1[[#This Row],[Entry]]=$B$1,Tabela1[[#This Row],[real]],Tabela1[[#This Row],[L]]/($B$1-Tabela1[[#This Row],[Entry]]))</f>
        <v>4.0742440968719773</v>
      </c>
      <c r="P2205" s="35">
        <v>879.64510864246586</v>
      </c>
      <c r="Q2205" s="3">
        <f>MIN(500,$B$1-Tabela1[[#This Row],[Entry]])</f>
        <v>500</v>
      </c>
      <c r="R2205" s="21">
        <f>(0.25-Tabela1[[#This Row],[days]]/2000)*$L$2+(Tabela1[[#This Row],[days]]/2000+0.75)*(IF(Tabela1[[#This Row],[real]]&gt;Tabela1[[#This Row],[AV2]],0.4*Tabela1[[#This Row],[real]]+0.6*Tabela1[[#This Row],[AV2]],Tabela1[[#This Row],[AV2]]))</f>
        <v>4.0445732819658833</v>
      </c>
      <c r="S2205" s="22">
        <f>Tabela1[[#This Row],[real]]-Tabela1[[#This Row],[AV2]]</f>
        <v>-0.25536133970504915</v>
      </c>
      <c r="T2205" s="47">
        <f>Tabela1[[#This Row],[real]]/Tabela1[[#This Row],[AV2]]</f>
        <v>0.93686321846518017</v>
      </c>
      <c r="U2205" s="168">
        <v>43260</v>
      </c>
      <c r="V2205" s="191" t="s">
        <v>4104</v>
      </c>
      <c r="W2205" s="191"/>
      <c r="X2205" s="2"/>
    </row>
    <row r="2206" spans="1:24" x14ac:dyDescent="0.2">
      <c r="A2206" s="65">
        <v>101727</v>
      </c>
      <c r="B2206" s="65" t="s">
        <v>2897</v>
      </c>
      <c r="C2206" s="65" t="s">
        <v>2898</v>
      </c>
      <c r="D2206" s="39">
        <v>3</v>
      </c>
      <c r="E2206" s="41">
        <v>2.9866854928168549</v>
      </c>
      <c r="F2206" s="116">
        <v>2003</v>
      </c>
      <c r="G22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6" s="39"/>
      <c r="I2206" s="41">
        <v>0.48</v>
      </c>
      <c r="J2206" s="23">
        <f>(Tabela1[[#This Row],[real]]-1)^3/Tabela1[[#This Row],[Z]]*0.00002</f>
        <v>3.2672030041947973E-4</v>
      </c>
      <c r="K2206" s="66">
        <v>2409.526498623432</v>
      </c>
      <c r="L2206" s="66">
        <v>3998.9206579939473</v>
      </c>
      <c r="M2206" s="67">
        <v>42577</v>
      </c>
      <c r="N2206" s="22">
        <f>IF(Tabela1[[#This Row],[Entry]]=$B$1,Tabela1[[#This Row],[real]],Tabela1[[#This Row],[L2]]/Tabela1[[#This Row],[days2]])</f>
        <v>3.0059823138428521</v>
      </c>
      <c r="O2206" s="42">
        <f>IF(Tabela1[[#This Row],[Entry]]=$B$1,Tabela1[[#This Row],[real]],Tabela1[[#This Row],[L]]/($B$1-Tabela1[[#This Row],[Entry]]))</f>
        <v>2.9864978775160176</v>
      </c>
      <c r="P2206" s="115">
        <v>801.57707100514835</v>
      </c>
      <c r="Q2206" s="43">
        <f>MIN(500,$B$1-Tabela1[[#This Row],[Entry]])</f>
        <v>500</v>
      </c>
      <c r="R22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3.0059823138428521</v>
      </c>
      <c r="S2206" s="42">
        <f>Tabela1[[#This Row],[real]]-Tabela1[[#This Row],[AV2]]</f>
        <v>-1.9296821025997168E-2</v>
      </c>
      <c r="T2206" s="64">
        <f>Tabela1[[#This Row],[real]]/Tabela1[[#This Row],[AV2]]</f>
        <v>0.99358052742455161</v>
      </c>
      <c r="U2206" s="168">
        <v>43259</v>
      </c>
      <c r="V2206" s="191" t="s">
        <v>4026</v>
      </c>
      <c r="W2206" s="191"/>
      <c r="X2206" s="2"/>
    </row>
    <row r="2207" spans="1:24" x14ac:dyDescent="0.2">
      <c r="A2207" s="65">
        <v>2680</v>
      </c>
      <c r="B2207" s="65" t="s">
        <v>330</v>
      </c>
      <c r="C2207" s="65" t="s">
        <v>330</v>
      </c>
      <c r="D2207" s="39">
        <v>3</v>
      </c>
      <c r="E2207" s="41">
        <v>3.1107963233645251</v>
      </c>
      <c r="F2207" s="116">
        <v>1993</v>
      </c>
      <c r="G22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7" s="39"/>
      <c r="I2207" s="41">
        <v>0.54999999999999993</v>
      </c>
      <c r="J2207" s="23">
        <f>(Tabela1[[#This Row],[real]]-1)^3/Tabela1[[#This Row],[Z]]*0.00002</f>
        <v>3.4198439812026119E-4</v>
      </c>
      <c r="K2207" s="66">
        <v>2935.7974856431611</v>
      </c>
      <c r="L2207" s="66">
        <v>5080.6756980064574</v>
      </c>
      <c r="M2207" s="67">
        <v>42409</v>
      </c>
      <c r="N2207" s="22">
        <f>IF(Tabela1[[#This Row],[Entry]]=$B$1,Tabela1[[#This Row],[real]],Tabela1[[#This Row],[L2]]/Tabela1[[#This Row],[days2]])</f>
        <v>3.3374794639327936</v>
      </c>
      <c r="O2207" s="42">
        <f>IF(Tabela1[[#This Row],[Entry]]=$B$1,Tabela1[[#This Row],[real]],Tabela1[[#This Row],[L]]/($B$1-Tabela1[[#This Row],[Entry]]))</f>
        <v>3.3713840066399849</v>
      </c>
      <c r="P2207" s="115">
        <v>879.64510864246586</v>
      </c>
      <c r="Q2207" s="43">
        <f>MIN(500,$B$1-Tabela1[[#This Row],[Entry]])</f>
        <v>500</v>
      </c>
      <c r="R2207" s="41">
        <f>(0.25-Tabela1[[#This Row],[days]]/2000)*$L$2+(Tabela1[[#This Row],[days]]/2000+0.75)*(IF(Tabela1[[#This Row],[real]]&gt;Tabela1[[#This Row],[AV2]],0.4*Tabela1[[#This Row],[real]]+0.6*Tabela1[[#This Row],[AV2]],Tabela1[[#This Row],[AV2]]))</f>
        <v>3.3374794639327936</v>
      </c>
      <c r="S2207" s="42">
        <f>Tabela1[[#This Row],[real]]-Tabela1[[#This Row],[AV2]]</f>
        <v>-0.22668314056826855</v>
      </c>
      <c r="T2207" s="64">
        <f>Tabela1[[#This Row],[real]]/Tabela1[[#This Row],[AV2]]</f>
        <v>0.9320795399588313</v>
      </c>
      <c r="U2207" s="168">
        <v>43259</v>
      </c>
      <c r="V2207" s="191" t="s">
        <v>3966</v>
      </c>
      <c r="W2207" s="191"/>
      <c r="X2207" s="2"/>
    </row>
    <row r="2208" spans="1:24" x14ac:dyDescent="0.2">
      <c r="A2208" s="65">
        <v>19897</v>
      </c>
      <c r="B2208" s="65" t="s">
        <v>2213</v>
      </c>
      <c r="C2208" s="65" t="s">
        <v>2627</v>
      </c>
      <c r="D2208" s="39">
        <v>3</v>
      </c>
      <c r="E2208" s="41">
        <v>3.1390418872780081</v>
      </c>
      <c r="F2208" s="116">
        <v>1985</v>
      </c>
      <c r="G22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8" s="39"/>
      <c r="I2208" s="41">
        <v>0.53</v>
      </c>
      <c r="J2208" s="23">
        <f>(Tabela1[[#This Row],[real]]-1)^3/Tabela1[[#This Row],[Z]]*0.00002</f>
        <v>3.6932779522592815E-4</v>
      </c>
      <c r="K2208" s="66">
        <v>2762.2330111393021</v>
      </c>
      <c r="L2208" s="66">
        <v>4695.4275711996197</v>
      </c>
      <c r="M2208" s="67">
        <v>42409</v>
      </c>
      <c r="N2208" s="22">
        <f>IF(Tabela1[[#This Row],[Entry]]=$B$1,Tabela1[[#This Row],[real]],Tabela1[[#This Row],[L2]]/Tabela1[[#This Row],[days2]])</f>
        <v>3.1401675334751609</v>
      </c>
      <c r="O2208" s="42">
        <f>IF(Tabela1[[#This Row],[Entry]]=$B$1,Tabela1[[#This Row],[real]],Tabela1[[#This Row],[L]]/($B$1-Tabela1[[#This Row],[Entry]]))</f>
        <v>3.1157449045783805</v>
      </c>
      <c r="P2208" s="115">
        <v>879.64510864246586</v>
      </c>
      <c r="Q2208" s="43">
        <f>MIN(500,$B$1-Tabela1[[#This Row],[Entry]])</f>
        <v>500</v>
      </c>
      <c r="R2208" s="41">
        <f>(0.25-Tabela1[[#This Row],[days]]/2000)*$L$2+(Tabela1[[#This Row],[days]]/2000+0.75)*(IF(Tabela1[[#This Row],[real]]&gt;Tabela1[[#This Row],[AV2]],0.4*Tabela1[[#This Row],[real]]+0.6*Tabela1[[#This Row],[AV2]],Tabela1[[#This Row],[AV2]]))</f>
        <v>3.1401675334751609</v>
      </c>
      <c r="S2208" s="42">
        <f>Tabela1[[#This Row],[real]]-Tabela1[[#This Row],[AV2]]</f>
        <v>-1.1256461971527187E-3</v>
      </c>
      <c r="T2208" s="64">
        <f>Tabela1[[#This Row],[real]]/Tabela1[[#This Row],[AV2]]</f>
        <v>0.99964153307581427</v>
      </c>
      <c r="U2208" s="168">
        <v>43259</v>
      </c>
      <c r="V2208" s="191" t="s">
        <v>4109</v>
      </c>
      <c r="W2208" s="191"/>
      <c r="X2208" s="2"/>
    </row>
    <row r="2209" spans="1:24" x14ac:dyDescent="0.2">
      <c r="A2209" s="65">
        <v>85804</v>
      </c>
      <c r="B2209" s="65" t="s">
        <v>568</v>
      </c>
      <c r="C2209" s="65" t="s">
        <v>2385</v>
      </c>
      <c r="D2209" s="39">
        <v>3</v>
      </c>
      <c r="E2209" s="41">
        <v>3.0766377821313879</v>
      </c>
      <c r="F2209" s="116">
        <v>1977</v>
      </c>
      <c r="G22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09" s="39"/>
      <c r="I2209" s="41">
        <v>0.5</v>
      </c>
      <c r="J2209" s="23">
        <f>(Tabela1[[#This Row],[real]]-1)^3/Tabela1[[#This Row],[Z]]*0.00002</f>
        <v>3.5821374415870495E-4</v>
      </c>
      <c r="K2209" s="66">
        <v>2565.7514560835657</v>
      </c>
      <c r="L2209" s="66">
        <v>4300.1421323027116</v>
      </c>
      <c r="M2209" s="67">
        <v>42409</v>
      </c>
      <c r="N2209" s="22">
        <f>IF(Tabela1[[#This Row],[Entry]]=$B$1,Tabela1[[#This Row],[real]],Tabela1[[#This Row],[L2]]/Tabela1[[#This Row],[days2]])</f>
        <v>2.9168029593698592</v>
      </c>
      <c r="O2209" s="42">
        <f>IF(Tabela1[[#This Row],[Entry]]=$B$1,Tabela1[[#This Row],[real]],Tabela1[[#This Row],[L]]/($B$1-Tabela1[[#This Row],[Entry]]))</f>
        <v>2.8534453432665638</v>
      </c>
      <c r="P2209" s="115">
        <v>879.64510864246586</v>
      </c>
      <c r="Q2209" s="43">
        <f>MIN(500,$B$1-Tabela1[[#This Row],[Entry]])</f>
        <v>500</v>
      </c>
      <c r="R2209" s="41">
        <f>(0.25-Tabela1[[#This Row],[days]]/2000)*$L$2+(Tabela1[[#This Row],[days]]/2000+0.75)*(IF(Tabela1[[#This Row],[real]]&gt;Tabela1[[#This Row],[AV2]],0.4*Tabela1[[#This Row],[real]]+0.6*Tabela1[[#This Row],[AV2]],Tabela1[[#This Row],[AV2]]))</f>
        <v>2.9807368884744712</v>
      </c>
      <c r="S2209" s="42">
        <f>Tabela1[[#This Row],[real]]-Tabela1[[#This Row],[AV2]]</f>
        <v>0.15983482276152872</v>
      </c>
      <c r="T2209" s="64">
        <f>Tabela1[[#This Row],[real]]/Tabela1[[#This Row],[AV2]]</f>
        <v>1.0547979500117002</v>
      </c>
      <c r="U2209" s="172">
        <v>43258</v>
      </c>
      <c r="V2209" s="191" t="s">
        <v>5212</v>
      </c>
      <c r="W2209" s="191"/>
      <c r="X2209" s="2"/>
    </row>
    <row r="2210" spans="1:24" x14ac:dyDescent="0.2">
      <c r="A2210" s="65">
        <v>2385361</v>
      </c>
      <c r="B2210" s="65" t="s">
        <v>1857</v>
      </c>
      <c r="C2210" s="65" t="s">
        <v>6541</v>
      </c>
      <c r="D2210" s="39">
        <v>3</v>
      </c>
      <c r="E2210" s="41">
        <v>3.1669267052825427</v>
      </c>
      <c r="F2210" s="116">
        <v>2009</v>
      </c>
      <c r="G22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0" s="39"/>
      <c r="I2210" s="41">
        <v>0.61</v>
      </c>
      <c r="J2210" s="23">
        <f>(Tabela1[[#This Row],[real]]-1)^3/Tabela1[[#This Row],[Z]]*0.00002</f>
        <v>3.336052113557814E-4</v>
      </c>
      <c r="K2210" s="66">
        <v>2631.6078064239678</v>
      </c>
      <c r="L2210" s="66">
        <v>4410.5586444299433</v>
      </c>
      <c r="M2210" s="67">
        <v>42409</v>
      </c>
      <c r="N2210" s="22">
        <f>IF(Tabela1[[#This Row],[Entry]]=$B$1,Tabela1[[#This Row],[real]],Tabela1[[#This Row],[L2]]/Tabela1[[#This Row],[days2]])</f>
        <v>2.9916699138875016</v>
      </c>
      <c r="O2210" s="42">
        <f>IF(Tabela1[[#This Row],[Entry]]=$B$1,Tabela1[[#This Row],[real]],Tabela1[[#This Row],[L]]/($B$1-Tabela1[[#This Row],[Entry]]))</f>
        <v>2.9267144289515219</v>
      </c>
      <c r="P2210" s="115">
        <v>879.64510864246586</v>
      </c>
      <c r="Q2210" s="43">
        <f>MIN(500,$B$1-Tabela1[[#This Row],[Entry]])</f>
        <v>500</v>
      </c>
      <c r="R2210" s="41">
        <f>(0.25-Tabela1[[#This Row],[days]]/2000)*$L$2+(Tabela1[[#This Row],[days]]/2000+0.75)*(IF(Tabela1[[#This Row],[real]]&gt;Tabela1[[#This Row],[AV2]],0.4*Tabela1[[#This Row],[real]]+0.6*Tabela1[[#This Row],[AV2]],Tabela1[[#This Row],[AV2]]))</f>
        <v>3.061772630445518</v>
      </c>
      <c r="S2210" s="42">
        <f>Tabela1[[#This Row],[real]]-Tabela1[[#This Row],[AV2]]</f>
        <v>0.17525679139504113</v>
      </c>
      <c r="T2210" s="64">
        <f>Tabela1[[#This Row],[real]]/Tabela1[[#This Row],[AV2]]</f>
        <v>1.0585815937050707</v>
      </c>
      <c r="U2210" s="168">
        <v>43258</v>
      </c>
      <c r="V2210" s="191" t="s">
        <v>4972</v>
      </c>
      <c r="W2210" s="191"/>
      <c r="X2210" s="2"/>
    </row>
    <row r="2211" spans="1:24" x14ac:dyDescent="0.2">
      <c r="A2211" s="65">
        <v>44097</v>
      </c>
      <c r="B2211" s="65" t="s">
        <v>2969</v>
      </c>
      <c r="C2211" s="65" t="s">
        <v>2968</v>
      </c>
      <c r="D2211" s="39">
        <v>3.5</v>
      </c>
      <c r="E2211" s="41">
        <v>3.3124694288797003</v>
      </c>
      <c r="F2211" s="116">
        <v>1975</v>
      </c>
      <c r="G22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1" s="39"/>
      <c r="I2211" s="41">
        <v>0.5</v>
      </c>
      <c r="J2211" s="23">
        <f>(Tabela1[[#This Row],[real]]-1)^3/Tabela1[[#This Row],[Z]]*0.00002</f>
        <v>4.946385853232438E-4</v>
      </c>
      <c r="K2211" s="66">
        <v>2675.7448014358579</v>
      </c>
      <c r="L2211" s="66">
        <v>4425.5549658519703</v>
      </c>
      <c r="M2211" s="67">
        <v>42605</v>
      </c>
      <c r="N2211" s="22">
        <f>IF(Tabela1[[#This Row],[Entry]]=$B$1,Tabela1[[#This Row],[real]],Tabela1[[#This Row],[L2]]/Tabela1[[#This Row],[days2]])</f>
        <v>3.3931791541195282</v>
      </c>
      <c r="O2211" s="42">
        <f>IF(Tabela1[[#This Row],[Entry]]=$B$1,Tabela1[[#This Row],[real]],Tabela1[[#This Row],[L]]/($B$1-Tabela1[[#This Row],[Entry]]))</f>
        <v>3.375709356103715</v>
      </c>
      <c r="P2211" s="115">
        <v>788.56573139892691</v>
      </c>
      <c r="Q2211" s="43">
        <f>MIN(500,$B$1-Tabela1[[#This Row],[Entry]])</f>
        <v>500</v>
      </c>
      <c r="R2211" s="41">
        <f>(0.25-Tabela1[[#This Row],[days]]/2000)*$L$2+(Tabela1[[#This Row],[days]]/2000+0.75)*(IF(Tabela1[[#This Row],[real]]&gt;Tabela1[[#This Row],[AV2]],0.4*Tabela1[[#This Row],[real]]+0.6*Tabela1[[#This Row],[AV2]],Tabela1[[#This Row],[AV2]]))</f>
        <v>3.3931791541195282</v>
      </c>
      <c r="S2211" s="42">
        <f>Tabela1[[#This Row],[real]]-Tabela1[[#This Row],[AV2]]</f>
        <v>-8.070972523982789E-2</v>
      </c>
      <c r="T2211" s="64">
        <f>Tabela1[[#This Row],[real]]/Tabela1[[#This Row],[AV2]]</f>
        <v>0.97621412793903284</v>
      </c>
      <c r="U2211" s="172">
        <v>43258</v>
      </c>
      <c r="V2211" s="191" t="s">
        <v>5000</v>
      </c>
      <c r="W2211" s="191"/>
      <c r="X2211" s="2"/>
    </row>
    <row r="2212" spans="1:24" x14ac:dyDescent="0.2">
      <c r="A2212" s="10">
        <v>112940</v>
      </c>
      <c r="B2212" s="10" t="s">
        <v>1927</v>
      </c>
      <c r="C2212" s="10" t="s">
        <v>1928</v>
      </c>
      <c r="D2212" s="2">
        <v>3.5</v>
      </c>
      <c r="E2212" s="21">
        <v>3.2397643119842319</v>
      </c>
      <c r="F2212" s="116">
        <v>1997</v>
      </c>
      <c r="G22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1.2263342558452714</v>
      </c>
      <c r="I2212" s="21">
        <v>0.62999999999999989</v>
      </c>
      <c r="J2212" s="23">
        <f>(Tabela1[[#This Row],[real]]-1)^3/Tabela1[[#This Row],[Z]]*0.00002</f>
        <v>3.5669449551464652E-4</v>
      </c>
      <c r="K2212" s="24">
        <v>3007.5733195892021</v>
      </c>
      <c r="L2212" s="66">
        <v>5184.5867713125117</v>
      </c>
      <c r="M2212" s="1">
        <v>42409</v>
      </c>
      <c r="N2212" s="22">
        <f>IF(Tabela1[[#This Row],[Entry]]=$B$1,Tabela1[[#This Row],[real]],Tabela1[[#This Row],[L2]]/Tabela1[[#This Row],[days2]])</f>
        <v>3.4190758182361911</v>
      </c>
      <c r="O2212" s="22">
        <f>IF(Tabela1[[#This Row],[Entry]]=$B$1,Tabela1[[#This Row],[real]],Tabela1[[#This Row],[L]]/($B$1-Tabela1[[#This Row],[Entry]]))</f>
        <v>3.4403362782432061</v>
      </c>
      <c r="P2212" s="35">
        <v>879.64510864246586</v>
      </c>
      <c r="Q2212" s="3">
        <f>MIN(500,$B$1-Tabela1[[#This Row],[Entry]])</f>
        <v>500</v>
      </c>
      <c r="R2212" s="21">
        <f>(0.25-Tabela1[[#This Row],[days]]/2000)*$L$2+(Tabela1[[#This Row],[days]]/2000+0.75)*(IF(Tabela1[[#This Row],[real]]&gt;Tabela1[[#This Row],[AV2]],0.4*Tabela1[[#This Row],[real]]+0.6*Tabela1[[#This Row],[AV2]],Tabela1[[#This Row],[AV2]]))</f>
        <v>3.4190758182361911</v>
      </c>
      <c r="S2212" s="22">
        <f>Tabela1[[#This Row],[real]]-Tabela1[[#This Row],[AV2]]</f>
        <v>-0.17931150625195924</v>
      </c>
      <c r="T2212" s="47">
        <f>Tabela1[[#This Row],[real]]/Tabela1[[#This Row],[AV2]]</f>
        <v>0.94755556302800525</v>
      </c>
      <c r="U2212" s="172">
        <v>43257</v>
      </c>
      <c r="V2212" s="191" t="s">
        <v>4024</v>
      </c>
      <c r="W2212" s="191"/>
      <c r="X2212" s="2"/>
    </row>
    <row r="2213" spans="1:24" x14ac:dyDescent="0.2">
      <c r="A2213" s="65">
        <v>3287</v>
      </c>
      <c r="B2213" s="65" t="s">
        <v>1218</v>
      </c>
      <c r="C2213" s="65" t="s">
        <v>1219</v>
      </c>
      <c r="D2213" s="39">
        <v>3</v>
      </c>
      <c r="E2213" s="41">
        <v>2.9829657224654915</v>
      </c>
      <c r="F2213" s="116">
        <v>1971</v>
      </c>
      <c r="G22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3" s="39"/>
      <c r="I2213" s="41">
        <v>0.62999999999999989</v>
      </c>
      <c r="J2213" s="23">
        <f>(Tabela1[[#This Row],[real]]-1)^3/Tabela1[[#This Row],[Z]]*0.00002</f>
        <v>2.4753411830076355E-4</v>
      </c>
      <c r="K2213" s="66">
        <v>2548.9944896508596</v>
      </c>
      <c r="L2213" s="66">
        <v>4311.7064362521469</v>
      </c>
      <c r="M2213" s="67">
        <v>42409</v>
      </c>
      <c r="N2213" s="22">
        <f>IF(Tabela1[[#This Row],[Entry]]=$B$1,Tabela1[[#This Row],[real]],Tabela1[[#This Row],[L2]]/Tabela1[[#This Row],[days2]])</f>
        <v>2.8977532695937556</v>
      </c>
      <c r="O2213" s="42">
        <f>IF(Tabela1[[#This Row],[Entry]]=$B$1,Tabela1[[#This Row],[real]],Tabela1[[#This Row],[L]]/($B$1-Tabela1[[#This Row],[Entry]]))</f>
        <v>2.8611190685150278</v>
      </c>
      <c r="P2213" s="115">
        <v>879.64510864246586</v>
      </c>
      <c r="Q2213" s="43">
        <f>MIN(500,$B$1-Tabela1[[#This Row],[Entry]])</f>
        <v>500</v>
      </c>
      <c r="R2213" s="41">
        <f>(0.25-Tabela1[[#This Row],[days]]/2000)*$L$2+(Tabela1[[#This Row],[days]]/2000+0.75)*(IF(Tabela1[[#This Row],[real]]&gt;Tabela1[[#This Row],[AV2]],0.4*Tabela1[[#This Row],[real]]+0.6*Tabela1[[#This Row],[AV2]],Tabela1[[#This Row],[AV2]]))</f>
        <v>2.9318382507424499</v>
      </c>
      <c r="S2213" s="42">
        <f>Tabela1[[#This Row],[real]]-Tabela1[[#This Row],[AV2]]</f>
        <v>8.5212452871735955E-2</v>
      </c>
      <c r="T2213" s="64">
        <f>Tabela1[[#This Row],[real]]/Tabela1[[#This Row],[AV2]]</f>
        <v>1.0294063865843492</v>
      </c>
      <c r="U2213" s="168">
        <v>43257</v>
      </c>
      <c r="V2213" s="191" t="s">
        <v>4399</v>
      </c>
      <c r="W2213" s="191"/>
      <c r="X2213" s="2"/>
    </row>
    <row r="2214" spans="1:24" x14ac:dyDescent="0.2">
      <c r="A2214" s="65">
        <v>12583</v>
      </c>
      <c r="B2214" s="65" t="s">
        <v>2736</v>
      </c>
      <c r="C2214" s="65" t="s">
        <v>2737</v>
      </c>
      <c r="D2214" s="39">
        <v>3</v>
      </c>
      <c r="E2214" s="41">
        <v>3.0028559958646914</v>
      </c>
      <c r="F2214" s="116">
        <v>1990</v>
      </c>
      <c r="G22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4" s="39"/>
      <c r="I2214" s="41">
        <v>0.47</v>
      </c>
      <c r="J2214" s="23">
        <f>(Tabela1[[#This Row],[real]]-1)^3/Tabela1[[#This Row],[Z]]*0.00002</f>
        <v>3.4188599633813238E-4</v>
      </c>
      <c r="K2214" s="66">
        <v>2534.6065310445701</v>
      </c>
      <c r="L2214" s="66">
        <v>4262.0432656285011</v>
      </c>
      <c r="M2214" s="67">
        <v>42417</v>
      </c>
      <c r="N2214" s="22">
        <f>IF(Tabela1[[#This Row],[Entry]]=$B$1,Tabela1[[#This Row],[real]],Tabela1[[#This Row],[L2]]/Tabela1[[#This Row],[days2]])</f>
        <v>2.8936256605208754</v>
      </c>
      <c r="O2214" s="42">
        <f>IF(Tabela1[[#This Row],[Entry]]=$B$1,Tabela1[[#This Row],[real]],Tabela1[[#This Row],[L]]/($B$1-Tabela1[[#This Row],[Entry]]))</f>
        <v>2.8432576822071387</v>
      </c>
      <c r="P2214" s="115">
        <v>875.92758304068991</v>
      </c>
      <c r="Q2214" s="43">
        <f>MIN(500,$B$1-Tabela1[[#This Row],[Entry]])</f>
        <v>500</v>
      </c>
      <c r="R2214" s="41">
        <f>(0.25-Tabela1[[#This Row],[days]]/2000)*$L$2+(Tabela1[[#This Row],[days]]/2000+0.75)*(IF(Tabela1[[#This Row],[real]]&gt;Tabela1[[#This Row],[AV2]],0.4*Tabela1[[#This Row],[real]]+0.6*Tabela1[[#This Row],[AV2]],Tabela1[[#This Row],[AV2]]))</f>
        <v>2.9373177946584019</v>
      </c>
      <c r="S2214" s="42">
        <f>Tabela1[[#This Row],[real]]-Tabela1[[#This Row],[AV2]]</f>
        <v>0.10923033534381599</v>
      </c>
      <c r="T2214" s="64">
        <f>Tabela1[[#This Row],[real]]/Tabela1[[#This Row],[AV2]]</f>
        <v>1.037748606129016</v>
      </c>
      <c r="U2214" s="172">
        <v>43257</v>
      </c>
      <c r="V2214" s="191" t="s">
        <v>4881</v>
      </c>
      <c r="W2214" s="191"/>
      <c r="X2214" s="2"/>
    </row>
    <row r="2215" spans="1:24" x14ac:dyDescent="0.2">
      <c r="A2215" s="775">
        <v>606868</v>
      </c>
      <c r="B2215" s="776" t="s">
        <v>365</v>
      </c>
      <c r="C2215" s="776" t="s">
        <v>2293</v>
      </c>
      <c r="D2215" s="777">
        <v>3</v>
      </c>
      <c r="E2215" s="778">
        <v>3.0362710613455408</v>
      </c>
      <c r="F2215" s="116">
        <v>1987</v>
      </c>
      <c r="G22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5" s="777"/>
      <c r="I2215" s="778">
        <v>0.48</v>
      </c>
      <c r="J2215" s="23">
        <f>(Tabela1[[#This Row],[real]]-1)^3/Tabela1[[#This Row],[Z]]*0.00002</f>
        <v>3.5179974972228878E-4</v>
      </c>
      <c r="K2215" s="779">
        <v>2525.985199459079</v>
      </c>
      <c r="L2215" s="66">
        <v>4231.8740337072149</v>
      </c>
      <c r="M2215" s="780">
        <v>42409</v>
      </c>
      <c r="N2215" s="22">
        <f>IF(Tabela1[[#This Row],[Entry]]=$B$1,Tabela1[[#This Row],[real]],Tabela1[[#This Row],[L2]]/Tabela1[[#This Row],[days2]])</f>
        <v>2.8715957999895756</v>
      </c>
      <c r="O2215" s="781">
        <f>IF(Tabela1[[#This Row],[Entry]]=$B$1,Tabela1[[#This Row],[real]],Tabela1[[#This Row],[L]]/($B$1-Tabela1[[#This Row],[Entry]]))</f>
        <v>2.8081446806285433</v>
      </c>
      <c r="P2215" s="782">
        <v>879.64510864246586</v>
      </c>
      <c r="Q2215" s="783">
        <f>MIN(500,$B$1-Tabela1[[#This Row],[Entry]])</f>
        <v>500</v>
      </c>
      <c r="R2215" s="778">
        <f>(0.25-Tabela1[[#This Row],[days]]/2000)*$L$2+(Tabela1[[#This Row],[days]]/2000+0.75)*(IF(Tabela1[[#This Row],[real]]&gt;Tabela1[[#This Row],[AV2]],0.4*Tabela1[[#This Row],[real]]+0.6*Tabela1[[#This Row],[AV2]],Tabela1[[#This Row],[AV2]]))</f>
        <v>2.9374659045319618</v>
      </c>
      <c r="S2215" s="781">
        <f>Tabela1[[#This Row],[real]]-Tabela1[[#This Row],[AV2]]</f>
        <v>0.16467526135596522</v>
      </c>
      <c r="T2215" s="763">
        <f>Tabela1[[#This Row],[real]]/Tabela1[[#This Row],[AV2]]</f>
        <v>1.0573462537299168</v>
      </c>
      <c r="U2215" s="168">
        <v>43257</v>
      </c>
      <c r="V2215" s="191" t="s">
        <v>4956</v>
      </c>
      <c r="W2215" s="191"/>
      <c r="X2215" s="2"/>
    </row>
    <row r="2216" spans="1:24" x14ac:dyDescent="0.2">
      <c r="A2216" s="765">
        <v>603497</v>
      </c>
      <c r="B2216" s="766" t="s">
        <v>784</v>
      </c>
      <c r="C2216" s="766" t="s">
        <v>1940</v>
      </c>
      <c r="D2216" s="767">
        <v>2.5</v>
      </c>
      <c r="E2216" s="768">
        <v>2.551658705963161</v>
      </c>
      <c r="F2216" s="116">
        <v>2006</v>
      </c>
      <c r="G22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6" s="767"/>
      <c r="I2216" s="768">
        <v>0.72</v>
      </c>
      <c r="J2216" s="23">
        <f>(Tabela1[[#This Row],[real]]-1)^3/Tabela1[[#This Row],[Z]]*0.00002</f>
        <v>1.0377341448232044E-4</v>
      </c>
      <c r="K2216" s="769">
        <v>2173.591728176561</v>
      </c>
      <c r="L2216" s="66">
        <v>3684.3512005862694</v>
      </c>
      <c r="M2216" s="770">
        <v>42409</v>
      </c>
      <c r="N2216" s="22">
        <f>IF(Tabela1[[#This Row],[Entry]]=$B$1,Tabela1[[#This Row],[real]],Tabela1[[#This Row],[L2]]/Tabela1[[#This Row],[days2]])</f>
        <v>2.4709871138043504</v>
      </c>
      <c r="O2216" s="771">
        <f>IF(Tabela1[[#This Row],[Entry]]=$B$1,Tabela1[[#This Row],[real]],Tabela1[[#This Row],[L]]/($B$1-Tabela1[[#This Row],[Entry]]))</f>
        <v>2.4448249506212805</v>
      </c>
      <c r="P2216" s="772">
        <v>879.64510864246586</v>
      </c>
      <c r="Q2216" s="773">
        <f>MIN(500,$B$1-Tabela1[[#This Row],[Entry]])</f>
        <v>500</v>
      </c>
      <c r="R2216" s="784">
        <f>(0.25-Tabela1[[#This Row],[days]]/2000)*$L$2+(Tabela1[[#This Row],[days]]/2000+0.75)*(IF(Tabela1[[#This Row],[real]]&gt;Tabela1[[#This Row],[AV2]],0.4*Tabela1[[#This Row],[real]]+0.6*Tabela1[[#This Row],[AV2]],Tabela1[[#This Row],[AV2]]))</f>
        <v>2.5032557506678748</v>
      </c>
      <c r="S2216" s="771">
        <f>Tabela1[[#This Row],[real]]-Tabela1[[#This Row],[AV2]]</f>
        <v>8.067159215881059E-2</v>
      </c>
      <c r="T2216" s="774">
        <f>Tabela1[[#This Row],[real]]/Tabela1[[#This Row],[AV2]]</f>
        <v>1.0326475163339108</v>
      </c>
      <c r="U2216" s="168">
        <v>43256</v>
      </c>
      <c r="V2216" s="191" t="s">
        <v>4348</v>
      </c>
      <c r="W2216" s="191"/>
      <c r="X2216" s="2"/>
    </row>
    <row r="2217" spans="1:24" x14ac:dyDescent="0.2">
      <c r="A2217" s="65">
        <v>1016198</v>
      </c>
      <c r="B2217" s="65" t="s">
        <v>509</v>
      </c>
      <c r="C2217" s="65" t="s">
        <v>6537</v>
      </c>
      <c r="D2217" s="39">
        <v>4</v>
      </c>
      <c r="E2217" s="41">
        <v>3.6980985372140518</v>
      </c>
      <c r="F2217" s="116">
        <v>2008</v>
      </c>
      <c r="G22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2.5147367386520627</v>
      </c>
      <c r="H2217" s="39"/>
      <c r="I2217" s="41">
        <v>0.64999999999999991</v>
      </c>
      <c r="J2217" s="23">
        <f>(Tabela1[[#This Row],[real]]-1)^3/Tabela1[[#This Row],[Z]]*0.00002</f>
        <v>6.0435213193964134E-4</v>
      </c>
      <c r="K2217" s="66">
        <v>3318.0478161440287</v>
      </c>
      <c r="L2217" s="66">
        <v>5644.52911682383</v>
      </c>
      <c r="M2217" s="67">
        <v>42409</v>
      </c>
      <c r="N2217" s="22">
        <f>IF(Tabela1[[#This Row],[Entry]]=$B$1,Tabela1[[#This Row],[real]],Tabela1[[#This Row],[L2]]/Tabela1[[#This Row],[days2]])</f>
        <v>3.7720300875255117</v>
      </c>
      <c r="O2217" s="42">
        <f>IF(Tabela1[[#This Row],[Entry]]=$B$1,Tabela1[[#This Row],[real]],Tabela1[[#This Row],[L]]/($B$1-Tabela1[[#This Row],[Entry]]))</f>
        <v>3.745540223506191</v>
      </c>
      <c r="P2217" s="115">
        <v>879.64510864246586</v>
      </c>
      <c r="Q2217" s="43">
        <f>MIN(500,$B$1-Tabela1[[#This Row],[Entry]])</f>
        <v>500</v>
      </c>
      <c r="R2217" s="41">
        <f>(0.25-Tabela1[[#This Row],[days]]/2000)*$L$2+(Tabela1[[#This Row],[days]]/2000+0.75)*(IF(Tabela1[[#This Row],[real]]&gt;Tabela1[[#This Row],[AV2]],0.4*Tabela1[[#This Row],[real]]+0.6*Tabela1[[#This Row],[AV2]],Tabela1[[#This Row],[AV2]]))</f>
        <v>3.7720300875255117</v>
      </c>
      <c r="S2217" s="42">
        <f>Tabela1[[#This Row],[real]]-Tabela1[[#This Row],[AV2]]</f>
        <v>-7.3931550311459926E-2</v>
      </c>
      <c r="T2217" s="64">
        <f>Tabela1[[#This Row],[real]]/Tabela1[[#This Row],[AV2]]</f>
        <v>0.98040006346822128</v>
      </c>
      <c r="U2217" s="168">
        <v>43255</v>
      </c>
      <c r="V2217" s="191" t="s">
        <v>4036</v>
      </c>
      <c r="W2217" s="191"/>
      <c r="X2217" s="2"/>
    </row>
    <row r="2218" spans="1:24" x14ac:dyDescent="0.2">
      <c r="A2218" s="290">
        <v>17277</v>
      </c>
      <c r="B2218" s="290" t="s">
        <v>2489</v>
      </c>
      <c r="C2218" s="290" t="s">
        <v>5282</v>
      </c>
      <c r="D2218" s="291">
        <v>3</v>
      </c>
      <c r="E2218" s="292">
        <v>2.8726225053300909</v>
      </c>
      <c r="F2218" s="116">
        <v>1981</v>
      </c>
      <c r="G22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8" s="291"/>
      <c r="I2218" s="292">
        <v>0.28999999999999998</v>
      </c>
      <c r="J2218" s="269">
        <f>(Tabela1[[#This Row],[real]]-1)^3/Tabela1[[#This Row],[Z]]*0.00002</f>
        <v>4.5287955294273468E-4</v>
      </c>
      <c r="K2218" s="294">
        <v>1480.3067731210424</v>
      </c>
      <c r="L2218" s="66">
        <v>2040.7300022154641</v>
      </c>
      <c r="M2218" s="274">
        <v>43255</v>
      </c>
      <c r="N2218" s="272">
        <f>IF(Tabela1[[#This Row],[Entry]]=$B$1,Tabela1[[#This Row],[real]],Tabela1[[#This Row],[L2]]/Tabela1[[#This Row],[days2]])</f>
        <v>3.0595218117207343</v>
      </c>
      <c r="O2218" s="295">
        <f>IF(Tabela1[[#This Row],[Entry]]=$B$1,Tabela1[[#This Row],[real]],Tabela1[[#This Row],[L]]/($B$1-Tabela1[[#This Row],[Entry]]))</f>
        <v>3.0873373709764964</v>
      </c>
      <c r="P2218" s="293">
        <v>483.83599275224293</v>
      </c>
      <c r="Q2218" s="296">
        <f>MIN(500,$B$1-Tabela1[[#This Row],[Entry]])</f>
        <v>500</v>
      </c>
      <c r="R2218" s="292">
        <f>(0.25-Tabela1[[#This Row],[days]]/2000)*$L$2+(Tabela1[[#This Row],[days]]/2000+0.75)*(IF(Tabela1[[#This Row],[real]]&gt;Tabela1[[#This Row],[AV2]],0.4*Tabela1[[#This Row],[real]]+0.6*Tabela1[[#This Row],[AV2]],Tabela1[[#This Row],[AV2]]))</f>
        <v>3.0595218117207343</v>
      </c>
      <c r="S2218" s="295">
        <f>Tabela1[[#This Row],[real]]-Tabela1[[#This Row],[AV2]]</f>
        <v>-0.18689930639064345</v>
      </c>
      <c r="T2218" s="295">
        <f>Tabela1[[#This Row],[real]]/Tabela1[[#This Row],[AV2]]</f>
        <v>0.93891224907282889</v>
      </c>
      <c r="U2218" s="274">
        <v>43255</v>
      </c>
      <c r="V2218" s="275" t="s">
        <v>5283</v>
      </c>
      <c r="W2218" s="191"/>
      <c r="X2218" s="2"/>
    </row>
    <row r="2219" spans="1:24" x14ac:dyDescent="0.2">
      <c r="A2219" s="65">
        <v>3833456</v>
      </c>
      <c r="B2219" s="65" t="s">
        <v>1346</v>
      </c>
      <c r="C2219" s="65" t="s">
        <v>1347</v>
      </c>
      <c r="D2219" s="39">
        <v>3</v>
      </c>
      <c r="E2219" s="41">
        <v>2.9834055121316054</v>
      </c>
      <c r="F2219" s="116">
        <v>2011</v>
      </c>
      <c r="G22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19" s="39"/>
      <c r="I2219" s="41">
        <v>0.65999999999999992</v>
      </c>
      <c r="J2219" s="23">
        <f>(Tabela1[[#This Row],[real]]-1)^3/Tabela1[[#This Row],[Z]]*0.00002</f>
        <v>2.3643981327285479E-4</v>
      </c>
      <c r="K2219" s="66">
        <v>2465.3755114913242</v>
      </c>
      <c r="L2219" s="66">
        <v>4134.353622091945</v>
      </c>
      <c r="M2219" s="67">
        <v>42409</v>
      </c>
      <c r="N2219" s="22">
        <f>IF(Tabela1[[#This Row],[Entry]]=$B$1,Tabela1[[#This Row],[real]],Tabela1[[#This Row],[L2]]/Tabela1[[#This Row],[days2]])</f>
        <v>2.8026933672104155</v>
      </c>
      <c r="O2219" s="42">
        <f>IF(Tabela1[[#This Row],[Entry]]=$B$1,Tabela1[[#This Row],[real]],Tabela1[[#This Row],[L]]/($B$1-Tabela1[[#This Row],[Entry]]))</f>
        <v>2.7434330604458825</v>
      </c>
      <c r="P2219" s="115">
        <v>879.64510864246586</v>
      </c>
      <c r="Q2219" s="43">
        <f>MIN(500,$B$1-Tabela1[[#This Row],[Entry]])</f>
        <v>500</v>
      </c>
      <c r="R2219" s="41">
        <f>(0.25-Tabela1[[#This Row],[days]]/2000)*$L$2+(Tabela1[[#This Row],[days]]/2000+0.75)*(IF(Tabela1[[#This Row],[real]]&gt;Tabela1[[#This Row],[AV2]],0.4*Tabela1[[#This Row],[real]]+0.6*Tabela1[[#This Row],[AV2]],Tabela1[[#This Row],[AV2]]))</f>
        <v>2.8749782251788916</v>
      </c>
      <c r="S2219" s="42">
        <f>Tabela1[[#This Row],[real]]-Tabela1[[#This Row],[AV2]]</f>
        <v>0.18071214492118992</v>
      </c>
      <c r="T2219" s="64">
        <f>Tabela1[[#This Row],[real]]/Tabela1[[#This Row],[AV2]]</f>
        <v>1.0644780292540732</v>
      </c>
      <c r="U2219" s="168">
        <v>43255</v>
      </c>
      <c r="V2219" s="191" t="s">
        <v>5018</v>
      </c>
      <c r="W2219" s="191"/>
      <c r="X2219" s="2"/>
    </row>
    <row r="2220" spans="1:24" x14ac:dyDescent="0.2">
      <c r="A2220" s="65">
        <v>9386</v>
      </c>
      <c r="B2220" s="65" t="s">
        <v>2727</v>
      </c>
      <c r="C2220" s="65" t="s">
        <v>4408</v>
      </c>
      <c r="D2220" s="39">
        <v>3.5</v>
      </c>
      <c r="E2220" s="41">
        <v>3.2646716014388866</v>
      </c>
      <c r="F2220" s="116">
        <v>1971</v>
      </c>
      <c r="G22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0" s="39"/>
      <c r="I2220" s="41">
        <v>0.51999999999999991</v>
      </c>
      <c r="J2220" s="23">
        <f>(Tabela1[[#This Row],[real]]-1)^3/Tabela1[[#This Row],[Z]]*0.00002</f>
        <v>4.4672715700965295E-4</v>
      </c>
      <c r="K2220" s="66">
        <v>2846.7555674230348</v>
      </c>
      <c r="L2220" s="66">
        <v>4821.1903943757661</v>
      </c>
      <c r="M2220" s="67">
        <v>42415</v>
      </c>
      <c r="N2220" s="22">
        <f>IF(Tabela1[[#This Row],[Entry]]=$B$1,Tabela1[[#This Row],[real]],Tabela1[[#This Row],[L2]]/Tabela1[[#This Row],[days2]])</f>
        <v>3.2465449701222595</v>
      </c>
      <c r="O2220" s="42">
        <f>IF(Tabela1[[#This Row],[Entry]]=$B$1,Tabela1[[#This Row],[real]],Tabela1[[#This Row],[L]]/($B$1-Tabela1[[#This Row],[Entry]]))</f>
        <v>3.2119856058466132</v>
      </c>
      <c r="P2220" s="115">
        <v>876.85696444113341</v>
      </c>
      <c r="Q2220" s="43">
        <f>MIN(500,$B$1-Tabela1[[#This Row],[Entry]])</f>
        <v>500</v>
      </c>
      <c r="R2220" s="41">
        <f>(0.25-Tabela1[[#This Row],[days]]/2000)*$L$2+(Tabela1[[#This Row],[days]]/2000+0.75)*(IF(Tabela1[[#This Row],[real]]&gt;Tabela1[[#This Row],[AV2]],0.4*Tabela1[[#This Row],[real]]+0.6*Tabela1[[#This Row],[AV2]],Tabela1[[#This Row],[AV2]]))</f>
        <v>3.2537956226489104</v>
      </c>
      <c r="S2220" s="42">
        <f>Tabela1[[#This Row],[real]]-Tabela1[[#This Row],[AV2]]</f>
        <v>1.8126631316627062E-2</v>
      </c>
      <c r="T2220" s="64">
        <f>Tabela1[[#This Row],[real]]/Tabela1[[#This Row],[AV2]]</f>
        <v>1.0055833606136508</v>
      </c>
      <c r="U2220" s="168">
        <v>43255</v>
      </c>
      <c r="V2220" s="191" t="s">
        <v>4407</v>
      </c>
      <c r="W2220" s="191"/>
      <c r="X2220" s="2"/>
    </row>
    <row r="2221" spans="1:24" x14ac:dyDescent="0.2">
      <c r="A2221" s="65">
        <v>11392</v>
      </c>
      <c r="B2221" s="65" t="s">
        <v>2299</v>
      </c>
      <c r="C2221" s="65" t="s">
        <v>6544</v>
      </c>
      <c r="D2221" s="39">
        <v>3.5</v>
      </c>
      <c r="E2221" s="41">
        <v>3.3047831850119649</v>
      </c>
      <c r="F2221" s="116">
        <v>1961</v>
      </c>
      <c r="G22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1" s="39"/>
      <c r="I2221" s="41">
        <v>0.52</v>
      </c>
      <c r="J2221" s="23">
        <f>(Tabela1[[#This Row],[real]]-1)^3/Tabela1[[#This Row],[Z]]*0.00002</f>
        <v>4.7088719691153164E-4</v>
      </c>
      <c r="K2221" s="66">
        <v>2868.7287415590699</v>
      </c>
      <c r="L2221" s="66">
        <v>4848.5919110990772</v>
      </c>
      <c r="M2221" s="67">
        <v>42409</v>
      </c>
      <c r="N2221" s="22">
        <f>IF(Tabela1[[#This Row],[Entry]]=$B$1,Tabela1[[#This Row],[real]],Tabela1[[#This Row],[L2]]/Tabela1[[#This Row],[days2]])</f>
        <v>3.2612342334129574</v>
      </c>
      <c r="O2221" s="42">
        <f>IF(Tabela1[[#This Row],[Entry]]=$B$1,Tabela1[[#This Row],[real]],Tabela1[[#This Row],[L]]/($B$1-Tabela1[[#This Row],[Entry]]))</f>
        <v>3.2173801666218163</v>
      </c>
      <c r="P2221" s="115">
        <v>879.64510864246586</v>
      </c>
      <c r="Q2221" s="43">
        <f>MIN(500,$B$1-Tabela1[[#This Row],[Entry]])</f>
        <v>500</v>
      </c>
      <c r="R2221" s="41">
        <f>(0.25-Tabela1[[#This Row],[days]]/2000)*$L$2+(Tabela1[[#This Row],[days]]/2000+0.75)*(IF(Tabela1[[#This Row],[real]]&gt;Tabela1[[#This Row],[AV2]],0.4*Tabela1[[#This Row],[real]]+0.6*Tabela1[[#This Row],[AV2]],Tabela1[[#This Row],[AV2]]))</f>
        <v>3.2786538140525607</v>
      </c>
      <c r="S2221" s="42">
        <f>Tabela1[[#This Row],[real]]-Tabela1[[#This Row],[AV2]]</f>
        <v>4.3548951599007513E-2</v>
      </c>
      <c r="T2221" s="64">
        <f>Tabela1[[#This Row],[real]]/Tabela1[[#This Row],[AV2]]</f>
        <v>1.013353518478626</v>
      </c>
      <c r="U2221" s="168">
        <v>43255</v>
      </c>
      <c r="V2221" s="191" t="s">
        <v>4976</v>
      </c>
      <c r="W2221" s="191"/>
      <c r="X2221" s="2"/>
    </row>
    <row r="2222" spans="1:24" x14ac:dyDescent="0.2">
      <c r="A2222" s="10">
        <v>3545224</v>
      </c>
      <c r="B2222" s="10" t="s">
        <v>2561</v>
      </c>
      <c r="C2222" s="10" t="s">
        <v>909</v>
      </c>
      <c r="D2222" s="2">
        <v>3.5</v>
      </c>
      <c r="E2222" s="21">
        <v>3.5691322854857042</v>
      </c>
      <c r="F2222" s="116">
        <v>2011</v>
      </c>
      <c r="G22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2" s="39">
        <v>2</v>
      </c>
      <c r="I2222" s="21">
        <v>0.7</v>
      </c>
      <c r="J2222" s="23">
        <f>(Tabela1[[#This Row],[real]]-1)^3/Tabela1[[#This Row],[Z]]*0.00002</f>
        <v>4.8449729433253785E-4</v>
      </c>
      <c r="K2222" s="24">
        <v>3144.415633153963</v>
      </c>
      <c r="L2222" s="66">
        <v>5335.8971787558285</v>
      </c>
      <c r="M2222" s="1">
        <v>42409</v>
      </c>
      <c r="N2222" s="22">
        <f>IF(Tabela1[[#This Row],[Entry]]=$B$1,Tabela1[[#This Row],[real]],Tabela1[[#This Row],[L2]]/Tabela1[[#This Row],[days2]])</f>
        <v>3.5746411845643755</v>
      </c>
      <c r="O2222" s="22">
        <f>IF(Tabela1[[#This Row],[Entry]]=$B$1,Tabela1[[#This Row],[real]],Tabela1[[#This Row],[L]]/($B$1-Tabela1[[#This Row],[Entry]]))</f>
        <v>3.5407413263144183</v>
      </c>
      <c r="P2222" s="35">
        <v>879.64510864246586</v>
      </c>
      <c r="Q2222" s="3">
        <f>MIN(500,$B$1-Tabela1[[#This Row],[Entry]])</f>
        <v>500</v>
      </c>
      <c r="R2222" s="21">
        <f>(0.25-Tabela1[[#This Row],[days]]/2000)*$L$2+(Tabela1[[#This Row],[days]]/2000+0.75)*(IF(Tabela1[[#This Row],[real]]&gt;Tabela1[[#This Row],[AV2]],0.4*Tabela1[[#This Row],[real]]+0.6*Tabela1[[#This Row],[AV2]],Tabela1[[#This Row],[AV2]]))</f>
        <v>3.5746411845643755</v>
      </c>
      <c r="S2222" s="22">
        <f>Tabela1[[#This Row],[real]]-Tabela1[[#This Row],[AV2]]</f>
        <v>-5.5088990786713588E-3</v>
      </c>
      <c r="T2222" s="47">
        <f>Tabela1[[#This Row],[real]]/Tabela1[[#This Row],[AV2]]</f>
        <v>0.99845889453116043</v>
      </c>
      <c r="U2222" s="168">
        <v>43255</v>
      </c>
      <c r="V2222" s="191" t="s">
        <v>4293</v>
      </c>
      <c r="W2222" s="191"/>
      <c r="X2222" s="2"/>
    </row>
    <row r="2223" spans="1:24" x14ac:dyDescent="0.2">
      <c r="A2223" s="10">
        <v>3175374</v>
      </c>
      <c r="B2223" s="10" t="s">
        <v>1820</v>
      </c>
      <c r="C2223" s="10" t="s">
        <v>1821</v>
      </c>
      <c r="D2223" s="2">
        <v>4.5</v>
      </c>
      <c r="E2223" s="21">
        <v>3.9948478415902091</v>
      </c>
      <c r="F2223" s="116">
        <v>2011</v>
      </c>
      <c r="G22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5.9092682112524351</v>
      </c>
      <c r="H2223" s="39"/>
      <c r="I2223" s="21">
        <v>0.84</v>
      </c>
      <c r="J2223" s="23">
        <f>(Tabela1[[#This Row],[real]]-1)^3/Tabela1[[#This Row],[Z]]*0.00002</f>
        <v>6.3955072592379711E-4</v>
      </c>
      <c r="K2223" s="24">
        <v>3488.0202398037495</v>
      </c>
      <c r="L2223" s="66">
        <v>5893.7717815851202</v>
      </c>
      <c r="M2223" s="1">
        <v>42409</v>
      </c>
      <c r="N2223" s="22">
        <f>IF(Tabela1[[#This Row],[Entry]]=$B$1,Tabela1[[#This Row],[real]],Tabela1[[#This Row],[L2]]/Tabela1[[#This Row],[days2]])</f>
        <v>3.9652584951978227</v>
      </c>
      <c r="O2223" s="22">
        <f>IF(Tabela1[[#This Row],[Entry]]=$B$1,Tabela1[[#This Row],[real]],Tabela1[[#This Row],[L]]/($B$1-Tabela1[[#This Row],[Entry]]))</f>
        <v>3.9109301802157401</v>
      </c>
      <c r="P2223" s="35">
        <v>879.64510864246586</v>
      </c>
      <c r="Q2223" s="3">
        <f>MIN(500,$B$1-Tabela1[[#This Row],[Entry]])</f>
        <v>500</v>
      </c>
      <c r="R2223" s="21">
        <f>(0.25-Tabela1[[#This Row],[days]]/2000)*$L$2+(Tabela1[[#This Row],[days]]/2000+0.75)*(IF(Tabela1[[#This Row],[real]]&gt;Tabela1[[#This Row],[AV2]],0.4*Tabela1[[#This Row],[real]]+0.6*Tabela1[[#This Row],[AV2]],Tabela1[[#This Row],[AV2]]))</f>
        <v>3.9770942337547774</v>
      </c>
      <c r="S2223" s="22">
        <f>Tabela1[[#This Row],[real]]-Tabela1[[#This Row],[AV2]]</f>
        <v>2.9589346392386418E-2</v>
      </c>
      <c r="T2223" s="47">
        <f>Tabela1[[#This Row],[real]]/Tabela1[[#This Row],[AV2]]</f>
        <v>1.0074621481621491</v>
      </c>
      <c r="U2223" s="168">
        <v>43254</v>
      </c>
      <c r="V2223" s="191" t="s">
        <v>3941</v>
      </c>
      <c r="W2223" s="191"/>
      <c r="X2223" s="2"/>
    </row>
    <row r="2224" spans="1:24" x14ac:dyDescent="0.2">
      <c r="A2224" s="65">
        <v>160982</v>
      </c>
      <c r="B2224" s="65" t="s">
        <v>1637</v>
      </c>
      <c r="C2224" s="65" t="s">
        <v>1638</v>
      </c>
      <c r="D2224" s="39">
        <v>4</v>
      </c>
      <c r="E2224" s="41">
        <v>3.8335755388952162</v>
      </c>
      <c r="F2224" s="116">
        <v>2004</v>
      </c>
      <c r="G22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4" s="39"/>
      <c r="I2224" s="41">
        <v>0.82</v>
      </c>
      <c r="J2224" s="23">
        <f>(Tabela1[[#This Row],[real]]-1)^3/Tabela1[[#This Row],[Z]]*0.00002</f>
        <v>5.5490741430016188E-4</v>
      </c>
      <c r="K2224" s="66">
        <v>3392.5237762967968</v>
      </c>
      <c r="L2224" s="66">
        <v>5762.1844230265779</v>
      </c>
      <c r="M2224" s="67">
        <v>42409</v>
      </c>
      <c r="N2224" s="22">
        <f>IF(Tabela1[[#This Row],[Entry]]=$B$1,Tabela1[[#This Row],[real]],Tabela1[[#This Row],[L2]]/Tabela1[[#This Row],[days2]])</f>
        <v>3.8566960049745438</v>
      </c>
      <c r="O2224" s="42">
        <f>IF(Tabela1[[#This Row],[Entry]]=$B$1,Tabela1[[#This Row],[real]],Tabela1[[#This Row],[L]]/($B$1-Tabela1[[#This Row],[Entry]]))</f>
        <v>3.8236127558238739</v>
      </c>
      <c r="P2224" s="115">
        <v>879.64510864246586</v>
      </c>
      <c r="Q2224" s="43">
        <f>MIN(500,$B$1-Tabela1[[#This Row],[Entry]])</f>
        <v>500</v>
      </c>
      <c r="R2224" s="41">
        <f>(0.25-Tabela1[[#This Row],[days]]/2000)*$L$2+(Tabela1[[#This Row],[days]]/2000+0.75)*(IF(Tabela1[[#This Row],[real]]&gt;Tabela1[[#This Row],[AV2]],0.4*Tabela1[[#This Row],[real]]+0.6*Tabela1[[#This Row],[AV2]],Tabela1[[#This Row],[AV2]]))</f>
        <v>3.8566960049745438</v>
      </c>
      <c r="S2224" s="42">
        <f>Tabela1[[#This Row],[real]]-Tabela1[[#This Row],[AV2]]</f>
        <v>-2.3120466079327606E-2</v>
      </c>
      <c r="T2224" s="64">
        <f>Tabela1[[#This Row],[real]]/Tabela1[[#This Row],[AV2]]</f>
        <v>0.99400511057923524</v>
      </c>
      <c r="U2224" s="168">
        <v>43253</v>
      </c>
      <c r="V2224" s="191" t="s">
        <v>4676</v>
      </c>
      <c r="W2224" s="191"/>
      <c r="X2224" s="2"/>
    </row>
    <row r="2225" spans="1:24" x14ac:dyDescent="0.2">
      <c r="A2225" s="65">
        <v>2479847</v>
      </c>
      <c r="B2225" s="65" t="s">
        <v>3092</v>
      </c>
      <c r="C2225" s="65" t="s">
        <v>3135</v>
      </c>
      <c r="D2225" s="39">
        <v>3</v>
      </c>
      <c r="E2225" s="41">
        <v>3.1160989097095668</v>
      </c>
      <c r="F2225" s="116">
        <v>2007</v>
      </c>
      <c r="G22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5" s="39"/>
      <c r="I2225" s="41">
        <v>0.47</v>
      </c>
      <c r="J2225" s="23">
        <f>(Tabela1[[#This Row],[real]]-1)^3/Tabela1[[#This Row],[Z]]*0.00002</f>
        <v>4.0321810849880667E-4</v>
      </c>
      <c r="K2225" s="66">
        <v>2488.2279359167896</v>
      </c>
      <c r="L2225" s="66">
        <v>4108.3255162545229</v>
      </c>
      <c r="M2225" s="67">
        <v>42659</v>
      </c>
      <c r="N2225" s="22">
        <f>IF(Tabela1[[#This Row],[Entry]]=$B$1,Tabela1[[#This Row],[real]],Tabela1[[#This Row],[L2]]/Tabela1[[#This Row],[days2]])</f>
        <v>3.259093356163024</v>
      </c>
      <c r="O2225" s="42">
        <f>IF(Tabela1[[#This Row],[Entry]]=$B$1,Tabela1[[#This Row],[real]],Tabela1[[#This Row],[L]]/($B$1-Tabela1[[#This Row],[Entry]]))</f>
        <v>3.2683576103854599</v>
      </c>
      <c r="P2225" s="115">
        <v>763.47243358693322</v>
      </c>
      <c r="Q2225" s="43">
        <f>MIN(500,$B$1-Tabela1[[#This Row],[Entry]])</f>
        <v>500</v>
      </c>
      <c r="R2225" s="41">
        <f>(0.25-Tabela1[[#This Row],[days]]/2000)*$L$2+(Tabela1[[#This Row],[days]]/2000+0.75)*(IF(Tabela1[[#This Row],[real]]&gt;Tabela1[[#This Row],[AV2]],0.4*Tabela1[[#This Row],[real]]+0.6*Tabela1[[#This Row],[AV2]],Tabela1[[#This Row],[AV2]]))</f>
        <v>3.259093356163024</v>
      </c>
      <c r="S2225" s="42">
        <f>Tabela1[[#This Row],[real]]-Tabela1[[#This Row],[AV2]]</f>
        <v>-0.14299444645345716</v>
      </c>
      <c r="T2225" s="64">
        <f>Tabela1[[#This Row],[real]]/Tabela1[[#This Row],[AV2]]</f>
        <v>0.9561244705730656</v>
      </c>
      <c r="U2225" s="168">
        <v>43252</v>
      </c>
      <c r="V2225" s="191" t="s">
        <v>3941</v>
      </c>
      <c r="W2225" s="191"/>
      <c r="X2225" s="2"/>
    </row>
    <row r="2226" spans="1:24" x14ac:dyDescent="0.2">
      <c r="A2226" s="65">
        <v>389631</v>
      </c>
      <c r="B2226" s="65" t="s">
        <v>470</v>
      </c>
      <c r="C2226" s="65" t="s">
        <v>471</v>
      </c>
      <c r="D2226" s="39">
        <v>3.5</v>
      </c>
      <c r="E2226" s="41">
        <v>3.2248329975505441</v>
      </c>
      <c r="F2226" s="116">
        <v>2005</v>
      </c>
      <c r="G22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3.0152498955775902</v>
      </c>
      <c r="H2226" s="39"/>
      <c r="I2226" s="41">
        <v>0.66999999999999993</v>
      </c>
      <c r="J2226" s="23">
        <f>(Tabela1[[#This Row],[real]]-1)^3/Tabela1[[#This Row],[Z]]*0.00002</f>
        <v>3.2873613467629452E-4</v>
      </c>
      <c r="K2226" s="66">
        <v>2851.8648010496963</v>
      </c>
      <c r="L2226" s="66">
        <v>4859.9429701786466</v>
      </c>
      <c r="M2226" s="67">
        <v>42409</v>
      </c>
      <c r="N2226" s="22">
        <f>IF(Tabela1[[#This Row],[Entry]]=$B$1,Tabela1[[#This Row],[real]],Tabela1[[#This Row],[L2]]/Tabela1[[#This Row],[days2]])</f>
        <v>3.2420629331423299</v>
      </c>
      <c r="O2226" s="42">
        <f>IF(Tabela1[[#This Row],[Entry]]=$B$1,Tabela1[[#This Row],[real]],Tabela1[[#This Row],[L]]/($B$1-Tabela1[[#This Row],[Entry]]))</f>
        <v>3.2249123889705684</v>
      </c>
      <c r="P2226" s="115">
        <v>879.64510864246586</v>
      </c>
      <c r="Q2226" s="43">
        <f>MIN(500,$B$1-Tabela1[[#This Row],[Entry]])</f>
        <v>500</v>
      </c>
      <c r="R2226" s="41">
        <f>(0.25-Tabela1[[#This Row],[days]]/2000)*$L$2+(Tabela1[[#This Row],[days]]/2000+0.75)*(IF(Tabela1[[#This Row],[real]]&gt;Tabela1[[#This Row],[AV2]],0.4*Tabela1[[#This Row],[real]]+0.6*Tabela1[[#This Row],[AV2]],Tabela1[[#This Row],[AV2]]))</f>
        <v>3.2420629331423299</v>
      </c>
      <c r="S2226" s="42">
        <f>Tabela1[[#This Row],[real]]-Tabela1[[#This Row],[AV2]]</f>
        <v>-1.7229935591785761E-2</v>
      </c>
      <c r="T2226" s="64">
        <f>Tabela1[[#This Row],[real]]/Tabela1[[#This Row],[AV2]]</f>
        <v>0.99468550242635612</v>
      </c>
      <c r="U2226" s="168">
        <v>43251</v>
      </c>
      <c r="V2226" s="191" t="s">
        <v>5079</v>
      </c>
      <c r="W2226" s="191"/>
      <c r="X2226" s="2"/>
    </row>
    <row r="2227" spans="1:24" x14ac:dyDescent="0.2">
      <c r="A2227" s="290">
        <v>8274563</v>
      </c>
      <c r="B2227" s="290" t="s">
        <v>5271</v>
      </c>
      <c r="C2227" s="290" t="s">
        <v>5272</v>
      </c>
      <c r="D2227" s="291">
        <v>3</v>
      </c>
      <c r="E2227" s="292">
        <v>3.0001355555394933</v>
      </c>
      <c r="F2227" s="116">
        <v>2017</v>
      </c>
      <c r="G22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7" s="291"/>
      <c r="I2227" s="292">
        <v>0.39</v>
      </c>
      <c r="J2227" s="269">
        <f>(Tabela1[[#This Row],[real]]-1)^3/Tabela1[[#This Row],[Z]]*0.00002</f>
        <v>4.1033983470401209E-4</v>
      </c>
      <c r="K2227" s="294">
        <v>1538.0966812284148</v>
      </c>
      <c r="L2227" s="66">
        <v>2121.2908451882809</v>
      </c>
      <c r="M2227" s="274">
        <v>43251</v>
      </c>
      <c r="N2227" s="272">
        <f>IF(Tabela1[[#This Row],[Entry]]=$B$1,Tabela1[[#This Row],[real]],Tabela1[[#This Row],[L2]]/Tabela1[[#This Row],[days2]])</f>
        <v>3.1654752509154847</v>
      </c>
      <c r="O2227" s="295">
        <f>IF(Tabela1[[#This Row],[Entry]]=$B$1,Tabela1[[#This Row],[real]],Tabela1[[#This Row],[L]]/($B$1-Tabela1[[#This Row],[Entry]]))</f>
        <v>3.189911045395911</v>
      </c>
      <c r="P2227" s="293">
        <v>485.89755386133032</v>
      </c>
      <c r="Q2227" s="296">
        <f>MIN(500,$B$1-Tabela1[[#This Row],[Entry]])</f>
        <v>500</v>
      </c>
      <c r="R2227" s="292">
        <f>(0.25-Tabela1[[#This Row],[days]]/2000)*$L$2+(Tabela1[[#This Row],[days]]/2000+0.75)*(IF(Tabela1[[#This Row],[real]]&gt;Tabela1[[#This Row],[AV2]],0.4*Tabela1[[#This Row],[real]]+0.6*Tabela1[[#This Row],[AV2]],Tabela1[[#This Row],[AV2]]))</f>
        <v>3.1654752509154847</v>
      </c>
      <c r="S2227" s="295">
        <f>Tabela1[[#This Row],[real]]-Tabela1[[#This Row],[AV2]]</f>
        <v>-0.16533969537599136</v>
      </c>
      <c r="T2227" s="295">
        <f>Tabela1[[#This Row],[real]]/Tabela1[[#This Row],[AV2]]</f>
        <v>0.94776781296010015</v>
      </c>
      <c r="U2227" s="274">
        <v>43251</v>
      </c>
      <c r="V2227" s="275" t="s">
        <v>3947</v>
      </c>
      <c r="W2227" s="191"/>
      <c r="X2227" s="2"/>
    </row>
    <row r="2228" spans="1:24" x14ac:dyDescent="0.2">
      <c r="A2228" s="290">
        <v>6689531</v>
      </c>
      <c r="B2228" s="290" t="s">
        <v>4715</v>
      </c>
      <c r="C2228" s="290" t="s">
        <v>5273</v>
      </c>
      <c r="D2228" s="291">
        <v>3</v>
      </c>
      <c r="E2228" s="292">
        <v>3.0352858281897399</v>
      </c>
      <c r="F2228" s="116">
        <v>2015</v>
      </c>
      <c r="G22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8" s="291"/>
      <c r="I2228" s="292">
        <v>0.37</v>
      </c>
      <c r="J2228" s="269">
        <f>(Tabela1[[#This Row],[real]]-1)^3/Tabela1[[#This Row],[Z]]*0.00002</f>
        <v>4.5572672488234094E-4</v>
      </c>
      <c r="K2228" s="294">
        <v>1565.7697585431536</v>
      </c>
      <c r="L2228" s="66">
        <v>2161.4905449666408</v>
      </c>
      <c r="M2228" s="274">
        <v>43251</v>
      </c>
      <c r="N2228" s="272">
        <f>IF(Tabela1[[#This Row],[Entry]]=$B$1,Tabela1[[#This Row],[real]],Tabela1[[#This Row],[L2]]/Tabela1[[#This Row],[days2]])</f>
        <v>3.2224277444911906</v>
      </c>
      <c r="O2228" s="295">
        <f>IF(Tabela1[[#This Row],[Entry]]=$B$1,Tabela1[[#This Row],[real]],Tabela1[[#This Row],[L]]/($B$1-Tabela1[[#This Row],[Entry]]))</f>
        <v>3.2503617217543468</v>
      </c>
      <c r="P2228" s="293">
        <v>485.89755386133032</v>
      </c>
      <c r="Q2228" s="296">
        <f>MIN(500,$B$1-Tabela1[[#This Row],[Entry]])</f>
        <v>500</v>
      </c>
      <c r="R2228" s="292">
        <f>(0.25-Tabela1[[#This Row],[days]]/2000)*$L$2+(Tabela1[[#This Row],[days]]/2000+0.75)*(IF(Tabela1[[#This Row],[real]]&gt;Tabela1[[#This Row],[AV2]],0.4*Tabela1[[#This Row],[real]]+0.6*Tabela1[[#This Row],[AV2]],Tabela1[[#This Row],[AV2]]))</f>
        <v>3.2224277444911906</v>
      </c>
      <c r="S2228" s="295">
        <f>Tabela1[[#This Row],[real]]-Tabela1[[#This Row],[AV2]]</f>
        <v>-0.18714191630145072</v>
      </c>
      <c r="T2228" s="295">
        <f>Tabela1[[#This Row],[real]]/Tabela1[[#This Row],[AV2]]</f>
        <v>0.9419251784244429</v>
      </c>
      <c r="U2228" s="274">
        <v>43251</v>
      </c>
      <c r="V2228" s="275" t="s">
        <v>4055</v>
      </c>
      <c r="W2228" s="191"/>
      <c r="X2228" s="2"/>
    </row>
    <row r="2229" spans="1:24" x14ac:dyDescent="0.2">
      <c r="A2229" s="65">
        <v>101411</v>
      </c>
      <c r="B2229" s="65" t="s">
        <v>2324</v>
      </c>
      <c r="C2229" s="65" t="s">
        <v>534</v>
      </c>
      <c r="D2229" s="39">
        <v>3</v>
      </c>
      <c r="E2229" s="41">
        <v>3.1505634915914249</v>
      </c>
      <c r="F2229" s="116">
        <v>1984</v>
      </c>
      <c r="G22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29" s="39"/>
      <c r="I2229" s="41">
        <v>0.48</v>
      </c>
      <c r="J2229" s="23">
        <f>(Tabela1[[#This Row],[real]]-1)^3/Tabela1[[#This Row],[Z]]*0.00002</f>
        <v>4.1442463616020409E-4</v>
      </c>
      <c r="K2229" s="66">
        <v>2610.7356268012913</v>
      </c>
      <c r="L2229" s="66">
        <v>4362.3972687728483</v>
      </c>
      <c r="M2229" s="67">
        <v>42409</v>
      </c>
      <c r="N2229" s="22">
        <f>IF(Tabela1[[#This Row],[Entry]]=$B$1,Tabela1[[#This Row],[real]],Tabela1[[#This Row],[L2]]/Tabela1[[#This Row],[days2]])</f>
        <v>2.9679419588092451</v>
      </c>
      <c r="O2229" s="42">
        <f>IF(Tabela1[[#This Row],[Entry]]=$B$1,Tabela1[[#This Row],[real]],Tabela1[[#This Row],[L]]/($B$1-Tabela1[[#This Row],[Entry]]))</f>
        <v>2.8947559845871589</v>
      </c>
      <c r="P2229" s="115">
        <v>879.64510864246586</v>
      </c>
      <c r="Q2229" s="43">
        <f>MIN(500,$B$1-Tabela1[[#This Row],[Entry]])</f>
        <v>500</v>
      </c>
      <c r="R2229" s="41">
        <f>(0.25-Tabela1[[#This Row],[days]]/2000)*$L$2+(Tabela1[[#This Row],[days]]/2000+0.75)*(IF(Tabela1[[#This Row],[real]]&gt;Tabela1[[#This Row],[AV2]],0.4*Tabela1[[#This Row],[real]]+0.6*Tabela1[[#This Row],[AV2]],Tabela1[[#This Row],[AV2]]))</f>
        <v>3.0409905719221166</v>
      </c>
      <c r="S2229" s="42">
        <f>Tabela1[[#This Row],[real]]-Tabela1[[#This Row],[AV2]]</f>
        <v>0.18262153278217985</v>
      </c>
      <c r="T2229" s="64">
        <f>Tabela1[[#This Row],[real]]/Tabela1[[#This Row],[AV2]]</f>
        <v>1.061531369318101</v>
      </c>
      <c r="U2229" s="168">
        <v>43251</v>
      </c>
      <c r="V2229" s="191" t="s">
        <v>5210</v>
      </c>
      <c r="W2229" s="191"/>
      <c r="X2229" s="2"/>
    </row>
    <row r="2230" spans="1:24" x14ac:dyDescent="0.2">
      <c r="A2230" s="65">
        <v>2718861</v>
      </c>
      <c r="B2230" s="65" t="s">
        <v>532</v>
      </c>
      <c r="C2230" s="65" t="s">
        <v>532</v>
      </c>
      <c r="D2230" s="39">
        <v>3</v>
      </c>
      <c r="E2230" s="41">
        <v>3.1832158414189764</v>
      </c>
      <c r="F2230" s="116">
        <v>2010</v>
      </c>
      <c r="G22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0" s="39"/>
      <c r="I2230" s="41">
        <v>0.57999999999999996</v>
      </c>
      <c r="J2230" s="23">
        <f>(Tabela1[[#This Row],[real]]-1)^3/Tabela1[[#This Row],[Z]]*0.00002</f>
        <v>3.5883270902880492E-4</v>
      </c>
      <c r="K2230" s="66">
        <v>2764.6508349252549</v>
      </c>
      <c r="L2230" s="66">
        <v>4685.5194655937039</v>
      </c>
      <c r="M2230" s="67">
        <v>42409</v>
      </c>
      <c r="N2230" s="22">
        <f>IF(Tabela1[[#This Row],[Entry]]=$B$1,Tabela1[[#This Row],[real]],Tabela1[[#This Row],[L2]]/Tabela1[[#This Row],[days2]])</f>
        <v>3.1429161689898679</v>
      </c>
      <c r="O2230" s="42">
        <f>IF(Tabela1[[#This Row],[Entry]]=$B$1,Tabela1[[#This Row],[real]],Tabela1[[#This Row],[L]]/($B$1-Tabela1[[#This Row],[Entry]]))</f>
        <v>3.1091701828757161</v>
      </c>
      <c r="P2230" s="115">
        <v>879.64510864246586</v>
      </c>
      <c r="Q2230" s="43">
        <f>MIN(500,$B$1-Tabela1[[#This Row],[Entry]])</f>
        <v>500</v>
      </c>
      <c r="R2230" s="41">
        <f>(0.25-Tabela1[[#This Row],[days]]/2000)*$L$2+(Tabela1[[#This Row],[days]]/2000+0.75)*(IF(Tabela1[[#This Row],[real]]&gt;Tabela1[[#This Row],[AV2]],0.4*Tabela1[[#This Row],[real]]+0.6*Tabela1[[#This Row],[AV2]],Tabela1[[#This Row],[AV2]]))</f>
        <v>3.1590360379615112</v>
      </c>
      <c r="S2230" s="42">
        <f>Tabela1[[#This Row],[real]]-Tabela1[[#This Row],[AV2]]</f>
        <v>4.029967242910848E-2</v>
      </c>
      <c r="T2230" s="64">
        <f>Tabela1[[#This Row],[real]]/Tabela1[[#This Row],[AV2]]</f>
        <v>1.0128223822279232</v>
      </c>
      <c r="U2230" s="168">
        <v>43251</v>
      </c>
      <c r="V2230" s="191" t="s">
        <v>4009</v>
      </c>
      <c r="W2230" s="191"/>
      <c r="X2230" s="2"/>
    </row>
    <row r="2231" spans="1:24" x14ac:dyDescent="0.2">
      <c r="A2231" s="65">
        <v>2132</v>
      </c>
      <c r="B2231" s="65" t="s">
        <v>340</v>
      </c>
      <c r="C2231" s="65" t="s">
        <v>2612</v>
      </c>
      <c r="D2231" s="39">
        <v>3.5</v>
      </c>
      <c r="E2231" s="41">
        <v>3.3899753204474115</v>
      </c>
      <c r="F2231" s="116">
        <v>2001</v>
      </c>
      <c r="G22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1" s="39"/>
      <c r="I2231" s="41">
        <v>0.7</v>
      </c>
      <c r="J2231" s="23">
        <f>(Tabela1[[#This Row],[real]]-1)^3/Tabela1[[#This Row],[Z]]*0.00002</f>
        <v>3.9004274537571629E-4</v>
      </c>
      <c r="K2231" s="66">
        <v>3082.559679870853</v>
      </c>
      <c r="L2231" s="66">
        <v>5284.6264342873956</v>
      </c>
      <c r="M2231" s="67">
        <v>42409</v>
      </c>
      <c r="N2231" s="22">
        <f>IF(Tabela1[[#This Row],[Entry]]=$B$1,Tabela1[[#This Row],[real]],Tabela1[[#This Row],[L2]]/Tabela1[[#This Row],[days2]])</f>
        <v>3.5043219698317762</v>
      </c>
      <c r="O2231" s="42">
        <f>IF(Tabela1[[#This Row],[Entry]]=$B$1,Tabela1[[#This Row],[real]],Tabela1[[#This Row],[L]]/($B$1-Tabela1[[#This Row],[Entry]]))</f>
        <v>3.5067195980672832</v>
      </c>
      <c r="P2231" s="115">
        <v>879.64510864246586</v>
      </c>
      <c r="Q2231" s="43">
        <f>MIN(500,$B$1-Tabela1[[#This Row],[Entry]])</f>
        <v>500</v>
      </c>
      <c r="R2231" s="41">
        <f>(0.25-Tabela1[[#This Row],[days]]/2000)*$L$2+(Tabela1[[#This Row],[days]]/2000+0.75)*(IF(Tabela1[[#This Row],[real]]&gt;Tabela1[[#This Row],[AV2]],0.4*Tabela1[[#This Row],[real]]+0.6*Tabela1[[#This Row],[AV2]],Tabela1[[#This Row],[AV2]]))</f>
        <v>3.5043219698317762</v>
      </c>
      <c r="S2231" s="42">
        <f>Tabela1[[#This Row],[real]]-Tabela1[[#This Row],[AV2]]</f>
        <v>-0.11434664938436478</v>
      </c>
      <c r="T2231" s="64">
        <f>Tabela1[[#This Row],[real]]/Tabela1[[#This Row],[AV2]]</f>
        <v>0.96736982207435296</v>
      </c>
      <c r="U2231" s="168">
        <v>43251</v>
      </c>
      <c r="V2231" s="191" t="s">
        <v>4087</v>
      </c>
      <c r="W2231" s="191"/>
      <c r="X2231" s="2"/>
    </row>
    <row r="2232" spans="1:24" x14ac:dyDescent="0.2">
      <c r="A2232" s="65">
        <v>671103</v>
      </c>
      <c r="B2232" s="65" t="s">
        <v>1828</v>
      </c>
      <c r="C2232" s="65" t="s">
        <v>2739</v>
      </c>
      <c r="D2232" s="39">
        <v>3</v>
      </c>
      <c r="E2232" s="41">
        <v>2.9502397476310875</v>
      </c>
      <c r="F2232" s="116">
        <v>2006</v>
      </c>
      <c r="G22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2" s="39"/>
      <c r="I2232" s="41">
        <v>0.29999999999999993</v>
      </c>
      <c r="J2232" s="23">
        <f>(Tabela1[[#This Row],[real]]-1)^3/Tabela1[[#This Row],[Z]]*0.00002</f>
        <v>4.9450735049114223E-4</v>
      </c>
      <c r="K2232" s="66">
        <v>2543.2730593904143</v>
      </c>
      <c r="L2232" s="66">
        <v>4280.6756237856916</v>
      </c>
      <c r="M2232" s="67">
        <v>42421</v>
      </c>
      <c r="N2232" s="22">
        <f>IF(Tabela1[[#This Row],[Entry]]=$B$1,Tabela1[[#This Row],[real]],Tabela1[[#This Row],[L2]]/Tabela1[[#This Row],[days2]])</f>
        <v>2.9096942946582494</v>
      </c>
      <c r="O2232" s="42">
        <f>IF(Tabela1[[#This Row],[Entry]]=$B$1,Tabela1[[#This Row],[real]],Tabela1[[#This Row],[L]]/($B$1-Tabela1[[#This Row],[Entry]]))</f>
        <v>2.8633281764452785</v>
      </c>
      <c r="P2232" s="115">
        <v>874.06882023980052</v>
      </c>
      <c r="Q2232" s="43">
        <f>MIN(500,$B$1-Tabela1[[#This Row],[Entry]])</f>
        <v>500</v>
      </c>
      <c r="R2232" s="41">
        <f>(0.25-Tabela1[[#This Row],[days]]/2000)*$L$2+(Tabela1[[#This Row],[days]]/2000+0.75)*(IF(Tabela1[[#This Row],[real]]&gt;Tabela1[[#This Row],[AV2]],0.4*Tabela1[[#This Row],[real]]+0.6*Tabela1[[#This Row],[AV2]],Tabela1[[#This Row],[AV2]]))</f>
        <v>2.9259124758473849</v>
      </c>
      <c r="S2232" s="42">
        <f>Tabela1[[#This Row],[real]]-Tabela1[[#This Row],[AV2]]</f>
        <v>4.0545452972838181E-2</v>
      </c>
      <c r="T2232" s="64">
        <f>Tabela1[[#This Row],[real]]/Tabela1[[#This Row],[AV2]]</f>
        <v>1.0139346092293178</v>
      </c>
      <c r="U2232" s="168">
        <v>43250</v>
      </c>
      <c r="V2232" s="191" t="s">
        <v>4965</v>
      </c>
      <c r="W2232" s="191"/>
      <c r="X2232" s="2"/>
    </row>
    <row r="2233" spans="1:24" x14ac:dyDescent="0.2">
      <c r="A2233" s="341">
        <v>39885</v>
      </c>
      <c r="B2233" s="341" t="s">
        <v>732</v>
      </c>
      <c r="C2233" s="341" t="s">
        <v>5268</v>
      </c>
      <c r="D2233" s="342">
        <v>3.5</v>
      </c>
      <c r="E2233" s="343">
        <v>3.2010811658591414</v>
      </c>
      <c r="F2233" s="116">
        <v>1989</v>
      </c>
      <c r="G22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5.8609486700387823</v>
      </c>
      <c r="H2233" s="342"/>
      <c r="I2233" s="343">
        <v>0.37</v>
      </c>
      <c r="J2233" s="251">
        <f>(Tabela1[[#This Row],[real]]-1)^3/Tabela1[[#This Row],[Z]]*0.00002</f>
        <v>5.7641655375178309E-4</v>
      </c>
      <c r="K2233" s="345">
        <v>1675.884130969423</v>
      </c>
      <c r="L2233" s="66">
        <v>2320.0594008061498</v>
      </c>
      <c r="M2233" s="256">
        <v>43249</v>
      </c>
      <c r="N2233" s="254">
        <f>IF(Tabela1[[#This Row],[Entry]]=$B$1,Tabela1[[#This Row],[real]],Tabela1[[#This Row],[L2]]/Tabela1[[#This Row],[days2]])</f>
        <v>3.4417688328524525</v>
      </c>
      <c r="O2233" s="346">
        <f>IF(Tabela1[[#This Row],[Entry]]=$B$1,Tabela1[[#This Row],[real]],Tabela1[[#This Row],[L]]/($B$1-Tabela1[[#This Row],[Entry]]))</f>
        <v>3.4783499262461017</v>
      </c>
      <c r="P2233" s="344">
        <v>486.92524465116151</v>
      </c>
      <c r="Q2233" s="347">
        <f>MIN(500,$B$1-Tabela1[[#This Row],[Entry]])</f>
        <v>500</v>
      </c>
      <c r="R2233" s="343">
        <f>(0.25-Tabela1[[#This Row],[days]]/2000)*$L$2+(Tabela1[[#This Row],[days]]/2000+0.75)*(IF(Tabela1[[#This Row],[real]]&gt;Tabela1[[#This Row],[AV2]],0.4*Tabela1[[#This Row],[real]]+0.6*Tabela1[[#This Row],[AV2]],Tabela1[[#This Row],[AV2]]))</f>
        <v>3.4417688328524525</v>
      </c>
      <c r="S2233" s="346">
        <f>Tabela1[[#This Row],[real]]-Tabela1[[#This Row],[AV2]]</f>
        <v>-0.24068766699331112</v>
      </c>
      <c r="T2233" s="346">
        <f>Tabela1[[#This Row],[real]]/Tabela1[[#This Row],[AV2]]</f>
        <v>0.930068613354885</v>
      </c>
      <c r="U2233" s="256">
        <v>43249</v>
      </c>
      <c r="V2233" s="191" t="s">
        <v>4857</v>
      </c>
      <c r="W2233" s="191"/>
      <c r="X2233" s="2"/>
    </row>
    <row r="2234" spans="1:24" x14ac:dyDescent="0.2">
      <c r="A2234" s="65">
        <v>3409119</v>
      </c>
      <c r="B2234" s="65" t="s">
        <v>2590</v>
      </c>
      <c r="C2234" s="65" t="s">
        <v>2590</v>
      </c>
      <c r="D2234" s="39">
        <v>3</v>
      </c>
      <c r="E2234" s="41">
        <v>3.1159663642635405</v>
      </c>
      <c r="F2234" s="116">
        <v>1984</v>
      </c>
      <c r="G22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4" s="39"/>
      <c r="I2234" s="41">
        <v>0.48</v>
      </c>
      <c r="J2234" s="23">
        <f>(Tabela1[[#This Row],[real]]-1)^3/Tabela1[[#This Row],[Z]]*0.00002</f>
        <v>3.9474354564965737E-4</v>
      </c>
      <c r="K2234" s="66">
        <v>2764.7607480066304</v>
      </c>
      <c r="L2234" s="66">
        <v>4705.288602362456</v>
      </c>
      <c r="M2234" s="67">
        <v>42409</v>
      </c>
      <c r="N2234" s="22">
        <f>IF(Tabela1[[#This Row],[Entry]]=$B$1,Tabela1[[#This Row],[real]],Tabela1[[#This Row],[L2]]/Tabela1[[#This Row],[days2]])</f>
        <v>3.1430411206098969</v>
      </c>
      <c r="O2234" s="42">
        <f>IF(Tabela1[[#This Row],[Entry]]=$B$1,Tabela1[[#This Row],[real]],Tabela1[[#This Row],[L]]/($B$1-Tabela1[[#This Row],[Entry]]))</f>
        <v>3.1222883890925388</v>
      </c>
      <c r="P2234" s="115">
        <v>879.64510864246586</v>
      </c>
      <c r="Q2234" s="43">
        <f>MIN(500,$B$1-Tabela1[[#This Row],[Entry]])</f>
        <v>500</v>
      </c>
      <c r="R2234" s="41">
        <f>(0.25-Tabela1[[#This Row],[days]]/2000)*$L$2+(Tabela1[[#This Row],[days]]/2000+0.75)*(IF(Tabela1[[#This Row],[real]]&gt;Tabela1[[#This Row],[AV2]],0.4*Tabela1[[#This Row],[real]]+0.6*Tabela1[[#This Row],[AV2]],Tabela1[[#This Row],[AV2]]))</f>
        <v>3.1430411206098969</v>
      </c>
      <c r="S2234" s="42">
        <f>Tabela1[[#This Row],[real]]-Tabela1[[#This Row],[AV2]]</f>
        <v>-2.7074756346356477E-2</v>
      </c>
      <c r="T2234" s="64">
        <f>Tabela1[[#This Row],[real]]/Tabela1[[#This Row],[AV2]]</f>
        <v>0.99138580905963369</v>
      </c>
      <c r="U2234" s="168">
        <v>43249</v>
      </c>
      <c r="V2234" s="191" t="s">
        <v>5158</v>
      </c>
      <c r="W2234" s="191"/>
      <c r="X2234" s="2"/>
    </row>
    <row r="2235" spans="1:24" x14ac:dyDescent="0.2">
      <c r="A2235" s="65">
        <v>126</v>
      </c>
      <c r="B2235" s="65" t="s">
        <v>742</v>
      </c>
      <c r="C2235" s="65" t="s">
        <v>2338</v>
      </c>
      <c r="D2235" s="39">
        <v>3.5</v>
      </c>
      <c r="E2235" s="41">
        <v>3.2770976502489226</v>
      </c>
      <c r="F2235" s="116">
        <v>1991</v>
      </c>
      <c r="G22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5" s="39"/>
      <c r="I2235" s="41">
        <v>0.56999999999999995</v>
      </c>
      <c r="J2235" s="23">
        <f>(Tabela1[[#This Row],[real]]-1)^3/Tabela1[[#This Row],[Z]]*0.00002</f>
        <v>4.1428585503055289E-4</v>
      </c>
      <c r="K2235" s="66">
        <v>2837.3638875851179</v>
      </c>
      <c r="L2235" s="66">
        <v>4799.1573910236439</v>
      </c>
      <c r="M2235" s="67">
        <v>42409</v>
      </c>
      <c r="N2235" s="22">
        <f>IF(Tabela1[[#This Row],[Entry]]=$B$1,Tabela1[[#This Row],[real]],Tabela1[[#This Row],[L2]]/Tabela1[[#This Row],[days2]])</f>
        <v>3.2255779742400321</v>
      </c>
      <c r="O2235" s="42">
        <f>IF(Tabela1[[#This Row],[Entry]]=$B$1,Tabela1[[#This Row],[real]],Tabela1[[#This Row],[L]]/($B$1-Tabela1[[#This Row],[Entry]]))</f>
        <v>3.1845769018073282</v>
      </c>
      <c r="P2235" s="115">
        <v>879.64510864246586</v>
      </c>
      <c r="Q2235" s="43">
        <f>MIN(500,$B$1-Tabela1[[#This Row],[Entry]])</f>
        <v>500</v>
      </c>
      <c r="R2235" s="41">
        <f>(0.25-Tabela1[[#This Row],[days]]/2000)*$L$2+(Tabela1[[#This Row],[days]]/2000+0.75)*(IF(Tabela1[[#This Row],[real]]&gt;Tabela1[[#This Row],[AV2]],0.4*Tabela1[[#This Row],[real]]+0.6*Tabela1[[#This Row],[AV2]],Tabela1[[#This Row],[AV2]]))</f>
        <v>3.2461858446435885</v>
      </c>
      <c r="S2235" s="42">
        <f>Tabela1[[#This Row],[real]]-Tabela1[[#This Row],[AV2]]</f>
        <v>5.1519676008890514E-2</v>
      </c>
      <c r="T2235" s="64">
        <f>Tabela1[[#This Row],[real]]/Tabela1[[#This Row],[AV2]]</f>
        <v>1.015972230843692</v>
      </c>
      <c r="U2235" s="168">
        <v>43249</v>
      </c>
      <c r="V2235" s="191" t="s">
        <v>4833</v>
      </c>
      <c r="W2235" s="191"/>
      <c r="X2235" s="2"/>
    </row>
    <row r="2236" spans="1:24" x14ac:dyDescent="0.2">
      <c r="A2236" s="65">
        <v>96939</v>
      </c>
      <c r="B2236" s="65" t="s">
        <v>2300</v>
      </c>
      <c r="C2236" s="65" t="s">
        <v>1349</v>
      </c>
      <c r="D2236" s="39">
        <v>2.5</v>
      </c>
      <c r="E2236" s="41">
        <v>2.4361919433564605</v>
      </c>
      <c r="F2236" s="116">
        <v>2004</v>
      </c>
      <c r="G22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6" s="39"/>
      <c r="I2236" s="41">
        <v>0.63</v>
      </c>
      <c r="J2236" s="23">
        <f>(Tabela1[[#This Row],[real]]-1)^3/Tabela1[[#This Row],[Z]]*0.00002</f>
        <v>9.4043093066864932E-5</v>
      </c>
      <c r="K2236" s="66">
        <v>2175.2269014048907</v>
      </c>
      <c r="L2236" s="66">
        <v>3732.5517673039622</v>
      </c>
      <c r="M2236" s="67">
        <v>42409</v>
      </c>
      <c r="N2236" s="22">
        <f>IF(Tabela1[[#This Row],[Entry]]=$B$1,Tabela1[[#This Row],[real]],Tabela1[[#This Row],[L2]]/Tabela1[[#This Row],[days2]])</f>
        <v>2.4728460148682729</v>
      </c>
      <c r="O2236" s="42">
        <f>IF(Tabela1[[#This Row],[Entry]]=$B$1,Tabela1[[#This Row],[real]],Tabela1[[#This Row],[L]]/($B$1-Tabela1[[#This Row],[Entry]]))</f>
        <v>2.476809400997984</v>
      </c>
      <c r="P2236" s="115">
        <v>879.64510864246586</v>
      </c>
      <c r="Q2236" s="43">
        <f>MIN(500,$B$1-Tabela1[[#This Row],[Entry]])</f>
        <v>500</v>
      </c>
      <c r="R2236" s="572">
        <f>(0.25-Tabela1[[#This Row],[days]]/2000)*$L$2+(Tabela1[[#This Row],[days]]/2000+0.75)*(IF(Tabela1[[#This Row],[real]]&gt;Tabela1[[#This Row],[AV2]],0.4*Tabela1[[#This Row],[real]]+0.6*Tabela1[[#This Row],[AV2]],Tabela1[[#This Row],[AV2]]))</f>
        <v>2.4728460148682729</v>
      </c>
      <c r="S2236" s="42">
        <f>Tabela1[[#This Row],[real]]-Tabela1[[#This Row],[AV2]]</f>
        <v>-3.6654071511812436E-2</v>
      </c>
      <c r="T2236" s="64">
        <f>Tabela1[[#This Row],[real]]/Tabela1[[#This Row],[AV2]]</f>
        <v>0.98517737404940475</v>
      </c>
      <c r="U2236" s="172">
        <v>43248</v>
      </c>
      <c r="V2236" s="191" t="s">
        <v>4056</v>
      </c>
      <c r="W2236" s="191"/>
      <c r="X2236" s="2"/>
    </row>
    <row r="2237" spans="1:24" x14ac:dyDescent="0.2">
      <c r="A2237" s="341">
        <v>102871</v>
      </c>
      <c r="B2237" s="341" t="s">
        <v>5265</v>
      </c>
      <c r="C2237" s="341" t="s">
        <v>5264</v>
      </c>
      <c r="D2237" s="342">
        <v>3</v>
      </c>
      <c r="E2237" s="343">
        <v>2.9319013311138504</v>
      </c>
      <c r="F2237" s="116">
        <v>1998</v>
      </c>
      <c r="G22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7" s="342"/>
      <c r="I2237" s="343">
        <v>0.27999999999999997</v>
      </c>
      <c r="J2237" s="251">
        <f>(Tabela1[[#This Row],[real]]-1)^3/Tabela1[[#This Row],[Z]]*0.00002</f>
        <v>5.1502319591919979E-4</v>
      </c>
      <c r="K2237" s="345">
        <v>1537.5302910776668</v>
      </c>
      <c r="L2237" s="66">
        <v>2129.9008546280838</v>
      </c>
      <c r="M2237" s="256">
        <v>43248</v>
      </c>
      <c r="N2237" s="254">
        <f>IF(Tabela1[[#This Row],[Entry]]=$B$1,Tabela1[[#This Row],[real]],Tabela1[[#This Row],[L2]]/Tabela1[[#This Row],[days2]])</f>
        <v>3.1543073859062121</v>
      </c>
      <c r="O2237" s="346">
        <f>IF(Tabela1[[#This Row],[Entry]]=$B$1,Tabela1[[#This Row],[real]],Tabela1[[#This Row],[L]]/($B$1-Tabela1[[#This Row],[Entry]]))</f>
        <v>3.1884743332755745</v>
      </c>
      <c r="P2237" s="344">
        <v>487.43831940651035</v>
      </c>
      <c r="Q2237" s="347">
        <f>MIN(500,$B$1-Tabela1[[#This Row],[Entry]])</f>
        <v>500</v>
      </c>
      <c r="R2237" s="343">
        <f>(0.25-Tabela1[[#This Row],[days]]/2000)*$L$2+(Tabela1[[#This Row],[days]]/2000+0.75)*(IF(Tabela1[[#This Row],[real]]&gt;Tabela1[[#This Row],[AV2]],0.4*Tabela1[[#This Row],[real]]+0.6*Tabela1[[#This Row],[AV2]],Tabela1[[#This Row],[AV2]]))</f>
        <v>3.1543073859062121</v>
      </c>
      <c r="S2237" s="346">
        <f>Tabela1[[#This Row],[real]]-Tabela1[[#This Row],[AV2]]</f>
        <v>-0.22240605479236164</v>
      </c>
      <c r="T2237" s="346">
        <f>Tabela1[[#This Row],[real]]/Tabela1[[#This Row],[AV2]]</f>
        <v>0.92949131851065114</v>
      </c>
      <c r="U2237" s="256">
        <v>43248</v>
      </c>
      <c r="V2237" s="257" t="s">
        <v>5239</v>
      </c>
      <c r="W2237" s="191"/>
      <c r="X2237" s="2"/>
    </row>
    <row r="2238" spans="1:24" x14ac:dyDescent="0.2">
      <c r="A2238" s="341">
        <v>5899950</v>
      </c>
      <c r="B2238" s="341" t="s">
        <v>5266</v>
      </c>
      <c r="C2238" s="341" t="s">
        <v>5267</v>
      </c>
      <c r="D2238" s="342">
        <v>3</v>
      </c>
      <c r="E2238" s="343">
        <v>2.9696061695105178</v>
      </c>
      <c r="F2238" s="116">
        <v>2014</v>
      </c>
      <c r="G22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8" s="342"/>
      <c r="I2238" s="343">
        <v>0.39</v>
      </c>
      <c r="J2238" s="251">
        <f>(Tabela1[[#This Row],[real]]-1)^3/Tabela1[[#This Row],[Z]]*0.00002</f>
        <v>3.9183531622330914E-4</v>
      </c>
      <c r="K2238" s="345">
        <v>1524.5001339625492</v>
      </c>
      <c r="L2238" s="66">
        <v>2104.8865228732529</v>
      </c>
      <c r="M2238" s="256">
        <v>43248</v>
      </c>
      <c r="N2238" s="254">
        <f>IF(Tabela1[[#This Row],[Entry]]=$B$1,Tabela1[[#This Row],[real]],Tabela1[[#This Row],[L2]]/Tabela1[[#This Row],[days2]])</f>
        <v>3.1275754762545809</v>
      </c>
      <c r="O2238" s="346">
        <f>IF(Tabela1[[#This Row],[Entry]]=$B$1,Tabela1[[#This Row],[real]],Tabela1[[#This Row],[L]]/($B$1-Tabela1[[#This Row],[Entry]]))</f>
        <v>3.1510277288521751</v>
      </c>
      <c r="P2238" s="344">
        <v>487.43831940651035</v>
      </c>
      <c r="Q2238" s="347">
        <f>MIN(500,$B$1-Tabela1[[#This Row],[Entry]])</f>
        <v>500</v>
      </c>
      <c r="R2238" s="343">
        <f>(0.25-Tabela1[[#This Row],[days]]/2000)*$L$2+(Tabela1[[#This Row],[days]]/2000+0.75)*(IF(Tabela1[[#This Row],[real]]&gt;Tabela1[[#This Row],[AV2]],0.4*Tabela1[[#This Row],[real]]+0.6*Tabela1[[#This Row],[AV2]],Tabela1[[#This Row],[AV2]]))</f>
        <v>3.1275754762545809</v>
      </c>
      <c r="S2238" s="346">
        <f>Tabela1[[#This Row],[real]]-Tabela1[[#This Row],[AV2]]</f>
        <v>-0.15796930674406306</v>
      </c>
      <c r="T2238" s="346">
        <f>Tabela1[[#This Row],[real]]/Tabela1[[#This Row],[AV2]]</f>
        <v>0.94949144858584233</v>
      </c>
      <c r="U2238" s="256">
        <v>43248</v>
      </c>
      <c r="V2238" s="257" t="s">
        <v>5239</v>
      </c>
      <c r="W2238" s="191"/>
      <c r="X2238" s="2"/>
    </row>
    <row r="2239" spans="1:24" x14ac:dyDescent="0.2">
      <c r="A2239" s="65">
        <v>3154833</v>
      </c>
      <c r="B2239" s="65" t="s">
        <v>2843</v>
      </c>
      <c r="C2239" s="65" t="s">
        <v>2844</v>
      </c>
      <c r="D2239" s="39">
        <v>3.5</v>
      </c>
      <c r="E2239" s="41">
        <v>3.2514168830210788</v>
      </c>
      <c r="F2239" s="116">
        <v>2011</v>
      </c>
      <c r="G22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39" s="39"/>
      <c r="I2239" s="41">
        <v>0.52</v>
      </c>
      <c r="J2239" s="23">
        <f>(Tabela1[[#This Row],[real]]-1)^3/Tabela1[[#This Row],[Z]]*0.00002</f>
        <v>4.3892913325923862E-4</v>
      </c>
      <c r="K2239" s="66">
        <v>2567.5412874138524</v>
      </c>
      <c r="L2239" s="66">
        <v>4226.6536063531576</v>
      </c>
      <c r="M2239" s="67">
        <v>42520</v>
      </c>
      <c r="N2239" s="22">
        <f>IF(Tabela1[[#This Row],[Entry]]=$B$1,Tabela1[[#This Row],[real]],Tabela1[[#This Row],[L2]]/Tabela1[[#This Row],[days2]])</f>
        <v>3.1006539594527789</v>
      </c>
      <c r="O2239" s="42">
        <f>IF(Tabela1[[#This Row],[Entry]]=$B$1,Tabela1[[#This Row],[real]],Tabela1[[#This Row],[L]]/($B$1-Tabela1[[#This Row],[Entry]]))</f>
        <v>3.0276888297658724</v>
      </c>
      <c r="P2239" s="115">
        <v>828.06444091780781</v>
      </c>
      <c r="Q2239" s="43">
        <f>MIN(500,$B$1-Tabela1[[#This Row],[Entry]])</f>
        <v>500</v>
      </c>
      <c r="R2239" s="41">
        <f>(0.25-Tabela1[[#This Row],[days]]/2000)*$L$2+(Tabela1[[#This Row],[days]]/2000+0.75)*(IF(Tabela1[[#This Row],[real]]&gt;Tabela1[[#This Row],[AV2]],0.4*Tabela1[[#This Row],[real]]+0.6*Tabela1[[#This Row],[AV2]],Tabela1[[#This Row],[AV2]]))</f>
        <v>3.1609591288800987</v>
      </c>
      <c r="S2239" s="42">
        <f>Tabela1[[#This Row],[real]]-Tabela1[[#This Row],[AV2]]</f>
        <v>0.1507629235682999</v>
      </c>
      <c r="T2239" s="64">
        <f>Tabela1[[#This Row],[real]]/Tabela1[[#This Row],[AV2]]</f>
        <v>1.0486229439143564</v>
      </c>
      <c r="U2239" s="172">
        <v>43248</v>
      </c>
      <c r="V2239" s="191" t="s">
        <v>4285</v>
      </c>
      <c r="W2239" s="191"/>
      <c r="X2239" s="2"/>
    </row>
    <row r="2240" spans="1:24" x14ac:dyDescent="0.2">
      <c r="A2240" s="65">
        <v>612017</v>
      </c>
      <c r="B2240" s="65" t="s">
        <v>2566</v>
      </c>
      <c r="C2240" s="65" t="s">
        <v>443</v>
      </c>
      <c r="D2240" s="39">
        <v>2.5</v>
      </c>
      <c r="E2240" s="41">
        <v>2.6215537388905727</v>
      </c>
      <c r="F2240" s="116">
        <v>1994</v>
      </c>
      <c r="G22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0" s="39"/>
      <c r="I2240" s="41">
        <v>0.5</v>
      </c>
      <c r="J2240" s="23">
        <f>(Tabela1[[#This Row],[real]]-1)^3/Tabela1[[#This Row],[Z]]*0.00002</f>
        <v>1.7055090533328842E-4</v>
      </c>
      <c r="K2240" s="66">
        <v>2303.1340781758931</v>
      </c>
      <c r="L2240" s="66">
        <v>3928.7792908671045</v>
      </c>
      <c r="M2240" s="67">
        <v>42409</v>
      </c>
      <c r="N2240" s="22">
        <f>IF(Tabela1[[#This Row],[Entry]]=$B$1,Tabela1[[#This Row],[real]],Tabela1[[#This Row],[L2]]/Tabela1[[#This Row],[days2]])</f>
        <v>2.6182537202193528</v>
      </c>
      <c r="O2240" s="42">
        <f>IF(Tabela1[[#This Row],[Entry]]=$B$1,Tabela1[[#This Row],[real]],Tabela1[[#This Row],[L]]/($B$1-Tabela1[[#This Row],[Entry]]))</f>
        <v>2.6070201001108857</v>
      </c>
      <c r="P2240" s="115">
        <v>879.64510864246586</v>
      </c>
      <c r="Q2240" s="43">
        <f>MIN(500,$B$1-Tabela1[[#This Row],[Entry]])</f>
        <v>500</v>
      </c>
      <c r="R224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2.6195737276878406</v>
      </c>
      <c r="S2240" s="42">
        <f>Tabela1[[#This Row],[real]]-Tabela1[[#This Row],[AV2]]</f>
        <v>3.3000186712199842E-3</v>
      </c>
      <c r="T2240" s="64">
        <f>Tabela1[[#This Row],[real]]/Tabela1[[#This Row],[AV2]]</f>
        <v>1.0012603891844918</v>
      </c>
      <c r="U2240" s="168">
        <v>43247</v>
      </c>
      <c r="V2240" s="191" t="s">
        <v>4491</v>
      </c>
      <c r="W2240" s="191"/>
      <c r="X2240" s="2"/>
    </row>
    <row r="2241" spans="1:24" x14ac:dyDescent="0.2">
      <c r="A2241" s="247">
        <v>1981070</v>
      </c>
      <c r="B2241" s="247" t="s">
        <v>5259</v>
      </c>
      <c r="C2241" s="247" t="s">
        <v>5260</v>
      </c>
      <c r="D2241" s="248">
        <v>3</v>
      </c>
      <c r="E2241" s="249">
        <v>2.9245069559231824</v>
      </c>
      <c r="F2241" s="116">
        <v>2009</v>
      </c>
      <c r="G22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1" s="248"/>
      <c r="I2241" s="249">
        <v>0.38</v>
      </c>
      <c r="J2241" s="251">
        <f>(Tabela1[[#This Row],[real]]-1)^3/Tabela1[[#This Row],[Z]]*0.00002</f>
        <v>3.7514991680882316E-4</v>
      </c>
      <c r="K2241" s="252">
        <v>1498.4614728284573</v>
      </c>
      <c r="L2241" s="66">
        <v>2068.9307777295539</v>
      </c>
      <c r="M2241" s="253">
        <v>43247</v>
      </c>
      <c r="N2241" s="254">
        <f>IF(Tabela1[[#This Row],[Entry]]=$B$1,Tabela1[[#This Row],[real]],Tabela1[[#This Row],[L2]]/Tabela1[[#This Row],[days2]])</f>
        <v>3.0709268717581595</v>
      </c>
      <c r="O2241" s="254">
        <f>IF(Tabela1[[#This Row],[Entry]]=$B$1,Tabela1[[#This Row],[real]],Tabela1[[#This Row],[L]]/($B$1-Tabela1[[#This Row],[Entry]]))</f>
        <v>3.0925721640202601</v>
      </c>
      <c r="P2241" s="250">
        <v>487.95088108710382</v>
      </c>
      <c r="Q2241" s="255">
        <f>MIN(500,$B$1-Tabela1[[#This Row],[Entry]])</f>
        <v>500</v>
      </c>
      <c r="R2241" s="249">
        <f>(0.25-Tabela1[[#This Row],[days]]/2000)*$L$2+(Tabela1[[#This Row],[days]]/2000+0.75)*(IF(Tabela1[[#This Row],[real]]&gt;Tabela1[[#This Row],[AV2]],0.4*Tabela1[[#This Row],[real]]+0.6*Tabela1[[#This Row],[AV2]],Tabela1[[#This Row],[AV2]]))</f>
        <v>3.0709268717581595</v>
      </c>
      <c r="S2241" s="254">
        <f>Tabela1[[#This Row],[real]]-Tabela1[[#This Row],[AV2]]</f>
        <v>-0.14641991583497704</v>
      </c>
      <c r="T2241" s="254">
        <f>Tabela1[[#This Row],[real]]/Tabela1[[#This Row],[AV2]]</f>
        <v>0.95232061134977497</v>
      </c>
      <c r="U2241" s="256">
        <v>43247</v>
      </c>
      <c r="V2241" s="257" t="s">
        <v>5045</v>
      </c>
      <c r="W2241" s="191"/>
      <c r="X2241" s="2"/>
    </row>
    <row r="2242" spans="1:24" x14ac:dyDescent="0.2">
      <c r="A2242" s="65">
        <v>189</v>
      </c>
      <c r="B2242" s="65" t="s">
        <v>884</v>
      </c>
      <c r="C2242" s="65" t="s">
        <v>2171</v>
      </c>
      <c r="D2242" s="39">
        <v>3</v>
      </c>
      <c r="E2242" s="41">
        <v>3.1803333205132107</v>
      </c>
      <c r="F2242" s="116">
        <v>1986</v>
      </c>
      <c r="G22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2" s="39"/>
      <c r="I2242" s="41">
        <v>0.65999999999999992</v>
      </c>
      <c r="J2242" s="23">
        <f>(Tabela1[[#This Row],[real]]-1)^3/Tabela1[[#This Row],[Z]]*0.00002</f>
        <v>3.1409045284450771E-4</v>
      </c>
      <c r="K2242" s="66">
        <v>2493.4238487700795</v>
      </c>
      <c r="L2242" s="66">
        <v>4110.0505335569587</v>
      </c>
      <c r="M2242" s="67">
        <v>42409</v>
      </c>
      <c r="N2242" s="22">
        <f>IF(Tabela1[[#This Row],[Entry]]=$B$1,Tabela1[[#This Row],[real]],Tabela1[[#This Row],[L2]]/Tabela1[[#This Row],[days2]])</f>
        <v>2.8345793369079466</v>
      </c>
      <c r="O2242" s="42">
        <f>IF(Tabela1[[#This Row],[Entry]]=$B$1,Tabela1[[#This Row],[real]],Tabela1[[#This Row],[L]]/($B$1-Tabela1[[#This Row],[Entry]]))</f>
        <v>2.7273062598254536</v>
      </c>
      <c r="P2242" s="115">
        <v>879.64510864246586</v>
      </c>
      <c r="Q2242" s="43">
        <f>MIN(500,$B$1-Tabela1[[#This Row],[Entry]])</f>
        <v>500</v>
      </c>
      <c r="R2242" s="41">
        <f>(0.25-Tabela1[[#This Row],[days]]/2000)*$L$2+(Tabela1[[#This Row],[days]]/2000+0.75)*(IF(Tabela1[[#This Row],[real]]&gt;Tabela1[[#This Row],[AV2]],0.4*Tabela1[[#This Row],[real]]+0.6*Tabela1[[#This Row],[AV2]],Tabela1[[#This Row],[AV2]]))</f>
        <v>2.9728809303500521</v>
      </c>
      <c r="S2242" s="42">
        <f>Tabela1[[#This Row],[real]]-Tabela1[[#This Row],[AV2]]</f>
        <v>0.3457539836052641</v>
      </c>
      <c r="T2242" s="64">
        <f>Tabela1[[#This Row],[real]]/Tabela1[[#This Row],[AV2]]</f>
        <v>1.1219771763320705</v>
      </c>
      <c r="U2242" s="172">
        <v>43247</v>
      </c>
      <c r="V2242" s="191" t="s">
        <v>4357</v>
      </c>
      <c r="W2242" s="191"/>
      <c r="X2242" s="2"/>
    </row>
    <row r="2243" spans="1:24" x14ac:dyDescent="0.2">
      <c r="A2243" s="65">
        <v>19272</v>
      </c>
      <c r="B2243" s="65" t="s">
        <v>343</v>
      </c>
      <c r="C2243" s="65" t="s">
        <v>344</v>
      </c>
      <c r="D2243" s="39">
        <v>3</v>
      </c>
      <c r="E2243" s="41">
        <v>3.1842176523910259</v>
      </c>
      <c r="F2243" s="116">
        <v>1992</v>
      </c>
      <c r="G22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3" s="39"/>
      <c r="I2243" s="41">
        <v>0.6</v>
      </c>
      <c r="J2243" s="23">
        <f>(Tabela1[[#This Row],[real]]-1)^3/Tabela1[[#This Row],[Z]]*0.00002</f>
        <v>3.4734934420283653E-4</v>
      </c>
      <c r="K2243" s="66">
        <v>2902.9032179143601</v>
      </c>
      <c r="L2243" s="66">
        <v>4981.3068839422413</v>
      </c>
      <c r="M2243" s="67">
        <v>42409</v>
      </c>
      <c r="N2243" s="22">
        <f>IF(Tabela1[[#This Row],[Entry]]=$B$1,Tabela1[[#This Row],[real]],Tabela1[[#This Row],[L2]]/Tabela1[[#This Row],[days2]])</f>
        <v>3.3000845334027238</v>
      </c>
      <c r="O2243" s="42">
        <f>IF(Tabela1[[#This Row],[Entry]]=$B$1,Tabela1[[#This Row],[real]],Tabela1[[#This Row],[L]]/($B$1-Tabela1[[#This Row],[Entry]]))</f>
        <v>3.3054458420320114</v>
      </c>
      <c r="P2243" s="115">
        <v>879.64510864246586</v>
      </c>
      <c r="Q2243" s="43">
        <f>MIN(500,$B$1-Tabela1[[#This Row],[Entry]])</f>
        <v>500</v>
      </c>
      <c r="R2243" s="41">
        <f>(0.25-Tabela1[[#This Row],[days]]/2000)*$L$2+(Tabela1[[#This Row],[days]]/2000+0.75)*(IF(Tabela1[[#This Row],[real]]&gt;Tabela1[[#This Row],[AV2]],0.4*Tabela1[[#This Row],[real]]+0.6*Tabela1[[#This Row],[AV2]],Tabela1[[#This Row],[AV2]]))</f>
        <v>3.3000845334027238</v>
      </c>
      <c r="S2243" s="42">
        <f>Tabela1[[#This Row],[real]]-Tabela1[[#This Row],[AV2]]</f>
        <v>-0.11586688101169784</v>
      </c>
      <c r="T2243" s="64">
        <f>Tabela1[[#This Row],[real]]/Tabela1[[#This Row],[AV2]]</f>
        <v>0.96488972332710909</v>
      </c>
      <c r="U2243" s="168">
        <v>43247</v>
      </c>
      <c r="V2243" s="191" t="s">
        <v>4899</v>
      </c>
      <c r="W2243" s="191"/>
      <c r="X2243" s="2"/>
    </row>
    <row r="2244" spans="1:24" x14ac:dyDescent="0.2">
      <c r="A2244" s="341">
        <v>1891633</v>
      </c>
      <c r="B2244" s="341" t="s">
        <v>5258</v>
      </c>
      <c r="C2244" s="341" t="s">
        <v>5258</v>
      </c>
      <c r="D2244" s="342">
        <v>2.5</v>
      </c>
      <c r="E2244" s="343">
        <v>2.651419434817246</v>
      </c>
      <c r="F2244" s="116">
        <v>2009</v>
      </c>
      <c r="G22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4" s="342"/>
      <c r="I2244" s="343">
        <v>0.3</v>
      </c>
      <c r="J2244" s="251">
        <f>(Tabela1[[#This Row],[real]]-1)^3/Tabela1[[#This Row],[Z]]*0.00002</f>
        <v>3.0024854733106462E-4</v>
      </c>
      <c r="K2244" s="345">
        <v>1353.4058843089974</v>
      </c>
      <c r="L2244" s="66">
        <v>1868.1908213837692</v>
      </c>
      <c r="M2244" s="256">
        <v>43246</v>
      </c>
      <c r="N2244" s="254">
        <f>IF(Tabela1[[#This Row],[Entry]]=$B$1,Tabela1[[#This Row],[real]],Tabela1[[#This Row],[L2]]/Tabela1[[#This Row],[days2]])</f>
        <v>2.7707443095798032</v>
      </c>
      <c r="O2244" s="346">
        <f>IF(Tabela1[[#This Row],[Entry]]=$B$1,Tabela1[[#This Row],[real]],Tabela1[[#This Row],[L]]/($B$1-Tabela1[[#This Row],[Entry]]))</f>
        <v>2.7883445095280135</v>
      </c>
      <c r="P2244" s="344">
        <v>488.46293020601672</v>
      </c>
      <c r="Q2244" s="347">
        <f>MIN(500,$B$1-Tabela1[[#This Row],[Entry]])</f>
        <v>500</v>
      </c>
      <c r="R2244" s="343">
        <f>(0.25-Tabela1[[#This Row],[days]]/2000)*$L$2+(Tabela1[[#This Row],[days]]/2000+0.75)*(IF(Tabela1[[#This Row],[real]]&gt;Tabela1[[#This Row],[AV2]],0.4*Tabela1[[#This Row],[real]]+0.6*Tabela1[[#This Row],[AV2]],Tabela1[[#This Row],[AV2]]))</f>
        <v>2.7707443095798032</v>
      </c>
      <c r="S2244" s="346">
        <f>Tabela1[[#This Row],[real]]-Tabela1[[#This Row],[AV2]]</f>
        <v>-0.11932487476255726</v>
      </c>
      <c r="T2244" s="346">
        <f>Tabela1[[#This Row],[real]]/Tabela1[[#This Row],[AV2]]</f>
        <v>0.95693399988227223</v>
      </c>
      <c r="U2244" s="256">
        <v>43246</v>
      </c>
      <c r="V2244" s="257" t="s">
        <v>4755</v>
      </c>
      <c r="W2244" s="191"/>
      <c r="X2244" s="2"/>
    </row>
    <row r="2245" spans="1:24" x14ac:dyDescent="0.2">
      <c r="A2245" s="341">
        <v>182832</v>
      </c>
      <c r="B2245" s="341" t="s">
        <v>5254</v>
      </c>
      <c r="C2245" s="341" t="s">
        <v>5255</v>
      </c>
      <c r="D2245" s="342">
        <v>3</v>
      </c>
      <c r="E2245" s="343">
        <v>2.8547685089552193</v>
      </c>
      <c r="F2245" s="116">
        <v>1981</v>
      </c>
      <c r="G22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5" s="342"/>
      <c r="I2245" s="343">
        <v>0.27999999999999997</v>
      </c>
      <c r="J2245" s="251">
        <f>(Tabela1[[#This Row],[real]]-1)^3/Tabela1[[#This Row],[Z]]*0.00002</f>
        <v>4.5576514098487819E-4</v>
      </c>
      <c r="K2245" s="345">
        <v>1485.0353433493515</v>
      </c>
      <c r="L2245" s="66">
        <v>2055.8268803094161</v>
      </c>
      <c r="M2245" s="256">
        <v>43246</v>
      </c>
      <c r="N2245" s="254">
        <f>IF(Tabela1[[#This Row],[Entry]]=$B$1,Tabela1[[#This Row],[real]],Tabela1[[#This Row],[L2]]/Tabela1[[#This Row],[days2]])</f>
        <v>3.0402211744564016</v>
      </c>
      <c r="O2245" s="346">
        <f>IF(Tabela1[[#This Row],[Entry]]=$B$1,Tabela1[[#This Row],[real]],Tabela1[[#This Row],[L]]/($B$1-Tabela1[[#This Row],[Entry]]))</f>
        <v>3.0683983288200238</v>
      </c>
      <c r="P2245" s="344">
        <v>488.46293020601672</v>
      </c>
      <c r="Q2245" s="347">
        <f>MIN(500,$B$1-Tabela1[[#This Row],[Entry]])</f>
        <v>500</v>
      </c>
      <c r="R2245" s="343">
        <f>(0.25-Tabela1[[#This Row],[days]]/2000)*$L$2+(Tabela1[[#This Row],[days]]/2000+0.75)*(IF(Tabela1[[#This Row],[real]]&gt;Tabela1[[#This Row],[AV2]],0.4*Tabela1[[#This Row],[real]]+0.6*Tabela1[[#This Row],[AV2]],Tabela1[[#This Row],[AV2]]))</f>
        <v>3.0402211744564016</v>
      </c>
      <c r="S2245" s="346">
        <f>Tabela1[[#This Row],[real]]-Tabela1[[#This Row],[AV2]]</f>
        <v>-0.18545266550118233</v>
      </c>
      <c r="T2245" s="346">
        <f>Tabela1[[#This Row],[real]]/Tabela1[[#This Row],[AV2]]</f>
        <v>0.93900027173702527</v>
      </c>
      <c r="U2245" s="256">
        <v>43246</v>
      </c>
      <c r="V2245" s="257" t="s">
        <v>5256</v>
      </c>
      <c r="W2245" s="191"/>
      <c r="X2245" s="2"/>
    </row>
    <row r="2246" spans="1:24" x14ac:dyDescent="0.2">
      <c r="A2246" s="65">
        <v>1095</v>
      </c>
      <c r="B2246" s="65" t="s">
        <v>154</v>
      </c>
      <c r="C2246" s="65" t="s">
        <v>2501</v>
      </c>
      <c r="D2246" s="39">
        <v>3.5</v>
      </c>
      <c r="E2246" s="41">
        <v>3.466975719668751</v>
      </c>
      <c r="F2246" s="116">
        <v>1985</v>
      </c>
      <c r="G22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6" s="39"/>
      <c r="I2246" s="41">
        <v>0.66999999999999993</v>
      </c>
      <c r="J2246" s="23">
        <f>(Tabela1[[#This Row],[real]]-1)^3/Tabela1[[#This Row],[Z]]*0.00002</f>
        <v>4.4817726121171167E-4</v>
      </c>
      <c r="K2246" s="66">
        <v>3096.4898821205256</v>
      </c>
      <c r="L2246" s="66">
        <v>5278.0005109152416</v>
      </c>
      <c r="M2246" s="67">
        <v>42409</v>
      </c>
      <c r="N2246" s="22">
        <f>IF(Tabela1[[#This Row],[Entry]]=$B$1,Tabela1[[#This Row],[real]],Tabela1[[#This Row],[L2]]/Tabela1[[#This Row],[days2]])</f>
        <v>3.5201581316120323</v>
      </c>
      <c r="O2246" s="42">
        <f>IF(Tabela1[[#This Row],[Entry]]=$B$1,Tabela1[[#This Row],[real]],Tabela1[[#This Row],[L]]/($B$1-Tabela1[[#This Row],[Entry]]))</f>
        <v>3.5023228340512551</v>
      </c>
      <c r="P2246" s="115">
        <v>879.64510864246586</v>
      </c>
      <c r="Q2246" s="43">
        <f>MIN(500,$B$1-Tabela1[[#This Row],[Entry]])</f>
        <v>500</v>
      </c>
      <c r="R2246" s="41">
        <f>(0.25-Tabela1[[#This Row],[days]]/2000)*$L$2+(Tabela1[[#This Row],[days]]/2000+0.75)*(IF(Tabela1[[#This Row],[real]]&gt;Tabela1[[#This Row],[AV2]],0.4*Tabela1[[#This Row],[real]]+0.6*Tabela1[[#This Row],[AV2]],Tabela1[[#This Row],[AV2]]))</f>
        <v>3.5201581316120323</v>
      </c>
      <c r="S2246" s="42">
        <f>Tabela1[[#This Row],[real]]-Tabela1[[#This Row],[AV2]]</f>
        <v>-5.3182411943281327E-2</v>
      </c>
      <c r="T2246" s="64">
        <f>Tabela1[[#This Row],[real]]/Tabela1[[#This Row],[AV2]]</f>
        <v>0.9848920389497029</v>
      </c>
      <c r="U2246" s="172">
        <v>43246</v>
      </c>
      <c r="V2246" s="191" t="s">
        <v>4497</v>
      </c>
      <c r="W2246" s="191"/>
      <c r="X2246" s="2"/>
    </row>
    <row r="2247" spans="1:24" x14ac:dyDescent="0.2">
      <c r="A2247" s="65">
        <v>187624</v>
      </c>
      <c r="B2247" s="65" t="s">
        <v>134</v>
      </c>
      <c r="C2247" s="65" t="s">
        <v>216</v>
      </c>
      <c r="D2247" s="39">
        <v>4.5</v>
      </c>
      <c r="E2247" s="41">
        <v>4.0019911158107977</v>
      </c>
      <c r="F2247" s="116">
        <v>2004</v>
      </c>
      <c r="G22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5.7438315418585244</v>
      </c>
      <c r="I2247" s="41">
        <v>0.84999999999999987</v>
      </c>
      <c r="J2247" s="23">
        <f>(Tabela1[[#This Row],[real]]-1)^3/Tabela1[[#This Row],[Z]]*0.00002</f>
        <v>6.3655990154505777E-4</v>
      </c>
      <c r="K2247" s="66">
        <v>3769.5688173351641</v>
      </c>
      <c r="L2247" s="66">
        <v>6495.706208667355</v>
      </c>
      <c r="M2247" s="67">
        <v>42409</v>
      </c>
      <c r="N2247" s="22">
        <f>IF(Tabela1[[#This Row],[Entry]]=$B$1,Tabela1[[#This Row],[real]],Tabela1[[#This Row],[L2]]/Tabela1[[#This Row],[days2]])</f>
        <v>4.2853291404673923</v>
      </c>
      <c r="O2247" s="42">
        <f>IF(Tabela1[[#This Row],[Entry]]=$B$1,Tabela1[[#This Row],[real]],Tabela1[[#This Row],[L]]/($B$1-Tabela1[[#This Row],[Entry]]))</f>
        <v>4.3103558119889547</v>
      </c>
      <c r="P2247" s="115">
        <v>879.64510864246586</v>
      </c>
      <c r="Q2247" s="43">
        <f>MIN(500,$B$1-Tabela1[[#This Row],[Entry]])</f>
        <v>500</v>
      </c>
      <c r="R2247" s="41">
        <f>(0.25-Tabela1[[#This Row],[days]]/2000)*$L$2+(Tabela1[[#This Row],[days]]/2000+0.75)*(IF(Tabela1[[#This Row],[real]]&gt;Tabela1[[#This Row],[AV2]],0.4*Tabela1[[#This Row],[real]]+0.6*Tabela1[[#This Row],[AV2]],Tabela1[[#This Row],[AV2]]))</f>
        <v>4.2853291404673923</v>
      </c>
      <c r="S2247" s="42">
        <f>Tabela1[[#This Row],[real]]-Tabela1[[#This Row],[AV2]]</f>
        <v>-0.28333802465659463</v>
      </c>
      <c r="T2247" s="64">
        <f>Tabela1[[#This Row],[real]]/Tabela1[[#This Row],[AV2]]</f>
        <v>0.93388185239239485</v>
      </c>
      <c r="U2247" s="168">
        <v>43244</v>
      </c>
      <c r="V2247" s="191" t="s">
        <v>4086</v>
      </c>
      <c r="W2247" s="191"/>
      <c r="X2247" s="2"/>
    </row>
    <row r="2248" spans="1:24" x14ac:dyDescent="0.2">
      <c r="A2248" s="341">
        <v>82823</v>
      </c>
      <c r="B2248" s="341" t="s">
        <v>261</v>
      </c>
      <c r="C2248" s="341" t="s">
        <v>5253</v>
      </c>
      <c r="D2248" s="342">
        <v>3</v>
      </c>
      <c r="E2248" s="343">
        <v>2.9217871759551848</v>
      </c>
      <c r="F2248" s="116">
        <v>1985</v>
      </c>
      <c r="G22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8" s="342"/>
      <c r="I2248" s="343">
        <v>0.36</v>
      </c>
      <c r="J2248" s="251">
        <f>(Tabela1[[#This Row],[real]]-1)^3/Tabela1[[#This Row],[Z]]*0.00002</f>
        <v>3.9431506330331616E-4</v>
      </c>
      <c r="K2248" s="345">
        <v>1508.9438838111166</v>
      </c>
      <c r="L2248" s="66">
        <v>2087.7933735352754</v>
      </c>
      <c r="M2248" s="256">
        <v>43244</v>
      </c>
      <c r="N2248" s="254">
        <f>IF(Tabela1[[#This Row],[Entry]]=$B$1,Tabela1[[#This Row],[real]],Tabela1[[#This Row],[L2]]/Tabela1[[#This Row],[days2]])</f>
        <v>3.0827142090630839</v>
      </c>
      <c r="O2248" s="346">
        <f>IF(Tabela1[[#This Row],[Entry]]=$B$1,Tabela1[[#This Row],[real]],Tabela1[[#This Row],[L]]/($B$1-Tabela1[[#This Row],[Entry]]))</f>
        <v>3.1068353772846358</v>
      </c>
      <c r="P2248" s="344">
        <v>489.4854928085349</v>
      </c>
      <c r="Q2248" s="347">
        <f>MIN(500,$B$1-Tabela1[[#This Row],[Entry]])</f>
        <v>500</v>
      </c>
      <c r="R2248" s="343">
        <f>(0.25-Tabela1[[#This Row],[days]]/2000)*$L$2+(Tabela1[[#This Row],[days]]/2000+0.75)*(IF(Tabela1[[#This Row],[real]]&gt;Tabela1[[#This Row],[AV2]],0.4*Tabela1[[#This Row],[real]]+0.6*Tabela1[[#This Row],[AV2]],Tabela1[[#This Row],[AV2]]))</f>
        <v>3.0827142090630839</v>
      </c>
      <c r="S2248" s="346">
        <f>Tabela1[[#This Row],[real]]-Tabela1[[#This Row],[AV2]]</f>
        <v>-0.16092703310789913</v>
      </c>
      <c r="T2248" s="346">
        <f>Tabela1[[#This Row],[real]]/Tabela1[[#This Row],[AV2]]</f>
        <v>0.94779696650608136</v>
      </c>
      <c r="U2248" s="256">
        <v>43244</v>
      </c>
      <c r="V2248" s="257" t="s">
        <v>3971</v>
      </c>
      <c r="W2248" s="191"/>
      <c r="X2248" s="2"/>
    </row>
    <row r="2249" spans="1:24" x14ac:dyDescent="0.2">
      <c r="A2249" s="65">
        <v>382</v>
      </c>
      <c r="B2249" s="65" t="s">
        <v>2081</v>
      </c>
      <c r="C2249" s="65" t="s">
        <v>2082</v>
      </c>
      <c r="D2249" s="39">
        <v>3.5</v>
      </c>
      <c r="E2249" s="41">
        <v>3.3079943852547595</v>
      </c>
      <c r="F2249" s="116">
        <v>1980</v>
      </c>
      <c r="G22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49" s="39"/>
      <c r="I2249" s="41">
        <v>0.7599999999999999</v>
      </c>
      <c r="J2249" s="23">
        <f>(Tabela1[[#This Row],[real]]-1)^3/Tabela1[[#This Row],[Z]]*0.00002</f>
        <v>3.23534536454353E-4</v>
      </c>
      <c r="K2249" s="66">
        <v>2921.3824981978792</v>
      </c>
      <c r="L2249" s="66">
        <v>4977.3834310617649</v>
      </c>
      <c r="M2249" s="67">
        <v>42409</v>
      </c>
      <c r="N2249" s="22">
        <f>IF(Tabela1[[#This Row],[Entry]]=$B$1,Tabela1[[#This Row],[real]],Tabela1[[#This Row],[L2]]/Tabela1[[#This Row],[days2]])</f>
        <v>3.32109218762823</v>
      </c>
      <c r="O2249" s="42">
        <f>IF(Tabela1[[#This Row],[Entry]]=$B$1,Tabela1[[#This Row],[real]],Tabela1[[#This Row],[L]]/($B$1-Tabela1[[#This Row],[Entry]]))</f>
        <v>3.3028423563780791</v>
      </c>
      <c r="P2249" s="115">
        <v>879.64510864246586</v>
      </c>
      <c r="Q2249" s="43">
        <f>MIN(500,$B$1-Tabela1[[#This Row],[Entry]])</f>
        <v>500</v>
      </c>
      <c r="R2249" s="41">
        <f>(0.25-Tabela1[[#This Row],[days]]/2000)*$L$2+(Tabela1[[#This Row],[days]]/2000+0.75)*(IF(Tabela1[[#This Row],[real]]&gt;Tabela1[[#This Row],[AV2]],0.4*Tabela1[[#This Row],[real]]+0.6*Tabela1[[#This Row],[AV2]],Tabela1[[#This Row],[AV2]]))</f>
        <v>3.32109218762823</v>
      </c>
      <c r="S2249" s="42">
        <f>Tabela1[[#This Row],[real]]-Tabela1[[#This Row],[AV2]]</f>
        <v>-1.3097802373470468E-2</v>
      </c>
      <c r="T2249" s="64">
        <f>Tabela1[[#This Row],[real]]/Tabela1[[#This Row],[AV2]]</f>
        <v>0.99605617621146969</v>
      </c>
      <c r="U2249" s="172">
        <v>43244</v>
      </c>
      <c r="V2249" s="191" t="s">
        <v>4503</v>
      </c>
      <c r="W2249" s="191"/>
      <c r="X2249" s="2"/>
    </row>
    <row r="2250" spans="1:24" x14ac:dyDescent="0.2">
      <c r="A2250" s="65">
        <v>6235634</v>
      </c>
      <c r="B2250" s="65" t="s">
        <v>2943</v>
      </c>
      <c r="C2250" s="65" t="s">
        <v>2944</v>
      </c>
      <c r="D2250" s="39">
        <v>3.5</v>
      </c>
      <c r="E2250" s="41">
        <v>3.3296760685091082</v>
      </c>
      <c r="F2250" s="116">
        <v>2015</v>
      </c>
      <c r="G22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0" s="39"/>
      <c r="I2250" s="41">
        <v>0.54999999999999993</v>
      </c>
      <c r="J2250" s="23">
        <f>(Tabela1[[#This Row],[real]]-1)^3/Tabela1[[#This Row],[Z]]*0.00002</f>
        <v>4.5978407121546416E-4</v>
      </c>
      <c r="K2250" s="66">
        <v>2748.6690679681865</v>
      </c>
      <c r="L2250" s="66">
        <v>4580.2112065154433</v>
      </c>
      <c r="M2250" s="67">
        <v>42530</v>
      </c>
      <c r="N2250" s="22">
        <f>IF(Tabela1[[#This Row],[Entry]]=$B$1,Tabela1[[#This Row],[real]],Tabela1[[#This Row],[L2]]/Tabela1[[#This Row],[days2]])</f>
        <v>3.3381230721399349</v>
      </c>
      <c r="O2250" s="42">
        <f>IF(Tabela1[[#This Row],[Entry]]=$B$1,Tabela1[[#This Row],[real]],Tabela1[[#This Row],[L]]/($B$1-Tabela1[[#This Row],[Entry]]))</f>
        <v>3.3046256901265827</v>
      </c>
      <c r="P2250" s="115">
        <v>823.41753391558643</v>
      </c>
      <c r="Q2250" s="43">
        <f>MIN(500,$B$1-Tabela1[[#This Row],[Entry]])</f>
        <v>500</v>
      </c>
      <c r="R225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3.3381230721399349</v>
      </c>
      <c r="S2250" s="42">
        <f>Tabela1[[#This Row],[real]]-Tabela1[[#This Row],[AV2]]</f>
        <v>-8.4470036308266216E-3</v>
      </c>
      <c r="T2250" s="64">
        <f>Tabela1[[#This Row],[real]]/Tabela1[[#This Row],[AV2]]</f>
        <v>0.99746953499068813</v>
      </c>
      <c r="U2250" s="172">
        <v>43244</v>
      </c>
      <c r="V2250" s="191" t="s">
        <v>4139</v>
      </c>
      <c r="W2250" s="191"/>
      <c r="X2250" s="2"/>
    </row>
    <row r="2251" spans="1:24" x14ac:dyDescent="0.2">
      <c r="A2251" s="65">
        <v>4588</v>
      </c>
      <c r="B2251" s="65" t="s">
        <v>718</v>
      </c>
      <c r="C2251" s="65" t="s">
        <v>1455</v>
      </c>
      <c r="D2251" s="39">
        <v>3.5</v>
      </c>
      <c r="E2251" s="41">
        <v>3.2205675165358927</v>
      </c>
      <c r="F2251" s="116">
        <v>1970</v>
      </c>
      <c r="G22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3.5262957068475727</v>
      </c>
      <c r="H2251" s="39"/>
      <c r="I2251" s="41">
        <v>0.64999999999999991</v>
      </c>
      <c r="J2251" s="23">
        <f>(Tabela1[[#This Row],[real]]-1)^3/Tabela1[[#This Row],[Z]]*0.00002</f>
        <v>3.3690587663658117E-4</v>
      </c>
      <c r="K2251" s="66">
        <v>2720.502830145992</v>
      </c>
      <c r="L2251" s="66">
        <v>4578.5668573284966</v>
      </c>
      <c r="M2251" s="67">
        <v>42409</v>
      </c>
      <c r="N2251" s="22">
        <f>IF(Tabela1[[#This Row],[Entry]]=$B$1,Tabela1[[#This Row],[real]],Tabela1[[#This Row],[L2]]/Tabela1[[#This Row],[days2]])</f>
        <v>3.0927277414689152</v>
      </c>
      <c r="O2251" s="42">
        <f>IF(Tabela1[[#This Row],[Entry]]=$B$1,Tabela1[[#This Row],[real]],Tabela1[[#This Row],[L]]/($B$1-Tabela1[[#This Row],[Entry]]))</f>
        <v>3.0381996398994668</v>
      </c>
      <c r="P2251" s="115">
        <v>879.64510864246586</v>
      </c>
      <c r="Q2251" s="43">
        <f>MIN(500,$B$1-Tabela1[[#This Row],[Entry]])</f>
        <v>500</v>
      </c>
      <c r="R2251" s="41">
        <f>(0.25-Tabela1[[#This Row],[days]]/2000)*$L$2+(Tabela1[[#This Row],[days]]/2000+0.75)*(IF(Tabela1[[#This Row],[real]]&gt;Tabela1[[#This Row],[AV2]],0.4*Tabela1[[#This Row],[real]]+0.6*Tabela1[[#This Row],[AV2]],Tabela1[[#This Row],[AV2]]))</f>
        <v>3.1438636514957059</v>
      </c>
      <c r="S2251" s="42">
        <f>Tabela1[[#This Row],[real]]-Tabela1[[#This Row],[AV2]]</f>
        <v>0.12783977506697752</v>
      </c>
      <c r="T2251" s="64">
        <f>Tabela1[[#This Row],[real]]/Tabela1[[#This Row],[AV2]]</f>
        <v>1.0413356058966441</v>
      </c>
      <c r="U2251" s="168">
        <v>43243</v>
      </c>
      <c r="V2251" s="191" t="s">
        <v>4387</v>
      </c>
      <c r="W2251" s="191"/>
      <c r="X2251" s="2"/>
    </row>
    <row r="2252" spans="1:24" x14ac:dyDescent="0.2">
      <c r="A2252" s="65">
        <v>4645025</v>
      </c>
      <c r="B2252" s="65" t="s">
        <v>2187</v>
      </c>
      <c r="C2252" s="65" t="s">
        <v>2188</v>
      </c>
      <c r="D2252" s="39">
        <v>3</v>
      </c>
      <c r="E2252" s="41">
        <v>3.081742093685484</v>
      </c>
      <c r="F2252" s="116">
        <v>2013</v>
      </c>
      <c r="G22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2" s="39"/>
      <c r="I2252" s="41">
        <v>0.49</v>
      </c>
      <c r="J2252" s="23">
        <f>(Tabela1[[#This Row],[real]]-1)^3/Tabela1[[#This Row],[Z]]*0.00002</f>
        <v>3.6822620103534081E-4</v>
      </c>
      <c r="K2252" s="66">
        <v>2734.8245098851376</v>
      </c>
      <c r="L2252" s="66">
        <v>4657.0404539508918</v>
      </c>
      <c r="M2252" s="67">
        <v>42409</v>
      </c>
      <c r="N2252" s="22">
        <f>IF(Tabela1[[#This Row],[Entry]]=$B$1,Tabela1[[#This Row],[real]],Tabela1[[#This Row],[L2]]/Tabela1[[#This Row],[days2]])</f>
        <v>3.1090089435110069</v>
      </c>
      <c r="O2252" s="42">
        <f>IF(Tabela1[[#This Row],[Entry]]=$B$1,Tabela1[[#This Row],[real]],Tabela1[[#This Row],[L]]/($B$1-Tabela1[[#This Row],[Entry]]))</f>
        <v>3.0902723649309167</v>
      </c>
      <c r="P2252" s="115">
        <v>879.64510864246586</v>
      </c>
      <c r="Q2252" s="43">
        <f>MIN(500,$B$1-Tabela1[[#This Row],[Entry]])</f>
        <v>500</v>
      </c>
      <c r="R2252" s="41">
        <f>(0.25-Tabela1[[#This Row],[days]]/2000)*$L$2+(Tabela1[[#This Row],[days]]/2000+0.75)*(IF(Tabela1[[#This Row],[real]]&gt;Tabela1[[#This Row],[AV2]],0.4*Tabela1[[#This Row],[real]]+0.6*Tabela1[[#This Row],[AV2]],Tabela1[[#This Row],[AV2]]))</f>
        <v>3.1090089435110069</v>
      </c>
      <c r="S2252" s="42">
        <f>Tabela1[[#This Row],[real]]-Tabela1[[#This Row],[AV2]]</f>
        <v>-2.7266849825522854E-2</v>
      </c>
      <c r="T2252" s="64">
        <f>Tabela1[[#This Row],[real]]/Tabela1[[#This Row],[AV2]]</f>
        <v>0.99122972937005116</v>
      </c>
      <c r="U2252" s="168">
        <v>43243</v>
      </c>
      <c r="V2252" s="191" t="s">
        <v>4698</v>
      </c>
      <c r="W2252" s="191"/>
      <c r="X2252" s="2"/>
    </row>
    <row r="2253" spans="1:24" x14ac:dyDescent="0.2">
      <c r="A2253" s="65">
        <v>130085</v>
      </c>
      <c r="B2253" s="65" t="s">
        <v>2326</v>
      </c>
      <c r="C2253" s="65" t="s">
        <v>2788</v>
      </c>
      <c r="D2253" s="39">
        <v>3.5</v>
      </c>
      <c r="E2253" s="41">
        <v>3.3282962101637565</v>
      </c>
      <c r="F2253" s="116">
        <v>2004</v>
      </c>
      <c r="G22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3" s="39"/>
      <c r="I2253" s="41">
        <v>0.62999999999999989</v>
      </c>
      <c r="J2253" s="23">
        <f>(Tabela1[[#This Row],[real]]-1)^3/Tabela1[[#This Row],[Z]]*0.00002</f>
        <v>4.006859737269133E-4</v>
      </c>
      <c r="K2253" s="66">
        <v>3056.5502600119867</v>
      </c>
      <c r="L2253" s="66">
        <v>5250.9877606958253</v>
      </c>
      <c r="M2253" s="67">
        <v>42409</v>
      </c>
      <c r="N2253" s="22">
        <f>IF(Tabela1[[#This Row],[Entry]]=$B$1,Tabela1[[#This Row],[real]],Tabela1[[#This Row],[L2]]/Tabela1[[#This Row],[days2]])</f>
        <v>3.4747538865180343</v>
      </c>
      <c r="O2253" s="42">
        <f>IF(Tabela1[[#This Row],[Entry]]=$B$1,Tabela1[[#This Row],[real]],Tabela1[[#This Row],[L]]/($B$1-Tabela1[[#This Row],[Entry]]))</f>
        <v>3.4843979832089085</v>
      </c>
      <c r="P2253" s="115">
        <v>879.64510864246586</v>
      </c>
      <c r="Q2253" s="43">
        <f>MIN(500,$B$1-Tabela1[[#This Row],[Entry]])</f>
        <v>500</v>
      </c>
      <c r="R2253" s="41">
        <f>(0.25-Tabela1[[#This Row],[days]]/2000)*$L$2+(Tabela1[[#This Row],[days]]/2000+0.75)*(IF(Tabela1[[#This Row],[real]]&gt;Tabela1[[#This Row],[AV2]],0.4*Tabela1[[#This Row],[real]]+0.6*Tabela1[[#This Row],[AV2]],Tabela1[[#This Row],[AV2]]))</f>
        <v>3.4747538865180343</v>
      </c>
      <c r="S2253" s="42">
        <f>Tabela1[[#This Row],[real]]-Tabela1[[#This Row],[AV2]]</f>
        <v>-0.14645767635427775</v>
      </c>
      <c r="T2253" s="64">
        <f>Tabela1[[#This Row],[real]]/Tabela1[[#This Row],[AV2]]</f>
        <v>0.95785092091772883</v>
      </c>
      <c r="U2253" s="172">
        <v>43243</v>
      </c>
      <c r="V2253" s="191" t="s">
        <v>5085</v>
      </c>
      <c r="W2253" s="191"/>
      <c r="X2253" s="2"/>
    </row>
    <row r="2254" spans="1:24" x14ac:dyDescent="0.2">
      <c r="A2254" s="65">
        <v>102973</v>
      </c>
      <c r="B2254" s="65" t="s">
        <v>563</v>
      </c>
      <c r="C2254" s="65" t="s">
        <v>564</v>
      </c>
      <c r="D2254" s="39">
        <v>3</v>
      </c>
      <c r="E2254" s="41">
        <v>2.9760436475783942</v>
      </c>
      <c r="F2254" s="116">
        <v>2003</v>
      </c>
      <c r="G22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4" s="39"/>
      <c r="I2254" s="41">
        <v>0.44999999999999996</v>
      </c>
      <c r="J2254" s="23">
        <f>(Tabela1[[#This Row],[real]]-1)^3/Tabela1[[#This Row],[Z]]*0.00002</f>
        <v>3.4293126502910011E-4</v>
      </c>
      <c r="K2254" s="66">
        <v>2522.3225286981642</v>
      </c>
      <c r="L2254" s="66">
        <v>4245.0640883165852</v>
      </c>
      <c r="M2254" s="67">
        <v>42409</v>
      </c>
      <c r="N2254" s="22">
        <f>IF(Tabela1[[#This Row],[Entry]]=$B$1,Tabela1[[#This Row],[real]],Tabela1[[#This Row],[L2]]/Tabela1[[#This Row],[days2]])</f>
        <v>2.8674319949221352</v>
      </c>
      <c r="O2254" s="42">
        <f>IF(Tabela1[[#This Row],[Entry]]=$B$1,Tabela1[[#This Row],[real]],Tabela1[[#This Row],[L]]/($B$1-Tabela1[[#This Row],[Entry]]))</f>
        <v>2.8168972052532086</v>
      </c>
      <c r="P2254" s="115">
        <v>879.64510864246586</v>
      </c>
      <c r="Q2254" s="43">
        <f>MIN(500,$B$1-Tabela1[[#This Row],[Entry]])</f>
        <v>500</v>
      </c>
      <c r="R2254" s="41">
        <f>(0.25-Tabela1[[#This Row],[days]]/2000)*$L$2+(Tabela1[[#This Row],[days]]/2000+0.75)*(IF(Tabela1[[#This Row],[real]]&gt;Tabela1[[#This Row],[AV2]],0.4*Tabela1[[#This Row],[real]]+0.6*Tabela1[[#This Row],[AV2]],Tabela1[[#This Row],[AV2]]))</f>
        <v>2.9108766559846386</v>
      </c>
      <c r="S2254" s="42">
        <f>Tabela1[[#This Row],[real]]-Tabela1[[#This Row],[AV2]]</f>
        <v>0.10861165265625905</v>
      </c>
      <c r="T2254" s="64">
        <f>Tabela1[[#This Row],[real]]/Tabela1[[#This Row],[AV2]]</f>
        <v>1.0378776734194906</v>
      </c>
      <c r="U2254" s="172">
        <v>43242</v>
      </c>
      <c r="V2254" s="191" t="s">
        <v>4093</v>
      </c>
      <c r="W2254" s="191"/>
      <c r="X2254" s="2"/>
    </row>
    <row r="2255" spans="1:24" x14ac:dyDescent="0.2">
      <c r="A2255" s="65">
        <v>18447</v>
      </c>
      <c r="B2255" s="65" t="s">
        <v>326</v>
      </c>
      <c r="C2255" s="65" t="s">
        <v>327</v>
      </c>
      <c r="D2255" s="39">
        <v>3.5</v>
      </c>
      <c r="E2255" s="41">
        <v>3.5979593468794007</v>
      </c>
      <c r="F2255" s="116">
        <v>1994</v>
      </c>
      <c r="G22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5" s="39"/>
      <c r="I2255" s="41">
        <v>0.72</v>
      </c>
      <c r="J2255" s="23">
        <f>(Tabela1[[#This Row],[real]]-1)^3/Tabela1[[#This Row],[Z]]*0.00002</f>
        <v>4.870735563190185E-4</v>
      </c>
      <c r="K2255" s="66">
        <v>3203.2174509126012</v>
      </c>
      <c r="L2255" s="66">
        <v>5453.3877914077639</v>
      </c>
      <c r="M2255" s="67">
        <v>42409</v>
      </c>
      <c r="N2255" s="22">
        <f>IF(Tabela1[[#This Row],[Entry]]=$B$1,Tabela1[[#This Row],[real]],Tabela1[[#This Row],[L2]]/Tabela1[[#This Row],[days2]])</f>
        <v>3.6414883905351854</v>
      </c>
      <c r="O2255" s="42">
        <f>IF(Tabela1[[#This Row],[Entry]]=$B$1,Tabela1[[#This Row],[real]],Tabela1[[#This Row],[L]]/($B$1-Tabela1[[#This Row],[Entry]]))</f>
        <v>3.6187045729314957</v>
      </c>
      <c r="P2255" s="115">
        <v>879.64510864246586</v>
      </c>
      <c r="Q2255" s="43">
        <f>MIN(500,$B$1-Tabela1[[#This Row],[Entry]])</f>
        <v>500</v>
      </c>
      <c r="R2255" s="41">
        <f>(0.25-Tabela1[[#This Row],[days]]/2000)*$L$2+(Tabela1[[#This Row],[days]]/2000+0.75)*(IF(Tabela1[[#This Row],[real]]&gt;Tabela1[[#This Row],[AV2]],0.4*Tabela1[[#This Row],[real]]+0.6*Tabela1[[#This Row],[AV2]],Tabela1[[#This Row],[AV2]]))</f>
        <v>3.6414883905351854</v>
      </c>
      <c r="S2255" s="42">
        <f>Tabela1[[#This Row],[real]]-Tabela1[[#This Row],[AV2]]</f>
        <v>-4.3529043655784694E-2</v>
      </c>
      <c r="T2255" s="64">
        <f>Tabela1[[#This Row],[real]]/Tabela1[[#This Row],[AV2]]</f>
        <v>0.9880463593488521</v>
      </c>
      <c r="U2255" s="172">
        <v>43242</v>
      </c>
      <c r="V2255" s="191" t="s">
        <v>4290</v>
      </c>
      <c r="W2255" s="191"/>
      <c r="X2255" s="2"/>
    </row>
    <row r="2256" spans="1:24" x14ac:dyDescent="0.2">
      <c r="A2256" s="258">
        <v>99861</v>
      </c>
      <c r="B2256" s="258" t="s">
        <v>5244</v>
      </c>
      <c r="C2256" s="258" t="s">
        <v>5245</v>
      </c>
      <c r="D2256" s="259">
        <v>3</v>
      </c>
      <c r="E2256" s="260">
        <v>3.0008856256923191</v>
      </c>
      <c r="F2256" s="116">
        <v>1963</v>
      </c>
      <c r="G22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6" s="259"/>
      <c r="I2256" s="260">
        <v>0.3</v>
      </c>
      <c r="J2256" s="232">
        <f>(Tabela1[[#This Row],[real]]-1)^3/Tabela1[[#This Row],[Z]]*0.00002</f>
        <v>5.3404214766664387E-4</v>
      </c>
      <c r="K2256" s="262">
        <v>1588.4970183098653</v>
      </c>
      <c r="L2256" s="66">
        <v>2208.4115266206927</v>
      </c>
      <c r="M2256" s="237">
        <v>43241</v>
      </c>
      <c r="N2256" s="235">
        <f>IF(Tabela1[[#This Row],[Entry]]=$B$1,Tabela1[[#This Row],[real]],Tabela1[[#This Row],[L2]]/Tabela1[[#This Row],[days2]])</f>
        <v>3.2351259811005399</v>
      </c>
      <c r="O2256" s="263">
        <f>IF(Tabela1[[#This Row],[Entry]]=$B$1,Tabela1[[#This Row],[real]],Tabela1[[#This Row],[L]]/($B$1-Tabela1[[#This Row],[Entry]]))</f>
        <v>3.271720780178804</v>
      </c>
      <c r="P2256" s="261">
        <v>491.01550529710227</v>
      </c>
      <c r="Q2256" s="264">
        <f>MIN(500,$B$1-Tabela1[[#This Row],[Entry]])</f>
        <v>500</v>
      </c>
      <c r="R2256" s="260">
        <f>(0.25-Tabela1[[#This Row],[days]]/2000)*$L$2+(Tabela1[[#This Row],[days]]/2000+0.75)*(IF(Tabela1[[#This Row],[real]]&gt;Tabela1[[#This Row],[AV2]],0.4*Tabela1[[#This Row],[real]]+0.6*Tabela1[[#This Row],[AV2]],Tabela1[[#This Row],[AV2]]))</f>
        <v>3.2351259811005399</v>
      </c>
      <c r="S2256" s="263">
        <f>Tabela1[[#This Row],[real]]-Tabela1[[#This Row],[AV2]]</f>
        <v>-0.23424035540822086</v>
      </c>
      <c r="T2256" s="263">
        <f>Tabela1[[#This Row],[real]]/Tabela1[[#This Row],[AV2]]</f>
        <v>0.92759467273403184</v>
      </c>
      <c r="U2256" s="237">
        <v>43241</v>
      </c>
      <c r="V2256" s="238" t="s">
        <v>4913</v>
      </c>
      <c r="W2256" s="191"/>
      <c r="X2256" s="2"/>
    </row>
    <row r="2257" spans="1:24" x14ac:dyDescent="0.2">
      <c r="A2257" s="65">
        <v>276148</v>
      </c>
      <c r="B2257" s="65" t="s">
        <v>1834</v>
      </c>
      <c r="C2257" s="65" t="s">
        <v>1835</v>
      </c>
      <c r="D2257" s="39">
        <v>3</v>
      </c>
      <c r="E2257" s="41">
        <v>3.0844563691102911</v>
      </c>
      <c r="F2257" s="116">
        <v>1982</v>
      </c>
      <c r="G22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7" s="39"/>
      <c r="I2257" s="41">
        <v>0.51</v>
      </c>
      <c r="J2257" s="23">
        <f>(Tabela1[[#This Row],[real]]-1)^3/Tabela1[[#This Row],[Z]]*0.00002</f>
        <v>3.5517161239311245E-4</v>
      </c>
      <c r="K2257" s="66">
        <v>2563.6663361658075</v>
      </c>
      <c r="L2257" s="66">
        <v>4291.3748418731402</v>
      </c>
      <c r="M2257" s="67">
        <v>42409</v>
      </c>
      <c r="N2257" s="22">
        <f>IF(Tabela1[[#This Row],[Entry]]=$B$1,Tabela1[[#This Row],[real]],Tabela1[[#This Row],[L2]]/Tabela1[[#This Row],[days2]])</f>
        <v>2.9144325489653995</v>
      </c>
      <c r="O2257" s="42">
        <f>IF(Tabela1[[#This Row],[Entry]]=$B$1,Tabela1[[#This Row],[real]],Tabela1[[#This Row],[L]]/($B$1-Tabela1[[#This Row],[Entry]]))</f>
        <v>2.8476276322980358</v>
      </c>
      <c r="P2257" s="115">
        <v>879.64510864246586</v>
      </c>
      <c r="Q2257" s="43">
        <f>MIN(500,$B$1-Tabela1[[#This Row],[Entry]])</f>
        <v>500</v>
      </c>
      <c r="R2257" s="41">
        <f>(0.25-Tabela1[[#This Row],[days]]/2000)*$L$2+(Tabela1[[#This Row],[days]]/2000+0.75)*(IF(Tabela1[[#This Row],[real]]&gt;Tabela1[[#This Row],[AV2]],0.4*Tabela1[[#This Row],[real]]+0.6*Tabela1[[#This Row],[AV2]],Tabela1[[#This Row],[AV2]]))</f>
        <v>2.9824420770233564</v>
      </c>
      <c r="S2257" s="42">
        <f>Tabela1[[#This Row],[real]]-Tabela1[[#This Row],[AV2]]</f>
        <v>0.17002382014489159</v>
      </c>
      <c r="T2257" s="64">
        <f>Tabela1[[#This Row],[real]]/Tabela1[[#This Row],[AV2]]</f>
        <v>1.0583385675558863</v>
      </c>
      <c r="U2257" s="168">
        <v>43241</v>
      </c>
      <c r="V2257" s="191" t="s">
        <v>4321</v>
      </c>
      <c r="W2257" s="191"/>
      <c r="X2257" s="2"/>
    </row>
    <row r="2258" spans="1:24" x14ac:dyDescent="0.2">
      <c r="A2258" s="65">
        <v>3516613</v>
      </c>
      <c r="B2258" s="65" t="s">
        <v>380</v>
      </c>
      <c r="C2258" s="65" t="s">
        <v>381</v>
      </c>
      <c r="D2258" s="39">
        <v>3</v>
      </c>
      <c r="E2258" s="41">
        <v>3.0884279354544599</v>
      </c>
      <c r="F2258" s="116">
        <v>2011</v>
      </c>
      <c r="G22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8" s="39"/>
      <c r="I2258" s="41">
        <v>0.45999999999999996</v>
      </c>
      <c r="J2258" s="23">
        <f>(Tabela1[[#This Row],[real]]-1)^3/Tabela1[[#This Row],[Z]]*0.00002</f>
        <v>3.9603233418638201E-4</v>
      </c>
      <c r="K2258" s="66">
        <v>2573.1425125678229</v>
      </c>
      <c r="L2258" s="66">
        <v>4306.1299868582</v>
      </c>
      <c r="M2258" s="67">
        <v>42409</v>
      </c>
      <c r="N2258" s="22">
        <f>IF(Tabela1[[#This Row],[Entry]]=$B$1,Tabela1[[#This Row],[real]],Tabela1[[#This Row],[L2]]/Tabela1[[#This Row],[days2]])</f>
        <v>2.9252052757263538</v>
      </c>
      <c r="O2258" s="42">
        <f>IF(Tabela1[[#This Row],[Entry]]=$B$1,Tabela1[[#This Row],[real]],Tabela1[[#This Row],[L]]/($B$1-Tabela1[[#This Row],[Entry]]))</f>
        <v>2.8574187039536829</v>
      </c>
      <c r="P2258" s="115">
        <v>879.64510864246586</v>
      </c>
      <c r="Q2258" s="43">
        <f>MIN(500,$B$1-Tabela1[[#This Row],[Entry]])</f>
        <v>500</v>
      </c>
      <c r="R2258" s="41">
        <f>(0.25-Tabela1[[#This Row],[days]]/2000)*$L$2+(Tabela1[[#This Row],[days]]/2000+0.75)*(IF(Tabela1[[#This Row],[real]]&gt;Tabela1[[#This Row],[AV2]],0.4*Tabela1[[#This Row],[real]]+0.6*Tabela1[[#This Row],[AV2]],Tabela1[[#This Row],[AV2]]))</f>
        <v>2.9904943396175963</v>
      </c>
      <c r="S2258" s="42">
        <f>Tabela1[[#This Row],[real]]-Tabela1[[#This Row],[AV2]]</f>
        <v>0.16322265972810612</v>
      </c>
      <c r="T2258" s="64">
        <f>Tabela1[[#This Row],[real]]/Tabela1[[#This Row],[AV2]]</f>
        <v>1.0557987027722615</v>
      </c>
      <c r="U2258" s="172">
        <v>43241</v>
      </c>
      <c r="V2258" s="191" t="s">
        <v>4070</v>
      </c>
      <c r="W2258" s="191"/>
      <c r="X2258" s="2"/>
    </row>
    <row r="2259" spans="1:24" x14ac:dyDescent="0.2">
      <c r="A2259" s="65">
        <v>9007</v>
      </c>
      <c r="B2259" s="65" t="s">
        <v>276</v>
      </c>
      <c r="C2259" s="65" t="s">
        <v>606</v>
      </c>
      <c r="D2259" s="39">
        <v>3.5</v>
      </c>
      <c r="E2259" s="41">
        <v>3.40509225607462</v>
      </c>
      <c r="F2259" s="116">
        <v>1984</v>
      </c>
      <c r="G22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59" s="39"/>
      <c r="I2259" s="41">
        <v>0.56999999999999995</v>
      </c>
      <c r="J2259" s="23">
        <f>(Tabela1[[#This Row],[real]]-1)^3/Tabela1[[#This Row],[Z]]*0.00002</f>
        <v>4.8814670248192935E-4</v>
      </c>
      <c r="K2259" s="66">
        <v>3000.3139895414793</v>
      </c>
      <c r="L2259" s="66">
        <v>5089.0504714043755</v>
      </c>
      <c r="M2259" s="67">
        <v>42409</v>
      </c>
      <c r="N2259" s="22">
        <f>IF(Tabela1[[#This Row],[Entry]]=$B$1,Tabela1[[#This Row],[real]],Tabela1[[#This Row],[L2]]/Tabela1[[#This Row],[days2]])</f>
        <v>3.4108232514039534</v>
      </c>
      <c r="O2259" s="42">
        <f>IF(Tabela1[[#This Row],[Entry]]=$B$1,Tabela1[[#This Row],[real]],Tabela1[[#This Row],[L]]/($B$1-Tabela1[[#This Row],[Entry]]))</f>
        <v>3.3769412550792142</v>
      </c>
      <c r="P2259" s="115">
        <v>879.64510864246586</v>
      </c>
      <c r="Q2259" s="43">
        <f>MIN(500,$B$1-Tabela1[[#This Row],[Entry]])</f>
        <v>500</v>
      </c>
      <c r="R2259" s="41">
        <f>(0.25-Tabela1[[#This Row],[days]]/2000)*$L$2+(Tabela1[[#This Row],[days]]/2000+0.75)*(IF(Tabela1[[#This Row],[real]]&gt;Tabela1[[#This Row],[AV2]],0.4*Tabela1[[#This Row],[real]]+0.6*Tabela1[[#This Row],[AV2]],Tabela1[[#This Row],[AV2]]))</f>
        <v>3.4108232514039534</v>
      </c>
      <c r="S2259" s="42">
        <f>Tabela1[[#This Row],[real]]-Tabela1[[#This Row],[AV2]]</f>
        <v>-5.7309953293334104E-3</v>
      </c>
      <c r="T2259" s="64">
        <f>Tabela1[[#This Row],[real]]/Tabela1[[#This Row],[AV2]]</f>
        <v>0.99831976185603444</v>
      </c>
      <c r="U2259" s="168">
        <v>43241</v>
      </c>
      <c r="V2259" s="191" t="s">
        <v>4505</v>
      </c>
      <c r="W2259" s="191"/>
      <c r="X2259" s="2"/>
    </row>
    <row r="2260" spans="1:24" x14ac:dyDescent="0.2">
      <c r="A2260" s="65">
        <v>6148337</v>
      </c>
      <c r="B2260" s="65" t="s">
        <v>178</v>
      </c>
      <c r="C2260" s="65" t="s">
        <v>179</v>
      </c>
      <c r="D2260" s="39">
        <v>3.5</v>
      </c>
      <c r="E2260" s="41">
        <v>3.4702841376633664</v>
      </c>
      <c r="F2260" s="116">
        <v>2015</v>
      </c>
      <c r="G22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0" s="39"/>
      <c r="I2260" s="41">
        <v>0.65999999999999992</v>
      </c>
      <c r="J2260" s="23">
        <f>(Tabela1[[#This Row],[real]]-1)^3/Tabela1[[#This Row],[Z]]*0.00002</f>
        <v>4.5680072983862876E-4</v>
      </c>
      <c r="K2260" s="66">
        <v>3084.0112278545448</v>
      </c>
      <c r="L2260" s="66">
        <v>5248.8006666926422</v>
      </c>
      <c r="M2260" s="67">
        <v>42409</v>
      </c>
      <c r="N2260" s="22">
        <f>IF(Tabela1[[#This Row],[Entry]]=$B$1,Tabela1[[#This Row],[real]],Tabela1[[#This Row],[L2]]/Tabela1[[#This Row],[days2]])</f>
        <v>3.505972121659406</v>
      </c>
      <c r="O2260" s="42">
        <f>IF(Tabela1[[#This Row],[Entry]]=$B$1,Tabela1[[#This Row],[real]],Tabela1[[#This Row],[L]]/($B$1-Tabela1[[#This Row],[Entry]]))</f>
        <v>3.4829466932267037</v>
      </c>
      <c r="P2260" s="115">
        <v>879.64510864246586</v>
      </c>
      <c r="Q2260" s="43">
        <f>MIN(500,$B$1-Tabela1[[#This Row],[Entry]])</f>
        <v>500</v>
      </c>
      <c r="R2260" s="41">
        <f>(0.25-Tabela1[[#This Row],[days]]/2000)*$L$2+(Tabela1[[#This Row],[days]]/2000+0.75)*(IF(Tabela1[[#This Row],[real]]&gt;Tabela1[[#This Row],[AV2]],0.4*Tabela1[[#This Row],[real]]+0.6*Tabela1[[#This Row],[AV2]],Tabela1[[#This Row],[AV2]]))</f>
        <v>3.505972121659406</v>
      </c>
      <c r="S2260" s="42">
        <f>Tabela1[[#This Row],[real]]-Tabela1[[#This Row],[AV2]]</f>
        <v>-3.5687983996039563E-2</v>
      </c>
      <c r="T2260" s="64">
        <f>Tabela1[[#This Row],[real]]/Tabela1[[#This Row],[AV2]]</f>
        <v>0.98982080211774526</v>
      </c>
      <c r="U2260" s="172">
        <v>43241</v>
      </c>
      <c r="V2260" s="191" t="s">
        <v>4192</v>
      </c>
      <c r="W2260" s="191"/>
      <c r="X2260" s="2"/>
    </row>
    <row r="2261" spans="1:24" x14ac:dyDescent="0.2">
      <c r="A2261" s="65">
        <v>4869</v>
      </c>
      <c r="B2261" s="65" t="s">
        <v>44</v>
      </c>
      <c r="C2261" s="65" t="s">
        <v>5280</v>
      </c>
      <c r="D2261" s="39">
        <v>3</v>
      </c>
      <c r="E2261" s="41">
        <v>3.111555453647938</v>
      </c>
      <c r="F2261" s="116">
        <v>1967</v>
      </c>
      <c r="G22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1" s="39"/>
      <c r="I2261" s="41">
        <v>0.38999999999999996</v>
      </c>
      <c r="J2261" s="23">
        <f>(Tabela1[[#This Row],[real]]-1)^3/Tabela1[[#This Row],[Z]]*0.00002</f>
        <v>4.8280622688981939E-4</v>
      </c>
      <c r="K2261" s="66">
        <v>2774.0108867601571</v>
      </c>
      <c r="L2261" s="66">
        <v>4715.9124130107466</v>
      </c>
      <c r="M2261" s="67">
        <v>42409</v>
      </c>
      <c r="N2261" s="22">
        <f>IF(Tabela1[[#This Row],[Entry]]=$B$1,Tabela1[[#This Row],[real]],Tabela1[[#This Row],[L2]]/Tabela1[[#This Row],[days2]])</f>
        <v>3.1535568827765306</v>
      </c>
      <c r="O2261" s="42">
        <f>IF(Tabela1[[#This Row],[Entry]]=$B$1,Tabela1[[#This Row],[real]],Tabela1[[#This Row],[L]]/($B$1-Tabela1[[#This Row],[Entry]]))</f>
        <v>3.1293380311949215</v>
      </c>
      <c r="P2261" s="115">
        <v>879.64510864246586</v>
      </c>
      <c r="Q2261" s="43">
        <f>MIN(500,$B$1-Tabela1[[#This Row],[Entry]])</f>
        <v>500</v>
      </c>
      <c r="R2261" s="41">
        <f>(0.25-Tabela1[[#This Row],[days]]/2000)*$L$2+(Tabela1[[#This Row],[days]]/2000+0.75)*(IF(Tabela1[[#This Row],[real]]&gt;Tabela1[[#This Row],[AV2]],0.4*Tabela1[[#This Row],[real]]+0.6*Tabela1[[#This Row],[AV2]],Tabela1[[#This Row],[AV2]]))</f>
        <v>3.1535568827765306</v>
      </c>
      <c r="S2261" s="42">
        <f>Tabela1[[#This Row],[real]]-Tabela1[[#This Row],[AV2]]</f>
        <v>-4.2001429128592616E-2</v>
      </c>
      <c r="T2261" s="64">
        <f>Tabela1[[#This Row],[real]]/Tabela1[[#This Row],[AV2]]</f>
        <v>0.98668125209410751</v>
      </c>
      <c r="U2261" s="172">
        <v>43240</v>
      </c>
      <c r="V2261" s="191" t="s">
        <v>4358</v>
      </c>
      <c r="W2261" s="191"/>
      <c r="X2261" s="2"/>
    </row>
    <row r="2262" spans="1:24" x14ac:dyDescent="0.2">
      <c r="A2262" s="65">
        <v>6136253</v>
      </c>
      <c r="B2262" s="65" t="s">
        <v>1505</v>
      </c>
      <c r="C2262" s="65" t="s">
        <v>2677</v>
      </c>
      <c r="D2262" s="39">
        <v>4</v>
      </c>
      <c r="E2262" s="41">
        <v>3.7237056616157767</v>
      </c>
      <c r="F2262" s="116">
        <v>2015</v>
      </c>
      <c r="G22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1.2740168620306747</v>
      </c>
      <c r="H2262" s="39"/>
      <c r="I2262" s="41">
        <v>0.74999999999999989</v>
      </c>
      <c r="J2262" s="23">
        <f>(Tabela1[[#This Row],[real]]-1)^3/Tabela1[[#This Row],[Z]]*0.00002</f>
        <v>5.3882688010967834E-4</v>
      </c>
      <c r="K2262" s="66">
        <v>3438.2834945843879</v>
      </c>
      <c r="L2262" s="66">
        <v>5901.9221087176384</v>
      </c>
      <c r="M2262" s="67">
        <v>42409</v>
      </c>
      <c r="N2262" s="22">
        <f>IF(Tabela1[[#This Row],[Entry]]=$B$1,Tabela1[[#This Row],[real]],Tabela1[[#This Row],[L2]]/Tabela1[[#This Row],[days2]])</f>
        <v>3.9087166640312527</v>
      </c>
      <c r="O2262" s="42">
        <f>IF(Tabela1[[#This Row],[Entry]]=$B$1,Tabela1[[#This Row],[real]],Tabela1[[#This Row],[L]]/($B$1-Tabela1[[#This Row],[Entry]]))</f>
        <v>3.9163384928451483</v>
      </c>
      <c r="P2262" s="115">
        <v>879.64510864246586</v>
      </c>
      <c r="Q2262" s="43">
        <f>MIN(500,$B$1-Tabela1[[#This Row],[Entry]])</f>
        <v>500</v>
      </c>
      <c r="R2262" s="41">
        <f>(0.25-Tabela1[[#This Row],[days]]/2000)*$L$2+(Tabela1[[#This Row],[days]]/2000+0.75)*(IF(Tabela1[[#This Row],[real]]&gt;Tabela1[[#This Row],[AV2]],0.4*Tabela1[[#This Row],[real]]+0.6*Tabela1[[#This Row],[AV2]],Tabela1[[#This Row],[AV2]]))</f>
        <v>3.9087166640312527</v>
      </c>
      <c r="S2262" s="42">
        <f>Tabela1[[#This Row],[real]]-Tabela1[[#This Row],[AV2]]</f>
        <v>-0.18501100241547608</v>
      </c>
      <c r="T2262" s="64">
        <f>Tabela1[[#This Row],[real]]/Tabela1[[#This Row],[AV2]]</f>
        <v>0.95266707251564631</v>
      </c>
      <c r="U2262" s="168">
        <v>43239</v>
      </c>
      <c r="V2262" s="191" t="s">
        <v>4135</v>
      </c>
      <c r="W2262" s="191"/>
      <c r="X2262" s="2"/>
    </row>
    <row r="2263" spans="1:24" x14ac:dyDescent="0.2">
      <c r="A2263" s="65">
        <v>10523</v>
      </c>
      <c r="B2263" s="65" t="s">
        <v>234</v>
      </c>
      <c r="C2263" s="65" t="s">
        <v>2231</v>
      </c>
      <c r="D2263" s="39">
        <v>4</v>
      </c>
      <c r="E2263" s="41">
        <v>3.7271827713962353</v>
      </c>
      <c r="F2263" s="116">
        <v>1982</v>
      </c>
      <c r="G22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1.1055434657160492</v>
      </c>
      <c r="H2263" s="39"/>
      <c r="I2263" s="41">
        <v>0.71</v>
      </c>
      <c r="J2263" s="23">
        <f>(Tabela1[[#This Row],[real]]-1)^3/Tabela1[[#This Row],[Z]]*0.00002</f>
        <v>5.7136598339890062E-4</v>
      </c>
      <c r="K2263" s="66">
        <v>3491.453574192788</v>
      </c>
      <c r="L2263" s="66">
        <v>6010.3086252274261</v>
      </c>
      <c r="M2263" s="67">
        <v>42409</v>
      </c>
      <c r="N2263" s="22">
        <f>IF(Tabela1[[#This Row],[Entry]]=$B$1,Tabela1[[#This Row],[real]],Tabela1[[#This Row],[L2]]/Tabela1[[#This Row],[days2]])</f>
        <v>3.9691615856092923</v>
      </c>
      <c r="O2263" s="42">
        <f>IF(Tabela1[[#This Row],[Entry]]=$B$1,Tabela1[[#This Row],[real]],Tabela1[[#This Row],[L]]/($B$1-Tabela1[[#This Row],[Entry]]))</f>
        <v>3.9882605343247683</v>
      </c>
      <c r="P2263" s="115">
        <v>879.64510864246586</v>
      </c>
      <c r="Q2263" s="43">
        <f>MIN(500,$B$1-Tabela1[[#This Row],[Entry]])</f>
        <v>500</v>
      </c>
      <c r="R2263" s="41">
        <f>(0.25-Tabela1[[#This Row],[days]]/2000)*$L$2+(Tabela1[[#This Row],[days]]/2000+0.75)*(IF(Tabela1[[#This Row],[real]]&gt;Tabela1[[#This Row],[AV2]],0.4*Tabela1[[#This Row],[real]]+0.6*Tabela1[[#This Row],[AV2]],Tabela1[[#This Row],[AV2]]))</f>
        <v>3.9691615856092923</v>
      </c>
      <c r="S2263" s="42">
        <f>Tabela1[[#This Row],[real]]-Tabela1[[#This Row],[AV2]]</f>
        <v>-0.241978814213057</v>
      </c>
      <c r="T2263" s="64">
        <f>Tabela1[[#This Row],[real]]/Tabela1[[#This Row],[AV2]]</f>
        <v>0.93903528264246472</v>
      </c>
      <c r="U2263" s="168">
        <v>43239</v>
      </c>
      <c r="V2263" s="191" t="s">
        <v>5022</v>
      </c>
      <c r="W2263" s="191"/>
      <c r="X2263" s="2"/>
    </row>
    <row r="2264" spans="1:24" x14ac:dyDescent="0.2">
      <c r="A2264" s="228">
        <v>2676063</v>
      </c>
      <c r="B2264" s="228" t="s">
        <v>5240</v>
      </c>
      <c r="C2264" s="228" t="s">
        <v>5241</v>
      </c>
      <c r="D2264" s="229">
        <v>3</v>
      </c>
      <c r="E2264" s="230">
        <v>2.8136681510632018</v>
      </c>
      <c r="F2264" s="116">
        <v>2010</v>
      </c>
      <c r="G22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4" s="229"/>
      <c r="I2264" s="230">
        <v>0.28999999999999998</v>
      </c>
      <c r="J2264" s="232">
        <f>(Tabela1[[#This Row],[real]]-1)^3/Tabela1[[#This Row],[Z]]*0.00002</f>
        <v>4.1143902075204319E-4</v>
      </c>
      <c r="K2264" s="233">
        <v>1469.579751145767</v>
      </c>
      <c r="L2264" s="66">
        <v>2039.9521216920002</v>
      </c>
      <c r="M2264" s="234">
        <v>43239</v>
      </c>
      <c r="N2264" s="235">
        <f>IF(Tabela1[[#This Row],[Entry]]=$B$1,Tabela1[[#This Row],[real]],Tabela1[[#This Row],[L2]]/Tabela1[[#This Row],[days2]])</f>
        <v>2.9867505935171001</v>
      </c>
      <c r="O2264" s="235">
        <f>IF(Tabela1[[#This Row],[Entry]]=$B$1,Tabela1[[#This Row],[real]],Tabela1[[#This Row],[L]]/($B$1-Tabela1[[#This Row],[Entry]]))</f>
        <v>3.0132232225878881</v>
      </c>
      <c r="P2264" s="231">
        <v>492.03296530201334</v>
      </c>
      <c r="Q2264" s="236">
        <f>MIN(500,$B$1-Tabela1[[#This Row],[Entry]])</f>
        <v>500</v>
      </c>
      <c r="R2264" s="230">
        <f>(0.25-Tabela1[[#This Row],[days]]/2000)*$L$2+(Tabela1[[#This Row],[days]]/2000+0.75)*(IF(Tabela1[[#This Row],[real]]&gt;Tabela1[[#This Row],[AV2]],0.4*Tabela1[[#This Row],[real]]+0.6*Tabela1[[#This Row],[AV2]],Tabela1[[#This Row],[AV2]]))</f>
        <v>2.9867505935171001</v>
      </c>
      <c r="S2264" s="235">
        <f>Tabela1[[#This Row],[real]]-Tabela1[[#This Row],[AV2]]</f>
        <v>-0.17308244245389837</v>
      </c>
      <c r="T2264" s="235">
        <f>Tabela1[[#This Row],[real]]/Tabela1[[#This Row],[AV2]]</f>
        <v>0.94204991778370017</v>
      </c>
      <c r="U2264" s="237">
        <v>43239</v>
      </c>
      <c r="V2264" s="238" t="s">
        <v>4277</v>
      </c>
      <c r="W2264" s="191"/>
      <c r="X2264" s="2"/>
    </row>
    <row r="2265" spans="1:24" x14ac:dyDescent="0.2">
      <c r="A2265" s="65">
        <v>4995082</v>
      </c>
      <c r="B2265" s="65" t="s">
        <v>209</v>
      </c>
      <c r="C2265" s="65" t="s">
        <v>2464</v>
      </c>
      <c r="D2265" s="39">
        <v>3.5</v>
      </c>
      <c r="E2265" s="41">
        <v>3.3665065336223816</v>
      </c>
      <c r="F2265" s="116">
        <v>2013</v>
      </c>
      <c r="G22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5" s="39"/>
      <c r="I2265" s="41">
        <v>0.78999999999999992</v>
      </c>
      <c r="J2265" s="23">
        <f>(Tabela1[[#This Row],[real]]-1)^3/Tabela1[[#This Row],[Z]]*0.00002</f>
        <v>3.3552588293925208E-4</v>
      </c>
      <c r="K2265" s="66">
        <v>2941.4159524261731</v>
      </c>
      <c r="L2265" s="66">
        <v>4995.6044856960125</v>
      </c>
      <c r="M2265" s="67">
        <v>42409</v>
      </c>
      <c r="N2265" s="22">
        <f>IF(Tabela1[[#This Row],[Entry]]=$B$1,Tabela1[[#This Row],[real]],Tabela1[[#This Row],[L2]]/Tabela1[[#This Row],[days2]])</f>
        <v>3.3438666611419987</v>
      </c>
      <c r="O2265" s="42">
        <f>IF(Tabela1[[#This Row],[Entry]]=$B$1,Tabela1[[#This Row],[real]],Tabela1[[#This Row],[L]]/($B$1-Tabela1[[#This Row],[Entry]]))</f>
        <v>3.3149333017226361</v>
      </c>
      <c r="P2265" s="115">
        <v>879.64510864246586</v>
      </c>
      <c r="Q2265" s="43">
        <f>MIN(500,$B$1-Tabela1[[#This Row],[Entry]])</f>
        <v>500</v>
      </c>
      <c r="R2265" s="41">
        <f>(0.25-Tabela1[[#This Row],[days]]/2000)*$L$2+(Tabela1[[#This Row],[days]]/2000+0.75)*(IF(Tabela1[[#This Row],[real]]&gt;Tabela1[[#This Row],[AV2]],0.4*Tabela1[[#This Row],[real]]+0.6*Tabela1[[#This Row],[AV2]],Tabela1[[#This Row],[AV2]]))</f>
        <v>3.352922610134152</v>
      </c>
      <c r="S2265" s="42">
        <f>Tabela1[[#This Row],[real]]-Tabela1[[#This Row],[AV2]]</f>
        <v>2.2639872480382905E-2</v>
      </c>
      <c r="T2265" s="64">
        <f>Tabela1[[#This Row],[real]]/Tabela1[[#This Row],[AV2]]</f>
        <v>1.0067705667643609</v>
      </c>
      <c r="U2265" s="168">
        <v>43239</v>
      </c>
      <c r="V2265" s="191" t="s">
        <v>4244</v>
      </c>
      <c r="W2265" s="191"/>
      <c r="X2265" s="2"/>
    </row>
    <row r="2266" spans="1:24" x14ac:dyDescent="0.2">
      <c r="A2266" s="65">
        <v>216774</v>
      </c>
      <c r="B2266" s="65" t="s">
        <v>83</v>
      </c>
      <c r="C2266" s="65" t="s">
        <v>6554</v>
      </c>
      <c r="D2266" s="39">
        <v>3.5</v>
      </c>
      <c r="E2266" s="41">
        <v>3.4007976236804494</v>
      </c>
      <c r="F2266" s="116">
        <v>2004</v>
      </c>
      <c r="G22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6" s="39">
        <v>2</v>
      </c>
      <c r="I2266" s="41">
        <v>0.7599999999999999</v>
      </c>
      <c r="J2266" s="23">
        <f>(Tabela1[[#This Row],[real]]-1)^3/Tabela1[[#This Row],[Z]]*0.00002</f>
        <v>3.6415230311502827E-4</v>
      </c>
      <c r="K2266" s="66">
        <v>3225.6102700223005</v>
      </c>
      <c r="L2266" s="66">
        <v>5589.4574464685666</v>
      </c>
      <c r="M2266" s="67">
        <v>42409</v>
      </c>
      <c r="N2266" s="22">
        <f>IF(Tabela1[[#This Row],[Entry]]=$B$1,Tabela1[[#This Row],[real]],Tabela1[[#This Row],[L2]]/Tabela1[[#This Row],[days2]])</f>
        <v>3.6669450421890071</v>
      </c>
      <c r="O2266" s="42">
        <f>IF(Tabela1[[#This Row],[Entry]]=$B$1,Tabela1[[#This Row],[real]],Tabela1[[#This Row],[L]]/($B$1-Tabela1[[#This Row],[Entry]]))</f>
        <v>3.7089963148431098</v>
      </c>
      <c r="P2266" s="115">
        <v>879.64510864246586</v>
      </c>
      <c r="Q2266" s="43">
        <f>MIN(500,$B$1-Tabela1[[#This Row],[Entry]])</f>
        <v>500</v>
      </c>
      <c r="R2266" s="41">
        <f>(0.25-Tabela1[[#This Row],[days]]/2000)*$L$2+(Tabela1[[#This Row],[days]]/2000+0.75)*(IF(Tabela1[[#This Row],[real]]&gt;Tabela1[[#This Row],[AV2]],0.4*Tabela1[[#This Row],[real]]+0.6*Tabela1[[#This Row],[AV2]],Tabela1[[#This Row],[AV2]]))</f>
        <v>3.6669450421890071</v>
      </c>
      <c r="S2266" s="42">
        <f>Tabela1[[#This Row],[real]]-Tabela1[[#This Row],[AV2]]</f>
        <v>-0.26614741850855772</v>
      </c>
      <c r="T2266" s="64">
        <f>Tabela1[[#This Row],[real]]/Tabela1[[#This Row],[AV2]]</f>
        <v>0.92741985073501965</v>
      </c>
      <c r="U2266" s="168">
        <v>43239</v>
      </c>
      <c r="V2266" s="191" t="s">
        <v>3993</v>
      </c>
      <c r="W2266" s="191"/>
      <c r="X2266" s="2"/>
    </row>
    <row r="2267" spans="1:24" x14ac:dyDescent="0.2">
      <c r="A2267" s="65">
        <v>2711</v>
      </c>
      <c r="B2267" s="65" t="s">
        <v>314</v>
      </c>
      <c r="C2267" s="65" t="s">
        <v>315</v>
      </c>
      <c r="D2267" s="39">
        <v>3.5</v>
      </c>
      <c r="E2267" s="41">
        <v>3.2106902057319586</v>
      </c>
      <c r="F2267" s="116">
        <v>1993</v>
      </c>
      <c r="G22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4.7096929123734714</v>
      </c>
      <c r="H2267" s="39"/>
      <c r="I2267" s="41">
        <v>0.69</v>
      </c>
      <c r="J2267" s="23">
        <f>(Tabela1[[#This Row],[real]]-1)^3/Tabela1[[#This Row],[Z]]*0.00002</f>
        <v>3.1315876116524017E-4</v>
      </c>
      <c r="K2267" s="66">
        <v>2977.196052934506</v>
      </c>
      <c r="L2267" s="66">
        <v>5134.6087439962494</v>
      </c>
      <c r="M2267" s="67">
        <v>42409</v>
      </c>
      <c r="N2267" s="22">
        <f>IF(Tabela1[[#This Row],[Entry]]=$B$1,Tabela1[[#This Row],[real]],Tabela1[[#This Row],[L2]]/Tabela1[[#This Row],[days2]])</f>
        <v>3.3845422701538554</v>
      </c>
      <c r="O2267" s="42">
        <f>IF(Tabela1[[#This Row],[Entry]]=$B$1,Tabela1[[#This Row],[real]],Tabela1[[#This Row],[L]]/($B$1-Tabela1[[#This Row],[Entry]]))</f>
        <v>3.4071723583253148</v>
      </c>
      <c r="P2267" s="115">
        <v>879.64510864246586</v>
      </c>
      <c r="Q2267" s="43">
        <f>MIN(500,$B$1-Tabela1[[#This Row],[Entry]])</f>
        <v>500</v>
      </c>
      <c r="R2267" s="41">
        <f>(0.25-Tabela1[[#This Row],[days]]/2000)*$L$2+(Tabela1[[#This Row],[days]]/2000+0.75)*(IF(Tabela1[[#This Row],[real]]&gt;Tabela1[[#This Row],[AV2]],0.4*Tabela1[[#This Row],[real]]+0.6*Tabela1[[#This Row],[AV2]],Tabela1[[#This Row],[AV2]]))</f>
        <v>3.3845422701538554</v>
      </c>
      <c r="S2267" s="42">
        <f>Tabela1[[#This Row],[real]]-Tabela1[[#This Row],[AV2]]</f>
        <v>-0.17385206442189682</v>
      </c>
      <c r="T2267" s="64">
        <f>Tabela1[[#This Row],[real]]/Tabela1[[#This Row],[AV2]]</f>
        <v>0.9486335077109278</v>
      </c>
      <c r="U2267" s="168">
        <v>43238</v>
      </c>
      <c r="V2267" s="191" t="s">
        <v>4821</v>
      </c>
      <c r="W2267" s="191"/>
      <c r="X2267" s="2"/>
    </row>
    <row r="2268" spans="1:24" x14ac:dyDescent="0.2">
      <c r="A2268" s="258">
        <v>7974395</v>
      </c>
      <c r="B2268" s="258" t="s">
        <v>5237</v>
      </c>
      <c r="C2268" s="258" t="s">
        <v>5238</v>
      </c>
      <c r="D2268" s="259">
        <v>3</v>
      </c>
      <c r="E2268" s="260">
        <v>2.7647647312003776</v>
      </c>
      <c r="F2268" s="116">
        <v>2017</v>
      </c>
      <c r="G22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8" s="259"/>
      <c r="I2268" s="260">
        <v>0.27999999999999997</v>
      </c>
      <c r="J2268" s="232">
        <f>(Tabela1[[#This Row],[real]]-1)^3/Tabela1[[#This Row],[Z]]*0.00002</f>
        <v>3.9258383373812661E-4</v>
      </c>
      <c r="K2268" s="262">
        <v>1442.565699907879</v>
      </c>
      <c r="L2268" s="66">
        <v>2002.6629697061824</v>
      </c>
      <c r="M2268" s="237">
        <v>43238</v>
      </c>
      <c r="N2268" s="235">
        <f>IF(Tabela1[[#This Row],[Entry]]=$B$1,Tabela1[[#This Row],[real]],Tabela1[[#This Row],[L2]]/Tabela1[[#This Row],[days2]])</f>
        <v>2.9288239924833515</v>
      </c>
      <c r="O2268" s="263">
        <f>IF(Tabela1[[#This Row],[Entry]]=$B$1,Tabela1[[#This Row],[real]],Tabela1[[#This Row],[L]]/($B$1-Tabela1[[#This Row],[Entry]]))</f>
        <v>2.9537801913070538</v>
      </c>
      <c r="P2268" s="261">
        <v>492.54093233671131</v>
      </c>
      <c r="Q2268" s="264">
        <f>MIN(500,$B$1-Tabela1[[#This Row],[Entry]])</f>
        <v>500</v>
      </c>
      <c r="R2268" s="260">
        <f>(0.25-Tabela1[[#This Row],[days]]/2000)*$L$2+(Tabela1[[#This Row],[days]]/2000+0.75)*(IF(Tabela1[[#This Row],[real]]&gt;Tabela1[[#This Row],[AV2]],0.4*Tabela1[[#This Row],[real]]+0.6*Tabela1[[#This Row],[AV2]],Tabela1[[#This Row],[AV2]]))</f>
        <v>2.9288239924833515</v>
      </c>
      <c r="S2268" s="263">
        <f>Tabela1[[#This Row],[real]]-Tabela1[[#This Row],[AV2]]</f>
        <v>-0.16405926128297388</v>
      </c>
      <c r="T2268" s="263">
        <f>Tabela1[[#This Row],[real]]/Tabela1[[#This Row],[AV2]]</f>
        <v>0.94398459528328704</v>
      </c>
      <c r="U2268" s="237">
        <v>43238</v>
      </c>
      <c r="V2268" s="238" t="s">
        <v>5239</v>
      </c>
      <c r="W2268" s="191"/>
      <c r="X2268" s="2"/>
    </row>
    <row r="2269" spans="1:24" x14ac:dyDescent="0.2">
      <c r="A2269" s="65">
        <v>1115</v>
      </c>
      <c r="B2269" s="65" t="s">
        <v>87</v>
      </c>
      <c r="C2269" s="65" t="s">
        <v>1031</v>
      </c>
      <c r="D2269" s="39">
        <v>3.5</v>
      </c>
      <c r="E2269" s="41">
        <v>3.2954283455623514</v>
      </c>
      <c r="F2269" s="116">
        <v>1986</v>
      </c>
      <c r="G22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69" s="39"/>
      <c r="I2269" s="41">
        <v>0.77</v>
      </c>
      <c r="J2269" s="23">
        <f>(Tabela1[[#This Row],[real]]-1)^3/Tabela1[[#This Row],[Z]]*0.00002</f>
        <v>3.1414524568037605E-4</v>
      </c>
      <c r="K2269" s="66">
        <v>2900.3503412667105</v>
      </c>
      <c r="L2269" s="66">
        <v>4937.872218866577</v>
      </c>
      <c r="M2269" s="67">
        <v>42409</v>
      </c>
      <c r="N2269" s="22">
        <f>IF(Tabela1[[#This Row],[Entry]]=$B$1,Tabela1[[#This Row],[real]],Tabela1[[#This Row],[L2]]/Tabela1[[#This Row],[days2]])</f>
        <v>3.2971823668101199</v>
      </c>
      <c r="O2269" s="42">
        <f>IF(Tabela1[[#This Row],[Entry]]=$B$1,Tabela1[[#This Row],[real]],Tabela1[[#This Row],[L]]/($B$1-Tabela1[[#This Row],[Entry]]))</f>
        <v>3.2766239010395335</v>
      </c>
      <c r="P2269" s="115">
        <v>879.64510864246586</v>
      </c>
      <c r="Q2269" s="43">
        <f>MIN(500,$B$1-Tabela1[[#This Row],[Entry]])</f>
        <v>500</v>
      </c>
      <c r="R2269" s="41">
        <f>(0.25-Tabela1[[#This Row],[days]]/2000)*$L$2+(Tabela1[[#This Row],[days]]/2000+0.75)*(IF(Tabela1[[#This Row],[real]]&gt;Tabela1[[#This Row],[AV2]],0.4*Tabela1[[#This Row],[real]]+0.6*Tabela1[[#This Row],[AV2]],Tabela1[[#This Row],[AV2]]))</f>
        <v>3.2971823668101199</v>
      </c>
      <c r="S2269" s="42">
        <f>Tabela1[[#This Row],[real]]-Tabela1[[#This Row],[AV2]]</f>
        <v>-1.7540212477684669E-3</v>
      </c>
      <c r="T2269" s="64">
        <f>Tabela1[[#This Row],[real]]/Tabela1[[#This Row],[AV2]]</f>
        <v>0.9994680241938011</v>
      </c>
      <c r="U2269" s="168">
        <v>43238</v>
      </c>
      <c r="V2269" s="191" t="s">
        <v>3993</v>
      </c>
      <c r="W2269" s="191"/>
      <c r="X2269" s="2"/>
    </row>
    <row r="2270" spans="1:24" x14ac:dyDescent="0.2">
      <c r="A2270" s="65">
        <v>665317</v>
      </c>
      <c r="B2270" s="65" t="s">
        <v>2776</v>
      </c>
      <c r="C2270" s="65" t="s">
        <v>2777</v>
      </c>
      <c r="D2270" s="39">
        <v>3.5</v>
      </c>
      <c r="E2270" s="41">
        <v>3.4589282363742444</v>
      </c>
      <c r="F2270" s="116">
        <v>2007</v>
      </c>
      <c r="G22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0" s="39"/>
      <c r="I2270" s="41">
        <v>0.77999999999999992</v>
      </c>
      <c r="J2270" s="23">
        <f>(Tabela1[[#This Row],[real]]-1)^3/Tabela1[[#This Row],[Z]]*0.00002</f>
        <v>3.8121761081369936E-4</v>
      </c>
      <c r="K2270" s="66">
        <v>2768.0104801610805</v>
      </c>
      <c r="L2270" s="66">
        <v>4583.5972597311784</v>
      </c>
      <c r="M2270" s="67">
        <v>42470</v>
      </c>
      <c r="N2270" s="22">
        <f>IF(Tabela1[[#This Row],[Entry]]=$B$1,Tabela1[[#This Row],[real]],Tabela1[[#This Row],[L2]]/Tabela1[[#This Row],[days2]])</f>
        <v>3.251513931566405</v>
      </c>
      <c r="O2270" s="42">
        <f>IF(Tabela1[[#This Row],[Entry]]=$B$1,Tabela1[[#This Row],[real]],Tabela1[[#This Row],[L]]/($B$1-Tabela1[[#This Row],[Entry]]))</f>
        <v>3.1698459610865686</v>
      </c>
      <c r="P2270" s="115">
        <v>851.29897592891496</v>
      </c>
      <c r="Q2270" s="43">
        <f>MIN(500,$B$1-Tabela1[[#This Row],[Entry]])</f>
        <v>500</v>
      </c>
      <c r="R227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3.3344796534895407</v>
      </c>
      <c r="S2270" s="42">
        <f>Tabela1[[#This Row],[real]]-Tabela1[[#This Row],[AV2]]</f>
        <v>0.2074143048078394</v>
      </c>
      <c r="T2270" s="64">
        <f>Tabela1[[#This Row],[real]]/Tabela1[[#This Row],[AV2]]</f>
        <v>1.0637900710786492</v>
      </c>
      <c r="U2270" s="168">
        <v>43238</v>
      </c>
      <c r="V2270" s="191" t="s">
        <v>4616</v>
      </c>
      <c r="W2270" s="191"/>
      <c r="X2270" s="2"/>
    </row>
    <row r="2271" spans="1:24" x14ac:dyDescent="0.2">
      <c r="A2271" s="65">
        <v>29228</v>
      </c>
      <c r="B2271" s="65" t="s">
        <v>1072</v>
      </c>
      <c r="C2271" s="65" t="s">
        <v>1073</v>
      </c>
      <c r="D2271" s="39">
        <v>3.5</v>
      </c>
      <c r="E2271" s="41">
        <v>3.2487990810657861</v>
      </c>
      <c r="F2271" s="116">
        <v>1999</v>
      </c>
      <c r="G22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0.14388168389374351</v>
      </c>
      <c r="H2271" s="39"/>
      <c r="I2271" s="41">
        <v>0.69</v>
      </c>
      <c r="J2271" s="23">
        <f>(Tabela1[[#This Row],[real]]-1)^3/Tabela1[[#This Row],[Z]]*0.00002</f>
        <v>3.2963466019846635E-4</v>
      </c>
      <c r="K2271" s="66">
        <v>2866.8216464121092</v>
      </c>
      <c r="L2271" s="66">
        <v>4881.461349547536</v>
      </c>
      <c r="M2271" s="67">
        <v>42409</v>
      </c>
      <c r="N2271" s="22">
        <f>IF(Tabela1[[#This Row],[Entry]]=$B$1,Tabela1[[#This Row],[real]],Tabela1[[#This Row],[L2]]/Tabela1[[#This Row],[days2]])</f>
        <v>3.2590662055023563</v>
      </c>
      <c r="O2271" s="42">
        <f>IF(Tabela1[[#This Row],[Entry]]=$B$1,Tabela1[[#This Row],[real]],Tabela1[[#This Row],[L]]/($B$1-Tabela1[[#This Row],[Entry]]))</f>
        <v>3.239191340111172</v>
      </c>
      <c r="P2271" s="115">
        <v>879.64510864246586</v>
      </c>
      <c r="Q2271" s="43">
        <f>MIN(500,$B$1-Tabela1[[#This Row],[Entry]])</f>
        <v>500</v>
      </c>
      <c r="R2271" s="41">
        <f>(0.25-Tabela1[[#This Row],[days]]/2000)*$L$2+(Tabela1[[#This Row],[days]]/2000+0.75)*(IF(Tabela1[[#This Row],[real]]&gt;Tabela1[[#This Row],[AV2]],0.4*Tabela1[[#This Row],[real]]+0.6*Tabela1[[#This Row],[AV2]],Tabela1[[#This Row],[AV2]]))</f>
        <v>3.2590662055023563</v>
      </c>
      <c r="S2271" s="42">
        <f>Tabela1[[#This Row],[real]]-Tabela1[[#This Row],[AV2]]</f>
        <v>-1.0267124436570185E-2</v>
      </c>
      <c r="T2271" s="64">
        <f>Tabela1[[#This Row],[real]]/Tabela1[[#This Row],[AV2]]</f>
        <v>0.9968496729464299</v>
      </c>
      <c r="U2271" s="168">
        <v>43237</v>
      </c>
      <c r="V2271" s="191" t="s">
        <v>4099</v>
      </c>
      <c r="W2271" s="191"/>
      <c r="X2271" s="2"/>
    </row>
    <row r="2272" spans="1:24" x14ac:dyDescent="0.2">
      <c r="A2272" s="65">
        <v>5892</v>
      </c>
      <c r="B2272" s="65" t="s">
        <v>1984</v>
      </c>
      <c r="C2272" s="65" t="s">
        <v>1985</v>
      </c>
      <c r="D2272" s="39">
        <v>3</v>
      </c>
      <c r="E2272" s="41">
        <v>2.7893124996119867</v>
      </c>
      <c r="F2272" s="116">
        <v>1971</v>
      </c>
      <c r="G22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2" s="39"/>
      <c r="I2272" s="41">
        <v>0.66999999999999993</v>
      </c>
      <c r="J2272" s="23">
        <f>(Tabela1[[#This Row],[real]]-1)^3/Tabela1[[#This Row],[Z]]*0.00002</f>
        <v>1.7100695754812767E-4</v>
      </c>
      <c r="K2272" s="66">
        <v>2444.5332261309345</v>
      </c>
      <c r="L2272" s="66">
        <v>4167.3074050372516</v>
      </c>
      <c r="M2272" s="67">
        <v>42409</v>
      </c>
      <c r="N2272" s="22">
        <f>IF(Tabela1[[#This Row],[Entry]]=$B$1,Tabela1[[#This Row],[real]],Tabela1[[#This Row],[L2]]/Tabela1[[#This Row],[days2]])</f>
        <v>2.7789993965902009</v>
      </c>
      <c r="O2272" s="42">
        <f>IF(Tabela1[[#This Row],[Entry]]=$B$1,Tabela1[[#This Row],[real]],Tabela1[[#This Row],[L]]/($B$1-Tabela1[[#This Row],[Entry]]))</f>
        <v>2.7653002024135711</v>
      </c>
      <c r="P2272" s="115">
        <v>879.64510864246586</v>
      </c>
      <c r="Q2272" s="43">
        <f>MIN(500,$B$1-Tabela1[[#This Row],[Entry]])</f>
        <v>500</v>
      </c>
      <c r="R2272" s="41">
        <f>(0.25-Tabela1[[#This Row],[days]]/2000)*$L$2+(Tabela1[[#This Row],[days]]/2000+0.75)*(IF(Tabela1[[#This Row],[real]]&gt;Tabela1[[#This Row],[AV2]],0.4*Tabela1[[#This Row],[real]]+0.6*Tabela1[[#This Row],[AV2]],Tabela1[[#This Row],[AV2]]))</f>
        <v>2.7831246377989149</v>
      </c>
      <c r="S2272" s="42">
        <f>Tabela1[[#This Row],[real]]-Tabela1[[#This Row],[AV2]]</f>
        <v>1.0313103021785786E-2</v>
      </c>
      <c r="T2272" s="64">
        <f>Tabela1[[#This Row],[real]]/Tabela1[[#This Row],[AV2]]</f>
        <v>1.0037110850165853</v>
      </c>
      <c r="U2272" s="168">
        <v>43237</v>
      </c>
      <c r="V2272" s="191" t="s">
        <v>5194</v>
      </c>
      <c r="W2272" s="191"/>
      <c r="X2272" s="2"/>
    </row>
    <row r="2273" spans="1:24" x14ac:dyDescent="0.2">
      <c r="A2273" s="258">
        <v>960</v>
      </c>
      <c r="B2273" s="258" t="s">
        <v>5235</v>
      </c>
      <c r="C2273" s="258" t="s">
        <v>5236</v>
      </c>
      <c r="D2273" s="259">
        <v>3</v>
      </c>
      <c r="E2273" s="260">
        <v>3.100266665401854</v>
      </c>
      <c r="F2273" s="116">
        <v>2000</v>
      </c>
      <c r="G22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3" s="597">
        <v>1</v>
      </c>
      <c r="I2273" s="260">
        <v>0.38</v>
      </c>
      <c r="J2273" s="232">
        <f>(Tabela1[[#This Row],[real]]-1)^3/Tabela1[[#This Row],[Z]]*0.00002</f>
        <v>4.8760675954111795E-4</v>
      </c>
      <c r="K2273" s="262">
        <v>1628.0305480509596</v>
      </c>
      <c r="L2273" s="66">
        <v>2262.9901753165086</v>
      </c>
      <c r="M2273" s="237">
        <v>43237</v>
      </c>
      <c r="N2273" s="235">
        <f>IF(Tabela1[[#This Row],[Entry]]=$B$1,Tabela1[[#This Row],[real]],Tabela1[[#This Row],[L2]]/Tabela1[[#This Row],[days2]])</f>
        <v>3.3019690895122045</v>
      </c>
      <c r="O2273" s="263">
        <f>IF(Tabela1[[#This Row],[Entry]]=$B$1,Tabela1[[#This Row],[real]],Tabela1[[#This Row],[L]]/($B$1-Tabela1[[#This Row],[Entry]]))</f>
        <v>3.3328279459742394</v>
      </c>
      <c r="P2273" s="261">
        <v>493.04839140437457</v>
      </c>
      <c r="Q2273" s="264">
        <f>MIN(500,$B$1-Tabela1[[#This Row],[Entry]])</f>
        <v>500</v>
      </c>
      <c r="R2273" s="260">
        <f>(0.25-Tabela1[[#This Row],[days]]/2000)*$L$2+(Tabela1[[#This Row],[days]]/2000+0.75)*(IF(Tabela1[[#This Row],[real]]&gt;Tabela1[[#This Row],[AV2]],0.4*Tabela1[[#This Row],[real]]+0.6*Tabela1[[#This Row],[AV2]],Tabela1[[#This Row],[AV2]]))</f>
        <v>3.3019690895122045</v>
      </c>
      <c r="S2273" s="263">
        <f>Tabela1[[#This Row],[real]]-Tabela1[[#This Row],[AV2]]</f>
        <v>-0.20170242411035044</v>
      </c>
      <c r="T2273" s="263">
        <f>Tabela1[[#This Row],[real]]/Tabela1[[#This Row],[AV2]]</f>
        <v>0.93891450263692577</v>
      </c>
      <c r="U2273" s="237">
        <v>43237</v>
      </c>
      <c r="V2273" s="238" t="s">
        <v>3966</v>
      </c>
      <c r="W2273" s="191"/>
      <c r="X2273" s="2"/>
    </row>
    <row r="2274" spans="1:24" x14ac:dyDescent="0.2">
      <c r="A2274" s="258">
        <v>2497507</v>
      </c>
      <c r="B2274" s="258" t="s">
        <v>1426</v>
      </c>
      <c r="C2274" s="258" t="s">
        <v>5232</v>
      </c>
      <c r="D2274" s="259">
        <v>3</v>
      </c>
      <c r="E2274" s="260">
        <v>2.8289409742402141</v>
      </c>
      <c r="F2274" s="116">
        <v>2010</v>
      </c>
      <c r="G22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4" s="259"/>
      <c r="I2274" s="260">
        <v>0.3</v>
      </c>
      <c r="J2274" s="232">
        <f>(Tabela1[[#This Row],[real]]-1)^3/Tabela1[[#This Row],[Z]]*0.00002</f>
        <v>4.0785689612944328E-4</v>
      </c>
      <c r="K2274" s="262">
        <v>1477.7283829228579</v>
      </c>
      <c r="L2274" s="66">
        <v>2053.0840623607078</v>
      </c>
      <c r="M2274" s="237">
        <v>43236</v>
      </c>
      <c r="N2274" s="235">
        <f>IF(Tabela1[[#This Row],[Entry]]=$B$1,Tabela1[[#This Row],[real]],Tabela1[[#This Row],[L2]]/Tabela1[[#This Row],[days2]])</f>
        <v>2.9940479904480024</v>
      </c>
      <c r="O2274" s="263">
        <f>IF(Tabela1[[#This Row],[Entry]]=$B$1,Tabela1[[#This Row],[real]],Tabela1[[#This Row],[L]]/($B$1-Tabela1[[#This Row],[Entry]]))</f>
        <v>3.0192412681775114</v>
      </c>
      <c r="P2274" s="261">
        <v>493.55534301297018</v>
      </c>
      <c r="Q2274" s="264">
        <f>MIN(500,$B$1-Tabela1[[#This Row],[Entry]])</f>
        <v>500</v>
      </c>
      <c r="R2274" s="260">
        <f>(0.25-Tabela1[[#This Row],[days]]/2000)*$L$2+(Tabela1[[#This Row],[days]]/2000+0.75)*(IF(Tabela1[[#This Row],[real]]&gt;Tabela1[[#This Row],[AV2]],0.4*Tabela1[[#This Row],[real]]+0.6*Tabela1[[#This Row],[AV2]],Tabela1[[#This Row],[AV2]]))</f>
        <v>2.9940479904480024</v>
      </c>
      <c r="S2274" s="263">
        <f>Tabela1[[#This Row],[real]]-Tabela1[[#This Row],[AV2]]</f>
        <v>-0.16510701620778834</v>
      </c>
      <c r="T2274" s="263">
        <f>Tabela1[[#This Row],[real]]/Tabela1[[#This Row],[AV2]]</f>
        <v>0.94485491991626924</v>
      </c>
      <c r="U2274" s="237">
        <v>43236</v>
      </c>
      <c r="V2274" s="238" t="s">
        <v>4023</v>
      </c>
      <c r="W2274" s="191"/>
      <c r="X2274" s="2"/>
    </row>
    <row r="2275" spans="1:24" x14ac:dyDescent="0.2">
      <c r="A2275" s="65">
        <v>895</v>
      </c>
      <c r="B2275" s="65" t="s">
        <v>1936</v>
      </c>
      <c r="C2275" s="65" t="s">
        <v>2416</v>
      </c>
      <c r="D2275" s="39">
        <v>3</v>
      </c>
      <c r="E2275" s="41">
        <v>3.1621827580161996</v>
      </c>
      <c r="F2275" s="116">
        <v>1978</v>
      </c>
      <c r="G22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5" s="39"/>
      <c r="I2275" s="41">
        <v>0.69</v>
      </c>
      <c r="J2275" s="23">
        <f>(Tabela1[[#This Row],[real]]-1)^3/Tabela1[[#This Row],[Z]]*0.00002</f>
        <v>2.9299358003836865E-4</v>
      </c>
      <c r="K2275" s="66">
        <v>2813.3131822217197</v>
      </c>
      <c r="L2275" s="66">
        <v>4803.7095948584356</v>
      </c>
      <c r="M2275" s="67">
        <v>42409</v>
      </c>
      <c r="N2275" s="22">
        <f>IF(Tabela1[[#This Row],[Entry]]=$B$1,Tabela1[[#This Row],[real]],Tabela1[[#This Row],[L2]]/Tabela1[[#This Row],[days2]])</f>
        <v>3.1982366008530816</v>
      </c>
      <c r="O2275" s="42">
        <f>IF(Tabela1[[#This Row],[Entry]]=$B$1,Tabela1[[#This Row],[real]],Tabela1[[#This Row],[L]]/($B$1-Tabela1[[#This Row],[Entry]]))</f>
        <v>3.1875976077361883</v>
      </c>
      <c r="P2275" s="115">
        <v>879.64510864246586</v>
      </c>
      <c r="Q2275" s="43">
        <f>MIN(500,$B$1-Tabela1[[#This Row],[Entry]])</f>
        <v>500</v>
      </c>
      <c r="R2275" s="41">
        <f>(0.25-Tabela1[[#This Row],[days]]/2000)*$L$2+(Tabela1[[#This Row],[days]]/2000+0.75)*(IF(Tabela1[[#This Row],[real]]&gt;Tabela1[[#This Row],[AV2]],0.4*Tabela1[[#This Row],[real]]+0.6*Tabela1[[#This Row],[AV2]],Tabela1[[#This Row],[AV2]]))</f>
        <v>3.1982366008530816</v>
      </c>
      <c r="S2275" s="42">
        <f>Tabela1[[#This Row],[real]]-Tabela1[[#This Row],[AV2]]</f>
        <v>-3.6053842836881955E-2</v>
      </c>
      <c r="T2275" s="64">
        <f>Tabela1[[#This Row],[real]]/Tabela1[[#This Row],[AV2]]</f>
        <v>0.98872696196795906</v>
      </c>
      <c r="U2275" s="168">
        <v>43236</v>
      </c>
      <c r="V2275" s="191" t="s">
        <v>4406</v>
      </c>
      <c r="W2275" s="191"/>
      <c r="X2275" s="2"/>
    </row>
    <row r="2276" spans="1:24" x14ac:dyDescent="0.2">
      <c r="A2276" s="65">
        <v>5380315</v>
      </c>
      <c r="B2276" s="65" t="s">
        <v>18</v>
      </c>
      <c r="C2276" s="65" t="s">
        <v>504</v>
      </c>
      <c r="D2276" s="39">
        <v>3.5</v>
      </c>
      <c r="E2276" s="41">
        <v>3.2746307923866405</v>
      </c>
      <c r="F2276" s="116">
        <v>2014</v>
      </c>
      <c r="G22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6" s="39"/>
      <c r="I2276" s="41">
        <v>0.71</v>
      </c>
      <c r="J2276" s="23">
        <f>(Tabela1[[#This Row],[real]]-1)^3/Tabela1[[#This Row],[Z]]*0.00002</f>
        <v>3.3151592013613596E-4</v>
      </c>
      <c r="K2276" s="66">
        <v>2964.9313137126469</v>
      </c>
      <c r="L2276" s="66">
        <v>5081.5829080944295</v>
      </c>
      <c r="M2276" s="67">
        <v>42409</v>
      </c>
      <c r="N2276" s="22">
        <f>IF(Tabela1[[#This Row],[Entry]]=$B$1,Tabela1[[#This Row],[real]],Tabela1[[#This Row],[L2]]/Tabela1[[#This Row],[days2]])</f>
        <v>3.3705994435509914</v>
      </c>
      <c r="O2276" s="42">
        <f>IF(Tabela1[[#This Row],[Entry]]=$B$1,Tabela1[[#This Row],[real]],Tabela1[[#This Row],[L]]/($B$1-Tabela1[[#This Row],[Entry]]))</f>
        <v>3.3719860040440808</v>
      </c>
      <c r="P2276" s="115">
        <v>879.64510864246586</v>
      </c>
      <c r="Q2276" s="43">
        <f>MIN(500,$B$1-Tabela1[[#This Row],[Entry]])</f>
        <v>500</v>
      </c>
      <c r="R2276" s="41">
        <f>(0.25-Tabela1[[#This Row],[days]]/2000)*$L$2+(Tabela1[[#This Row],[days]]/2000+0.75)*(IF(Tabela1[[#This Row],[real]]&gt;Tabela1[[#This Row],[AV2]],0.4*Tabela1[[#This Row],[real]]+0.6*Tabela1[[#This Row],[AV2]],Tabela1[[#This Row],[AV2]]))</f>
        <v>3.3705994435509914</v>
      </c>
      <c r="S2276" s="42">
        <f>Tabela1[[#This Row],[real]]-Tabela1[[#This Row],[AV2]]</f>
        <v>-9.5968651164350938E-2</v>
      </c>
      <c r="T2276" s="64">
        <f>Tabela1[[#This Row],[real]]/Tabela1[[#This Row],[AV2]]</f>
        <v>0.97152771998821486</v>
      </c>
      <c r="U2276" s="168">
        <v>43236</v>
      </c>
      <c r="V2276" s="191" t="s">
        <v>3941</v>
      </c>
      <c r="W2276" s="191"/>
      <c r="X2276" s="2"/>
    </row>
    <row r="2277" spans="1:24" x14ac:dyDescent="0.2">
      <c r="A2277" s="65">
        <v>278734</v>
      </c>
      <c r="B2277" s="65" t="s">
        <v>489</v>
      </c>
      <c r="C2277" s="65" t="s">
        <v>489</v>
      </c>
      <c r="D2277" s="39">
        <v>3</v>
      </c>
      <c r="E2277" s="41">
        <v>2.7250828940831311</v>
      </c>
      <c r="F2277" s="116">
        <v>2005</v>
      </c>
      <c r="G22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2.0079951885644816</v>
      </c>
      <c r="H2277" s="39"/>
      <c r="I2277" s="41">
        <v>0.47</v>
      </c>
      <c r="J2277" s="23">
        <f>(Tabela1[[#This Row],[real]]-1)^3/Tabela1[[#This Row],[Z]]*0.00002</f>
        <v>2.184550274756837E-4</v>
      </c>
      <c r="K2277" s="66">
        <v>2369.4236216465388</v>
      </c>
      <c r="L2277" s="66">
        <v>4025.4483957705429</v>
      </c>
      <c r="M2277" s="67">
        <v>42409</v>
      </c>
      <c r="N2277" s="22">
        <f>IF(Tabela1[[#This Row],[Entry]]=$B$1,Tabela1[[#This Row],[real]],Tabela1[[#This Row],[L2]]/Tabela1[[#This Row],[days2]])</f>
        <v>2.693613138261191</v>
      </c>
      <c r="O2277" s="42">
        <f>IF(Tabela1[[#This Row],[Entry]]=$B$1,Tabela1[[#This Row],[real]],Tabela1[[#This Row],[L]]/($B$1-Tabela1[[#This Row],[Entry]]))</f>
        <v>2.6711668186931274</v>
      </c>
      <c r="P2277" s="115">
        <v>879.64510864246586</v>
      </c>
      <c r="Q2277" s="43">
        <f>MIN(500,$B$1-Tabela1[[#This Row],[Entry]])</f>
        <v>500</v>
      </c>
      <c r="R2277" s="41">
        <f>(0.25-Tabela1[[#This Row],[days]]/2000)*$L$2+(Tabela1[[#This Row],[days]]/2000+0.75)*(IF(Tabela1[[#This Row],[real]]&gt;Tabela1[[#This Row],[AV2]],0.4*Tabela1[[#This Row],[real]]+0.6*Tabela1[[#This Row],[AV2]],Tabela1[[#This Row],[AV2]]))</f>
        <v>2.706201040589967</v>
      </c>
      <c r="S2277" s="42">
        <f>Tabela1[[#This Row],[real]]-Tabela1[[#This Row],[AV2]]</f>
        <v>3.1469755821940115E-2</v>
      </c>
      <c r="T2277" s="64">
        <f>Tabela1[[#This Row],[real]]/Tabela1[[#This Row],[AV2]]</f>
        <v>1.0116831015467407</v>
      </c>
      <c r="U2277" s="168">
        <v>43235</v>
      </c>
      <c r="V2277" s="191" t="s">
        <v>4665</v>
      </c>
      <c r="W2277" s="191"/>
      <c r="X2277" s="2"/>
    </row>
    <row r="2278" spans="1:24" x14ac:dyDescent="0.2">
      <c r="A2278" s="65">
        <v>4390</v>
      </c>
      <c r="B2278" s="65" t="s">
        <v>1563</v>
      </c>
      <c r="C2278" s="65" t="s">
        <v>2191</v>
      </c>
      <c r="D2278" s="39">
        <v>3</v>
      </c>
      <c r="E2278" s="41">
        <v>2.7656986955851766</v>
      </c>
      <c r="F2278" s="116">
        <v>1969</v>
      </c>
      <c r="G22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8" s="39"/>
      <c r="I2278" s="41">
        <v>0.47</v>
      </c>
      <c r="J2278" s="23">
        <f>(Tabela1[[#This Row],[real]]-1)^3/Tabela1[[#This Row],[Z]]*0.00002</f>
        <v>2.3425125498270061E-4</v>
      </c>
      <c r="K2278" s="66">
        <v>2551.9507797721362</v>
      </c>
      <c r="L2278" s="66">
        <v>4400.4771635244779</v>
      </c>
      <c r="M2278" s="67">
        <v>42409</v>
      </c>
      <c r="N2278" s="22">
        <f>IF(Tabela1[[#This Row],[Entry]]=$B$1,Tabela1[[#This Row],[real]],Tabela1[[#This Row],[L2]]/Tabela1[[#This Row],[days2]])</f>
        <v>2.9011140455387716</v>
      </c>
      <c r="O2278" s="42">
        <f>IF(Tabela1[[#This Row],[Entry]]=$B$1,Tabela1[[#This Row],[real]],Tabela1[[#This Row],[L]]/($B$1-Tabela1[[#This Row],[Entry]]))</f>
        <v>2.9200246606001845</v>
      </c>
      <c r="P2278" s="115">
        <v>879.64510864246586</v>
      </c>
      <c r="Q2278" s="43">
        <f>MIN(500,$B$1-Tabela1[[#This Row],[Entry]])</f>
        <v>500</v>
      </c>
      <c r="R2278" s="41">
        <f>(0.25-Tabela1[[#This Row],[days]]/2000)*$L$2+(Tabela1[[#This Row],[days]]/2000+0.75)*(IF(Tabela1[[#This Row],[real]]&gt;Tabela1[[#This Row],[AV2]],0.4*Tabela1[[#This Row],[real]]+0.6*Tabela1[[#This Row],[AV2]],Tabela1[[#This Row],[AV2]]))</f>
        <v>2.9011140455387716</v>
      </c>
      <c r="S2278" s="42">
        <f>Tabela1[[#This Row],[real]]-Tabela1[[#This Row],[AV2]]</f>
        <v>-0.13541534995359505</v>
      </c>
      <c r="T2278" s="64">
        <f>Tabela1[[#This Row],[real]]/Tabela1[[#This Row],[AV2]]</f>
        <v>0.95332298288589101</v>
      </c>
      <c r="U2278" s="168">
        <v>43235</v>
      </c>
      <c r="V2278" s="191" t="s">
        <v>4354</v>
      </c>
      <c r="W2278" s="191"/>
      <c r="X2278" s="2"/>
    </row>
    <row r="2279" spans="1:24" x14ac:dyDescent="0.2">
      <c r="A2279" s="65">
        <v>319000</v>
      </c>
      <c r="B2279" s="65" t="s">
        <v>1782</v>
      </c>
      <c r="C2279" s="65" t="s">
        <v>2647</v>
      </c>
      <c r="D2279" s="39">
        <v>2.5</v>
      </c>
      <c r="E2279" s="41">
        <v>2.6101937375563455</v>
      </c>
      <c r="F2279" s="116">
        <v>2005</v>
      </c>
      <c r="G22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79" s="39"/>
      <c r="I2279" s="41">
        <v>0.42</v>
      </c>
      <c r="J2279" s="23">
        <f>(Tabela1[[#This Row],[real]]-1)^3/Tabela1[[#This Row],[Z]]*0.00002</f>
        <v>1.9879941631700308E-4</v>
      </c>
      <c r="K2279" s="66">
        <v>2300.4311995087924</v>
      </c>
      <c r="L2279" s="66">
        <v>3923.6280067944717</v>
      </c>
      <c r="M2279" s="67">
        <v>42409</v>
      </c>
      <c r="N2279" s="22">
        <f>IF(Tabela1[[#This Row],[Entry]]=$B$1,Tabela1[[#This Row],[real]],Tabela1[[#This Row],[L2]]/Tabela1[[#This Row],[days2]])</f>
        <v>2.6151810280159347</v>
      </c>
      <c r="O2279" s="42">
        <f>IF(Tabela1[[#This Row],[Entry]]=$B$1,Tabela1[[#This Row],[real]],Tabela1[[#This Row],[L]]/($B$1-Tabela1[[#This Row],[Entry]]))</f>
        <v>2.6036018625046262</v>
      </c>
      <c r="P2279" s="115">
        <v>879.64510864246586</v>
      </c>
      <c r="Q2279" s="43">
        <f>MIN(500,$B$1-Tabela1[[#This Row],[Entry]])</f>
        <v>500</v>
      </c>
      <c r="R2279" s="572">
        <f>(0.25-Tabela1[[#This Row],[days]]/2000)*$L$2+(Tabela1[[#This Row],[days]]/2000+0.75)*(IF(Tabela1[[#This Row],[real]]&gt;Tabela1[[#This Row],[AV2]],0.4*Tabela1[[#This Row],[real]]+0.6*Tabela1[[#This Row],[AV2]],Tabela1[[#This Row],[AV2]]))</f>
        <v>2.6151810280159347</v>
      </c>
      <c r="S2279" s="42">
        <f>Tabela1[[#This Row],[real]]-Tabela1[[#This Row],[AV2]]</f>
        <v>-4.9872904595891221E-3</v>
      </c>
      <c r="T2279" s="64">
        <f>Tabela1[[#This Row],[real]]/Tabela1[[#This Row],[AV2]]</f>
        <v>0.99809294637496937</v>
      </c>
      <c r="U2279" s="168">
        <v>43234</v>
      </c>
      <c r="V2279" s="191" t="s">
        <v>4673</v>
      </c>
      <c r="W2279" s="191"/>
      <c r="X2279" s="2"/>
    </row>
    <row r="2280" spans="1:24" x14ac:dyDescent="0.2">
      <c r="A2280" s="65">
        <v>2424491</v>
      </c>
      <c r="B2280" s="65" t="s">
        <v>48</v>
      </c>
      <c r="C2280" s="65" t="s">
        <v>2143</v>
      </c>
      <c r="D2280" s="39">
        <v>3</v>
      </c>
      <c r="E2280" s="41">
        <v>2.9024146435626896</v>
      </c>
      <c r="F2280" s="116">
        <v>2009</v>
      </c>
      <c r="G22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0" s="39"/>
      <c r="I2280" s="41">
        <v>0.73</v>
      </c>
      <c r="J2280" s="23">
        <f>(Tabela1[[#This Row],[real]]-1)^3/Tabela1[[#This Row],[Z]]*0.00002</f>
        <v>1.8863517363651138E-4</v>
      </c>
      <c r="K2280" s="66">
        <v>2527.8543197619802</v>
      </c>
      <c r="L2280" s="66">
        <v>4301.088050427531</v>
      </c>
      <c r="M2280" s="67">
        <v>42409</v>
      </c>
      <c r="N2280" s="22">
        <f>IF(Tabela1[[#This Row],[Entry]]=$B$1,Tabela1[[#This Row],[real]],Tabela1[[#This Row],[L2]]/Tabela1[[#This Row],[days2]])</f>
        <v>2.8737206572581915</v>
      </c>
      <c r="O2280" s="42">
        <f>IF(Tabela1[[#This Row],[Entry]]=$B$1,Tabela1[[#This Row],[real]],Tabela1[[#This Row],[L]]/($B$1-Tabela1[[#This Row],[Entry]]))</f>
        <v>2.854073026162927</v>
      </c>
      <c r="P2280" s="115">
        <v>879.64510864246586</v>
      </c>
      <c r="Q2280" s="43">
        <f>MIN(500,$B$1-Tabela1[[#This Row],[Entry]])</f>
        <v>500</v>
      </c>
      <c r="R2280" s="41">
        <f>(0.25-Tabela1[[#This Row],[days]]/2000)*$L$2+(Tabela1[[#This Row],[days]]/2000+0.75)*(IF(Tabela1[[#This Row],[real]]&gt;Tabela1[[#This Row],[AV2]],0.4*Tabela1[[#This Row],[real]]+0.6*Tabela1[[#This Row],[AV2]],Tabela1[[#This Row],[AV2]]))</f>
        <v>2.8851982517799906</v>
      </c>
      <c r="S2280" s="42">
        <f>Tabela1[[#This Row],[real]]-Tabela1[[#This Row],[AV2]]</f>
        <v>2.8693986304498154E-2</v>
      </c>
      <c r="T2280" s="64">
        <f>Tabela1[[#This Row],[real]]/Tabela1[[#This Row],[AV2]]</f>
        <v>1.00998496017072</v>
      </c>
      <c r="U2280" s="168">
        <v>43233</v>
      </c>
      <c r="V2280" s="191" t="s">
        <v>4125</v>
      </c>
      <c r="W2280" s="191"/>
      <c r="X2280" s="2"/>
    </row>
    <row r="2281" spans="1:24" x14ac:dyDescent="0.2">
      <c r="A2281" s="277">
        <v>3686810</v>
      </c>
      <c r="B2281" s="277" t="s">
        <v>499</v>
      </c>
      <c r="C2281" s="277" t="s">
        <v>5111</v>
      </c>
      <c r="D2281" s="279">
        <v>3</v>
      </c>
      <c r="E2281" s="281">
        <v>3.1235813087476263</v>
      </c>
      <c r="F2281" s="116">
        <v>2011</v>
      </c>
      <c r="G22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1" s="39"/>
      <c r="I2281" s="281">
        <v>0.35</v>
      </c>
      <c r="J2281" s="221">
        <f>(Tabela1[[#This Row],[real]]-1)^3/Tabela1[[#This Row],[Z]]*0.00002</f>
        <v>5.4722840685435237E-4</v>
      </c>
      <c r="K2281" s="285">
        <v>1661.4099559311483</v>
      </c>
      <c r="L2281" s="66">
        <v>2316.9256369031596</v>
      </c>
      <c r="M2281" s="226">
        <v>43233</v>
      </c>
      <c r="N2281" s="224">
        <f>IF(Tabela1[[#This Row],[Entry]]=$B$1,Tabela1[[#This Row],[real]],Tabela1[[#This Row],[L2]]/Tabela1[[#This Row],[days2]])</f>
        <v>3.3558877684220376</v>
      </c>
      <c r="O2281" s="287">
        <f>IF(Tabela1[[#This Row],[Entry]]=$B$1,Tabela1[[#This Row],[real]],Tabela1[[#This Row],[L]]/($B$1-Tabela1[[#This Row],[Entry]]))</f>
        <v>3.3922776528596774</v>
      </c>
      <c r="P2281" s="283">
        <v>495.07315815640493</v>
      </c>
      <c r="Q2281" s="289">
        <f>MIN(500,$B$1-Tabela1[[#This Row],[Entry]])</f>
        <v>500</v>
      </c>
      <c r="R2281" s="281">
        <f>(0.25-Tabela1[[#This Row],[days]]/2000)*$L$2+(Tabela1[[#This Row],[days]]/2000+0.75)*(IF(Tabela1[[#This Row],[real]]&gt;Tabela1[[#This Row],[AV2]],0.4*Tabela1[[#This Row],[real]]+0.6*Tabela1[[#This Row],[AV2]],Tabela1[[#This Row],[AV2]]))</f>
        <v>3.3558877684220376</v>
      </c>
      <c r="S2281" s="287">
        <f>Tabela1[[#This Row],[real]]-Tabela1[[#This Row],[AV2]]</f>
        <v>-0.23230645967441133</v>
      </c>
      <c r="T2281" s="287">
        <f>Tabela1[[#This Row],[real]]/Tabela1[[#This Row],[AV2]]</f>
        <v>0.93077645150700516</v>
      </c>
      <c r="U2281" s="226">
        <v>43233</v>
      </c>
      <c r="V2281" s="227" t="s">
        <v>3941</v>
      </c>
      <c r="W2281" s="191"/>
      <c r="X2281" s="2"/>
    </row>
    <row r="2282" spans="1:24" x14ac:dyDescent="0.2">
      <c r="A2282" s="65">
        <v>4883</v>
      </c>
      <c r="B2282" s="65" t="s">
        <v>2525</v>
      </c>
      <c r="C2282" s="65" t="s">
        <v>2740</v>
      </c>
      <c r="D2282" s="39">
        <v>3.5</v>
      </c>
      <c r="E2282" s="41">
        <v>3.2943417159127319</v>
      </c>
      <c r="F2282" s="116">
        <v>1995</v>
      </c>
      <c r="G22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2" s="39"/>
      <c r="I2282" s="41">
        <v>0.5</v>
      </c>
      <c r="J2282" s="23">
        <f>(Tabela1[[#This Row],[real]]-1)^3/Tabela1[[#This Row],[Z]]*0.00002</f>
        <v>4.8309695048048904E-4</v>
      </c>
      <c r="K2282" s="66">
        <v>2873.405526149204</v>
      </c>
      <c r="L2282" s="66">
        <v>4858.2578253248048</v>
      </c>
      <c r="M2282" s="67">
        <v>42421</v>
      </c>
      <c r="N2282" s="22">
        <f>IF(Tabela1[[#This Row],[Entry]]=$B$1,Tabela1[[#This Row],[real]],Tabela1[[#This Row],[L2]]/Tabela1[[#This Row],[days2]])</f>
        <v>3.2873904887270617</v>
      </c>
      <c r="O2282" s="42">
        <f>IF(Tabela1[[#This Row],[Entry]]=$B$1,Tabela1[[#This Row],[real]],Tabela1[[#This Row],[L]]/($B$1-Tabela1[[#This Row],[Entry]]))</f>
        <v>3.2496707861704381</v>
      </c>
      <c r="P2282" s="115">
        <v>874.06882023980052</v>
      </c>
      <c r="Q2282" s="43">
        <f>MIN(500,$B$1-Tabela1[[#This Row],[Entry]])</f>
        <v>500</v>
      </c>
      <c r="R2282" s="41">
        <f>(0.25-Tabela1[[#This Row],[days]]/2000)*$L$2+(Tabela1[[#This Row],[days]]/2000+0.75)*(IF(Tabela1[[#This Row],[real]]&gt;Tabela1[[#This Row],[AV2]],0.4*Tabela1[[#This Row],[real]]+0.6*Tabela1[[#This Row],[AV2]],Tabela1[[#This Row],[AV2]]))</f>
        <v>3.2901709796013296</v>
      </c>
      <c r="S2282" s="42">
        <f>Tabela1[[#This Row],[real]]-Tabela1[[#This Row],[AV2]]</f>
        <v>6.9512271856702057E-3</v>
      </c>
      <c r="T2282" s="64">
        <f>Tabela1[[#This Row],[real]]/Tabela1[[#This Row],[AV2]]</f>
        <v>1.0021145121668713</v>
      </c>
      <c r="U2282" s="172">
        <v>43233</v>
      </c>
      <c r="V2282" s="191" t="s">
        <v>3971</v>
      </c>
      <c r="W2282" s="191"/>
      <c r="X2282" s="2"/>
    </row>
    <row r="2283" spans="1:24" x14ac:dyDescent="0.2">
      <c r="A2283" s="65">
        <v>3549046</v>
      </c>
      <c r="B2283" s="65" t="s">
        <v>483</v>
      </c>
      <c r="C2283" s="65" t="s">
        <v>484</v>
      </c>
      <c r="D2283" s="39">
        <v>3</v>
      </c>
      <c r="E2283" s="41">
        <v>2.8090999083788519</v>
      </c>
      <c r="F2283" s="116">
        <v>2011</v>
      </c>
      <c r="G22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3" s="39"/>
      <c r="I2283" s="41">
        <v>0.49</v>
      </c>
      <c r="J2283" s="23">
        <f>(Tabela1[[#This Row],[real]]-1)^3/Tabela1[[#This Row],[Z]]*0.00002</f>
        <v>2.4166934808106936E-4</v>
      </c>
      <c r="K2283" s="66">
        <v>2416.4770576683645</v>
      </c>
      <c r="L2283" s="66">
        <v>4091.7468911404449</v>
      </c>
      <c r="M2283" s="67">
        <v>42409</v>
      </c>
      <c r="N2283" s="22">
        <f>IF(Tabela1[[#This Row],[Entry]]=$B$1,Tabela1[[#This Row],[real]],Tabela1[[#This Row],[L2]]/Tabela1[[#This Row],[days2]])</f>
        <v>2.7471045242298371</v>
      </c>
      <c r="O2283" s="42">
        <f>IF(Tabela1[[#This Row],[Entry]]=$B$1,Tabela1[[#This Row],[real]],Tabela1[[#This Row],[L]]/($B$1-Tabela1[[#This Row],[Entry]]))</f>
        <v>2.7151605117056703</v>
      </c>
      <c r="P2283" s="115">
        <v>879.64510864246586</v>
      </c>
      <c r="Q2283" s="43">
        <f>MIN(500,$B$1-Tabela1[[#This Row],[Entry]])</f>
        <v>500</v>
      </c>
      <c r="R2283" s="41">
        <f>(0.25-Tabela1[[#This Row],[days]]/2000)*$L$2+(Tabela1[[#This Row],[days]]/2000+0.75)*(IF(Tabela1[[#This Row],[real]]&gt;Tabela1[[#This Row],[AV2]],0.4*Tabela1[[#This Row],[real]]+0.6*Tabela1[[#This Row],[AV2]],Tabela1[[#This Row],[AV2]]))</f>
        <v>2.7719026778894431</v>
      </c>
      <c r="S2283" s="42">
        <f>Tabela1[[#This Row],[real]]-Tabela1[[#This Row],[AV2]]</f>
        <v>6.1995384149014843E-2</v>
      </c>
      <c r="T2283" s="64">
        <f>Tabela1[[#This Row],[real]]/Tabela1[[#This Row],[AV2]]</f>
        <v>1.0225675374206578</v>
      </c>
      <c r="U2283" s="172">
        <v>43232</v>
      </c>
      <c r="V2283" s="191" t="s">
        <v>3938</v>
      </c>
      <c r="W2283" s="191"/>
      <c r="X2283" s="2"/>
    </row>
    <row r="2284" spans="1:24" x14ac:dyDescent="0.2">
      <c r="A2284" s="65">
        <v>131672</v>
      </c>
      <c r="B2284" s="65" t="s">
        <v>2659</v>
      </c>
      <c r="C2284" s="65" t="s">
        <v>2668</v>
      </c>
      <c r="D2284" s="39">
        <v>3.5</v>
      </c>
      <c r="E2284" s="41">
        <v>3.3493224438314706</v>
      </c>
      <c r="F2284" s="116">
        <v>1985</v>
      </c>
      <c r="G22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4" s="39"/>
      <c r="I2284" s="41">
        <v>0.5</v>
      </c>
      <c r="J2284" s="23">
        <f>(Tabela1[[#This Row],[real]]-1)^3/Tabela1[[#This Row],[Z]]*0.00002</f>
        <v>5.1866611297589934E-4</v>
      </c>
      <c r="K2284" s="66">
        <v>2751.0454411319383</v>
      </c>
      <c r="L2284" s="66">
        <v>4572.9158876892088</v>
      </c>
      <c r="M2284" s="67">
        <v>42409</v>
      </c>
      <c r="N2284" s="22">
        <f>IF(Tabela1[[#This Row],[Entry]]=$B$1,Tabela1[[#This Row],[real]],Tabela1[[#This Row],[L2]]/Tabela1[[#This Row],[days2]])</f>
        <v>3.1274492566411896</v>
      </c>
      <c r="O2284" s="42">
        <f>IF(Tabela1[[#This Row],[Entry]]=$B$1,Tabela1[[#This Row],[real]],Tabela1[[#This Row],[L]]/($B$1-Tabela1[[#This Row],[Entry]]))</f>
        <v>3.0344498259384265</v>
      </c>
      <c r="P2284" s="115">
        <v>879.64510864246586</v>
      </c>
      <c r="Q2284" s="43">
        <f>MIN(500,$B$1-Tabela1[[#This Row],[Entry]])</f>
        <v>500</v>
      </c>
      <c r="R2284" s="41">
        <f>(0.25-Tabela1[[#This Row],[days]]/2000)*$L$2+(Tabela1[[#This Row],[days]]/2000+0.75)*(IF(Tabela1[[#This Row],[real]]&gt;Tabela1[[#This Row],[AV2]],0.4*Tabela1[[#This Row],[real]]+0.6*Tabela1[[#This Row],[AV2]],Tabela1[[#This Row],[AV2]]))</f>
        <v>3.2161985315173016</v>
      </c>
      <c r="S2284" s="42">
        <f>Tabela1[[#This Row],[real]]-Tabela1[[#This Row],[AV2]]</f>
        <v>0.22187318719028104</v>
      </c>
      <c r="T2284" s="64">
        <f>Tabela1[[#This Row],[real]]/Tabela1[[#This Row],[AV2]]</f>
        <v>1.0709438168242473</v>
      </c>
      <c r="U2284" s="172">
        <v>43232</v>
      </c>
      <c r="V2284" s="191" t="s">
        <v>4523</v>
      </c>
      <c r="W2284" s="191"/>
      <c r="X2284" s="2"/>
    </row>
    <row r="2285" spans="1:24" x14ac:dyDescent="0.2">
      <c r="A2285" s="65">
        <v>2647450</v>
      </c>
      <c r="B2285" s="65" t="s">
        <v>1312</v>
      </c>
      <c r="C2285" s="65" t="s">
        <v>1313</v>
      </c>
      <c r="D2285" s="39">
        <v>3</v>
      </c>
      <c r="E2285" s="41">
        <v>3.1854238378527451</v>
      </c>
      <c r="F2285" s="116">
        <v>2010</v>
      </c>
      <c r="G22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5" s="39"/>
      <c r="I2285" s="41">
        <v>0.66999999999999993</v>
      </c>
      <c r="J2285" s="23">
        <f>(Tabela1[[#This Row],[real]]-1)^3/Tabela1[[#This Row],[Z]]*0.00002</f>
        <v>3.115747252066937E-4</v>
      </c>
      <c r="K2285" s="66">
        <v>2590.3088731596849</v>
      </c>
      <c r="L2285" s="66">
        <v>4315.1340786331475</v>
      </c>
      <c r="M2285" s="67">
        <v>42409</v>
      </c>
      <c r="N2285" s="22">
        <f>IF(Tabela1[[#This Row],[Entry]]=$B$1,Tabela1[[#This Row],[real]],Tabela1[[#This Row],[L2]]/Tabela1[[#This Row],[days2]])</f>
        <v>2.9447203738303545</v>
      </c>
      <c r="O2285" s="42">
        <f>IF(Tabela1[[#This Row],[Entry]]=$B$1,Tabela1[[#This Row],[real]],Tabela1[[#This Row],[L]]/($B$1-Tabela1[[#This Row],[Entry]]))</f>
        <v>2.8633935491925331</v>
      </c>
      <c r="P2285" s="115">
        <v>879.64510864246586</v>
      </c>
      <c r="Q2285" s="43">
        <f>MIN(500,$B$1-Tabela1[[#This Row],[Entry]])</f>
        <v>500</v>
      </c>
      <c r="R2285" s="41">
        <f>(0.25-Tabela1[[#This Row],[days]]/2000)*$L$2+(Tabela1[[#This Row],[days]]/2000+0.75)*(IF(Tabela1[[#This Row],[real]]&gt;Tabela1[[#This Row],[AV2]],0.4*Tabela1[[#This Row],[real]]+0.6*Tabela1[[#This Row],[AV2]],Tabela1[[#This Row],[AV2]]))</f>
        <v>3.0410017594393111</v>
      </c>
      <c r="S2285" s="42">
        <f>Tabela1[[#This Row],[real]]-Tabela1[[#This Row],[AV2]]</f>
        <v>0.24070346402239062</v>
      </c>
      <c r="T2285" s="64">
        <f>Tabela1[[#This Row],[real]]/Tabela1[[#This Row],[AV2]]</f>
        <v>1.0817406861994487</v>
      </c>
      <c r="U2285" s="168">
        <v>43231</v>
      </c>
      <c r="V2285" s="191" t="s">
        <v>4313</v>
      </c>
      <c r="W2285" s="191"/>
      <c r="X2285" s="2"/>
    </row>
    <row r="2286" spans="1:24" x14ac:dyDescent="0.2">
      <c r="A2286" s="80">
        <v>8778911</v>
      </c>
      <c r="B2286" s="80" t="s">
        <v>1277</v>
      </c>
      <c r="C2286" s="80" t="s">
        <v>5065</v>
      </c>
      <c r="D2286" s="76">
        <v>3</v>
      </c>
      <c r="E2286" s="77">
        <v>3.0464706329201197</v>
      </c>
      <c r="F2286" s="116">
        <v>2018</v>
      </c>
      <c r="G22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6" s="39"/>
      <c r="I2286" s="77">
        <v>0.38</v>
      </c>
      <c r="J2286" s="161">
        <f>(Tabela1[[#This Row],[real]]-1)^3/Tabela1[[#This Row],[Z]]*0.00002</f>
        <v>4.5108974040177857E-4</v>
      </c>
      <c r="K2286" s="112">
        <v>1607.5232173807894</v>
      </c>
      <c r="L2286" s="66">
        <v>2240.8609345074447</v>
      </c>
      <c r="M2286" s="79">
        <v>43230</v>
      </c>
      <c r="N2286" s="47">
        <f>IF(Tabela1[[#This Row],[Entry]]=$B$1,Tabela1[[#This Row],[real]],Tabela1[[#This Row],[L2]]/Tabela1[[#This Row],[days2]])</f>
        <v>3.2371469262426249</v>
      </c>
      <c r="O2286" s="64">
        <f>IF(Tabela1[[#This Row],[Entry]]=$B$1,Tabela1[[#This Row],[real]],Tabela1[[#This Row],[L]]/($B$1-Tabela1[[#This Row],[Entry]]))</f>
        <v>3.2665611290195988</v>
      </c>
      <c r="P2286" s="117">
        <v>496.58642440633702</v>
      </c>
      <c r="Q2286" s="78">
        <f>MIN(500,$B$1-Tabela1[[#This Row],[Entry]])</f>
        <v>500</v>
      </c>
      <c r="R2286" s="77">
        <f>(0.25-Tabela1[[#This Row],[days]]/2000)*$L$2+(Tabela1[[#This Row],[days]]/2000+0.75)*(IF(Tabela1[[#This Row],[real]]&gt;Tabela1[[#This Row],[AV2]],0.4*Tabela1[[#This Row],[real]]+0.6*Tabela1[[#This Row],[AV2]],Tabela1[[#This Row],[AV2]]))</f>
        <v>3.2371469262426249</v>
      </c>
      <c r="S2286" s="64">
        <f>Tabela1[[#This Row],[real]]-Tabela1[[#This Row],[AV2]]</f>
        <v>-0.19067629332250524</v>
      </c>
      <c r="T2286" s="64">
        <f>Tabela1[[#This Row],[real]]/Tabela1[[#This Row],[AV2]]</f>
        <v>0.94109742385285422</v>
      </c>
      <c r="U2286" s="79">
        <v>43230</v>
      </c>
      <c r="V2286" s="191" t="s">
        <v>5066</v>
      </c>
      <c r="W2286" s="191"/>
      <c r="X2286" s="2"/>
    </row>
    <row r="2287" spans="1:24" x14ac:dyDescent="0.2">
      <c r="A2287" s="10">
        <v>2969872</v>
      </c>
      <c r="B2287" s="10" t="s">
        <v>1334</v>
      </c>
      <c r="C2287" s="10" t="s">
        <v>1335</v>
      </c>
      <c r="D2287" s="2">
        <v>3</v>
      </c>
      <c r="E2287" s="21">
        <v>3.1094457115193443</v>
      </c>
      <c r="F2287" s="116">
        <v>2010</v>
      </c>
      <c r="G22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7" s="39"/>
      <c r="I2287" s="21">
        <v>0.52</v>
      </c>
      <c r="J2287" s="23">
        <f>(Tabela1[[#This Row],[real]]-1)^3/Tabela1[[#This Row],[Z]]*0.00002</f>
        <v>3.6102037313067808E-4</v>
      </c>
      <c r="K2287" s="24">
        <v>2432.0647683834563</v>
      </c>
      <c r="L2287" s="66">
        <v>3998.5311440377509</v>
      </c>
      <c r="M2287" s="1">
        <v>42409</v>
      </c>
      <c r="N2287" s="22">
        <f>IF(Tabela1[[#This Row],[Entry]]=$B$1,Tabela1[[#This Row],[real]],Tabela1[[#This Row],[L2]]/Tabela1[[#This Row],[days2]])</f>
        <v>2.7648249782651559</v>
      </c>
      <c r="O2287" s="22">
        <f>IF(Tabela1[[#This Row],[Entry]]=$B$1,Tabela1[[#This Row],[real]],Tabela1[[#This Row],[L]]/($B$1-Tabela1[[#This Row],[Entry]]))</f>
        <v>2.6533053377821836</v>
      </c>
      <c r="P2287" s="35">
        <v>879.64510864246586</v>
      </c>
      <c r="Q2287" s="3">
        <f>MIN(500,$B$1-Tabela1[[#This Row],[Entry]])</f>
        <v>500</v>
      </c>
      <c r="R2287" s="21">
        <f>(0.25-Tabela1[[#This Row],[days]]/2000)*$L$2+(Tabela1[[#This Row],[days]]/2000+0.75)*(IF(Tabela1[[#This Row],[real]]&gt;Tabela1[[#This Row],[AV2]],0.4*Tabela1[[#This Row],[real]]+0.6*Tabela1[[#This Row],[AV2]],Tabela1[[#This Row],[AV2]]))</f>
        <v>2.9026732715668313</v>
      </c>
      <c r="S2287" s="22">
        <f>Tabela1[[#This Row],[real]]-Tabela1[[#This Row],[AV2]]</f>
        <v>0.3446207332541884</v>
      </c>
      <c r="T2287" s="47">
        <f>Tabela1[[#This Row],[real]]/Tabela1[[#This Row],[AV2]]</f>
        <v>1.1246446831041101</v>
      </c>
      <c r="U2287" s="172">
        <v>43230</v>
      </c>
      <c r="V2287" s="191" t="s">
        <v>4939</v>
      </c>
      <c r="W2287" s="191"/>
      <c r="X2287" s="2"/>
    </row>
    <row r="2288" spans="1:24" x14ac:dyDescent="0.2">
      <c r="A2288" s="65">
        <v>4487546</v>
      </c>
      <c r="B2288" s="65" t="s">
        <v>2203</v>
      </c>
      <c r="C2288" s="65" t="s">
        <v>2204</v>
      </c>
      <c r="D2288" s="39">
        <v>3</v>
      </c>
      <c r="E2288" s="41">
        <v>2.995184128602856</v>
      </c>
      <c r="F2288" s="116">
        <v>2013</v>
      </c>
      <c r="G22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88" s="39"/>
      <c r="I2288" s="41">
        <v>0.45999999999999996</v>
      </c>
      <c r="J2288" s="23">
        <f>(Tabela1[[#This Row],[real]]-1)^3/Tabela1[[#This Row],[Z]]*0.00002</f>
        <v>3.4531950379328234E-4</v>
      </c>
      <c r="K2288" s="66">
        <v>2692.2329112998405</v>
      </c>
      <c r="L2288" s="66">
        <v>4600.7297554893203</v>
      </c>
      <c r="M2288" s="67">
        <v>42409</v>
      </c>
      <c r="N2288" s="22">
        <f>IF(Tabela1[[#This Row],[Entry]]=$B$1,Tabela1[[#This Row],[real]],Tabela1[[#This Row],[L2]]/Tabela1[[#This Row],[days2]])</f>
        <v>3.0605898729485301</v>
      </c>
      <c r="O2288" s="42">
        <f>IF(Tabela1[[#This Row],[Entry]]=$B$1,Tabela1[[#This Row],[real]],Tabela1[[#This Row],[L]]/($B$1-Tabela1[[#This Row],[Entry]]))</f>
        <v>3.0529062743791111</v>
      </c>
      <c r="P2288" s="115">
        <v>879.64510864246586</v>
      </c>
      <c r="Q2288" s="43">
        <f>MIN(500,$B$1-Tabela1[[#This Row],[Entry]])</f>
        <v>500</v>
      </c>
      <c r="R2288" s="41">
        <f>(0.25-Tabela1[[#This Row],[days]]/2000)*$L$2+(Tabela1[[#This Row],[days]]/2000+0.75)*(IF(Tabela1[[#This Row],[real]]&gt;Tabela1[[#This Row],[AV2]],0.4*Tabela1[[#This Row],[real]]+0.6*Tabela1[[#This Row],[AV2]],Tabela1[[#This Row],[AV2]]))</f>
        <v>3.0605898729485301</v>
      </c>
      <c r="S2288" s="42">
        <f>Tabela1[[#This Row],[real]]-Tabela1[[#This Row],[AV2]]</f>
        <v>-6.5405744345674144E-2</v>
      </c>
      <c r="T2288" s="64">
        <f>Tabela1[[#This Row],[real]]/Tabela1[[#This Row],[AV2]]</f>
        <v>0.97862969327456373</v>
      </c>
      <c r="U2288" s="168">
        <v>43229</v>
      </c>
      <c r="V2288" s="191" t="s">
        <v>4255</v>
      </c>
      <c r="W2288" s="191"/>
      <c r="X2288" s="2"/>
    </row>
    <row r="2289" spans="1:24" x14ac:dyDescent="0.2">
      <c r="A2289" s="65">
        <v>384543</v>
      </c>
      <c r="B2289" s="65" t="s">
        <v>122</v>
      </c>
      <c r="C2289" s="65" t="s">
        <v>123</v>
      </c>
      <c r="D2289" s="39">
        <v>4</v>
      </c>
      <c r="E2289" s="41">
        <v>3.6409757987779399</v>
      </c>
      <c r="F2289" s="116">
        <v>1983</v>
      </c>
      <c r="G22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5.2824554357172708</v>
      </c>
      <c r="H2289" s="39">
        <v>3</v>
      </c>
      <c r="I2289" s="41">
        <v>0.77999999999999992</v>
      </c>
      <c r="J2289" s="23">
        <f>(Tabela1[[#This Row],[real]]-1)^3/Tabela1[[#This Row],[Z]]*0.00002</f>
        <v>4.723116493258644E-4</v>
      </c>
      <c r="K2289" s="66">
        <v>3449.3910343847474</v>
      </c>
      <c r="L2289" s="66">
        <v>5965.5621878706543</v>
      </c>
      <c r="M2289" s="67">
        <v>42409</v>
      </c>
      <c r="N2289" s="22">
        <f>IF(Tabela1[[#This Row],[Entry]]=$B$1,Tabela1[[#This Row],[real]],Tabela1[[#This Row],[L2]]/Tabela1[[#This Row],[days2]])</f>
        <v>3.9213439607572034</v>
      </c>
      <c r="O2289" s="42">
        <f>IF(Tabela1[[#This Row],[Entry]]=$B$1,Tabela1[[#This Row],[real]],Tabela1[[#This Row],[L]]/($B$1-Tabela1[[#This Row],[Entry]]))</f>
        <v>3.9585681405910114</v>
      </c>
      <c r="P2289" s="115">
        <v>879.64510864246586</v>
      </c>
      <c r="Q2289" s="43">
        <f>MIN(500,$B$1-Tabela1[[#This Row],[Entry]])</f>
        <v>500</v>
      </c>
      <c r="R2289" s="41">
        <f>(0.25-Tabela1[[#This Row],[days]]/2000)*$L$2+(Tabela1[[#This Row],[days]]/2000+0.75)*(IF(Tabela1[[#This Row],[real]]&gt;Tabela1[[#This Row],[AV2]],0.4*Tabela1[[#This Row],[real]]+0.6*Tabela1[[#This Row],[AV2]],Tabela1[[#This Row],[AV2]]))</f>
        <v>3.9213439607572034</v>
      </c>
      <c r="S2289" s="42">
        <f>Tabela1[[#This Row],[real]]-Tabela1[[#This Row],[AV2]]</f>
        <v>-0.28036816197926351</v>
      </c>
      <c r="T2289" s="64">
        <f>Tabela1[[#This Row],[real]]/Tabela1[[#This Row],[AV2]]</f>
        <v>0.92850202257566694</v>
      </c>
      <c r="U2289" s="172">
        <v>43228</v>
      </c>
      <c r="V2289" s="191" t="s">
        <v>4755</v>
      </c>
      <c r="W2289" s="191"/>
      <c r="X2289" s="2"/>
    </row>
    <row r="2290" spans="1:24" x14ac:dyDescent="0.2">
      <c r="A2290" s="206">
        <v>8804</v>
      </c>
      <c r="B2290" s="206" t="s">
        <v>5053</v>
      </c>
      <c r="C2290" s="206" t="s">
        <v>5054</v>
      </c>
      <c r="D2290" s="207">
        <v>3</v>
      </c>
      <c r="E2290" s="208">
        <v>3.0902565258146124</v>
      </c>
      <c r="F2290" s="116">
        <v>1967</v>
      </c>
      <c r="G22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0" s="207"/>
      <c r="I2290" s="208">
        <v>0.38</v>
      </c>
      <c r="J2290" s="210">
        <f>(Tabela1[[#This Row],[real]]-1)^3/Tabela1[[#This Row],[Z]]*0.00002</f>
        <v>4.8066794757103959E-4</v>
      </c>
      <c r="K2290" s="211">
        <v>1640.1505394500628</v>
      </c>
      <c r="L2290" s="66">
        <v>2289.8134637497751</v>
      </c>
      <c r="M2290" s="212">
        <v>43228</v>
      </c>
      <c r="N2290" s="213">
        <f>IF(Tabela1[[#This Row],[Entry]]=$B$1,Tabela1[[#This Row],[real]],Tabela1[[#This Row],[L2]]/Tabela1[[#This Row],[days2]])</f>
        <v>3.2961705040274887</v>
      </c>
      <c r="O2290" s="213">
        <f>IF(Tabela1[[#This Row],[Entry]]=$B$1,Tabela1[[#This Row],[real]],Tabela1[[#This Row],[L]]/($B$1-Tabela1[[#This Row],[Entry]]))</f>
        <v>3.3282172438223476</v>
      </c>
      <c r="P2290" s="209">
        <v>497.59274814394871</v>
      </c>
      <c r="Q2290" s="214">
        <f>MIN(500,$B$1-Tabela1[[#This Row],[Entry]])</f>
        <v>500</v>
      </c>
      <c r="R2290" s="208">
        <f>(0.25-Tabela1[[#This Row],[days]]/2000)*$L$2+(Tabela1[[#This Row],[days]]/2000+0.75)*(IF(Tabela1[[#This Row],[real]]&gt;Tabela1[[#This Row],[AV2]],0.4*Tabela1[[#This Row],[real]]+0.6*Tabela1[[#This Row],[AV2]],Tabela1[[#This Row],[AV2]]))</f>
        <v>3.2961705040274887</v>
      </c>
      <c r="S2290" s="213">
        <f>Tabela1[[#This Row],[real]]-Tabela1[[#This Row],[AV2]]</f>
        <v>-0.20591397821287627</v>
      </c>
      <c r="T2290" s="213">
        <f>Tabela1[[#This Row],[real]]/Tabela1[[#This Row],[AV2]]</f>
        <v>0.93752933048782627</v>
      </c>
      <c r="U2290" s="215">
        <v>43228</v>
      </c>
      <c r="V2290" s="191" t="s">
        <v>5070</v>
      </c>
      <c r="W2290" s="191"/>
      <c r="X2290" s="2"/>
    </row>
    <row r="2291" spans="1:24" x14ac:dyDescent="0.2">
      <c r="A2291" s="65">
        <v>3603550</v>
      </c>
      <c r="B2291" s="65" t="s">
        <v>70</v>
      </c>
      <c r="C2291" s="65" t="s">
        <v>6561</v>
      </c>
      <c r="D2291" s="39">
        <v>4</v>
      </c>
      <c r="E2291" s="41">
        <v>3.6469217957474185</v>
      </c>
      <c r="F2291" s="116">
        <v>2011</v>
      </c>
      <c r="G22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4.9943591813066925</v>
      </c>
      <c r="H2291" s="39"/>
      <c r="I2291" s="41">
        <v>0.82</v>
      </c>
      <c r="J2291" s="23">
        <f>(Tabela1[[#This Row],[real]]-1)^3/Tabela1[[#This Row],[Z]]*0.00002</f>
        <v>4.5231342028551221E-4</v>
      </c>
      <c r="K2291" s="66">
        <v>3393.9495335685347</v>
      </c>
      <c r="L2291" s="66">
        <v>5846.4785511614691</v>
      </c>
      <c r="M2291" s="67">
        <v>42409</v>
      </c>
      <c r="N2291" s="22">
        <f>IF(Tabela1[[#This Row],[Entry]]=$B$1,Tabela1[[#This Row],[real]],Tabela1[[#This Row],[L2]]/Tabela1[[#This Row],[days2]])</f>
        <v>3.8583168373508396</v>
      </c>
      <c r="O2291" s="42">
        <f>IF(Tabela1[[#This Row],[Entry]]=$B$1,Tabela1[[#This Row],[real]],Tabela1[[#This Row],[L]]/($B$1-Tabela1[[#This Row],[Entry]]))</f>
        <v>3.8795478109896941</v>
      </c>
      <c r="P2291" s="115">
        <v>879.64510864246586</v>
      </c>
      <c r="Q2291" s="43">
        <f>MIN(500,$B$1-Tabela1[[#This Row],[Entry]])</f>
        <v>500</v>
      </c>
      <c r="R2291" s="41">
        <f>(0.25-Tabela1[[#This Row],[days]]/2000)*$L$2+(Tabela1[[#This Row],[days]]/2000+0.75)*(IF(Tabela1[[#This Row],[real]]&gt;Tabela1[[#This Row],[AV2]],0.4*Tabela1[[#This Row],[real]]+0.6*Tabela1[[#This Row],[AV2]],Tabela1[[#This Row],[AV2]]))</f>
        <v>3.8583168373508396</v>
      </c>
      <c r="S2291" s="42">
        <f>Tabela1[[#This Row],[real]]-Tabela1[[#This Row],[AV2]]</f>
        <v>-0.21139504160342115</v>
      </c>
      <c r="T2291" s="64">
        <f>Tabela1[[#This Row],[real]]/Tabela1[[#This Row],[AV2]]</f>
        <v>0.94521055410561694</v>
      </c>
      <c r="U2291" s="168">
        <v>43227</v>
      </c>
      <c r="V2291" s="191" t="s">
        <v>4284</v>
      </c>
      <c r="W2291" s="191"/>
      <c r="X2291" s="2"/>
    </row>
    <row r="2292" spans="1:24" x14ac:dyDescent="0.2">
      <c r="A2292" s="276">
        <v>8410059</v>
      </c>
      <c r="B2292" s="276" t="s">
        <v>3707</v>
      </c>
      <c r="C2292" s="276" t="s">
        <v>5021</v>
      </c>
      <c r="D2292" s="278">
        <v>3</v>
      </c>
      <c r="E2292" s="280">
        <v>2.912556475396713</v>
      </c>
      <c r="F2292" s="116">
        <v>2017</v>
      </c>
      <c r="G22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2" s="278"/>
      <c r="I2292" s="280">
        <v>0.3</v>
      </c>
      <c r="J2292" s="210">
        <f>(Tabela1[[#This Row],[real]]-1)^3/Tabela1[[#This Row],[Z]]*0.00002</f>
        <v>4.6639248661253623E-4</v>
      </c>
      <c r="K2292" s="284">
        <v>1552.1591174694727</v>
      </c>
      <c r="L2292" s="66">
        <v>2169.1578239070327</v>
      </c>
      <c r="M2292" s="215">
        <v>43227</v>
      </c>
      <c r="N2292" s="213">
        <f>IF(Tabela1[[#This Row],[Entry]]=$B$1,Tabela1[[#This Row],[real]],Tabela1[[#This Row],[L2]]/Tabela1[[#This Row],[days2]])</f>
        <v>3.1161899501633776</v>
      </c>
      <c r="O2292" s="286">
        <f>IF(Tabela1[[#This Row],[Entry]]=$B$1,Tabela1[[#This Row],[real]],Tabela1[[#This Row],[L]]/($B$1-Tabela1[[#This Row],[Entry]]))</f>
        <v>3.1482697008810345</v>
      </c>
      <c r="P2292" s="282">
        <v>498.09515539580474</v>
      </c>
      <c r="Q2292" s="288">
        <f>MIN(500,$B$1-Tabela1[[#This Row],[Entry]])</f>
        <v>500</v>
      </c>
      <c r="R2292" s="280">
        <f>(0.25-Tabela1[[#This Row],[days]]/2000)*$L$2+(Tabela1[[#This Row],[days]]/2000+0.75)*(IF(Tabela1[[#This Row],[real]]&gt;Tabela1[[#This Row],[AV2]],0.4*Tabela1[[#This Row],[real]]+0.6*Tabela1[[#This Row],[AV2]],Tabela1[[#This Row],[AV2]]))</f>
        <v>3.1161899501633776</v>
      </c>
      <c r="S2292" s="286">
        <f>Tabela1[[#This Row],[real]]-Tabela1[[#This Row],[AV2]]</f>
        <v>-0.2036334747666646</v>
      </c>
      <c r="T2292" s="286">
        <f>Tabela1[[#This Row],[real]]/Tabela1[[#This Row],[AV2]]</f>
        <v>0.93465306094194023</v>
      </c>
      <c r="U2292" s="215">
        <v>43227</v>
      </c>
      <c r="V2292" s="216" t="s">
        <v>3936</v>
      </c>
      <c r="W2292" s="191"/>
      <c r="X2292" s="2"/>
    </row>
    <row r="2293" spans="1:24" x14ac:dyDescent="0.2">
      <c r="A2293" s="276">
        <v>4048786</v>
      </c>
      <c r="B2293" s="276" t="s">
        <v>4953</v>
      </c>
      <c r="C2293" s="276" t="s">
        <v>4954</v>
      </c>
      <c r="D2293" s="278">
        <v>3</v>
      </c>
      <c r="E2293" s="280">
        <v>2.8304519250836493</v>
      </c>
      <c r="F2293" s="116">
        <v>2012</v>
      </c>
      <c r="G22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3" s="278"/>
      <c r="I2293" s="280">
        <v>0.3</v>
      </c>
      <c r="J2293" s="210">
        <f>(Tabela1[[#This Row],[real]]-1)^3/Tabela1[[#This Row],[Z]]*0.00002</f>
        <v>4.0886856513915889E-4</v>
      </c>
      <c r="K2293" s="284">
        <v>1501.649172299904</v>
      </c>
      <c r="L2293" s="66">
        <v>2098.9070596673951</v>
      </c>
      <c r="M2293" s="215">
        <v>43224</v>
      </c>
      <c r="N2293" s="213">
        <f>IF(Tabela1[[#This Row],[Entry]]=$B$1,Tabela1[[#This Row],[real]],Tabela1[[#This Row],[L2]]/Tabela1[[#This Row],[days2]])</f>
        <v>3.0057067289317989</v>
      </c>
      <c r="O2293" s="286">
        <f>IF(Tabela1[[#This Row],[Entry]]=$B$1,Tabela1[[#This Row],[real]],Tabela1[[#This Row],[L]]/($B$1-Tabela1[[#This Row],[Entry]]))</f>
        <v>3.0331026873806288</v>
      </c>
      <c r="P2293" s="282">
        <v>499.59936471698836</v>
      </c>
      <c r="Q2293" s="288">
        <f>MIN(500,$B$1-Tabela1[[#This Row],[Entry]])</f>
        <v>500</v>
      </c>
      <c r="R2293" s="280">
        <f>(0.25-Tabela1[[#This Row],[days]]/2000)*$L$2+(Tabela1[[#This Row],[days]]/2000+0.75)*(IF(Tabela1[[#This Row],[real]]&gt;Tabela1[[#This Row],[AV2]],0.4*Tabela1[[#This Row],[real]]+0.6*Tabela1[[#This Row],[AV2]],Tabela1[[#This Row],[AV2]]))</f>
        <v>3.0057067289317989</v>
      </c>
      <c r="S2293" s="286">
        <f>Tabela1[[#This Row],[real]]-Tabela1[[#This Row],[AV2]]</f>
        <v>-0.17525480384814962</v>
      </c>
      <c r="T2293" s="286">
        <f>Tabela1[[#This Row],[real]]/Tabela1[[#This Row],[AV2]]</f>
        <v>0.94169264680375731</v>
      </c>
      <c r="U2293" s="215">
        <v>43224</v>
      </c>
      <c r="V2293" s="191" t="s">
        <v>3938</v>
      </c>
      <c r="W2293" s="191"/>
      <c r="X2293" s="2"/>
    </row>
    <row r="2294" spans="1:24" x14ac:dyDescent="0.2">
      <c r="A2294" s="65">
        <v>1030945</v>
      </c>
      <c r="B2294" s="65" t="s">
        <v>1756</v>
      </c>
      <c r="C2294" s="65" t="s">
        <v>2766</v>
      </c>
      <c r="D2294" s="39">
        <v>3.5</v>
      </c>
      <c r="E2294" s="41">
        <v>3.2604271939432552</v>
      </c>
      <c r="F2294" s="116">
        <v>1997</v>
      </c>
      <c r="G22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4" s="39"/>
      <c r="I2294" s="41">
        <v>0.47</v>
      </c>
      <c r="J2294" s="23">
        <f>(Tabela1[[#This Row],[real]]-1)^3/Tabela1[[#This Row],[Z]]*0.00002</f>
        <v>4.9147757637214905E-4</v>
      </c>
      <c r="K2294" s="66">
        <v>2959.2197313712813</v>
      </c>
      <c r="L2294" s="66">
        <v>5055.5081915578558</v>
      </c>
      <c r="M2294" s="67">
        <v>42450</v>
      </c>
      <c r="N2294" s="22">
        <f>IF(Tabela1[[#This Row],[Entry]]=$B$1,Tabela1[[#This Row],[real]],Tabela1[[#This Row],[L2]]/Tabela1[[#This Row],[days2]])</f>
        <v>3.4385829930093115</v>
      </c>
      <c r="O2294" s="42">
        <f>IF(Tabela1[[#This Row],[Entry]]=$B$1,Tabela1[[#This Row],[real]],Tabela1[[#This Row],[L]]/($B$1-Tabela1[[#This Row],[Entry]]))</f>
        <v>3.4485049055647039</v>
      </c>
      <c r="P2294" s="115">
        <v>860.5927899333584</v>
      </c>
      <c r="Q2294" s="43">
        <f>MIN(500,$B$1-Tabela1[[#This Row],[Entry]])</f>
        <v>500</v>
      </c>
      <c r="R2294" s="41">
        <f>(0.25-Tabela1[[#This Row],[days]]/2000)*$L$2+(Tabela1[[#This Row],[days]]/2000+0.75)*(IF(Tabela1[[#This Row],[real]]&gt;Tabela1[[#This Row],[AV2]],0.4*Tabela1[[#This Row],[real]]+0.6*Tabela1[[#This Row],[AV2]],Tabela1[[#This Row],[AV2]]))</f>
        <v>3.4385829930093115</v>
      </c>
      <c r="S2294" s="42">
        <f>Tabela1[[#This Row],[real]]-Tabela1[[#This Row],[AV2]]</f>
        <v>-0.17815579906605628</v>
      </c>
      <c r="T2294" s="64">
        <f>Tabela1[[#This Row],[real]]/Tabela1[[#This Row],[AV2]]</f>
        <v>0.94818918158199195</v>
      </c>
      <c r="U2294" s="168">
        <v>43224</v>
      </c>
      <c r="V2294" s="191" t="s">
        <v>3941</v>
      </c>
      <c r="W2294" s="191"/>
      <c r="X2294" s="2"/>
    </row>
    <row r="2295" spans="1:24" x14ac:dyDescent="0.2">
      <c r="A2295" s="65">
        <v>9573</v>
      </c>
      <c r="B2295" s="65" t="s">
        <v>1890</v>
      </c>
      <c r="C2295" s="65" t="s">
        <v>1891</v>
      </c>
      <c r="D2295" s="39">
        <v>3.5</v>
      </c>
      <c r="E2295" s="41">
        <v>3.4197199995123304</v>
      </c>
      <c r="F2295" s="116">
        <v>1993</v>
      </c>
      <c r="G22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5" s="39"/>
      <c r="I2295" s="41">
        <v>0.67999999999999994</v>
      </c>
      <c r="J2295" s="23">
        <f>(Tabela1[[#This Row],[real]]-1)^3/Tabela1[[#This Row],[Z]]*0.00002</f>
        <v>4.1669321131164905E-4</v>
      </c>
      <c r="K2295" s="66">
        <v>2972.5254365765391</v>
      </c>
      <c r="L2295" s="66">
        <v>5032.4353363460441</v>
      </c>
      <c r="M2295" s="67">
        <v>42409</v>
      </c>
      <c r="N2295" s="22">
        <f>IF(Tabela1[[#This Row],[Entry]]=$B$1,Tabela1[[#This Row],[real]],Tabela1[[#This Row],[L2]]/Tabela1[[#This Row],[days2]])</f>
        <v>3.3792326102557002</v>
      </c>
      <c r="O2295" s="42">
        <f>IF(Tabela1[[#This Row],[Entry]]=$B$1,Tabela1[[#This Row],[real]],Tabela1[[#This Row],[L]]/($B$1-Tabela1[[#This Row],[Entry]]))</f>
        <v>3.339373149532876</v>
      </c>
      <c r="P2295" s="115">
        <v>879.64510864246586</v>
      </c>
      <c r="Q2295" s="43">
        <f>MIN(500,$B$1-Tabela1[[#This Row],[Entry]])</f>
        <v>500</v>
      </c>
      <c r="R2295" s="41">
        <f>(0.25-Tabela1[[#This Row],[days]]/2000)*$L$2+(Tabela1[[#This Row],[days]]/2000+0.75)*(IF(Tabela1[[#This Row],[real]]&gt;Tabela1[[#This Row],[AV2]],0.4*Tabela1[[#This Row],[real]]+0.6*Tabela1[[#This Row],[AV2]],Tabela1[[#This Row],[AV2]]))</f>
        <v>3.3954275659583524</v>
      </c>
      <c r="S2295" s="42">
        <f>Tabela1[[#This Row],[real]]-Tabela1[[#This Row],[AV2]]</f>
        <v>4.0487389256630202E-2</v>
      </c>
      <c r="T2295" s="64">
        <f>Tabela1[[#This Row],[real]]/Tabela1[[#This Row],[AV2]]</f>
        <v>1.0119812377324231</v>
      </c>
      <c r="U2295" s="168">
        <v>43224</v>
      </c>
      <c r="V2295" s="191" t="s">
        <v>4176</v>
      </c>
      <c r="W2295" s="191"/>
      <c r="X2295" s="2"/>
    </row>
    <row r="2296" spans="1:24" x14ac:dyDescent="0.2">
      <c r="A2296" s="65">
        <v>4388160</v>
      </c>
      <c r="B2296" s="65" t="s">
        <v>1086</v>
      </c>
      <c r="C2296" s="65" t="s">
        <v>6536</v>
      </c>
      <c r="D2296" s="39">
        <v>3</v>
      </c>
      <c r="E2296" s="41">
        <v>3.1723527769022648</v>
      </c>
      <c r="F2296" s="116">
        <v>2013</v>
      </c>
      <c r="G22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6" s="39"/>
      <c r="I2296" s="41">
        <v>0.49</v>
      </c>
      <c r="J2296" s="23">
        <f>(Tabela1[[#This Row],[real]]-1)^3/Tabela1[[#This Row],[Z]]*0.00002</f>
        <v>4.1843208257058117E-4</v>
      </c>
      <c r="K2296" s="66">
        <v>2822.1678500666694</v>
      </c>
      <c r="L2296" s="66">
        <v>4802.9906788891121</v>
      </c>
      <c r="M2296" s="67">
        <v>42409</v>
      </c>
      <c r="N2296" s="22">
        <f>IF(Tabela1[[#This Row],[Entry]]=$B$1,Tabela1[[#This Row],[real]],Tabela1[[#This Row],[L2]]/Tabela1[[#This Row],[days2]])</f>
        <v>3.2083027829507857</v>
      </c>
      <c r="O2296" s="42">
        <f>IF(Tabela1[[#This Row],[Entry]]=$B$1,Tabela1[[#This Row],[real]],Tabela1[[#This Row],[L]]/($B$1-Tabela1[[#This Row],[Entry]]))</f>
        <v>3.1871205566616538</v>
      </c>
      <c r="P2296" s="115">
        <v>879.64510864246586</v>
      </c>
      <c r="Q2296" s="43">
        <f>MIN(500,$B$1-Tabela1[[#This Row],[Entry]])</f>
        <v>500</v>
      </c>
      <c r="R2296" s="41">
        <f>(0.25-Tabela1[[#This Row],[days]]/2000)*$L$2+(Tabela1[[#This Row],[days]]/2000+0.75)*(IF(Tabela1[[#This Row],[real]]&gt;Tabela1[[#This Row],[AV2]],0.4*Tabela1[[#This Row],[real]]+0.6*Tabela1[[#This Row],[AV2]],Tabela1[[#This Row],[AV2]]))</f>
        <v>3.2083027829507857</v>
      </c>
      <c r="S2296" s="42">
        <f>Tabela1[[#This Row],[real]]-Tabela1[[#This Row],[AV2]]</f>
        <v>-3.5950006048520944E-2</v>
      </c>
      <c r="T2296" s="64">
        <f>Tabela1[[#This Row],[real]]/Tabela1[[#This Row],[AV2]]</f>
        <v>0.98879469661044384</v>
      </c>
      <c r="U2296" s="168">
        <v>43223</v>
      </c>
      <c r="V2296" s="191" t="s">
        <v>4246</v>
      </c>
      <c r="W2296" s="191"/>
      <c r="X2296" s="2"/>
    </row>
    <row r="2297" spans="1:24" x14ac:dyDescent="0.2">
      <c r="A2297" s="65">
        <v>6523956</v>
      </c>
      <c r="B2297" s="65" t="s">
        <v>82</v>
      </c>
      <c r="C2297" s="65" t="s">
        <v>2210</v>
      </c>
      <c r="D2297" s="39">
        <v>3</v>
      </c>
      <c r="E2297" s="41">
        <v>3.1895175923022383</v>
      </c>
      <c r="F2297" s="116">
        <v>2015</v>
      </c>
      <c r="G22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7" s="39"/>
      <c r="I2297" s="41">
        <v>0.52999999999999992</v>
      </c>
      <c r="J2297" s="23">
        <f>(Tabela1[[#This Row],[real]]-1)^3/Tabela1[[#This Row],[Z]]*0.00002</f>
        <v>3.960950755532812E-4</v>
      </c>
      <c r="K2297" s="66">
        <v>2810.0618864455118</v>
      </c>
      <c r="L2297" s="66">
        <v>4773.300481169159</v>
      </c>
      <c r="M2297" s="67">
        <v>42409</v>
      </c>
      <c r="N2297" s="22">
        <f>IF(Tabela1[[#This Row],[Entry]]=$B$1,Tabela1[[#This Row],[real]],Tabela1[[#This Row],[L2]]/Tabela1[[#This Row],[days2]])</f>
        <v>3.1945404559598014</v>
      </c>
      <c r="O2297" s="42">
        <f>IF(Tabela1[[#This Row],[Entry]]=$B$1,Tabela1[[#This Row],[real]],Tabela1[[#This Row],[L]]/($B$1-Tabela1[[#This Row],[Entry]]))</f>
        <v>3.1674190319636093</v>
      </c>
      <c r="P2297" s="115">
        <v>879.64510864246586</v>
      </c>
      <c r="Q2297" s="43">
        <f>MIN(500,$B$1-Tabela1[[#This Row],[Entry]])</f>
        <v>500</v>
      </c>
      <c r="R2297" s="41">
        <f>(0.25-Tabela1[[#This Row],[days]]/2000)*$L$2+(Tabela1[[#This Row],[days]]/2000+0.75)*(IF(Tabela1[[#This Row],[real]]&gt;Tabela1[[#This Row],[AV2]],0.4*Tabela1[[#This Row],[real]]+0.6*Tabela1[[#This Row],[AV2]],Tabela1[[#This Row],[AV2]]))</f>
        <v>3.1945404559598014</v>
      </c>
      <c r="S2297" s="42">
        <f>Tabela1[[#This Row],[real]]-Tabela1[[#This Row],[AV2]]</f>
        <v>-5.0228636575631036E-3</v>
      </c>
      <c r="T2297" s="64">
        <f>Tabela1[[#This Row],[real]]/Tabela1[[#This Row],[AV2]]</f>
        <v>0.99842767254733233</v>
      </c>
      <c r="U2297" s="168">
        <v>43222</v>
      </c>
      <c r="V2297" s="191" t="s">
        <v>4145</v>
      </c>
      <c r="W2297" s="191"/>
      <c r="X2297" s="2"/>
    </row>
    <row r="2298" spans="1:24" x14ac:dyDescent="0.2">
      <c r="A2298" s="65">
        <v>2601</v>
      </c>
      <c r="B2298" s="65" t="s">
        <v>250</v>
      </c>
      <c r="C2298" s="65" t="s">
        <v>2261</v>
      </c>
      <c r="D2298" s="39">
        <v>3</v>
      </c>
      <c r="E2298" s="41">
        <v>3.0031321617976254</v>
      </c>
      <c r="F2298" s="116">
        <v>1999</v>
      </c>
      <c r="G22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8" s="39"/>
      <c r="I2298" s="41">
        <v>0.71</v>
      </c>
      <c r="J2298" s="23">
        <f>(Tabela1[[#This Row],[real]]-1)^3/Tabela1[[#This Row],[Z]]*0.00002</f>
        <v>2.2641253056125473E-4</v>
      </c>
      <c r="K2298" s="66">
        <v>2751.2122286235272</v>
      </c>
      <c r="L2298" s="66">
        <v>4737.5263132333739</v>
      </c>
      <c r="M2298" s="67">
        <v>42409</v>
      </c>
      <c r="N2298" s="22">
        <f>IF(Tabela1[[#This Row],[Entry]]=$B$1,Tabela1[[#This Row],[real]],Tabela1[[#This Row],[L2]]/Tabela1[[#This Row],[days2]])</f>
        <v>3.1276388643476953</v>
      </c>
      <c r="O2298" s="42">
        <f>IF(Tabela1[[#This Row],[Entry]]=$B$1,Tabela1[[#This Row],[real]],Tabela1[[#This Row],[L]]/($B$1-Tabela1[[#This Row],[Entry]]))</f>
        <v>3.1436803671090736</v>
      </c>
      <c r="P2298" s="115">
        <v>879.64510864246586</v>
      </c>
      <c r="Q2298" s="43">
        <f>MIN(500,$B$1-Tabela1[[#This Row],[Entry]])</f>
        <v>500</v>
      </c>
      <c r="R2298" s="41">
        <f>(0.25-Tabela1[[#This Row],[days]]/2000)*$L$2+(Tabela1[[#This Row],[days]]/2000+0.75)*(IF(Tabela1[[#This Row],[real]]&gt;Tabela1[[#This Row],[AV2]],0.4*Tabela1[[#This Row],[real]]+0.6*Tabela1[[#This Row],[AV2]],Tabela1[[#This Row],[AV2]]))</f>
        <v>3.1276388643476953</v>
      </c>
      <c r="S2298" s="42">
        <f>Tabela1[[#This Row],[real]]-Tabela1[[#This Row],[AV2]]</f>
        <v>-0.1245067025500699</v>
      </c>
      <c r="T2298" s="64">
        <f>Tabela1[[#This Row],[real]]/Tabela1[[#This Row],[AV2]]</f>
        <v>0.9601914709625412</v>
      </c>
      <c r="U2298" s="168">
        <v>43221</v>
      </c>
      <c r="V2298" s="191" t="s">
        <v>4036</v>
      </c>
      <c r="W2298" s="191"/>
      <c r="X2298" s="2"/>
    </row>
    <row r="2299" spans="1:24" x14ac:dyDescent="0.2">
      <c r="A2299" s="65">
        <v>163407</v>
      </c>
      <c r="B2299" s="65" t="s">
        <v>429</v>
      </c>
      <c r="C2299" s="65" t="s">
        <v>6550</v>
      </c>
      <c r="D2299" s="39">
        <v>3</v>
      </c>
      <c r="E2299" s="41">
        <v>2.8445830616501815</v>
      </c>
      <c r="F2299" s="116">
        <v>2001</v>
      </c>
      <c r="G22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299" s="39"/>
      <c r="I2299" s="41">
        <v>0.47</v>
      </c>
      <c r="J2299" s="23">
        <f>(Tabela1[[#This Row],[real]]-1)^3/Tabela1[[#This Row],[Z]]*0.00002</f>
        <v>2.6707103325190835E-4</v>
      </c>
      <c r="K2299" s="66">
        <v>2440.162573242721</v>
      </c>
      <c r="L2299" s="66">
        <v>4126.3984712091178</v>
      </c>
      <c r="M2299" s="67">
        <v>42409</v>
      </c>
      <c r="N2299" s="22">
        <f>IF(Tabela1[[#This Row],[Entry]]=$B$1,Tabela1[[#This Row],[real]],Tabela1[[#This Row],[L2]]/Tabela1[[#This Row],[days2]])</f>
        <v>2.7740307417937702</v>
      </c>
      <c r="O2299" s="42">
        <f>IF(Tabela1[[#This Row],[Entry]]=$B$1,Tabela1[[#This Row],[real]],Tabela1[[#This Row],[L]]/($B$1-Tabela1[[#This Row],[Entry]]))</f>
        <v>2.7381542609217768</v>
      </c>
      <c r="P2299" s="115">
        <v>879.64510864246586</v>
      </c>
      <c r="Q2299" s="43">
        <f>MIN(500,$B$1-Tabela1[[#This Row],[Entry]])</f>
        <v>500</v>
      </c>
      <c r="R2299" s="41">
        <f>(0.25-Tabela1[[#This Row],[days]]/2000)*$L$2+(Tabela1[[#This Row],[days]]/2000+0.75)*(IF(Tabela1[[#This Row],[real]]&gt;Tabela1[[#This Row],[AV2]],0.4*Tabela1[[#This Row],[real]]+0.6*Tabela1[[#This Row],[AV2]],Tabela1[[#This Row],[AV2]]))</f>
        <v>2.8022516697363349</v>
      </c>
      <c r="S2299" s="42">
        <f>Tabela1[[#This Row],[real]]-Tabela1[[#This Row],[AV2]]</f>
        <v>7.0552319856411305E-2</v>
      </c>
      <c r="T2299" s="64">
        <f>Tabela1[[#This Row],[real]]/Tabela1[[#This Row],[AV2]]</f>
        <v>1.025433142752697</v>
      </c>
      <c r="U2299" s="168">
        <v>43220</v>
      </c>
      <c r="V2299" s="191" t="s">
        <v>4800</v>
      </c>
      <c r="W2299" s="191"/>
      <c r="X2299" s="2"/>
    </row>
    <row r="2300" spans="1:24" x14ac:dyDescent="0.2">
      <c r="A2300" s="276">
        <v>2351785</v>
      </c>
      <c r="B2300" s="276" t="s">
        <v>4737</v>
      </c>
      <c r="C2300" s="276" t="s">
        <v>4737</v>
      </c>
      <c r="D2300" s="278">
        <v>3</v>
      </c>
      <c r="E2300" s="280">
        <v>3.1144193918666292</v>
      </c>
      <c r="F2300" s="116">
        <v>2009</v>
      </c>
      <c r="G23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0" s="278"/>
      <c r="I2300" s="280">
        <v>0.33999999999999997</v>
      </c>
      <c r="J2300" s="210">
        <f>(Tabela1[[#This Row],[real]]-1)^3/Tabela1[[#This Row],[Z]]*0.00002</f>
        <v>5.56063614193436E-4</v>
      </c>
      <c r="K2300" s="284">
        <v>1687.6463809307711</v>
      </c>
      <c r="L2300" s="66">
        <v>2369.6845580989429</v>
      </c>
      <c r="M2300" s="215">
        <v>43220</v>
      </c>
      <c r="N2300" s="213">
        <f>IF(Tabela1[[#This Row],[Entry]]=$B$1,Tabela1[[#This Row],[real]],Tabela1[[#This Row],[L2]]/Tabela1[[#This Row],[days2]])</f>
        <v>3.3645399153247508</v>
      </c>
      <c r="O2300" s="286">
        <f>IF(Tabela1[[#This Row],[Entry]]=$B$1,Tabela1[[#This Row],[real]],Tabela1[[#This Row],[L]]/($B$1-Tabela1[[#This Row],[Entry]]))</f>
        <v>3.4047191926708948</v>
      </c>
      <c r="P2300" s="282">
        <v>501.59796685541085</v>
      </c>
      <c r="Q2300" s="288">
        <f>MIN(500,$B$1-Tabela1[[#This Row],[Entry]])</f>
        <v>500</v>
      </c>
      <c r="R2300" s="280">
        <f>(0.25-Tabela1[[#This Row],[days]]/2000)*$L$2+(Tabela1[[#This Row],[days]]/2000+0.75)*(IF(Tabela1[[#This Row],[real]]&gt;Tabela1[[#This Row],[AV2]],0.4*Tabela1[[#This Row],[real]]+0.6*Tabela1[[#This Row],[AV2]],Tabela1[[#This Row],[AV2]]))</f>
        <v>3.3645399153247508</v>
      </c>
      <c r="S2300" s="286">
        <f>Tabela1[[#This Row],[real]]-Tabela1[[#This Row],[AV2]]</f>
        <v>-0.25012052345812164</v>
      </c>
      <c r="T2300" s="286">
        <f>Tabela1[[#This Row],[real]]/Tabela1[[#This Row],[AV2]]</f>
        <v>0.92565981389643293</v>
      </c>
      <c r="U2300" s="215">
        <v>43220</v>
      </c>
      <c r="V2300" s="216" t="s">
        <v>4065</v>
      </c>
      <c r="W2300" s="191"/>
      <c r="X2300" s="2"/>
    </row>
    <row r="2301" spans="1:24" x14ac:dyDescent="0.2">
      <c r="A2301" s="65">
        <v>3465820</v>
      </c>
      <c r="B2301" s="65" t="s">
        <v>1772</v>
      </c>
      <c r="C2301" s="65" t="s">
        <v>1772</v>
      </c>
      <c r="D2301" s="39">
        <v>3.5</v>
      </c>
      <c r="E2301" s="41">
        <v>3.4686168788643332</v>
      </c>
      <c r="F2301" s="116">
        <v>2011</v>
      </c>
      <c r="G23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1" s="39"/>
      <c r="I2301" s="41">
        <v>0.79999999999999993</v>
      </c>
      <c r="J2301" s="23">
        <f>(Tabela1[[#This Row],[real]]-1)^3/Tabela1[[#This Row],[Z]]*0.00002</f>
        <v>3.7609805804131736E-4</v>
      </c>
      <c r="K2301" s="66">
        <v>2834.5130981455764</v>
      </c>
      <c r="L2301" s="66">
        <v>4722.3306586274966</v>
      </c>
      <c r="M2301" s="67">
        <v>42409</v>
      </c>
      <c r="N2301" s="22">
        <f>IF(Tabela1[[#This Row],[Entry]]=$B$1,Tabela1[[#This Row],[real]],Tabela1[[#This Row],[L2]]/Tabela1[[#This Row],[days2]])</f>
        <v>3.2223371338016182</v>
      </c>
      <c r="O2301" s="42">
        <f>IF(Tabela1[[#This Row],[Entry]]=$B$1,Tabela1[[#This Row],[real]],Tabela1[[#This Row],[L]]/($B$1-Tabela1[[#This Row],[Entry]]))</f>
        <v>3.1335969864814177</v>
      </c>
      <c r="P2301" s="115">
        <v>879.64510864246586</v>
      </c>
      <c r="Q2301" s="43">
        <f>MIN(500,$B$1-Tabela1[[#This Row],[Entry]])</f>
        <v>500</v>
      </c>
      <c r="R2301" s="41">
        <f>(0.25-Tabela1[[#This Row],[days]]/2000)*$L$2+(Tabela1[[#This Row],[days]]/2000+0.75)*(IF(Tabela1[[#This Row],[real]]&gt;Tabela1[[#This Row],[AV2]],0.4*Tabela1[[#This Row],[real]]+0.6*Tabela1[[#This Row],[AV2]],Tabela1[[#This Row],[AV2]]))</f>
        <v>3.3208490318267043</v>
      </c>
      <c r="S2301" s="42">
        <f>Tabela1[[#This Row],[real]]-Tabela1[[#This Row],[AV2]]</f>
        <v>0.24627974506271499</v>
      </c>
      <c r="T2301" s="64">
        <f>Tabela1[[#This Row],[real]]/Tabela1[[#This Row],[AV2]]</f>
        <v>1.0764289193949614</v>
      </c>
      <c r="U2301" s="168">
        <v>43220</v>
      </c>
      <c r="V2301" s="191" t="s">
        <v>4301</v>
      </c>
      <c r="W2301" s="191"/>
      <c r="X2301" s="2"/>
    </row>
    <row r="2302" spans="1:24" x14ac:dyDescent="0.2">
      <c r="A2302" s="65">
        <v>163519</v>
      </c>
      <c r="B2302" s="65" t="s">
        <v>1712</v>
      </c>
      <c r="C2302" s="65" t="s">
        <v>1713</v>
      </c>
      <c r="D2302" s="39">
        <v>3.5</v>
      </c>
      <c r="E2302" s="41">
        <v>3.2201769627868821</v>
      </c>
      <c r="F2302" s="116">
        <v>2004</v>
      </c>
      <c r="G23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3.5730878170039779</v>
      </c>
      <c r="H2302" s="39"/>
      <c r="I2302" s="41">
        <v>0.62</v>
      </c>
      <c r="J2302" s="23">
        <f>(Tabela1[[#This Row],[real]]-1)^3/Tabela1[[#This Row],[Z]]*0.00002</f>
        <v>3.5302143996017958E-4</v>
      </c>
      <c r="K2302" s="66">
        <v>2790.7586139978762</v>
      </c>
      <c r="L2302" s="66">
        <v>4724.977056005514</v>
      </c>
      <c r="M2302" s="67">
        <v>42409</v>
      </c>
      <c r="N2302" s="22">
        <f>IF(Tabela1[[#This Row],[Entry]]=$B$1,Tabela1[[#This Row],[real]],Tabela1[[#This Row],[L2]]/Tabela1[[#This Row],[days2]])</f>
        <v>3.1725960692315831</v>
      </c>
      <c r="O2302" s="42">
        <f>IF(Tabela1[[#This Row],[Entry]]=$B$1,Tabela1[[#This Row],[real]],Tabela1[[#This Row],[L]]/($B$1-Tabela1[[#This Row],[Entry]]))</f>
        <v>3.1353530564071095</v>
      </c>
      <c r="P2302" s="115">
        <v>879.64510864246586</v>
      </c>
      <c r="Q2302" s="43">
        <f>MIN(500,$B$1-Tabela1[[#This Row],[Entry]])</f>
        <v>500</v>
      </c>
      <c r="R2302" s="41">
        <f>(0.25-Tabela1[[#This Row],[days]]/2000)*$L$2+(Tabela1[[#This Row],[days]]/2000+0.75)*(IF(Tabela1[[#This Row],[real]]&gt;Tabela1[[#This Row],[AV2]],0.4*Tabela1[[#This Row],[real]]+0.6*Tabela1[[#This Row],[AV2]],Tabela1[[#This Row],[AV2]]))</f>
        <v>3.1916284266537027</v>
      </c>
      <c r="S2302" s="42">
        <f>Tabela1[[#This Row],[real]]-Tabela1[[#This Row],[AV2]]</f>
        <v>4.7580893555299042E-2</v>
      </c>
      <c r="T2302" s="64">
        <f>Tabela1[[#This Row],[real]]/Tabela1[[#This Row],[AV2]]</f>
        <v>1.0149974634390893</v>
      </c>
      <c r="U2302" s="168">
        <v>43219</v>
      </c>
      <c r="V2302" s="191" t="s">
        <v>4683</v>
      </c>
      <c r="W2302" s="191"/>
      <c r="X2302" s="2"/>
    </row>
    <row r="2303" spans="1:24" x14ac:dyDescent="0.2">
      <c r="A2303" s="65">
        <v>419002</v>
      </c>
      <c r="B2303" s="65" t="s">
        <v>1883</v>
      </c>
      <c r="C2303" s="65" t="s">
        <v>1884</v>
      </c>
      <c r="D2303" s="39">
        <v>3</v>
      </c>
      <c r="E2303" s="41">
        <v>2.8799849721394164</v>
      </c>
      <c r="F2303" s="116">
        <v>2005</v>
      </c>
      <c r="G23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3" s="39"/>
      <c r="I2303" s="41">
        <v>0.45999999999999996</v>
      </c>
      <c r="J2303" s="23">
        <f>(Tabela1[[#This Row],[real]]-1)^3/Tabela1[[#This Row],[Z]]*0.00002</f>
        <v>2.8889185468966854E-4</v>
      </c>
      <c r="K2303" s="66">
        <v>2453.259040452303</v>
      </c>
      <c r="L2303" s="66">
        <v>4138.5533594276012</v>
      </c>
      <c r="M2303" s="67">
        <v>42409</v>
      </c>
      <c r="N2303" s="22">
        <f>IF(Tabela1[[#This Row],[Entry]]=$B$1,Tabela1[[#This Row],[real]],Tabela1[[#This Row],[L2]]/Tabela1[[#This Row],[days2]])</f>
        <v>2.7889190951545855</v>
      </c>
      <c r="O2303" s="42">
        <f>IF(Tabela1[[#This Row],[Entry]]=$B$1,Tabela1[[#This Row],[real]],Tabela1[[#This Row],[L]]/($B$1-Tabela1[[#This Row],[Entry]]))</f>
        <v>2.7462198801775721</v>
      </c>
      <c r="P2303" s="115">
        <v>879.64510864246586</v>
      </c>
      <c r="Q2303" s="43">
        <f>MIN(500,$B$1-Tabela1[[#This Row],[Entry]])</f>
        <v>500</v>
      </c>
      <c r="R2303" s="41">
        <f>(0.25-Tabela1[[#This Row],[days]]/2000)*$L$2+(Tabela1[[#This Row],[days]]/2000+0.75)*(IF(Tabela1[[#This Row],[real]]&gt;Tabela1[[#This Row],[AV2]],0.4*Tabela1[[#This Row],[real]]+0.6*Tabela1[[#This Row],[AV2]],Tabela1[[#This Row],[AV2]]))</f>
        <v>2.8253454459485177</v>
      </c>
      <c r="S2303" s="42">
        <f>Tabela1[[#This Row],[real]]-Tabela1[[#This Row],[AV2]]</f>
        <v>9.1065876984830929E-2</v>
      </c>
      <c r="T2303" s="64">
        <f>Tabela1[[#This Row],[real]]/Tabela1[[#This Row],[AV2]]</f>
        <v>1.0326527496416253</v>
      </c>
      <c r="U2303" s="172">
        <v>43219</v>
      </c>
      <c r="V2303" s="191" t="s">
        <v>4925</v>
      </c>
      <c r="W2303" s="191"/>
      <c r="X2303" s="2"/>
    </row>
    <row r="2304" spans="1:24" x14ac:dyDescent="0.2">
      <c r="A2304" s="239">
        <v>8240400</v>
      </c>
      <c r="B2304" s="239" t="s">
        <v>3768</v>
      </c>
      <c r="C2304" s="239" t="s">
        <v>4718</v>
      </c>
      <c r="D2304" s="240">
        <v>3</v>
      </c>
      <c r="E2304" s="241">
        <v>2.977922072467647</v>
      </c>
      <c r="F2304" s="116">
        <v>2017</v>
      </c>
      <c r="G23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4" s="240"/>
      <c r="I2304" s="241">
        <v>0.38</v>
      </c>
      <c r="J2304" s="199">
        <f>(Tabela1[[#This Row],[real]]-1)^3/Tabela1[[#This Row],[Z]]*0.00002</f>
        <v>4.072620377560242E-4</v>
      </c>
      <c r="K2304" s="243">
        <v>1577.2636248366221</v>
      </c>
      <c r="L2304" s="66">
        <v>2207.1373011330747</v>
      </c>
      <c r="M2304" s="204">
        <v>43219</v>
      </c>
      <c r="N2304" s="202">
        <f>IF(Tabela1[[#This Row],[Entry]]=$B$1,Tabela1[[#This Row],[real]],Tabela1[[#This Row],[L2]]/Tabela1[[#This Row],[days2]])</f>
        <v>3.1413563661654544</v>
      </c>
      <c r="O2304" s="244">
        <f>IF(Tabela1[[#This Row],[Entry]]=$B$1,Tabela1[[#This Row],[real]],Tabela1[[#This Row],[L]]/($B$1-Tabela1[[#This Row],[Entry]]))</f>
        <v>3.1666245353415707</v>
      </c>
      <c r="P2304" s="242">
        <v>502.09636888855545</v>
      </c>
      <c r="Q2304" s="245">
        <f>MIN(500,$B$1-Tabela1[[#This Row],[Entry]])</f>
        <v>500</v>
      </c>
      <c r="R2304" s="241">
        <f>(0.25-Tabela1[[#This Row],[days]]/2000)*$L$2+(Tabela1[[#This Row],[days]]/2000+0.75)*(IF(Tabela1[[#This Row],[real]]&gt;Tabela1[[#This Row],[AV2]],0.4*Tabela1[[#This Row],[real]]+0.6*Tabela1[[#This Row],[AV2]],Tabela1[[#This Row],[AV2]]))</f>
        <v>3.1413563661654544</v>
      </c>
      <c r="S2304" s="244">
        <f>Tabela1[[#This Row],[real]]-Tabela1[[#This Row],[AV2]]</f>
        <v>-0.16343429369780749</v>
      </c>
      <c r="T2304" s="244">
        <f>Tabela1[[#This Row],[real]]/Tabela1[[#This Row],[AV2]]</f>
        <v>0.94797333551261298</v>
      </c>
      <c r="U2304" s="204">
        <v>43219</v>
      </c>
      <c r="V2304" s="191" t="s">
        <v>4004</v>
      </c>
      <c r="W2304" s="191"/>
      <c r="X2304" s="2"/>
    </row>
    <row r="2305" spans="1:24" x14ac:dyDescent="0.2">
      <c r="A2305" s="65">
        <v>49805</v>
      </c>
      <c r="B2305" s="65" t="s">
        <v>1853</v>
      </c>
      <c r="C2305" s="65" t="s">
        <v>1854</v>
      </c>
      <c r="D2305" s="39">
        <v>3</v>
      </c>
      <c r="E2305" s="41">
        <v>3.0355080335660181</v>
      </c>
      <c r="F2305" s="116">
        <v>1989</v>
      </c>
      <c r="G23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5" s="39"/>
      <c r="I2305" s="41">
        <v>0.51</v>
      </c>
      <c r="J2305" s="23">
        <f>(Tabela1[[#This Row],[real]]-1)^3/Tabela1[[#This Row],[Z]]*0.00002</f>
        <v>3.3073357234248422E-4</v>
      </c>
      <c r="K2305" s="66">
        <v>2541.0802076930395</v>
      </c>
      <c r="L2305" s="66">
        <v>4261.7377677096092</v>
      </c>
      <c r="M2305" s="67">
        <v>42409</v>
      </c>
      <c r="N2305" s="22">
        <f>IF(Tabela1[[#This Row],[Entry]]=$B$1,Tabela1[[#This Row],[real]],Tabela1[[#This Row],[L2]]/Tabela1[[#This Row],[days2]])</f>
        <v>2.8887561389554302</v>
      </c>
      <c r="O2305" s="42">
        <f>IF(Tabela1[[#This Row],[Entry]]=$B$1,Tabela1[[#This Row],[real]],Tabela1[[#This Row],[L]]/($B$1-Tabela1[[#This Row],[Entry]]))</f>
        <v>2.8279613587986789</v>
      </c>
      <c r="P2305" s="115">
        <v>879.64510864246586</v>
      </c>
      <c r="Q2305" s="43">
        <f>MIN(500,$B$1-Tabela1[[#This Row],[Entry]])</f>
        <v>500</v>
      </c>
      <c r="R2305" s="41">
        <f>(0.25-Tabela1[[#This Row],[days]]/2000)*$L$2+(Tabela1[[#This Row],[days]]/2000+0.75)*(IF(Tabela1[[#This Row],[real]]&gt;Tabela1[[#This Row],[AV2]],0.4*Tabela1[[#This Row],[real]]+0.6*Tabela1[[#This Row],[AV2]],Tabela1[[#This Row],[AV2]]))</f>
        <v>2.9474568967996655</v>
      </c>
      <c r="S2305" s="42">
        <f>Tabela1[[#This Row],[real]]-Tabela1[[#This Row],[AV2]]</f>
        <v>0.14675189461058791</v>
      </c>
      <c r="T2305" s="64">
        <f>Tabela1[[#This Row],[real]]/Tabela1[[#This Row],[AV2]]</f>
        <v>1.0508010671553789</v>
      </c>
      <c r="U2305" s="168">
        <v>43219</v>
      </c>
      <c r="V2305" s="191" t="s">
        <v>3971</v>
      </c>
      <c r="W2305" s="191"/>
      <c r="X2305" s="2"/>
    </row>
    <row r="2306" spans="1:24" x14ac:dyDescent="0.2">
      <c r="A2306" s="65">
        <v>6333646</v>
      </c>
      <c r="B2306" s="65" t="s">
        <v>2091</v>
      </c>
      <c r="C2306" s="65" t="s">
        <v>2091</v>
      </c>
      <c r="D2306" s="39">
        <v>3</v>
      </c>
      <c r="E2306" s="41">
        <v>3.0623642250704077</v>
      </c>
      <c r="F2306" s="116">
        <v>2015</v>
      </c>
      <c r="G23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6" s="39"/>
      <c r="I2306" s="41">
        <v>0.51</v>
      </c>
      <c r="J2306" s="23">
        <f>(Tabela1[[#This Row],[real]]-1)^3/Tabela1[[#This Row],[Z]]*0.00002</f>
        <v>3.4399800130287299E-4</v>
      </c>
      <c r="K2306" s="66">
        <v>2724.3818670229421</v>
      </c>
      <c r="L2306" s="66">
        <v>4644.6639341604214</v>
      </c>
      <c r="M2306" s="67">
        <v>42409</v>
      </c>
      <c r="N2306" s="22">
        <f>IF(Tabela1[[#This Row],[Entry]]=$B$1,Tabela1[[#This Row],[real]],Tabela1[[#This Row],[L2]]/Tabela1[[#This Row],[days2]])</f>
        <v>3.0971375163188393</v>
      </c>
      <c r="O2306" s="42">
        <f>IF(Tabela1[[#This Row],[Entry]]=$B$1,Tabela1[[#This Row],[real]],Tabela1[[#This Row],[L]]/($B$1-Tabela1[[#This Row],[Entry]]))</f>
        <v>3.0820596776114275</v>
      </c>
      <c r="P2306" s="115">
        <v>879.64510864246586</v>
      </c>
      <c r="Q2306" s="43">
        <f>MIN(500,$B$1-Tabela1[[#This Row],[Entry]])</f>
        <v>500</v>
      </c>
      <c r="R23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3.0971375163188393</v>
      </c>
      <c r="S2306" s="42">
        <f>Tabela1[[#This Row],[real]]-Tabela1[[#This Row],[AV2]]</f>
        <v>-3.4773291248431537E-2</v>
      </c>
      <c r="T2306" s="64">
        <f>Tabela1[[#This Row],[real]]/Tabela1[[#This Row],[AV2]]</f>
        <v>0.98877244195157277</v>
      </c>
      <c r="U2306" s="168">
        <v>43219</v>
      </c>
      <c r="V2306" s="191" t="s">
        <v>4146</v>
      </c>
      <c r="W2306" s="191"/>
      <c r="X2306" s="2"/>
    </row>
    <row r="2307" spans="1:24" x14ac:dyDescent="0.2">
      <c r="A2307" s="65">
        <v>17263</v>
      </c>
      <c r="B2307" s="65" t="s">
        <v>853</v>
      </c>
      <c r="C2307" s="65" t="s">
        <v>854</v>
      </c>
      <c r="D2307" s="39">
        <v>3.5</v>
      </c>
      <c r="E2307" s="41">
        <v>3.4772245349028217</v>
      </c>
      <c r="F2307" s="116">
        <v>1980</v>
      </c>
      <c r="G23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7" s="39"/>
      <c r="I2307" s="41">
        <v>0.71</v>
      </c>
      <c r="J2307" s="23">
        <f>(Tabela1[[#This Row],[real]]-1)^3/Tabela1[[#This Row],[Z]]*0.00002</f>
        <v>4.2822080644719346E-4</v>
      </c>
      <c r="K2307" s="66">
        <v>3016.8744348078912</v>
      </c>
      <c r="L2307" s="66">
        <v>5104.0486573992994</v>
      </c>
      <c r="M2307" s="67">
        <v>42409</v>
      </c>
      <c r="N2307" s="22">
        <f>IF(Tabela1[[#This Row],[Entry]]=$B$1,Tabela1[[#This Row],[real]],Tabela1[[#This Row],[L2]]/Tabela1[[#This Row],[days2]])</f>
        <v>3.4296495315750208</v>
      </c>
      <c r="O2307" s="42">
        <f>IF(Tabela1[[#This Row],[Entry]]=$B$1,Tabela1[[#This Row],[real]],Tabela1[[#This Row],[L]]/($B$1-Tabela1[[#This Row],[Entry]]))</f>
        <v>3.3868936014593891</v>
      </c>
      <c r="P2307" s="115">
        <v>879.64510864246586</v>
      </c>
      <c r="Q2307" s="43">
        <f>MIN(500,$B$1-Tabela1[[#This Row],[Entry]])</f>
        <v>500</v>
      </c>
      <c r="R2307" s="41">
        <f>(0.25-Tabela1[[#This Row],[days]]/2000)*$L$2+(Tabela1[[#This Row],[days]]/2000+0.75)*(IF(Tabela1[[#This Row],[real]]&gt;Tabela1[[#This Row],[AV2]],0.4*Tabela1[[#This Row],[real]]+0.6*Tabela1[[#This Row],[AV2]],Tabela1[[#This Row],[AV2]]))</f>
        <v>3.4486795329061413</v>
      </c>
      <c r="S2307" s="42">
        <f>Tabela1[[#This Row],[real]]-Tabela1[[#This Row],[AV2]]</f>
        <v>4.7575003327800847E-2</v>
      </c>
      <c r="T2307" s="64">
        <f>Tabela1[[#This Row],[real]]/Tabela1[[#This Row],[AV2]]</f>
        <v>1.0138716807329151</v>
      </c>
      <c r="U2307" s="168">
        <v>43219</v>
      </c>
      <c r="V2307" s="191" t="s">
        <v>4321</v>
      </c>
      <c r="W2307" s="191"/>
      <c r="X2307" s="2"/>
    </row>
    <row r="2308" spans="1:24" x14ac:dyDescent="0.2">
      <c r="A2308" s="65">
        <v>8589</v>
      </c>
      <c r="B2308" s="65" t="s">
        <v>533</v>
      </c>
      <c r="C2308" s="65" t="s">
        <v>6524</v>
      </c>
      <c r="D2308" s="39">
        <v>3</v>
      </c>
      <c r="E2308" s="41">
        <v>2.9022955025801132</v>
      </c>
      <c r="F2308" s="116">
        <v>1994</v>
      </c>
      <c r="G23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8" s="39"/>
      <c r="I2308" s="41">
        <v>0.47</v>
      </c>
      <c r="J2308" s="23">
        <f>(Tabela1[[#This Row],[real]]-1)^3/Tabela1[[#This Row],[Z]]*0.00002</f>
        <v>2.9293150383963128E-4</v>
      </c>
      <c r="K2308" s="66">
        <v>2483.5458481449909</v>
      </c>
      <c r="L2308" s="66">
        <v>4194.0438319819332</v>
      </c>
      <c r="M2308" s="67">
        <v>42409</v>
      </c>
      <c r="N2308" s="22">
        <f>IF(Tabela1[[#This Row],[Entry]]=$B$1,Tabela1[[#This Row],[real]],Tabela1[[#This Row],[L2]]/Tabela1[[#This Row],[days2]])</f>
        <v>2.8233498074897327</v>
      </c>
      <c r="O2308" s="42">
        <f>IF(Tabela1[[#This Row],[Entry]]=$B$1,Tabela1[[#This Row],[real]],Tabela1[[#This Row],[L]]/($B$1-Tabela1[[#This Row],[Entry]]))</f>
        <v>2.7830416934186681</v>
      </c>
      <c r="P2308" s="115">
        <v>879.64510864246586</v>
      </c>
      <c r="Q2308" s="43">
        <f>MIN(500,$B$1-Tabela1[[#This Row],[Entry]])</f>
        <v>500</v>
      </c>
      <c r="R2308" s="41">
        <f>(0.25-Tabela1[[#This Row],[days]]/2000)*$L$2+(Tabela1[[#This Row],[days]]/2000+0.75)*(IF(Tabela1[[#This Row],[real]]&gt;Tabela1[[#This Row],[AV2]],0.4*Tabela1[[#This Row],[real]]+0.6*Tabela1[[#This Row],[AV2]],Tabela1[[#This Row],[AV2]]))</f>
        <v>2.8549280855258852</v>
      </c>
      <c r="S2308" s="42">
        <f>Tabela1[[#This Row],[real]]-Tabela1[[#This Row],[AV2]]</f>
        <v>7.8945695090380408E-2</v>
      </c>
      <c r="T2308" s="64">
        <f>Tabela1[[#This Row],[real]]/Tabela1[[#This Row],[AV2]]</f>
        <v>1.0279617123180962</v>
      </c>
      <c r="U2308" s="172">
        <v>43218</v>
      </c>
      <c r="V2308" s="191" t="s">
        <v>4926</v>
      </c>
      <c r="W2308" s="191"/>
      <c r="X2308" s="2"/>
    </row>
    <row r="2309" spans="1:24" x14ac:dyDescent="0.2">
      <c r="A2309" s="239">
        <v>8802820</v>
      </c>
      <c r="B2309" s="239" t="s">
        <v>4715</v>
      </c>
      <c r="C2309" s="239" t="s">
        <v>4716</v>
      </c>
      <c r="D2309" s="240">
        <v>3</v>
      </c>
      <c r="E2309" s="241">
        <v>3.1561617856551045</v>
      </c>
      <c r="F2309" s="116">
        <v>2018</v>
      </c>
      <c r="G23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09" s="359"/>
      <c r="I2309" s="241">
        <v>0.32999999999999996</v>
      </c>
      <c r="J2309" s="199">
        <f>(Tabela1[[#This Row],[real]]-1)^3/Tabela1[[#This Row],[Z]]*0.00002</f>
        <v>6.0751931439734881E-4</v>
      </c>
      <c r="K2309" s="243">
        <v>1716.9064625816884</v>
      </c>
      <c r="L2309" s="66">
        <v>2413.4733732048039</v>
      </c>
      <c r="M2309" s="204">
        <v>43218</v>
      </c>
      <c r="N2309" s="202">
        <f>IF(Tabela1[[#This Row],[Entry]]=$B$1,Tabela1[[#This Row],[real]],Tabela1[[#This Row],[L2]]/Tabela1[[#This Row],[days2]])</f>
        <v>3.4160883966589664</v>
      </c>
      <c r="O2309" s="244">
        <f>IF(Tabela1[[#This Row],[Entry]]=$B$1,Tabela1[[#This Row],[real]],Tabela1[[#This Row],[L]]/($B$1-Tabela1[[#This Row],[Entry]]))</f>
        <v>3.457698242413759</v>
      </c>
      <c r="P2309" s="242">
        <v>502.5942725196669</v>
      </c>
      <c r="Q2309" s="245">
        <f>MIN(500,$B$1-Tabela1[[#This Row],[Entry]])</f>
        <v>500</v>
      </c>
      <c r="R2309" s="241">
        <f>(0.25-Tabela1[[#This Row],[days]]/2000)*$L$2+(Tabela1[[#This Row],[days]]/2000+0.75)*(IF(Tabela1[[#This Row],[real]]&gt;Tabela1[[#This Row],[AV2]],0.4*Tabela1[[#This Row],[real]]+0.6*Tabela1[[#This Row],[AV2]],Tabela1[[#This Row],[AV2]]))</f>
        <v>3.4160883966589664</v>
      </c>
      <c r="S2309" s="244">
        <f>Tabela1[[#This Row],[real]]-Tabela1[[#This Row],[AV2]]</f>
        <v>-0.25992661100386183</v>
      </c>
      <c r="T2309" s="244">
        <f>Tabela1[[#This Row],[real]]/Tabela1[[#This Row],[AV2]]</f>
        <v>0.92391104069260099</v>
      </c>
      <c r="U2309" s="204">
        <v>43218</v>
      </c>
      <c r="V2309" s="191" t="s">
        <v>4927</v>
      </c>
      <c r="W2309" s="191"/>
      <c r="X2309" s="2"/>
    </row>
    <row r="2310" spans="1:24" x14ac:dyDescent="0.2">
      <c r="A2310" s="65">
        <v>293357</v>
      </c>
      <c r="B2310" s="65" t="s">
        <v>177</v>
      </c>
      <c r="C2310" s="65" t="s">
        <v>2620</v>
      </c>
      <c r="D2310" s="39">
        <v>3</v>
      </c>
      <c r="E2310" s="41">
        <v>3.1907712414531342</v>
      </c>
      <c r="F2310" s="116">
        <v>2005</v>
      </c>
      <c r="G23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0" s="39"/>
      <c r="I2310" s="41">
        <v>0.45999999999999996</v>
      </c>
      <c r="J2310" s="23">
        <f>(Tabela1[[#This Row],[real]]-1)^3/Tabela1[[#This Row],[Z]]*0.00002</f>
        <v>4.5715477225142511E-4</v>
      </c>
      <c r="K2310" s="66">
        <v>2818.9871776380096</v>
      </c>
      <c r="L2310" s="66">
        <v>4784.2241223173987</v>
      </c>
      <c r="M2310" s="67">
        <v>42409</v>
      </c>
      <c r="N2310" s="22">
        <f>IF(Tabela1[[#This Row],[Entry]]=$B$1,Tabela1[[#This Row],[real]],Tabela1[[#This Row],[L2]]/Tabela1[[#This Row],[days2]])</f>
        <v>3.2046869242398013</v>
      </c>
      <c r="O2310" s="42">
        <f>IF(Tabela1[[#This Row],[Entry]]=$B$1,Tabela1[[#This Row],[real]],Tabela1[[#This Row],[L]]/($B$1-Tabela1[[#This Row],[Entry]]))</f>
        <v>3.1746676325928327</v>
      </c>
      <c r="P2310" s="115">
        <v>879.64510864246586</v>
      </c>
      <c r="Q2310" s="43">
        <f>MIN(500,$B$1-Tabela1[[#This Row],[Entry]])</f>
        <v>500</v>
      </c>
      <c r="R2310" s="41">
        <f>(0.25-Tabela1[[#This Row],[days]]/2000)*$L$2+(Tabela1[[#This Row],[days]]/2000+0.75)*(IF(Tabela1[[#This Row],[real]]&gt;Tabela1[[#This Row],[AV2]],0.4*Tabela1[[#This Row],[real]]+0.6*Tabela1[[#This Row],[AV2]],Tabela1[[#This Row],[AV2]]))</f>
        <v>3.2046869242398013</v>
      </c>
      <c r="S2310" s="42">
        <f>Tabela1[[#This Row],[real]]-Tabela1[[#This Row],[AV2]]</f>
        <v>-1.3915682786667105E-2</v>
      </c>
      <c r="T2310" s="64">
        <f>Tabela1[[#This Row],[real]]/Tabela1[[#This Row],[AV2]]</f>
        <v>0.99565770912552776</v>
      </c>
      <c r="U2310" s="168">
        <v>43218</v>
      </c>
      <c r="V2310" s="191" t="s">
        <v>4257</v>
      </c>
      <c r="W2310" s="191"/>
      <c r="X2310" s="2"/>
    </row>
    <row r="2311" spans="1:24" x14ac:dyDescent="0.2">
      <c r="A2311" s="65">
        <v>2339580</v>
      </c>
      <c r="B2311" s="65" t="s">
        <v>6548</v>
      </c>
      <c r="C2311" s="65" t="s">
        <v>1254</v>
      </c>
      <c r="D2311" s="39">
        <v>3</v>
      </c>
      <c r="E2311" s="41">
        <v>2.8356042086057354</v>
      </c>
      <c r="F2311" s="116">
        <v>2009</v>
      </c>
      <c r="G23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1" s="39"/>
      <c r="I2311" s="41">
        <v>0.49</v>
      </c>
      <c r="J2311" s="23">
        <f>(Tabela1[[#This Row],[real]]-1)^3/Tabela1[[#This Row],[Z]]*0.00002</f>
        <v>2.5244748587295818E-4</v>
      </c>
      <c r="K2311" s="66">
        <v>2281.1388775081332</v>
      </c>
      <c r="L2311" s="66">
        <v>3789.3435485138043</v>
      </c>
      <c r="M2311" s="67">
        <v>42409</v>
      </c>
      <c r="N2311" s="22">
        <f>IF(Tabela1[[#This Row],[Entry]]=$B$1,Tabela1[[#This Row],[real]],Tabela1[[#This Row],[L2]]/Tabela1[[#This Row],[days2]])</f>
        <v>2.5932490899978484</v>
      </c>
      <c r="O2311" s="42">
        <f>IF(Tabela1[[#This Row],[Entry]]=$B$1,Tabela1[[#This Row],[real]],Tabela1[[#This Row],[L]]/($B$1-Tabela1[[#This Row],[Entry]]))</f>
        <v>2.5144947236322523</v>
      </c>
      <c r="P2311" s="115">
        <v>879.64510864246586</v>
      </c>
      <c r="Q2311" s="43">
        <f>MIN(500,$B$1-Tabela1[[#This Row],[Entry]])</f>
        <v>500</v>
      </c>
      <c r="R2311" s="41">
        <f>(0.25-Tabela1[[#This Row],[days]]/2000)*$L$2+(Tabela1[[#This Row],[days]]/2000+0.75)*(IF(Tabela1[[#This Row],[real]]&gt;Tabela1[[#This Row],[AV2]],0.4*Tabela1[[#This Row],[real]]+0.6*Tabela1[[#This Row],[AV2]],Tabela1[[#This Row],[AV2]]))</f>
        <v>2.690191137441003</v>
      </c>
      <c r="S2311" s="42">
        <f>Tabela1[[#This Row],[real]]-Tabela1[[#This Row],[AV2]]</f>
        <v>0.24235511860788694</v>
      </c>
      <c r="T2311" s="64">
        <f>Tabela1[[#This Row],[real]]/Tabela1[[#This Row],[AV2]]</f>
        <v>1.0934561664525979</v>
      </c>
      <c r="U2311" s="168">
        <v>43217</v>
      </c>
      <c r="V2311" s="191" t="s">
        <v>4562</v>
      </c>
      <c r="W2311" s="191"/>
      <c r="X2311" s="2"/>
    </row>
    <row r="2312" spans="1:24" x14ac:dyDescent="0.2">
      <c r="A2312" s="239">
        <v>8912202</v>
      </c>
      <c r="B2312" s="239" t="s">
        <v>4570</v>
      </c>
      <c r="C2312" s="239" t="s">
        <v>4571</v>
      </c>
      <c r="D2312" s="240">
        <v>3</v>
      </c>
      <c r="E2312" s="241">
        <v>2.9664534881716622</v>
      </c>
      <c r="F2312" s="116">
        <v>2018</v>
      </c>
      <c r="G23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2" s="240"/>
      <c r="I2312" s="241">
        <v>0.32999999999999996</v>
      </c>
      <c r="J2312" s="199">
        <f>(Tabela1[[#This Row],[real]]-1)^3/Tabela1[[#This Row],[Z]]*0.00002</f>
        <v>4.6085795858235304E-4</v>
      </c>
      <c r="K2312" s="243">
        <v>1592.3902204324547</v>
      </c>
      <c r="L2312" s="66">
        <v>2235.0213520618022</v>
      </c>
      <c r="M2312" s="204">
        <v>43216</v>
      </c>
      <c r="N2312" s="202">
        <f>IF(Tabela1[[#This Row],[Entry]]=$B$1,Tabela1[[#This Row],[real]],Tabela1[[#This Row],[L2]]/Tabela1[[#This Row],[days2]])</f>
        <v>3.1620856050012698</v>
      </c>
      <c r="O2312" s="244">
        <f>IF(Tabela1[[#This Row],[Entry]]=$B$1,Tabela1[[#This Row],[real]],Tabela1[[#This Row],[L]]/($B$1-Tabela1[[#This Row],[Entry]]))</f>
        <v>3.1928876458025743</v>
      </c>
      <c r="P2312" s="242">
        <v>503.5885865689001</v>
      </c>
      <c r="Q2312" s="245">
        <f>MIN(500,$B$1-Tabela1[[#This Row],[Entry]])</f>
        <v>500</v>
      </c>
      <c r="R2312" s="241">
        <f>(0.25-Tabela1[[#This Row],[days]]/2000)*$L$2+(Tabela1[[#This Row],[days]]/2000+0.75)*(IF(Tabela1[[#This Row],[real]]&gt;Tabela1[[#This Row],[AV2]],0.4*Tabela1[[#This Row],[real]]+0.6*Tabela1[[#This Row],[AV2]],Tabela1[[#This Row],[AV2]]))</f>
        <v>3.1620856050012698</v>
      </c>
      <c r="S2312" s="244">
        <f>Tabela1[[#This Row],[real]]-Tabela1[[#This Row],[AV2]]</f>
        <v>-0.19563211682960757</v>
      </c>
      <c r="T2312" s="244">
        <f>Tabela1[[#This Row],[real]]/Tabela1[[#This Row],[AV2]]</f>
        <v>0.93813193528973771</v>
      </c>
      <c r="U2312" s="204">
        <v>43216</v>
      </c>
      <c r="V2312" s="191" t="s">
        <v>3985</v>
      </c>
      <c r="W2312" s="191"/>
      <c r="X2312" s="2"/>
    </row>
    <row r="2313" spans="1:24" x14ac:dyDescent="0.2">
      <c r="A2313" s="195">
        <v>8532599</v>
      </c>
      <c r="B2313" s="195" t="s">
        <v>4641</v>
      </c>
      <c r="C2313" s="195" t="s">
        <v>4642</v>
      </c>
      <c r="D2313" s="196">
        <v>3</v>
      </c>
      <c r="E2313" s="197">
        <v>3.1631732960214047</v>
      </c>
      <c r="F2313" s="116">
        <v>2017</v>
      </c>
      <c r="G23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3" s="39"/>
      <c r="I2313" s="197">
        <v>0.38</v>
      </c>
      <c r="J2313" s="199">
        <f>(Tabela1[[#This Row],[real]]-1)^3/Tabela1[[#This Row],[Z]]*0.00002</f>
        <v>5.3274617231896754E-4</v>
      </c>
      <c r="K2313" s="200">
        <v>1709.2594462928125</v>
      </c>
      <c r="L2313" s="66">
        <v>2401.7162315869136</v>
      </c>
      <c r="M2313" s="201">
        <v>43216</v>
      </c>
      <c r="N2313" s="202">
        <f>IF(Tabela1[[#This Row],[Entry]]=$B$1,Tabela1[[#This Row],[real]],Tabela1[[#This Row],[L2]]/Tabela1[[#This Row],[days2]])</f>
        <v>3.394158429877272</v>
      </c>
      <c r="O2313" s="202">
        <f>IF(Tabela1[[#This Row],[Entry]]=$B$1,Tabela1[[#This Row],[real]],Tabela1[[#This Row],[L]]/($B$1-Tabela1[[#This Row],[Entry]]))</f>
        <v>3.4310231879813053</v>
      </c>
      <c r="P2313" s="198">
        <v>503.5885865689001</v>
      </c>
      <c r="Q2313" s="203">
        <f>MIN(500,$B$1-Tabela1[[#This Row],[Entry]])</f>
        <v>500</v>
      </c>
      <c r="R2313" s="197">
        <f>(0.25-Tabela1[[#This Row],[days]]/2000)*$L$2+(Tabela1[[#This Row],[days]]/2000+0.75)*(IF(Tabela1[[#This Row],[real]]&gt;Tabela1[[#This Row],[AV2]],0.4*Tabela1[[#This Row],[real]]+0.6*Tabela1[[#This Row],[AV2]],Tabela1[[#This Row],[AV2]]))</f>
        <v>3.394158429877272</v>
      </c>
      <c r="S2313" s="202">
        <f>Tabela1[[#This Row],[real]]-Tabela1[[#This Row],[AV2]]</f>
        <v>-0.23098513385586728</v>
      </c>
      <c r="T2313" s="202">
        <f>Tabela1[[#This Row],[real]]/Tabela1[[#This Row],[AV2]]</f>
        <v>0.93194627221210191</v>
      </c>
      <c r="U2313" s="204">
        <v>43216</v>
      </c>
      <c r="V2313" s="191" t="s">
        <v>4928</v>
      </c>
      <c r="W2313" s="191"/>
      <c r="X2313" s="2"/>
    </row>
    <row r="2314" spans="1:24" x14ac:dyDescent="0.2">
      <c r="A2314" s="239">
        <v>2993508</v>
      </c>
      <c r="B2314" s="239" t="s">
        <v>445</v>
      </c>
      <c r="C2314" s="239" t="s">
        <v>4569</v>
      </c>
      <c r="D2314" s="240">
        <v>3.5</v>
      </c>
      <c r="E2314" s="241">
        <v>3.1921841393058625</v>
      </c>
      <c r="F2314" s="116">
        <v>2010</v>
      </c>
      <c r="G23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6.9268983571182243</v>
      </c>
      <c r="H2314" s="240"/>
      <c r="I2314" s="241">
        <v>0.4</v>
      </c>
      <c r="J2314" s="199">
        <f>(Tabela1[[#This Row],[real]]-1)^3/Tabela1[[#This Row],[Z]]*0.00002</f>
        <v>5.2674582019728575E-4</v>
      </c>
      <c r="K2314" s="243">
        <v>1726.8384411961313</v>
      </c>
      <c r="L2314" s="66">
        <v>2427.6877045180368</v>
      </c>
      <c r="M2314" s="204">
        <v>43215</v>
      </c>
      <c r="N2314" s="202">
        <f>IF(Tabela1[[#This Row],[Entry]]=$B$1,Tabela1[[#This Row],[real]],Tabela1[[#This Row],[L2]]/Tabela1[[#This Row],[days2]])</f>
        <v>3.4256890169476124</v>
      </c>
      <c r="O2314" s="244">
        <f>IF(Tabela1[[#This Row],[Entry]]=$B$1,Tabela1[[#This Row],[real]],Tabela1[[#This Row],[L]]/($B$1-Tabela1[[#This Row],[Entry]]))</f>
        <v>3.4631778951755159</v>
      </c>
      <c r="P2314" s="242">
        <v>504.08499798233117</v>
      </c>
      <c r="Q2314" s="245">
        <f>MIN(500,$B$1-Tabela1[[#This Row],[Entry]])</f>
        <v>500</v>
      </c>
      <c r="R2314" s="241">
        <f>(0.25-Tabela1[[#This Row],[days]]/2000)*$L$2+(Tabela1[[#This Row],[days]]/2000+0.75)*(IF(Tabela1[[#This Row],[real]]&gt;Tabela1[[#This Row],[AV2]],0.4*Tabela1[[#This Row],[real]]+0.6*Tabela1[[#This Row],[AV2]],Tabela1[[#This Row],[AV2]]))</f>
        <v>3.4256890169476124</v>
      </c>
      <c r="S2314" s="244">
        <f>Tabela1[[#This Row],[real]]-Tabela1[[#This Row],[AV2]]</f>
        <v>-0.23350487764174988</v>
      </c>
      <c r="T2314" s="244">
        <f>Tabela1[[#This Row],[real]]/Tabela1[[#This Row],[AV2]]</f>
        <v>0.93183710591167157</v>
      </c>
      <c r="U2314" s="204">
        <v>43215</v>
      </c>
      <c r="V2314" s="191" t="s">
        <v>4224</v>
      </c>
      <c r="W2314" s="191"/>
      <c r="X2314" s="2"/>
    </row>
    <row r="2315" spans="1:24" x14ac:dyDescent="0.2">
      <c r="A2315" s="65">
        <v>1588784</v>
      </c>
      <c r="B2315" s="65" t="s">
        <v>1727</v>
      </c>
      <c r="C2315" s="65" t="s">
        <v>2472</v>
      </c>
      <c r="D2315" s="39">
        <v>3.5</v>
      </c>
      <c r="E2315" s="41">
        <v>3.2799232293823497</v>
      </c>
      <c r="F2315" s="116">
        <v>2008</v>
      </c>
      <c r="G23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5" s="39"/>
      <c r="I2315" s="41">
        <v>0.86999999999999988</v>
      </c>
      <c r="J2315" s="23">
        <f>(Tabela1[[#This Row],[real]]-1)^3/Tabela1[[#This Row],[Z]]*0.00002</f>
        <v>2.7244033993508663E-4</v>
      </c>
      <c r="K2315" s="66">
        <v>2949.9767058425359</v>
      </c>
      <c r="L2315" s="66">
        <v>5052.9516892699048</v>
      </c>
      <c r="M2315" s="67">
        <v>42409</v>
      </c>
      <c r="N2315" s="22">
        <f>IF(Tabela1[[#This Row],[Entry]]=$B$1,Tabela1[[#This Row],[real]],Tabela1[[#This Row],[L2]]/Tabela1[[#This Row],[days2]])</f>
        <v>3.3535987148216635</v>
      </c>
      <c r="O2315" s="42">
        <f>IF(Tabela1[[#This Row],[Entry]]=$B$1,Tabela1[[#This Row],[real]],Tabela1[[#This Row],[L]]/($B$1-Tabela1[[#This Row],[Entry]]))</f>
        <v>3.3529871859787028</v>
      </c>
      <c r="P2315" s="115">
        <v>879.64510864246586</v>
      </c>
      <c r="Q2315" s="43">
        <f>MIN(500,$B$1-Tabela1[[#This Row],[Entry]])</f>
        <v>500</v>
      </c>
      <c r="R2315" s="41">
        <f>(0.25-Tabela1[[#This Row],[days]]/2000)*$L$2+(Tabela1[[#This Row],[days]]/2000+0.75)*(IF(Tabela1[[#This Row],[real]]&gt;Tabela1[[#This Row],[AV2]],0.4*Tabela1[[#This Row],[real]]+0.6*Tabela1[[#This Row],[AV2]],Tabela1[[#This Row],[AV2]]))</f>
        <v>3.3535987148216635</v>
      </c>
      <c r="S2315" s="42">
        <f>Tabela1[[#This Row],[real]]-Tabela1[[#This Row],[AV2]]</f>
        <v>-7.3675485439313793E-2</v>
      </c>
      <c r="T2315" s="64">
        <f>Tabela1[[#This Row],[real]]/Tabela1[[#This Row],[AV2]]</f>
        <v>0.97803091791701391</v>
      </c>
      <c r="U2315" s="168">
        <v>43214</v>
      </c>
      <c r="V2315" s="191" t="s">
        <v>4456</v>
      </c>
      <c r="W2315" s="191"/>
      <c r="X2315" s="2"/>
    </row>
    <row r="2316" spans="1:24" x14ac:dyDescent="0.2">
      <c r="A2316" s="65">
        <v>661748</v>
      </c>
      <c r="B2316" s="65" t="s">
        <v>1042</v>
      </c>
      <c r="C2316" s="65" t="s">
        <v>1042</v>
      </c>
      <c r="D2316" s="39">
        <v>3.5</v>
      </c>
      <c r="E2316" s="41">
        <v>3.3994322266021415</v>
      </c>
      <c r="F2316" s="116">
        <v>1986</v>
      </c>
      <c r="G23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6" s="39"/>
      <c r="I2316" s="41">
        <v>0.66999999999999993</v>
      </c>
      <c r="J2316" s="23">
        <f>(Tabela1[[#This Row],[real]]-1)^3/Tabela1[[#This Row],[Z]]*0.00002</f>
        <v>4.1236391631467828E-4</v>
      </c>
      <c r="K2316" s="66">
        <v>2957.6809959379611</v>
      </c>
      <c r="L2316" s="66">
        <v>5008.2989977541729</v>
      </c>
      <c r="M2316" s="67">
        <v>42409</v>
      </c>
      <c r="N2316" s="22">
        <f>IF(Tabela1[[#This Row],[Entry]]=$B$1,Tabela1[[#This Row],[real]],Tabela1[[#This Row],[L2]]/Tabela1[[#This Row],[days2]])</f>
        <v>3.3623571220699171</v>
      </c>
      <c r="O2316" s="42">
        <f>IF(Tabela1[[#This Row],[Entry]]=$B$1,Tabela1[[#This Row],[real]],Tabela1[[#This Row],[L]]/($B$1-Tabela1[[#This Row],[Entry]]))</f>
        <v>3.3233569991733063</v>
      </c>
      <c r="P2316" s="115">
        <v>879.64510864246586</v>
      </c>
      <c r="Q2316" s="43">
        <f>MIN(500,$B$1-Tabela1[[#This Row],[Entry]])</f>
        <v>500</v>
      </c>
      <c r="R2316" s="41">
        <f>(0.25-Tabela1[[#This Row],[days]]/2000)*$L$2+(Tabela1[[#This Row],[days]]/2000+0.75)*(IF(Tabela1[[#This Row],[real]]&gt;Tabela1[[#This Row],[AV2]],0.4*Tabela1[[#This Row],[real]]+0.6*Tabela1[[#This Row],[AV2]],Tabela1[[#This Row],[AV2]]))</f>
        <v>3.3771871638828066</v>
      </c>
      <c r="S2316" s="42">
        <f>Tabela1[[#This Row],[real]]-Tabela1[[#This Row],[AV2]]</f>
        <v>3.7075104532224401E-2</v>
      </c>
      <c r="T2316" s="64">
        <f>Tabela1[[#This Row],[real]]/Tabela1[[#This Row],[AV2]]</f>
        <v>1.0110265219267964</v>
      </c>
      <c r="U2316" s="168">
        <v>43208</v>
      </c>
      <c r="V2316" s="191" t="s">
        <v>3936</v>
      </c>
      <c r="W2316" s="191"/>
      <c r="X2316" s="2"/>
    </row>
    <row r="2317" spans="1:24" x14ac:dyDescent="0.2">
      <c r="A2317" s="65">
        <v>4648</v>
      </c>
      <c r="B2317" s="65" t="s">
        <v>116</v>
      </c>
      <c r="C2317" s="65" t="s">
        <v>117</v>
      </c>
      <c r="D2317" s="39">
        <v>4</v>
      </c>
      <c r="E2317" s="41">
        <v>3.6800981058268549</v>
      </c>
      <c r="F2317" s="116">
        <v>1968</v>
      </c>
      <c r="G23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3.3868960900687455</v>
      </c>
      <c r="H2317" s="39"/>
      <c r="I2317" s="41">
        <v>0.69</v>
      </c>
      <c r="J2317" s="23">
        <f>(Tabela1[[#This Row],[real]]-1)^3/Tabela1[[#This Row],[Z]]*0.00002</f>
        <v>5.5799843429728616E-4</v>
      </c>
      <c r="K2317" s="66">
        <v>3311.0438378579229</v>
      </c>
      <c r="L2317" s="66">
        <v>5642.1320529852464</v>
      </c>
      <c r="M2317" s="67">
        <v>42409</v>
      </c>
      <c r="N2317" s="22">
        <f>IF(Tabela1[[#This Row],[Entry]]=$B$1,Tabela1[[#This Row],[real]],Tabela1[[#This Row],[L2]]/Tabela1[[#This Row],[days2]])</f>
        <v>3.7640678102192524</v>
      </c>
      <c r="O2317" s="42">
        <f>IF(Tabela1[[#This Row],[Entry]]=$B$1,Tabela1[[#This Row],[real]],Tabela1[[#This Row],[L]]/($B$1-Tabela1[[#This Row],[Entry]]))</f>
        <v>3.743949603838916</v>
      </c>
      <c r="P2317" s="115">
        <v>879.64510864246586</v>
      </c>
      <c r="Q2317" s="43">
        <f>MIN(500,$B$1-Tabela1[[#This Row],[Entry]])</f>
        <v>500</v>
      </c>
      <c r="R2317" s="41">
        <f>(0.25-Tabela1[[#This Row],[days]]/2000)*$L$2+(Tabela1[[#This Row],[days]]/2000+0.75)*(IF(Tabela1[[#This Row],[real]]&gt;Tabela1[[#This Row],[AV2]],0.4*Tabela1[[#This Row],[real]]+0.6*Tabela1[[#This Row],[AV2]],Tabela1[[#This Row],[AV2]]))</f>
        <v>3.7640678102192524</v>
      </c>
      <c r="S2317" s="42">
        <f>Tabela1[[#This Row],[real]]-Tabela1[[#This Row],[AV2]]</f>
        <v>-8.3969704392397482E-2</v>
      </c>
      <c r="T2317" s="64">
        <f>Tabela1[[#This Row],[real]]/Tabela1[[#This Row],[AV2]]</f>
        <v>0.97769176629485155</v>
      </c>
      <c r="U2317" s="172">
        <v>43207</v>
      </c>
      <c r="V2317" s="191" t="s">
        <v>4337</v>
      </c>
      <c r="W2317" s="191"/>
      <c r="X2317" s="2"/>
    </row>
    <row r="2318" spans="1:24" x14ac:dyDescent="0.2">
      <c r="A2318" s="239">
        <v>6141420</v>
      </c>
      <c r="B2318" s="239" t="s">
        <v>4565</v>
      </c>
      <c r="C2318" s="239" t="s">
        <v>4565</v>
      </c>
      <c r="D2318" s="240">
        <v>3</v>
      </c>
      <c r="E2318" s="241">
        <v>2.853004267738755</v>
      </c>
      <c r="F2318" s="116">
        <v>2015</v>
      </c>
      <c r="G23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8" s="240"/>
      <c r="I2318" s="241">
        <v>0.27999999999999997</v>
      </c>
      <c r="J2318" s="199">
        <f>(Tabela1[[#This Row],[real]]-1)^3/Tabela1[[#This Row],[Z]]*0.00002</f>
        <v>4.5446581702427482E-4</v>
      </c>
      <c r="K2318" s="243">
        <v>1548.9292778596039</v>
      </c>
      <c r="L2318" s="66">
        <v>2184.0423051607049</v>
      </c>
      <c r="M2318" s="204">
        <v>43207</v>
      </c>
      <c r="N2318" s="202">
        <f>IF(Tabela1[[#This Row],[Entry]]=$B$1,Tabela1[[#This Row],[real]],Tabela1[[#This Row],[L2]]/Tabela1[[#This Row],[days2]])</f>
        <v>3.0488425571345115</v>
      </c>
      <c r="O2318" s="244">
        <f>IF(Tabela1[[#This Row],[Entry]]=$B$1,Tabela1[[#This Row],[real]],Tabela1[[#This Row],[L]]/($B$1-Tabela1[[#This Row],[Entry]]))</f>
        <v>3.080454591199866</v>
      </c>
      <c r="P2318" s="242">
        <v>508.03846011496978</v>
      </c>
      <c r="Q2318" s="245">
        <f>MIN(500,$B$1-Tabela1[[#This Row],[Entry]])</f>
        <v>500</v>
      </c>
      <c r="R2318" s="241">
        <f>(0.25-Tabela1[[#This Row],[days]]/2000)*$L$2+(Tabela1[[#This Row],[days]]/2000+0.75)*(IF(Tabela1[[#This Row],[real]]&gt;Tabela1[[#This Row],[AV2]],0.4*Tabela1[[#This Row],[real]]+0.6*Tabela1[[#This Row],[AV2]],Tabela1[[#This Row],[AV2]]))</f>
        <v>3.0488425571345115</v>
      </c>
      <c r="S2318" s="244">
        <f>Tabela1[[#This Row],[real]]-Tabela1[[#This Row],[AV2]]</f>
        <v>-0.19583828939575643</v>
      </c>
      <c r="T2318" s="244">
        <f>Tabela1[[#This Row],[real]]/Tabela1[[#This Row],[AV2]]</f>
        <v>0.93576634879440368</v>
      </c>
      <c r="U2318" s="204">
        <v>43207</v>
      </c>
      <c r="V2318" s="191" t="s">
        <v>4931</v>
      </c>
      <c r="W2318" s="191"/>
      <c r="X2318" s="2"/>
    </row>
    <row r="2319" spans="1:24" x14ac:dyDescent="0.2">
      <c r="A2319" s="65">
        <v>1947911</v>
      </c>
      <c r="B2319" s="65" t="s">
        <v>579</v>
      </c>
      <c r="C2319" s="65" t="s">
        <v>2252</v>
      </c>
      <c r="D2319" s="39">
        <v>3</v>
      </c>
      <c r="E2319" s="41">
        <v>3.1047389690060174</v>
      </c>
      <c r="F2319" s="116">
        <v>2008</v>
      </c>
      <c r="G23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19" s="39"/>
      <c r="I2319" s="41">
        <v>0.44999999999999996</v>
      </c>
      <c r="J2319" s="23">
        <f>(Tabela1[[#This Row],[real]]-1)^3/Tabela1[[#This Row],[Z]]*0.00002</f>
        <v>4.1439280669725205E-4</v>
      </c>
      <c r="K2319" s="66">
        <v>2623.2784250780683</v>
      </c>
      <c r="L2319" s="66">
        <v>4401.1336592958605</v>
      </c>
      <c r="M2319" s="67">
        <v>42409</v>
      </c>
      <c r="N2319" s="22">
        <f>IF(Tabela1[[#This Row],[Entry]]=$B$1,Tabela1[[#This Row],[real]],Tabela1[[#This Row],[L2]]/Tabela1[[#This Row],[days2]])</f>
        <v>2.9822008890909513</v>
      </c>
      <c r="O2319" s="42">
        <f>IF(Tabela1[[#This Row],[Entry]]=$B$1,Tabela1[[#This Row],[real]],Tabela1[[#This Row],[L]]/($B$1-Tabela1[[#This Row],[Entry]]))</f>
        <v>2.9204602915035571</v>
      </c>
      <c r="P2319" s="115">
        <v>879.64510864246586</v>
      </c>
      <c r="Q2319" s="43">
        <f>MIN(500,$B$1-Tabela1[[#This Row],[Entry]])</f>
        <v>500</v>
      </c>
      <c r="R2319" s="41">
        <f>(0.25-Tabela1[[#This Row],[days]]/2000)*$L$2+(Tabela1[[#This Row],[days]]/2000+0.75)*(IF(Tabela1[[#This Row],[real]]&gt;Tabela1[[#This Row],[AV2]],0.4*Tabela1[[#This Row],[real]]+0.6*Tabela1[[#This Row],[AV2]],Tabela1[[#This Row],[AV2]]))</f>
        <v>3.0312161210569779</v>
      </c>
      <c r="S2319" s="42">
        <f>Tabela1[[#This Row],[real]]-Tabela1[[#This Row],[AV2]]</f>
        <v>0.12253807991506616</v>
      </c>
      <c r="T2319" s="64">
        <f>Tabela1[[#This Row],[real]]/Tabela1[[#This Row],[AV2]]</f>
        <v>1.0410898140240374</v>
      </c>
      <c r="U2319" s="168">
        <v>43207</v>
      </c>
      <c r="V2319" s="191" t="s">
        <v>4279</v>
      </c>
      <c r="W2319" s="191"/>
      <c r="X2319" s="2"/>
    </row>
    <row r="2320" spans="1:24" x14ac:dyDescent="0.2">
      <c r="A2320" s="10">
        <v>3896804</v>
      </c>
      <c r="B2320" s="10" t="s">
        <v>368</v>
      </c>
      <c r="C2320" s="10" t="s">
        <v>369</v>
      </c>
      <c r="D2320" s="2">
        <v>3.5</v>
      </c>
      <c r="E2320" s="21">
        <v>3.2867909844814371</v>
      </c>
      <c r="F2320" s="116">
        <v>2012</v>
      </c>
      <c r="G23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320" s="21">
        <v>0.79999999999999993</v>
      </c>
      <c r="J2320" s="23">
        <f>(Tabela1[[#This Row],[real]]-1)^3/Tabela1[[#This Row],[Z]]*0.00002</f>
        <v>2.9896436294660721E-4</v>
      </c>
      <c r="K2320" s="24">
        <v>2832.7549324429583</v>
      </c>
      <c r="L2320" s="66">
        <v>4796.3712078774597</v>
      </c>
      <c r="M2320" s="1">
        <v>42409</v>
      </c>
      <c r="N2320" s="22">
        <f>IF(Tabela1[[#This Row],[Entry]]=$B$1,Tabela1[[#This Row],[real]],Tabela1[[#This Row],[L2]]/Tabela1[[#This Row],[days2]])</f>
        <v>3.2203384121747436</v>
      </c>
      <c r="O2320" s="22">
        <f>IF(Tabela1[[#This Row],[Entry]]=$B$1,Tabela1[[#This Row],[real]],Tabela1[[#This Row],[L]]/($B$1-Tabela1[[#This Row],[Entry]]))</f>
        <v>3.1827280742385269</v>
      </c>
      <c r="P2320" s="35">
        <v>879.64510864246586</v>
      </c>
      <c r="Q2320" s="3">
        <f>MIN(500,$B$1-Tabela1[[#This Row],[Entry]])</f>
        <v>500</v>
      </c>
      <c r="R2320" s="21">
        <f>(0.25-Tabela1[[#This Row],[days]]/2000)*$L$2+(Tabela1[[#This Row],[days]]/2000+0.75)*(IF(Tabela1[[#This Row],[real]]&gt;Tabela1[[#This Row],[AV2]],0.4*Tabela1[[#This Row],[real]]+0.6*Tabela1[[#This Row],[AV2]],Tabela1[[#This Row],[AV2]]))</f>
        <v>3.2469194410974209</v>
      </c>
      <c r="S2320" s="22">
        <f>Tabela1[[#This Row],[real]]-Tabela1[[#This Row],[AV2]]</f>
        <v>6.6452572306693547E-2</v>
      </c>
      <c r="T2320" s="47">
        <f>Tabela1[[#This Row],[real]]/Tabela1[[#This Row],[AV2]]</f>
        <v>1.020635276111189</v>
      </c>
      <c r="U2320" s="168">
        <v>43207</v>
      </c>
      <c r="V2320" s="191" t="s">
        <v>4273</v>
      </c>
      <c r="W2320" s="191"/>
      <c r="X2320" s="2"/>
    </row>
    <row r="2321" spans="1:24" x14ac:dyDescent="0.2">
      <c r="A2321" s="65">
        <v>7229134</v>
      </c>
      <c r="B2321" s="65" t="s">
        <v>212</v>
      </c>
      <c r="C2321" s="65" t="s">
        <v>2931</v>
      </c>
      <c r="D2321" s="39">
        <v>3.5</v>
      </c>
      <c r="E2321" s="41">
        <v>3.4118566812754159</v>
      </c>
      <c r="F2321" s="116">
        <v>2016</v>
      </c>
      <c r="G23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1" s="39"/>
      <c r="I2321" s="41">
        <v>0.7599999999999999</v>
      </c>
      <c r="J2321" s="23">
        <f>(Tabela1[[#This Row],[real]]-1)^3/Tabela1[[#This Row],[Z]]*0.00002</f>
        <v>3.6920782372832224E-4</v>
      </c>
      <c r="K2321" s="66">
        <v>2855.0319718052338</v>
      </c>
      <c r="L2321" s="66">
        <v>4786.5314568239983</v>
      </c>
      <c r="M2321" s="67">
        <v>42595</v>
      </c>
      <c r="N2321" s="22">
        <f>IF(Tabela1[[#This Row],[Entry]]=$B$1,Tabela1[[#This Row],[real]],Tabela1[[#This Row],[L2]]/Tabela1[[#This Row],[days2]])</f>
        <v>3.59932738535284</v>
      </c>
      <c r="O2321" s="42">
        <f>IF(Tabela1[[#This Row],[Entry]]=$B$1,Tabela1[[#This Row],[real]],Tabela1[[#This Row],[L]]/($B$1-Tabela1[[#This Row],[Entry]]))</f>
        <v>3.6234151830613159</v>
      </c>
      <c r="P2321" s="115">
        <v>793.21263840114852</v>
      </c>
      <c r="Q2321" s="43">
        <f>MIN(500,$B$1-Tabela1[[#This Row],[Entry]])</f>
        <v>500</v>
      </c>
      <c r="R2321" s="41">
        <f>(0.25-Tabela1[[#This Row],[days]]/2000)*$L$2+(Tabela1[[#This Row],[days]]/2000+0.75)*(IF(Tabela1[[#This Row],[real]]&gt;Tabela1[[#This Row],[AV2]],0.4*Tabela1[[#This Row],[real]]+0.6*Tabela1[[#This Row],[AV2]],Tabela1[[#This Row],[AV2]]))</f>
        <v>3.59932738535284</v>
      </c>
      <c r="S2321" s="42">
        <f>Tabela1[[#This Row],[real]]-Tabela1[[#This Row],[AV2]]</f>
        <v>-0.18747070407742417</v>
      </c>
      <c r="T2321" s="64">
        <f>Tabela1[[#This Row],[real]]/Tabela1[[#This Row],[AV2]]</f>
        <v>0.94791507301049627</v>
      </c>
      <c r="U2321" s="168">
        <v>43207</v>
      </c>
      <c r="V2321" s="191" t="s">
        <v>4138</v>
      </c>
      <c r="W2321" s="191"/>
      <c r="X2321" s="2"/>
    </row>
    <row r="2322" spans="1:24" x14ac:dyDescent="0.2">
      <c r="A2322" s="65">
        <v>508249</v>
      </c>
      <c r="B2322" s="65" t="s">
        <v>2051</v>
      </c>
      <c r="C2322" s="65" t="s">
        <v>2052</v>
      </c>
      <c r="D2322" s="39">
        <v>3.5</v>
      </c>
      <c r="E2322" s="41">
        <v>3.5523118157782489</v>
      </c>
      <c r="F2322" s="116">
        <v>2006</v>
      </c>
      <c r="G23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2" s="39"/>
      <c r="I2322" s="41">
        <v>0.65999999999999992</v>
      </c>
      <c r="J2322" s="23">
        <f>(Tabela1[[#This Row],[real]]-1)^3/Tabela1[[#This Row],[Z]]*0.00002</f>
        <v>5.0383374678833177E-4</v>
      </c>
      <c r="K2322" s="66">
        <v>3355.8097239752947</v>
      </c>
      <c r="L2322" s="66">
        <v>5793.8133887518507</v>
      </c>
      <c r="M2322" s="67">
        <v>42409</v>
      </c>
      <c r="N2322" s="22">
        <f>IF(Tabela1[[#This Row],[Entry]]=$B$1,Tabela1[[#This Row],[real]],Tabela1[[#This Row],[L2]]/Tabela1[[#This Row],[days2]])</f>
        <v>3.8149586589007827</v>
      </c>
      <c r="O2322" s="42">
        <f>IF(Tabela1[[#This Row],[Entry]]=$B$1,Tabela1[[#This Row],[real]],Tabela1[[#This Row],[L]]/($B$1-Tabela1[[#This Row],[Entry]]))</f>
        <v>3.8446007888200735</v>
      </c>
      <c r="P2322" s="115">
        <v>879.64510864246586</v>
      </c>
      <c r="Q2322" s="43">
        <f>MIN(500,$B$1-Tabela1[[#This Row],[Entry]])</f>
        <v>500</v>
      </c>
      <c r="R2322" s="41">
        <f>(0.25-Tabela1[[#This Row],[days]]/2000)*$L$2+(Tabela1[[#This Row],[days]]/2000+0.75)*(IF(Tabela1[[#This Row],[real]]&gt;Tabela1[[#This Row],[AV2]],0.4*Tabela1[[#This Row],[real]]+0.6*Tabela1[[#This Row],[AV2]],Tabela1[[#This Row],[AV2]]))</f>
        <v>3.8149586589007827</v>
      </c>
      <c r="S2322" s="42">
        <f>Tabela1[[#This Row],[real]]-Tabela1[[#This Row],[AV2]]</f>
        <v>-0.26264684312253372</v>
      </c>
      <c r="T2322" s="64">
        <f>Tabela1[[#This Row],[real]]/Tabela1[[#This Row],[AV2]]</f>
        <v>0.93115342350833996</v>
      </c>
      <c r="U2322" s="168">
        <v>43207</v>
      </c>
      <c r="V2322" s="191" t="s">
        <v>4399</v>
      </c>
      <c r="W2322" s="191"/>
      <c r="X2322" s="2"/>
    </row>
    <row r="2323" spans="1:24" x14ac:dyDescent="0.2">
      <c r="A2323" s="65">
        <v>2021437</v>
      </c>
      <c r="B2323" s="65" t="s">
        <v>2195</v>
      </c>
      <c r="C2323" s="65" t="s">
        <v>2569</v>
      </c>
      <c r="D2323" s="39">
        <v>3.5</v>
      </c>
      <c r="E2323" s="41">
        <v>3.2240760328896325</v>
      </c>
      <c r="F2323" s="116">
        <v>2009</v>
      </c>
      <c r="G23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3.1059415708914644</v>
      </c>
      <c r="H2323" s="39"/>
      <c r="I2323" s="41">
        <v>0.47</v>
      </c>
      <c r="J2323" s="23">
        <f>(Tabela1[[#This Row],[real]]-1)^3/Tabela1[[#This Row],[Z]]*0.00002</f>
        <v>4.681456884567237E-4</v>
      </c>
      <c r="K2323" s="66">
        <v>2846.4515510394231</v>
      </c>
      <c r="L2323" s="66">
        <v>4828.3223145633947</v>
      </c>
      <c r="M2323" s="67">
        <v>42409</v>
      </c>
      <c r="N2323" s="22">
        <f>IF(Tabela1[[#This Row],[Entry]]=$B$1,Tabela1[[#This Row],[real]],Tabela1[[#This Row],[L2]]/Tabela1[[#This Row],[days2]])</f>
        <v>3.2359090308957441</v>
      </c>
      <c r="O2323" s="42">
        <f>IF(Tabela1[[#This Row],[Entry]]=$B$1,Tabela1[[#This Row],[real]],Tabela1[[#This Row],[L]]/($B$1-Tabela1[[#This Row],[Entry]]))</f>
        <v>3.2039298703141306</v>
      </c>
      <c r="P2323" s="115">
        <v>879.64510864246586</v>
      </c>
      <c r="Q2323" s="43">
        <f>MIN(500,$B$1-Tabela1[[#This Row],[Entry]])</f>
        <v>500</v>
      </c>
      <c r="R2323" s="41">
        <f>(0.25-Tabela1[[#This Row],[days]]/2000)*$L$2+(Tabela1[[#This Row],[days]]/2000+0.75)*(IF(Tabela1[[#This Row],[real]]&gt;Tabela1[[#This Row],[AV2]],0.4*Tabela1[[#This Row],[real]]+0.6*Tabela1[[#This Row],[AV2]],Tabela1[[#This Row],[AV2]]))</f>
        <v>3.2359090308957441</v>
      </c>
      <c r="S2323" s="42">
        <f>Tabela1[[#This Row],[real]]-Tabela1[[#This Row],[AV2]]</f>
        <v>-1.1832998006111595E-2</v>
      </c>
      <c r="T2323" s="64">
        <f>Tabela1[[#This Row],[real]]/Tabela1[[#This Row],[AV2]]</f>
        <v>0.99634322291104827</v>
      </c>
      <c r="U2323" s="168">
        <v>43205</v>
      </c>
      <c r="V2323" s="191" t="s">
        <v>4550</v>
      </c>
      <c r="W2323" s="191"/>
      <c r="X2323" s="2"/>
    </row>
    <row r="2324" spans="1:24" x14ac:dyDescent="0.2">
      <c r="A2324" s="239">
        <v>166549</v>
      </c>
      <c r="B2324" s="239" t="s">
        <v>4536</v>
      </c>
      <c r="C2324" s="239" t="s">
        <v>4537</v>
      </c>
      <c r="D2324" s="240">
        <v>3</v>
      </c>
      <c r="E2324" s="241">
        <v>2.7656645338931072</v>
      </c>
      <c r="F2324" s="116">
        <v>1991</v>
      </c>
      <c r="G23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4" s="240"/>
      <c r="I2324" s="241">
        <v>0.25999999999999995</v>
      </c>
      <c r="J2324" s="199">
        <f>(Tabela1[[#This Row],[real]]-1)^3/Tabela1[[#This Row],[Z]]*0.00002</f>
        <v>4.2342961395268954E-4</v>
      </c>
      <c r="K2324" s="243">
        <v>1496.2928711806567</v>
      </c>
      <c r="L2324" s="66">
        <v>2109.6477722767072</v>
      </c>
      <c r="M2324" s="204">
        <v>43205</v>
      </c>
      <c r="N2324" s="202">
        <f>IF(Tabela1[[#This Row],[Entry]]=$B$1,Tabela1[[#This Row],[real]],Tabela1[[#This Row],[L2]]/Tabela1[[#This Row],[days2]])</f>
        <v>2.9395452277221508</v>
      </c>
      <c r="O2324" s="244">
        <f>IF(Tabela1[[#This Row],[Entry]]=$B$1,Tabela1[[#This Row],[real]],Tabela1[[#This Row],[L]]/($B$1-Tabela1[[#This Row],[Entry]]))</f>
        <v>2.9671557978575347</v>
      </c>
      <c r="P2324" s="242">
        <v>509.02189123319994</v>
      </c>
      <c r="Q2324" s="245">
        <f>MIN(500,$B$1-Tabela1[[#This Row],[Entry]])</f>
        <v>500</v>
      </c>
      <c r="R2324" s="241">
        <f>(0.25-Tabela1[[#This Row],[days]]/2000)*$L$2+(Tabela1[[#This Row],[days]]/2000+0.75)*(IF(Tabela1[[#This Row],[real]]&gt;Tabela1[[#This Row],[AV2]],0.4*Tabela1[[#This Row],[real]]+0.6*Tabela1[[#This Row],[AV2]],Tabela1[[#This Row],[AV2]]))</f>
        <v>2.9395452277221508</v>
      </c>
      <c r="S2324" s="244">
        <f>Tabela1[[#This Row],[real]]-Tabela1[[#This Row],[AV2]]</f>
        <v>-0.17388069382904359</v>
      </c>
      <c r="T2324" s="244">
        <f>Tabela1[[#This Row],[real]]/Tabela1[[#This Row],[AV2]]</f>
        <v>0.94084775692878742</v>
      </c>
      <c r="U2324" s="204">
        <v>43205</v>
      </c>
      <c r="V2324" s="191" t="s">
        <v>4017</v>
      </c>
      <c r="W2324" s="191"/>
      <c r="X2324" s="2"/>
    </row>
    <row r="2325" spans="1:24" x14ac:dyDescent="0.2">
      <c r="A2325" s="239">
        <v>6066308</v>
      </c>
      <c r="B2325" s="239" t="s">
        <v>4540</v>
      </c>
      <c r="C2325" s="80" t="s">
        <v>6556</v>
      </c>
      <c r="D2325" s="240">
        <v>3</v>
      </c>
      <c r="E2325" s="241">
        <v>2.8172407115826155</v>
      </c>
      <c r="F2325" s="116">
        <v>2015</v>
      </c>
      <c r="G23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5" s="240"/>
      <c r="I2325" s="241">
        <v>0.27999999999999997</v>
      </c>
      <c r="J2325" s="199">
        <f>(Tabela1[[#This Row],[real]]-1)^3/Tabela1[[#This Row],[Z]]*0.00002</f>
        <v>4.2865642491304878E-4</v>
      </c>
      <c r="K2325" s="243">
        <v>1531.4113585912667</v>
      </c>
      <c r="L2325" s="66">
        <v>2161.0903216871693</v>
      </c>
      <c r="M2325" s="204">
        <v>43205</v>
      </c>
      <c r="N2325" s="202">
        <f>IF(Tabela1[[#This Row],[Entry]]=$B$1,Tabela1[[#This Row],[real]],Tabela1[[#This Row],[L2]]/Tabela1[[#This Row],[days2]])</f>
        <v>3.008537324163286</v>
      </c>
      <c r="O2325" s="244">
        <f>IF(Tabela1[[#This Row],[Entry]]=$B$1,Tabela1[[#This Row],[real]],Tabela1[[#This Row],[L]]/($B$1-Tabela1[[#This Row],[Entry]]))</f>
        <v>3.0395081880269612</v>
      </c>
      <c r="P2325" s="242">
        <v>509.02189123319994</v>
      </c>
      <c r="Q2325" s="245">
        <f>MIN(500,$B$1-Tabela1[[#This Row],[Entry]])</f>
        <v>500</v>
      </c>
      <c r="R2325" s="241">
        <f>(0.25-Tabela1[[#This Row],[days]]/2000)*$L$2+(Tabela1[[#This Row],[days]]/2000+0.75)*(IF(Tabela1[[#This Row],[real]]&gt;Tabela1[[#This Row],[AV2]],0.4*Tabela1[[#This Row],[real]]+0.6*Tabela1[[#This Row],[AV2]],Tabela1[[#This Row],[AV2]]))</f>
        <v>3.008537324163286</v>
      </c>
      <c r="S2325" s="244">
        <f>Tabela1[[#This Row],[real]]-Tabela1[[#This Row],[AV2]]</f>
        <v>-0.19129661258067054</v>
      </c>
      <c r="T2325" s="244">
        <f>Tabela1[[#This Row],[real]]/Tabela1[[#This Row],[AV2]]</f>
        <v>0.93641540989228955</v>
      </c>
      <c r="U2325" s="204">
        <v>43205</v>
      </c>
      <c r="V2325" s="191" t="s">
        <v>4257</v>
      </c>
      <c r="W2325" s="191"/>
      <c r="X2325" s="2"/>
    </row>
    <row r="2326" spans="1:24" x14ac:dyDescent="0.2">
      <c r="A2326" s="239">
        <v>8682588</v>
      </c>
      <c r="B2326" s="239" t="s">
        <v>4538</v>
      </c>
      <c r="C2326" s="239" t="s">
        <v>4539</v>
      </c>
      <c r="D2326" s="240">
        <v>3</v>
      </c>
      <c r="E2326" s="241">
        <v>2.9264286186128703</v>
      </c>
      <c r="F2326" s="116">
        <v>2017</v>
      </c>
      <c r="G23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6" s="240"/>
      <c r="I2326" s="241">
        <v>0.35</v>
      </c>
      <c r="J2326" s="199">
        <f>(Tabela1[[#This Row],[real]]-1)^3/Tabela1[[#This Row],[Z]]*0.00002</f>
        <v>4.085269536543162E-4</v>
      </c>
      <c r="K2326" s="243">
        <v>1580.0944853905905</v>
      </c>
      <c r="L2326" s="66">
        <v>2227.2865984936789</v>
      </c>
      <c r="M2326" s="204">
        <v>43205</v>
      </c>
      <c r="N2326" s="202">
        <f>IF(Tabela1[[#This Row],[Entry]]=$B$1,Tabela1[[#This Row],[real]],Tabela1[[#This Row],[L2]]/Tabela1[[#This Row],[days2]])</f>
        <v>3.1041778607252404</v>
      </c>
      <c r="O2326" s="244">
        <f>IF(Tabela1[[#This Row],[Entry]]=$B$1,Tabela1[[#This Row],[real]],Tabela1[[#This Row],[L]]/($B$1-Tabela1[[#This Row],[Entry]]))</f>
        <v>3.132611249639492</v>
      </c>
      <c r="P2326" s="242">
        <v>509.02189123319994</v>
      </c>
      <c r="Q2326" s="245">
        <f>MIN(500,$B$1-Tabela1[[#This Row],[Entry]])</f>
        <v>500</v>
      </c>
      <c r="R2326" s="241">
        <f>(0.25-Tabela1[[#This Row],[days]]/2000)*$L$2+(Tabela1[[#This Row],[days]]/2000+0.75)*(IF(Tabela1[[#This Row],[real]]&gt;Tabela1[[#This Row],[AV2]],0.4*Tabela1[[#This Row],[real]]+0.6*Tabela1[[#This Row],[AV2]],Tabela1[[#This Row],[AV2]]))</f>
        <v>3.1041778607252404</v>
      </c>
      <c r="S2326" s="244">
        <f>Tabela1[[#This Row],[real]]-Tabela1[[#This Row],[AV2]]</f>
        <v>-0.17774924211237009</v>
      </c>
      <c r="T2326" s="244">
        <f>Tabela1[[#This Row],[real]]/Tabela1[[#This Row],[AV2]]</f>
        <v>0.94273870567750206</v>
      </c>
      <c r="U2326" s="204">
        <v>43205</v>
      </c>
      <c r="V2326" s="191" t="s">
        <v>4017</v>
      </c>
      <c r="W2326" s="191"/>
      <c r="X2326" s="2"/>
    </row>
    <row r="2327" spans="1:24" x14ac:dyDescent="0.2">
      <c r="A2327" s="65">
        <v>948</v>
      </c>
      <c r="B2327" s="65" t="s">
        <v>1776</v>
      </c>
      <c r="C2327" s="65" t="s">
        <v>1777</v>
      </c>
      <c r="D2327" s="39">
        <v>3</v>
      </c>
      <c r="E2327" s="41">
        <v>3.0293927327230326</v>
      </c>
      <c r="F2327" s="116">
        <v>1991</v>
      </c>
      <c r="G23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7" s="39"/>
      <c r="I2327" s="41">
        <v>0.51</v>
      </c>
      <c r="J2327" s="23">
        <f>(Tabela1[[#This Row],[real]]-1)^3/Tabela1[[#This Row],[Z]]*0.00002</f>
        <v>3.2776163852713669E-4</v>
      </c>
      <c r="K2327" s="66">
        <v>2541.8749194978268</v>
      </c>
      <c r="L2327" s="66">
        <v>4265.9119379282247</v>
      </c>
      <c r="M2327" s="67">
        <v>42409</v>
      </c>
      <c r="N2327" s="22">
        <f>IF(Tabela1[[#This Row],[Entry]]=$B$1,Tabela1[[#This Row],[real]],Tabela1[[#This Row],[L2]]/Tabela1[[#This Row],[days2]])</f>
        <v>2.8896595848985487</v>
      </c>
      <c r="O2327" s="42">
        <f>IF(Tabela1[[#This Row],[Entry]]=$B$1,Tabela1[[#This Row],[real]],Tabela1[[#This Row],[L]]/($B$1-Tabela1[[#This Row],[Entry]]))</f>
        <v>2.8307312129583444</v>
      </c>
      <c r="P2327" s="115">
        <v>879.64510864246586</v>
      </c>
      <c r="Q2327" s="43">
        <f>MIN(500,$B$1-Tabela1[[#This Row],[Entry]])</f>
        <v>500</v>
      </c>
      <c r="R2327" s="41">
        <f>(0.25-Tabela1[[#This Row],[days]]/2000)*$L$2+(Tabela1[[#This Row],[days]]/2000+0.75)*(IF(Tabela1[[#This Row],[real]]&gt;Tabela1[[#This Row],[AV2]],0.4*Tabela1[[#This Row],[real]]+0.6*Tabela1[[#This Row],[AV2]],Tabela1[[#This Row],[AV2]]))</f>
        <v>2.9455528440283425</v>
      </c>
      <c r="S2327" s="42">
        <f>Tabela1[[#This Row],[real]]-Tabela1[[#This Row],[AV2]]</f>
        <v>0.13973314782448387</v>
      </c>
      <c r="T2327" s="64">
        <f>Tabela1[[#This Row],[real]]/Tabela1[[#This Row],[AV2]]</f>
        <v>1.0483562660995549</v>
      </c>
      <c r="U2327" s="168">
        <v>43205</v>
      </c>
      <c r="V2327" s="191" t="s">
        <v>4646</v>
      </c>
      <c r="W2327" s="191"/>
      <c r="X2327" s="2"/>
    </row>
    <row r="2328" spans="1:24" x14ac:dyDescent="0.2">
      <c r="A2328" s="195">
        <v>5881072</v>
      </c>
      <c r="B2328" s="195" t="s">
        <v>4541</v>
      </c>
      <c r="C2328" s="195" t="s">
        <v>4542</v>
      </c>
      <c r="D2328" s="196">
        <v>3</v>
      </c>
      <c r="E2328" s="197">
        <v>3.1389895002771828</v>
      </c>
      <c r="F2328" s="116">
        <v>2014</v>
      </c>
      <c r="G23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8" s="196"/>
      <c r="I2328" s="197">
        <v>0.36</v>
      </c>
      <c r="J2328" s="199">
        <f>(Tabela1[[#This Row],[real]]-1)^3/Tabela1[[#This Row],[Z]]*0.00002</f>
        <v>5.4369263893891862E-4</v>
      </c>
      <c r="K2328" s="200">
        <v>1722.6374164146116</v>
      </c>
      <c r="L2328" s="66">
        <v>2434.4656301771165</v>
      </c>
      <c r="M2328" s="201">
        <v>43205</v>
      </c>
      <c r="N2328" s="202">
        <f>IF(Tabela1[[#This Row],[Entry]]=$B$1,Tabela1[[#This Row],[real]],Tabela1[[#This Row],[L2]]/Tabela1[[#This Row],[days2]])</f>
        <v>3.3842108681047156</v>
      </c>
      <c r="O2328" s="202">
        <f>IF(Tabela1[[#This Row],[Entry]]=$B$1,Tabela1[[#This Row],[real]],Tabela1[[#This Row],[L]]/($B$1-Tabela1[[#This Row],[Entry]]))</f>
        <v>3.4240022927948193</v>
      </c>
      <c r="P2328" s="198">
        <v>509.02189123319994</v>
      </c>
      <c r="Q2328" s="203">
        <f>MIN(500,$B$1-Tabela1[[#This Row],[Entry]])</f>
        <v>500</v>
      </c>
      <c r="R2328" s="197">
        <f>(0.25-Tabela1[[#This Row],[days]]/2000)*$L$2+(Tabela1[[#This Row],[days]]/2000+0.75)*(IF(Tabela1[[#This Row],[real]]&gt;Tabela1[[#This Row],[AV2]],0.4*Tabela1[[#This Row],[real]]+0.6*Tabela1[[#This Row],[AV2]],Tabela1[[#This Row],[AV2]]))</f>
        <v>3.3842108681047156</v>
      </c>
      <c r="S2328" s="202">
        <f>Tabela1[[#This Row],[real]]-Tabela1[[#This Row],[AV2]]</f>
        <v>-0.24522136782753279</v>
      </c>
      <c r="T2328" s="202">
        <f>Tabela1[[#This Row],[real]]/Tabela1[[#This Row],[AV2]]</f>
        <v>0.92753957203474557</v>
      </c>
      <c r="U2328" s="204">
        <v>43205</v>
      </c>
      <c r="V2328" s="191" t="s">
        <v>3938</v>
      </c>
      <c r="W2328" s="191"/>
      <c r="X2328" s="2"/>
    </row>
    <row r="2329" spans="1:24" x14ac:dyDescent="0.2">
      <c r="A2329" s="65">
        <v>47495</v>
      </c>
      <c r="B2329" s="65" t="s">
        <v>749</v>
      </c>
      <c r="C2329" s="65" t="s">
        <v>1661</v>
      </c>
      <c r="D2329" s="39">
        <v>3</v>
      </c>
      <c r="E2329" s="41">
        <v>3.1581558237523377</v>
      </c>
      <c r="F2329" s="116">
        <v>1998</v>
      </c>
      <c r="G23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29" s="39"/>
      <c r="I2329" s="41">
        <v>0.6</v>
      </c>
      <c r="J2329" s="23">
        <f>(Tabela1[[#This Row],[real]]-1)^3/Tabela1[[#This Row],[Z]]*0.00002</f>
        <v>3.3506351553380643E-4</v>
      </c>
      <c r="K2329" s="66">
        <v>2644.4605931107321</v>
      </c>
      <c r="L2329" s="66">
        <v>4436.648967691719</v>
      </c>
      <c r="M2329" s="67">
        <v>42409</v>
      </c>
      <c r="N2329" s="22">
        <f>IF(Tabela1[[#This Row],[Entry]]=$B$1,Tabela1[[#This Row],[real]],Tabela1[[#This Row],[L2]]/Tabela1[[#This Row],[days2]])</f>
        <v>3.0062812458445447</v>
      </c>
      <c r="O2329" s="42">
        <f>IF(Tabela1[[#This Row],[Entry]]=$B$1,Tabela1[[#This Row],[real]],Tabela1[[#This Row],[L]]/($B$1-Tabela1[[#This Row],[Entry]]))</f>
        <v>2.9440271849314659</v>
      </c>
      <c r="P2329" s="115">
        <v>879.64510864246586</v>
      </c>
      <c r="Q2329" s="43">
        <f>MIN(500,$B$1-Tabela1[[#This Row],[Entry]])</f>
        <v>500</v>
      </c>
      <c r="R2329" s="41">
        <f>(0.25-Tabela1[[#This Row],[days]]/2000)*$L$2+(Tabela1[[#This Row],[days]]/2000+0.75)*(IF(Tabela1[[#This Row],[real]]&gt;Tabela1[[#This Row],[AV2]],0.4*Tabela1[[#This Row],[real]]+0.6*Tabela1[[#This Row],[AV2]],Tabela1[[#This Row],[AV2]]))</f>
        <v>3.0670310770076616</v>
      </c>
      <c r="S2329" s="42">
        <f>Tabela1[[#This Row],[real]]-Tabela1[[#This Row],[AV2]]</f>
        <v>0.15187457790779302</v>
      </c>
      <c r="T2329" s="64">
        <f>Tabela1[[#This Row],[real]]/Tabela1[[#This Row],[AV2]]</f>
        <v>1.0505190850382753</v>
      </c>
      <c r="U2329" s="168">
        <v>43205</v>
      </c>
      <c r="V2329" s="191" t="s">
        <v>3971</v>
      </c>
      <c r="W2329" s="191"/>
      <c r="X2329" s="2"/>
    </row>
    <row r="2330" spans="1:24" x14ac:dyDescent="0.2">
      <c r="A2330" s="65">
        <v>2770678</v>
      </c>
      <c r="B2330" s="65" t="s">
        <v>385</v>
      </c>
      <c r="C2330" s="65" t="s">
        <v>386</v>
      </c>
      <c r="D2330" s="39">
        <v>3.5</v>
      </c>
      <c r="E2330" s="41">
        <v>3.2903223857032247</v>
      </c>
      <c r="F2330" s="116">
        <v>2010</v>
      </c>
      <c r="G23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0" s="39"/>
      <c r="I2330" s="41">
        <v>0.52</v>
      </c>
      <c r="J2330" s="23">
        <f>(Tabela1[[#This Row],[real]]-1)^3/Tabela1[[#This Row],[Z]]*0.00002</f>
        <v>4.6207929164034263E-4</v>
      </c>
      <c r="K2330" s="66">
        <v>2718.8079375830503</v>
      </c>
      <c r="L2330" s="66">
        <v>4528.5685292375538</v>
      </c>
      <c r="M2330" s="67">
        <v>42409</v>
      </c>
      <c r="N2330" s="22">
        <f>IF(Tabela1[[#This Row],[Entry]]=$B$1,Tabela1[[#This Row],[real]],Tabela1[[#This Row],[L2]]/Tabela1[[#This Row],[days2]])</f>
        <v>3.0908009501455855</v>
      </c>
      <c r="O2330" s="42">
        <f>IF(Tabela1[[#This Row],[Entry]]=$B$1,Tabela1[[#This Row],[real]],Tabela1[[#This Row],[L]]/($B$1-Tabela1[[#This Row],[Entry]]))</f>
        <v>3.005022248996386</v>
      </c>
      <c r="P2330" s="115">
        <v>879.64510864246586</v>
      </c>
      <c r="Q2330" s="43">
        <f>MIN(500,$B$1-Tabela1[[#This Row],[Entry]])</f>
        <v>500</v>
      </c>
      <c r="R2330" s="41">
        <f>(0.25-Tabela1[[#This Row],[days]]/2000)*$L$2+(Tabela1[[#This Row],[days]]/2000+0.75)*(IF(Tabela1[[#This Row],[real]]&gt;Tabela1[[#This Row],[AV2]],0.4*Tabela1[[#This Row],[real]]+0.6*Tabela1[[#This Row],[AV2]],Tabela1[[#This Row],[AV2]]))</f>
        <v>3.1706095243686412</v>
      </c>
      <c r="S2330" s="42">
        <f>Tabela1[[#This Row],[real]]-Tabela1[[#This Row],[AV2]]</f>
        <v>0.19952143555763913</v>
      </c>
      <c r="T2330" s="64">
        <f>Tabela1[[#This Row],[real]]/Tabela1[[#This Row],[AV2]]</f>
        <v>1.0645533111888816</v>
      </c>
      <c r="U2330" s="168">
        <v>43205</v>
      </c>
      <c r="V2330" s="191" t="s">
        <v>4934</v>
      </c>
      <c r="W2330" s="191"/>
      <c r="X2330" s="2"/>
    </row>
    <row r="2331" spans="1:24" x14ac:dyDescent="0.2">
      <c r="A2331" s="65">
        <v>756</v>
      </c>
      <c r="B2331" s="65" t="s">
        <v>118</v>
      </c>
      <c r="C2331" s="65" t="s">
        <v>2759</v>
      </c>
      <c r="D2331" s="39">
        <v>3</v>
      </c>
      <c r="E2331" s="41">
        <v>3.1084613361341189</v>
      </c>
      <c r="F2331" s="116">
        <v>1960</v>
      </c>
      <c r="G23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1" s="39"/>
      <c r="I2331" s="41">
        <v>0.5</v>
      </c>
      <c r="J2331" s="23">
        <f>(Tabela1[[#This Row],[real]]-1)^3/Tabela1[[#This Row],[Z]]*0.00002</f>
        <v>3.7493580505419449E-4</v>
      </c>
      <c r="K2331" s="66">
        <v>2879.2726789313688</v>
      </c>
      <c r="L2331" s="66">
        <v>4953.5972595472549</v>
      </c>
      <c r="M2331" s="67">
        <v>42443</v>
      </c>
      <c r="N2331" s="22">
        <f>IF(Tabela1[[#This Row],[Entry]]=$B$1,Tabela1[[#This Row],[real]],Tabela1[[#This Row],[L2]]/Tabela1[[#This Row],[days2]])</f>
        <v>3.3330870657377178</v>
      </c>
      <c r="O2331" s="42">
        <f>IF(Tabela1[[#This Row],[Entry]]=$B$1,Tabela1[[#This Row],[real]],Tabela1[[#This Row],[L]]/($B$1-Tabela1[[#This Row],[Entry]]))</f>
        <v>3.3629309297673151</v>
      </c>
      <c r="P2331" s="115">
        <v>863.84562483491391</v>
      </c>
      <c r="Q2331" s="43">
        <f>MIN(500,$B$1-Tabela1[[#This Row],[Entry]])</f>
        <v>500</v>
      </c>
      <c r="R2331" s="41">
        <f>(0.25-Tabela1[[#This Row],[days]]/2000)*$L$2+(Tabela1[[#This Row],[days]]/2000+0.75)*(IF(Tabela1[[#This Row],[real]]&gt;Tabela1[[#This Row],[AV2]],0.4*Tabela1[[#This Row],[real]]+0.6*Tabela1[[#This Row],[AV2]],Tabela1[[#This Row],[AV2]]))</f>
        <v>3.3330870657377178</v>
      </c>
      <c r="S2331" s="42">
        <f>Tabela1[[#This Row],[real]]-Tabela1[[#This Row],[AV2]]</f>
        <v>-0.22462572960359894</v>
      </c>
      <c r="T2331" s="64">
        <f>Tabela1[[#This Row],[real]]/Tabela1[[#This Row],[AV2]]</f>
        <v>0.93260730212762022</v>
      </c>
      <c r="U2331" s="168">
        <v>43204</v>
      </c>
      <c r="V2331" s="191" t="s">
        <v>4351</v>
      </c>
      <c r="W2331" s="191"/>
      <c r="X2331" s="2"/>
    </row>
    <row r="2332" spans="1:24" x14ac:dyDescent="0.2">
      <c r="A2332" s="10">
        <v>5377</v>
      </c>
      <c r="B2332" s="10" t="s">
        <v>326</v>
      </c>
      <c r="C2332" s="10" t="s">
        <v>840</v>
      </c>
      <c r="D2332" s="2">
        <v>3.5</v>
      </c>
      <c r="E2332" s="21">
        <v>3.2970347860176648</v>
      </c>
      <c r="F2332" s="116">
        <v>2001</v>
      </c>
      <c r="G23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2" s="39"/>
      <c r="I2332" s="21">
        <v>0.61999999999999988</v>
      </c>
      <c r="J2332" s="23">
        <f>(Tabela1[[#This Row],[real]]-1)^3/Tabela1[[#This Row],[Z]]*0.00002</f>
        <v>3.9096782891087249E-4</v>
      </c>
      <c r="K2332" s="24">
        <v>2997.6784211772142</v>
      </c>
      <c r="L2332" s="66">
        <v>5135.2216243771118</v>
      </c>
      <c r="M2332" s="1">
        <v>42409</v>
      </c>
      <c r="N2332" s="22">
        <f>IF(Tabela1[[#This Row],[Entry]]=$B$1,Tabela1[[#This Row],[real]],Tabela1[[#This Row],[L2]]/Tabela1[[#This Row],[days2]])</f>
        <v>3.4078270790403824</v>
      </c>
      <c r="O2332" s="22">
        <f>IF(Tabela1[[#This Row],[Entry]]=$B$1,Tabela1[[#This Row],[real]],Tabela1[[#This Row],[L]]/($B$1-Tabela1[[#This Row],[Entry]]))</f>
        <v>3.4075790473637104</v>
      </c>
      <c r="P2332" s="35">
        <v>879.64510864246586</v>
      </c>
      <c r="Q2332" s="3">
        <f>MIN(500,$B$1-Tabela1[[#This Row],[Entry]])</f>
        <v>500</v>
      </c>
      <c r="R2332" s="21">
        <f>(0.25-Tabela1[[#This Row],[days]]/2000)*$L$2+(Tabela1[[#This Row],[days]]/2000+0.75)*(IF(Tabela1[[#This Row],[real]]&gt;Tabela1[[#This Row],[AV2]],0.4*Tabela1[[#This Row],[real]]+0.6*Tabela1[[#This Row],[AV2]],Tabela1[[#This Row],[AV2]]))</f>
        <v>3.4078270790403824</v>
      </c>
      <c r="S2332" s="22">
        <f>Tabela1[[#This Row],[real]]-Tabela1[[#This Row],[AV2]]</f>
        <v>-0.11079229302271765</v>
      </c>
      <c r="T2332" s="47">
        <f>Tabela1[[#This Row],[real]]/Tabela1[[#This Row],[AV2]]</f>
        <v>0.96748887474246026</v>
      </c>
      <c r="U2332" s="168">
        <v>43203</v>
      </c>
      <c r="V2332" s="191" t="s">
        <v>4290</v>
      </c>
      <c r="W2332" s="191"/>
      <c r="X2332" s="2"/>
    </row>
    <row r="2333" spans="1:24" x14ac:dyDescent="0.2">
      <c r="A2333" s="65">
        <v>179</v>
      </c>
      <c r="B2333" s="65" t="s">
        <v>772</v>
      </c>
      <c r="C2333" s="65" t="s">
        <v>1512</v>
      </c>
      <c r="D2333" s="39">
        <v>3.5</v>
      </c>
      <c r="E2333" s="41">
        <v>3.4205823644919215</v>
      </c>
      <c r="F2333" s="116">
        <v>1994</v>
      </c>
      <c r="G23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3" s="39"/>
      <c r="I2333" s="41">
        <v>0.67999999999999994</v>
      </c>
      <c r="J2333" s="23">
        <f>(Tabela1[[#This Row],[real]]-1)^3/Tabela1[[#This Row],[Z]]*0.00002</f>
        <v>4.1713888648959918E-4</v>
      </c>
      <c r="K2333" s="66">
        <v>3124.1625570260112</v>
      </c>
      <c r="L2333" s="66">
        <v>5356.5335588230228</v>
      </c>
      <c r="M2333" s="67">
        <v>42409</v>
      </c>
      <c r="N2333" s="22">
        <f>IF(Tabela1[[#This Row],[Entry]]=$B$1,Tabela1[[#This Row],[real]],Tabela1[[#This Row],[L2]]/Tabela1[[#This Row],[days2]])</f>
        <v>3.5516170400213474</v>
      </c>
      <c r="O2333" s="42">
        <f>IF(Tabela1[[#This Row],[Entry]]=$B$1,Tabela1[[#This Row],[real]],Tabela1[[#This Row],[L]]/($B$1-Tabela1[[#This Row],[Entry]]))</f>
        <v>3.5544350091725434</v>
      </c>
      <c r="P2333" s="115">
        <v>879.64510864246586</v>
      </c>
      <c r="Q2333" s="43">
        <f>MIN(500,$B$1-Tabela1[[#This Row],[Entry]])</f>
        <v>500</v>
      </c>
      <c r="R2333" s="41">
        <f>(0.25-Tabela1[[#This Row],[days]]/2000)*$L$2+(Tabela1[[#This Row],[days]]/2000+0.75)*(IF(Tabela1[[#This Row],[real]]&gt;Tabela1[[#This Row],[AV2]],0.4*Tabela1[[#This Row],[real]]+0.6*Tabela1[[#This Row],[AV2]],Tabela1[[#This Row],[AV2]]))</f>
        <v>3.5516170400213474</v>
      </c>
      <c r="S2333" s="42">
        <f>Tabela1[[#This Row],[real]]-Tabela1[[#This Row],[AV2]]</f>
        <v>-0.13103467552942583</v>
      </c>
      <c r="T2333" s="64">
        <f>Tabela1[[#This Row],[real]]/Tabela1[[#This Row],[AV2]]</f>
        <v>0.9631056293364787</v>
      </c>
      <c r="U2333" s="168">
        <v>43203</v>
      </c>
      <c r="V2333" s="191" t="s">
        <v>4535</v>
      </c>
      <c r="W2333" s="191"/>
      <c r="X2333" s="2"/>
    </row>
    <row r="2334" spans="1:24" x14ac:dyDescent="0.2">
      <c r="A2334" s="65">
        <v>6925791</v>
      </c>
      <c r="B2334" s="65" t="s">
        <v>3129</v>
      </c>
      <c r="C2334" s="65" t="s">
        <v>3130</v>
      </c>
      <c r="D2334" s="39">
        <v>3.5</v>
      </c>
      <c r="E2334" s="41">
        <v>3.4404112009603476</v>
      </c>
      <c r="F2334" s="116">
        <v>2016</v>
      </c>
      <c r="G23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4" s="39"/>
      <c r="I2334" s="41">
        <v>0.66999999999999993</v>
      </c>
      <c r="J2334" s="23">
        <f>(Tabela1[[#This Row],[real]]-1)^3/Tabela1[[#This Row],[Z]]*0.00002</f>
        <v>4.3385461539980025E-4</v>
      </c>
      <c r="K2334" s="66">
        <v>2745.2642407862072</v>
      </c>
      <c r="L2334" s="66">
        <v>4531.4748577883593</v>
      </c>
      <c r="M2334" s="67">
        <v>42657</v>
      </c>
      <c r="N2334" s="22">
        <f>IF(Tabela1[[#This Row],[Entry]]=$B$1,Tabela1[[#This Row],[real]],Tabela1[[#This Row],[L2]]/Tabela1[[#This Row],[days2]])</f>
        <v>3.5913889618793586</v>
      </c>
      <c r="O2334" s="42">
        <f>IF(Tabela1[[#This Row],[Entry]]=$B$1,Tabela1[[#This Row],[real]],Tabela1[[#This Row],[L]]/($B$1-Tabela1[[#This Row],[Entry]]))</f>
        <v>3.5992651769566</v>
      </c>
      <c r="P2334" s="115">
        <v>764.40181498737525</v>
      </c>
      <c r="Q2334" s="43">
        <f>MIN(500,$B$1-Tabela1[[#This Row],[Entry]])</f>
        <v>500</v>
      </c>
      <c r="R2334" s="41">
        <f>(0.25-Tabela1[[#This Row],[days]]/2000)*$L$2+(Tabela1[[#This Row],[days]]/2000+0.75)*(IF(Tabela1[[#This Row],[real]]&gt;Tabela1[[#This Row],[AV2]],0.4*Tabela1[[#This Row],[real]]+0.6*Tabela1[[#This Row],[AV2]],Tabela1[[#This Row],[AV2]]))</f>
        <v>3.5913889618793586</v>
      </c>
      <c r="S2334" s="42">
        <f>Tabela1[[#This Row],[real]]-Tabela1[[#This Row],[AV2]]</f>
        <v>-0.15097776091901105</v>
      </c>
      <c r="T2334" s="64">
        <f>Tabela1[[#This Row],[real]]/Tabela1[[#This Row],[AV2]]</f>
        <v>0.95796117810642123</v>
      </c>
      <c r="U2334" s="168">
        <v>43203</v>
      </c>
      <c r="V2334" s="191" t="s">
        <v>4163</v>
      </c>
      <c r="W2334" s="191"/>
      <c r="X2334" s="2"/>
    </row>
    <row r="2335" spans="1:24" x14ac:dyDescent="0.2">
      <c r="A2335" s="10">
        <v>734581</v>
      </c>
      <c r="B2335" s="10" t="s">
        <v>3225</v>
      </c>
      <c r="C2335" s="10" t="s">
        <v>3226</v>
      </c>
      <c r="D2335" s="2">
        <v>3</v>
      </c>
      <c r="E2335" s="21">
        <v>3.1407592816797125</v>
      </c>
      <c r="F2335" s="116">
        <v>2010</v>
      </c>
      <c r="G23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5" s="39"/>
      <c r="I2335" s="21">
        <v>0.43</v>
      </c>
      <c r="J2335" s="23">
        <f>(Tabela1[[#This Row],[real]]-1)^3/Tabela1[[#This Row],[Z]]*0.00002</f>
        <v>4.5631531724486617E-4</v>
      </c>
      <c r="K2335" s="24">
        <v>2494.249615739684</v>
      </c>
      <c r="L2335" s="66">
        <v>4101.9021153693338</v>
      </c>
      <c r="M2335" s="1">
        <v>42687</v>
      </c>
      <c r="N2335" s="22">
        <f>IF(Tabela1[[#This Row],[Entry]]=$B$1,Tabela1[[#This Row],[real]],Tabela1[[#This Row],[L2]]/Tabela1[[#This Row],[days2]])</f>
        <v>3.3236228176857248</v>
      </c>
      <c r="O2335" s="22">
        <f>IF(Tabela1[[#This Row],[Entry]]=$B$1,Tabela1[[#This Row],[real]],Tabela1[[#This Row],[L]]/($B$1-Tabela1[[#This Row],[Entry]]))</f>
        <v>3.3375932590474644</v>
      </c>
      <c r="P2335" s="35">
        <v>750.46109398071155</v>
      </c>
      <c r="Q2335" s="3">
        <f>MIN(500,$B$1-Tabela1[[#This Row],[Entry]])</f>
        <v>500</v>
      </c>
      <c r="R2335" s="21">
        <f>(0.25-Tabela1[[#This Row],[days]]/2000)*$L$2+(Tabela1[[#This Row],[days]]/2000+0.75)*(IF(Tabela1[[#This Row],[real]]&gt;Tabela1[[#This Row],[AV2]],0.4*Tabela1[[#This Row],[real]]+0.6*Tabela1[[#This Row],[AV2]],Tabela1[[#This Row],[AV2]]))</f>
        <v>3.3236228176857248</v>
      </c>
      <c r="S2335" s="22">
        <f>Tabela1[[#This Row],[real]]-Tabela1[[#This Row],[AV2]]</f>
        <v>-0.18286353600601224</v>
      </c>
      <c r="T2335" s="47">
        <f>Tabela1[[#This Row],[real]]/Tabela1[[#This Row],[AV2]]</f>
        <v>0.9449806593476987</v>
      </c>
      <c r="U2335" s="168">
        <v>43202</v>
      </c>
      <c r="V2335" s="192" t="s">
        <v>4318</v>
      </c>
      <c r="W2335" s="191"/>
      <c r="X2335" s="2"/>
    </row>
    <row r="2336" spans="1:24" x14ac:dyDescent="0.2">
      <c r="A2336" s="10">
        <v>39430</v>
      </c>
      <c r="B2336" s="10" t="s">
        <v>322</v>
      </c>
      <c r="C2336" s="10" t="s">
        <v>323</v>
      </c>
      <c r="D2336" s="2">
        <v>3.5</v>
      </c>
      <c r="E2336" s="21">
        <v>3.3306745970849567</v>
      </c>
      <c r="F2336" s="116">
        <v>2002</v>
      </c>
      <c r="G23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6" s="39"/>
      <c r="I2336" s="21">
        <v>0.73999999999999988</v>
      </c>
      <c r="J2336" s="23">
        <f>(Tabela1[[#This Row],[real]]-1)^3/Tabela1[[#This Row],[Z]]*0.00002</f>
        <v>3.4217100382887412E-4</v>
      </c>
      <c r="K2336" s="24">
        <v>3129.1054635319188</v>
      </c>
      <c r="L2336" s="66">
        <v>5410.778878703939</v>
      </c>
      <c r="M2336" s="1">
        <v>42409</v>
      </c>
      <c r="N2336" s="22">
        <f>IF(Tabela1[[#This Row],[Entry]]=$B$1,Tabela1[[#This Row],[real]],Tabela1[[#This Row],[L2]]/Tabela1[[#This Row],[days2]])</f>
        <v>3.557236245377398</v>
      </c>
      <c r="O2336" s="22">
        <f>IF(Tabela1[[#This Row],[Entry]]=$B$1,Tabela1[[#This Row],[real]],Tabela1[[#This Row],[L]]/($B$1-Tabela1[[#This Row],[Entry]]))</f>
        <v>3.5904305764458786</v>
      </c>
      <c r="P2336" s="35">
        <v>879.64510864246586</v>
      </c>
      <c r="Q2336" s="3">
        <f>MIN(500,$B$1-Tabela1[[#This Row],[Entry]])</f>
        <v>500</v>
      </c>
      <c r="R2336" s="21">
        <f>(0.25-Tabela1[[#This Row],[days]]/2000)*$L$2+(Tabela1[[#This Row],[days]]/2000+0.75)*(IF(Tabela1[[#This Row],[real]]&gt;Tabela1[[#This Row],[AV2]],0.4*Tabela1[[#This Row],[real]]+0.6*Tabela1[[#This Row],[AV2]],Tabela1[[#This Row],[AV2]]))</f>
        <v>3.557236245377398</v>
      </c>
      <c r="S2336" s="22">
        <f>Tabela1[[#This Row],[real]]-Tabela1[[#This Row],[AV2]]</f>
        <v>-0.2265616482924413</v>
      </c>
      <c r="T2336" s="47">
        <f>Tabela1[[#This Row],[real]]/Tabela1[[#This Row],[AV2]]</f>
        <v>0.9363096424684032</v>
      </c>
      <c r="U2336" s="168">
        <v>43202</v>
      </c>
      <c r="V2336" s="191" t="s">
        <v>4149</v>
      </c>
      <c r="W2336" s="191"/>
      <c r="X2336" s="2"/>
    </row>
    <row r="2337" spans="1:24" x14ac:dyDescent="0.2">
      <c r="A2337" s="65">
        <v>2718455</v>
      </c>
      <c r="B2337" s="65" t="s">
        <v>2209</v>
      </c>
      <c r="C2337" s="65" t="s">
        <v>2498</v>
      </c>
      <c r="D2337" s="39">
        <v>3</v>
      </c>
      <c r="E2337" s="41">
        <v>3.0339777847227429</v>
      </c>
      <c r="F2337" s="116">
        <v>2010</v>
      </c>
      <c r="G23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7" s="39"/>
      <c r="I2337" s="41">
        <v>0.48</v>
      </c>
      <c r="J2337" s="23">
        <f>(Tabela1[[#This Row],[real]]-1)^3/Tabela1[[#This Row],[Z]]*0.00002</f>
        <v>3.5061248261702716E-4</v>
      </c>
      <c r="K2337" s="66">
        <v>2725.4542138671118</v>
      </c>
      <c r="L2337" s="66">
        <v>4654.8601993942139</v>
      </c>
      <c r="M2337" s="67">
        <v>42409</v>
      </c>
      <c r="N2337" s="22">
        <f>IF(Tabela1[[#This Row],[Entry]]=$B$1,Tabela1[[#This Row],[real]],Tabela1[[#This Row],[L2]]/Tabela1[[#This Row],[days2]])</f>
        <v>3.0983565839105691</v>
      </c>
      <c r="O2337" s="42">
        <f>IF(Tabela1[[#This Row],[Entry]]=$B$1,Tabela1[[#This Row],[real]],Tabela1[[#This Row],[L]]/($B$1-Tabela1[[#This Row],[Entry]]))</f>
        <v>3.0888256134002745</v>
      </c>
      <c r="P2337" s="115">
        <v>879.64510864246586</v>
      </c>
      <c r="Q2337" s="43">
        <f>MIN(500,$B$1-Tabela1[[#This Row],[Entry]])</f>
        <v>500</v>
      </c>
      <c r="R2337" s="41">
        <f>(0.25-Tabela1[[#This Row],[days]]/2000)*$L$2+(Tabela1[[#This Row],[days]]/2000+0.75)*(IF(Tabela1[[#This Row],[real]]&gt;Tabela1[[#This Row],[AV2]],0.4*Tabela1[[#This Row],[real]]+0.6*Tabela1[[#This Row],[AV2]],Tabela1[[#This Row],[AV2]]))</f>
        <v>3.0983565839105691</v>
      </c>
      <c r="S2337" s="42">
        <f>Tabela1[[#This Row],[real]]-Tabela1[[#This Row],[AV2]]</f>
        <v>-6.4378799187826186E-2</v>
      </c>
      <c r="T2337" s="64">
        <f>Tabela1[[#This Row],[real]]/Tabela1[[#This Row],[AV2]]</f>
        <v>0.97922163009831131</v>
      </c>
      <c r="U2337" s="168">
        <v>43201</v>
      </c>
      <c r="V2337" s="191" t="s">
        <v>3951</v>
      </c>
      <c r="W2337" s="191"/>
      <c r="X2337" s="2"/>
    </row>
    <row r="2338" spans="1:24" x14ac:dyDescent="0.2">
      <c r="A2338" s="10">
        <v>773201</v>
      </c>
      <c r="B2338" s="10" t="s">
        <v>2092</v>
      </c>
      <c r="C2338" s="10" t="s">
        <v>2093</v>
      </c>
      <c r="D2338" s="2">
        <v>3.5</v>
      </c>
      <c r="E2338" s="21">
        <v>3.2453104986145229</v>
      </c>
      <c r="F2338" s="116">
        <v>2007</v>
      </c>
      <c r="G23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0.56184754585965491</v>
      </c>
      <c r="H2338" s="39"/>
      <c r="I2338" s="21">
        <v>0.49</v>
      </c>
      <c r="J2338" s="23">
        <f>(Tabela1[[#This Row],[real]]-1)^3/Tabela1[[#This Row],[Z]]*0.00002</f>
        <v>4.6202251170147587E-4</v>
      </c>
      <c r="K2338" s="24">
        <v>2855.1316202651306</v>
      </c>
      <c r="L2338" s="66">
        <v>4840.3932614001806</v>
      </c>
      <c r="M2338" s="1">
        <v>42409</v>
      </c>
      <c r="N2338" s="22">
        <f>IF(Tabela1[[#This Row],[Entry]]=$B$1,Tabela1[[#This Row],[real]],Tabela1[[#This Row],[L2]]/Tabela1[[#This Row],[days2]])</f>
        <v>3.2457767254243968</v>
      </c>
      <c r="O2338" s="22">
        <f>IF(Tabela1[[#This Row],[Entry]]=$B$1,Tabela1[[#This Row],[real]],Tabela1[[#This Row],[L]]/($B$1-Tabela1[[#This Row],[Entry]]))</f>
        <v>3.2119397885867156</v>
      </c>
      <c r="P2338" s="35">
        <v>879.64510864246586</v>
      </c>
      <c r="Q2338" s="3">
        <f>MIN(500,$B$1-Tabela1[[#This Row],[Entry]])</f>
        <v>500</v>
      </c>
      <c r="R2338" s="21">
        <f>(0.25-Tabela1[[#This Row],[days]]/2000)*$L$2+(Tabela1[[#This Row],[days]]/2000+0.75)*(IF(Tabela1[[#This Row],[real]]&gt;Tabela1[[#This Row],[AV2]],0.4*Tabela1[[#This Row],[real]]+0.6*Tabela1[[#This Row],[AV2]],Tabela1[[#This Row],[AV2]]))</f>
        <v>3.2457767254243968</v>
      </c>
      <c r="S2338" s="22">
        <f>Tabela1[[#This Row],[real]]-Tabela1[[#This Row],[AV2]]</f>
        <v>-4.6622680987384868E-4</v>
      </c>
      <c r="T2338" s="47">
        <f>Tabela1[[#This Row],[real]]/Tabela1[[#This Row],[AV2]]</f>
        <v>0.9998563589398427</v>
      </c>
      <c r="U2338" s="168">
        <v>43200</v>
      </c>
      <c r="V2338" s="191" t="s">
        <v>4109</v>
      </c>
      <c r="W2338" s="191"/>
      <c r="X2338" s="2"/>
    </row>
    <row r="2339" spans="1:24" x14ac:dyDescent="0.2">
      <c r="A2339" s="65">
        <v>81617</v>
      </c>
      <c r="B2339" s="65" t="s">
        <v>2410</v>
      </c>
      <c r="C2339" s="65" t="s">
        <v>1915</v>
      </c>
      <c r="D2339" s="39">
        <v>3</v>
      </c>
      <c r="E2339" s="41">
        <v>3.0689321596194956</v>
      </c>
      <c r="F2339" s="116">
        <v>2002</v>
      </c>
      <c r="G23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39" s="39"/>
      <c r="I2339" s="41">
        <v>0.45999999999999996</v>
      </c>
      <c r="J2339" s="23">
        <f>(Tabela1[[#This Row],[real]]-1)^3/Tabela1[[#This Row],[Z]]*0.00002</f>
        <v>3.8504449183482647E-4</v>
      </c>
      <c r="K2339" s="66">
        <v>2580.4944100740627</v>
      </c>
      <c r="L2339" s="66">
        <v>4326.2164462341434</v>
      </c>
      <c r="M2339" s="67">
        <v>42409</v>
      </c>
      <c r="N2339" s="22">
        <f>IF(Tabela1[[#This Row],[Entry]]=$B$1,Tabela1[[#This Row],[real]],Tabela1[[#This Row],[L2]]/Tabela1[[#This Row],[days2]])</f>
        <v>2.9335630752912101</v>
      </c>
      <c r="O2339" s="42">
        <f>IF(Tabela1[[#This Row],[Entry]]=$B$1,Tabela1[[#This Row],[real]],Tabela1[[#This Row],[L]]/($B$1-Tabela1[[#This Row],[Entry]]))</f>
        <v>2.8707474759350653</v>
      </c>
      <c r="P2339" s="115">
        <v>879.64510864246586</v>
      </c>
      <c r="Q2339" s="43">
        <f>MIN(500,$B$1-Tabela1[[#This Row],[Entry]])</f>
        <v>500</v>
      </c>
      <c r="R2339" s="41">
        <f>(0.25-Tabela1[[#This Row],[days]]/2000)*$L$2+(Tabela1[[#This Row],[days]]/2000+0.75)*(IF(Tabela1[[#This Row],[real]]&gt;Tabela1[[#This Row],[AV2]],0.4*Tabela1[[#This Row],[real]]+0.6*Tabela1[[#This Row],[AV2]],Tabela1[[#This Row],[AV2]]))</f>
        <v>2.9877107090225241</v>
      </c>
      <c r="S2339" s="42">
        <f>Tabela1[[#This Row],[real]]-Tabela1[[#This Row],[AV2]]</f>
        <v>0.13536908432828554</v>
      </c>
      <c r="T2339" s="64">
        <f>Tabela1[[#This Row],[real]]/Tabela1[[#This Row],[AV2]]</f>
        <v>1.0461449373522838</v>
      </c>
      <c r="U2339" s="172">
        <v>43200</v>
      </c>
      <c r="V2339" s="191" t="s">
        <v>4780</v>
      </c>
      <c r="W2339" s="191"/>
      <c r="X2339" s="2"/>
    </row>
    <row r="2340" spans="1:24" x14ac:dyDescent="0.2">
      <c r="A2340" s="184">
        <v>4392039</v>
      </c>
      <c r="B2340" s="184" t="s">
        <v>3740</v>
      </c>
      <c r="C2340" s="184" t="s">
        <v>3740</v>
      </c>
      <c r="D2340" s="185">
        <v>3</v>
      </c>
      <c r="E2340" s="186">
        <v>3.0758038980388238</v>
      </c>
      <c r="F2340" s="116">
        <v>2013</v>
      </c>
      <c r="G23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0" s="185"/>
      <c r="I2340" s="186">
        <v>0.37</v>
      </c>
      <c r="J2340" s="178">
        <f>(Tabela1[[#This Row],[real]]-1)^3/Tabela1[[#This Row],[Z]]*0.00002</f>
        <v>4.8348971615777342E-4</v>
      </c>
      <c r="K2340" s="188">
        <v>1677.8502671211454</v>
      </c>
      <c r="L2340" s="66">
        <v>2372.47147566699</v>
      </c>
      <c r="M2340" s="183">
        <v>43200</v>
      </c>
      <c r="N2340" s="181">
        <f>IF(Tabela1[[#This Row],[Entry]]=$B$1,Tabela1[[#This Row],[real]],Tabela1[[#This Row],[L2]]/Tabela1[[#This Row],[days2]])</f>
        <v>3.280435040299297</v>
      </c>
      <c r="O2340" s="189">
        <f>IF(Tabela1[[#This Row],[Entry]]=$B$1,Tabela1[[#This Row],[real]],Tabela1[[#This Row],[L]]/($B$1-Tabela1[[#This Row],[Entry]]))</f>
        <v>3.3135076475795948</v>
      </c>
      <c r="P2340" s="187">
        <v>511.47187690327297</v>
      </c>
      <c r="Q2340" s="190">
        <f>MIN(500,$B$1-Tabela1[[#This Row],[Entry]])</f>
        <v>500</v>
      </c>
      <c r="R2340" s="186">
        <f>(0.25-Tabela1[[#This Row],[days]]/2000)*$L$2+(Tabela1[[#This Row],[days]]/2000+0.75)*(IF(Tabela1[[#This Row],[real]]&gt;Tabela1[[#This Row],[AV2]],0.4*Tabela1[[#This Row],[real]]+0.6*Tabela1[[#This Row],[AV2]],Tabela1[[#This Row],[AV2]]))</f>
        <v>3.280435040299297</v>
      </c>
      <c r="S2340" s="189">
        <f>Tabela1[[#This Row],[real]]-Tabela1[[#This Row],[AV2]]</f>
        <v>-0.20463114226047319</v>
      </c>
      <c r="T2340" s="189">
        <f>Tabela1[[#This Row],[real]]/Tabela1[[#This Row],[AV2]]</f>
        <v>0.93762073025478865</v>
      </c>
      <c r="U2340" s="183">
        <v>43200</v>
      </c>
      <c r="V2340" s="191" t="s">
        <v>3947</v>
      </c>
      <c r="W2340" s="191"/>
      <c r="X2340" s="2"/>
    </row>
    <row r="2341" spans="1:24" x14ac:dyDescent="0.2">
      <c r="A2341" s="65">
        <v>950</v>
      </c>
      <c r="B2341" s="65" t="s">
        <v>1776</v>
      </c>
      <c r="C2341" s="65" t="s">
        <v>2090</v>
      </c>
      <c r="D2341" s="39">
        <v>3</v>
      </c>
      <c r="E2341" s="41">
        <v>3.0044864586182052</v>
      </c>
      <c r="F2341" s="116">
        <v>1993</v>
      </c>
      <c r="G23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1" s="39"/>
      <c r="I2341" s="41">
        <v>0.48</v>
      </c>
      <c r="J2341" s="23">
        <f>(Tabela1[[#This Row],[real]]-1)^3/Tabela1[[#This Row],[Z]]*0.00002</f>
        <v>3.3558159848287063E-4</v>
      </c>
      <c r="K2341" s="66">
        <v>2701.8920303897075</v>
      </c>
      <c r="L2341" s="66">
        <v>4618.6014888513246</v>
      </c>
      <c r="M2341" s="67">
        <v>42409</v>
      </c>
      <c r="N2341" s="22">
        <f>IF(Tabela1[[#This Row],[Entry]]=$B$1,Tabela1[[#This Row],[real]],Tabela1[[#This Row],[L2]]/Tabela1[[#This Row],[days2]])</f>
        <v>3.0715705730001379</v>
      </c>
      <c r="O2341" s="42">
        <f>IF(Tabela1[[#This Row],[Entry]]=$B$1,Tabela1[[#This Row],[real]],Tabela1[[#This Row],[L]]/($B$1-Tabela1[[#This Row],[Entry]]))</f>
        <v>3.0647654206047275</v>
      </c>
      <c r="P2341" s="115">
        <v>879.64510864246586</v>
      </c>
      <c r="Q2341" s="43">
        <f>MIN(500,$B$1-Tabela1[[#This Row],[Entry]])</f>
        <v>500</v>
      </c>
      <c r="R2341" s="41">
        <f>(0.25-Tabela1[[#This Row],[days]]/2000)*$L$2+(Tabela1[[#This Row],[days]]/2000+0.75)*(IF(Tabela1[[#This Row],[real]]&gt;Tabela1[[#This Row],[AV2]],0.4*Tabela1[[#This Row],[real]]+0.6*Tabela1[[#This Row],[AV2]],Tabela1[[#This Row],[AV2]]))</f>
        <v>3.0715705730001379</v>
      </c>
      <c r="S2341" s="42">
        <f>Tabela1[[#This Row],[real]]-Tabela1[[#This Row],[AV2]]</f>
        <v>-6.7084114381932736E-2</v>
      </c>
      <c r="T2341" s="64">
        <f>Tabela1[[#This Row],[real]]/Tabela1[[#This Row],[AV2]]</f>
        <v>0.97815967017928263</v>
      </c>
      <c r="U2341" s="168">
        <v>43195</v>
      </c>
      <c r="V2341" s="191" t="s">
        <v>3997</v>
      </c>
      <c r="W2341" s="191"/>
      <c r="X2341" s="2"/>
    </row>
    <row r="2342" spans="1:24" x14ac:dyDescent="0.2">
      <c r="A2342" s="65">
        <v>17242</v>
      </c>
      <c r="B2342" s="65" t="s">
        <v>602</v>
      </c>
      <c r="C2342" s="65" t="s">
        <v>2220</v>
      </c>
      <c r="D2342" s="39">
        <v>3</v>
      </c>
      <c r="E2342" s="41">
        <v>3.1690593812680077</v>
      </c>
      <c r="F2342" s="116">
        <v>1979</v>
      </c>
      <c r="G23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2" s="39"/>
      <c r="I2342" s="41">
        <v>0.53</v>
      </c>
      <c r="J2342" s="23">
        <f>(Tabela1[[#This Row],[real]]-1)^3/Tabela1[[#This Row],[Z]]*0.00002</f>
        <v>3.8509550642783279E-4</v>
      </c>
      <c r="K2342" s="66">
        <v>2665.8515727448294</v>
      </c>
      <c r="L2342" s="66">
        <v>4470.3665984577419</v>
      </c>
      <c r="M2342" s="67">
        <v>42409</v>
      </c>
      <c r="N2342" s="22">
        <f>IF(Tabela1[[#This Row],[Entry]]=$B$1,Tabela1[[#This Row],[real]],Tabela1[[#This Row],[L2]]/Tabela1[[#This Row],[days2]])</f>
        <v>3.0305989842414642</v>
      </c>
      <c r="O2342" s="42">
        <f>IF(Tabela1[[#This Row],[Entry]]=$B$1,Tabela1[[#This Row],[real]],Tabela1[[#This Row],[L]]/($B$1-Tabela1[[#This Row],[Entry]]))</f>
        <v>2.9664011934026155</v>
      </c>
      <c r="P2342" s="115">
        <v>879.64510864246586</v>
      </c>
      <c r="Q2342" s="43">
        <f>MIN(500,$B$1-Tabela1[[#This Row],[Entry]])</f>
        <v>500</v>
      </c>
      <c r="R2342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3.0859831430520819</v>
      </c>
      <c r="S2342" s="42">
        <f>Tabela1[[#This Row],[real]]-Tabela1[[#This Row],[AV2]]</f>
        <v>0.13846039702654345</v>
      </c>
      <c r="T2342" s="64">
        <f>Tabela1[[#This Row],[real]]/Tabela1[[#This Row],[AV2]]</f>
        <v>1.0456874689612552</v>
      </c>
      <c r="U2342" s="172">
        <v>43195</v>
      </c>
      <c r="V2342" s="191" t="s">
        <v>4014</v>
      </c>
      <c r="W2342" s="191"/>
      <c r="X2342" s="2"/>
    </row>
    <row r="2343" spans="1:24" x14ac:dyDescent="0.2">
      <c r="A2343" s="65">
        <v>163</v>
      </c>
      <c r="B2343" s="65" t="s">
        <v>225</v>
      </c>
      <c r="C2343" s="65" t="s">
        <v>225</v>
      </c>
      <c r="D2343" s="39">
        <v>4</v>
      </c>
      <c r="E2343" s="41">
        <v>3.6198711576672928</v>
      </c>
      <c r="F2343" s="116">
        <v>1984</v>
      </c>
      <c r="G23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6.3050203791350041</v>
      </c>
      <c r="H2343" s="39">
        <v>2</v>
      </c>
      <c r="I2343" s="41">
        <v>0.78999999999999992</v>
      </c>
      <c r="J2343" s="23">
        <f>(Tabela1[[#This Row],[real]]-1)^3/Tabela1[[#This Row],[Z]]*0.00002</f>
        <v>4.5524240138102999E-4</v>
      </c>
      <c r="K2343" s="66">
        <v>3281.3561287408879</v>
      </c>
      <c r="L2343" s="66">
        <v>5613.1261986079899</v>
      </c>
      <c r="M2343" s="67">
        <v>42409</v>
      </c>
      <c r="N2343" s="22">
        <f>IF(Tabela1[[#This Row],[Entry]]=$B$1,Tabela1[[#This Row],[real]],Tabela1[[#This Row],[L2]]/Tabela1[[#This Row],[days2]])</f>
        <v>3.7303181663852167</v>
      </c>
      <c r="O2343" s="42">
        <f>IF(Tabela1[[#This Row],[Entry]]=$B$1,Tabela1[[#This Row],[real]],Tabela1[[#This Row],[L]]/($B$1-Tabela1[[#This Row],[Entry]]))</f>
        <v>3.7247021888573255</v>
      </c>
      <c r="P2343" s="115">
        <v>879.64510864246586</v>
      </c>
      <c r="Q2343" s="43">
        <f>MIN(500,$B$1-Tabela1[[#This Row],[Entry]])</f>
        <v>500</v>
      </c>
      <c r="R2343" s="41">
        <f>(0.25-Tabela1[[#This Row],[days]]/2000)*$L$2+(Tabela1[[#This Row],[days]]/2000+0.75)*(IF(Tabela1[[#This Row],[real]]&gt;Tabela1[[#This Row],[AV2]],0.4*Tabela1[[#This Row],[real]]+0.6*Tabela1[[#This Row],[AV2]],Tabela1[[#This Row],[AV2]]))</f>
        <v>3.7303181663852167</v>
      </c>
      <c r="S2343" s="42">
        <f>Tabela1[[#This Row],[real]]-Tabela1[[#This Row],[AV2]]</f>
        <v>-0.1104470087179239</v>
      </c>
      <c r="T2343" s="64">
        <f>Tabela1[[#This Row],[real]]/Tabela1[[#This Row],[AV2]]</f>
        <v>0.97039206743457218</v>
      </c>
      <c r="U2343" s="168">
        <v>43194</v>
      </c>
      <c r="V2343" s="191" t="s">
        <v>3980</v>
      </c>
      <c r="W2343" s="191"/>
      <c r="X2343" s="2"/>
    </row>
    <row r="2344" spans="1:24" x14ac:dyDescent="0.2">
      <c r="A2344" s="65">
        <v>5246</v>
      </c>
      <c r="B2344" s="65" t="s">
        <v>438</v>
      </c>
      <c r="C2344" s="65" t="s">
        <v>2458</v>
      </c>
      <c r="D2344" s="39">
        <v>3</v>
      </c>
      <c r="E2344" s="41">
        <v>3.074707124167475</v>
      </c>
      <c r="F2344" s="116">
        <v>1999</v>
      </c>
      <c r="G23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4" s="39"/>
      <c r="I2344" s="41">
        <v>0.51</v>
      </c>
      <c r="J2344" s="23">
        <f>(Tabela1[[#This Row],[real]]-1)^3/Tabela1[[#This Row],[Z]]*0.00002</f>
        <v>3.5021134778089448E-4</v>
      </c>
      <c r="K2344" s="66">
        <v>2592.9968681425307</v>
      </c>
      <c r="L2344" s="66">
        <v>4354.1785099262188</v>
      </c>
      <c r="M2344" s="67">
        <v>42409</v>
      </c>
      <c r="N2344" s="22">
        <f>IF(Tabela1[[#This Row],[Entry]]=$B$1,Tabela1[[#This Row],[real]],Tabela1[[#This Row],[L2]]/Tabela1[[#This Row],[days2]])</f>
        <v>2.9477761459325769</v>
      </c>
      <c r="O2344" s="42">
        <f>IF(Tabela1[[#This Row],[Entry]]=$B$1,Tabela1[[#This Row],[real]],Tabela1[[#This Row],[L]]/($B$1-Tabela1[[#This Row],[Entry]]))</f>
        <v>2.8893022627247635</v>
      </c>
      <c r="P2344" s="115">
        <v>879.64510864246586</v>
      </c>
      <c r="Q2344" s="43">
        <f>MIN(500,$B$1-Tabela1[[#This Row],[Entry]])</f>
        <v>500</v>
      </c>
      <c r="R2344" s="41">
        <f>(0.25-Tabela1[[#This Row],[days]]/2000)*$L$2+(Tabela1[[#This Row],[days]]/2000+0.75)*(IF(Tabela1[[#This Row],[real]]&gt;Tabela1[[#This Row],[AV2]],0.4*Tabela1[[#This Row],[real]]+0.6*Tabela1[[#This Row],[AV2]],Tabela1[[#This Row],[AV2]]))</f>
        <v>2.9985485372265361</v>
      </c>
      <c r="S2344" s="42">
        <f>Tabela1[[#This Row],[real]]-Tabela1[[#This Row],[AV2]]</f>
        <v>0.12693097823489818</v>
      </c>
      <c r="T2344" s="64">
        <f>Tabela1[[#This Row],[real]]/Tabela1[[#This Row],[AV2]]</f>
        <v>1.0430599109128558</v>
      </c>
      <c r="U2344" s="172">
        <v>43193</v>
      </c>
      <c r="V2344" s="191" t="s">
        <v>3939</v>
      </c>
      <c r="W2344" s="191"/>
      <c r="X2344" s="2"/>
    </row>
    <row r="2345" spans="1:24" x14ac:dyDescent="0.2">
      <c r="A2345" s="65">
        <v>168</v>
      </c>
      <c r="B2345" s="65" t="s">
        <v>3210</v>
      </c>
      <c r="C2345" s="65" t="s">
        <v>3211</v>
      </c>
      <c r="D2345" s="39">
        <v>2.5</v>
      </c>
      <c r="E2345" s="41">
        <v>2.2530248648390891</v>
      </c>
      <c r="F2345" s="116">
        <v>1983</v>
      </c>
      <c r="G23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5" s="39"/>
      <c r="I2345" s="41">
        <v>0.48</v>
      </c>
      <c r="J2345" s="23">
        <f>(Tabela1[[#This Row],[real]]-1)^3/Tabela1[[#This Row],[Z]]*0.00002</f>
        <v>8.1972433057813182E-5</v>
      </c>
      <c r="K2345" s="66">
        <v>1706.0400004851176</v>
      </c>
      <c r="L2345" s="66">
        <v>2793.359036910831</v>
      </c>
      <c r="M2345" s="67">
        <v>42685</v>
      </c>
      <c r="N2345" s="22">
        <f>IF(Tabela1[[#This Row],[Entry]]=$B$1,Tabela1[[#This Row],[real]],Tabela1[[#This Row],[L2]]/Tabela1[[#This Row],[days2]])</f>
        <v>2.2705105486194754</v>
      </c>
      <c r="O2345" s="42">
        <f>IF(Tabela1[[#This Row],[Entry]]=$B$1,Tabela1[[#This Row],[real]],Tabela1[[#This Row],[L]]/($B$1-Tabela1[[#This Row],[Entry]]))</f>
        <v>2.2691787464750863</v>
      </c>
      <c r="P2345" s="115">
        <v>751.39047538115631</v>
      </c>
      <c r="Q2345" s="43">
        <f>MIN(500,$B$1-Tabela1[[#This Row],[Entry]])</f>
        <v>500</v>
      </c>
      <c r="R2345" s="559">
        <f>(0.25-Tabela1[[#This Row],[days]]/2000)*$L$2+(Tabela1[[#This Row],[days]]/2000+0.75)*(IF(Tabela1[[#This Row],[real]]&gt;Tabela1[[#This Row],[AV2]],0.4*Tabela1[[#This Row],[real]]+0.6*Tabela1[[#This Row],[AV2]],Tabela1[[#This Row],[AV2]]))</f>
        <v>2.2705105486194754</v>
      </c>
      <c r="S2345" s="42">
        <f>Tabela1[[#This Row],[real]]-Tabela1[[#This Row],[AV2]]</f>
        <v>-1.7485683780386285E-2</v>
      </c>
      <c r="T2345" s="64">
        <f>Tabela1[[#This Row],[real]]/Tabela1[[#This Row],[AV2]]</f>
        <v>0.99229878769291868</v>
      </c>
      <c r="U2345" s="168">
        <v>43192</v>
      </c>
      <c r="V2345" s="191" t="s">
        <v>3946</v>
      </c>
      <c r="W2345" s="191"/>
      <c r="X2345" s="2"/>
    </row>
    <row r="2346" spans="1:24" x14ac:dyDescent="0.2">
      <c r="A2346" s="65">
        <v>3384833</v>
      </c>
      <c r="B2346" s="65" t="s">
        <v>1146</v>
      </c>
      <c r="C2346" s="65" t="s">
        <v>1703</v>
      </c>
      <c r="D2346" s="39">
        <v>3</v>
      </c>
      <c r="E2346" s="41">
        <v>2.8163231799283435</v>
      </c>
      <c r="F2346" s="116">
        <v>2011</v>
      </c>
      <c r="G23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6" s="39"/>
      <c r="I2346" s="41">
        <v>0.39999999999999991</v>
      </c>
      <c r="J2346" s="23">
        <f>(Tabela1[[#This Row],[real]]-1)^3/Tabela1[[#This Row],[Z]]*0.00002</f>
        <v>2.9960522338244339E-4</v>
      </c>
      <c r="K2346" s="66">
        <v>2434.2690144090921</v>
      </c>
      <c r="L2346" s="66">
        <v>4119.5525815643487</v>
      </c>
      <c r="M2346" s="67">
        <v>42409</v>
      </c>
      <c r="N2346" s="22">
        <f>IF(Tabela1[[#This Row],[Entry]]=$B$1,Tabela1[[#This Row],[real]],Tabela1[[#This Row],[L2]]/Tabela1[[#This Row],[days2]])</f>
        <v>2.7673308138617836</v>
      </c>
      <c r="O2346" s="42">
        <f>IF(Tabela1[[#This Row],[Entry]]=$B$1,Tabela1[[#This Row],[real]],Tabela1[[#This Row],[L]]/($B$1-Tabela1[[#This Row],[Entry]]))</f>
        <v>2.73361153388477</v>
      </c>
      <c r="P2346" s="115">
        <v>879.64510864246586</v>
      </c>
      <c r="Q2346" s="43">
        <f>MIN(500,$B$1-Tabela1[[#This Row],[Entry]])</f>
        <v>500</v>
      </c>
      <c r="R2346" s="41">
        <f>(0.25-Tabela1[[#This Row],[days]]/2000)*$L$2+(Tabela1[[#This Row],[days]]/2000+0.75)*(IF(Tabela1[[#This Row],[real]]&gt;Tabela1[[#This Row],[AV2]],0.4*Tabela1[[#This Row],[real]]+0.6*Tabela1[[#This Row],[AV2]],Tabela1[[#This Row],[AV2]]))</f>
        <v>2.7869277602884077</v>
      </c>
      <c r="S2346" s="42">
        <f>Tabela1[[#This Row],[real]]-Tabela1[[#This Row],[AV2]]</f>
        <v>4.8992366066559878E-2</v>
      </c>
      <c r="T2346" s="64">
        <f>Tabela1[[#This Row],[real]]/Tabela1[[#This Row],[AV2]]</f>
        <v>1.0177038342583233</v>
      </c>
      <c r="U2346" s="168">
        <v>43192</v>
      </c>
      <c r="V2346" s="191" t="s">
        <v>3945</v>
      </c>
      <c r="W2346" s="191"/>
      <c r="X2346" s="2"/>
    </row>
    <row r="2347" spans="1:24" x14ac:dyDescent="0.2">
      <c r="A2347" s="65">
        <v>95969</v>
      </c>
      <c r="B2347" s="65" t="s">
        <v>3192</v>
      </c>
      <c r="C2347" s="65" t="s">
        <v>3350</v>
      </c>
      <c r="D2347" s="39">
        <v>3</v>
      </c>
      <c r="E2347" s="41">
        <v>2.8728694467770097</v>
      </c>
      <c r="F2347" s="116">
        <v>1964</v>
      </c>
      <c r="G23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7" s="39"/>
      <c r="I2347" s="41">
        <v>0.44999999999999996</v>
      </c>
      <c r="J2347" s="23">
        <f>(Tabela1[[#This Row],[real]]-1)^3/Tabela1[[#This Row],[Z]]*0.00002</f>
        <v>2.9197118756115441E-4</v>
      </c>
      <c r="K2347" s="66">
        <v>2178.4596095243701</v>
      </c>
      <c r="L2347" s="66">
        <v>3547.8401866134363</v>
      </c>
      <c r="M2347" s="67">
        <v>42681</v>
      </c>
      <c r="N2347" s="22">
        <f>IF(Tabela1[[#This Row],[Entry]]=$B$1,Tabela1[[#This Row],[real]],Tabela1[[#This Row],[L2]]/Tabela1[[#This Row],[days2]])</f>
        <v>2.892083389001558</v>
      </c>
      <c r="O2347" s="42">
        <f>IF(Tabela1[[#This Row],[Entry]]=$B$1,Tabela1[[#This Row],[real]],Tabela1[[#This Row],[L]]/($B$1-Tabela1[[#This Row],[Entry]]))</f>
        <v>2.8727450903752523</v>
      </c>
      <c r="P2347" s="115">
        <v>753.24923818204491</v>
      </c>
      <c r="Q2347" s="43">
        <f>MIN(500,$B$1-Tabela1[[#This Row],[Entry]])</f>
        <v>500</v>
      </c>
      <c r="R234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2.892083389001558</v>
      </c>
      <c r="S2347" s="42">
        <f>Tabela1[[#This Row],[real]]-Tabela1[[#This Row],[AV2]]</f>
        <v>-1.9213942224548308E-2</v>
      </c>
      <c r="T2347" s="64">
        <f>Tabela1[[#This Row],[real]]/Tabela1[[#This Row],[AV2]]</f>
        <v>0.99335636645277314</v>
      </c>
      <c r="U2347" s="168">
        <v>43192</v>
      </c>
      <c r="V2347" s="191" t="s">
        <v>3944</v>
      </c>
      <c r="W2347" s="191"/>
      <c r="X2347" s="2"/>
    </row>
    <row r="2348" spans="1:24" x14ac:dyDescent="0.2">
      <c r="A2348" s="10">
        <v>799979</v>
      </c>
      <c r="B2348" s="10" t="s">
        <v>545</v>
      </c>
      <c r="C2348" s="10" t="s">
        <v>546</v>
      </c>
      <c r="D2348" s="2">
        <v>3</v>
      </c>
      <c r="E2348" s="21">
        <v>3.0658021021362591</v>
      </c>
      <c r="F2348" s="116">
        <v>2007</v>
      </c>
      <c r="G23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8" s="39"/>
      <c r="I2348" s="21">
        <v>0.45999999999999996</v>
      </c>
      <c r="J2348" s="23">
        <f>(Tabela1[[#This Row],[real]]-1)^3/Tabela1[[#This Row],[Z]]*0.00002</f>
        <v>3.8329954970112032E-4</v>
      </c>
      <c r="K2348" s="24">
        <v>2602.3562512003687</v>
      </c>
      <c r="L2348" s="66">
        <v>4374.3263127587425</v>
      </c>
      <c r="M2348" s="1">
        <v>42409</v>
      </c>
      <c r="N2348" s="22">
        <f>IF(Tabela1[[#This Row],[Entry]]=$B$1,Tabela1[[#This Row],[real]],Tabela1[[#This Row],[L2]]/Tabela1[[#This Row],[days2]])</f>
        <v>2.9584160994386925</v>
      </c>
      <c r="O2348" s="22">
        <f>IF(Tabela1[[#This Row],[Entry]]=$B$1,Tabela1[[#This Row],[real]],Tabela1[[#This Row],[L]]/($B$1-Tabela1[[#This Row],[Entry]]))</f>
        <v>2.9026717403840361</v>
      </c>
      <c r="P2348" s="35">
        <v>879.64510864246586</v>
      </c>
      <c r="Q2348" s="3">
        <f>MIN(500,$B$1-Tabela1[[#This Row],[Entry]])</f>
        <v>500</v>
      </c>
      <c r="R2348" s="21">
        <f>(0.25-Tabela1[[#This Row],[days]]/2000)*$L$2+(Tabela1[[#This Row],[days]]/2000+0.75)*(IF(Tabela1[[#This Row],[real]]&gt;Tabela1[[#This Row],[AV2]],0.4*Tabela1[[#This Row],[real]]+0.6*Tabela1[[#This Row],[AV2]],Tabela1[[#This Row],[AV2]]))</f>
        <v>3.0013705005177194</v>
      </c>
      <c r="S2348" s="22">
        <f>Tabela1[[#This Row],[real]]-Tabela1[[#This Row],[AV2]]</f>
        <v>0.1073860026975666</v>
      </c>
      <c r="T2348" s="47">
        <f>Tabela1[[#This Row],[real]]/Tabela1[[#This Row],[AV2]]</f>
        <v>1.0362984783370877</v>
      </c>
      <c r="U2348" s="172">
        <v>43192</v>
      </c>
      <c r="V2348" s="191" t="s">
        <v>3943</v>
      </c>
      <c r="W2348" s="191"/>
      <c r="X2348" s="2"/>
    </row>
    <row r="2349" spans="1:24" x14ac:dyDescent="0.2">
      <c r="A2349" s="65">
        <v>2508</v>
      </c>
      <c r="B2349" s="65" t="s">
        <v>3073</v>
      </c>
      <c r="C2349" s="65" t="s">
        <v>3074</v>
      </c>
      <c r="D2349" s="39">
        <v>3</v>
      </c>
      <c r="E2349" s="41">
        <v>3.0858331600888187</v>
      </c>
      <c r="F2349" s="116">
        <v>1996</v>
      </c>
      <c r="G23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49" s="39"/>
      <c r="I2349" s="41">
        <v>0.49</v>
      </c>
      <c r="J2349" s="23">
        <f>(Tabela1[[#This Row],[real]]-1)^3/Tabela1[[#This Row],[Z]]*0.00002</f>
        <v>3.7040139880097149E-4</v>
      </c>
      <c r="K2349" s="66">
        <v>2558.8883495757809</v>
      </c>
      <c r="L2349" s="66">
        <v>4273.9319957448361</v>
      </c>
      <c r="M2349" s="67">
        <v>42635</v>
      </c>
      <c r="N2349" s="22">
        <f>IF(Tabela1[[#This Row],[Entry]]=$B$1,Tabela1[[#This Row],[real]],Tabela1[[#This Row],[L2]]/Tabela1[[#This Row],[days2]])</f>
        <v>3.3033897889250738</v>
      </c>
      <c r="O2349" s="42">
        <f>IF(Tabela1[[#This Row],[Entry]]=$B$1,Tabela1[[#This Row],[real]],Tabela1[[#This Row],[L]]/($B$1-Tabela1[[#This Row],[Entry]]))</f>
        <v>3.3364028069826981</v>
      </c>
      <c r="P2349" s="115">
        <v>774.62501039226299</v>
      </c>
      <c r="Q2349" s="43">
        <f>MIN(500,$B$1-Tabela1[[#This Row],[Entry]])</f>
        <v>500</v>
      </c>
      <c r="R2349" s="41">
        <f>(0.25-Tabela1[[#This Row],[days]]/2000)*$L$2+(Tabela1[[#This Row],[days]]/2000+0.75)*(IF(Tabela1[[#This Row],[real]]&gt;Tabela1[[#This Row],[AV2]],0.4*Tabela1[[#This Row],[real]]+0.6*Tabela1[[#This Row],[AV2]],Tabela1[[#This Row],[AV2]]))</f>
        <v>3.3033897889250738</v>
      </c>
      <c r="S2349" s="42">
        <f>Tabela1[[#This Row],[real]]-Tabela1[[#This Row],[AV2]]</f>
        <v>-0.21755662883625515</v>
      </c>
      <c r="T2349" s="64">
        <f>Tabela1[[#This Row],[real]]/Tabela1[[#This Row],[AV2]]</f>
        <v>0.93414139936932838</v>
      </c>
      <c r="U2349" s="168">
        <v>43192</v>
      </c>
      <c r="V2349" s="191" t="s">
        <v>3941</v>
      </c>
      <c r="W2349" s="191"/>
      <c r="X2349" s="2"/>
    </row>
    <row r="2350" spans="1:24" x14ac:dyDescent="0.2">
      <c r="A2350" s="184">
        <v>639781</v>
      </c>
      <c r="B2350" s="184" t="s">
        <v>3929</v>
      </c>
      <c r="C2350" s="184" t="s">
        <v>3930</v>
      </c>
      <c r="D2350" s="185">
        <v>3</v>
      </c>
      <c r="E2350" s="186">
        <v>3.1000737531184623</v>
      </c>
      <c r="F2350" s="116">
        <v>1977</v>
      </c>
      <c r="G23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0" s="597">
        <v>2</v>
      </c>
      <c r="I2350" s="186">
        <v>0.33999999999999997</v>
      </c>
      <c r="J2350" s="178">
        <f>(Tabela1[[#This Row],[real]]-1)^3/Tabela1[[#This Row],[Z]]*0.00002</f>
        <v>5.448221051780383E-4</v>
      </c>
      <c r="K2350" s="188">
        <v>1720.2327768425084</v>
      </c>
      <c r="L2350" s="66">
        <v>2445.0551281724838</v>
      </c>
      <c r="M2350" s="183">
        <v>43192</v>
      </c>
      <c r="N2350" s="181">
        <f>IF(Tabela1[[#This Row],[Entry]]=$B$1,Tabela1[[#This Row],[real]],Tabela1[[#This Row],[L2]]/Tabela1[[#This Row],[days2]])</f>
        <v>3.3378827345614526</v>
      </c>
      <c r="O2350" s="189">
        <f>IF(Tabela1[[#This Row],[Entry]]=$B$1,Tabela1[[#This Row],[real]],Tabela1[[#This Row],[L]]/($B$1-Tabela1[[#This Row],[Entry]]))</f>
        <v>3.3771479670890661</v>
      </c>
      <c r="P2350" s="187">
        <v>515.36645042400539</v>
      </c>
      <c r="Q2350" s="190">
        <f>MIN(500,$B$1-Tabela1[[#This Row],[Entry]])</f>
        <v>500</v>
      </c>
      <c r="R2350" s="186">
        <f>(0.25-Tabela1[[#This Row],[days]]/2000)*$L$2+(Tabela1[[#This Row],[days]]/2000+0.75)*(IF(Tabela1[[#This Row],[real]]&gt;Tabela1[[#This Row],[AV2]],0.4*Tabela1[[#This Row],[real]]+0.6*Tabela1[[#This Row],[AV2]],Tabela1[[#This Row],[AV2]]))</f>
        <v>3.3378827345614526</v>
      </c>
      <c r="S2350" s="189">
        <f>Tabela1[[#This Row],[real]]-Tabela1[[#This Row],[AV2]]</f>
        <v>-0.23780898144299023</v>
      </c>
      <c r="T2350" s="189">
        <f>Tabela1[[#This Row],[real]]/Tabela1[[#This Row],[AV2]]</f>
        <v>0.92875454281822312</v>
      </c>
      <c r="U2350" s="183">
        <v>43192</v>
      </c>
      <c r="V2350" s="191" t="s">
        <v>3942</v>
      </c>
      <c r="W2350" s="191"/>
      <c r="X2350" s="2"/>
    </row>
    <row r="2351" spans="1:24" x14ac:dyDescent="0.2">
      <c r="A2351" s="184">
        <v>4837851</v>
      </c>
      <c r="B2351" s="184" t="s">
        <v>3922</v>
      </c>
      <c r="C2351" s="184" t="s">
        <v>3923</v>
      </c>
      <c r="D2351" s="185">
        <v>3.5</v>
      </c>
      <c r="E2351" s="186">
        <v>3.2164676675380508</v>
      </c>
      <c r="F2351" s="116">
        <v>2013</v>
      </c>
      <c r="G23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4.0174972032297482</v>
      </c>
      <c r="H2351" s="185"/>
      <c r="I2351" s="186">
        <v>0.38</v>
      </c>
      <c r="J2351" s="178">
        <f>(Tabela1[[#This Row],[real]]-1)^3/Tabela1[[#This Row],[Z]]*0.00002</f>
        <v>5.7310025333215907E-4</v>
      </c>
      <c r="K2351" s="188">
        <v>1795.9481097604228</v>
      </c>
      <c r="L2351" s="66">
        <v>2557.0716580852913</v>
      </c>
      <c r="M2351" s="183">
        <v>43190</v>
      </c>
      <c r="N2351" s="181">
        <f>IF(Tabela1[[#This Row],[Entry]]=$B$1,Tabela1[[#This Row],[real]],Tabela1[[#This Row],[L2]]/Tabela1[[#This Row],[days2]])</f>
        <v>3.4782598501163982</v>
      </c>
      <c r="O2351" s="189">
        <f>IF(Tabela1[[#This Row],[Entry]]=$B$1,Tabela1[[#This Row],[real]],Tabela1[[#This Row],[L]]/($B$1-Tabela1[[#This Row],[Entry]]))</f>
        <v>3.5221372700899329</v>
      </c>
      <c r="P2351" s="187">
        <v>516.33523288960782</v>
      </c>
      <c r="Q2351" s="190">
        <f>MIN(500,$B$1-Tabela1[[#This Row],[Entry]])</f>
        <v>500</v>
      </c>
      <c r="R2351" s="186">
        <f>(0.25-Tabela1[[#This Row],[days]]/2000)*$L$2+(Tabela1[[#This Row],[days]]/2000+0.75)*(IF(Tabela1[[#This Row],[real]]&gt;Tabela1[[#This Row],[AV2]],0.4*Tabela1[[#This Row],[real]]+0.6*Tabela1[[#This Row],[AV2]],Tabela1[[#This Row],[AV2]]))</f>
        <v>3.4782598501163982</v>
      </c>
      <c r="S2351" s="189">
        <f>Tabela1[[#This Row],[real]]-Tabela1[[#This Row],[AV2]]</f>
        <v>-0.26179218257834735</v>
      </c>
      <c r="T2351" s="189">
        <f>Tabela1[[#This Row],[real]]/Tabela1[[#This Row],[AV2]]</f>
        <v>0.92473472544911028</v>
      </c>
      <c r="U2351" s="183">
        <v>43190</v>
      </c>
      <c r="V2351" s="191" t="s">
        <v>3952</v>
      </c>
      <c r="W2351" s="191"/>
      <c r="X2351" s="2"/>
    </row>
    <row r="2352" spans="1:24" x14ac:dyDescent="0.2">
      <c r="A2352" s="184">
        <v>8748500</v>
      </c>
      <c r="B2352" s="184" t="s">
        <v>3924</v>
      </c>
      <c r="C2352" s="184" t="s">
        <v>3925</v>
      </c>
      <c r="D2352" s="185">
        <v>3</v>
      </c>
      <c r="E2352" s="186">
        <v>2.7629847826287084</v>
      </c>
      <c r="F2352" s="116">
        <v>2018</v>
      </c>
      <c r="G23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2" s="185"/>
      <c r="I2352" s="186">
        <v>0.27999999999999997</v>
      </c>
      <c r="J2352" s="178">
        <f>(Tabela1[[#This Row],[real]]-1)^3/Tabela1[[#This Row],[Z]]*0.00002</f>
        <v>3.9139714669568807E-4</v>
      </c>
      <c r="K2352" s="188">
        <v>1516.8106452842599</v>
      </c>
      <c r="L2352" s="66">
        <v>2153.4254838383222</v>
      </c>
      <c r="M2352" s="183">
        <v>43190</v>
      </c>
      <c r="N2352" s="181">
        <f>IF(Tabela1[[#This Row],[Entry]]=$B$1,Tabela1[[#This Row],[real]],Tabela1[[#This Row],[L2]]/Tabela1[[#This Row],[days2]])</f>
        <v>2.9376469949486346</v>
      </c>
      <c r="O2352" s="189">
        <f>IF(Tabela1[[#This Row],[Entry]]=$B$1,Tabela1[[#This Row],[real]],Tabela1[[#This Row],[L]]/($B$1-Tabela1[[#This Row],[Entry]]))</f>
        <v>2.9661508041850166</v>
      </c>
      <c r="P2352" s="187">
        <v>516.33523288960782</v>
      </c>
      <c r="Q2352" s="190">
        <f>MIN(500,$B$1-Tabela1[[#This Row],[Entry]])</f>
        <v>500</v>
      </c>
      <c r="R2352" s="186">
        <f>(0.25-Tabela1[[#This Row],[days]]/2000)*$L$2+(Tabela1[[#This Row],[days]]/2000+0.75)*(IF(Tabela1[[#This Row],[real]]&gt;Tabela1[[#This Row],[AV2]],0.4*Tabela1[[#This Row],[real]]+0.6*Tabela1[[#This Row],[AV2]],Tabela1[[#This Row],[AV2]]))</f>
        <v>2.9376469949486346</v>
      </c>
      <c r="S2352" s="189">
        <f>Tabela1[[#This Row],[real]]-Tabela1[[#This Row],[AV2]]</f>
        <v>-0.17466221231992618</v>
      </c>
      <c r="T2352" s="189">
        <f>Tabela1[[#This Row],[real]]/Tabela1[[#This Row],[AV2]]</f>
        <v>0.94054349871844278</v>
      </c>
      <c r="U2352" s="183">
        <v>43190</v>
      </c>
      <c r="V2352" s="191" t="s">
        <v>3936</v>
      </c>
      <c r="W2352" s="191"/>
      <c r="X2352" s="2"/>
    </row>
    <row r="2353" spans="1:25" x14ac:dyDescent="0.2">
      <c r="A2353" s="65">
        <v>1791</v>
      </c>
      <c r="B2353" s="65" t="s">
        <v>1606</v>
      </c>
      <c r="C2353" s="65" t="s">
        <v>2885</v>
      </c>
      <c r="D2353" s="39">
        <v>3</v>
      </c>
      <c r="E2353" s="41">
        <v>3.0820118886053978</v>
      </c>
      <c r="F2353" s="116">
        <v>1972</v>
      </c>
      <c r="G23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3" s="39"/>
      <c r="I2353" s="41">
        <v>0.48</v>
      </c>
      <c r="J2353" s="23">
        <f>(Tabela1[[#This Row],[real]]-1)^3/Tabela1[[#This Row],[Z]]*0.00002</f>
        <v>3.7604374876467662E-4</v>
      </c>
      <c r="K2353" s="66">
        <v>2443.5846417526518</v>
      </c>
      <c r="L2353" s="66">
        <v>4028.0205839836512</v>
      </c>
      <c r="M2353" s="67">
        <v>42568</v>
      </c>
      <c r="N2353" s="22">
        <f>IF(Tabela1[[#This Row],[Entry]]=$B$1,Tabela1[[#This Row],[real]],Tabela1[[#This Row],[L2]]/Tabela1[[#This Row],[days2]])</f>
        <v>3.0326484351413812</v>
      </c>
      <c r="O2353" s="42">
        <f>IF(Tabela1[[#This Row],[Entry]]=$B$1,Tabela1[[#This Row],[real]],Tabela1[[#This Row],[L]]/($B$1-Tabela1[[#This Row],[Entry]]))</f>
        <v>2.9881458338157652</v>
      </c>
      <c r="P2353" s="115">
        <v>805.75928730714634</v>
      </c>
      <c r="Q2353" s="43">
        <f>MIN(500,$B$1-Tabela1[[#This Row],[Entry]])</f>
        <v>500</v>
      </c>
      <c r="R2353" s="41">
        <f>(0.25-Tabela1[[#This Row],[days]]/2000)*$L$2+(Tabela1[[#This Row],[days]]/2000+0.75)*(IF(Tabela1[[#This Row],[real]]&gt;Tabela1[[#This Row],[AV2]],0.4*Tabela1[[#This Row],[real]]+0.6*Tabela1[[#This Row],[AV2]],Tabela1[[#This Row],[AV2]]))</f>
        <v>3.0523938165269877</v>
      </c>
      <c r="S2353" s="42">
        <f>Tabela1[[#This Row],[real]]-Tabela1[[#This Row],[AV2]]</f>
        <v>4.9363453464016604E-2</v>
      </c>
      <c r="T2353" s="64">
        <f>Tabela1[[#This Row],[real]]/Tabela1[[#This Row],[AV2]]</f>
        <v>1.0162773412480024</v>
      </c>
      <c r="U2353" s="168">
        <v>43190</v>
      </c>
      <c r="V2353" s="191" t="s">
        <v>3953</v>
      </c>
      <c r="W2353" s="191"/>
      <c r="X2353" s="2"/>
    </row>
    <row r="2354" spans="1:25" x14ac:dyDescent="0.2">
      <c r="A2354" s="65">
        <v>6789509</v>
      </c>
      <c r="B2354" s="68" t="s">
        <v>2820</v>
      </c>
      <c r="C2354" s="68" t="s">
        <v>3385</v>
      </c>
      <c r="D2354" s="69">
        <v>3.5</v>
      </c>
      <c r="E2354" s="70">
        <v>3.3501948189882111</v>
      </c>
      <c r="F2354" s="116">
        <v>2015</v>
      </c>
      <c r="G23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4" s="39"/>
      <c r="I2354" s="70">
        <v>0.56999999999999995</v>
      </c>
      <c r="J2354" s="23">
        <f>(Tabela1[[#This Row],[real]]-1)^3/Tabela1[[#This Row],[Z]]*0.00002</f>
        <v>4.5547729583064479E-4</v>
      </c>
      <c r="K2354" s="114">
        <v>2568.5697873602999</v>
      </c>
      <c r="L2354" s="66">
        <v>4181.33042098442</v>
      </c>
      <c r="M2354" s="73">
        <v>42753</v>
      </c>
      <c r="N2354" s="22">
        <f>IF(Tabela1[[#This Row],[Entry]]=$B$1,Tabela1[[#This Row],[real]],Tabela1[[#This Row],[L2]]/Tabela1[[#This Row],[days2]])</f>
        <v>3.5684913751374077</v>
      </c>
      <c r="O2354" s="71">
        <f>IF(Tabela1[[#This Row],[Entry]]=$B$1,Tabela1[[#This Row],[real]],Tabela1[[#This Row],[L]]/($B$1-Tabela1[[#This Row],[Entry]]))</f>
        <v>3.5952970085850557</v>
      </c>
      <c r="P2354" s="119">
        <v>719.79150776605002</v>
      </c>
      <c r="Q2354" s="72">
        <f>MIN(500,$B$1-Tabela1[[#This Row],[Entry]])</f>
        <v>500</v>
      </c>
      <c r="R2354" s="70">
        <f>(0.25-Tabela1[[#This Row],[days]]/2000)*$L$2+(Tabela1[[#This Row],[days]]/2000+0.75)*(IF(Tabela1[[#This Row],[real]]&gt;Tabela1[[#This Row],[AV2]],0.4*Tabela1[[#This Row],[real]]+0.6*Tabela1[[#This Row],[AV2]],Tabela1[[#This Row],[AV2]]))</f>
        <v>3.5684913751374077</v>
      </c>
      <c r="S2354" s="71">
        <f>Tabela1[[#This Row],[real]]-Tabela1[[#This Row],[AV2]]</f>
        <v>-0.21829655614919652</v>
      </c>
      <c r="T2354" s="64">
        <f>Tabela1[[#This Row],[real]]/Tabela1[[#This Row],[AV2]]</f>
        <v>0.93882665440355983</v>
      </c>
      <c r="U2354" s="168">
        <v>43190</v>
      </c>
      <c r="V2354" s="191" t="s">
        <v>3949</v>
      </c>
      <c r="W2354" s="191"/>
      <c r="X2354" s="2"/>
    </row>
    <row r="2355" spans="1:25" x14ac:dyDescent="0.2">
      <c r="A2355" s="65">
        <v>1174</v>
      </c>
      <c r="B2355" s="65" t="s">
        <v>507</v>
      </c>
      <c r="C2355" s="65" t="s">
        <v>508</v>
      </c>
      <c r="D2355" s="39">
        <v>3.5</v>
      </c>
      <c r="E2355" s="41">
        <v>3.353638007973565</v>
      </c>
      <c r="F2355" s="116">
        <v>1983</v>
      </c>
      <c r="G23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5" s="39"/>
      <c r="I2355" s="41">
        <v>0.6399999999999999</v>
      </c>
      <c r="J2355" s="23">
        <f>(Tabela1[[#This Row],[real]]-1)^3/Tabela1[[#This Row],[Z]]*0.00002</f>
        <v>4.0744503289752063E-4</v>
      </c>
      <c r="K2355" s="66">
        <v>3000.331952016139</v>
      </c>
      <c r="L2355" s="66">
        <v>5116.9990210310589</v>
      </c>
      <c r="M2355" s="67">
        <v>42409</v>
      </c>
      <c r="N2355" s="22">
        <f>IF(Tabela1[[#This Row],[Entry]]=$B$1,Tabela1[[#This Row],[real]],Tabela1[[#This Row],[L2]]/Tabela1[[#This Row],[days2]])</f>
        <v>3.4108436715421244</v>
      </c>
      <c r="O2355" s="42">
        <f>IF(Tabela1[[#This Row],[Entry]]=$B$1,Tabela1[[#This Row],[real]],Tabela1[[#This Row],[L]]/($B$1-Tabela1[[#This Row],[Entry]]))</f>
        <v>3.3954870743404504</v>
      </c>
      <c r="P2355" s="115">
        <v>879.64510864246586</v>
      </c>
      <c r="Q2355" s="43">
        <f>MIN(500,$B$1-Tabela1[[#This Row],[Entry]])</f>
        <v>500</v>
      </c>
      <c r="R2355" s="41">
        <f>(0.25-Tabela1[[#This Row],[days]]/2000)*$L$2+(Tabela1[[#This Row],[days]]/2000+0.75)*(IF(Tabela1[[#This Row],[real]]&gt;Tabela1[[#This Row],[AV2]],0.4*Tabela1[[#This Row],[real]]+0.6*Tabela1[[#This Row],[AV2]],Tabela1[[#This Row],[AV2]]))</f>
        <v>3.4108436715421244</v>
      </c>
      <c r="S2355" s="42">
        <f>Tabela1[[#This Row],[real]]-Tabela1[[#This Row],[AV2]]</f>
        <v>-5.7205663568559384E-2</v>
      </c>
      <c r="T2355" s="64">
        <f>Tabela1[[#This Row],[real]]/Tabela1[[#This Row],[AV2]]</f>
        <v>0.98322829508551024</v>
      </c>
      <c r="U2355" s="168">
        <v>43190</v>
      </c>
      <c r="V2355" s="191" t="s">
        <v>3950</v>
      </c>
      <c r="W2355" s="191"/>
      <c r="X2355" s="2"/>
    </row>
    <row r="2356" spans="1:25" x14ac:dyDescent="0.2">
      <c r="A2356" s="65">
        <v>7409765</v>
      </c>
      <c r="B2356" s="65" t="s">
        <v>3335</v>
      </c>
      <c r="C2356" s="65" t="s">
        <v>3336</v>
      </c>
      <c r="D2356" s="39">
        <v>3.5</v>
      </c>
      <c r="E2356" s="41">
        <v>3.3763900427569187</v>
      </c>
      <c r="F2356" s="116">
        <v>2016</v>
      </c>
      <c r="G23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6" s="39"/>
      <c r="I2356" s="41">
        <v>0.64999999999999991</v>
      </c>
      <c r="J2356" s="23">
        <f>(Tabela1[[#This Row],[real]]-1)^3/Tabela1[[#This Row],[Z]]*0.00002</f>
        <v>4.1292370075453918E-4</v>
      </c>
      <c r="K2356" s="66">
        <v>2671.509840649062</v>
      </c>
      <c r="L2356" s="66">
        <v>4399.1300912990182</v>
      </c>
      <c r="M2356" s="67">
        <v>42731</v>
      </c>
      <c r="N2356" s="22">
        <f>IF(Tabela1[[#This Row],[Entry]]=$B$1,Tabela1[[#This Row],[real]],Tabela1[[#This Row],[L2]]/Tabela1[[#This Row],[days2]])</f>
        <v>3.6595288136594024</v>
      </c>
      <c r="O2356" s="42">
        <f>IF(Tabela1[[#This Row],[Entry]]=$B$1,Tabela1[[#This Row],[real]],Tabela1[[#This Row],[L]]/($B$1-Tabela1[[#This Row],[Entry]]))</f>
        <v>3.7123460686067666</v>
      </c>
      <c r="P2356" s="115">
        <v>730.01470317093754</v>
      </c>
      <c r="Q2356" s="43">
        <f>MIN(500,$B$1-Tabela1[[#This Row],[Entry]])</f>
        <v>500</v>
      </c>
      <c r="R2356" s="41">
        <f>(0.25-Tabela1[[#This Row],[days]]/2000)*$L$2+(Tabela1[[#This Row],[days]]/2000+0.75)*(IF(Tabela1[[#This Row],[real]]&gt;Tabela1[[#This Row],[AV2]],0.4*Tabela1[[#This Row],[real]]+0.6*Tabela1[[#This Row],[AV2]],Tabela1[[#This Row],[AV2]]))</f>
        <v>3.6595288136594024</v>
      </c>
      <c r="S2356" s="42">
        <f>Tabela1[[#This Row],[real]]-Tabela1[[#This Row],[AV2]]</f>
        <v>-0.28313877090248374</v>
      </c>
      <c r="T2356" s="64">
        <f>Tabela1[[#This Row],[real]]/Tabela1[[#This Row],[AV2]]</f>
        <v>0.92262971947490835</v>
      </c>
      <c r="U2356" s="168">
        <v>43190</v>
      </c>
      <c r="V2356" s="191" t="s">
        <v>3947</v>
      </c>
      <c r="W2356" s="191"/>
      <c r="X2356" s="2"/>
    </row>
    <row r="2357" spans="1:25" x14ac:dyDescent="0.2">
      <c r="A2357" s="10">
        <v>17997</v>
      </c>
      <c r="B2357" s="10" t="s">
        <v>188</v>
      </c>
      <c r="C2357" s="10" t="s">
        <v>189</v>
      </c>
      <c r="D2357" s="2">
        <v>3.5</v>
      </c>
      <c r="E2357" s="21">
        <v>3.5936116698556675</v>
      </c>
      <c r="F2357" s="116">
        <v>2002</v>
      </c>
      <c r="G23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7" s="39"/>
      <c r="I2357" s="21">
        <v>0.78999999999999992</v>
      </c>
      <c r="J2357" s="23">
        <f>(Tabela1[[#This Row],[real]]-1)^3/Tabela1[[#This Row],[Z]]*0.00002</f>
        <v>4.4169019564314362E-4</v>
      </c>
      <c r="K2357" s="24">
        <v>3320.8777317232239</v>
      </c>
      <c r="L2357" s="66">
        <v>5710.3742028513761</v>
      </c>
      <c r="M2357" s="1">
        <v>42409</v>
      </c>
      <c r="N2357" s="22">
        <f>IF(Tabela1[[#This Row],[Entry]]=$B$1,Tabela1[[#This Row],[real]],Tabela1[[#This Row],[L2]]/Tabela1[[#This Row],[days2]])</f>
        <v>3.7752471980981634</v>
      </c>
      <c r="O2357" s="22">
        <f>IF(Tabela1[[#This Row],[Entry]]=$B$1,Tabela1[[#This Row],[real]],Tabela1[[#This Row],[L]]/($B$1-Tabela1[[#This Row],[Entry]]))</f>
        <v>3.789233047678418</v>
      </c>
      <c r="P2357" s="35">
        <v>879.64510864246586</v>
      </c>
      <c r="Q2357" s="3">
        <f>MIN(500,$B$1-Tabela1[[#This Row],[Entry]])</f>
        <v>500</v>
      </c>
      <c r="R2357" s="21">
        <f>(0.25-Tabela1[[#This Row],[days]]/2000)*$L$2+(Tabela1[[#This Row],[days]]/2000+0.75)*(IF(Tabela1[[#This Row],[real]]&gt;Tabela1[[#This Row],[AV2]],0.4*Tabela1[[#This Row],[real]]+0.6*Tabela1[[#This Row],[AV2]],Tabela1[[#This Row],[AV2]]))</f>
        <v>3.7752471980981634</v>
      </c>
      <c r="S2357" s="22">
        <f>Tabela1[[#This Row],[real]]-Tabela1[[#This Row],[AV2]]</f>
        <v>-0.18163552824249596</v>
      </c>
      <c r="T2357" s="47">
        <f>Tabela1[[#This Row],[real]]/Tabela1[[#This Row],[AV2]]</f>
        <v>0.95188777880982267</v>
      </c>
      <c r="U2357" s="168">
        <v>43190</v>
      </c>
      <c r="V2357" s="191" t="s">
        <v>3948</v>
      </c>
      <c r="W2357" s="191"/>
      <c r="X2357" s="2"/>
      <c r="Y2357" s="2"/>
    </row>
    <row r="2358" spans="1:25" x14ac:dyDescent="0.2">
      <c r="A2358" s="65">
        <v>184040</v>
      </c>
      <c r="B2358" s="65" t="s">
        <v>2947</v>
      </c>
      <c r="C2358" s="65" t="s">
        <v>2948</v>
      </c>
      <c r="D2358" s="39">
        <v>3.5</v>
      </c>
      <c r="E2358" s="41">
        <v>3.326720912249181</v>
      </c>
      <c r="F2358" s="116">
        <v>2004</v>
      </c>
      <c r="G23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8" s="39"/>
      <c r="I2358" s="41">
        <v>0.57999999999999996</v>
      </c>
      <c r="J2358" s="23">
        <f>(Tabela1[[#This Row],[real]]-1)^3/Tabela1[[#This Row],[Z]]*0.00002</f>
        <v>4.3434505536764828E-4</v>
      </c>
      <c r="K2358" s="66">
        <v>2826.1630402049122</v>
      </c>
      <c r="L2358" s="66">
        <v>4747.5720070783718</v>
      </c>
      <c r="M2358" s="67">
        <v>42603</v>
      </c>
      <c r="N2358" s="22">
        <f>IF(Tabela1[[#This Row],[Entry]]=$B$1,Tabela1[[#This Row],[real]],Tabela1[[#This Row],[L2]]/Tabela1[[#This Row],[days2]])</f>
        <v>3.5797093539743079</v>
      </c>
      <c r="O2358" s="42">
        <f>IF(Tabela1[[#This Row],[Entry]]=$B$1,Tabela1[[#This Row],[real]],Tabela1[[#This Row],[L]]/($B$1-Tabela1[[#This Row],[Entry]]))</f>
        <v>3.6158202643399635</v>
      </c>
      <c r="P2358" s="115">
        <v>789.49511279937167</v>
      </c>
      <c r="Q2358" s="43">
        <f>MIN(500,$B$1-Tabela1[[#This Row],[Entry]])</f>
        <v>500</v>
      </c>
      <c r="R2358" s="41">
        <f>(0.25-Tabela1[[#This Row],[days]]/2000)*$L$2+(Tabela1[[#This Row],[days]]/2000+0.75)*(IF(Tabela1[[#This Row],[real]]&gt;Tabela1[[#This Row],[AV2]],0.4*Tabela1[[#This Row],[real]]+0.6*Tabela1[[#This Row],[AV2]],Tabela1[[#This Row],[AV2]]))</f>
        <v>3.5797093539743079</v>
      </c>
      <c r="S2358" s="42">
        <f>Tabela1[[#This Row],[real]]-Tabela1[[#This Row],[AV2]]</f>
        <v>-0.25298844172512691</v>
      </c>
      <c r="T2358" s="64">
        <f>Tabela1[[#This Row],[real]]/Tabela1[[#This Row],[AV2]]</f>
        <v>0.92932709985400042</v>
      </c>
      <c r="U2358" s="168">
        <v>43188</v>
      </c>
      <c r="V2358" s="191" t="s">
        <v>3955</v>
      </c>
      <c r="W2358" s="191"/>
      <c r="X2358" s="2"/>
      <c r="Y2358" s="2"/>
    </row>
    <row r="2359" spans="1:25" x14ac:dyDescent="0.2">
      <c r="A2359" s="65">
        <v>650498</v>
      </c>
      <c r="B2359" s="65" t="s">
        <v>2360</v>
      </c>
      <c r="C2359" s="65" t="s">
        <v>969</v>
      </c>
      <c r="D2359" s="39">
        <v>3.5</v>
      </c>
      <c r="E2359" s="41">
        <v>3.5551531696897825</v>
      </c>
      <c r="F2359" s="116">
        <v>2007</v>
      </c>
      <c r="G23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59" s="39"/>
      <c r="I2359" s="41">
        <v>0.77999999999999992</v>
      </c>
      <c r="J2359" s="23">
        <f>(Tabela1[[#This Row],[real]]-1)^3/Tabela1[[#This Row],[Z]]*0.00002</f>
        <v>4.2774624978267274E-4</v>
      </c>
      <c r="K2359" s="66">
        <v>3234.8418721100088</v>
      </c>
      <c r="L2359" s="66">
        <v>5540.9753393356941</v>
      </c>
      <c r="M2359" s="67">
        <v>42409</v>
      </c>
      <c r="N2359" s="22">
        <f>IF(Tabela1[[#This Row],[Entry]]=$B$1,Tabela1[[#This Row],[real]],Tabela1[[#This Row],[L2]]/Tabela1[[#This Row],[days2]])</f>
        <v>3.6774397314642706</v>
      </c>
      <c r="O2359" s="42">
        <f>IF(Tabela1[[#This Row],[Entry]]=$B$1,Tabela1[[#This Row],[real]],Tabela1[[#This Row],[L]]/($B$1-Tabela1[[#This Row],[Entry]]))</f>
        <v>3.6768250426912368</v>
      </c>
      <c r="P2359" s="115">
        <v>879.64510864246586</v>
      </c>
      <c r="Q2359" s="43">
        <f>MIN(500,$B$1-Tabela1[[#This Row],[Entry]])</f>
        <v>500</v>
      </c>
      <c r="R2359" s="41">
        <f>(0.25-Tabela1[[#This Row],[days]]/2000)*$L$2+(Tabela1[[#This Row],[days]]/2000+0.75)*(IF(Tabela1[[#This Row],[real]]&gt;Tabela1[[#This Row],[AV2]],0.4*Tabela1[[#This Row],[real]]+0.6*Tabela1[[#This Row],[AV2]],Tabela1[[#This Row],[AV2]]))</f>
        <v>3.6774397314642706</v>
      </c>
      <c r="S2359" s="42">
        <f>Tabela1[[#This Row],[real]]-Tabela1[[#This Row],[AV2]]</f>
        <v>-0.12228656177448816</v>
      </c>
      <c r="T2359" s="64">
        <f>Tabela1[[#This Row],[real]]/Tabela1[[#This Row],[AV2]]</f>
        <v>0.96674682096671738</v>
      </c>
      <c r="U2359" s="168">
        <v>43187</v>
      </c>
      <c r="V2359" s="191" t="s">
        <v>3941</v>
      </c>
      <c r="W2359" s="191"/>
      <c r="X2359" s="2"/>
      <c r="Y2359" s="2"/>
    </row>
    <row r="2360" spans="1:25" x14ac:dyDescent="0.2">
      <c r="A2360" s="65">
        <v>52627</v>
      </c>
      <c r="B2360" s="65" t="s">
        <v>104</v>
      </c>
      <c r="C2360" s="65" t="s">
        <v>2757</v>
      </c>
      <c r="D2360" s="39">
        <v>3.5</v>
      </c>
      <c r="E2360" s="41">
        <v>3.2885841459640912</v>
      </c>
      <c r="F2360" s="116">
        <v>1974</v>
      </c>
      <c r="G23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0" s="39"/>
      <c r="I2360" s="41">
        <v>0.49</v>
      </c>
      <c r="J2360" s="23">
        <f>(Tabela1[[#This Row],[real]]-1)^3/Tabela1[[#This Row],[Z]]*0.00002</f>
        <v>4.8925420933092266E-4</v>
      </c>
      <c r="K2360" s="66">
        <v>3004.5045392370785</v>
      </c>
      <c r="L2360" s="66">
        <v>5139.7970080320238</v>
      </c>
      <c r="M2360" s="67">
        <v>42441</v>
      </c>
      <c r="N2360" s="22">
        <f>IF(Tabela1[[#This Row],[Entry]]=$B$1,Tabela1[[#This Row],[real]],Tabela1[[#This Row],[L2]]/Tabela1[[#This Row],[days2]])</f>
        <v>3.4743193519394664</v>
      </c>
      <c r="O2360" s="42">
        <f>IF(Tabela1[[#This Row],[Entry]]=$B$1,Tabela1[[#This Row],[real]],Tabela1[[#This Row],[L]]/($B$1-Tabela1[[#This Row],[Entry]]))</f>
        <v>3.48460814103866</v>
      </c>
      <c r="P2360" s="115">
        <v>864.77500623535843</v>
      </c>
      <c r="Q2360" s="43">
        <f>MIN(500,$B$1-Tabela1[[#This Row],[Entry]])</f>
        <v>500</v>
      </c>
      <c r="R2360" s="41">
        <f>(0.25-Tabela1[[#This Row],[days]]/2000)*$L$2+(Tabela1[[#This Row],[days]]/2000+0.75)*(IF(Tabela1[[#This Row],[real]]&gt;Tabela1[[#This Row],[AV2]],0.4*Tabela1[[#This Row],[real]]+0.6*Tabela1[[#This Row],[AV2]],Tabela1[[#This Row],[AV2]]))</f>
        <v>3.4743193519394664</v>
      </c>
      <c r="S2360" s="42">
        <f>Tabela1[[#This Row],[real]]-Tabela1[[#This Row],[AV2]]</f>
        <v>-0.18573520597537518</v>
      </c>
      <c r="T2360" s="64">
        <f>Tabela1[[#This Row],[real]]/Tabela1[[#This Row],[AV2]]</f>
        <v>0.94654054876340243</v>
      </c>
      <c r="U2360" s="172">
        <v>43186</v>
      </c>
      <c r="V2360" s="191" t="s">
        <v>3958</v>
      </c>
      <c r="W2360" s="191"/>
      <c r="X2360" s="2"/>
      <c r="Y2360" s="2"/>
    </row>
    <row r="2361" spans="1:25" x14ac:dyDescent="0.2">
      <c r="A2361" s="65">
        <v>4648303</v>
      </c>
      <c r="B2361" s="65" t="s">
        <v>114</v>
      </c>
      <c r="C2361" s="65" t="s">
        <v>115</v>
      </c>
      <c r="D2361" s="39">
        <v>3.5</v>
      </c>
      <c r="E2361" s="41">
        <v>3.2086972972237242</v>
      </c>
      <c r="F2361" s="116">
        <v>2013</v>
      </c>
      <c r="G23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4.948462594357566</v>
      </c>
      <c r="H2361" s="39"/>
      <c r="I2361" s="41">
        <v>0.61</v>
      </c>
      <c r="J2361" s="23">
        <f>(Tabela1[[#This Row],[real]]-1)^3/Tabela1[[#This Row],[Z]]*0.00002</f>
        <v>3.5327162810620767E-4</v>
      </c>
      <c r="K2361" s="66">
        <v>2891.0582428652519</v>
      </c>
      <c r="L2361" s="66">
        <v>4943.7978035190908</v>
      </c>
      <c r="M2361" s="67">
        <v>42409</v>
      </c>
      <c r="N2361" s="22">
        <f>IF(Tabela1[[#This Row],[Entry]]=$B$1,Tabela1[[#This Row],[real]],Tabela1[[#This Row],[L2]]/Tabela1[[#This Row],[days2]])</f>
        <v>3.2866189039883928</v>
      </c>
      <c r="O2361" s="42">
        <f>IF(Tabela1[[#This Row],[Entry]]=$B$1,Tabela1[[#This Row],[real]],Tabela1[[#This Row],[L]]/($B$1-Tabela1[[#This Row],[Entry]]))</f>
        <v>3.2805559412867225</v>
      </c>
      <c r="P2361" s="115">
        <v>879.64510864246586</v>
      </c>
      <c r="Q2361" s="43">
        <f>MIN(500,$B$1-Tabela1[[#This Row],[Entry]])</f>
        <v>500</v>
      </c>
      <c r="R2361" s="41">
        <f>(0.25-Tabela1[[#This Row],[days]]/2000)*$L$2+(Tabela1[[#This Row],[days]]/2000+0.75)*(IF(Tabela1[[#This Row],[real]]&gt;Tabela1[[#This Row],[AV2]],0.4*Tabela1[[#This Row],[real]]+0.6*Tabela1[[#This Row],[AV2]],Tabela1[[#This Row],[AV2]]))</f>
        <v>3.2866189039883928</v>
      </c>
      <c r="S2361" s="42">
        <f>Tabela1[[#This Row],[real]]-Tabela1[[#This Row],[AV2]]</f>
        <v>-7.7921606764668638E-2</v>
      </c>
      <c r="T2361" s="64">
        <f>Tabela1[[#This Row],[real]]/Tabela1[[#This Row],[AV2]]</f>
        <v>0.97629125583434428</v>
      </c>
      <c r="U2361" s="168">
        <v>43184</v>
      </c>
      <c r="V2361" s="191" t="s">
        <v>3964</v>
      </c>
      <c r="W2361" s="191"/>
      <c r="X2361" s="2"/>
      <c r="Y2361" s="2"/>
    </row>
    <row r="2362" spans="1:25" x14ac:dyDescent="0.2">
      <c r="A2362" s="65">
        <v>71630</v>
      </c>
      <c r="B2362" s="65" t="s">
        <v>1996</v>
      </c>
      <c r="C2362" s="65" t="s">
        <v>1997</v>
      </c>
      <c r="D2362" s="39">
        <v>3</v>
      </c>
      <c r="E2362" s="41">
        <v>2.7227929183124968</v>
      </c>
      <c r="F2362" s="116">
        <v>1998</v>
      </c>
      <c r="G23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2.1925375003684313</v>
      </c>
      <c r="H2362" s="39"/>
      <c r="I2362" s="41">
        <v>0.6</v>
      </c>
      <c r="J2362" s="23">
        <f>(Tabela1[[#This Row],[real]]-1)^3/Tabela1[[#This Row],[Z]]*0.00002</f>
        <v>1.704425326806422E-4</v>
      </c>
      <c r="K2362" s="66">
        <v>2266.0684160339893</v>
      </c>
      <c r="L2362" s="66">
        <v>3808.0499064152641</v>
      </c>
      <c r="M2362" s="67">
        <v>42409</v>
      </c>
      <c r="N2362" s="22">
        <f>IF(Tabela1[[#This Row],[Entry]]=$B$1,Tabela1[[#This Row],[real]],Tabela1[[#This Row],[L2]]/Tabela1[[#This Row],[days2]])</f>
        <v>2.5761166563310463</v>
      </c>
      <c r="O2362" s="42">
        <f>IF(Tabela1[[#This Row],[Entry]]=$B$1,Tabela1[[#This Row],[real]],Tabela1[[#This Row],[L]]/($B$1-Tabela1[[#This Row],[Entry]]))</f>
        <v>2.526907701669054</v>
      </c>
      <c r="P2362" s="115">
        <v>879.64510864246586</v>
      </c>
      <c r="Q2362" s="43">
        <f>MIN(500,$B$1-Tabela1[[#This Row],[Entry]])</f>
        <v>500</v>
      </c>
      <c r="R2362" s="41">
        <f>(0.25-Tabela1[[#This Row],[days]]/2000)*$L$2+(Tabela1[[#This Row],[days]]/2000+0.75)*(IF(Tabela1[[#This Row],[real]]&gt;Tabela1[[#This Row],[AV2]],0.4*Tabela1[[#This Row],[real]]+0.6*Tabela1[[#This Row],[AV2]],Tabela1[[#This Row],[AV2]]))</f>
        <v>2.6347871611236267</v>
      </c>
      <c r="S2362" s="42">
        <f>Tabela1[[#This Row],[real]]-Tabela1[[#This Row],[AV2]]</f>
        <v>0.14667626198145056</v>
      </c>
      <c r="T2362" s="64">
        <f>Tabela1[[#This Row],[real]]/Tabela1[[#This Row],[AV2]]</f>
        <v>1.0569369642562498</v>
      </c>
      <c r="U2362" s="168">
        <v>43184</v>
      </c>
      <c r="V2362" s="191" t="s">
        <v>3970</v>
      </c>
      <c r="W2362" s="191"/>
      <c r="X2362" s="2"/>
      <c r="Y2362" s="2"/>
    </row>
    <row r="2363" spans="1:25" x14ac:dyDescent="0.2">
      <c r="A2363" s="65">
        <v>2241218</v>
      </c>
      <c r="B2363" s="65" t="s">
        <v>1863</v>
      </c>
      <c r="C2363" s="65" t="s">
        <v>1863</v>
      </c>
      <c r="D2363" s="39">
        <v>2.5</v>
      </c>
      <c r="E2363" s="41">
        <v>2.6414232544906575</v>
      </c>
      <c r="F2363" s="116">
        <v>2009</v>
      </c>
      <c r="G23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3" s="39"/>
      <c r="I2363" s="41">
        <v>0.43999999999999995</v>
      </c>
      <c r="J2363" s="23">
        <f>(Tabela1[[#This Row],[real]]-1)^3/Tabela1[[#This Row],[Z]]*0.00002</f>
        <v>2.0101990567871348E-4</v>
      </c>
      <c r="K2363" s="66">
        <v>2324.5185191473161</v>
      </c>
      <c r="L2363" s="66">
        <v>3961.8785197178913</v>
      </c>
      <c r="M2363" s="67">
        <v>42409</v>
      </c>
      <c r="N2363" s="22">
        <f>IF(Tabela1[[#This Row],[Entry]]=$B$1,Tabela1[[#This Row],[real]],Tabela1[[#This Row],[L2]]/Tabela1[[#This Row],[days2]])</f>
        <v>2.6425640253200373</v>
      </c>
      <c r="O2363" s="42">
        <f>IF(Tabela1[[#This Row],[Entry]]=$B$1,Tabela1[[#This Row],[real]],Tabela1[[#This Row],[L]]/($B$1-Tabela1[[#This Row],[Entry]]))</f>
        <v>2.6289837556190387</v>
      </c>
      <c r="P2363" s="115">
        <v>879.64510864246586</v>
      </c>
      <c r="Q2363" s="43">
        <f>MIN(500,$B$1-Tabela1[[#This Row],[Entry]])</f>
        <v>500</v>
      </c>
      <c r="R2363" s="559">
        <f>(0.25-Tabela1[[#This Row],[days]]/2000)*$L$2+(Tabela1[[#This Row],[days]]/2000+0.75)*(IF(Tabela1[[#This Row],[real]]&gt;Tabela1[[#This Row],[AV2]],0.4*Tabela1[[#This Row],[real]]+0.6*Tabela1[[#This Row],[AV2]],Tabela1[[#This Row],[AV2]]))</f>
        <v>2.6425640253200373</v>
      </c>
      <c r="S2363" s="42">
        <f>Tabela1[[#This Row],[real]]-Tabela1[[#This Row],[AV2]]</f>
        <v>-1.1407708293798002E-3</v>
      </c>
      <c r="T2363" s="64">
        <f>Tabela1[[#This Row],[real]]/Tabela1[[#This Row],[AV2]]</f>
        <v>0.99956830910492633</v>
      </c>
      <c r="U2363" s="172">
        <v>43184</v>
      </c>
      <c r="V2363" s="191" t="s">
        <v>3969</v>
      </c>
      <c r="W2363" s="191"/>
      <c r="X2363" s="2"/>
      <c r="Y2363" s="2"/>
    </row>
    <row r="2364" spans="1:25" x14ac:dyDescent="0.2">
      <c r="A2364" s="65">
        <v>167833</v>
      </c>
      <c r="B2364" s="65" t="s">
        <v>421</v>
      </c>
      <c r="C2364" s="65" t="s">
        <v>2440</v>
      </c>
      <c r="D2364" s="39">
        <v>3</v>
      </c>
      <c r="E2364" s="41">
        <v>2.8913453845564905</v>
      </c>
      <c r="F2364" s="116">
        <v>1991</v>
      </c>
      <c r="G23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4" s="39"/>
      <c r="I2364" s="41">
        <v>0.47</v>
      </c>
      <c r="J2364" s="23">
        <f>(Tabela1[[#This Row],[real]]-1)^3/Tabela1[[#This Row],[Z]]*0.00002</f>
        <v>2.8790199191471938E-4</v>
      </c>
      <c r="K2364" s="66">
        <v>2489.2767920398642</v>
      </c>
      <c r="L2364" s="66">
        <v>4210.1958541847007</v>
      </c>
      <c r="M2364" s="67">
        <v>42409</v>
      </c>
      <c r="N2364" s="22">
        <f>IF(Tabela1[[#This Row],[Entry]]=$B$1,Tabela1[[#This Row],[real]],Tabela1[[#This Row],[L2]]/Tabela1[[#This Row],[days2]])</f>
        <v>2.8298648711654888</v>
      </c>
      <c r="O2364" s="42">
        <f>IF(Tabela1[[#This Row],[Entry]]=$B$1,Tabela1[[#This Row],[real]],Tabela1[[#This Row],[L]]/($B$1-Tabela1[[#This Row],[Entry]]))</f>
        <v>2.7937596908989386</v>
      </c>
      <c r="P2364" s="115">
        <v>879.64510864246586</v>
      </c>
      <c r="Q2364" s="43">
        <f>MIN(500,$B$1-Tabela1[[#This Row],[Entry]])</f>
        <v>500</v>
      </c>
      <c r="R2364" s="41">
        <f>(0.25-Tabela1[[#This Row],[days]]/2000)*$L$2+(Tabela1[[#This Row],[days]]/2000+0.75)*(IF(Tabela1[[#This Row],[real]]&gt;Tabela1[[#This Row],[AV2]],0.4*Tabela1[[#This Row],[real]]+0.6*Tabela1[[#This Row],[AV2]],Tabela1[[#This Row],[AV2]]))</f>
        <v>2.8544570765218893</v>
      </c>
      <c r="S2364" s="42">
        <f>Tabela1[[#This Row],[real]]-Tabela1[[#This Row],[AV2]]</f>
        <v>6.148051339100169E-2</v>
      </c>
      <c r="T2364" s="64">
        <f>Tabela1[[#This Row],[real]]/Tabela1[[#This Row],[AV2]]</f>
        <v>1.0217256004049695</v>
      </c>
      <c r="U2364" s="172">
        <v>43184</v>
      </c>
      <c r="V2364" s="191" t="s">
        <v>3940</v>
      </c>
      <c r="W2364" s="191"/>
      <c r="X2364" s="2"/>
      <c r="Y2364" s="2"/>
    </row>
    <row r="2365" spans="1:25" x14ac:dyDescent="0.2">
      <c r="A2365" s="65">
        <v>4531286</v>
      </c>
      <c r="B2365" s="65" t="s">
        <v>2013</v>
      </c>
      <c r="C2365" s="65" t="s">
        <v>2014</v>
      </c>
      <c r="D2365" s="39">
        <v>3</v>
      </c>
      <c r="E2365" s="41">
        <v>2.9054611730608029</v>
      </c>
      <c r="F2365" s="116">
        <v>2013</v>
      </c>
      <c r="G23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5" s="39"/>
      <c r="I2365" s="41">
        <v>0.5</v>
      </c>
      <c r="J2365" s="23">
        <f>(Tabela1[[#This Row],[real]]-1)^3/Tabela1[[#This Row],[Z]]*0.00002</f>
        <v>2.7673258665074428E-4</v>
      </c>
      <c r="K2365" s="66">
        <v>2640.8791623587599</v>
      </c>
      <c r="L2365" s="66">
        <v>4531.5095620443644</v>
      </c>
      <c r="M2365" s="67">
        <v>42409</v>
      </c>
      <c r="N2365" s="22">
        <f>IF(Tabela1[[#This Row],[Entry]]=$B$1,Tabela1[[#This Row],[real]],Tabela1[[#This Row],[L2]]/Tabela1[[#This Row],[days2]])</f>
        <v>3.0022097962147054</v>
      </c>
      <c r="O2365" s="42">
        <f>IF(Tabela1[[#This Row],[Entry]]=$B$1,Tabela1[[#This Row],[real]],Tabela1[[#This Row],[L]]/($B$1-Tabela1[[#This Row],[Entry]]))</f>
        <v>3.0069738301555171</v>
      </c>
      <c r="P2365" s="115">
        <v>879.64510864246586</v>
      </c>
      <c r="Q2365" s="43">
        <f>MIN(500,$B$1-Tabela1[[#This Row],[Entry]])</f>
        <v>500</v>
      </c>
      <c r="R2365" s="41">
        <f>(0.25-Tabela1[[#This Row],[days]]/2000)*$L$2+(Tabela1[[#This Row],[days]]/2000+0.75)*(IF(Tabela1[[#This Row],[real]]&gt;Tabela1[[#This Row],[AV2]],0.4*Tabela1[[#This Row],[real]]+0.6*Tabela1[[#This Row],[AV2]],Tabela1[[#This Row],[AV2]]))</f>
        <v>3.0022097962147054</v>
      </c>
      <c r="S2365" s="42">
        <f>Tabela1[[#This Row],[real]]-Tabela1[[#This Row],[AV2]]</f>
        <v>-9.6748623153902535E-2</v>
      </c>
      <c r="T2365" s="64">
        <f>Tabela1[[#This Row],[real]]/Tabela1[[#This Row],[AV2]]</f>
        <v>0.96777419643494378</v>
      </c>
      <c r="U2365" s="168">
        <v>43184</v>
      </c>
      <c r="V2365" s="191" t="s">
        <v>3966</v>
      </c>
      <c r="W2365" s="191"/>
      <c r="X2365" s="2"/>
      <c r="Y2365" s="2"/>
    </row>
    <row r="2366" spans="1:25" x14ac:dyDescent="0.2">
      <c r="A2366" s="65">
        <v>4450008</v>
      </c>
      <c r="B2366" s="65" t="s">
        <v>422</v>
      </c>
      <c r="C2366" s="65" t="s">
        <v>422</v>
      </c>
      <c r="D2366" s="39">
        <v>3</v>
      </c>
      <c r="E2366" s="41">
        <v>2.9523581447547849</v>
      </c>
      <c r="F2366" s="116">
        <v>2013</v>
      </c>
      <c r="G23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6" s="39"/>
      <c r="I2366" s="41">
        <v>0.45999999999999996</v>
      </c>
      <c r="J2366" s="23">
        <f>(Tabela1[[#This Row],[real]]-1)^3/Tabela1[[#This Row],[Z]]*0.00002</f>
        <v>3.2355687305898239E-4</v>
      </c>
      <c r="K2366" s="66">
        <v>2526.126449446233</v>
      </c>
      <c r="L2366" s="66">
        <v>4260.8558195357236</v>
      </c>
      <c r="M2366" s="67">
        <v>42409</v>
      </c>
      <c r="N2366" s="22">
        <f>IF(Tabela1[[#This Row],[Entry]]=$B$1,Tabela1[[#This Row],[real]],Tabela1[[#This Row],[L2]]/Tabela1[[#This Row],[days2]])</f>
        <v>2.8717563760966516</v>
      </c>
      <c r="O2366" s="42">
        <f>IF(Tabela1[[#This Row],[Entry]]=$B$1,Tabela1[[#This Row],[real]],Tabela1[[#This Row],[L]]/($B$1-Tabela1[[#This Row],[Entry]]))</f>
        <v>2.8273761244430813</v>
      </c>
      <c r="P2366" s="115">
        <v>879.64510864246586</v>
      </c>
      <c r="Q2366" s="43">
        <f>MIN(500,$B$1-Tabela1[[#This Row],[Entry]])</f>
        <v>500</v>
      </c>
      <c r="R2366" s="41">
        <f>(0.25-Tabela1[[#This Row],[days]]/2000)*$L$2+(Tabela1[[#This Row],[days]]/2000+0.75)*(IF(Tabela1[[#This Row],[real]]&gt;Tabela1[[#This Row],[AV2]],0.4*Tabela1[[#This Row],[real]]+0.6*Tabela1[[#This Row],[AV2]],Tabela1[[#This Row],[AV2]]))</f>
        <v>2.9039970835599047</v>
      </c>
      <c r="S2366" s="42">
        <f>Tabela1[[#This Row],[real]]-Tabela1[[#This Row],[AV2]]</f>
        <v>8.0601768658133288E-2</v>
      </c>
      <c r="T2366" s="64">
        <f>Tabela1[[#This Row],[real]]/Tabela1[[#This Row],[AV2]]</f>
        <v>1.0280670635326277</v>
      </c>
      <c r="U2366" s="168">
        <v>43184</v>
      </c>
      <c r="V2366" s="191" t="s">
        <v>3968</v>
      </c>
      <c r="W2366" s="191"/>
      <c r="X2366" s="2"/>
      <c r="Y2366" s="2"/>
    </row>
    <row r="2367" spans="1:25" x14ac:dyDescent="0.2">
      <c r="A2367" s="65">
        <v>1433</v>
      </c>
      <c r="B2367" s="65" t="s">
        <v>2914</v>
      </c>
      <c r="C2367" s="65" t="s">
        <v>2992</v>
      </c>
      <c r="D2367" s="39">
        <v>3</v>
      </c>
      <c r="E2367" s="41">
        <v>3.1913821294251727</v>
      </c>
      <c r="F2367" s="116">
        <v>1977</v>
      </c>
      <c r="G23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7" s="39"/>
      <c r="I2367" s="41">
        <v>0.43</v>
      </c>
      <c r="J2367" s="23">
        <f>(Tabela1[[#This Row],[real]]-1)^3/Tabela1[[#This Row],[Z]]*0.00002</f>
        <v>4.8945851376742109E-4</v>
      </c>
      <c r="K2367" s="66">
        <v>2551.2559822056405</v>
      </c>
      <c r="L2367" s="66">
        <v>4201.7104302167672</v>
      </c>
      <c r="M2367" s="67">
        <v>42613</v>
      </c>
      <c r="N2367" s="22">
        <f>IF(Tabela1[[#This Row],[Entry]]=$B$1,Tabela1[[#This Row],[real]],Tabela1[[#This Row],[L2]]/Tabela1[[#This Row],[days2]])</f>
        <v>3.2506361910000101</v>
      </c>
      <c r="O2367" s="42">
        <f>IF(Tabela1[[#This Row],[Entry]]=$B$1,Tabela1[[#This Row],[real]],Tabela1[[#This Row],[L]]/($B$1-Tabela1[[#This Row],[Entry]]))</f>
        <v>3.2246434614096446</v>
      </c>
      <c r="P2367" s="115">
        <v>784.84820579715029</v>
      </c>
      <c r="Q2367" s="43">
        <f>MIN(500,$B$1-Tabela1[[#This Row],[Entry]])</f>
        <v>500</v>
      </c>
      <c r="R2367" s="41">
        <f>(0.25-Tabela1[[#This Row],[days]]/2000)*$L$2+(Tabela1[[#This Row],[days]]/2000+0.75)*(IF(Tabela1[[#This Row],[real]]&gt;Tabela1[[#This Row],[AV2]],0.4*Tabela1[[#This Row],[real]]+0.6*Tabela1[[#This Row],[AV2]],Tabela1[[#This Row],[AV2]]))</f>
        <v>3.2506361910000101</v>
      </c>
      <c r="S2367" s="42">
        <f>Tabela1[[#This Row],[real]]-Tabela1[[#This Row],[AV2]]</f>
        <v>-5.9254061574837369E-2</v>
      </c>
      <c r="T2367" s="64">
        <f>Tabela1[[#This Row],[real]]/Tabela1[[#This Row],[AV2]]</f>
        <v>0.98177154929275279</v>
      </c>
      <c r="U2367" s="168">
        <v>43184</v>
      </c>
      <c r="V2367" s="191" t="s">
        <v>3952</v>
      </c>
      <c r="W2367" s="191"/>
      <c r="X2367" s="2"/>
    </row>
    <row r="2368" spans="1:25" x14ac:dyDescent="0.2">
      <c r="A2368" s="65">
        <v>2386800</v>
      </c>
      <c r="B2368" s="65" t="s">
        <v>1413</v>
      </c>
      <c r="C2368" s="65" t="s">
        <v>1463</v>
      </c>
      <c r="D2368" s="39">
        <v>3.5</v>
      </c>
      <c r="E2368" s="41">
        <v>3.3356035331373839</v>
      </c>
      <c r="F2368" s="116">
        <v>2009</v>
      </c>
      <c r="G23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8" s="39"/>
      <c r="I2368" s="41">
        <v>0.64999999999999991</v>
      </c>
      <c r="J2368" s="23">
        <f>(Tabela1[[#This Row],[real]]-1)^3/Tabela1[[#This Row],[Z]]*0.00002</f>
        <v>3.9202522222113098E-4</v>
      </c>
      <c r="K2368" s="66">
        <v>2820.7906779556929</v>
      </c>
      <c r="L2368" s="66">
        <v>4739.2120625613679</v>
      </c>
      <c r="M2368" s="67">
        <v>42409</v>
      </c>
      <c r="N2368" s="22">
        <f>IF(Tabela1[[#This Row],[Entry]]=$B$1,Tabela1[[#This Row],[real]],Tabela1[[#This Row],[L2]]/Tabela1[[#This Row],[days2]])</f>
        <v>3.2067371832589942</v>
      </c>
      <c r="O2368" s="42">
        <f>IF(Tabela1[[#This Row],[Entry]]=$B$1,Tabela1[[#This Row],[real]],Tabela1[[#This Row],[L]]/($B$1-Tabela1[[#This Row],[Entry]]))</f>
        <v>3.1447989798018368</v>
      </c>
      <c r="P2368" s="115">
        <v>879.64510864246586</v>
      </c>
      <c r="Q2368" s="43">
        <f>MIN(500,$B$1-Tabela1[[#This Row],[Entry]])</f>
        <v>500</v>
      </c>
      <c r="R2368" s="41">
        <f>(0.25-Tabela1[[#This Row],[days]]/2000)*$L$2+(Tabela1[[#This Row],[days]]/2000+0.75)*(IF(Tabela1[[#This Row],[real]]&gt;Tabela1[[#This Row],[AV2]],0.4*Tabela1[[#This Row],[real]]+0.6*Tabela1[[#This Row],[AV2]],Tabela1[[#This Row],[AV2]]))</f>
        <v>3.2582837232103499</v>
      </c>
      <c r="S2368" s="42">
        <f>Tabela1[[#This Row],[real]]-Tabela1[[#This Row],[AV2]]</f>
        <v>0.12886634987838974</v>
      </c>
      <c r="T2368" s="64">
        <f>Tabela1[[#This Row],[real]]/Tabela1[[#This Row],[AV2]]</f>
        <v>1.0401861276786717</v>
      </c>
      <c r="U2368" s="168">
        <v>43184</v>
      </c>
      <c r="V2368" s="191" t="s">
        <v>3967</v>
      </c>
      <c r="W2368" s="191"/>
      <c r="X2368" s="2"/>
    </row>
    <row r="2369" spans="1:24" x14ac:dyDescent="0.2">
      <c r="A2369" s="65">
        <v>43266</v>
      </c>
      <c r="B2369" s="65" t="s">
        <v>1683</v>
      </c>
      <c r="C2369" s="65" t="s">
        <v>1684</v>
      </c>
      <c r="D2369" s="39">
        <v>3</v>
      </c>
      <c r="E2369" s="41">
        <v>2.8305231640759891</v>
      </c>
      <c r="F2369" s="116">
        <v>2002</v>
      </c>
      <c r="G23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69" s="39"/>
      <c r="I2369" s="41">
        <v>0.43999999999999995</v>
      </c>
      <c r="J2369" s="23">
        <f>(Tabela1[[#This Row],[real]]-1)^3/Tabela1[[#This Row],[Z]]*0.00002</f>
        <v>2.7880657160372739E-4</v>
      </c>
      <c r="K2369" s="66">
        <v>2442.3796345771666</v>
      </c>
      <c r="L2369" s="66">
        <v>4133.1045757310567</v>
      </c>
      <c r="M2369" s="67">
        <v>42409</v>
      </c>
      <c r="N2369" s="22">
        <f>IF(Tabela1[[#This Row],[Entry]]=$B$1,Tabela1[[#This Row],[real]],Tabela1[[#This Row],[L2]]/Tabela1[[#This Row],[days2]])</f>
        <v>2.7765511461166761</v>
      </c>
      <c r="O2369" s="42">
        <f>IF(Tabela1[[#This Row],[Entry]]=$B$1,Tabela1[[#This Row],[real]],Tabela1[[#This Row],[L]]/($B$1-Tabela1[[#This Row],[Entry]]))</f>
        <v>2.7426042307438996</v>
      </c>
      <c r="P2369" s="115">
        <v>879.64510864246586</v>
      </c>
      <c r="Q2369" s="43">
        <f>MIN(500,$B$1-Tabela1[[#This Row],[Entry]])</f>
        <v>500</v>
      </c>
      <c r="R2369" s="41">
        <f>(0.25-Tabela1[[#This Row],[days]]/2000)*$L$2+(Tabela1[[#This Row],[days]]/2000+0.75)*(IF(Tabela1[[#This Row],[real]]&gt;Tabela1[[#This Row],[AV2]],0.4*Tabela1[[#This Row],[real]]+0.6*Tabela1[[#This Row],[AV2]],Tabela1[[#This Row],[AV2]]))</f>
        <v>2.7981399533004012</v>
      </c>
      <c r="S2369" s="42">
        <f>Tabela1[[#This Row],[real]]-Tabela1[[#This Row],[AV2]]</f>
        <v>5.3972017959313057E-2</v>
      </c>
      <c r="T2369" s="64">
        <f>Tabela1[[#This Row],[real]]/Tabela1[[#This Row],[AV2]]</f>
        <v>1.0194385102665222</v>
      </c>
      <c r="U2369" s="172">
        <v>43183</v>
      </c>
      <c r="V2369" s="191" t="s">
        <v>3979</v>
      </c>
      <c r="W2369" s="191"/>
      <c r="X2369" s="2"/>
    </row>
    <row r="2370" spans="1:24" x14ac:dyDescent="0.2">
      <c r="A2370" s="184">
        <v>19521</v>
      </c>
      <c r="B2370" s="184" t="s">
        <v>3910</v>
      </c>
      <c r="C2370" s="184" t="s">
        <v>3911</v>
      </c>
      <c r="D2370" s="185">
        <v>3</v>
      </c>
      <c r="E2370" s="186">
        <v>2.9396482939256772</v>
      </c>
      <c r="F2370" s="116">
        <v>1980</v>
      </c>
      <c r="G23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0" s="185"/>
      <c r="I2370" s="186">
        <v>0.37</v>
      </c>
      <c r="J2370" s="178">
        <f>(Tabela1[[#This Row],[real]]-1)^3/Tabela1[[#This Row],[Z]]*0.00002</f>
        <v>3.9445479334756855E-4</v>
      </c>
      <c r="K2370" s="188">
        <v>1618.4919418642176</v>
      </c>
      <c r="L2370" s="66">
        <v>2303.6904463960477</v>
      </c>
      <c r="M2370" s="183">
        <v>43183</v>
      </c>
      <c r="N2370" s="181">
        <f>IF(Tabela1[[#This Row],[Entry]]=$B$1,Tabela1[[#This Row],[real]],Tabela1[[#This Row],[L2]]/Tabela1[[#This Row],[days2]])</f>
        <v>3.1142168093793861</v>
      </c>
      <c r="O2370" s="189">
        <f>IF(Tabela1[[#This Row],[Entry]]=$B$1,Tabela1[[#This Row],[real]],Tabela1[[#This Row],[L]]/($B$1-Tabela1[[#This Row],[Entry]]))</f>
        <v>3.1428246199127527</v>
      </c>
      <c r="P2370" s="187">
        <v>519.71074621062019</v>
      </c>
      <c r="Q2370" s="190">
        <f>MIN(500,$B$1-Tabela1[[#This Row],[Entry]])</f>
        <v>500</v>
      </c>
      <c r="R2370" s="186">
        <f>(0.25-Tabela1[[#This Row],[days]]/2000)*$L$2+(Tabela1[[#This Row],[days]]/2000+0.75)*(IF(Tabela1[[#This Row],[real]]&gt;Tabela1[[#This Row],[AV2]],0.4*Tabela1[[#This Row],[real]]+0.6*Tabela1[[#This Row],[AV2]],Tabela1[[#This Row],[AV2]]))</f>
        <v>3.1142168093793861</v>
      </c>
      <c r="S2370" s="189">
        <f>Tabela1[[#This Row],[real]]-Tabela1[[#This Row],[AV2]]</f>
        <v>-0.17456851545370888</v>
      </c>
      <c r="T2370" s="189">
        <f>Tabela1[[#This Row],[real]]/Tabela1[[#This Row],[AV2]]</f>
        <v>0.94394464928455069</v>
      </c>
      <c r="U2370" s="183">
        <v>43183</v>
      </c>
      <c r="V2370" s="191" t="s">
        <v>3942</v>
      </c>
      <c r="W2370" s="191"/>
      <c r="X2370" s="2"/>
    </row>
    <row r="2371" spans="1:24" x14ac:dyDescent="0.2">
      <c r="A2371" s="65">
        <v>3949679</v>
      </c>
      <c r="B2371" s="65" t="s">
        <v>2088</v>
      </c>
      <c r="C2371" s="65" t="s">
        <v>2089</v>
      </c>
      <c r="D2371" s="39">
        <v>3</v>
      </c>
      <c r="E2371" s="41">
        <v>2.9934570217120831</v>
      </c>
      <c r="F2371" s="116">
        <v>2009</v>
      </c>
      <c r="G23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1" s="39"/>
      <c r="I2371" s="41">
        <v>0.5</v>
      </c>
      <c r="J2371" s="23">
        <f>(Tabela1[[#This Row],[real]]-1)^3/Tabela1[[#This Row],[Z]]*0.00002</f>
        <v>3.168696337530263E-4</v>
      </c>
      <c r="K2371" s="66">
        <v>2693.7393240768556</v>
      </c>
      <c r="L2371" s="66">
        <v>4606.4906802848373</v>
      </c>
      <c r="M2371" s="67">
        <v>42409</v>
      </c>
      <c r="N2371" s="22">
        <f>IF(Tabela1[[#This Row],[Entry]]=$B$1,Tabela1[[#This Row],[real]],Tabela1[[#This Row],[L2]]/Tabela1[[#This Row],[days2]])</f>
        <v>3.0623023962857427</v>
      </c>
      <c r="O2371" s="42">
        <f>IF(Tabela1[[#This Row],[Entry]]=$B$1,Tabela1[[#This Row],[real]],Tabela1[[#This Row],[L]]/($B$1-Tabela1[[#This Row],[Entry]]))</f>
        <v>3.0567290512839</v>
      </c>
      <c r="P2371" s="115">
        <v>879.64510864246586</v>
      </c>
      <c r="Q2371" s="43">
        <f>MIN(500,$B$1-Tabela1[[#This Row],[Entry]])</f>
        <v>500</v>
      </c>
      <c r="R2371" s="41">
        <f>(0.25-Tabela1[[#This Row],[days]]/2000)*$L$2+(Tabela1[[#This Row],[days]]/2000+0.75)*(IF(Tabela1[[#This Row],[real]]&gt;Tabela1[[#This Row],[AV2]],0.4*Tabela1[[#This Row],[real]]+0.6*Tabela1[[#This Row],[AV2]],Tabela1[[#This Row],[AV2]]))</f>
        <v>3.0623023962857427</v>
      </c>
      <c r="S2371" s="42">
        <f>Tabela1[[#This Row],[real]]-Tabela1[[#This Row],[AV2]]</f>
        <v>-6.884537457365969E-2</v>
      </c>
      <c r="T2371" s="64">
        <f>Tabela1[[#This Row],[real]]/Tabela1[[#This Row],[AV2]]</f>
        <v>0.9775184270968269</v>
      </c>
      <c r="U2371" s="172">
        <v>43183</v>
      </c>
      <c r="V2371" s="191" t="s">
        <v>3978</v>
      </c>
      <c r="W2371" s="191"/>
      <c r="X2371" s="2"/>
    </row>
    <row r="2372" spans="1:24" x14ac:dyDescent="0.2">
      <c r="A2372" s="184">
        <v>139215</v>
      </c>
      <c r="B2372" s="184" t="s">
        <v>2488</v>
      </c>
      <c r="C2372" s="184" t="s">
        <v>3912</v>
      </c>
      <c r="D2372" s="185">
        <v>3.5</v>
      </c>
      <c r="E2372" s="186">
        <v>3.2520293243996941</v>
      </c>
      <c r="F2372" s="116">
        <v>1995</v>
      </c>
      <c r="G23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2" s="185">
        <v>3</v>
      </c>
      <c r="I2372" s="186">
        <v>0.38</v>
      </c>
      <c r="J2372" s="178">
        <f>(Tabela1[[#This Row],[real]]-1)^3/Tabela1[[#This Row],[Z]]*0.00002</f>
        <v>6.0113016685477301E-4</v>
      </c>
      <c r="K2372" s="188">
        <v>1834.3629662040298</v>
      </c>
      <c r="L2372" s="66">
        <v>2621.5708296763037</v>
      </c>
      <c r="M2372" s="183">
        <v>43183</v>
      </c>
      <c r="N2372" s="181">
        <f>IF(Tabela1[[#This Row],[Entry]]=$B$1,Tabela1[[#This Row],[real]],Tabela1[[#This Row],[L2]]/Tabela1[[#This Row],[days2]])</f>
        <v>3.5295844459229788</v>
      </c>
      <c r="O2372" s="189">
        <f>IF(Tabela1[[#This Row],[Entry]]=$B$1,Tabela1[[#This Row],[real]],Tabela1[[#This Row],[L]]/($B$1-Tabela1[[#This Row],[Entry]]))</f>
        <v>3.5764949927371128</v>
      </c>
      <c r="P2372" s="187">
        <v>519.71074621062019</v>
      </c>
      <c r="Q2372" s="190">
        <f>MIN(500,$B$1-Tabela1[[#This Row],[Entry]])</f>
        <v>500</v>
      </c>
      <c r="R2372" s="186">
        <f>(0.25-Tabela1[[#This Row],[days]]/2000)*$L$2+(Tabela1[[#This Row],[days]]/2000+0.75)*(IF(Tabela1[[#This Row],[real]]&gt;Tabela1[[#This Row],[AV2]],0.4*Tabela1[[#This Row],[real]]+0.6*Tabela1[[#This Row],[AV2]],Tabela1[[#This Row],[AV2]]))</f>
        <v>3.5295844459229788</v>
      </c>
      <c r="S2372" s="189">
        <f>Tabela1[[#This Row],[real]]-Tabela1[[#This Row],[AV2]]</f>
        <v>-0.27755512152328476</v>
      </c>
      <c r="T2372" s="189">
        <f>Tabela1[[#This Row],[real]]/Tabela1[[#This Row],[AV2]]</f>
        <v>0.9213632296448131</v>
      </c>
      <c r="U2372" s="183">
        <v>43183</v>
      </c>
      <c r="V2372" s="191" t="s">
        <v>3974</v>
      </c>
      <c r="W2372" s="191"/>
      <c r="X2372" s="2"/>
    </row>
    <row r="2373" spans="1:24" x14ac:dyDescent="0.2">
      <c r="A2373" s="65">
        <v>51360</v>
      </c>
      <c r="B2373" s="65" t="s">
        <v>2525</v>
      </c>
      <c r="C2373" s="65" t="s">
        <v>2525</v>
      </c>
      <c r="D2373" s="39">
        <v>3.5</v>
      </c>
      <c r="E2373" s="41">
        <v>3.4088486582336932</v>
      </c>
      <c r="F2373" s="116">
        <v>1991</v>
      </c>
      <c r="G23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3" s="39"/>
      <c r="I2373" s="41">
        <v>0.62999999999999989</v>
      </c>
      <c r="J2373" s="23">
        <f>(Tabela1[[#This Row],[real]]-1)^3/Tabela1[[#This Row],[Z]]*0.00002</f>
        <v>4.4372918279794884E-4</v>
      </c>
      <c r="K2373" s="66">
        <v>3206.2451074720525</v>
      </c>
      <c r="L2373" s="66">
        <v>5534.4284584365269</v>
      </c>
      <c r="M2373" s="67">
        <v>42409</v>
      </c>
      <c r="N2373" s="22">
        <f>IF(Tabela1[[#This Row],[Entry]]=$B$1,Tabela1[[#This Row],[real]],Tabela1[[#This Row],[L2]]/Tabela1[[#This Row],[days2]])</f>
        <v>3.6449302974243438</v>
      </c>
      <c r="O2373" s="42">
        <f>IF(Tabela1[[#This Row],[Entry]]=$B$1,Tabela1[[#This Row],[real]],Tabela1[[#This Row],[L]]/($B$1-Tabela1[[#This Row],[Entry]]))</f>
        <v>3.6724807288895334</v>
      </c>
      <c r="P2373" s="115">
        <v>879.64510864246586</v>
      </c>
      <c r="Q2373" s="43">
        <f>MIN(500,$B$1-Tabela1[[#This Row],[Entry]])</f>
        <v>500</v>
      </c>
      <c r="R2373" s="41">
        <f>(0.25-Tabela1[[#This Row],[days]]/2000)*$L$2+(Tabela1[[#This Row],[days]]/2000+0.75)*(IF(Tabela1[[#This Row],[real]]&gt;Tabela1[[#This Row],[AV2]],0.4*Tabela1[[#This Row],[real]]+0.6*Tabela1[[#This Row],[AV2]],Tabela1[[#This Row],[AV2]]))</f>
        <v>3.6449302974243438</v>
      </c>
      <c r="S2373" s="42">
        <f>Tabela1[[#This Row],[real]]-Tabela1[[#This Row],[AV2]]</f>
        <v>-0.23608163919065062</v>
      </c>
      <c r="T2373" s="64">
        <f>Tabela1[[#This Row],[real]]/Tabela1[[#This Row],[AV2]]</f>
        <v>0.93523013612702677</v>
      </c>
      <c r="U2373" s="168">
        <v>43183</v>
      </c>
      <c r="V2373" s="191" t="s">
        <v>3971</v>
      </c>
      <c r="W2373" s="191"/>
      <c r="X2373" s="2"/>
    </row>
    <row r="2374" spans="1:24" x14ac:dyDescent="0.2">
      <c r="A2374" s="65">
        <v>663662</v>
      </c>
      <c r="B2374" s="65" t="s">
        <v>1765</v>
      </c>
      <c r="C2374" s="65" t="s">
        <v>1766</v>
      </c>
      <c r="D2374" s="39">
        <v>3.5</v>
      </c>
      <c r="E2374" s="41">
        <v>3.4992245341515615</v>
      </c>
      <c r="F2374" s="116">
        <v>2007</v>
      </c>
      <c r="G23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4" s="39"/>
      <c r="I2374" s="41">
        <v>0.77999999999999992</v>
      </c>
      <c r="J2374" s="23">
        <f>(Tabela1[[#This Row],[real]]-1)^3/Tabela1[[#This Row],[Z]]*0.00002</f>
        <v>4.0026832115333516E-4</v>
      </c>
      <c r="K2374" s="66">
        <v>3195.0732169529015</v>
      </c>
      <c r="L2374" s="66">
        <v>5480.8097612546098</v>
      </c>
      <c r="M2374" s="67">
        <v>42409</v>
      </c>
      <c r="N2374" s="22">
        <f>IF(Tabela1[[#This Row],[Entry]]=$B$1,Tabela1[[#This Row],[real]],Tabela1[[#This Row],[L2]]/Tabela1[[#This Row],[days2]])</f>
        <v>3.6322298453790958</v>
      </c>
      <c r="O2374" s="42">
        <f>IF(Tabela1[[#This Row],[Entry]]=$B$1,Tabela1[[#This Row],[real]],Tabela1[[#This Row],[L]]/($B$1-Tabela1[[#This Row],[Entry]]))</f>
        <v>3.636900969644731</v>
      </c>
      <c r="P2374" s="115">
        <v>879.64510864246586</v>
      </c>
      <c r="Q2374" s="43">
        <f>MIN(500,$B$1-Tabela1[[#This Row],[Entry]])</f>
        <v>500</v>
      </c>
      <c r="R2374" s="41">
        <f>(0.25-Tabela1[[#This Row],[days]]/2000)*$L$2+(Tabela1[[#This Row],[days]]/2000+0.75)*(IF(Tabela1[[#This Row],[real]]&gt;Tabela1[[#This Row],[AV2]],0.4*Tabela1[[#This Row],[real]]+0.6*Tabela1[[#This Row],[AV2]],Tabela1[[#This Row],[AV2]]))</f>
        <v>3.6322298453790958</v>
      </c>
      <c r="S2374" s="42">
        <f>Tabela1[[#This Row],[real]]-Tabela1[[#This Row],[AV2]]</f>
        <v>-0.13300531122753423</v>
      </c>
      <c r="T2374" s="64">
        <f>Tabela1[[#This Row],[real]]/Tabela1[[#This Row],[AV2]]</f>
        <v>0.96338191224414316</v>
      </c>
      <c r="U2374" s="168">
        <v>43183</v>
      </c>
      <c r="V2374" s="191" t="s">
        <v>3941</v>
      </c>
      <c r="W2374" s="191"/>
      <c r="X2374" s="2"/>
    </row>
    <row r="2375" spans="1:24" x14ac:dyDescent="0.2">
      <c r="A2375" s="10">
        <v>4184585</v>
      </c>
      <c r="B2375" s="10" t="s">
        <v>451</v>
      </c>
      <c r="C2375" s="10" t="s">
        <v>980</v>
      </c>
      <c r="D2375" s="2">
        <v>4</v>
      </c>
      <c r="E2375" s="21">
        <v>3.6496944895212975</v>
      </c>
      <c r="F2375" s="116">
        <v>2012</v>
      </c>
      <c r="G23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4.8600162452133162</v>
      </c>
      <c r="H2375" s="39"/>
      <c r="I2375" s="21">
        <v>0.71999999999999986</v>
      </c>
      <c r="J2375" s="23">
        <f>(Tabela1[[#This Row],[real]]-1)^3/Tabela1[[#This Row],[Z]]*0.00002</f>
        <v>5.1675526111077258E-4</v>
      </c>
      <c r="K2375" s="24">
        <v>3398.1181590774686</v>
      </c>
      <c r="L2375" s="66">
        <v>5845.4042487976294</v>
      </c>
      <c r="M2375" s="1">
        <v>42409</v>
      </c>
      <c r="N2375" s="22">
        <f>IF(Tabela1[[#This Row],[Entry]]=$B$1,Tabela1[[#This Row],[real]],Tabela1[[#This Row],[L2]]/Tabela1[[#This Row],[days2]])</f>
        <v>3.8630558229576231</v>
      </c>
      <c r="O2375" s="22">
        <f>IF(Tabela1[[#This Row],[Entry]]=$B$1,Tabela1[[#This Row],[real]],Tabela1[[#This Row],[L]]/($B$1-Tabela1[[#This Row],[Entry]]))</f>
        <v>3.8788349361629924</v>
      </c>
      <c r="P2375" s="35">
        <v>879.64510864246586</v>
      </c>
      <c r="Q2375" s="3">
        <f>MIN(500,$B$1-Tabela1[[#This Row],[Entry]])</f>
        <v>500</v>
      </c>
      <c r="R2375" s="21">
        <f>(0.25-Tabela1[[#This Row],[days]]/2000)*$L$2+(Tabela1[[#This Row],[days]]/2000+0.75)*(IF(Tabela1[[#This Row],[real]]&gt;Tabela1[[#This Row],[AV2]],0.4*Tabela1[[#This Row],[real]]+0.6*Tabela1[[#This Row],[AV2]],Tabela1[[#This Row],[AV2]]))</f>
        <v>3.8630558229576231</v>
      </c>
      <c r="S2375" s="22">
        <f>Tabela1[[#This Row],[real]]-Tabela1[[#This Row],[AV2]]</f>
        <v>-0.21336133343632557</v>
      </c>
      <c r="T2375" s="47">
        <f>Tabela1[[#This Row],[real]]/Tabela1[[#This Row],[AV2]]</f>
        <v>0.94476876772829743</v>
      </c>
      <c r="U2375" s="168">
        <v>43182</v>
      </c>
      <c r="V2375" s="191" t="s">
        <v>3968</v>
      </c>
      <c r="W2375" s="191"/>
      <c r="X2375" s="2"/>
    </row>
    <row r="2376" spans="1:24" x14ac:dyDescent="0.2">
      <c r="A2376" s="184">
        <v>2713672</v>
      </c>
      <c r="B2376" s="184" t="s">
        <v>3903</v>
      </c>
      <c r="C2376" s="184" t="s">
        <v>3904</v>
      </c>
      <c r="D2376" s="185">
        <v>3</v>
      </c>
      <c r="E2376" s="186">
        <v>2.9325965663568296</v>
      </c>
      <c r="F2376" s="116">
        <v>1994</v>
      </c>
      <c r="G23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6" s="185"/>
      <c r="I2376" s="186">
        <v>0.27999999999999997</v>
      </c>
      <c r="J2376" s="178">
        <f>(Tabela1[[#This Row],[real]]-1)^3/Tabela1[[#This Row],[Z]]*0.00002</f>
        <v>5.155794217615899E-4</v>
      </c>
      <c r="K2376" s="188">
        <v>1653.6422343559018</v>
      </c>
      <c r="L2376" s="66">
        <v>2364.1728784655647</v>
      </c>
      <c r="M2376" s="183">
        <v>43182</v>
      </c>
      <c r="N2376" s="181">
        <f>IF(Tabela1[[#This Row],[Entry]]=$B$1,Tabela1[[#This Row],[real]],Tabela1[[#This Row],[L2]]/Tabela1[[#This Row],[days2]])</f>
        <v>3.1789133637791047</v>
      </c>
      <c r="O2376" s="189">
        <f>IF(Tabela1[[#This Row],[Entry]]=$B$1,Tabela1[[#This Row],[real]],Tabela1[[#This Row],[L]]/($B$1-Tabela1[[#This Row],[Entry]]))</f>
        <v>3.2209439761111236</v>
      </c>
      <c r="P2376" s="187">
        <v>520.19103546440954</v>
      </c>
      <c r="Q2376" s="190">
        <f>MIN(500,$B$1-Tabela1[[#This Row],[Entry]])</f>
        <v>500</v>
      </c>
      <c r="R2376" s="186">
        <f>(0.25-Tabela1[[#This Row],[days]]/2000)*$L$2+(Tabela1[[#This Row],[days]]/2000+0.75)*(IF(Tabela1[[#This Row],[real]]&gt;Tabela1[[#This Row],[AV2]],0.4*Tabela1[[#This Row],[real]]+0.6*Tabela1[[#This Row],[AV2]],Tabela1[[#This Row],[AV2]]))</f>
        <v>3.1789133637791047</v>
      </c>
      <c r="S2376" s="189">
        <f>Tabela1[[#This Row],[real]]-Tabela1[[#This Row],[AV2]]</f>
        <v>-0.24631679742227508</v>
      </c>
      <c r="T2376" s="189">
        <f>Tabela1[[#This Row],[real]]/Tabela1[[#This Row],[AV2]]</f>
        <v>0.92251541038241669</v>
      </c>
      <c r="U2376" s="183">
        <v>43182</v>
      </c>
      <c r="V2376" s="191" t="s">
        <v>3982</v>
      </c>
      <c r="W2376" s="191"/>
      <c r="X2376" s="2"/>
    </row>
    <row r="2377" spans="1:24" x14ac:dyDescent="0.2">
      <c r="A2377" s="65">
        <v>6644905</v>
      </c>
      <c r="B2377" s="65" t="s">
        <v>1786</v>
      </c>
      <c r="C2377" s="65" t="s">
        <v>2268</v>
      </c>
      <c r="D2377" s="39">
        <v>3</v>
      </c>
      <c r="E2377" s="41">
        <v>3.0854553831383962</v>
      </c>
      <c r="F2377" s="116">
        <v>2015</v>
      </c>
      <c r="G23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7" s="39"/>
      <c r="I2377" s="41">
        <v>0.44999999999999996</v>
      </c>
      <c r="J2377" s="23">
        <f>(Tabela1[[#This Row],[real]]-1)^3/Tabela1[[#This Row],[Z]]*0.00002</f>
        <v>4.0310686138262292E-4</v>
      </c>
      <c r="K2377" s="66">
        <v>2771.8561370260554</v>
      </c>
      <c r="L2377" s="66">
        <v>4728.2706813284767</v>
      </c>
      <c r="M2377" s="67">
        <v>42409</v>
      </c>
      <c r="N2377" s="22">
        <f>IF(Tabela1[[#This Row],[Entry]]=$B$1,Tabela1[[#This Row],[real]],Tabela1[[#This Row],[L2]]/Tabela1[[#This Row],[days2]])</f>
        <v>3.1511073156580056</v>
      </c>
      <c r="O2377" s="42">
        <f>IF(Tabela1[[#This Row],[Entry]]=$B$1,Tabela1[[#This Row],[real]],Tabela1[[#This Row],[L]]/($B$1-Tabela1[[#This Row],[Entry]]))</f>
        <v>3.1375386073845233</v>
      </c>
      <c r="P2377" s="115">
        <v>879.64510864246586</v>
      </c>
      <c r="Q2377" s="43">
        <f>MIN(500,$B$1-Tabela1[[#This Row],[Entry]])</f>
        <v>500</v>
      </c>
      <c r="R2377" s="41">
        <f>(0.25-Tabela1[[#This Row],[days]]/2000)*$L$2+(Tabela1[[#This Row],[days]]/2000+0.75)*(IF(Tabela1[[#This Row],[real]]&gt;Tabela1[[#This Row],[AV2]],0.4*Tabela1[[#This Row],[real]]+0.6*Tabela1[[#This Row],[AV2]],Tabela1[[#This Row],[AV2]]))</f>
        <v>3.1511073156580056</v>
      </c>
      <c r="S2377" s="42">
        <f>Tabela1[[#This Row],[real]]-Tabela1[[#This Row],[AV2]]</f>
        <v>-6.5651932519609435E-2</v>
      </c>
      <c r="T2377" s="64">
        <f>Tabela1[[#This Row],[real]]/Tabela1[[#This Row],[AV2]]</f>
        <v>0.97916544060769306</v>
      </c>
      <c r="U2377" s="168">
        <v>43182</v>
      </c>
      <c r="V2377" s="191" t="s">
        <v>3986</v>
      </c>
      <c r="W2377" s="191"/>
      <c r="X2377" s="2"/>
    </row>
    <row r="2378" spans="1:24" x14ac:dyDescent="0.2">
      <c r="A2378" s="65">
        <v>53578</v>
      </c>
      <c r="B2378" s="65" t="s">
        <v>114</v>
      </c>
      <c r="C2378" s="65" t="s">
        <v>2862</v>
      </c>
      <c r="D2378" s="39">
        <v>3</v>
      </c>
      <c r="E2378" s="41">
        <v>3.0965200046765395</v>
      </c>
      <c r="F2378" s="116">
        <v>2001</v>
      </c>
      <c r="G23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8" s="39"/>
      <c r="I2378" s="41">
        <v>0.43</v>
      </c>
      <c r="J2378" s="23">
        <f>(Tabela1[[#This Row],[real]]-1)^3/Tabela1[[#This Row],[Z]]*0.00002</f>
        <v>4.2860632162983908E-4</v>
      </c>
      <c r="K2378" s="66">
        <v>2626.5315701259715</v>
      </c>
      <c r="L2378" s="66">
        <v>4408.0953637897264</v>
      </c>
      <c r="M2378" s="67">
        <v>42542</v>
      </c>
      <c r="N2378" s="22">
        <f>IF(Tabela1[[#This Row],[Entry]]=$B$1,Tabela1[[#This Row],[real]],Tabela1[[#This Row],[L2]]/Tabela1[[#This Row],[days2]])</f>
        <v>3.2115420743774092</v>
      </c>
      <c r="O2378" s="42">
        <f>IF(Tabela1[[#This Row],[Entry]]=$B$1,Tabela1[[#This Row],[real]],Tabela1[[#This Row],[L]]/($B$1-Tabela1[[#This Row],[Entry]]))</f>
        <v>3.2082207887843714</v>
      </c>
      <c r="P2378" s="115">
        <v>817.84124551292132</v>
      </c>
      <c r="Q2378" s="43">
        <f>MIN(500,$B$1-Tabela1[[#This Row],[Entry]])</f>
        <v>500</v>
      </c>
      <c r="R2378" s="41">
        <f>(0.25-Tabela1[[#This Row],[days]]/2000)*$L$2+(Tabela1[[#This Row],[days]]/2000+0.75)*(IF(Tabela1[[#This Row],[real]]&gt;Tabela1[[#This Row],[AV2]],0.4*Tabela1[[#This Row],[real]]+0.6*Tabela1[[#This Row],[AV2]],Tabela1[[#This Row],[AV2]]))</f>
        <v>3.2115420743774092</v>
      </c>
      <c r="S2378" s="42">
        <f>Tabela1[[#This Row],[real]]-Tabela1[[#This Row],[AV2]]</f>
        <v>-0.1150220697008697</v>
      </c>
      <c r="T2378" s="64">
        <f>Tabela1[[#This Row],[real]]/Tabela1[[#This Row],[AV2]]</f>
        <v>0.96418478505433625</v>
      </c>
      <c r="U2378" s="168">
        <v>43182</v>
      </c>
      <c r="V2378" s="191" t="s">
        <v>3985</v>
      </c>
      <c r="W2378" s="191"/>
      <c r="X2378" s="2"/>
    </row>
    <row r="2379" spans="1:24" x14ac:dyDescent="0.2">
      <c r="A2379" s="80">
        <v>8602637</v>
      </c>
      <c r="B2379" s="80" t="s">
        <v>3553</v>
      </c>
      <c r="C2379" s="80" t="s">
        <v>3898</v>
      </c>
      <c r="D2379" s="76">
        <v>3</v>
      </c>
      <c r="E2379" s="77">
        <v>3.1437906162306457</v>
      </c>
      <c r="F2379" s="116">
        <v>2017</v>
      </c>
      <c r="G23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79" s="76"/>
      <c r="I2379" s="77">
        <v>0.36</v>
      </c>
      <c r="J2379" s="161">
        <f>(Tabela1[[#This Row],[real]]-1)^3/Tabela1[[#This Row],[Z]]*0.00002</f>
        <v>5.4736193445825189E-4</v>
      </c>
      <c r="K2379" s="112">
        <v>1766.650932230059</v>
      </c>
      <c r="L2379" s="66">
        <v>2524.6368577936705</v>
      </c>
      <c r="M2379" s="79">
        <v>43181</v>
      </c>
      <c r="N2379" s="47">
        <f>IF(Tabela1[[#This Row],[Entry]]=$B$1,Tabela1[[#This Row],[real]],Tabela1[[#This Row],[L2]]/Tabela1[[#This Row],[days2]])</f>
        <v>3.3930283424409224</v>
      </c>
      <c r="O2379" s="64">
        <f>IF(Tabela1[[#This Row],[Entry]]=$B$1,Tabela1[[#This Row],[real]],Tabela1[[#This Row],[L]]/($B$1-Tabela1[[#This Row],[Entry]]))</f>
        <v>3.4348800786308442</v>
      </c>
      <c r="P2379" s="117">
        <v>520.67084442894509</v>
      </c>
      <c r="Q2379" s="78">
        <f>MIN(500,$B$1-Tabela1[[#This Row],[Entry]])</f>
        <v>500</v>
      </c>
      <c r="R2379" s="77">
        <f>(0.25-Tabela1[[#This Row],[days]]/2000)*$L$2+(Tabela1[[#This Row],[days]]/2000+0.75)*(IF(Tabela1[[#This Row],[real]]&gt;Tabela1[[#This Row],[AV2]],0.4*Tabela1[[#This Row],[real]]+0.6*Tabela1[[#This Row],[AV2]],Tabela1[[#This Row],[AV2]]))</f>
        <v>3.3930283424409224</v>
      </c>
      <c r="S2379" s="64">
        <f>Tabela1[[#This Row],[real]]-Tabela1[[#This Row],[AV2]]</f>
        <v>-0.24923772621027673</v>
      </c>
      <c r="T2379" s="64">
        <f>Tabela1[[#This Row],[real]]/Tabela1[[#This Row],[AV2]]</f>
        <v>0.92654416613833035</v>
      </c>
      <c r="U2379" s="79">
        <v>43181</v>
      </c>
      <c r="V2379" s="191" t="s">
        <v>3988</v>
      </c>
      <c r="W2379" s="191"/>
      <c r="X2379" s="2"/>
    </row>
    <row r="2380" spans="1:24" x14ac:dyDescent="0.2">
      <c r="A2380" s="65">
        <v>3354423</v>
      </c>
      <c r="B2380" s="65" t="s">
        <v>1780</v>
      </c>
      <c r="C2380" s="65" t="s">
        <v>1781</v>
      </c>
      <c r="D2380" s="39">
        <v>3</v>
      </c>
      <c r="E2380" s="41">
        <v>3.0761721595937916</v>
      </c>
      <c r="F2380" s="116">
        <v>2010</v>
      </c>
      <c r="G23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0" s="39"/>
      <c r="I2380" s="41">
        <v>0.49</v>
      </c>
      <c r="J2380" s="23">
        <f>(Tabela1[[#This Row],[real]]-1)^3/Tabela1[[#This Row],[Z]]*0.00002</f>
        <v>3.6527841095725767E-4</v>
      </c>
      <c r="K2380" s="66">
        <v>2748.461968977304</v>
      </c>
      <c r="L2380" s="66">
        <v>4685.5821494905804</v>
      </c>
      <c r="M2380" s="67">
        <v>42409</v>
      </c>
      <c r="N2380" s="22">
        <f>IF(Tabela1[[#This Row],[Entry]]=$B$1,Tabela1[[#This Row],[real]],Tabela1[[#This Row],[L2]]/Tabela1[[#This Row],[days2]])</f>
        <v>3.1245123084000728</v>
      </c>
      <c r="O2380" s="42">
        <f>IF(Tabela1[[#This Row],[Entry]]=$B$1,Tabela1[[#This Row],[real]],Tabela1[[#This Row],[L]]/($B$1-Tabela1[[#This Row],[Entry]]))</f>
        <v>3.1092117780295823</v>
      </c>
      <c r="P2380" s="115">
        <v>879.64510864246586</v>
      </c>
      <c r="Q2380" s="43">
        <f>MIN(500,$B$1-Tabela1[[#This Row],[Entry]])</f>
        <v>500</v>
      </c>
      <c r="R2380" s="41">
        <f>(0.25-Tabela1[[#This Row],[days]]/2000)*$L$2+(Tabela1[[#This Row],[days]]/2000+0.75)*(IF(Tabela1[[#This Row],[real]]&gt;Tabela1[[#This Row],[AV2]],0.4*Tabela1[[#This Row],[real]]+0.6*Tabela1[[#This Row],[AV2]],Tabela1[[#This Row],[AV2]]))</f>
        <v>3.1245123084000728</v>
      </c>
      <c r="S2380" s="42">
        <f>Tabela1[[#This Row],[real]]-Tabela1[[#This Row],[AV2]]</f>
        <v>-4.8340148806281125E-2</v>
      </c>
      <c r="T2380" s="64">
        <f>Tabela1[[#This Row],[real]]/Tabela1[[#This Row],[AV2]]</f>
        <v>0.98452873791653139</v>
      </c>
      <c r="U2380" s="168">
        <v>43180</v>
      </c>
      <c r="V2380" s="191" t="s">
        <v>3991</v>
      </c>
      <c r="W2380" s="191"/>
      <c r="X2380" s="2"/>
    </row>
    <row r="2381" spans="1:24" x14ac:dyDescent="0.2">
      <c r="A2381" s="310">
        <v>8375580</v>
      </c>
      <c r="B2381" s="310" t="s">
        <v>3276</v>
      </c>
      <c r="C2381" s="310" t="s">
        <v>3891</v>
      </c>
      <c r="D2381" s="312">
        <v>3</v>
      </c>
      <c r="E2381" s="314">
        <v>2.9204127269183435</v>
      </c>
      <c r="F2381" s="116">
        <v>2017</v>
      </c>
      <c r="G23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1" s="312"/>
      <c r="I2381" s="314">
        <v>0.35</v>
      </c>
      <c r="J2381" s="166">
        <f>(Tabela1[[#This Row],[real]]-1)^3/Tabela1[[#This Row],[Z]]*0.00002</f>
        <v>4.0471162347338651E-4</v>
      </c>
      <c r="K2381" s="318">
        <v>1612.673949436733</v>
      </c>
      <c r="L2381" s="66">
        <v>2299.2251265463215</v>
      </c>
      <c r="M2381" s="172">
        <v>43179</v>
      </c>
      <c r="N2381" s="169">
        <f>IF(Tabela1[[#This Row],[Entry]]=$B$1,Tabela1[[#This Row],[real]],Tabela1[[#This Row],[L2]]/Tabela1[[#This Row],[days2]])</f>
        <v>3.0916108518875345</v>
      </c>
      <c r="O2381" s="320">
        <f>IF(Tabela1[[#This Row],[Entry]]=$B$1,Tabela1[[#This Row],[real]],Tabela1[[#This Row],[L]]/($B$1-Tabela1[[#This Row],[Entry]]))</f>
        <v>3.1197084485024713</v>
      </c>
      <c r="P2381" s="316">
        <v>521.62902341093161</v>
      </c>
      <c r="Q2381" s="322">
        <f>MIN(500,$B$1-Tabela1[[#This Row],[Entry]])</f>
        <v>500</v>
      </c>
      <c r="R2381" s="314">
        <f>(0.25-Tabela1[[#This Row],[days]]/2000)*$L$2+(Tabela1[[#This Row],[days]]/2000+0.75)*(IF(Tabela1[[#This Row],[real]]&gt;Tabela1[[#This Row],[AV2]],0.4*Tabela1[[#This Row],[real]]+0.6*Tabela1[[#This Row],[AV2]],Tabela1[[#This Row],[AV2]]))</f>
        <v>3.0916108518875345</v>
      </c>
      <c r="S2381" s="320">
        <f>Tabela1[[#This Row],[real]]-Tabela1[[#This Row],[AV2]]</f>
        <v>-0.17119812496919096</v>
      </c>
      <c r="T2381" s="320">
        <f>Tabela1[[#This Row],[real]]/Tabela1[[#This Row],[AV2]]</f>
        <v>0.94462494370380778</v>
      </c>
      <c r="U2381" s="172">
        <v>43179</v>
      </c>
      <c r="V2381" s="191" t="s">
        <v>3997</v>
      </c>
      <c r="W2381" s="191"/>
      <c r="X2381" s="2"/>
    </row>
    <row r="2382" spans="1:24" x14ac:dyDescent="0.2">
      <c r="A2382" s="65">
        <v>752786</v>
      </c>
      <c r="B2382" s="65" t="s">
        <v>1159</v>
      </c>
      <c r="C2382" s="65" t="s">
        <v>1914</v>
      </c>
      <c r="D2382" s="39">
        <v>3</v>
      </c>
      <c r="E2382" s="41">
        <v>3.0564712882567409</v>
      </c>
      <c r="F2382" s="116">
        <v>2005</v>
      </c>
      <c r="G23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2" s="39"/>
      <c r="I2382" s="41">
        <v>0.42999999999999994</v>
      </c>
      <c r="J2382" s="23">
        <f>(Tabela1[[#This Row],[real]]-1)^3/Tabela1[[#This Row],[Z]]*0.00002</f>
        <v>4.0451021324486818E-4</v>
      </c>
      <c r="K2382" s="66">
        <v>2594.7417540319302</v>
      </c>
      <c r="L2382" s="66">
        <v>4358.3631427964365</v>
      </c>
      <c r="M2382" s="67">
        <v>42409</v>
      </c>
      <c r="N2382" s="22">
        <f>IF(Tabela1[[#This Row],[Entry]]=$B$1,Tabela1[[#This Row],[real]],Tabela1[[#This Row],[L2]]/Tabela1[[#This Row],[days2]])</f>
        <v>2.9497597707742953</v>
      </c>
      <c r="O2382" s="42">
        <f>IF(Tabela1[[#This Row],[Entry]]=$B$1,Tabela1[[#This Row],[real]],Tabela1[[#This Row],[L]]/($B$1-Tabela1[[#This Row],[Entry]]))</f>
        <v>2.892079059586222</v>
      </c>
      <c r="P2382" s="115">
        <v>879.64510864246586</v>
      </c>
      <c r="Q2382" s="43">
        <f>MIN(500,$B$1-Tabela1[[#This Row],[Entry]])</f>
        <v>500</v>
      </c>
      <c r="R2382" s="41">
        <f>(0.25-Tabela1[[#This Row],[days]]/2000)*$L$2+(Tabela1[[#This Row],[days]]/2000+0.75)*(IF(Tabela1[[#This Row],[real]]&gt;Tabela1[[#This Row],[AV2]],0.4*Tabela1[[#This Row],[real]]+0.6*Tabela1[[#This Row],[AV2]],Tabela1[[#This Row],[AV2]]))</f>
        <v>2.9924443777672733</v>
      </c>
      <c r="S2382" s="42">
        <f>Tabela1[[#This Row],[real]]-Tabela1[[#This Row],[AV2]]</f>
        <v>0.10671151748244556</v>
      </c>
      <c r="T2382" s="64">
        <f>Tabela1[[#This Row],[real]]/Tabela1[[#This Row],[AV2]]</f>
        <v>1.0361763417277992</v>
      </c>
      <c r="U2382" s="168">
        <v>43179</v>
      </c>
      <c r="V2382" s="191" t="s">
        <v>3998</v>
      </c>
      <c r="W2382" s="191"/>
      <c r="X2382" s="2"/>
    </row>
    <row r="2383" spans="1:24" x14ac:dyDescent="0.2">
      <c r="A2383" s="65">
        <v>42338</v>
      </c>
      <c r="B2383" s="65" t="s">
        <v>310</v>
      </c>
      <c r="C2383" s="65" t="s">
        <v>311</v>
      </c>
      <c r="D2383" s="39">
        <v>3</v>
      </c>
      <c r="E2383" s="41">
        <v>3.1680310319927893</v>
      </c>
      <c r="F2383" s="116">
        <v>2000</v>
      </c>
      <c r="G23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3" s="39"/>
      <c r="I2383" s="41">
        <v>0.69</v>
      </c>
      <c r="J2383" s="23">
        <f>(Tabela1[[#This Row],[real]]-1)^3/Tabela1[[#This Row],[Z]]*0.00002</f>
        <v>2.9537748435406119E-4</v>
      </c>
      <c r="K2383" s="66">
        <v>2965.6307756569308</v>
      </c>
      <c r="L2383" s="66">
        <v>5126.7191688708999</v>
      </c>
      <c r="M2383" s="67">
        <v>42409</v>
      </c>
      <c r="N2383" s="22">
        <f>IF(Tabela1[[#This Row],[Entry]]=$B$1,Tabela1[[#This Row],[real]],Tabela1[[#This Row],[L2]]/Tabela1[[#This Row],[days2]])</f>
        <v>3.3713946073476313</v>
      </c>
      <c r="O2383" s="42">
        <f>IF(Tabela1[[#This Row],[Entry]]=$B$1,Tabela1[[#This Row],[real]],Tabela1[[#This Row],[L]]/($B$1-Tabela1[[#This Row],[Entry]]))</f>
        <v>3.401937072907034</v>
      </c>
      <c r="P2383" s="115">
        <v>879.64510864246586</v>
      </c>
      <c r="Q2383" s="43">
        <f>MIN(500,$B$1-Tabela1[[#This Row],[Entry]])</f>
        <v>500</v>
      </c>
      <c r="R2383" s="41">
        <f>(0.25-Tabela1[[#This Row],[days]]/2000)*$L$2+(Tabela1[[#This Row],[days]]/2000+0.75)*(IF(Tabela1[[#This Row],[real]]&gt;Tabela1[[#This Row],[AV2]],0.4*Tabela1[[#This Row],[real]]+0.6*Tabela1[[#This Row],[AV2]],Tabela1[[#This Row],[AV2]]))</f>
        <v>3.3713946073476313</v>
      </c>
      <c r="S2383" s="42">
        <f>Tabela1[[#This Row],[real]]-Tabela1[[#This Row],[AV2]]</f>
        <v>-0.20336357535484195</v>
      </c>
      <c r="T2383" s="64">
        <f>Tabela1[[#This Row],[real]]/Tabela1[[#This Row],[AV2]]</f>
        <v>0.93967968777323474</v>
      </c>
      <c r="U2383" s="168">
        <v>43179</v>
      </c>
      <c r="V2383" s="191" t="s">
        <v>3994</v>
      </c>
      <c r="W2383" s="191"/>
      <c r="X2383" s="2"/>
    </row>
    <row r="2384" spans="1:24" x14ac:dyDescent="0.2">
      <c r="A2384" s="65">
        <v>8502</v>
      </c>
      <c r="B2384" s="65" t="s">
        <v>678</v>
      </c>
      <c r="C2384" s="65" t="s">
        <v>2193</v>
      </c>
      <c r="D2384" s="39">
        <v>3.5</v>
      </c>
      <c r="E2384" s="41">
        <v>3.4005070082378648</v>
      </c>
      <c r="F2384" s="116">
        <v>1993</v>
      </c>
      <c r="G23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4" s="39"/>
      <c r="I2384" s="41">
        <v>0.62</v>
      </c>
      <c r="J2384" s="23">
        <f>(Tabela1[[#This Row],[real]]-1)^3/Tabela1[[#This Row],[Z]]*0.00002</f>
        <v>4.462181597836638E-4</v>
      </c>
      <c r="K2384" s="66">
        <v>3105.6993175240236</v>
      </c>
      <c r="L2384" s="66">
        <v>5320.0649768965122</v>
      </c>
      <c r="M2384" s="67">
        <v>42409</v>
      </c>
      <c r="N2384" s="22">
        <f>IF(Tabela1[[#This Row],[Entry]]=$B$1,Tabela1[[#This Row],[real]],Tabela1[[#This Row],[L2]]/Tabela1[[#This Row],[days2]])</f>
        <v>3.5306276213107934</v>
      </c>
      <c r="O2384" s="42">
        <f>IF(Tabela1[[#This Row],[Entry]]=$B$1,Tabela1[[#This Row],[real]],Tabela1[[#This Row],[L]]/($B$1-Tabela1[[#This Row],[Entry]]))</f>
        <v>3.530235552021574</v>
      </c>
      <c r="P2384" s="115">
        <v>879.64510864246586</v>
      </c>
      <c r="Q2384" s="43">
        <f>MIN(500,$B$1-Tabela1[[#This Row],[Entry]])</f>
        <v>500</v>
      </c>
      <c r="R2384" s="41">
        <f>(0.25-Tabela1[[#This Row],[days]]/2000)*$L$2+(Tabela1[[#This Row],[days]]/2000+0.75)*(IF(Tabela1[[#This Row],[real]]&gt;Tabela1[[#This Row],[AV2]],0.4*Tabela1[[#This Row],[real]]+0.6*Tabela1[[#This Row],[AV2]],Tabela1[[#This Row],[AV2]]))</f>
        <v>3.5306276213107934</v>
      </c>
      <c r="S2384" s="42">
        <f>Tabela1[[#This Row],[real]]-Tabela1[[#This Row],[AV2]]</f>
        <v>-0.13012061307292866</v>
      </c>
      <c r="T2384" s="64">
        <f>Tabela1[[#This Row],[real]]/Tabela1[[#This Row],[AV2]]</f>
        <v>0.96314518917613301</v>
      </c>
      <c r="U2384" s="168">
        <v>43179</v>
      </c>
      <c r="V2384" s="191" t="s">
        <v>3993</v>
      </c>
      <c r="W2384" s="191"/>
      <c r="X2384" s="2"/>
    </row>
    <row r="2385" spans="1:24" x14ac:dyDescent="0.2">
      <c r="A2385" s="65">
        <v>17282</v>
      </c>
      <c r="B2385" s="65" t="s">
        <v>2573</v>
      </c>
      <c r="C2385" s="65" t="s">
        <v>820</v>
      </c>
      <c r="D2385" s="39">
        <v>4</v>
      </c>
      <c r="E2385" s="41">
        <v>3.7227417852455447</v>
      </c>
      <c r="F2385" s="116">
        <v>1982</v>
      </c>
      <c r="G23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1.3207187311039528</v>
      </c>
      <c r="H2385" s="39"/>
      <c r="I2385" s="41">
        <v>0.79999999999999993</v>
      </c>
      <c r="J2385" s="23">
        <f>(Tabela1[[#This Row],[real]]-1)^3/Tabela1[[#This Row],[Z]]*0.00002</f>
        <v>5.0461409585913618E-4</v>
      </c>
      <c r="K2385" s="66">
        <v>3485.8067936132579</v>
      </c>
      <c r="L2385" s="66">
        <v>6007.5466463046059</v>
      </c>
      <c r="M2385" s="67">
        <v>42409</v>
      </c>
      <c r="N2385" s="22">
        <f>IF(Tabela1[[#This Row],[Entry]]=$B$1,Tabela1[[#This Row],[real]],Tabela1[[#This Row],[L2]]/Tabela1[[#This Row],[days2]])</f>
        <v>3.9627422006504598</v>
      </c>
      <c r="O2385" s="42">
        <f>IF(Tabela1[[#This Row],[Entry]]=$B$1,Tabela1[[#This Row],[real]],Tabela1[[#This Row],[L]]/($B$1-Tabela1[[#This Row],[Entry]]))</f>
        <v>3.986427767952625</v>
      </c>
      <c r="P2385" s="115">
        <v>879.64510864246586</v>
      </c>
      <c r="Q2385" s="43">
        <f>MIN(500,$B$1-Tabela1[[#This Row],[Entry]])</f>
        <v>500</v>
      </c>
      <c r="R2385" s="41">
        <f>(0.25-Tabela1[[#This Row],[days]]/2000)*$L$2+(Tabela1[[#This Row],[days]]/2000+0.75)*(IF(Tabela1[[#This Row],[real]]&gt;Tabela1[[#This Row],[AV2]],0.4*Tabela1[[#This Row],[real]]+0.6*Tabela1[[#This Row],[AV2]],Tabela1[[#This Row],[AV2]]))</f>
        <v>3.9627422006504598</v>
      </c>
      <c r="S2385" s="42">
        <f>Tabela1[[#This Row],[real]]-Tabela1[[#This Row],[AV2]]</f>
        <v>-0.24000041540491512</v>
      </c>
      <c r="T2385" s="64">
        <f>Tabela1[[#This Row],[real]]/Tabela1[[#This Row],[AV2]]</f>
        <v>0.93943577370096887</v>
      </c>
      <c r="U2385" s="168">
        <v>43178</v>
      </c>
      <c r="V2385" s="191" t="s">
        <v>3999</v>
      </c>
      <c r="W2385" s="191"/>
      <c r="X2385" s="2"/>
    </row>
    <row r="2386" spans="1:24" x14ac:dyDescent="0.2">
      <c r="A2386" s="310">
        <v>8780178</v>
      </c>
      <c r="B2386" s="310" t="s">
        <v>3387</v>
      </c>
      <c r="C2386" s="310" t="s">
        <v>3890</v>
      </c>
      <c r="D2386" s="312">
        <v>3</v>
      </c>
      <c r="E2386" s="314">
        <v>2.9080297365809029</v>
      </c>
      <c r="F2386" s="116">
        <v>2018</v>
      </c>
      <c r="G23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6" s="404"/>
      <c r="I2386" s="314">
        <v>0.33999999999999997</v>
      </c>
      <c r="J2386" s="166">
        <f>(Tabela1[[#This Row],[real]]-1)^3/Tabela1[[#This Row],[Z]]*0.00002</f>
        <v>4.0860765187754919E-4</v>
      </c>
      <c r="K2386" s="318">
        <v>1608.5281386229403</v>
      </c>
      <c r="L2386" s="66">
        <v>2294.5683481530914</v>
      </c>
      <c r="M2386" s="172">
        <v>43178</v>
      </c>
      <c r="N2386" s="169">
        <f>IF(Tabela1[[#This Row],[Entry]]=$B$1,Tabela1[[#This Row],[real]],Tabela1[[#This Row],[L2]]/Tabela1[[#This Row],[days2]])</f>
        <v>3.0808376895521459</v>
      </c>
      <c r="O2386" s="320">
        <f>IF(Tabela1[[#This Row],[Entry]]=$B$1,Tabela1[[#This Row],[real]],Tabela1[[#This Row],[L]]/($B$1-Tabela1[[#This Row],[Entry]]))</f>
        <v>3.1091712034594736</v>
      </c>
      <c r="P2386" s="316">
        <v>522.10739438752069</v>
      </c>
      <c r="Q2386" s="322">
        <f>MIN(500,$B$1-Tabela1[[#This Row],[Entry]])</f>
        <v>500</v>
      </c>
      <c r="R2386" s="314">
        <f>(0.25-Tabela1[[#This Row],[days]]/2000)*$L$2+(Tabela1[[#This Row],[days]]/2000+0.75)*(IF(Tabela1[[#This Row],[real]]&gt;Tabela1[[#This Row],[AV2]],0.4*Tabela1[[#This Row],[real]]+0.6*Tabela1[[#This Row],[AV2]],Tabela1[[#This Row],[AV2]]))</f>
        <v>3.0808376895521459</v>
      </c>
      <c r="S2386" s="320">
        <f>Tabela1[[#This Row],[real]]-Tabela1[[#This Row],[AV2]]</f>
        <v>-0.17280795297124296</v>
      </c>
      <c r="T2386" s="320">
        <f>Tabela1[[#This Row],[real]]/Tabela1[[#This Row],[AV2]]</f>
        <v>0.94390877729220335</v>
      </c>
      <c r="U2386" s="172">
        <v>43178</v>
      </c>
      <c r="V2386" s="191" t="s">
        <v>4000</v>
      </c>
      <c r="W2386" s="191"/>
      <c r="X2386" s="2"/>
    </row>
    <row r="2387" spans="1:24" x14ac:dyDescent="0.2">
      <c r="A2387" s="65">
        <v>3265326</v>
      </c>
      <c r="B2387" s="65" t="s">
        <v>1266</v>
      </c>
      <c r="C2387" s="65" t="s">
        <v>1267</v>
      </c>
      <c r="D2387" s="39">
        <v>2</v>
      </c>
      <c r="E2387" s="41">
        <v>2.1152201438548142</v>
      </c>
      <c r="F2387" s="116">
        <v>2011</v>
      </c>
      <c r="G23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7" s="39"/>
      <c r="I2387" s="41">
        <v>0.48</v>
      </c>
      <c r="J2387" s="23">
        <f>(Tabela1[[#This Row],[real]]-1)^3/Tabela1[[#This Row],[Z]]*0.00002</f>
        <v>5.779237925634032E-5</v>
      </c>
      <c r="K2387" s="66">
        <v>1885.3012180347489</v>
      </c>
      <c r="L2387" s="66">
        <v>3234.7331002192336</v>
      </c>
      <c r="M2387" s="67">
        <v>42409</v>
      </c>
      <c r="N2387" s="22">
        <f>IF(Tabela1[[#This Row],[Entry]]=$B$1,Tabela1[[#This Row],[real]],Tabela1[[#This Row],[L2]]/Tabela1[[#This Row],[days2]])</f>
        <v>2.1432520905439771</v>
      </c>
      <c r="O2387" s="42">
        <f>IF(Tabela1[[#This Row],[Entry]]=$B$1,Tabela1[[#This Row],[real]],Tabela1[[#This Row],[L]]/($B$1-Tabela1[[#This Row],[Entry]]))</f>
        <v>2.1464718647771956</v>
      </c>
      <c r="P2387" s="115">
        <v>879.64510864246586</v>
      </c>
      <c r="Q2387" s="43">
        <f>MIN(500,$B$1-Tabela1[[#This Row],[Entry]])</f>
        <v>500</v>
      </c>
      <c r="R2387" s="559">
        <f>(0.25-Tabela1[[#This Row],[days]]/2000)*$L$2+(Tabela1[[#This Row],[days]]/2000+0.75)*(IF(Tabela1[[#This Row],[real]]&gt;Tabela1[[#This Row],[AV2]],0.4*Tabela1[[#This Row],[real]]+0.6*Tabela1[[#This Row],[AV2]],Tabela1[[#This Row],[AV2]]))</f>
        <v>2.1432520905439771</v>
      </c>
      <c r="S2387" s="42">
        <f>Tabela1[[#This Row],[real]]-Tabela1[[#This Row],[AV2]]</f>
        <v>-2.8031946689162979E-2</v>
      </c>
      <c r="T2387" s="64">
        <f>Tabela1[[#This Row],[real]]/Tabela1[[#This Row],[AV2]]</f>
        <v>0.98692083548508369</v>
      </c>
      <c r="U2387" s="168">
        <v>43177</v>
      </c>
      <c r="V2387" s="191" t="s">
        <v>4005</v>
      </c>
      <c r="W2387" s="191"/>
      <c r="X2387" s="2"/>
    </row>
    <row r="2388" spans="1:24" x14ac:dyDescent="0.2">
      <c r="A2388" s="310">
        <v>8690084</v>
      </c>
      <c r="B2388" s="310" t="s">
        <v>650</v>
      </c>
      <c r="C2388" s="310" t="s">
        <v>3889</v>
      </c>
      <c r="D2388" s="312">
        <v>3</v>
      </c>
      <c r="E2388" s="314">
        <v>2.7671162602424366</v>
      </c>
      <c r="F2388" s="116">
        <v>2018</v>
      </c>
      <c r="G23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8" s="312"/>
      <c r="I2388" s="314">
        <v>0.27999999999999997</v>
      </c>
      <c r="J2388" s="166">
        <f>(Tabela1[[#This Row],[real]]-1)^3/Tabela1[[#This Row],[Z]]*0.00002</f>
        <v>3.9415526634860949E-4</v>
      </c>
      <c r="K2388" s="318">
        <v>1536.6768047396292</v>
      </c>
      <c r="L2388" s="66">
        <v>2194.2630646281987</v>
      </c>
      <c r="M2388" s="172">
        <v>43177</v>
      </c>
      <c r="N2388" s="169">
        <f>IF(Tabela1[[#This Row],[Entry]]=$B$1,Tabela1[[#This Row],[real]],Tabela1[[#This Row],[L2]]/Tabela1[[#This Row],[days2]])</f>
        <v>2.9405282601456424</v>
      </c>
      <c r="O2388" s="320">
        <f>IF(Tabela1[[#This Row],[Entry]]=$B$1,Tabela1[[#This Row],[real]],Tabela1[[#This Row],[L]]/($B$1-Tabela1[[#This Row],[Entry]]))</f>
        <v>2.9692328344089294</v>
      </c>
      <c r="P2388" s="316">
        <v>522.5852869931332</v>
      </c>
      <c r="Q2388" s="322">
        <f>MIN(500,$B$1-Tabela1[[#This Row],[Entry]])</f>
        <v>500</v>
      </c>
      <c r="R2388" s="314">
        <f>(0.25-Tabela1[[#This Row],[days]]/2000)*$L$2+(Tabela1[[#This Row],[days]]/2000+0.75)*(IF(Tabela1[[#This Row],[real]]&gt;Tabela1[[#This Row],[AV2]],0.4*Tabela1[[#This Row],[real]]+0.6*Tabela1[[#This Row],[AV2]],Tabela1[[#This Row],[AV2]]))</f>
        <v>2.9405282601456424</v>
      </c>
      <c r="S2388" s="320">
        <f>Tabela1[[#This Row],[real]]-Tabela1[[#This Row],[AV2]]</f>
        <v>-0.17341199990320577</v>
      </c>
      <c r="T2388" s="320">
        <f>Tabela1[[#This Row],[real]]/Tabela1[[#This Row],[AV2]]</f>
        <v>0.94102692286500356</v>
      </c>
      <c r="U2388" s="172">
        <v>43177</v>
      </c>
      <c r="V2388" s="191" t="s">
        <v>3938</v>
      </c>
      <c r="W2388" s="191"/>
      <c r="X2388" s="2"/>
    </row>
    <row r="2389" spans="1:24" x14ac:dyDescent="0.2">
      <c r="A2389" s="65">
        <v>4771310</v>
      </c>
      <c r="B2389" s="65" t="s">
        <v>2830</v>
      </c>
      <c r="C2389" s="65" t="s">
        <v>2831</v>
      </c>
      <c r="D2389" s="39">
        <v>3</v>
      </c>
      <c r="E2389" s="41">
        <v>2.9352809145180996</v>
      </c>
      <c r="F2389" s="116">
        <v>2013</v>
      </c>
      <c r="G23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89" s="39"/>
      <c r="I2389" s="41">
        <v>0.45999999999999996</v>
      </c>
      <c r="J2389" s="23">
        <f>(Tabela1[[#This Row],[real]]-1)^3/Tabela1[[#This Row],[Z]]*0.00002</f>
        <v>3.1514048933028408E-4</v>
      </c>
      <c r="K2389" s="66">
        <v>2423.445517481427</v>
      </c>
      <c r="L2389" s="66">
        <v>4047.5321973226651</v>
      </c>
      <c r="M2389" s="67">
        <v>42512</v>
      </c>
      <c r="N2389" s="22">
        <f>IF(Tabela1[[#This Row],[Entry]]=$B$1,Tabela1[[#This Row],[real]],Tabela1[[#This Row],[L2]]/Tabela1[[#This Row],[days2]])</f>
        <v>2.913558618758977</v>
      </c>
      <c r="O2389" s="42">
        <f>IF(Tabela1[[#This Row],[Entry]]=$B$1,Tabela1[[#This Row],[real]],Tabela1[[#This Row],[L]]/($B$1-Tabela1[[#This Row],[Entry]]))</f>
        <v>2.8828576904007588</v>
      </c>
      <c r="P2389" s="115">
        <v>831.78196651958478</v>
      </c>
      <c r="Q2389" s="43">
        <f>MIN(500,$B$1-Tabela1[[#This Row],[Entry]])</f>
        <v>500</v>
      </c>
      <c r="R2389" s="41">
        <f>(0.25-Tabela1[[#This Row],[days]]/2000)*$L$2+(Tabela1[[#This Row],[days]]/2000+0.75)*(IF(Tabela1[[#This Row],[real]]&gt;Tabela1[[#This Row],[AV2]],0.4*Tabela1[[#This Row],[real]]+0.6*Tabela1[[#This Row],[AV2]],Tabela1[[#This Row],[AV2]]))</f>
        <v>2.922247537062626</v>
      </c>
      <c r="S2389" s="42">
        <f>Tabela1[[#This Row],[real]]-Tabela1[[#This Row],[AV2]]</f>
        <v>2.1722295759122545E-2</v>
      </c>
      <c r="T2389" s="64">
        <f>Tabela1[[#This Row],[real]]/Tabela1[[#This Row],[AV2]]</f>
        <v>1.0074555890584329</v>
      </c>
      <c r="U2389" s="172">
        <v>43177</v>
      </c>
      <c r="V2389" s="191" t="s">
        <v>4004</v>
      </c>
      <c r="W2389" s="191"/>
    </row>
    <row r="2390" spans="1:24" x14ac:dyDescent="0.2">
      <c r="A2390" s="65">
        <v>6399831</v>
      </c>
      <c r="B2390" s="65" t="s">
        <v>2894</v>
      </c>
      <c r="C2390" s="95" t="s">
        <v>2895</v>
      </c>
      <c r="D2390" s="39">
        <v>3</v>
      </c>
      <c r="E2390" s="41">
        <v>3.0893461236388364</v>
      </c>
      <c r="F2390" s="116">
        <v>2015</v>
      </c>
      <c r="G23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0" s="39"/>
      <c r="I2390" s="41">
        <v>0.49</v>
      </c>
      <c r="J2390" s="23">
        <f>(Tabela1[[#This Row],[real]]-1)^3/Tabela1[[#This Row],[Z]]*0.00002</f>
        <v>3.7227604442801113E-4</v>
      </c>
      <c r="K2390" s="66">
        <v>2455.3221756273301</v>
      </c>
      <c r="L2390" s="66">
        <v>4048.9043922770475</v>
      </c>
      <c r="M2390" s="67">
        <v>42576</v>
      </c>
      <c r="N2390" s="22">
        <f>IF(Tabela1[[#This Row],[Entry]]=$B$1,Tabela1[[#This Row],[real]],Tabela1[[#This Row],[L2]]/Tabela1[[#This Row],[days2]])</f>
        <v>3.0613395621776847</v>
      </c>
      <c r="O2390" s="42">
        <f>IF(Tabela1[[#This Row],[Entry]]=$B$1,Tabela1[[#This Row],[real]],Tabela1[[#This Row],[L]]/($B$1-Tabela1[[#This Row],[Entry]]))</f>
        <v>3.0215704419977967</v>
      </c>
      <c r="P2390" s="115">
        <v>802.041761705368</v>
      </c>
      <c r="Q2390" s="43">
        <f>MIN(500,$B$1-Tabela1[[#This Row],[Entry]])</f>
        <v>500</v>
      </c>
      <c r="R2390" s="41">
        <f>(0.25-Tabela1[[#This Row],[days]]/2000)*$L$2+(Tabela1[[#This Row],[days]]/2000+0.75)*(IF(Tabela1[[#This Row],[real]]&gt;Tabela1[[#This Row],[AV2]],0.4*Tabela1[[#This Row],[real]]+0.6*Tabela1[[#This Row],[AV2]],Tabela1[[#This Row],[AV2]]))</f>
        <v>3.0725421867621452</v>
      </c>
      <c r="S2390" s="42">
        <f>Tabela1[[#This Row],[real]]-Tabela1[[#This Row],[AV2]]</f>
        <v>2.8006561461151769E-2</v>
      </c>
      <c r="T2390" s="64">
        <f>Tabela1[[#This Row],[real]]/Tabela1[[#This Row],[AV2]]</f>
        <v>1.0091484661836172</v>
      </c>
      <c r="U2390" s="168">
        <v>43177</v>
      </c>
      <c r="V2390" s="191" t="s">
        <v>4003</v>
      </c>
      <c r="W2390" s="191"/>
    </row>
    <row r="2391" spans="1:24" x14ac:dyDescent="0.2">
      <c r="A2391" s="65">
        <v>16999</v>
      </c>
      <c r="B2391" s="65" t="s">
        <v>1708</v>
      </c>
      <c r="C2391" s="65" t="s">
        <v>1709</v>
      </c>
      <c r="D2391" s="39">
        <v>3</v>
      </c>
      <c r="E2391" s="41">
        <v>2.844343948797865</v>
      </c>
      <c r="F2391" s="116">
        <v>2000</v>
      </c>
      <c r="G23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1" s="39"/>
      <c r="I2391" s="41">
        <v>0.37999999999999995</v>
      </c>
      <c r="J2391" s="23">
        <f>(Tabela1[[#This Row],[real]]-1)^3/Tabela1[[#This Row],[Z]]*0.00002</f>
        <v>3.3019625594311538E-4</v>
      </c>
      <c r="K2391" s="66">
        <v>2461.7032354786552</v>
      </c>
      <c r="L2391" s="66">
        <v>4163.8666006831199</v>
      </c>
      <c r="M2391" s="67">
        <v>42409</v>
      </c>
      <c r="N2391" s="22">
        <f>IF(Tabela1[[#This Row],[Entry]]=$B$1,Tabela1[[#This Row],[real]],Tabela1[[#This Row],[L2]]/Tabela1[[#This Row],[days2]])</f>
        <v>2.7985186426805009</v>
      </c>
      <c r="O2391" s="42">
        <f>IF(Tabela1[[#This Row],[Entry]]=$B$1,Tabela1[[#This Row],[real]],Tabela1[[#This Row],[L]]/($B$1-Tabela1[[#This Row],[Entry]]))</f>
        <v>2.7630169878454676</v>
      </c>
      <c r="P2391" s="115">
        <v>879.64510864246586</v>
      </c>
      <c r="Q2391" s="43">
        <f>MIN(500,$B$1-Tabela1[[#This Row],[Entry]])</f>
        <v>500</v>
      </c>
      <c r="R2391" s="41">
        <f>(0.25-Tabela1[[#This Row],[days]]/2000)*$L$2+(Tabela1[[#This Row],[days]]/2000+0.75)*(IF(Tabela1[[#This Row],[real]]&gt;Tabela1[[#This Row],[AV2]],0.4*Tabela1[[#This Row],[real]]+0.6*Tabela1[[#This Row],[AV2]],Tabela1[[#This Row],[AV2]]))</f>
        <v>2.8168487651274465</v>
      </c>
      <c r="S2391" s="42">
        <f>Tabela1[[#This Row],[real]]-Tabela1[[#This Row],[AV2]]</f>
        <v>4.5825306117364129E-2</v>
      </c>
      <c r="T2391" s="64">
        <f>Tabela1[[#This Row],[real]]/Tabela1[[#This Row],[AV2]]</f>
        <v>1.0163748439686904</v>
      </c>
      <c r="U2391" s="172">
        <v>43176</v>
      </c>
      <c r="V2391" s="191" t="s">
        <v>4007</v>
      </c>
      <c r="W2391" s="191"/>
    </row>
    <row r="2392" spans="1:24" x14ac:dyDescent="0.2">
      <c r="A2392" s="162">
        <v>6605099</v>
      </c>
      <c r="B2392" s="162" t="s">
        <v>1503</v>
      </c>
      <c r="C2392" s="162" t="s">
        <v>3886</v>
      </c>
      <c r="D2392" s="163">
        <v>3</v>
      </c>
      <c r="E2392" s="164">
        <v>3.1207540337942183</v>
      </c>
      <c r="F2392" s="116">
        <v>2015</v>
      </c>
      <c r="G23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2" s="163"/>
      <c r="I2392" s="164">
        <v>0.37</v>
      </c>
      <c r="J2392" s="166">
        <f>(Tabela1[[#This Row],[real]]-1)^3/Tabela1[[#This Row],[Z]]*0.00002</f>
        <v>5.1558369756588148E-4</v>
      </c>
      <c r="K2392" s="167">
        <v>1754.9823790976639</v>
      </c>
      <c r="L2392" s="66">
        <v>2512.0825068998415</v>
      </c>
      <c r="M2392" s="168">
        <v>43176</v>
      </c>
      <c r="N2392" s="169">
        <f>IF(Tabela1[[#This Row],[Entry]]=$B$1,Tabela1[[#This Row],[real]],Tabela1[[#This Row],[L2]]/Tabela1[[#This Row],[days2]])</f>
        <v>3.3552045928207361</v>
      </c>
      <c r="O2392" s="169">
        <f>IF(Tabela1[[#This Row],[Entry]]=$B$1,Tabela1[[#This Row],[real]],Tabela1[[#This Row],[L]]/($B$1-Tabela1[[#This Row],[Entry]]))</f>
        <v>3.3947060904051911</v>
      </c>
      <c r="P2392" s="165">
        <v>523.06270170614005</v>
      </c>
      <c r="Q2392" s="170">
        <f>MIN(500,$B$1-Tabela1[[#This Row],[Entry]])</f>
        <v>500</v>
      </c>
      <c r="R2392" s="164">
        <f>(0.25-Tabela1[[#This Row],[days]]/2000)*$L$2+(Tabela1[[#This Row],[days]]/2000+0.75)*(IF(Tabela1[[#This Row],[real]]&gt;Tabela1[[#This Row],[AV2]],0.4*Tabela1[[#This Row],[real]]+0.6*Tabela1[[#This Row],[AV2]],Tabela1[[#This Row],[AV2]]))</f>
        <v>3.3552045928207361</v>
      </c>
      <c r="S2392" s="169">
        <f>Tabela1[[#This Row],[real]]-Tabela1[[#This Row],[AV2]]</f>
        <v>-0.23445055902651779</v>
      </c>
      <c r="T2392" s="169">
        <f>Tabela1[[#This Row],[real]]/Tabela1[[#This Row],[AV2]]</f>
        <v>0.93012331959482264</v>
      </c>
      <c r="U2392" s="172">
        <v>43176</v>
      </c>
      <c r="V2392" s="191" t="s">
        <v>3947</v>
      </c>
      <c r="W2392" s="191"/>
    </row>
    <row r="2393" spans="1:24" x14ac:dyDescent="0.2">
      <c r="A2393" s="310">
        <v>9059223</v>
      </c>
      <c r="B2393" s="80" t="s">
        <v>725</v>
      </c>
      <c r="C2393" s="310" t="s">
        <v>3884</v>
      </c>
      <c r="D2393" s="312">
        <v>3</v>
      </c>
      <c r="E2393" s="314">
        <v>3.0187529153772177</v>
      </c>
      <c r="F2393" s="116">
        <v>2018</v>
      </c>
      <c r="G23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3" s="312"/>
      <c r="I2393" s="314">
        <v>0.37</v>
      </c>
      <c r="J2393" s="166">
        <f>(Tabela1[[#This Row],[real]]-1)^3/Tabela1[[#This Row],[Z]]*0.00002</f>
        <v>4.4471089785998099E-4</v>
      </c>
      <c r="K2393" s="318">
        <v>1682.6899787761799</v>
      </c>
      <c r="L2393" s="66">
        <v>2405.6886969695765</v>
      </c>
      <c r="M2393" s="172">
        <v>43175</v>
      </c>
      <c r="N2393" s="169">
        <f>IF(Tabela1[[#This Row],[Entry]]=$B$1,Tabela1[[#This Row],[real]],Tabela1[[#This Row],[L2]]/Tabela1[[#This Row],[days2]])</f>
        <v>3.2140641384403925</v>
      </c>
      <c r="O2393" s="320">
        <f>IF(Tabela1[[#This Row],[Entry]]=$B$1,Tabela1[[#This Row],[real]],Tabela1[[#This Row],[L]]/($B$1-Tabela1[[#This Row],[Entry]]))</f>
        <v>3.246543450701183</v>
      </c>
      <c r="P2393" s="316">
        <v>523.53963900443387</v>
      </c>
      <c r="Q2393" s="322">
        <f>MIN(500,$B$1-Tabela1[[#This Row],[Entry]])</f>
        <v>500</v>
      </c>
      <c r="R2393" s="314">
        <f>(0.25-Tabela1[[#This Row],[days]]/2000)*$L$2+(Tabela1[[#This Row],[days]]/2000+0.75)*(IF(Tabela1[[#This Row],[real]]&gt;Tabela1[[#This Row],[AV2]],0.4*Tabela1[[#This Row],[real]]+0.6*Tabela1[[#This Row],[AV2]],Tabela1[[#This Row],[AV2]]))</f>
        <v>3.2140641384403925</v>
      </c>
      <c r="S2393" s="320">
        <f>Tabela1[[#This Row],[real]]-Tabela1[[#This Row],[AV2]]</f>
        <v>-0.19531122306317483</v>
      </c>
      <c r="T2393" s="320">
        <f>Tabela1[[#This Row],[real]]/Tabela1[[#This Row],[AV2]]</f>
        <v>0.93923231937806051</v>
      </c>
      <c r="U2393" s="168">
        <v>43175</v>
      </c>
      <c r="V2393" s="191" t="s">
        <v>4009</v>
      </c>
      <c r="W2393" s="191"/>
    </row>
    <row r="2394" spans="1:24" x14ac:dyDescent="0.2">
      <c r="A2394" s="65">
        <v>2387</v>
      </c>
      <c r="B2394" s="65" t="s">
        <v>306</v>
      </c>
      <c r="C2394" s="65" t="s">
        <v>307</v>
      </c>
      <c r="D2394" s="39">
        <v>3.5</v>
      </c>
      <c r="E2394" s="41">
        <v>3.3457890989726375</v>
      </c>
      <c r="F2394" s="116">
        <v>1990</v>
      </c>
      <c r="G23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4" s="597"/>
      <c r="I2394" s="41">
        <v>0.65999999999999992</v>
      </c>
      <c r="J2394" s="23">
        <f>(Tabela1[[#This Row],[real]]-1)^3/Tabela1[[#This Row],[Z]]*0.00002</f>
        <v>3.9115866154422431E-4</v>
      </c>
      <c r="K2394" s="66">
        <v>3081.5218083150758</v>
      </c>
      <c r="L2394" s="66">
        <v>5295.950152189328</v>
      </c>
      <c r="M2394" s="67">
        <v>42409</v>
      </c>
      <c r="N2394" s="22">
        <f>IF(Tabela1[[#This Row],[Entry]]=$B$1,Tabela1[[#This Row],[real]],Tabela1[[#This Row],[L2]]/Tabela1[[#This Row],[days2]])</f>
        <v>3.5031420945098084</v>
      </c>
      <c r="O2394" s="42">
        <f>IF(Tabela1[[#This Row],[Entry]]=$B$1,Tabela1[[#This Row],[real]],Tabela1[[#This Row],[L]]/($B$1-Tabela1[[#This Row],[Entry]]))</f>
        <v>3.5142336776306093</v>
      </c>
      <c r="P2394" s="115">
        <v>879.64510864246586</v>
      </c>
      <c r="Q2394" s="43">
        <f>MIN(500,$B$1-Tabela1[[#This Row],[Entry]])</f>
        <v>500</v>
      </c>
      <c r="R2394" s="41">
        <f>(0.25-Tabela1[[#This Row],[days]]/2000)*$L$2+(Tabela1[[#This Row],[days]]/2000+0.75)*(IF(Tabela1[[#This Row],[real]]&gt;Tabela1[[#This Row],[AV2]],0.4*Tabela1[[#This Row],[real]]+0.6*Tabela1[[#This Row],[AV2]],Tabela1[[#This Row],[AV2]]))</f>
        <v>3.5031420945098084</v>
      </c>
      <c r="S2394" s="42">
        <f>Tabela1[[#This Row],[real]]-Tabela1[[#This Row],[AV2]]</f>
        <v>-0.15735299553717086</v>
      </c>
      <c r="T2394" s="64">
        <f>Tabela1[[#This Row],[real]]/Tabela1[[#This Row],[AV2]]</f>
        <v>0.95508232572587404</v>
      </c>
      <c r="U2394" s="168">
        <v>43175</v>
      </c>
      <c r="V2394" s="191" t="s">
        <v>4008</v>
      </c>
      <c r="W2394" s="191"/>
    </row>
    <row r="2395" spans="1:24" x14ac:dyDescent="0.2">
      <c r="A2395" s="10">
        <v>37899</v>
      </c>
      <c r="B2395" s="10" t="s">
        <v>76</v>
      </c>
      <c r="C2395" s="10" t="s">
        <v>2225</v>
      </c>
      <c r="D2395" s="2">
        <v>3.5</v>
      </c>
      <c r="E2395" s="21">
        <v>3.2216265678644529</v>
      </c>
      <c r="F2395" s="116">
        <v>1992</v>
      </c>
      <c r="G23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3.3994111319258771</v>
      </c>
      <c r="H2395" s="39"/>
      <c r="I2395" s="21">
        <v>0.48</v>
      </c>
      <c r="J2395" s="23">
        <f>(Tabela1[[#This Row],[real]]-1)^3/Tabela1[[#This Row],[Z]]*0.00002</f>
        <v>4.5687978150034403E-4</v>
      </c>
      <c r="K2395" s="24">
        <v>2872.4449480686712</v>
      </c>
      <c r="L2395" s="66">
        <v>4884.4750691075069</v>
      </c>
      <c r="M2395" s="1">
        <v>42409</v>
      </c>
      <c r="N2395" s="22">
        <f>IF(Tabela1[[#This Row],[Entry]]=$B$1,Tabela1[[#This Row],[real]],Tabela1[[#This Row],[L2]]/Tabela1[[#This Row],[days2]])</f>
        <v>3.2654588991026654</v>
      </c>
      <c r="O2395" s="22">
        <f>IF(Tabela1[[#This Row],[Entry]]=$B$1,Tabela1[[#This Row],[real]],Tabela1[[#This Row],[L]]/($B$1-Tabela1[[#This Row],[Entry]]))</f>
        <v>3.2411911540195799</v>
      </c>
      <c r="P2395" s="35">
        <v>879.64510864246586</v>
      </c>
      <c r="Q2395" s="3">
        <f>MIN(500,$B$1-Tabela1[[#This Row],[Entry]])</f>
        <v>500</v>
      </c>
      <c r="R2395" s="21">
        <f>(0.25-Tabela1[[#This Row],[days]]/2000)*$L$2+(Tabela1[[#This Row],[days]]/2000+0.75)*(IF(Tabela1[[#This Row],[real]]&gt;Tabela1[[#This Row],[AV2]],0.4*Tabela1[[#This Row],[real]]+0.6*Tabela1[[#This Row],[AV2]],Tabela1[[#This Row],[AV2]]))</f>
        <v>3.2654588991026654</v>
      </c>
      <c r="S2395" s="22">
        <f>Tabela1[[#This Row],[real]]-Tabela1[[#This Row],[AV2]]</f>
        <v>-4.3832331238212507E-2</v>
      </c>
      <c r="T2395" s="47">
        <f>Tabela1[[#This Row],[real]]/Tabela1[[#This Row],[AV2]]</f>
        <v>0.98657697659270571</v>
      </c>
      <c r="U2395" s="168">
        <v>43174</v>
      </c>
      <c r="V2395" s="191" t="s">
        <v>4010</v>
      </c>
      <c r="W2395" s="191"/>
    </row>
    <row r="2396" spans="1:24" x14ac:dyDescent="0.2">
      <c r="A2396" s="65">
        <v>4608932</v>
      </c>
      <c r="B2396" s="65" t="s">
        <v>594</v>
      </c>
      <c r="C2396" s="65" t="s">
        <v>595</v>
      </c>
      <c r="D2396" s="39">
        <v>3.5</v>
      </c>
      <c r="E2396" s="41">
        <v>3.3484995730417291</v>
      </c>
      <c r="F2396" s="116">
        <v>2013</v>
      </c>
      <c r="G23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6" s="39"/>
      <c r="I2396" s="41">
        <v>0.64999999999999991</v>
      </c>
      <c r="J2396" s="23">
        <f>(Tabela1[[#This Row],[real]]-1)^3/Tabela1[[#This Row],[Z]]*0.00002</f>
        <v>3.9855484752376679E-4</v>
      </c>
      <c r="K2396" s="66">
        <v>3112.2768235841795</v>
      </c>
      <c r="L2396" s="66">
        <v>5359.6909210343592</v>
      </c>
      <c r="M2396" s="67">
        <v>42409</v>
      </c>
      <c r="N2396" s="22">
        <f>IF(Tabela1[[#This Row],[Entry]]=$B$1,Tabela1[[#This Row],[real]],Tabela1[[#This Row],[L2]]/Tabela1[[#This Row],[days2]])</f>
        <v>3.5381050755653924</v>
      </c>
      <c r="O2396" s="42">
        <f>IF(Tabela1[[#This Row],[Entry]]=$B$1,Tabela1[[#This Row],[real]],Tabela1[[#This Row],[L]]/($B$1-Tabela1[[#This Row],[Entry]]))</f>
        <v>3.5565301400360712</v>
      </c>
      <c r="P2396" s="115">
        <v>879.64510864246586</v>
      </c>
      <c r="Q2396" s="43">
        <f>MIN(500,$B$1-Tabela1[[#This Row],[Entry]])</f>
        <v>500</v>
      </c>
      <c r="R2396" s="41">
        <f>(0.25-Tabela1[[#This Row],[days]]/2000)*$L$2+(Tabela1[[#This Row],[days]]/2000+0.75)*(IF(Tabela1[[#This Row],[real]]&gt;Tabela1[[#This Row],[AV2]],0.4*Tabela1[[#This Row],[real]]+0.6*Tabela1[[#This Row],[AV2]],Tabela1[[#This Row],[AV2]]))</f>
        <v>3.5381050755653924</v>
      </c>
      <c r="S2396" s="42">
        <f>Tabela1[[#This Row],[real]]-Tabela1[[#This Row],[AV2]]</f>
        <v>-0.18960550252366337</v>
      </c>
      <c r="T2396" s="64">
        <f>Tabela1[[#This Row],[real]]/Tabela1[[#This Row],[AV2]]</f>
        <v>0.94641043765683974</v>
      </c>
      <c r="U2396" s="168">
        <v>43173</v>
      </c>
      <c r="V2396" s="191" t="s">
        <v>4012</v>
      </c>
      <c r="W2396" s="191"/>
    </row>
    <row r="2397" spans="1:24" x14ac:dyDescent="0.2">
      <c r="A2397" s="323">
        <v>5221690</v>
      </c>
      <c r="B2397" s="323" t="s">
        <v>3879</v>
      </c>
      <c r="C2397" s="323" t="s">
        <v>3880</v>
      </c>
      <c r="D2397" s="324">
        <v>3</v>
      </c>
      <c r="E2397" s="325">
        <v>2.8763237781516948</v>
      </c>
      <c r="F2397" s="116">
        <v>2014</v>
      </c>
      <c r="G23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7" s="324"/>
      <c r="I2397" s="325">
        <v>0.36</v>
      </c>
      <c r="J2397" s="23">
        <f>(Tabela1[[#This Row],[real]]-1)^3/Tabela1[[#This Row],[Z]]*0.00002</f>
        <v>3.6698713651107099E-4</v>
      </c>
      <c r="K2397" s="327">
        <v>1595.5685728400238</v>
      </c>
      <c r="L2397" s="66">
        <v>2281.3460736772863</v>
      </c>
      <c r="M2397" s="328">
        <v>43172</v>
      </c>
      <c r="N2397" s="152">
        <f>IF(Tabela1[[#This Row],[Entry]]=$B$1,Tabela1[[#This Row],[real]],Tabela1[[#This Row],[L2]]/Tabela1[[#This Row],[days2]])</f>
        <v>3.039365857319055</v>
      </c>
      <c r="O2397" s="329">
        <f>IF(Tabela1[[#This Row],[Entry]]=$B$1,Tabela1[[#This Row],[real]],Tabela1[[#This Row],[L]]/($B$1-Tabela1[[#This Row],[Entry]]))</f>
        <v>3.0663253678458151</v>
      </c>
      <c r="P2397" s="326">
        <v>524.96759118279795</v>
      </c>
      <c r="Q2397" s="330">
        <f>MIN(500,$B$1-Tabela1[[#This Row],[Entry]])</f>
        <v>500</v>
      </c>
      <c r="R2397" s="325">
        <f>(0.25-Tabela1[[#This Row],[days]]/2000)*$L$2+(Tabela1[[#This Row],[days]]/2000+0.75)*(IF(Tabela1[[#This Row],[real]]&gt;Tabela1[[#This Row],[AV2]],0.4*Tabela1[[#This Row],[real]]+0.6*Tabela1[[#This Row],[AV2]],Tabela1[[#This Row],[AV2]]))</f>
        <v>3.039365857319055</v>
      </c>
      <c r="S2397" s="329">
        <f>Tabela1[[#This Row],[real]]-Tabela1[[#This Row],[AV2]]</f>
        <v>-0.16304207916736013</v>
      </c>
      <c r="T2397" s="329">
        <f>Tabela1[[#This Row],[real]]/Tabela1[[#This Row],[AV2]]</f>
        <v>0.94635654711500405</v>
      </c>
      <c r="U2397" s="168">
        <v>43172</v>
      </c>
      <c r="V2397" s="191" t="s">
        <v>4015</v>
      </c>
      <c r="W2397" s="191"/>
    </row>
    <row r="2398" spans="1:24" x14ac:dyDescent="0.2">
      <c r="A2398" s="65">
        <v>14632</v>
      </c>
      <c r="B2398" s="65" t="s">
        <v>400</v>
      </c>
      <c r="C2398" s="95" t="s">
        <v>146</v>
      </c>
      <c r="D2398" s="39">
        <v>3</v>
      </c>
      <c r="E2398" s="41">
        <v>2.9980483399254112</v>
      </c>
      <c r="F2398" s="116">
        <v>1999</v>
      </c>
      <c r="G23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8" s="39"/>
      <c r="I2398" s="41">
        <v>0.44999999999999996</v>
      </c>
      <c r="J2398" s="23">
        <f>(Tabela1[[#This Row],[real]]-1)^3/Tabela1[[#This Row],[Z]]*0.00002</f>
        <v>3.5451568557926167E-4</v>
      </c>
      <c r="K2398" s="66">
        <v>2560.4321824083609</v>
      </c>
      <c r="L2398" s="66">
        <v>4313.9098773924434</v>
      </c>
      <c r="M2398" s="67">
        <v>42409</v>
      </c>
      <c r="N2398" s="22">
        <f>IF(Tabela1[[#This Row],[Entry]]=$B$1,Tabela1[[#This Row],[real]],Tabela1[[#This Row],[L2]]/Tabela1[[#This Row],[days2]])</f>
        <v>2.9107558914978919</v>
      </c>
      <c r="O2398" s="42">
        <f>IF(Tabela1[[#This Row],[Entry]]=$B$1,Tabela1[[#This Row],[real]],Tabela1[[#This Row],[L]]/($B$1-Tabela1[[#This Row],[Entry]]))</f>
        <v>2.8625812059671158</v>
      </c>
      <c r="P2398" s="115">
        <v>879.64510864246586</v>
      </c>
      <c r="Q2398" s="43">
        <f>MIN(500,$B$1-Tabela1[[#This Row],[Entry]])</f>
        <v>500</v>
      </c>
      <c r="R2398" s="41">
        <f>(0.25-Tabela1[[#This Row],[days]]/2000)*$L$2+(Tabela1[[#This Row],[days]]/2000+0.75)*(IF(Tabela1[[#This Row],[real]]&gt;Tabela1[[#This Row],[AV2]],0.4*Tabela1[[#This Row],[real]]+0.6*Tabela1[[#This Row],[AV2]],Tabela1[[#This Row],[AV2]]))</f>
        <v>2.9456728708688997</v>
      </c>
      <c r="S2398" s="42">
        <f>Tabela1[[#This Row],[real]]-Tabela1[[#This Row],[AV2]]</f>
        <v>8.7292448427519265E-2</v>
      </c>
      <c r="T2398" s="64">
        <f>Tabela1[[#This Row],[real]]/Tabela1[[#This Row],[AV2]]</f>
        <v>1.0299896149596379</v>
      </c>
      <c r="U2398" s="168">
        <v>43172</v>
      </c>
      <c r="V2398" s="191" t="s">
        <v>3941</v>
      </c>
      <c r="W2398" s="191"/>
    </row>
    <row r="2399" spans="1:24" x14ac:dyDescent="0.2">
      <c r="A2399" s="65">
        <v>500416</v>
      </c>
      <c r="B2399" s="65" t="s">
        <v>2905</v>
      </c>
      <c r="C2399" s="65" t="s">
        <v>2905</v>
      </c>
      <c r="D2399" s="39">
        <v>3.5</v>
      </c>
      <c r="E2399" s="41">
        <v>3.3011739134226588</v>
      </c>
      <c r="F2399" s="116">
        <v>1981</v>
      </c>
      <c r="G23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399" s="39"/>
      <c r="I2399" s="41">
        <v>0.49</v>
      </c>
      <c r="J2399" s="23">
        <f>(Tabela1[[#This Row],[real]]-1)^3/Tabela1[[#This Row],[Z]]*0.00002</f>
        <v>4.9737304148314804E-4</v>
      </c>
      <c r="K2399" s="66">
        <v>2793.2898865534721</v>
      </c>
      <c r="L2399" s="66">
        <v>4679.0585006262381</v>
      </c>
      <c r="M2399" s="67">
        <v>42583</v>
      </c>
      <c r="N2399" s="22">
        <f>IF(Tabela1[[#This Row],[Entry]]=$B$1,Tabela1[[#This Row],[real]],Tabela1[[#This Row],[L2]]/Tabela1[[#This Row],[days2]])</f>
        <v>3.496906119780899</v>
      </c>
      <c r="O2399" s="42">
        <f>IF(Tabela1[[#This Row],[Entry]]=$B$1,Tabela1[[#This Row],[real]],Tabela1[[#This Row],[L]]/($B$1-Tabela1[[#This Row],[Entry]]))</f>
        <v>3.5101714183242598</v>
      </c>
      <c r="P2399" s="115">
        <v>798.78892680381352</v>
      </c>
      <c r="Q2399" s="43">
        <f>MIN(500,$B$1-Tabela1[[#This Row],[Entry]])</f>
        <v>500</v>
      </c>
      <c r="R2399" s="41">
        <f>(0.25-Tabela1[[#This Row],[days]]/2000)*$L$2+(Tabela1[[#This Row],[days]]/2000+0.75)*(IF(Tabela1[[#This Row],[real]]&gt;Tabela1[[#This Row],[AV2]],0.4*Tabela1[[#This Row],[real]]+0.6*Tabela1[[#This Row],[AV2]],Tabela1[[#This Row],[AV2]]))</f>
        <v>3.496906119780899</v>
      </c>
      <c r="S2399" s="42">
        <f>Tabela1[[#This Row],[real]]-Tabela1[[#This Row],[AV2]]</f>
        <v>-0.19573220635824029</v>
      </c>
      <c r="T2399" s="64">
        <f>Tabela1[[#This Row],[real]]/Tabela1[[#This Row],[AV2]]</f>
        <v>0.94402703428294954</v>
      </c>
      <c r="U2399" s="168">
        <v>43172</v>
      </c>
      <c r="V2399" s="191" t="s">
        <v>4014</v>
      </c>
      <c r="W2399" s="191"/>
    </row>
    <row r="2400" spans="1:24" x14ac:dyDescent="0.2">
      <c r="A2400" s="75">
        <v>7546813</v>
      </c>
      <c r="B2400" s="75" t="s">
        <v>3553</v>
      </c>
      <c r="C2400" s="80" t="s">
        <v>6562</v>
      </c>
      <c r="D2400" s="76">
        <v>3.5</v>
      </c>
      <c r="E2400" s="77">
        <v>3.3135793468652763</v>
      </c>
      <c r="F2400" s="116">
        <v>2016</v>
      </c>
      <c r="G24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0" s="39"/>
      <c r="I2400" s="77">
        <v>0.54</v>
      </c>
      <c r="J2400" s="23">
        <f>(Tabela1[[#This Row],[real]]-1)^3/Tabela1[[#This Row],[Z]]*0.00002</f>
        <v>4.5865848479734081E-4</v>
      </c>
      <c r="K2400" s="112">
        <v>2248.8841760873247</v>
      </c>
      <c r="L2400" s="66">
        <v>3506.7187845437875</v>
      </c>
      <c r="M2400" s="79">
        <v>42943</v>
      </c>
      <c r="N2400" s="22">
        <f>IF(Tabela1[[#This Row],[Entry]]=$B$1,Tabela1[[#This Row],[real]],Tabela1[[#This Row],[L2]]/Tabela1[[#This Row],[days2]])</f>
        <v>3.5611768768758854</v>
      </c>
      <c r="O2400" s="64">
        <f>IF(Tabela1[[#This Row],[Entry]]=$B$1,Tabela1[[#This Row],[real]],Tabela1[[#This Row],[L]]/($B$1-Tabela1[[#This Row],[Entry]]))</f>
        <v>3.6040275277942317</v>
      </c>
      <c r="P2400" s="117">
        <v>631.50027472384465</v>
      </c>
      <c r="Q2400" s="78">
        <f>MIN(500,$B$1-Tabela1[[#This Row],[Entry]])</f>
        <v>500</v>
      </c>
      <c r="R2400" s="77">
        <f>(0.25-Tabela1[[#This Row],[days]]/2000)*$L$2+(Tabela1[[#This Row],[days]]/2000+0.75)*(IF(Tabela1[[#This Row],[real]]&gt;Tabela1[[#This Row],[AV2]],0.4*Tabela1[[#This Row],[real]]+0.6*Tabela1[[#This Row],[AV2]],Tabela1[[#This Row],[AV2]]))</f>
        <v>3.5611768768758854</v>
      </c>
      <c r="S2400" s="64">
        <f>Tabela1[[#This Row],[real]]-Tabela1[[#This Row],[AV2]]</f>
        <v>-0.24759753001060902</v>
      </c>
      <c r="T2400" s="64">
        <f>Tabela1[[#This Row],[real]]/Tabela1[[#This Row],[AV2]]</f>
        <v>0.93047311645249731</v>
      </c>
      <c r="U2400" s="168">
        <v>43172</v>
      </c>
      <c r="V2400" s="191" t="s">
        <v>3988</v>
      </c>
      <c r="W2400" s="191"/>
    </row>
    <row r="2401" spans="1:23" x14ac:dyDescent="0.2">
      <c r="A2401" s="65">
        <v>712</v>
      </c>
      <c r="B2401" s="65" t="s">
        <v>50</v>
      </c>
      <c r="C2401" s="65" t="s">
        <v>1125</v>
      </c>
      <c r="D2401" s="39">
        <v>3.5</v>
      </c>
      <c r="E2401" s="41">
        <v>3.4887393091976624</v>
      </c>
      <c r="F2401" s="116">
        <v>1979</v>
      </c>
      <c r="G24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1" s="39"/>
      <c r="I2401" s="41">
        <v>0.74999999999999989</v>
      </c>
      <c r="J2401" s="23">
        <f>(Tabela1[[#This Row],[real]]-1)^3/Tabela1[[#This Row],[Z]]*0.00002</f>
        <v>4.1106164381986987E-4</v>
      </c>
      <c r="K2401" s="66">
        <v>3152.2904555667765</v>
      </c>
      <c r="L2401" s="66">
        <v>5390.890202641086</v>
      </c>
      <c r="M2401" s="67">
        <v>42409</v>
      </c>
      <c r="N2401" s="22">
        <f>IF(Tabela1[[#This Row],[Entry]]=$B$1,Tabela1[[#This Row],[real]],Tabela1[[#This Row],[L2]]/Tabela1[[#This Row],[days2]])</f>
        <v>3.5835934567198664</v>
      </c>
      <c r="O2401" s="42">
        <f>IF(Tabela1[[#This Row],[Entry]]=$B$1,Tabela1[[#This Row],[real]],Tabela1[[#This Row],[L]]/($B$1-Tabela1[[#This Row],[Entry]]))</f>
        <v>3.5772330475388761</v>
      </c>
      <c r="P2401" s="115">
        <v>879.64510864246586</v>
      </c>
      <c r="Q2401" s="43">
        <f>MIN(500,$B$1-Tabela1[[#This Row],[Entry]])</f>
        <v>500</v>
      </c>
      <c r="R2401" s="41">
        <f>(0.25-Tabela1[[#This Row],[days]]/2000)*$L$2+(Tabela1[[#This Row],[days]]/2000+0.75)*(IF(Tabela1[[#This Row],[real]]&gt;Tabela1[[#This Row],[AV2]],0.4*Tabela1[[#This Row],[real]]+0.6*Tabela1[[#This Row],[AV2]],Tabela1[[#This Row],[AV2]]))</f>
        <v>3.5835934567198664</v>
      </c>
      <c r="S2401" s="42">
        <f>Tabela1[[#This Row],[real]]-Tabela1[[#This Row],[AV2]]</f>
        <v>-9.4854147522204002E-2</v>
      </c>
      <c r="T2401" s="64">
        <f>Tabela1[[#This Row],[real]]/Tabela1[[#This Row],[AV2]]</f>
        <v>0.97353099656314646</v>
      </c>
      <c r="U2401" s="172">
        <v>43171</v>
      </c>
      <c r="V2401" s="191" t="s">
        <v>3938</v>
      </c>
      <c r="W2401" s="191"/>
    </row>
    <row r="2402" spans="1:23" x14ac:dyDescent="0.2">
      <c r="A2402" s="65">
        <v>17057</v>
      </c>
      <c r="B2402" s="65" t="s">
        <v>3189</v>
      </c>
      <c r="C2402" s="65" t="s">
        <v>3190</v>
      </c>
      <c r="D2402" s="39">
        <v>3</v>
      </c>
      <c r="E2402" s="41">
        <v>2.7491805230828938</v>
      </c>
      <c r="F2402" s="116">
        <v>1998</v>
      </c>
      <c r="G24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6.6039198620366391E-2</v>
      </c>
      <c r="H2402" s="39"/>
      <c r="I2402" s="41">
        <v>0.32999999999999996</v>
      </c>
      <c r="J2402" s="23">
        <f>(Tabela1[[#This Row],[real]]-1)^3/Tabela1[[#This Row],[Z]]*0.00002</f>
        <v>3.2435452005281619E-4</v>
      </c>
      <c r="K2402" s="66">
        <v>2139.5106067116171</v>
      </c>
      <c r="L2402" s="66">
        <v>3507.6640555778508</v>
      </c>
      <c r="M2402" s="67">
        <v>42680</v>
      </c>
      <c r="N2402" s="22">
        <f>IF(Tabela1[[#This Row],[Entry]]=$B$1,Tabela1[[#This Row],[real]],Tabela1[[#This Row],[L2]]/Tabela1[[#This Row],[days2]])</f>
        <v>2.838624211024523</v>
      </c>
      <c r="O2402" s="42">
        <f>IF(Tabela1[[#This Row],[Entry]]=$B$1,Tabela1[[#This Row],[real]],Tabela1[[#This Row],[L]]/($B$1-Tabela1[[#This Row],[Entry]]))</f>
        <v>2.8379159025710767</v>
      </c>
      <c r="P2402" s="115">
        <v>753.71392888226649</v>
      </c>
      <c r="Q2402" s="43">
        <f>MIN(500,$B$1-Tabela1[[#This Row],[Entry]])</f>
        <v>500</v>
      </c>
      <c r="R2402" s="41">
        <f>(0.25-Tabela1[[#This Row],[days]]/2000)*$L$2+(Tabela1[[#This Row],[days]]/2000+0.75)*(IF(Tabela1[[#This Row],[real]]&gt;Tabela1[[#This Row],[AV2]],0.4*Tabela1[[#This Row],[real]]+0.6*Tabela1[[#This Row],[AV2]],Tabela1[[#This Row],[AV2]]))</f>
        <v>2.838624211024523</v>
      </c>
      <c r="S2402" s="42">
        <f>Tabela1[[#This Row],[real]]-Tabela1[[#This Row],[AV2]]</f>
        <v>-8.9443687941629157E-2</v>
      </c>
      <c r="T2402" s="64">
        <f>Tabela1[[#This Row],[real]]/Tabela1[[#This Row],[AV2]]</f>
        <v>0.96849047943921152</v>
      </c>
      <c r="U2402" s="168">
        <v>43170</v>
      </c>
      <c r="V2402" s="191" t="s">
        <v>4020</v>
      </c>
      <c r="W2402" s="191"/>
    </row>
    <row r="2403" spans="1:23" x14ac:dyDescent="0.2">
      <c r="A2403" s="65">
        <v>47447</v>
      </c>
      <c r="B2403" s="65" t="s">
        <v>1665</v>
      </c>
      <c r="C2403" s="65" t="s">
        <v>1666</v>
      </c>
      <c r="D2403" s="39">
        <v>3</v>
      </c>
      <c r="E2403" s="41">
        <v>3.0547567195398124</v>
      </c>
      <c r="F2403" s="116">
        <v>1994</v>
      </c>
      <c r="G24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3" s="39"/>
      <c r="I2403" s="41">
        <v>0.48</v>
      </c>
      <c r="J2403" s="23">
        <f>(Tabela1[[#This Row],[real]]-1)^3/Tabela1[[#This Row],[Z]]*0.00002</f>
        <v>3.6146810839447221E-4</v>
      </c>
      <c r="K2403" s="66">
        <v>2583.9379528148193</v>
      </c>
      <c r="L2403" s="66">
        <v>4340.8687216421749</v>
      </c>
      <c r="M2403" s="67">
        <v>42409</v>
      </c>
      <c r="N2403" s="22">
        <f>IF(Tabela1[[#This Row],[Entry]]=$B$1,Tabela1[[#This Row],[real]],Tabela1[[#This Row],[L2]]/Tabela1[[#This Row],[days2]])</f>
        <v>2.9374777707825213</v>
      </c>
      <c r="O2403" s="42">
        <f>IF(Tabela1[[#This Row],[Entry]]=$B$1,Tabela1[[#This Row],[real]],Tabela1[[#This Row],[L]]/($B$1-Tabela1[[#This Row],[Entry]]))</f>
        <v>2.8804702864248011</v>
      </c>
      <c r="P2403" s="115">
        <v>879.64510864246586</v>
      </c>
      <c r="Q2403" s="43">
        <f>MIN(500,$B$1-Tabela1[[#This Row],[Entry]])</f>
        <v>500</v>
      </c>
      <c r="R2403" s="41">
        <f>(0.25-Tabela1[[#This Row],[days]]/2000)*$L$2+(Tabela1[[#This Row],[days]]/2000+0.75)*(IF(Tabela1[[#This Row],[real]]&gt;Tabela1[[#This Row],[AV2]],0.4*Tabela1[[#This Row],[real]]+0.6*Tabela1[[#This Row],[AV2]],Tabela1[[#This Row],[AV2]]))</f>
        <v>2.9843893502854382</v>
      </c>
      <c r="S2403" s="42">
        <f>Tabela1[[#This Row],[real]]-Tabela1[[#This Row],[AV2]]</f>
        <v>0.11727894875729117</v>
      </c>
      <c r="T2403" s="64">
        <f>Tabela1[[#This Row],[real]]/Tabela1[[#This Row],[AV2]]</f>
        <v>1.0399250506416764</v>
      </c>
      <c r="U2403" s="172">
        <v>43170</v>
      </c>
      <c r="V2403" s="191" t="s">
        <v>4021</v>
      </c>
      <c r="W2403" s="191"/>
    </row>
    <row r="2404" spans="1:23" x14ac:dyDescent="0.2">
      <c r="A2404" s="65">
        <v>9789</v>
      </c>
      <c r="B2404" s="65" t="s">
        <v>1967</v>
      </c>
      <c r="C2404" s="65" t="s">
        <v>1968</v>
      </c>
      <c r="D2404" s="39">
        <v>2.5</v>
      </c>
      <c r="E2404" s="41">
        <v>2.6390736748167343</v>
      </c>
      <c r="F2404" s="116">
        <v>1999</v>
      </c>
      <c r="G24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4" s="39"/>
      <c r="I2404" s="41">
        <v>0.56999999999999995</v>
      </c>
      <c r="J2404" s="23">
        <f>(Tabela1[[#This Row],[real]]-1)^3/Tabela1[[#This Row],[Z]]*0.00002</f>
        <v>1.5450785573024086E-4</v>
      </c>
      <c r="K2404" s="66">
        <v>2224.1117817693394</v>
      </c>
      <c r="L2404" s="66">
        <v>3751.5860633730817</v>
      </c>
      <c r="M2404" s="67">
        <v>42409</v>
      </c>
      <c r="N2404" s="22">
        <f>IF(Tabela1[[#This Row],[Entry]]=$B$1,Tabela1[[#This Row],[real]],Tabela1[[#This Row],[L2]]/Tabela1[[#This Row],[days2]])</f>
        <v>2.528419427241237</v>
      </c>
      <c r="O2404" s="42">
        <f>IF(Tabela1[[#This Row],[Entry]]=$B$1,Tabela1[[#This Row],[real]],Tabela1[[#This Row],[L]]/($B$1-Tabela1[[#This Row],[Entry]]))</f>
        <v>2.4894399889668759</v>
      </c>
      <c r="P2404" s="115">
        <v>879.64510864246586</v>
      </c>
      <c r="Q2404" s="43">
        <f>MIN(500,$B$1-Tabela1[[#This Row],[Entry]])</f>
        <v>500</v>
      </c>
      <c r="R2404" s="559">
        <f>(0.25-Tabela1[[#This Row],[days]]/2000)*$L$2+(Tabela1[[#This Row],[days]]/2000+0.75)*(IF(Tabela1[[#This Row],[real]]&gt;Tabela1[[#This Row],[AV2]],0.4*Tabela1[[#This Row],[real]]+0.6*Tabela1[[#This Row],[AV2]],Tabela1[[#This Row],[AV2]]))</f>
        <v>2.5726811262714362</v>
      </c>
      <c r="S2404" s="42">
        <f>Tabela1[[#This Row],[real]]-Tabela1[[#This Row],[AV2]]</f>
        <v>0.11065424757549724</v>
      </c>
      <c r="T2404" s="64">
        <f>Tabela1[[#This Row],[real]]/Tabela1[[#This Row],[AV2]]</f>
        <v>1.0437641976577565</v>
      </c>
      <c r="U2404" s="168">
        <v>43169</v>
      </c>
      <c r="V2404" s="191" t="s">
        <v>4023</v>
      </c>
      <c r="W2404" s="191"/>
    </row>
    <row r="2405" spans="1:23" x14ac:dyDescent="0.2">
      <c r="A2405" s="65">
        <v>110193</v>
      </c>
      <c r="B2405" s="65" t="s">
        <v>57</v>
      </c>
      <c r="C2405" s="65" t="s">
        <v>1692</v>
      </c>
      <c r="D2405" s="39">
        <v>3</v>
      </c>
      <c r="E2405" s="41">
        <v>2.8880516584726954</v>
      </c>
      <c r="F2405" s="116">
        <v>2004</v>
      </c>
      <c r="G24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5" s="39"/>
      <c r="I2405" s="41">
        <v>0.44999999999999996</v>
      </c>
      <c r="J2405" s="23">
        <f>(Tabela1[[#This Row],[real]]-1)^3/Tabela1[[#This Row],[Z]]*0.00002</f>
        <v>2.9912940016941169E-4</v>
      </c>
      <c r="K2405" s="66">
        <v>2634.5899091498868</v>
      </c>
      <c r="L2405" s="66">
        <v>4522.3942260135127</v>
      </c>
      <c r="M2405" s="67">
        <v>42409</v>
      </c>
      <c r="N2405" s="22">
        <f>IF(Tabela1[[#This Row],[Entry]]=$B$1,Tabela1[[#This Row],[real]],Tabela1[[#This Row],[L2]]/Tabela1[[#This Row],[days2]])</f>
        <v>2.9950600341719436</v>
      </c>
      <c r="O2405" s="42">
        <f>IF(Tabela1[[#This Row],[Entry]]=$B$1,Tabela1[[#This Row],[real]],Tabela1[[#This Row],[L]]/($B$1-Tabela1[[#This Row],[Entry]]))</f>
        <v>3.0009251665650383</v>
      </c>
      <c r="P2405" s="115">
        <v>879.64510864246586</v>
      </c>
      <c r="Q2405" s="43">
        <f>MIN(500,$B$1-Tabela1[[#This Row],[Entry]])</f>
        <v>500</v>
      </c>
      <c r="R2405" s="41">
        <f>(0.25-Tabela1[[#This Row],[days]]/2000)*$L$2+(Tabela1[[#This Row],[days]]/2000+0.75)*(IF(Tabela1[[#This Row],[real]]&gt;Tabela1[[#This Row],[AV2]],0.4*Tabela1[[#This Row],[real]]+0.6*Tabela1[[#This Row],[AV2]],Tabela1[[#This Row],[AV2]]))</f>
        <v>2.9950600341719436</v>
      </c>
      <c r="S2405" s="42">
        <f>Tabela1[[#This Row],[real]]-Tabela1[[#This Row],[AV2]]</f>
        <v>-0.10700837569924815</v>
      </c>
      <c r="T2405" s="64">
        <f>Tabela1[[#This Row],[real]]/Tabela1[[#This Row],[AV2]]</f>
        <v>0.96427170925512573</v>
      </c>
      <c r="U2405" s="172">
        <v>43169</v>
      </c>
      <c r="V2405" s="191" t="s">
        <v>3970</v>
      </c>
      <c r="W2405" s="191"/>
    </row>
    <row r="2406" spans="1:23" x14ac:dyDescent="0.2">
      <c r="A2406" s="80">
        <v>4014</v>
      </c>
      <c r="B2406" s="80" t="s">
        <v>3873</v>
      </c>
      <c r="C2406" s="80" t="s">
        <v>3874</v>
      </c>
      <c r="D2406" s="76">
        <v>3</v>
      </c>
      <c r="E2406" s="77">
        <v>3.0742811983840879</v>
      </c>
      <c r="F2406" s="116">
        <v>1996</v>
      </c>
      <c r="G24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6" s="76"/>
      <c r="I2406" s="77">
        <v>0.33999999999999997</v>
      </c>
      <c r="J2406" s="23">
        <f>(Tabela1[[#This Row],[real]]-1)^3/Tabela1[[#This Row],[Z]]*0.00002</f>
        <v>5.2499355413604127E-4</v>
      </c>
      <c r="K2406" s="112">
        <v>1750.6896105575356</v>
      </c>
      <c r="L2406" s="66">
        <v>2516.9086645721923</v>
      </c>
      <c r="M2406" s="79">
        <v>43169</v>
      </c>
      <c r="N2406" s="47">
        <f>IF(Tabela1[[#This Row],[Entry]]=$B$1,Tabela1[[#This Row],[real]],Tabela1[[#This Row],[L2]]/Tabela1[[#This Row],[days2]])</f>
        <v>3.3258333315838491</v>
      </c>
      <c r="O2406" s="64">
        <f>IF(Tabela1[[#This Row],[Entry]]=$B$1,Tabela1[[#This Row],[real]],Tabela1[[#This Row],[L]]/($B$1-Tabela1[[#This Row],[Entry]]))</f>
        <v>3.3693556419975801</v>
      </c>
      <c r="P2406" s="117">
        <v>526.39126378705555</v>
      </c>
      <c r="Q2406" s="78">
        <f>MIN(500,$B$1-Tabela1[[#This Row],[Entry]])</f>
        <v>500</v>
      </c>
      <c r="R2406" s="77">
        <f>(0.25-Tabela1[[#This Row],[days]]/2000)*$L$2+(Tabela1[[#This Row],[days]]/2000+0.75)*(IF(Tabela1[[#This Row],[real]]&gt;Tabela1[[#This Row],[AV2]],0.4*Tabela1[[#This Row],[real]]+0.6*Tabela1[[#This Row],[AV2]],Tabela1[[#This Row],[AV2]]))</f>
        <v>3.3258333315838491</v>
      </c>
      <c r="S2406" s="64">
        <f>Tabela1[[#This Row],[real]]-Tabela1[[#This Row],[AV2]]</f>
        <v>-0.25155213319976122</v>
      </c>
      <c r="T2406" s="64">
        <f>Tabela1[[#This Row],[real]]/Tabela1[[#This Row],[AV2]]</f>
        <v>0.92436417940403359</v>
      </c>
      <c r="U2406" s="168">
        <v>43169</v>
      </c>
      <c r="V2406" s="191" t="s">
        <v>3986</v>
      </c>
      <c r="W2406" s="191"/>
    </row>
    <row r="2407" spans="1:23" x14ac:dyDescent="0.2">
      <c r="A2407" s="65">
        <v>410</v>
      </c>
      <c r="B2407" s="65" t="s">
        <v>3038</v>
      </c>
      <c r="C2407" s="65" t="s">
        <v>3039</v>
      </c>
      <c r="D2407" s="39">
        <v>2.5</v>
      </c>
      <c r="E2407" s="41">
        <v>2.6516487909519224</v>
      </c>
      <c r="F2407" s="116">
        <v>1998</v>
      </c>
      <c r="G24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7" s="39"/>
      <c r="I2407" s="41">
        <v>0.42999999999999994</v>
      </c>
      <c r="J2407" s="23">
        <f>(Tabela1[[#This Row],[real]]-1)^3/Tabela1[[#This Row],[Z]]*0.00002</f>
        <v>2.0956302145183818E-4</v>
      </c>
      <c r="K2407" s="66">
        <v>2012.5274948653616</v>
      </c>
      <c r="L2407" s="66">
        <v>3284.899696417448</v>
      </c>
      <c r="M2407" s="67">
        <v>42626</v>
      </c>
      <c r="N2407" s="22">
        <f>IF(Tabela1[[#This Row],[Entry]]=$B$1,Tabela1[[#This Row],[real]],Tabela1[[#This Row],[L2]]/Tabela1[[#This Row],[days2]])</f>
        <v>2.5841150748019759</v>
      </c>
      <c r="O2407" s="42">
        <f>IF(Tabela1[[#This Row],[Entry]]=$B$1,Tabela1[[#This Row],[real]],Tabela1[[#This Row],[L]]/($B$1-Tabela1[[#This Row],[Entry]]))</f>
        <v>2.5464338731918201</v>
      </c>
      <c r="P2407" s="115">
        <v>778.80722669426177</v>
      </c>
      <c r="Q2407" s="43">
        <f>MIN(500,$B$1-Tabela1[[#This Row],[Entry]])</f>
        <v>500</v>
      </c>
      <c r="R2407" s="559">
        <f>(0.25-Tabela1[[#This Row],[days]]/2000)*$L$2+(Tabela1[[#This Row],[days]]/2000+0.75)*(IF(Tabela1[[#This Row],[real]]&gt;Tabela1[[#This Row],[AV2]],0.4*Tabela1[[#This Row],[real]]+0.6*Tabela1[[#This Row],[AV2]],Tabela1[[#This Row],[AV2]]))</f>
        <v>2.6111285612619546</v>
      </c>
      <c r="S2407" s="42">
        <f>Tabela1[[#This Row],[real]]-Tabela1[[#This Row],[AV2]]</f>
        <v>6.7533716149946521E-2</v>
      </c>
      <c r="T2407" s="64">
        <f>Tabela1[[#This Row],[real]]/Tabela1[[#This Row],[AV2]]</f>
        <v>1.0261341752186177</v>
      </c>
      <c r="U2407" s="168">
        <v>43168</v>
      </c>
      <c r="V2407" s="191" t="s">
        <v>4027</v>
      </c>
      <c r="W2407" s="191"/>
    </row>
    <row r="2408" spans="1:23" x14ac:dyDescent="0.2">
      <c r="A2408" s="65">
        <v>4046889</v>
      </c>
      <c r="B2408" s="65" t="s">
        <v>2803</v>
      </c>
      <c r="C2408" s="65" t="s">
        <v>2804</v>
      </c>
      <c r="D2408" s="39">
        <v>3</v>
      </c>
      <c r="E2408" s="41">
        <v>2.7910665029791621</v>
      </c>
      <c r="F2408" s="116">
        <v>2012</v>
      </c>
      <c r="G24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8" s="39"/>
      <c r="I2408" s="41">
        <v>0.41</v>
      </c>
      <c r="J2408" s="23">
        <f>(Tabela1[[#This Row],[real]]-1)^3/Tabela1[[#This Row],[Z]]*0.00002</f>
        <v>2.8027300759957455E-4</v>
      </c>
      <c r="K2408" s="66">
        <v>2513.0836784242906</v>
      </c>
      <c r="L2408" s="66">
        <v>4299.7064767625761</v>
      </c>
      <c r="M2408" s="67">
        <v>42481</v>
      </c>
      <c r="N2408" s="22">
        <f>IF(Tabela1[[#This Row],[Entry]]=$B$1,Tabela1[[#This Row],[real]],Tabela1[[#This Row],[L2]]/Tabela1[[#This Row],[days2]])</f>
        <v>2.9698902903650919</v>
      </c>
      <c r="O2408" s="42">
        <f>IF(Tabela1[[#This Row],[Entry]]=$B$1,Tabela1[[#This Row],[real]],Tabela1[[#This Row],[L]]/($B$1-Tabela1[[#This Row],[Entry]]))</f>
        <v>2.996311133632457</v>
      </c>
      <c r="P2408" s="115">
        <v>846.18737822647131</v>
      </c>
      <c r="Q2408" s="43">
        <f>MIN(500,$B$1-Tabela1[[#This Row],[Entry]])</f>
        <v>500</v>
      </c>
      <c r="R2408" s="41">
        <f>(0.25-Tabela1[[#This Row],[days]]/2000)*$L$2+(Tabela1[[#This Row],[days]]/2000+0.75)*(IF(Tabela1[[#This Row],[real]]&gt;Tabela1[[#This Row],[AV2]],0.4*Tabela1[[#This Row],[real]]+0.6*Tabela1[[#This Row],[AV2]],Tabela1[[#This Row],[AV2]]))</f>
        <v>2.9698902903650919</v>
      </c>
      <c r="S2408" s="42">
        <f>Tabela1[[#This Row],[real]]-Tabela1[[#This Row],[AV2]]</f>
        <v>-0.17882378738592974</v>
      </c>
      <c r="T2408" s="64">
        <f>Tabela1[[#This Row],[real]]/Tabela1[[#This Row],[AV2]]</f>
        <v>0.93978774638037332</v>
      </c>
      <c r="U2408" s="168">
        <v>43168</v>
      </c>
      <c r="V2408" s="191" t="s">
        <v>4026</v>
      </c>
      <c r="W2408" s="191"/>
    </row>
    <row r="2409" spans="1:23" x14ac:dyDescent="0.2">
      <c r="A2409" s="492">
        <v>6350</v>
      </c>
      <c r="B2409" s="492" t="s">
        <v>3860</v>
      </c>
      <c r="C2409" s="492" t="s">
        <v>3861</v>
      </c>
      <c r="D2409" s="493">
        <v>3</v>
      </c>
      <c r="E2409" s="494">
        <v>3.1059697801778783</v>
      </c>
      <c r="F2409" s="116">
        <v>1975</v>
      </c>
      <c r="G24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09" s="493"/>
      <c r="I2409" s="494">
        <v>0.36</v>
      </c>
      <c r="J2409" s="23">
        <f>(Tabela1[[#This Row],[real]]-1)^3/Tabela1[[#This Row],[Z]]*0.00002</f>
        <v>5.1890027364671378E-4</v>
      </c>
      <c r="K2409" s="495">
        <v>1761.5817818812193</v>
      </c>
      <c r="L2409" s="66">
        <v>2531.137292588749</v>
      </c>
      <c r="M2409" s="496">
        <v>43168</v>
      </c>
      <c r="N2409" s="147">
        <f>IF(Tabela1[[#This Row],[Entry]]=$B$1,Tabela1[[#This Row],[real]],Tabela1[[#This Row],[L2]]/Tabela1[[#This Row],[days2]])</f>
        <v>3.3435172351586617</v>
      </c>
      <c r="O2409" s="497">
        <f>IF(Tabela1[[#This Row],[Entry]]=$B$1,Tabela1[[#This Row],[real]],Tabela1[[#This Row],[L]]/($B$1-Tabela1[[#This Row],[Entry]]))</f>
        <v>3.3838733858138355</v>
      </c>
      <c r="P2409" s="498">
        <v>526.86487252326845</v>
      </c>
      <c r="Q2409" s="499">
        <f>MIN(500,$B$1-Tabela1[[#This Row],[Entry]])</f>
        <v>500</v>
      </c>
      <c r="R2409" s="494">
        <f>(0.25-Tabela1[[#This Row],[days]]/2000)*$L$2+(Tabela1[[#This Row],[days]]/2000+0.75)*(IF(Tabela1[[#This Row],[real]]&gt;Tabela1[[#This Row],[AV2]],0.4*Tabela1[[#This Row],[real]]+0.6*Tabela1[[#This Row],[AV2]],Tabela1[[#This Row],[AV2]]))</f>
        <v>3.3435172351586617</v>
      </c>
      <c r="S2409" s="497">
        <f>Tabela1[[#This Row],[real]]-Tabela1[[#This Row],[AV2]]</f>
        <v>-0.23754745498078345</v>
      </c>
      <c r="T2409" s="497">
        <f>Tabela1[[#This Row],[real]]/Tabela1[[#This Row],[AV2]]</f>
        <v>0.92895282474309993</v>
      </c>
      <c r="U2409" s="172">
        <v>43168</v>
      </c>
      <c r="V2409" s="191" t="s">
        <v>4025</v>
      </c>
      <c r="W2409" s="191"/>
    </row>
    <row r="2410" spans="1:23" x14ac:dyDescent="0.2">
      <c r="A2410" s="65">
        <v>18544</v>
      </c>
      <c r="B2410" s="65" t="s">
        <v>99</v>
      </c>
      <c r="C2410" s="65" t="s">
        <v>2274</v>
      </c>
      <c r="D2410" s="39">
        <v>3.5</v>
      </c>
      <c r="E2410" s="41">
        <v>3.3388991668258035</v>
      </c>
      <c r="F2410" s="116">
        <v>1994</v>
      </c>
      <c r="G24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0" s="39"/>
      <c r="I2410" s="41">
        <v>0.6399999999999999</v>
      </c>
      <c r="J2410" s="23">
        <f>(Tabela1[[#This Row],[real]]-1)^3/Tabela1[[#This Row],[Z]]*0.00002</f>
        <v>3.9983841685476557E-4</v>
      </c>
      <c r="K2410" s="66">
        <v>3107.1411673614834</v>
      </c>
      <c r="L2410" s="66">
        <v>5353.2930136799569</v>
      </c>
      <c r="M2410" s="67">
        <v>42409</v>
      </c>
      <c r="N2410" s="22">
        <f>IF(Tabela1[[#This Row],[Entry]]=$B$1,Tabela1[[#This Row],[real]],Tabela1[[#This Row],[L2]]/Tabela1[[#This Row],[days2]])</f>
        <v>3.5322667480714536</v>
      </c>
      <c r="O2410" s="42">
        <f>IF(Tabela1[[#This Row],[Entry]]=$B$1,Tabela1[[#This Row],[real]],Tabela1[[#This Row],[L]]/($B$1-Tabela1[[#This Row],[Entry]]))</f>
        <v>3.5522846806104558</v>
      </c>
      <c r="P2410" s="115">
        <v>879.64510864246586</v>
      </c>
      <c r="Q2410" s="43">
        <f>MIN(500,$B$1-Tabela1[[#This Row],[Entry]])</f>
        <v>500</v>
      </c>
      <c r="R2410" s="41">
        <f>(0.25-Tabela1[[#This Row],[days]]/2000)*$L$2+(Tabela1[[#This Row],[days]]/2000+0.75)*(IF(Tabela1[[#This Row],[real]]&gt;Tabela1[[#This Row],[AV2]],0.4*Tabela1[[#This Row],[real]]+0.6*Tabela1[[#This Row],[AV2]],Tabela1[[#This Row],[AV2]]))</f>
        <v>3.5322667480714536</v>
      </c>
      <c r="S2410" s="42">
        <f>Tabela1[[#This Row],[real]]-Tabela1[[#This Row],[AV2]]</f>
        <v>-0.19336758124565012</v>
      </c>
      <c r="T2410" s="64">
        <f>Tabela1[[#This Row],[real]]/Tabela1[[#This Row],[AV2]]</f>
        <v>0.94525680107505328</v>
      </c>
      <c r="U2410" s="172">
        <v>43168</v>
      </c>
      <c r="V2410" s="191" t="s">
        <v>4024</v>
      </c>
      <c r="W2410" s="191"/>
    </row>
    <row r="2411" spans="1:23" x14ac:dyDescent="0.2">
      <c r="A2411" s="492">
        <v>3630320</v>
      </c>
      <c r="B2411" s="492" t="s">
        <v>1551</v>
      </c>
      <c r="C2411" s="492" t="s">
        <v>3855</v>
      </c>
      <c r="D2411" s="493">
        <v>3</v>
      </c>
      <c r="E2411" s="494">
        <v>2.8934788242736658</v>
      </c>
      <c r="F2411" s="116">
        <v>2011</v>
      </c>
      <c r="G24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1" s="493"/>
      <c r="I2411" s="494">
        <v>0.38</v>
      </c>
      <c r="J2411" s="23">
        <f>(Tabela1[[#This Row],[real]]-1)^3/Tabela1[[#This Row],[Z]]*0.00002</f>
        <v>3.572956729601732E-4</v>
      </c>
      <c r="K2411" s="495">
        <v>1609.8024400827694</v>
      </c>
      <c r="L2411" s="66">
        <v>2306.3611202598427</v>
      </c>
      <c r="M2411" s="496">
        <v>43167</v>
      </c>
      <c r="N2411" s="147">
        <f>IF(Tabela1[[#This Row],[Entry]]=$B$1,Tabela1[[#This Row],[real]],Tabela1[[#This Row],[L2]]/Tabela1[[#This Row],[days2]])</f>
        <v>3.0526956462977686</v>
      </c>
      <c r="O2411" s="497">
        <f>IF(Tabela1[[#This Row],[Entry]]=$B$1,Tabela1[[#This Row],[real]],Tabela1[[#This Row],[L]]/($B$1-Tabela1[[#This Row],[Entry]]))</f>
        <v>3.0792538321226202</v>
      </c>
      <c r="P2411" s="498">
        <v>527.33800765074523</v>
      </c>
      <c r="Q2411" s="499">
        <f>MIN(500,$B$1-Tabela1[[#This Row],[Entry]])</f>
        <v>500</v>
      </c>
      <c r="R2411" s="494">
        <f>(0.25-Tabela1[[#This Row],[days]]/2000)*$L$2+(Tabela1[[#This Row],[days]]/2000+0.75)*(IF(Tabela1[[#This Row],[real]]&gt;Tabela1[[#This Row],[AV2]],0.4*Tabela1[[#This Row],[real]]+0.6*Tabela1[[#This Row],[AV2]],Tabela1[[#This Row],[AV2]]))</f>
        <v>3.0526956462977686</v>
      </c>
      <c r="S2411" s="497">
        <f>Tabela1[[#This Row],[real]]-Tabela1[[#This Row],[AV2]]</f>
        <v>-0.15921682202410281</v>
      </c>
      <c r="T2411" s="497">
        <f>Tabela1[[#This Row],[real]]/Tabela1[[#This Row],[AV2]]</f>
        <v>0.94784385983018093</v>
      </c>
      <c r="U2411" s="168">
        <v>43167</v>
      </c>
      <c r="V2411" s="191" t="s">
        <v>4030</v>
      </c>
      <c r="W2411" s="191"/>
    </row>
    <row r="2412" spans="1:23" x14ac:dyDescent="0.2">
      <c r="A2412" s="65">
        <v>3157292</v>
      </c>
      <c r="B2412" s="65" t="s">
        <v>2892</v>
      </c>
      <c r="C2412" s="65" t="s">
        <v>2893</v>
      </c>
      <c r="D2412" s="39">
        <v>3</v>
      </c>
      <c r="E2412" s="41">
        <v>3.0534210776991793</v>
      </c>
      <c r="F2412" s="116">
        <v>2010</v>
      </c>
      <c r="G24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2" s="39"/>
      <c r="I2412" s="41">
        <v>0.47</v>
      </c>
      <c r="J2412" s="23">
        <f>(Tabela1[[#This Row],[real]]-1)^3/Tabela1[[#This Row],[Z]]*0.00002</f>
        <v>3.6843950022695982E-4</v>
      </c>
      <c r="K2412" s="66">
        <v>2353.695589657179</v>
      </c>
      <c r="L2412" s="66">
        <v>3844.9261277939563</v>
      </c>
      <c r="M2412" s="67">
        <v>42576</v>
      </c>
      <c r="N2412" s="22">
        <f>IF(Tabela1[[#This Row],[Entry]]=$B$1,Tabela1[[#This Row],[real]],Tabela1[[#This Row],[L2]]/Tabela1[[#This Row],[days2]])</f>
        <v>2.9346297188472521</v>
      </c>
      <c r="O2412" s="42">
        <f>IF(Tabela1[[#This Row],[Entry]]=$B$1,Tabela1[[#This Row],[real]],Tabela1[[#This Row],[L]]/($B$1-Tabela1[[#This Row],[Entry]]))</f>
        <v>2.869347856562654</v>
      </c>
      <c r="P2412" s="115">
        <v>802.041761705368</v>
      </c>
      <c r="Q2412" s="43">
        <f>MIN(500,$B$1-Tabela1[[#This Row],[Entry]])</f>
        <v>500</v>
      </c>
      <c r="R2412" s="41">
        <f>(0.25-Tabela1[[#This Row],[days]]/2000)*$L$2+(Tabela1[[#This Row],[days]]/2000+0.75)*(IF(Tabela1[[#This Row],[real]]&gt;Tabela1[[#This Row],[AV2]],0.4*Tabela1[[#This Row],[real]]+0.6*Tabela1[[#This Row],[AV2]],Tabela1[[#This Row],[AV2]]))</f>
        <v>2.9821462623880231</v>
      </c>
      <c r="S2412" s="42">
        <f>Tabela1[[#This Row],[real]]-Tabela1[[#This Row],[AV2]]</f>
        <v>0.11879135885192715</v>
      </c>
      <c r="T2412" s="64">
        <f>Tabela1[[#This Row],[real]]/Tabela1[[#This Row],[AV2]]</f>
        <v>1.0404791644032656</v>
      </c>
      <c r="U2412" s="172">
        <v>43167</v>
      </c>
      <c r="V2412" s="191" t="s">
        <v>4031</v>
      </c>
      <c r="W2412" s="191"/>
    </row>
    <row r="2413" spans="1:23" x14ac:dyDescent="0.2">
      <c r="A2413" s="65">
        <v>6358537</v>
      </c>
      <c r="B2413" s="68" t="s">
        <v>3260</v>
      </c>
      <c r="C2413" s="68" t="s">
        <v>3411</v>
      </c>
      <c r="D2413" s="69">
        <v>3</v>
      </c>
      <c r="E2413" s="70">
        <v>3.1567067655682668</v>
      </c>
      <c r="F2413" s="116">
        <v>2015</v>
      </c>
      <c r="G24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3" s="39"/>
      <c r="I2413" s="70">
        <v>0.48</v>
      </c>
      <c r="J2413" s="23">
        <f>(Tabela1[[#This Row],[real]]-1)^3/Tabela1[[#This Row],[Z]]*0.00002</f>
        <v>4.1798631244734503E-4</v>
      </c>
      <c r="K2413" s="114">
        <v>2448.5876138571334</v>
      </c>
      <c r="L2413" s="66">
        <v>4002.029802756836</v>
      </c>
      <c r="M2413" s="73">
        <v>42759</v>
      </c>
      <c r="N2413" s="22">
        <f>IF(Tabela1[[#This Row],[Entry]]=$B$1,Tabela1[[#This Row],[real]],Tabela1[[#This Row],[L2]]/Tabela1[[#This Row],[days2]])</f>
        <v>3.4150294660871894</v>
      </c>
      <c r="O2413" s="71">
        <f>IF(Tabela1[[#This Row],[Entry]]=$B$1,Tabela1[[#This Row],[real]],Tabela1[[#This Row],[L]]/($B$1-Tabela1[[#This Row],[Entry]]))</f>
        <v>3.4589713074821402</v>
      </c>
      <c r="P2413" s="119">
        <v>717.00336356471666</v>
      </c>
      <c r="Q2413" s="72">
        <f>MIN(500,$B$1-Tabela1[[#This Row],[Entry]])</f>
        <v>500</v>
      </c>
      <c r="R2413" s="70">
        <f>(0.25-Tabela1[[#This Row],[days]]/2000)*$L$2+(Tabela1[[#This Row],[days]]/2000+0.75)*(IF(Tabela1[[#This Row],[real]]&gt;Tabela1[[#This Row],[AV2]],0.4*Tabela1[[#This Row],[real]]+0.6*Tabela1[[#This Row],[AV2]],Tabela1[[#This Row],[AV2]]))</f>
        <v>3.4150294660871894</v>
      </c>
      <c r="S2413" s="71">
        <f>Tabela1[[#This Row],[real]]-Tabela1[[#This Row],[AV2]]</f>
        <v>-0.25832270051892259</v>
      </c>
      <c r="T2413" s="64">
        <f>Tabela1[[#This Row],[real]]/Tabela1[[#This Row],[AV2]]</f>
        <v>0.92435710933560444</v>
      </c>
      <c r="U2413" s="168">
        <v>43167</v>
      </c>
      <c r="V2413" s="191" t="s">
        <v>4028</v>
      </c>
      <c r="W2413" s="191"/>
    </row>
    <row r="2414" spans="1:23" x14ac:dyDescent="0.2">
      <c r="A2414" s="65">
        <v>15298</v>
      </c>
      <c r="B2414" s="65" t="s">
        <v>1972</v>
      </c>
      <c r="C2414" s="65" t="s">
        <v>1972</v>
      </c>
      <c r="D2414" s="39">
        <v>3</v>
      </c>
      <c r="E2414" s="41">
        <v>2.8466385597289241</v>
      </c>
      <c r="F2414" s="116">
        <v>1980</v>
      </c>
      <c r="G24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4" s="39"/>
      <c r="I2414" s="41">
        <v>0.65999999999999992</v>
      </c>
      <c r="J2414" s="23">
        <f>(Tabela1[[#This Row],[real]]-1)^3/Tabela1[[#This Row],[Z]]*0.00002</f>
        <v>1.9082345712250712E-4</v>
      </c>
      <c r="K2414" s="66">
        <v>2340.104605106837</v>
      </c>
      <c r="L2414" s="66">
        <v>3916.7234789054119</v>
      </c>
      <c r="M2414" s="67">
        <v>42409</v>
      </c>
      <c r="N2414" s="22">
        <f>IF(Tabela1[[#This Row],[Entry]]=$B$1,Tabela1[[#This Row],[real]],Tabela1[[#This Row],[L2]]/Tabela1[[#This Row],[days2]])</f>
        <v>2.6602826322973154</v>
      </c>
      <c r="O2414" s="42">
        <f>IF(Tabela1[[#This Row],[Entry]]=$B$1,Tabela1[[#This Row],[real]],Tabela1[[#This Row],[L]]/($B$1-Tabela1[[#This Row],[Entry]]))</f>
        <v>2.5990202248874663</v>
      </c>
      <c r="P2414" s="115">
        <v>879.64510864246586</v>
      </c>
      <c r="Q2414" s="43">
        <f>MIN(500,$B$1-Tabela1[[#This Row],[Entry]])</f>
        <v>500</v>
      </c>
      <c r="R2414" s="41">
        <f>(0.25-Tabela1[[#This Row],[days]]/2000)*$L$2+(Tabela1[[#This Row],[days]]/2000+0.75)*(IF(Tabela1[[#This Row],[real]]&gt;Tabela1[[#This Row],[AV2]],0.4*Tabela1[[#This Row],[real]]+0.6*Tabela1[[#This Row],[AV2]],Tabela1[[#This Row],[AV2]]))</f>
        <v>2.7348250032699588</v>
      </c>
      <c r="S2414" s="42">
        <f>Tabela1[[#This Row],[real]]-Tabela1[[#This Row],[AV2]]</f>
        <v>0.18635592743160867</v>
      </c>
      <c r="T2414" s="64">
        <f>Tabela1[[#This Row],[real]]/Tabela1[[#This Row],[AV2]]</f>
        <v>1.0700511762055445</v>
      </c>
      <c r="U2414" s="168">
        <v>43166</v>
      </c>
      <c r="V2414" s="191" t="s">
        <v>4035</v>
      </c>
      <c r="W2414" s="191"/>
    </row>
    <row r="2415" spans="1:23" x14ac:dyDescent="0.2">
      <c r="A2415" s="125">
        <v>1546133</v>
      </c>
      <c r="B2415" s="125" t="s">
        <v>3853</v>
      </c>
      <c r="C2415" s="125" t="s">
        <v>3854</v>
      </c>
      <c r="D2415" s="126">
        <v>3</v>
      </c>
      <c r="E2415" s="127">
        <v>2.8952882230085044</v>
      </c>
      <c r="F2415" s="116">
        <v>1980</v>
      </c>
      <c r="G24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5" s="39"/>
      <c r="I2415" s="127">
        <v>0.39</v>
      </c>
      <c r="J2415" s="23">
        <f>(Tabela1[[#This Row],[real]]-1)^3/Tabela1[[#This Row],[Z]]*0.00002</f>
        <v>3.4913322540402379E-4</v>
      </c>
      <c r="K2415" s="129">
        <v>1609.9973923020948</v>
      </c>
      <c r="L2415" s="66">
        <v>2307.1293659457742</v>
      </c>
      <c r="M2415" s="130">
        <v>43166</v>
      </c>
      <c r="N2415" s="131">
        <f>IF(Tabela1[[#This Row],[Entry]]=$B$1,Tabela1[[#This Row],[real]],Tabela1[[#This Row],[L2]]/Tabela1[[#This Row],[days2]])</f>
        <v>3.0503312738842037</v>
      </c>
      <c r="O2415" s="131">
        <f>IF(Tabela1[[#This Row],[Entry]]=$B$1,Tabela1[[#This Row],[real]],Tabela1[[#This Row],[L]]/($B$1-Tabela1[[#This Row],[Entry]]))</f>
        <v>3.0761724879276988</v>
      </c>
      <c r="P2415" s="128">
        <v>527.81066964309446</v>
      </c>
      <c r="Q2415" s="132">
        <f>MIN(500,$B$1-Tabela1[[#This Row],[Entry]])</f>
        <v>500</v>
      </c>
      <c r="R2415" s="127">
        <f>(0.25-Tabela1[[#This Row],[days]]/2000)*$L$2+(Tabela1[[#This Row],[days]]/2000+0.75)*(IF(Tabela1[[#This Row],[real]]&gt;Tabela1[[#This Row],[AV2]],0.4*Tabela1[[#This Row],[real]]+0.6*Tabela1[[#This Row],[AV2]],Tabela1[[#This Row],[AV2]]))</f>
        <v>3.0503312738842037</v>
      </c>
      <c r="S2415" s="131">
        <f>Tabela1[[#This Row],[real]]-Tabela1[[#This Row],[AV2]]</f>
        <v>-0.15504305087569925</v>
      </c>
      <c r="T2415" s="131">
        <f>Tabela1[[#This Row],[real]]/Tabela1[[#This Row],[AV2]]</f>
        <v>0.94917173350871109</v>
      </c>
      <c r="U2415" s="168">
        <v>43166</v>
      </c>
      <c r="V2415" s="191" t="s">
        <v>3938</v>
      </c>
      <c r="W2415" s="191"/>
    </row>
    <row r="2416" spans="1:23" x14ac:dyDescent="0.2">
      <c r="A2416" s="65">
        <v>51445</v>
      </c>
      <c r="B2416" s="65" t="s">
        <v>578</v>
      </c>
      <c r="C2416" s="65" t="s">
        <v>2758</v>
      </c>
      <c r="D2416" s="39">
        <v>3</v>
      </c>
      <c r="E2416" s="41">
        <v>3.0981545557318073</v>
      </c>
      <c r="F2416" s="116">
        <v>1981</v>
      </c>
      <c r="G24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6" s="39"/>
      <c r="I2416" s="41">
        <v>0.47</v>
      </c>
      <c r="J2416" s="23">
        <f>(Tabela1[[#This Row],[real]]-1)^3/Tabela1[[#This Row],[Z]]*0.00002</f>
        <v>3.9304707326525508E-4</v>
      </c>
      <c r="K2416" s="66">
        <v>2756.0009847575584</v>
      </c>
      <c r="L2416" s="66">
        <v>4690.4765229362156</v>
      </c>
      <c r="M2416" s="67">
        <v>42441</v>
      </c>
      <c r="N2416" s="22">
        <f>IF(Tabela1[[#This Row],[Entry]]=$B$1,Tabela1[[#This Row],[real]],Tabela1[[#This Row],[L2]]/Tabela1[[#This Row],[days2]])</f>
        <v>3.1869572604269751</v>
      </c>
      <c r="O2416" s="42">
        <f>IF(Tabela1[[#This Row],[Entry]]=$B$1,Tabela1[[#This Row],[real]],Tabela1[[#This Row],[L]]/($B$1-Tabela1[[#This Row],[Entry]]))</f>
        <v>3.1799840833465867</v>
      </c>
      <c r="P2416" s="115">
        <v>864.77500623535843</v>
      </c>
      <c r="Q2416" s="43">
        <f>MIN(500,$B$1-Tabela1[[#This Row],[Entry]])</f>
        <v>500</v>
      </c>
      <c r="R2416" s="41">
        <f>(0.25-Tabela1[[#This Row],[days]]/2000)*$L$2+(Tabela1[[#This Row],[days]]/2000+0.75)*(IF(Tabela1[[#This Row],[real]]&gt;Tabela1[[#This Row],[AV2]],0.4*Tabela1[[#This Row],[real]]+0.6*Tabela1[[#This Row],[AV2]],Tabela1[[#This Row],[AV2]]))</f>
        <v>3.1869572604269751</v>
      </c>
      <c r="S2416" s="42">
        <f>Tabela1[[#This Row],[real]]-Tabela1[[#This Row],[AV2]]</f>
        <v>-8.8802704695167822E-2</v>
      </c>
      <c r="T2416" s="64">
        <f>Tabela1[[#This Row],[real]]/Tabela1[[#This Row],[AV2]]</f>
        <v>0.9721355834300488</v>
      </c>
      <c r="U2416" s="168">
        <v>43166</v>
      </c>
      <c r="V2416" s="191" t="s">
        <v>4033</v>
      </c>
      <c r="W2416" s="191"/>
    </row>
    <row r="2417" spans="1:23" x14ac:dyDescent="0.2">
      <c r="A2417" s="65">
        <v>1648</v>
      </c>
      <c r="B2417" s="65" t="s">
        <v>1910</v>
      </c>
      <c r="C2417" s="65" t="s">
        <v>1911</v>
      </c>
      <c r="D2417" s="39">
        <v>3</v>
      </c>
      <c r="E2417" s="41">
        <v>3.1712702503735279</v>
      </c>
      <c r="F2417" s="116">
        <v>1989</v>
      </c>
      <c r="G24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7" s="39"/>
      <c r="I2417" s="41">
        <v>0.47</v>
      </c>
      <c r="J2417" s="23">
        <f>(Tabela1[[#This Row],[real]]-1)^3/Tabela1[[#This Row],[Z]]*0.00002</f>
        <v>4.3558587030301054E-4</v>
      </c>
      <c r="K2417" s="66">
        <v>2820.1125670255747</v>
      </c>
      <c r="L2417" s="66">
        <v>4795.964250440793</v>
      </c>
      <c r="M2417" s="67">
        <v>42409</v>
      </c>
      <c r="N2417" s="22">
        <f>IF(Tabela1[[#This Row],[Entry]]=$B$1,Tabela1[[#This Row],[real]],Tabela1[[#This Row],[L2]]/Tabela1[[#This Row],[days2]])</f>
        <v>3.2059662917671234</v>
      </c>
      <c r="O2417" s="42">
        <f>IF(Tabela1[[#This Row],[Entry]]=$B$1,Tabela1[[#This Row],[real]],Tabela1[[#This Row],[L]]/($B$1-Tabela1[[#This Row],[Entry]]))</f>
        <v>3.1824580294895775</v>
      </c>
      <c r="P2417" s="115">
        <v>879.64510864246586</v>
      </c>
      <c r="Q2417" s="43">
        <f>MIN(500,$B$1-Tabela1[[#This Row],[Entry]])</f>
        <v>500</v>
      </c>
      <c r="R241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3.2059662917671234</v>
      </c>
      <c r="S2417" s="42">
        <f>Tabela1[[#This Row],[real]]-Tabela1[[#This Row],[AV2]]</f>
        <v>-3.46960413935955E-2</v>
      </c>
      <c r="T2417" s="64">
        <f>Tabela1[[#This Row],[real]]/Tabela1[[#This Row],[AV2]]</f>
        <v>0.98917766494217529</v>
      </c>
      <c r="U2417" s="172">
        <v>43166</v>
      </c>
      <c r="V2417" s="191" t="s">
        <v>4034</v>
      </c>
      <c r="W2417" s="191"/>
    </row>
    <row r="2418" spans="1:23" x14ac:dyDescent="0.2">
      <c r="A2418" s="65">
        <v>23085</v>
      </c>
      <c r="B2418" s="65" t="s">
        <v>1553</v>
      </c>
      <c r="C2418" s="65" t="s">
        <v>1779</v>
      </c>
      <c r="D2418" s="39">
        <v>3</v>
      </c>
      <c r="E2418" s="41">
        <v>2.9278141508725377</v>
      </c>
      <c r="F2418" s="116">
        <v>2002</v>
      </c>
      <c r="G24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8" s="39"/>
      <c r="I2418" s="41">
        <v>0.47</v>
      </c>
      <c r="J2418" s="23">
        <f>(Tabela1[[#This Row],[real]]-1)^3/Tabela1[[#This Row],[Z]]*0.00002</f>
        <v>3.0487908278992778E-4</v>
      </c>
      <c r="K2418" s="66">
        <v>2660.8528633063356</v>
      </c>
      <c r="L2418" s="66">
        <v>4561.6540611059718</v>
      </c>
      <c r="M2418" s="67">
        <v>42409</v>
      </c>
      <c r="N2418" s="22">
        <f>IF(Tabela1[[#This Row],[Entry]]=$B$1,Tabela1[[#This Row],[real]],Tabela1[[#This Row],[L2]]/Tabela1[[#This Row],[days2]])</f>
        <v>3.024916340878383</v>
      </c>
      <c r="O2418" s="42">
        <f>IF(Tabela1[[#This Row],[Entry]]=$B$1,Tabela1[[#This Row],[real]],Tabela1[[#This Row],[L]]/($B$1-Tabela1[[#This Row],[Entry]]))</f>
        <v>3.026976815597858</v>
      </c>
      <c r="P2418" s="115">
        <v>879.64510864246586</v>
      </c>
      <c r="Q2418" s="43">
        <f>MIN(500,$B$1-Tabela1[[#This Row],[Entry]])</f>
        <v>500</v>
      </c>
      <c r="R2418" s="41">
        <f>(0.25-Tabela1[[#This Row],[days]]/2000)*$L$2+(Tabela1[[#This Row],[days]]/2000+0.75)*(IF(Tabela1[[#This Row],[real]]&gt;Tabela1[[#This Row],[AV2]],0.4*Tabela1[[#This Row],[real]]+0.6*Tabela1[[#This Row],[AV2]],Tabela1[[#This Row],[AV2]]))</f>
        <v>3.024916340878383</v>
      </c>
      <c r="S2418" s="42">
        <f>Tabela1[[#This Row],[real]]-Tabela1[[#This Row],[AV2]]</f>
        <v>-9.7102190005845301E-2</v>
      </c>
      <c r="T2418" s="64">
        <f>Tabela1[[#This Row],[real]]/Tabela1[[#This Row],[AV2]]</f>
        <v>0.96789921470104245</v>
      </c>
      <c r="U2418" s="168">
        <v>43165</v>
      </c>
      <c r="V2418" s="191" t="s">
        <v>4036</v>
      </c>
      <c r="W2418" s="191"/>
    </row>
    <row r="2419" spans="1:23" x14ac:dyDescent="0.2">
      <c r="A2419" s="65">
        <v>87</v>
      </c>
      <c r="B2419" s="65" t="s">
        <v>299</v>
      </c>
      <c r="C2419" s="65" t="s">
        <v>300</v>
      </c>
      <c r="D2419" s="39">
        <v>3.5</v>
      </c>
      <c r="E2419" s="41">
        <v>3.3044956573149697</v>
      </c>
      <c r="F2419" s="116">
        <v>1994</v>
      </c>
      <c r="G24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19" s="39"/>
      <c r="I2419" s="41">
        <v>0.6399999999999999</v>
      </c>
      <c r="J2419" s="23">
        <f>(Tabela1[[#This Row],[real]]-1)^3/Tabela1[[#This Row],[Z]]*0.00002</f>
        <v>3.8245267587185613E-4</v>
      </c>
      <c r="K2419" s="66">
        <v>3057.6126318607248</v>
      </c>
      <c r="L2419" s="66">
        <v>5262.2090879154403</v>
      </c>
      <c r="M2419" s="67">
        <v>42409</v>
      </c>
      <c r="N2419" s="22">
        <f>IF(Tabela1[[#This Row],[Entry]]=$B$1,Tabela1[[#This Row],[real]],Tabela1[[#This Row],[L2]]/Tabela1[[#This Row],[days2]])</f>
        <v>3.4759616143145062</v>
      </c>
      <c r="O2419" s="42">
        <f>IF(Tabela1[[#This Row],[Entry]]=$B$1,Tabela1[[#This Row],[real]],Tabela1[[#This Row],[L]]/($B$1-Tabela1[[#This Row],[Entry]]))</f>
        <v>3.49184411938649</v>
      </c>
      <c r="P2419" s="115">
        <v>879.64510864246586</v>
      </c>
      <c r="Q2419" s="43">
        <f>MIN(500,$B$1-Tabela1[[#This Row],[Entry]])</f>
        <v>500</v>
      </c>
      <c r="R2419" s="41">
        <f>(0.25-Tabela1[[#This Row],[days]]/2000)*$L$2+(Tabela1[[#This Row],[days]]/2000+0.75)*(IF(Tabela1[[#This Row],[real]]&gt;Tabela1[[#This Row],[AV2]],0.4*Tabela1[[#This Row],[real]]+0.6*Tabela1[[#This Row],[AV2]],Tabela1[[#This Row],[AV2]]))</f>
        <v>3.4759616143145062</v>
      </c>
      <c r="S2419" s="42">
        <f>Tabela1[[#This Row],[real]]-Tabela1[[#This Row],[AV2]]</f>
        <v>-0.17146595699953648</v>
      </c>
      <c r="T2419" s="64">
        <f>Tabela1[[#This Row],[real]]/Tabela1[[#This Row],[AV2]]</f>
        <v>0.95067092907659989</v>
      </c>
      <c r="U2419" s="172">
        <v>43164</v>
      </c>
      <c r="V2419" s="191" t="s">
        <v>3946</v>
      </c>
      <c r="W2419" s="191"/>
    </row>
    <row r="2420" spans="1:23" x14ac:dyDescent="0.2">
      <c r="A2420" s="65">
        <v>242278</v>
      </c>
      <c r="B2420" s="65" t="s">
        <v>994</v>
      </c>
      <c r="C2420" s="95" t="s">
        <v>995</v>
      </c>
      <c r="D2420" s="39">
        <v>3.5</v>
      </c>
      <c r="E2420" s="41">
        <v>3.3053637333984902</v>
      </c>
      <c r="F2420" s="116">
        <v>1987</v>
      </c>
      <c r="G24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0" s="39"/>
      <c r="I2420" s="41">
        <v>0.62999999999999989</v>
      </c>
      <c r="J2420" s="23">
        <f>(Tabela1[[#This Row],[real]]-1)^3/Tabela1[[#This Row],[Z]]*0.00002</f>
        <v>3.8896257504237756E-4</v>
      </c>
      <c r="K2420" s="66">
        <v>2913.740226350174</v>
      </c>
      <c r="L2420" s="66">
        <v>4950.2440859724047</v>
      </c>
      <c r="M2420" s="67">
        <v>42409</v>
      </c>
      <c r="N2420" s="22">
        <f>IF(Tabela1[[#This Row],[Entry]]=$B$1,Tabela1[[#This Row],[real]],Tabela1[[#This Row],[L2]]/Tabela1[[#This Row],[days2]])</f>
        <v>3.3124042840946117</v>
      </c>
      <c r="O2420" s="42">
        <f>IF(Tabela1[[#This Row],[Entry]]=$B$1,Tabela1[[#This Row],[real]],Tabela1[[#This Row],[L]]/($B$1-Tabela1[[#This Row],[Entry]]))</f>
        <v>3.2848335009770437</v>
      </c>
      <c r="P2420" s="115">
        <v>879.64510864246586</v>
      </c>
      <c r="Q2420" s="43">
        <f>MIN(500,$B$1-Tabela1[[#This Row],[Entry]])</f>
        <v>500</v>
      </c>
      <c r="R2420" s="41">
        <f>(0.25-Tabela1[[#This Row],[days]]/2000)*$L$2+(Tabela1[[#This Row],[days]]/2000+0.75)*(IF(Tabela1[[#This Row],[real]]&gt;Tabela1[[#This Row],[AV2]],0.4*Tabela1[[#This Row],[real]]+0.6*Tabela1[[#This Row],[AV2]],Tabela1[[#This Row],[AV2]]))</f>
        <v>3.3124042840946117</v>
      </c>
      <c r="S2420" s="42">
        <f>Tabela1[[#This Row],[real]]-Tabela1[[#This Row],[AV2]]</f>
        <v>-7.0405506961215281E-3</v>
      </c>
      <c r="T2420" s="64">
        <f>Tabela1[[#This Row],[real]]/Tabela1[[#This Row],[AV2]]</f>
        <v>0.99787448931583367</v>
      </c>
      <c r="U2420" s="172">
        <v>43164</v>
      </c>
      <c r="V2420" s="191" t="s">
        <v>4038</v>
      </c>
      <c r="W2420" s="191"/>
    </row>
    <row r="2421" spans="1:23" x14ac:dyDescent="0.2">
      <c r="A2421" s="133">
        <v>2674</v>
      </c>
      <c r="B2421" s="133" t="s">
        <v>3847</v>
      </c>
      <c r="C2421" s="133" t="s">
        <v>3848</v>
      </c>
      <c r="D2421" s="134">
        <v>3</v>
      </c>
      <c r="E2421" s="135">
        <v>2.6937128256572906</v>
      </c>
      <c r="F2421" s="116">
        <v>1975</v>
      </c>
      <c r="G24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4.5360153637077438</v>
      </c>
      <c r="H2421" s="134"/>
      <c r="I2421" s="135">
        <v>0.26999999999999996</v>
      </c>
      <c r="J2421" s="23">
        <f>(Tabela1[[#This Row],[real]]-1)^3/Tabela1[[#This Row],[Z]]*0.00002</f>
        <v>3.5990307745095967E-4</v>
      </c>
      <c r="K2421" s="137">
        <v>1509.1005122421584</v>
      </c>
      <c r="L2421" s="66">
        <v>2167.1648852793592</v>
      </c>
      <c r="M2421" s="138">
        <v>43163</v>
      </c>
      <c r="N2421" s="131">
        <f>IF(Tabela1[[#This Row],[Entry]]=$B$1,Tabela1[[#This Row],[real]],Tabela1[[#This Row],[L2]]/Tabela1[[#This Row],[days2]])</f>
        <v>2.8515247193636113</v>
      </c>
      <c r="O2421" s="139">
        <f>IF(Tabela1[[#This Row],[Entry]]=$B$1,Tabela1[[#This Row],[real]],Tabela1[[#This Row],[L]]/($B$1-Tabela1[[#This Row],[Entry]]))</f>
        <v>2.8780410163072498</v>
      </c>
      <c r="P2421" s="136">
        <v>529.22582153836345</v>
      </c>
      <c r="Q2421" s="140">
        <f>MIN(500,$B$1-Tabela1[[#This Row],[Entry]])</f>
        <v>500</v>
      </c>
      <c r="R2421" s="135">
        <f>(0.25-Tabela1[[#This Row],[days]]/2000)*$L$2+(Tabela1[[#This Row],[days]]/2000+0.75)*(IF(Tabela1[[#This Row],[real]]&gt;Tabela1[[#This Row],[AV2]],0.4*Tabela1[[#This Row],[real]]+0.6*Tabela1[[#This Row],[AV2]],Tabela1[[#This Row],[AV2]]))</f>
        <v>2.8515247193636113</v>
      </c>
      <c r="S2421" s="139">
        <f>Tabela1[[#This Row],[real]]-Tabela1[[#This Row],[AV2]]</f>
        <v>-0.15781189370632065</v>
      </c>
      <c r="T2421" s="139">
        <f>Tabela1[[#This Row],[real]]/Tabela1[[#This Row],[AV2]]</f>
        <v>0.94465701361987831</v>
      </c>
      <c r="U2421" s="172">
        <v>43163</v>
      </c>
      <c r="V2421" s="191" t="s">
        <v>4042</v>
      </c>
      <c r="W2421" s="191"/>
    </row>
    <row r="2422" spans="1:23" x14ac:dyDescent="0.2">
      <c r="A2422" s="33">
        <v>2742452</v>
      </c>
      <c r="B2422" s="33" t="s">
        <v>3844</v>
      </c>
      <c r="C2422" s="33" t="s">
        <v>3845</v>
      </c>
      <c r="D2422" s="45">
        <v>3</v>
      </c>
      <c r="E2422" s="46">
        <v>2.9964761214187812</v>
      </c>
      <c r="F2422" s="116">
        <v>2010</v>
      </c>
      <c r="G24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2" s="45"/>
      <c r="I2422" s="46">
        <v>0.37</v>
      </c>
      <c r="J2422" s="23">
        <f>(Tabela1[[#This Row],[real]]-1)^3/Tabela1[[#This Row],[Z]]*0.00002</f>
        <v>4.3015069835612794E-4</v>
      </c>
      <c r="K2422" s="111">
        <v>1688.0338088171713</v>
      </c>
      <c r="L2422" s="66">
        <v>2426.4027972855947</v>
      </c>
      <c r="M2422" s="49">
        <v>43163</v>
      </c>
      <c r="N2422" s="47">
        <f>IF(Tabela1[[#This Row],[Entry]]=$B$1,Tabela1[[#This Row],[real]],Tabela1[[#This Row],[L2]]/Tabela1[[#This Row],[days2]])</f>
        <v>3.1896285859793525</v>
      </c>
      <c r="O2422" s="47">
        <f>IF(Tabela1[[#This Row],[Entry]]=$B$1,Tabela1[[#This Row],[real]],Tabela1[[#This Row],[L]]/($B$1-Tabela1[[#This Row],[Entry]]))</f>
        <v>3.2223144718268188</v>
      </c>
      <c r="P2422" s="116">
        <v>529.22582153836345</v>
      </c>
      <c r="Q2422" s="48">
        <f>MIN(500,$B$1-Tabela1[[#This Row],[Entry]])</f>
        <v>500</v>
      </c>
      <c r="R2422" s="46">
        <f>(0.25-Tabela1[[#This Row],[days]]/2000)*$L$2+(Tabela1[[#This Row],[days]]/2000+0.75)*(IF(Tabela1[[#This Row],[real]]&gt;Tabela1[[#This Row],[AV2]],0.4*Tabela1[[#This Row],[real]]+0.6*Tabela1[[#This Row],[AV2]],Tabela1[[#This Row],[AV2]]))</f>
        <v>3.1896285859793525</v>
      </c>
      <c r="S2422" s="47">
        <f>Tabela1[[#This Row],[real]]-Tabela1[[#This Row],[AV2]]</f>
        <v>-0.19315246456057134</v>
      </c>
      <c r="T2422" s="47">
        <f>Tabela1[[#This Row],[real]]/Tabela1[[#This Row],[AV2]]</f>
        <v>0.93944358744161893</v>
      </c>
      <c r="U2422" s="172">
        <v>43163</v>
      </c>
      <c r="V2422" s="191" t="s">
        <v>4041</v>
      </c>
      <c r="W2422" s="191"/>
    </row>
    <row r="2423" spans="1:23" x14ac:dyDescent="0.2">
      <c r="A2423" s="65">
        <v>692586</v>
      </c>
      <c r="B2423" s="65" t="s">
        <v>751</v>
      </c>
      <c r="C2423" s="65" t="s">
        <v>2247</v>
      </c>
      <c r="D2423" s="39">
        <v>3.5</v>
      </c>
      <c r="E2423" s="41">
        <v>3.5636052317425571</v>
      </c>
      <c r="F2423" s="116">
        <v>1982</v>
      </c>
      <c r="G24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3" s="39"/>
      <c r="I2423" s="41">
        <v>0.80999999999999994</v>
      </c>
      <c r="J2423" s="23">
        <f>(Tabela1[[#This Row],[real]]-1)^3/Tabela1[[#This Row],[Z]]*0.00002</f>
        <v>4.1600487924465238E-4</v>
      </c>
      <c r="K2423" s="66">
        <v>3136.5039414549965</v>
      </c>
      <c r="L2423" s="66">
        <v>5328.0893546531724</v>
      </c>
      <c r="M2423" s="67">
        <v>42409</v>
      </c>
      <c r="N2423" s="22">
        <f>IF(Tabela1[[#This Row],[Entry]]=$B$1,Tabela1[[#This Row],[real]],Tabela1[[#This Row],[L2]]/Tabela1[[#This Row],[days2]])</f>
        <v>3.5656469985895609</v>
      </c>
      <c r="O2423" s="42">
        <f>IF(Tabela1[[#This Row],[Entry]]=$B$1,Tabela1[[#This Row],[real]],Tabela1[[#This Row],[L]]/($B$1-Tabela1[[#This Row],[Entry]]))</f>
        <v>3.5355602884228086</v>
      </c>
      <c r="P2423" s="115">
        <v>879.64510864246586</v>
      </c>
      <c r="Q2423" s="43">
        <f>MIN(500,$B$1-Tabela1[[#This Row],[Entry]])</f>
        <v>500</v>
      </c>
      <c r="R2423" s="41">
        <f>(0.25-Tabela1[[#This Row],[days]]/2000)*$L$2+(Tabela1[[#This Row],[days]]/2000+0.75)*(IF(Tabela1[[#This Row],[real]]&gt;Tabela1[[#This Row],[AV2]],0.4*Tabela1[[#This Row],[real]]+0.6*Tabela1[[#This Row],[AV2]],Tabela1[[#This Row],[AV2]]))</f>
        <v>3.5656469985895609</v>
      </c>
      <c r="S2423" s="42">
        <f>Tabela1[[#This Row],[real]]-Tabela1[[#This Row],[AV2]]</f>
        <v>-2.0417668470038564E-3</v>
      </c>
      <c r="T2423" s="64">
        <f>Tabela1[[#This Row],[real]]/Tabela1[[#This Row],[AV2]]</f>
        <v>0.99942737829969941</v>
      </c>
      <c r="U2423" s="172">
        <v>43163</v>
      </c>
      <c r="V2423" s="191" t="s">
        <v>4039</v>
      </c>
      <c r="W2423" s="191"/>
    </row>
    <row r="2424" spans="1:23" x14ac:dyDescent="0.2">
      <c r="A2424" s="65">
        <v>5649031</v>
      </c>
      <c r="B2424" s="65" t="s">
        <v>1664</v>
      </c>
      <c r="C2424" s="65" t="s">
        <v>2279</v>
      </c>
      <c r="D2424" s="39">
        <v>3</v>
      </c>
      <c r="E2424" s="41">
        <v>2.8825611704676271</v>
      </c>
      <c r="F2424" s="116">
        <v>2014</v>
      </c>
      <c r="G24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4" s="39"/>
      <c r="I2424" s="41">
        <v>0.49</v>
      </c>
      <c r="J2424" s="23">
        <f>(Tabela1[[#This Row],[real]]-1)^3/Tabela1[[#This Row],[Z]]*0.00002</f>
        <v>2.723210455352518E-4</v>
      </c>
      <c r="K2424" s="66">
        <v>2478.5276169558956</v>
      </c>
      <c r="L2424" s="66">
        <v>4190.616938429217</v>
      </c>
      <c r="M2424" s="67">
        <v>42409</v>
      </c>
      <c r="N2424" s="22">
        <f>IF(Tabela1[[#This Row],[Entry]]=$B$1,Tabela1[[#This Row],[real]],Tabela1[[#This Row],[L2]]/Tabela1[[#This Row],[days2]])</f>
        <v>2.8176449713691296</v>
      </c>
      <c r="O2424" s="42">
        <f>IF(Tabela1[[#This Row],[Entry]]=$B$1,Tabela1[[#This Row],[real]],Tabela1[[#This Row],[L]]/($B$1-Tabela1[[#This Row],[Entry]]))</f>
        <v>2.7807677096411525</v>
      </c>
      <c r="P2424" s="115">
        <v>879.64510864246586</v>
      </c>
      <c r="Q2424" s="43">
        <f>MIN(500,$B$1-Tabela1[[#This Row],[Entry]])</f>
        <v>500</v>
      </c>
      <c r="R2424" s="41">
        <f>(0.25-Tabela1[[#This Row],[days]]/2000)*$L$2+(Tabela1[[#This Row],[days]]/2000+0.75)*(IF(Tabela1[[#This Row],[real]]&gt;Tabela1[[#This Row],[AV2]],0.4*Tabela1[[#This Row],[real]]+0.6*Tabela1[[#This Row],[AV2]],Tabela1[[#This Row],[AV2]]))</f>
        <v>2.8436114510085284</v>
      </c>
      <c r="S2424" s="42">
        <f>Tabela1[[#This Row],[real]]-Tabela1[[#This Row],[AV2]]</f>
        <v>6.491619909849744E-2</v>
      </c>
      <c r="T2424" s="64">
        <f>Tabela1[[#This Row],[real]]/Tabela1[[#This Row],[AV2]]</f>
        <v>1.0230391691494596</v>
      </c>
      <c r="U2424" s="172">
        <v>43162</v>
      </c>
      <c r="V2424" s="191" t="s">
        <v>4046</v>
      </c>
      <c r="W2424" s="191"/>
    </row>
    <row r="2425" spans="1:23" x14ac:dyDescent="0.2">
      <c r="A2425" s="75">
        <v>8800</v>
      </c>
      <c r="B2425" s="75" t="s">
        <v>3841</v>
      </c>
      <c r="C2425" s="75" t="s">
        <v>3842</v>
      </c>
      <c r="D2425" s="76">
        <v>3</v>
      </c>
      <c r="E2425" s="77">
        <v>2.9480454067690087</v>
      </c>
      <c r="F2425" s="116">
        <v>2001</v>
      </c>
      <c r="G24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5" s="76"/>
      <c r="I2425" s="77">
        <v>0.28999999999999998</v>
      </c>
      <c r="J2425" s="23">
        <f>(Tabela1[[#This Row],[real]]-1)^3/Tabela1[[#This Row],[Z]]*0.00002</f>
        <v>5.0983450481331444E-4</v>
      </c>
      <c r="K2425" s="112">
        <v>1693.2854523101735</v>
      </c>
      <c r="L2425" s="66">
        <v>2443.1573894204375</v>
      </c>
      <c r="M2425" s="79">
        <v>43162</v>
      </c>
      <c r="N2425" s="47">
        <f>IF(Tabela1[[#This Row],[Entry]]=$B$1,Tabela1[[#This Row],[real]],Tabela1[[#This Row],[L2]]/Tabela1[[#This Row],[days2]])</f>
        <v>3.1967082023978137</v>
      </c>
      <c r="O2425" s="64">
        <f>IF(Tabela1[[#This Row],[Entry]]=$B$1,Tabela1[[#This Row],[real]],Tabela1[[#This Row],[L]]/($B$1-Tabela1[[#This Row],[Entry]]))</f>
        <v>3.2402617896822781</v>
      </c>
      <c r="P2425" s="117">
        <v>529.69659571682507</v>
      </c>
      <c r="Q2425" s="78">
        <f>MIN(500,$B$1-Tabela1[[#This Row],[Entry]])</f>
        <v>500</v>
      </c>
      <c r="R2425" s="77">
        <f>(0.25-Tabela1[[#This Row],[days]]/2000)*$L$2+(Tabela1[[#This Row],[days]]/2000+0.75)*(IF(Tabela1[[#This Row],[real]]&gt;Tabela1[[#This Row],[AV2]],0.4*Tabela1[[#This Row],[real]]+0.6*Tabela1[[#This Row],[AV2]],Tabela1[[#This Row],[AV2]]))</f>
        <v>3.1967082023978137</v>
      </c>
      <c r="S2425" s="64">
        <f>Tabela1[[#This Row],[real]]-Tabela1[[#This Row],[AV2]]</f>
        <v>-0.248662795628805</v>
      </c>
      <c r="T2425" s="64">
        <f>Tabela1[[#This Row],[real]]/Tabela1[[#This Row],[AV2]]</f>
        <v>0.92221285776340611</v>
      </c>
      <c r="U2425" s="168">
        <v>43162</v>
      </c>
      <c r="V2425" s="191" t="s">
        <v>4044</v>
      </c>
      <c r="W2425" s="191"/>
    </row>
    <row r="2426" spans="1:23" x14ac:dyDescent="0.2">
      <c r="A2426" s="75">
        <v>7825525</v>
      </c>
      <c r="B2426" s="75" t="s">
        <v>3101</v>
      </c>
      <c r="C2426" s="75" t="s">
        <v>3840</v>
      </c>
      <c r="D2426" s="76">
        <v>3</v>
      </c>
      <c r="E2426" s="77">
        <v>3.0820323132091008</v>
      </c>
      <c r="F2426" s="116">
        <v>2017</v>
      </c>
      <c r="G24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6" s="76"/>
      <c r="I2426" s="77">
        <v>0.38</v>
      </c>
      <c r="J2426" s="23">
        <f>(Tabela1[[#This Row],[real]]-1)^3/Tabela1[[#This Row],[Z]]*0.00002</f>
        <v>4.7501660952898808E-4</v>
      </c>
      <c r="K2426" s="112">
        <v>1748.7531845494575</v>
      </c>
      <c r="L2426" s="66">
        <v>2518.4642385206866</v>
      </c>
      <c r="M2426" s="79">
        <v>43161</v>
      </c>
      <c r="N2426" s="47">
        <f>IF(Tabela1[[#This Row],[Entry]]=$B$1,Tabela1[[#This Row],[real]],Tabela1[[#This Row],[L2]]/Tabela1[[#This Row],[days2]])</f>
        <v>3.2984956010050381</v>
      </c>
      <c r="O2426" s="64">
        <f>IF(Tabela1[[#This Row],[Entry]]=$B$1,Tabela1[[#This Row],[real]],Tabela1[[#This Row],[L]]/($B$1-Tabela1[[#This Row],[Entry]]))</f>
        <v>3.3357142232062076</v>
      </c>
      <c r="P2426" s="117">
        <v>530.16689912110826</v>
      </c>
      <c r="Q2426" s="78">
        <f>MIN(500,$B$1-Tabela1[[#This Row],[Entry]])</f>
        <v>500</v>
      </c>
      <c r="R2426" s="77">
        <f>(0.25-Tabela1[[#This Row],[days]]/2000)*$L$2+(Tabela1[[#This Row],[days]]/2000+0.75)*(IF(Tabela1[[#This Row],[real]]&gt;Tabela1[[#This Row],[AV2]],0.4*Tabela1[[#This Row],[real]]+0.6*Tabela1[[#This Row],[AV2]],Tabela1[[#This Row],[AV2]]))</f>
        <v>3.2984956010050381</v>
      </c>
      <c r="S2426" s="64">
        <f>Tabela1[[#This Row],[real]]-Tabela1[[#This Row],[AV2]]</f>
        <v>-0.21646328779593738</v>
      </c>
      <c r="T2426" s="64">
        <f>Tabela1[[#This Row],[real]]/Tabela1[[#This Row],[AV2]]</f>
        <v>0.93437514734596527</v>
      </c>
      <c r="U2426" s="168">
        <v>43161</v>
      </c>
      <c r="V2426" s="191" t="s">
        <v>4048</v>
      </c>
      <c r="W2426" s="191"/>
    </row>
    <row r="2427" spans="1:23" x14ac:dyDescent="0.2">
      <c r="A2427" s="44">
        <v>556237</v>
      </c>
      <c r="B2427" s="44" t="s">
        <v>3835</v>
      </c>
      <c r="C2427" s="44" t="s">
        <v>3836</v>
      </c>
      <c r="D2427" s="45">
        <v>3</v>
      </c>
      <c r="E2427" s="46">
        <v>2.9664641855517435</v>
      </c>
      <c r="F2427" s="116">
        <v>2005</v>
      </c>
      <c r="G24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7" s="45"/>
      <c r="I2427" s="46">
        <v>0.33</v>
      </c>
      <c r="J2427" s="23">
        <f>(Tabela1[[#This Row],[real]]-1)^3/Tabela1[[#This Row],[Z]]*0.00002</f>
        <v>4.6086547973593465E-4</v>
      </c>
      <c r="K2427" s="111">
        <v>1689.3894567555599</v>
      </c>
      <c r="L2427" s="66">
        <v>2435.1478158243749</v>
      </c>
      <c r="M2427" s="49">
        <v>43160</v>
      </c>
      <c r="N2427" s="47">
        <f>IF(Tabela1[[#This Row],[Entry]]=$B$1,Tabela1[[#This Row],[real]],Tabela1[[#This Row],[L2]]/Tabela1[[#This Row],[days2]])</f>
        <v>3.1837024355276236</v>
      </c>
      <c r="O2427" s="47">
        <f>IF(Tabela1[[#This Row],[Entry]]=$B$1,Tabela1[[#This Row],[real]],Tabela1[[#This Row],[L]]/($B$1-Tabela1[[#This Row],[Entry]]))</f>
        <v>3.2210949944766862</v>
      </c>
      <c r="P2427" s="116">
        <v>530.63673222198713</v>
      </c>
      <c r="Q2427" s="48">
        <f>MIN(500,$B$1-Tabela1[[#This Row],[Entry]])</f>
        <v>500</v>
      </c>
      <c r="R2427" s="46">
        <f>(0.25-Tabela1[[#This Row],[days]]/2000)*$L$2+(Tabela1[[#This Row],[days]]/2000+0.75)*(IF(Tabela1[[#This Row],[real]]&gt;Tabela1[[#This Row],[AV2]],0.4*Tabela1[[#This Row],[real]]+0.6*Tabela1[[#This Row],[AV2]],Tabela1[[#This Row],[AV2]]))</f>
        <v>3.1837024355276236</v>
      </c>
      <c r="S2427" s="47">
        <f>Tabela1[[#This Row],[real]]-Tabela1[[#This Row],[AV2]]</f>
        <v>-0.21723824997588004</v>
      </c>
      <c r="T2427" s="47">
        <f>Tabela1[[#This Row],[real]]/Tabela1[[#This Row],[AV2]]</f>
        <v>0.93176552948175329</v>
      </c>
      <c r="U2427" s="172">
        <v>43160</v>
      </c>
      <c r="V2427" s="191" t="s">
        <v>4009</v>
      </c>
      <c r="W2427" s="191"/>
    </row>
    <row r="2428" spans="1:23" x14ac:dyDescent="0.2">
      <c r="A2428" s="65">
        <v>7468391</v>
      </c>
      <c r="B2428" s="65" t="s">
        <v>24</v>
      </c>
      <c r="C2428" s="65" t="s">
        <v>2994</v>
      </c>
      <c r="D2428" s="39">
        <v>3.5</v>
      </c>
      <c r="E2428" s="41">
        <v>3.2959909722147755</v>
      </c>
      <c r="F2428" s="116">
        <v>2016</v>
      </c>
      <c r="G24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8" s="39"/>
      <c r="I2428" s="41">
        <v>0.67999999999999994</v>
      </c>
      <c r="J2428" s="23">
        <f>(Tabela1[[#This Row],[real]]-1)^3/Tabela1[[#This Row],[Z]]*0.00002</f>
        <v>3.5598492833853755E-4</v>
      </c>
      <c r="K2428" s="66">
        <v>2767.1650195170682</v>
      </c>
      <c r="L2428" s="66">
        <v>4643.1425723332359</v>
      </c>
      <c r="M2428" s="67">
        <v>42614</v>
      </c>
      <c r="N2428" s="22">
        <f>IF(Tabela1[[#This Row],[Entry]]=$B$1,Tabela1[[#This Row],[real]],Tabela1[[#This Row],[L2]]/Tabela1[[#This Row],[days2]])</f>
        <v>3.5278214881595615</v>
      </c>
      <c r="O2428" s="42">
        <f>IF(Tabela1[[#This Row],[Entry]]=$B$1,Tabela1[[#This Row],[real]],Tabela1[[#This Row],[L]]/($B$1-Tabela1[[#This Row],[Entry]]))</f>
        <v>3.5661617299026389</v>
      </c>
      <c r="P2428" s="115">
        <v>784.38351509692677</v>
      </c>
      <c r="Q2428" s="43">
        <f>MIN(500,$B$1-Tabela1[[#This Row],[Entry]])</f>
        <v>500</v>
      </c>
      <c r="R2428" s="41">
        <f>(0.25-Tabela1[[#This Row],[days]]/2000)*$L$2+(Tabela1[[#This Row],[days]]/2000+0.75)*(IF(Tabela1[[#This Row],[real]]&gt;Tabela1[[#This Row],[AV2]],0.4*Tabela1[[#This Row],[real]]+0.6*Tabela1[[#This Row],[AV2]],Tabela1[[#This Row],[AV2]]))</f>
        <v>3.5278214881595615</v>
      </c>
      <c r="S2428" s="42">
        <f>Tabela1[[#This Row],[real]]-Tabela1[[#This Row],[AV2]]</f>
        <v>-0.23183051594478599</v>
      </c>
      <c r="T2428" s="64">
        <f>Tabela1[[#This Row],[real]]/Tabela1[[#This Row],[AV2]]</f>
        <v>0.93428507742727929</v>
      </c>
      <c r="U2428" s="172">
        <v>43160</v>
      </c>
      <c r="V2428" s="191" t="s">
        <v>3938</v>
      </c>
      <c r="W2428" s="191"/>
    </row>
    <row r="2429" spans="1:23" x14ac:dyDescent="0.2">
      <c r="A2429" s="65">
        <v>92657</v>
      </c>
      <c r="B2429" s="65" t="s">
        <v>1054</v>
      </c>
      <c r="C2429" s="65" t="s">
        <v>1694</v>
      </c>
      <c r="D2429" s="39"/>
      <c r="E2429" s="41">
        <v>2.811106792416433</v>
      </c>
      <c r="F2429" s="116">
        <v>2002</v>
      </c>
      <c r="G24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29" s="39"/>
      <c r="I2429" s="41">
        <v>0.43999999999999995</v>
      </c>
      <c r="J2429" s="23">
        <f>(Tabela1[[#This Row],[real]]-1)^3/Tabela1[[#This Row],[Z]]*0.00002</f>
        <v>2.700284336797713E-4</v>
      </c>
      <c r="K2429" s="66">
        <v>2589.7591359338985</v>
      </c>
      <c r="L2429" s="66">
        <v>4458.9698556227877</v>
      </c>
      <c r="M2429" s="67">
        <v>42409</v>
      </c>
      <c r="N2429" s="22">
        <f>IF(Tabela1[[#This Row],[Entry]]=$B$1,Tabela1[[#This Row],[real]],Tabela1[[#This Row],[L2]]/Tabela1[[#This Row],[days2]])</f>
        <v>2.9440954204026766</v>
      </c>
      <c r="O2429" s="42">
        <f>IF(Tabela1[[#This Row],[Entry]]=$B$1,Tabela1[[#This Row],[real]],Tabela1[[#This Row],[L]]/($B$1-Tabela1[[#This Row],[Entry]]))</f>
        <v>2.9588386566839997</v>
      </c>
      <c r="P2429" s="115">
        <v>879.64510864246586</v>
      </c>
      <c r="Q2429" s="43">
        <f>MIN(500,$B$1-Tabela1[[#This Row],[Entry]])</f>
        <v>500</v>
      </c>
      <c r="R2429" s="41">
        <f>(0.25-Tabela1[[#This Row],[days]]/2000)*$L$2+(Tabela1[[#This Row],[days]]/2000+0.75)*(IF(Tabela1[[#This Row],[real]]&gt;Tabela1[[#This Row],[AV2]],0.4*Tabela1[[#This Row],[real]]+0.6*Tabela1[[#This Row],[AV2]],Tabela1[[#This Row],[AV2]]))</f>
        <v>2.9440954204026766</v>
      </c>
      <c r="S2429" s="42">
        <f>Tabela1[[#This Row],[real]]-Tabela1[[#This Row],[AV2]]</f>
        <v>-0.13298862798624356</v>
      </c>
      <c r="T2429" s="64">
        <f>Tabela1[[#This Row],[real]]/Tabela1[[#This Row],[AV2]]</f>
        <v>0.95482869642586032</v>
      </c>
      <c r="U2429" s="168">
        <v>43159</v>
      </c>
      <c r="V2429" s="191" t="s">
        <v>4055</v>
      </c>
      <c r="W2429" s="191"/>
    </row>
    <row r="2430" spans="1:23" x14ac:dyDescent="0.2">
      <c r="A2430" s="10">
        <v>342304</v>
      </c>
      <c r="B2430" s="10" t="s">
        <v>2084</v>
      </c>
      <c r="C2430" s="10" t="s">
        <v>2085</v>
      </c>
      <c r="E2430" s="21">
        <v>3.1419474263601477</v>
      </c>
      <c r="F2430" s="116">
        <v>2005</v>
      </c>
      <c r="G24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0" s="39"/>
      <c r="I2430" s="21">
        <v>0.6</v>
      </c>
      <c r="J2430" s="23">
        <f>(Tabela1[[#This Row],[real]]-1)^3/Tabela1[[#This Row],[Z]]*0.00002</f>
        <v>3.2757078854386943E-4</v>
      </c>
      <c r="K2430" s="24">
        <v>2548.8650723207279</v>
      </c>
      <c r="L2430" s="66">
        <v>4236.5943386895651</v>
      </c>
      <c r="M2430" s="1">
        <v>42409</v>
      </c>
      <c r="N2430" s="22">
        <f>IF(Tabela1[[#This Row],[Entry]]=$B$1,Tabela1[[#This Row],[real]],Tabela1[[#This Row],[L2]]/Tabela1[[#This Row],[days2]])</f>
        <v>2.8976061451126891</v>
      </c>
      <c r="O2430" s="22">
        <f>IF(Tabela1[[#This Row],[Entry]]=$B$1,Tabela1[[#This Row],[real]],Tabela1[[#This Row],[L]]/($B$1-Tabela1[[#This Row],[Entry]]))</f>
        <v>2.811276933437004</v>
      </c>
      <c r="P2430" s="35">
        <v>879.64510864246586</v>
      </c>
      <c r="Q2430" s="3">
        <f>MIN(500,$B$1-Tabela1[[#This Row],[Entry]])</f>
        <v>500</v>
      </c>
      <c r="R2430" s="21">
        <f>(0.25-Tabela1[[#This Row],[days]]/2000)*$L$2+(Tabela1[[#This Row],[days]]/2000+0.75)*(IF(Tabela1[[#This Row],[real]]&gt;Tabela1[[#This Row],[AV2]],0.4*Tabela1[[#This Row],[real]]+0.6*Tabela1[[#This Row],[AV2]],Tabela1[[#This Row],[AV2]]))</f>
        <v>2.9953426576116726</v>
      </c>
      <c r="S2430" s="22">
        <f>Tabela1[[#This Row],[real]]-Tabela1[[#This Row],[AV2]]</f>
        <v>0.24434128124745857</v>
      </c>
      <c r="T2430" s="47">
        <f>Tabela1[[#This Row],[real]]/Tabela1[[#This Row],[AV2]]</f>
        <v>1.0843252219283086</v>
      </c>
      <c r="U2430" s="168">
        <v>43159</v>
      </c>
      <c r="V2430" s="191" t="s">
        <v>4056</v>
      </c>
      <c r="W2430" s="191"/>
    </row>
    <row r="2431" spans="1:23" x14ac:dyDescent="0.2">
      <c r="A2431" s="75">
        <v>3215400</v>
      </c>
      <c r="B2431" s="75" t="s">
        <v>1430</v>
      </c>
      <c r="C2431" s="75" t="s">
        <v>3714</v>
      </c>
      <c r="D2431" s="76">
        <v>3.5</v>
      </c>
      <c r="E2431" s="77">
        <v>3.400811005256398</v>
      </c>
      <c r="F2431" s="116">
        <v>2010</v>
      </c>
      <c r="G24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1" s="76"/>
      <c r="I2431" s="77">
        <v>0.51</v>
      </c>
      <c r="J2431" s="23">
        <f>(Tabela1[[#This Row],[real]]-1)^3/Tabela1[[#This Row],[Z]]*0.00002</f>
        <v>5.4266740811829679E-4</v>
      </c>
      <c r="K2431" s="112">
        <v>2048.3694925322779</v>
      </c>
      <c r="L2431" s="66">
        <v>3031.4016520574855</v>
      </c>
      <c r="M2431" s="79">
        <v>43102</v>
      </c>
      <c r="N2431" s="22">
        <f>IF(Tabela1[[#This Row],[Entry]]=$B$1,Tabela1[[#This Row],[real]],Tabela1[[#This Row],[L2]]/Tabela1[[#This Row],[days2]])</f>
        <v>3.6734512172069786</v>
      </c>
      <c r="O2431" s="64">
        <f>IF(Tabela1[[#This Row],[Entry]]=$B$1,Tabela1[[#This Row],[real]],Tabela1[[#This Row],[L]]/($B$1-Tabela1[[#This Row],[Entry]]))</f>
        <v>3.7240806536332745</v>
      </c>
      <c r="P2431" s="117">
        <v>557.61445338852411</v>
      </c>
      <c r="Q2431" s="78">
        <f>MIN(500,$B$1-Tabela1[[#This Row],[Entry]])</f>
        <v>500</v>
      </c>
      <c r="R2431" s="77">
        <f>(0.25-Tabela1[[#This Row],[days]]/2000)*$L$2+(Tabela1[[#This Row],[days]]/2000+0.75)*(IF(Tabela1[[#This Row],[real]]&gt;Tabela1[[#This Row],[AV2]],0.4*Tabela1[[#This Row],[real]]+0.6*Tabela1[[#This Row],[AV2]],Tabela1[[#This Row],[AV2]]))</f>
        <v>3.6734512172069786</v>
      </c>
      <c r="S2431" s="64">
        <f>Tabela1[[#This Row],[real]]-Tabela1[[#This Row],[AV2]]</f>
        <v>-0.27264021195058064</v>
      </c>
      <c r="T2431" s="64">
        <f>Tabela1[[#This Row],[real]]/Tabela1[[#This Row],[AV2]]</f>
        <v>0.92578090851635808</v>
      </c>
      <c r="U2431" s="172">
        <v>43159</v>
      </c>
      <c r="V2431" s="191" t="s">
        <v>4053</v>
      </c>
      <c r="W2431" s="191"/>
    </row>
    <row r="2432" spans="1:23" x14ac:dyDescent="0.2">
      <c r="A2432" s="65">
        <v>6372775</v>
      </c>
      <c r="B2432" s="68" t="s">
        <v>3399</v>
      </c>
      <c r="C2432" s="68" t="s">
        <v>3400</v>
      </c>
      <c r="D2432" s="69">
        <v>3.5</v>
      </c>
      <c r="E2432" s="70">
        <v>3.4211125027588194</v>
      </c>
      <c r="F2432" s="116">
        <v>2015</v>
      </c>
      <c r="G24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2" s="39"/>
      <c r="I2432" s="70">
        <v>0.52999999999999992</v>
      </c>
      <c r="J2432" s="23">
        <f>(Tabela1[[#This Row],[real]]-1)^3/Tabela1[[#This Row],[Z]]*0.00002</f>
        <v>5.3554878378400369E-4</v>
      </c>
      <c r="K2432" s="114">
        <v>2607.4565534172266</v>
      </c>
      <c r="L2432" s="66">
        <v>4229.1416520782068</v>
      </c>
      <c r="M2432" s="73">
        <v>42758</v>
      </c>
      <c r="N2432" s="22">
        <f>IF(Tabela1[[#This Row],[Entry]]=$B$1,Tabela1[[#This Row],[real]],Tabela1[[#This Row],[L2]]/Tabela1[[#This Row],[days2]])</f>
        <v>3.6342475987848903</v>
      </c>
      <c r="O2432" s="71">
        <f>IF(Tabela1[[#This Row],[Entry]]=$B$1,Tabela1[[#This Row],[real]],Tabela1[[#This Row],[L]]/($B$1-Tabela1[[#This Row],[Entry]]))</f>
        <v>3.6521085078395568</v>
      </c>
      <c r="P2432" s="119">
        <v>717.46805426494029</v>
      </c>
      <c r="Q2432" s="72">
        <f>MIN(500,$B$1-Tabela1[[#This Row],[Entry]])</f>
        <v>500</v>
      </c>
      <c r="R2432" s="70">
        <f>(0.25-Tabela1[[#This Row],[days]]/2000)*$L$2+(Tabela1[[#This Row],[days]]/2000+0.75)*(IF(Tabela1[[#This Row],[real]]&gt;Tabela1[[#This Row],[AV2]],0.4*Tabela1[[#This Row],[real]]+0.6*Tabela1[[#This Row],[AV2]],Tabela1[[#This Row],[AV2]]))</f>
        <v>3.6342475987848903</v>
      </c>
      <c r="S2432" s="71">
        <f>Tabela1[[#This Row],[real]]-Tabela1[[#This Row],[AV2]]</f>
        <v>-0.21313509602607095</v>
      </c>
      <c r="T2432" s="64">
        <f>Tabela1[[#This Row],[real]]/Tabela1[[#This Row],[AV2]]</f>
        <v>0.94135372171743814</v>
      </c>
      <c r="U2432" s="168">
        <v>43159</v>
      </c>
      <c r="V2432" s="191" t="s">
        <v>4052</v>
      </c>
      <c r="W2432" s="191"/>
    </row>
    <row r="2433" spans="1:23" x14ac:dyDescent="0.2">
      <c r="A2433" s="65">
        <v>152829</v>
      </c>
      <c r="B2433" s="65" t="s">
        <v>2545</v>
      </c>
      <c r="C2433" s="65" t="s">
        <v>1794</v>
      </c>
      <c r="D2433" s="39"/>
      <c r="E2433" s="41">
        <v>2.7464699325815354</v>
      </c>
      <c r="F2433" s="116">
        <v>1980</v>
      </c>
      <c r="G24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3" s="39"/>
      <c r="I2433" s="41">
        <v>0.39999999999999991</v>
      </c>
      <c r="J2433" s="23">
        <f>(Tabela1[[#This Row],[real]]-1)^3/Tabela1[[#This Row],[Z]]*0.00002</f>
        <v>2.6635039419136249E-4</v>
      </c>
      <c r="K2433" s="66">
        <v>2401.0226831523223</v>
      </c>
      <c r="L2433" s="66">
        <v>4078.1994762381169</v>
      </c>
      <c r="M2433" s="67">
        <v>42409</v>
      </c>
      <c r="N2433" s="22">
        <f>IF(Tabela1[[#This Row],[Entry]]=$B$1,Tabela1[[#This Row],[real]],Tabela1[[#This Row],[L2]]/Tabela1[[#This Row],[days2]])</f>
        <v>2.7295356497323793</v>
      </c>
      <c r="O2433" s="42">
        <f>IF(Tabela1[[#This Row],[Entry]]=$B$1,Tabela1[[#This Row],[real]],Tabela1[[#This Row],[L]]/($B$1-Tabela1[[#This Row],[Entry]]))</f>
        <v>2.7061708535090356</v>
      </c>
      <c r="P2433" s="115">
        <v>879.64510864246586</v>
      </c>
      <c r="Q2433" s="43">
        <f>MIN(500,$B$1-Tabela1[[#This Row],[Entry]])</f>
        <v>500</v>
      </c>
      <c r="R2433" s="41">
        <f>(0.25-Tabela1[[#This Row],[days]]/2000)*$L$2+(Tabela1[[#This Row],[days]]/2000+0.75)*(IF(Tabela1[[#This Row],[real]]&gt;Tabela1[[#This Row],[AV2]],0.4*Tabela1[[#This Row],[real]]+0.6*Tabela1[[#This Row],[AV2]],Tabela1[[#This Row],[AV2]]))</f>
        <v>2.7363093628720421</v>
      </c>
      <c r="S2433" s="42">
        <f>Tabela1[[#This Row],[real]]-Tabela1[[#This Row],[AV2]]</f>
        <v>1.6934282849156101E-2</v>
      </c>
      <c r="T2433" s="64">
        <f>Tabela1[[#This Row],[real]]/Tabela1[[#This Row],[AV2]]</f>
        <v>1.0062040892746047</v>
      </c>
      <c r="U2433" s="168">
        <v>43158</v>
      </c>
      <c r="V2433" s="191" t="s">
        <v>3956</v>
      </c>
      <c r="W2433" s="191"/>
    </row>
    <row r="2434" spans="1:23" x14ac:dyDescent="0.2">
      <c r="A2434" s="65">
        <v>839</v>
      </c>
      <c r="B2434" s="65" t="s">
        <v>2466</v>
      </c>
      <c r="C2434" s="65" t="s">
        <v>1559</v>
      </c>
      <c r="D2434" s="39"/>
      <c r="E2434" s="41">
        <v>3.0584078538971791</v>
      </c>
      <c r="F2434" s="116">
        <v>1970</v>
      </c>
      <c r="G24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4" s="39"/>
      <c r="I2434" s="41">
        <v>0.47</v>
      </c>
      <c r="J2434" s="23">
        <f>(Tabela1[[#This Row],[real]]-1)^3/Tabela1[[#This Row],[Z]]*0.00002</f>
        <v>3.7113031354130913E-4</v>
      </c>
      <c r="K2434" s="66">
        <v>2609.3414244310038</v>
      </c>
      <c r="L2434" s="66">
        <v>4393.7092641391691</v>
      </c>
      <c r="M2434" s="67">
        <v>42409</v>
      </c>
      <c r="N2434" s="22">
        <f>IF(Tabela1[[#This Row],[Entry]]=$B$1,Tabela1[[#This Row],[real]],Tabela1[[#This Row],[L2]]/Tabela1[[#This Row],[days2]])</f>
        <v>2.9663569987422935</v>
      </c>
      <c r="O2434" s="42">
        <f>IF(Tabela1[[#This Row],[Entry]]=$B$1,Tabela1[[#This Row],[real]],Tabela1[[#This Row],[L]]/($B$1-Tabela1[[#This Row],[Entry]]))</f>
        <v>2.9155336855601655</v>
      </c>
      <c r="P2434" s="115">
        <v>879.64510864246586</v>
      </c>
      <c r="Q2434" s="43">
        <f>MIN(500,$B$1-Tabela1[[#This Row],[Entry]])</f>
        <v>500</v>
      </c>
      <c r="R2434" s="41">
        <f>(0.25-Tabela1[[#This Row],[days]]/2000)*$L$2+(Tabela1[[#This Row],[days]]/2000+0.75)*(IF(Tabela1[[#This Row],[real]]&gt;Tabela1[[#This Row],[AV2]],0.4*Tabela1[[#This Row],[real]]+0.6*Tabela1[[#This Row],[AV2]],Tabela1[[#This Row],[AV2]]))</f>
        <v>3.0031773408042479</v>
      </c>
      <c r="S2434" s="42">
        <f>Tabela1[[#This Row],[real]]-Tabela1[[#This Row],[AV2]]</f>
        <v>9.2050855154885536E-2</v>
      </c>
      <c r="T2434" s="64">
        <f>Tabela1[[#This Row],[real]]/Tabela1[[#This Row],[AV2]]</f>
        <v>1.0310316172982261</v>
      </c>
      <c r="U2434" s="172">
        <v>43158</v>
      </c>
      <c r="V2434" s="191" t="s">
        <v>4058</v>
      </c>
      <c r="W2434" s="191"/>
    </row>
    <row r="2435" spans="1:23" x14ac:dyDescent="0.2">
      <c r="A2435" s="75">
        <v>572168</v>
      </c>
      <c r="B2435" s="75" t="s">
        <v>3832</v>
      </c>
      <c r="C2435" s="75" t="s">
        <v>3833</v>
      </c>
      <c r="D2435" s="76"/>
      <c r="E2435" s="77">
        <v>2.9897664434689331</v>
      </c>
      <c r="F2435" s="116">
        <v>1998</v>
      </c>
      <c r="G24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5" s="76"/>
      <c r="I2435" s="77">
        <v>0.35999999999999993</v>
      </c>
      <c r="J2435" s="23">
        <f>(Tabela1[[#This Row],[real]]-1)^3/Tabela1[[#This Row],[Z]]*0.00002</f>
        <v>4.3765692244370483E-4</v>
      </c>
      <c r="K2435" s="112">
        <v>1699.0068692075115</v>
      </c>
      <c r="L2435" s="66">
        <v>2450.2383395313868</v>
      </c>
      <c r="M2435" s="79">
        <v>43157</v>
      </c>
      <c r="N2435" s="47">
        <f>IF(Tabela1[[#This Row],[Entry]]=$B$1,Tabela1[[#This Row],[real]],Tabela1[[#This Row],[L2]]/Tabela1[[#This Row],[days2]])</f>
        <v>3.1933613370779925</v>
      </c>
      <c r="O2435" s="64">
        <f>IF(Tabela1[[#This Row],[Entry]]=$B$1,Tabela1[[#This Row],[real]],Tabela1[[#This Row],[L]]/($B$1-Tabela1[[#This Row],[Entry]]))</f>
        <v>3.2282455066289684</v>
      </c>
      <c r="P2435" s="117">
        <v>532.0434144048811</v>
      </c>
      <c r="Q2435" s="78">
        <f>MIN(500,$B$1-Tabela1[[#This Row],[Entry]])</f>
        <v>500</v>
      </c>
      <c r="R2435" s="77">
        <f>(0.25-Tabela1[[#This Row],[days]]/2000)*$L$2+(Tabela1[[#This Row],[days]]/2000+0.75)*(IF(Tabela1[[#This Row],[real]]&gt;Tabela1[[#This Row],[AV2]],0.4*Tabela1[[#This Row],[real]]+0.6*Tabela1[[#This Row],[AV2]],Tabela1[[#This Row],[AV2]]))</f>
        <v>3.1933613370779925</v>
      </c>
      <c r="S2435" s="64">
        <f>Tabela1[[#This Row],[real]]-Tabela1[[#This Row],[AV2]]</f>
        <v>-0.20359489360905947</v>
      </c>
      <c r="T2435" s="64">
        <f>Tabela1[[#This Row],[real]]/Tabela1[[#This Row],[AV2]]</f>
        <v>0.93624432937008184</v>
      </c>
      <c r="U2435" s="172">
        <v>43157</v>
      </c>
      <c r="V2435" s="191" t="s">
        <v>4948</v>
      </c>
      <c r="W2435" s="191"/>
    </row>
    <row r="2436" spans="1:23" x14ac:dyDescent="0.2">
      <c r="A2436" s="65">
        <v>6687959</v>
      </c>
      <c r="B2436" s="68" t="s">
        <v>3383</v>
      </c>
      <c r="C2436" s="68" t="s">
        <v>3384</v>
      </c>
      <c r="D2436" s="69">
        <v>3</v>
      </c>
      <c r="E2436" s="70">
        <v>3.1676844789940928</v>
      </c>
      <c r="F2436" s="116">
        <v>2015</v>
      </c>
      <c r="G24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6" s="39"/>
      <c r="I2436" s="70">
        <v>0.5099999999999999</v>
      </c>
      <c r="J2436" s="23">
        <f>(Tabela1[[#This Row],[real]]-1)^3/Tabela1[[#This Row],[Z]]*0.00002</f>
        <v>3.9943675377455609E-4</v>
      </c>
      <c r="K2436" s="114">
        <v>2461.2549462136362</v>
      </c>
      <c r="L2436" s="66">
        <v>4028.6256949979424</v>
      </c>
      <c r="M2436" s="73">
        <v>42753</v>
      </c>
      <c r="N2436" s="22">
        <f>IF(Tabela1[[#This Row],[Entry]]=$B$1,Tabela1[[#This Row],[real]],Tabela1[[#This Row],[L2]]/Tabela1[[#This Row],[days2]])</f>
        <v>3.4193998118321849</v>
      </c>
      <c r="O2436" s="71">
        <f>IF(Tabela1[[#This Row],[Entry]]=$B$1,Tabela1[[#This Row],[real]],Tabela1[[#This Row],[L]]/($B$1-Tabela1[[#This Row],[Entry]]))</f>
        <v>3.4639945786740691</v>
      </c>
      <c r="P2436" s="119">
        <v>719.79150776605002</v>
      </c>
      <c r="Q2436" s="72">
        <f>MIN(500,$B$1-Tabela1[[#This Row],[Entry]])</f>
        <v>500</v>
      </c>
      <c r="R2436" s="70">
        <f>(0.25-Tabela1[[#This Row],[days]]/2000)*$L$2+(Tabela1[[#This Row],[days]]/2000+0.75)*(IF(Tabela1[[#This Row],[real]]&gt;Tabela1[[#This Row],[AV2]],0.4*Tabela1[[#This Row],[real]]+0.6*Tabela1[[#This Row],[AV2]],Tabela1[[#This Row],[AV2]]))</f>
        <v>3.4193998118321849</v>
      </c>
      <c r="S2436" s="71">
        <f>Tabela1[[#This Row],[real]]-Tabela1[[#This Row],[AV2]]</f>
        <v>-0.25171533283809211</v>
      </c>
      <c r="T2436" s="64">
        <f>Tabela1[[#This Row],[real]]/Tabela1[[#This Row],[AV2]]</f>
        <v>0.92638610671759447</v>
      </c>
      <c r="U2436" s="172">
        <v>43157</v>
      </c>
      <c r="V2436" s="191" t="s">
        <v>4059</v>
      </c>
      <c r="W2436" s="191"/>
    </row>
    <row r="2437" spans="1:23" x14ac:dyDescent="0.2">
      <c r="A2437" s="65">
        <v>49366</v>
      </c>
      <c r="B2437" s="65" t="s">
        <v>158</v>
      </c>
      <c r="C2437" s="65" t="s">
        <v>159</v>
      </c>
      <c r="D2437" s="39"/>
      <c r="E2437" s="41">
        <v>2.9750118529033784</v>
      </c>
      <c r="F2437" s="116">
        <v>1978</v>
      </c>
      <c r="G24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7" s="39"/>
      <c r="I2437" s="41">
        <v>0.42</v>
      </c>
      <c r="J2437" s="23">
        <f>(Tabela1[[#This Row],[real]]-1)^3/Tabela1[[#This Row],[Z]]*0.00002</f>
        <v>3.6685109890600645E-4</v>
      </c>
      <c r="K2437" s="66">
        <v>2715.7550260136663</v>
      </c>
      <c r="L2437" s="66">
        <v>4653.4516381740359</v>
      </c>
      <c r="M2437" s="67">
        <v>42409</v>
      </c>
      <c r="N2437" s="22">
        <f>IF(Tabela1[[#This Row],[Entry]]=$B$1,Tabela1[[#This Row],[real]],Tabela1[[#This Row],[L2]]/Tabela1[[#This Row],[days2]])</f>
        <v>3.0873303328029897</v>
      </c>
      <c r="O2437" s="42">
        <f>IF(Tabela1[[#This Row],[Entry]]=$B$1,Tabela1[[#This Row],[real]],Tabela1[[#This Row],[L]]/($B$1-Tabela1[[#This Row],[Entry]]))</f>
        <v>3.0878909344220542</v>
      </c>
      <c r="P2437" s="115">
        <v>879.64510864246586</v>
      </c>
      <c r="Q2437" s="43">
        <f>MIN(500,$B$1-Tabela1[[#This Row],[Entry]])</f>
        <v>500</v>
      </c>
      <c r="R2437" s="41">
        <f>(0.25-Tabela1[[#This Row],[days]]/2000)*$L$2+(Tabela1[[#This Row],[days]]/2000+0.75)*(IF(Tabela1[[#This Row],[real]]&gt;Tabela1[[#This Row],[AV2]],0.4*Tabela1[[#This Row],[real]]+0.6*Tabela1[[#This Row],[AV2]],Tabela1[[#This Row],[AV2]]))</f>
        <v>3.0873303328029897</v>
      </c>
      <c r="S2437" s="42">
        <f>Tabela1[[#This Row],[real]]-Tabela1[[#This Row],[AV2]]</f>
        <v>-0.1123184798996113</v>
      </c>
      <c r="T2437" s="64">
        <f>Tabela1[[#This Row],[real]]/Tabela1[[#This Row],[AV2]]</f>
        <v>0.9636195457589285</v>
      </c>
      <c r="U2437" s="168">
        <v>43155</v>
      </c>
      <c r="V2437" s="191" t="s">
        <v>4453</v>
      </c>
      <c r="W2437" s="191"/>
    </row>
    <row r="2438" spans="1:23" x14ac:dyDescent="0.2">
      <c r="A2438" s="44">
        <v>3389173</v>
      </c>
      <c r="B2438" s="44" t="s">
        <v>3830</v>
      </c>
      <c r="C2438" s="44" t="s">
        <v>3831</v>
      </c>
      <c r="D2438" s="45"/>
      <c r="E2438" s="46">
        <v>3.118948128315675</v>
      </c>
      <c r="F2438" s="116">
        <v>1991</v>
      </c>
      <c r="G24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8" s="45"/>
      <c r="I2438" s="46">
        <v>0.42</v>
      </c>
      <c r="J2438" s="23">
        <f>(Tabela1[[#This Row],[real]]-1)^3/Tabela1[[#This Row],[Z]]*0.00002</f>
        <v>4.5304535426012287E-4</v>
      </c>
      <c r="K2438" s="111">
        <v>1771.7040931129609</v>
      </c>
      <c r="L2438" s="66">
        <v>2556.538164082272</v>
      </c>
      <c r="M2438" s="49">
        <v>43155</v>
      </c>
      <c r="N2438" s="47">
        <f>IF(Tabela1[[#This Row],[Entry]]=$B$1,Tabela1[[#This Row],[real]],Tabela1[[#This Row],[L2]]/Tabela1[[#This Row],[days2]])</f>
        <v>3.3241545347180357</v>
      </c>
      <c r="O2438" s="47">
        <f>IF(Tabela1[[#This Row],[Entry]]=$B$1,Tabela1[[#This Row],[real]],Tabela1[[#This Row],[L]]/($B$1-Tabela1[[#This Row],[Entry]]))</f>
        <v>3.3594456821054823</v>
      </c>
      <c r="P2438" s="116">
        <v>532.97885961948577</v>
      </c>
      <c r="Q2438" s="48">
        <f>MIN(500,$B$1-Tabela1[[#This Row],[Entry]])</f>
        <v>500</v>
      </c>
      <c r="R2438" s="46">
        <f>(0.25-Tabela1[[#This Row],[days]]/2000)*$L$2+(Tabela1[[#This Row],[days]]/2000+0.75)*(IF(Tabela1[[#This Row],[real]]&gt;Tabela1[[#This Row],[AV2]],0.4*Tabela1[[#This Row],[real]]+0.6*Tabela1[[#This Row],[AV2]],Tabela1[[#This Row],[AV2]]))</f>
        <v>3.3241545347180357</v>
      </c>
      <c r="S2438" s="47">
        <f>Tabela1[[#This Row],[real]]-Tabela1[[#This Row],[AV2]]</f>
        <v>-0.20520640640236065</v>
      </c>
      <c r="T2438" s="47">
        <f>Tabela1[[#This Row],[real]]/Tabela1[[#This Row],[AV2]]</f>
        <v>0.93826809065007355</v>
      </c>
      <c r="U2438" s="168">
        <v>43155</v>
      </c>
      <c r="V2438" s="191" t="s">
        <v>5073</v>
      </c>
      <c r="W2438" s="191"/>
    </row>
    <row r="2439" spans="1:23" x14ac:dyDescent="0.2">
      <c r="A2439" s="65">
        <v>4359382</v>
      </c>
      <c r="B2439" s="65" t="s">
        <v>2524</v>
      </c>
      <c r="C2439" s="65" t="s">
        <v>2273</v>
      </c>
      <c r="D2439" s="39">
        <v>3.5</v>
      </c>
      <c r="E2439" s="41">
        <v>3.3941258006309338</v>
      </c>
      <c r="F2439" s="116">
        <v>2013</v>
      </c>
      <c r="G24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39" s="39"/>
      <c r="I2439" s="41">
        <v>0.7599999999999999</v>
      </c>
      <c r="J2439" s="23">
        <f>(Tabela1[[#This Row],[real]]-1)^3/Tabela1[[#This Row],[Z]]*0.00002</f>
        <v>3.6112479149940453E-4</v>
      </c>
      <c r="K2439" s="66">
        <v>3075.5038936681112</v>
      </c>
      <c r="L2439" s="66">
        <v>5268.7814199360319</v>
      </c>
      <c r="M2439" s="67">
        <v>42409</v>
      </c>
      <c r="N2439" s="22">
        <f>IF(Tabela1[[#This Row],[Entry]]=$B$1,Tabela1[[#This Row],[real]],Tabela1[[#This Row],[L2]]/Tabela1[[#This Row],[days2]])</f>
        <v>3.4963007961409107</v>
      </c>
      <c r="O2439" s="42">
        <f>IF(Tabela1[[#This Row],[Entry]]=$B$1,Tabela1[[#This Row],[real]],Tabela1[[#This Row],[L]]/($B$1-Tabela1[[#This Row],[Entry]]))</f>
        <v>3.4962053217890059</v>
      </c>
      <c r="P2439" s="115">
        <v>879.64510864246586</v>
      </c>
      <c r="Q2439" s="43">
        <f>MIN(500,$B$1-Tabela1[[#This Row],[Entry]])</f>
        <v>500</v>
      </c>
      <c r="R2439" s="41">
        <f>(0.25-Tabela1[[#This Row],[days]]/2000)*$L$2+(Tabela1[[#This Row],[days]]/2000+0.75)*(IF(Tabela1[[#This Row],[real]]&gt;Tabela1[[#This Row],[AV2]],0.4*Tabela1[[#This Row],[real]]+0.6*Tabela1[[#This Row],[AV2]],Tabela1[[#This Row],[AV2]]))</f>
        <v>3.4963007961409107</v>
      </c>
      <c r="S2439" s="42">
        <f>Tabela1[[#This Row],[real]]-Tabela1[[#This Row],[AV2]]</f>
        <v>-0.10217499550997688</v>
      </c>
      <c r="T2439" s="64">
        <f>Tabela1[[#This Row],[real]]/Tabela1[[#This Row],[AV2]]</f>
        <v>0.97077625711644888</v>
      </c>
      <c r="U2439" s="168">
        <v>43155</v>
      </c>
      <c r="V2439" s="191" t="s">
        <v>4062</v>
      </c>
      <c r="W2439" s="191"/>
    </row>
    <row r="2440" spans="1:23" x14ac:dyDescent="0.2">
      <c r="A2440" s="75">
        <v>2672506</v>
      </c>
      <c r="B2440" s="75" t="s">
        <v>1430</v>
      </c>
      <c r="C2440" s="75" t="s">
        <v>1430</v>
      </c>
      <c r="D2440" s="76">
        <v>3.5</v>
      </c>
      <c r="E2440" s="77">
        <v>3.4365220772078602</v>
      </c>
      <c r="F2440" s="116">
        <v>2007</v>
      </c>
      <c r="G24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0" s="39"/>
      <c r="I2440" s="77">
        <v>0.53999999999999992</v>
      </c>
      <c r="J2440" s="23">
        <f>(Tabela1[[#This Row],[real]]-1)^3/Tabela1[[#This Row],[Z]]*0.00002</f>
        <v>5.3573163025396448E-4</v>
      </c>
      <c r="K2440" s="112">
        <v>2491.6172938221102</v>
      </c>
      <c r="L2440" s="66">
        <v>3973.9554567170862</v>
      </c>
      <c r="M2440" s="79">
        <v>42851</v>
      </c>
      <c r="N2440" s="22">
        <f>IF(Tabela1[[#This Row],[Entry]]=$B$1,Tabela1[[#This Row],[real]],Tabela1[[#This Row],[L2]]/Tabela1[[#This Row],[days2]])</f>
        <v>3.6953808993564485</v>
      </c>
      <c r="O2440" s="64">
        <f>IF(Tabela1[[#This Row],[Entry]]=$B$1,Tabela1[[#This Row],[real]],Tabela1[[#This Row],[L]]/($B$1-Tabela1[[#This Row],[Entry]]))</f>
        <v>3.7314135743822407</v>
      </c>
      <c r="P2440" s="117">
        <v>674.25181914427981</v>
      </c>
      <c r="Q2440" s="78">
        <f>MIN(500,$B$1-Tabela1[[#This Row],[Entry]])</f>
        <v>500</v>
      </c>
      <c r="R2440" s="77">
        <f>(0.25-Tabela1[[#This Row],[days]]/2000)*$L$2+(Tabela1[[#This Row],[days]]/2000+0.75)*(IF(Tabela1[[#This Row],[real]]&gt;Tabela1[[#This Row],[AV2]],0.4*Tabela1[[#This Row],[real]]+0.6*Tabela1[[#This Row],[AV2]],Tabela1[[#This Row],[AV2]]))</f>
        <v>3.6953808993564485</v>
      </c>
      <c r="S2440" s="64">
        <f>Tabela1[[#This Row],[real]]-Tabela1[[#This Row],[AV2]]</f>
        <v>-0.25885882214858835</v>
      </c>
      <c r="T2440" s="64">
        <f>Tabela1[[#This Row],[real]]/Tabela1[[#This Row],[AV2]]</f>
        <v>0.92995070624690712</v>
      </c>
      <c r="U2440" s="168">
        <v>43155</v>
      </c>
      <c r="V2440" s="191" t="s">
        <v>3971</v>
      </c>
      <c r="W2440" s="191"/>
    </row>
    <row r="2441" spans="1:23" x14ac:dyDescent="0.2">
      <c r="A2441" s="65">
        <v>8326</v>
      </c>
      <c r="B2441" s="65" t="s">
        <v>2305</v>
      </c>
      <c r="C2441" s="65" t="s">
        <v>2949</v>
      </c>
      <c r="D2441" s="39"/>
      <c r="E2441" s="41">
        <v>3.144281250179735</v>
      </c>
      <c r="F2441" s="116">
        <v>1969</v>
      </c>
      <c r="G24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1" s="39"/>
      <c r="I2441" s="41">
        <v>0.52999999999999992</v>
      </c>
      <c r="J2441" s="23">
        <f>(Tabela1[[#This Row],[real]]-1)^3/Tabela1[[#This Row],[Z]]*0.00002</f>
        <v>3.7204833929368807E-4</v>
      </c>
      <c r="K2441" s="66">
        <v>2538.5792066760728</v>
      </c>
      <c r="L2441" s="66">
        <v>4207.5103152627426</v>
      </c>
      <c r="M2441" s="67">
        <v>42604</v>
      </c>
      <c r="N2441" s="22">
        <f>IF(Tabela1[[#This Row],[Entry]]=$B$1,Tabela1[[#This Row],[real]],Tabela1[[#This Row],[L2]]/Tabela1[[#This Row],[days2]])</f>
        <v>3.2173400867388531</v>
      </c>
      <c r="O2441" s="42">
        <f>IF(Tabela1[[#This Row],[Entry]]=$B$1,Tabela1[[#This Row],[real]],Tabela1[[#This Row],[L]]/($B$1-Tabela1[[#This Row],[Entry]]))</f>
        <v>3.2069438378527</v>
      </c>
      <c r="P2441" s="115">
        <v>789.03042209914986</v>
      </c>
      <c r="Q2441" s="43">
        <f>MIN(500,$B$1-Tabela1[[#This Row],[Entry]])</f>
        <v>500</v>
      </c>
      <c r="R2441" s="41">
        <f>(0.25-Tabela1[[#This Row],[days]]/2000)*$L$2+(Tabela1[[#This Row],[days]]/2000+0.75)*(IF(Tabela1[[#This Row],[real]]&gt;Tabela1[[#This Row],[AV2]],0.4*Tabela1[[#This Row],[real]]+0.6*Tabela1[[#This Row],[AV2]],Tabela1[[#This Row],[AV2]]))</f>
        <v>3.2173400867388531</v>
      </c>
      <c r="S2441" s="42">
        <f>Tabela1[[#This Row],[real]]-Tabela1[[#This Row],[AV2]]</f>
        <v>-7.3058836559118046E-2</v>
      </c>
      <c r="T2441" s="64">
        <f>Tabela1[[#This Row],[real]]/Tabela1[[#This Row],[AV2]]</f>
        <v>0.97729216228640237</v>
      </c>
      <c r="U2441" s="168">
        <v>43154</v>
      </c>
      <c r="V2441" s="191" t="s">
        <v>4360</v>
      </c>
      <c r="W2441" s="191"/>
    </row>
    <row r="2442" spans="1:23" x14ac:dyDescent="0.2">
      <c r="A2442" s="65">
        <v>254517</v>
      </c>
      <c r="B2442" s="65" t="s">
        <v>2981</v>
      </c>
      <c r="C2442" s="65" t="s">
        <v>2982</v>
      </c>
      <c r="D2442" s="39"/>
      <c r="E2442" s="41">
        <v>2.8044641433577309</v>
      </c>
      <c r="F2442" s="116">
        <v>1977</v>
      </c>
      <c r="G24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2" s="39"/>
      <c r="I2442" s="41">
        <v>0.44999999999999996</v>
      </c>
      <c r="J2442" s="23">
        <f>(Tabela1[[#This Row],[real]]-1)^3/Tabela1[[#This Row],[Z]]*0.00002</f>
        <v>2.6113329674271664E-4</v>
      </c>
      <c r="K2442" s="66">
        <v>2288.1246255547326</v>
      </c>
      <c r="L2442" s="66">
        <v>3812.2524749977147</v>
      </c>
      <c r="M2442" s="67">
        <v>42609</v>
      </c>
      <c r="N2442" s="22">
        <f>IF(Tabela1[[#This Row],[Entry]]=$B$1,Tabela1[[#This Row],[real]],Tabela1[[#This Row],[L2]]/Tabela1[[#This Row],[days2]])</f>
        <v>2.9084839932615782</v>
      </c>
      <c r="O2442" s="42">
        <f>IF(Tabela1[[#This Row],[Entry]]=$B$1,Tabela1[[#This Row],[real]],Tabela1[[#This Row],[L]]/($B$1-Tabela1[[#This Row],[Entry]]))</f>
        <v>2.9167960788046785</v>
      </c>
      <c r="P2442" s="115">
        <v>786.70696859803797</v>
      </c>
      <c r="Q2442" s="43">
        <f>MIN(500,$B$1-Tabela1[[#This Row],[Entry]])</f>
        <v>500</v>
      </c>
      <c r="R2442" s="41">
        <f>(0.25-Tabela1[[#This Row],[days]]/2000)*$L$2+(Tabela1[[#This Row],[days]]/2000+0.75)*(IF(Tabela1[[#This Row],[real]]&gt;Tabela1[[#This Row],[AV2]],0.4*Tabela1[[#This Row],[real]]+0.6*Tabela1[[#This Row],[AV2]],Tabela1[[#This Row],[AV2]]))</f>
        <v>2.9084839932615782</v>
      </c>
      <c r="S2442" s="42">
        <f>Tabela1[[#This Row],[real]]-Tabela1[[#This Row],[AV2]]</f>
        <v>-0.10401984990384738</v>
      </c>
      <c r="T2442" s="64">
        <f>Tabela1[[#This Row],[real]]/Tabela1[[#This Row],[AV2]]</f>
        <v>0.9642357151887917</v>
      </c>
      <c r="U2442" s="168">
        <v>43153</v>
      </c>
      <c r="V2442" s="191" t="s">
        <v>5167</v>
      </c>
      <c r="W2442" s="191"/>
    </row>
    <row r="2443" spans="1:23" x14ac:dyDescent="0.2">
      <c r="A2443" s="75">
        <v>4978945</v>
      </c>
      <c r="B2443" s="75" t="s">
        <v>3828</v>
      </c>
      <c r="C2443" s="75" t="s">
        <v>3829</v>
      </c>
      <c r="D2443" s="76"/>
      <c r="E2443" s="77">
        <v>2.9159200411945965</v>
      </c>
      <c r="F2443" s="116">
        <v>2013</v>
      </c>
      <c r="G24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3" s="76"/>
      <c r="I2443" s="77">
        <v>0.35</v>
      </c>
      <c r="J2443" s="23">
        <f>(Tabela1[[#This Row],[real]]-1)^3/Tabela1[[#This Row],[Z]]*0.00002</f>
        <v>4.0187787045667573E-4</v>
      </c>
      <c r="K2443" s="112">
        <v>1656.3914398427235</v>
      </c>
      <c r="L2443" s="66">
        <v>2391.5869916550796</v>
      </c>
      <c r="M2443" s="79">
        <v>43153</v>
      </c>
      <c r="N2443" s="47">
        <f>IF(Tabela1[[#This Row],[Entry]]=$B$1,Tabela1[[#This Row],[real]],Tabela1[[#This Row],[L2]]/Tabela1[[#This Row],[days2]])</f>
        <v>3.1023653536329028</v>
      </c>
      <c r="O2443" s="64">
        <f>IF(Tabela1[[#This Row],[Entry]]=$B$1,Tabela1[[#This Row],[real]],Tabela1[[#This Row],[L]]/($B$1-Tabela1[[#This Row],[Entry]]))</f>
        <v>3.1344521515793966</v>
      </c>
      <c r="P2443" s="117">
        <v>533.91243487910651</v>
      </c>
      <c r="Q2443" s="78">
        <f>MIN(500,$B$1-Tabela1[[#This Row],[Entry]])</f>
        <v>500</v>
      </c>
      <c r="R2443" s="77">
        <f>(0.25-Tabela1[[#This Row],[days]]/2000)*$L$2+(Tabela1[[#This Row],[days]]/2000+0.75)*(IF(Tabela1[[#This Row],[real]]&gt;Tabela1[[#This Row],[AV2]],0.4*Tabela1[[#This Row],[real]]+0.6*Tabela1[[#This Row],[AV2]],Tabela1[[#This Row],[AV2]]))</f>
        <v>3.1023653536329028</v>
      </c>
      <c r="S2443" s="64">
        <f>Tabela1[[#This Row],[real]]-Tabela1[[#This Row],[AV2]]</f>
        <v>-0.18644531243830631</v>
      </c>
      <c r="T2443" s="64">
        <f>Tabela1[[#This Row],[real]]/Tabela1[[#This Row],[AV2]]</f>
        <v>0.93990220648255474</v>
      </c>
      <c r="U2443" s="168">
        <v>43153</v>
      </c>
      <c r="V2443" s="191" t="s">
        <v>4989</v>
      </c>
      <c r="W2443" s="191"/>
    </row>
    <row r="2444" spans="1:23" x14ac:dyDescent="0.2">
      <c r="A2444" s="65">
        <v>4391663</v>
      </c>
      <c r="B2444" s="65" t="s">
        <v>455</v>
      </c>
      <c r="C2444" s="65" t="s">
        <v>456</v>
      </c>
      <c r="D2444" s="39"/>
      <c r="E2444" s="41">
        <v>2.9495023915229952</v>
      </c>
      <c r="F2444" s="116">
        <v>2013</v>
      </c>
      <c r="G24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4" s="39"/>
      <c r="I2444" s="41">
        <v>0.48</v>
      </c>
      <c r="J2444" s="23">
        <f>(Tabela1[[#This Row],[real]]-1)^3/Tabela1[[#This Row],[Z]]*0.00002</f>
        <v>3.0871666582160011E-4</v>
      </c>
      <c r="K2444" s="66">
        <v>2539.7273411518499</v>
      </c>
      <c r="L2444" s="66">
        <v>4292.1786348548949</v>
      </c>
      <c r="M2444" s="67">
        <v>42409</v>
      </c>
      <c r="N2444" s="22">
        <f>IF(Tabela1[[#This Row],[Entry]]=$B$1,Tabela1[[#This Row],[real]],Tabela1[[#This Row],[L2]]/Tabela1[[#This Row],[days2]])</f>
        <v>2.887218170372535</v>
      </c>
      <c r="O2444" s="42">
        <f>IF(Tabela1[[#This Row],[Entry]]=$B$1,Tabela1[[#This Row],[real]],Tabela1[[#This Row],[L]]/($B$1-Tabela1[[#This Row],[Entry]]))</f>
        <v>2.8481610052122726</v>
      </c>
      <c r="P2444" s="115">
        <v>879.64510864246586</v>
      </c>
      <c r="Q2444" s="43">
        <f>MIN(500,$B$1-Tabela1[[#This Row],[Entry]])</f>
        <v>500</v>
      </c>
      <c r="R2444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2.9121318588327192</v>
      </c>
      <c r="S2444" s="42">
        <f>Tabela1[[#This Row],[real]]-Tabela1[[#This Row],[AV2]]</f>
        <v>6.2284221150460173E-2</v>
      </c>
      <c r="T2444" s="64">
        <f>Tabela1[[#This Row],[real]]/Tabela1[[#This Row],[AV2]]</f>
        <v>1.0215723985771479</v>
      </c>
      <c r="U2444" s="168">
        <v>43153</v>
      </c>
      <c r="V2444" s="191" t="s">
        <v>5201</v>
      </c>
      <c r="W2444" s="191"/>
    </row>
    <row r="2445" spans="1:23" x14ac:dyDescent="0.2">
      <c r="A2445" s="65">
        <v>524844</v>
      </c>
      <c r="B2445" s="65" t="s">
        <v>1202</v>
      </c>
      <c r="C2445" s="65" t="s">
        <v>1203</v>
      </c>
      <c r="D2445" s="39"/>
      <c r="E2445" s="41">
        <v>2.7786549288676219</v>
      </c>
      <c r="F2445" s="116">
        <v>2006</v>
      </c>
      <c r="G24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5" s="39"/>
      <c r="I2445" s="41">
        <v>0.62999999999999989</v>
      </c>
      <c r="J2445" s="23">
        <f>(Tabela1[[#This Row],[real]]-1)^3/Tabela1[[#This Row],[Z]]*0.00002</f>
        <v>1.78634174242994E-4</v>
      </c>
      <c r="K2445" s="66">
        <v>2306.7095413394677</v>
      </c>
      <c r="L2445" s="66">
        <v>3872.4875512235808</v>
      </c>
      <c r="M2445" s="67">
        <v>42409</v>
      </c>
      <c r="N2445" s="22">
        <f>IF(Tabela1[[#This Row],[Entry]]=$B$1,Tabela1[[#This Row],[real]],Tabela1[[#This Row],[L2]]/Tabela1[[#This Row],[days2]])</f>
        <v>2.6223183857628158</v>
      </c>
      <c r="O2445" s="42">
        <f>IF(Tabela1[[#This Row],[Entry]]=$B$1,Tabela1[[#This Row],[real]],Tabela1[[#This Row],[L]]/($B$1-Tabela1[[#This Row],[Entry]]))</f>
        <v>2.5696665900620972</v>
      </c>
      <c r="P2445" s="115">
        <v>879.64510864246586</v>
      </c>
      <c r="Q2445" s="43">
        <f>MIN(500,$B$1-Tabela1[[#This Row],[Entry]])</f>
        <v>500</v>
      </c>
      <c r="R2445" s="41">
        <f>(0.25-Tabela1[[#This Row],[days]]/2000)*$L$2+(Tabela1[[#This Row],[days]]/2000+0.75)*(IF(Tabela1[[#This Row],[real]]&gt;Tabela1[[#This Row],[AV2]],0.4*Tabela1[[#This Row],[real]]+0.6*Tabela1[[#This Row],[AV2]],Tabela1[[#This Row],[AV2]]))</f>
        <v>2.6848530030047382</v>
      </c>
      <c r="S2445" s="42">
        <f>Tabela1[[#This Row],[real]]-Tabela1[[#This Row],[AV2]]</f>
        <v>0.15633654310480605</v>
      </c>
      <c r="T2445" s="64">
        <f>Tabela1[[#This Row],[real]]/Tabela1[[#This Row],[AV2]]</f>
        <v>1.0596176818015668</v>
      </c>
      <c r="U2445" s="172">
        <v>43152</v>
      </c>
      <c r="V2445" s="191" t="s">
        <v>5221</v>
      </c>
      <c r="W2445" s="191"/>
    </row>
    <row r="2446" spans="1:23" x14ac:dyDescent="0.2">
      <c r="A2446" s="65">
        <v>6886062</v>
      </c>
      <c r="B2446" s="68" t="s">
        <v>3407</v>
      </c>
      <c r="C2446" s="68" t="s">
        <v>3408</v>
      </c>
      <c r="D2446" s="69">
        <v>3.5</v>
      </c>
      <c r="E2446" s="70">
        <v>3.3628918908155137</v>
      </c>
      <c r="F2446" s="116">
        <v>2016</v>
      </c>
      <c r="G24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6" s="39"/>
      <c r="I2446" s="70">
        <v>0.62</v>
      </c>
      <c r="J2446" s="23">
        <f>(Tabela1[[#This Row],[real]]-1)^3/Tabela1[[#This Row],[Z]]*0.00002</f>
        <v>4.2556887934558883E-4</v>
      </c>
      <c r="K2446" s="114">
        <v>2545.1044090184305</v>
      </c>
      <c r="L2446" s="66">
        <v>4130.7717453276446</v>
      </c>
      <c r="M2446" s="73">
        <v>42759</v>
      </c>
      <c r="N2446" s="22">
        <f>IF(Tabela1[[#This Row],[Entry]]=$B$1,Tabela1[[#This Row],[real]],Tabela1[[#This Row],[L2]]/Tabela1[[#This Row],[days2]])</f>
        <v>3.5496408222758769</v>
      </c>
      <c r="O2446" s="71">
        <f>IF(Tabela1[[#This Row],[Entry]]=$B$1,Tabela1[[#This Row],[real]],Tabela1[[#This Row],[L]]/($B$1-Tabela1[[#This Row],[Entry]]))</f>
        <v>3.5702435136799004</v>
      </c>
      <c r="P2446" s="119">
        <v>717.00336356471666</v>
      </c>
      <c r="Q2446" s="72">
        <f>MIN(500,$B$1-Tabela1[[#This Row],[Entry]])</f>
        <v>500</v>
      </c>
      <c r="R2446" s="70">
        <f>(0.25-Tabela1[[#This Row],[days]]/2000)*$L$2+(Tabela1[[#This Row],[days]]/2000+0.75)*(IF(Tabela1[[#This Row],[real]]&gt;Tabela1[[#This Row],[AV2]],0.4*Tabela1[[#This Row],[real]]+0.6*Tabela1[[#This Row],[AV2]],Tabela1[[#This Row],[AV2]]))</f>
        <v>3.5496408222758769</v>
      </c>
      <c r="S2446" s="71">
        <f>Tabela1[[#This Row],[real]]-Tabela1[[#This Row],[AV2]]</f>
        <v>-0.1867489314603632</v>
      </c>
      <c r="T2446" s="64">
        <f>Tabela1[[#This Row],[real]]/Tabela1[[#This Row],[AV2]]</f>
        <v>0.94738934421521903</v>
      </c>
      <c r="U2446" s="168">
        <v>43152</v>
      </c>
      <c r="V2446" s="191" t="s">
        <v>4065</v>
      </c>
      <c r="W2446" s="191"/>
    </row>
    <row r="2447" spans="1:23" x14ac:dyDescent="0.2">
      <c r="A2447" s="65">
        <v>4058235</v>
      </c>
      <c r="B2447" s="65" t="s">
        <v>1695</v>
      </c>
      <c r="C2447" s="65" t="s">
        <v>2579</v>
      </c>
      <c r="D2447" s="39"/>
      <c r="E2447" s="41">
        <v>2.8777095780346964</v>
      </c>
      <c r="F2447" s="116">
        <v>2013</v>
      </c>
      <c r="G24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7" s="39"/>
      <c r="I2447" s="41">
        <v>0.45999999999999996</v>
      </c>
      <c r="J2447" s="23">
        <f>(Tabela1[[#This Row],[real]]-1)^3/Tabela1[[#This Row],[Z]]*0.00002</f>
        <v>2.8784416406203218E-4</v>
      </c>
      <c r="K2447" s="66">
        <v>2631.695178087798</v>
      </c>
      <c r="L2447" s="66">
        <v>4521.5316259366673</v>
      </c>
      <c r="M2447" s="67">
        <v>42409</v>
      </c>
      <c r="N2447" s="22">
        <f>IF(Tabela1[[#This Row],[Entry]]=$B$1,Tabela1[[#This Row],[real]],Tabela1[[#This Row],[L2]]/Tabela1[[#This Row],[days2]])</f>
        <v>2.9917692399258913</v>
      </c>
      <c r="O2447" s="42">
        <f>IF(Tabela1[[#This Row],[Entry]]=$B$1,Tabela1[[#This Row],[real]],Tabela1[[#This Row],[L]]/($B$1-Tabela1[[#This Row],[Entry]]))</f>
        <v>3.0003527710263218</v>
      </c>
      <c r="P2447" s="115">
        <v>879.64510864246586</v>
      </c>
      <c r="Q2447" s="43">
        <f>MIN(500,$B$1-Tabela1[[#This Row],[Entry]])</f>
        <v>500</v>
      </c>
      <c r="R2447" s="41">
        <f>(0.25-Tabela1[[#This Row],[days]]/2000)*$L$2+(Tabela1[[#This Row],[days]]/2000+0.75)*(IF(Tabela1[[#This Row],[real]]&gt;Tabela1[[#This Row],[AV2]],0.4*Tabela1[[#This Row],[real]]+0.6*Tabela1[[#This Row],[AV2]],Tabela1[[#This Row],[AV2]]))</f>
        <v>2.9917692399258913</v>
      </c>
      <c r="S2447" s="42">
        <f>Tabela1[[#This Row],[real]]-Tabela1[[#This Row],[AV2]]</f>
        <v>-0.11405966189119487</v>
      </c>
      <c r="T2447" s="64">
        <f>Tabela1[[#This Row],[real]]/Tabela1[[#This Row],[AV2]]</f>
        <v>0.96187551487292511</v>
      </c>
      <c r="U2447" s="168">
        <v>43151</v>
      </c>
      <c r="V2447" s="191" t="s">
        <v>4253</v>
      </c>
      <c r="W2447" s="191"/>
    </row>
    <row r="2448" spans="1:23" x14ac:dyDescent="0.2">
      <c r="A2448" s="65">
        <v>8429</v>
      </c>
      <c r="B2448" s="65" t="s">
        <v>1049</v>
      </c>
      <c r="C2448" s="65" t="s">
        <v>1050</v>
      </c>
      <c r="D2448" s="39"/>
      <c r="E2448" s="41">
        <v>3.1045205853782361</v>
      </c>
      <c r="F2448" s="116">
        <v>1970</v>
      </c>
      <c r="G24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8" s="39"/>
      <c r="I2448" s="41">
        <v>0.5</v>
      </c>
      <c r="J2448" s="23">
        <f>(Tabela1[[#This Row],[real]]-1)^3/Tabela1[[#This Row],[Z]]*0.00002</f>
        <v>3.7283744727183903E-4</v>
      </c>
      <c r="K2448" s="66">
        <v>2773.1756719431187</v>
      </c>
      <c r="L2448" s="66">
        <v>4727.7173648855724</v>
      </c>
      <c r="M2448" s="67">
        <v>42409</v>
      </c>
      <c r="N2448" s="22">
        <f>IF(Tabela1[[#This Row],[Entry]]=$B$1,Tabela1[[#This Row],[real]],Tabela1[[#This Row],[L2]]/Tabela1[[#This Row],[days2]])</f>
        <v>3.1526073921139526</v>
      </c>
      <c r="O2448" s="42">
        <f>IF(Tabela1[[#This Row],[Entry]]=$B$1,Tabela1[[#This Row],[real]],Tabela1[[#This Row],[L]]/($B$1-Tabela1[[#This Row],[Entry]]))</f>
        <v>3.1371714431888336</v>
      </c>
      <c r="P2448" s="115">
        <v>879.64510864246586</v>
      </c>
      <c r="Q2448" s="43">
        <f>MIN(500,$B$1-Tabela1[[#This Row],[Entry]])</f>
        <v>500</v>
      </c>
      <c r="R2448" s="41">
        <f>(0.25-Tabela1[[#This Row],[days]]/2000)*$L$2+(Tabela1[[#This Row],[days]]/2000+0.75)*(IF(Tabela1[[#This Row],[real]]&gt;Tabela1[[#This Row],[AV2]],0.4*Tabela1[[#This Row],[real]]+0.6*Tabela1[[#This Row],[AV2]],Tabela1[[#This Row],[AV2]]))</f>
        <v>3.1526073921139526</v>
      </c>
      <c r="S2448" s="42">
        <f>Tabela1[[#This Row],[real]]-Tabela1[[#This Row],[AV2]]</f>
        <v>-4.8086806735716525E-2</v>
      </c>
      <c r="T2448" s="64">
        <f>Tabela1[[#This Row],[real]]/Tabela1[[#This Row],[AV2]]</f>
        <v>0.98474697266269096</v>
      </c>
      <c r="U2448" s="168">
        <v>43150</v>
      </c>
      <c r="V2448" s="191" t="s">
        <v>4423</v>
      </c>
      <c r="W2448" s="191"/>
    </row>
    <row r="2449" spans="1:23" x14ac:dyDescent="0.2">
      <c r="A2449" s="65">
        <v>2355836</v>
      </c>
      <c r="B2449" s="65" t="s">
        <v>370</v>
      </c>
      <c r="C2449" s="65" t="s">
        <v>371</v>
      </c>
      <c r="D2449" s="39"/>
      <c r="E2449" s="41">
        <v>2.6998847867710012</v>
      </c>
      <c r="F2449" s="116">
        <v>2009</v>
      </c>
      <c r="G24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49" s="39"/>
      <c r="I2449" s="41">
        <v>0.51</v>
      </c>
      <c r="J2449" s="23">
        <f>(Tabela1[[#This Row],[real]]-1)^3/Tabela1[[#This Row],[Z]]*0.00002</f>
        <v>1.9262749682356472E-4</v>
      </c>
      <c r="K2449" s="66">
        <v>2371.2510607682721</v>
      </c>
      <c r="L2449" s="66">
        <v>4040.4450503699768</v>
      </c>
      <c r="M2449" s="67">
        <v>42409</v>
      </c>
      <c r="N2449" s="22">
        <f>IF(Tabela1[[#This Row],[Entry]]=$B$1,Tabela1[[#This Row],[real]],Tabela1[[#This Row],[L2]]/Tabela1[[#This Row],[days2]])</f>
        <v>2.695690611441885</v>
      </c>
      <c r="O2449" s="42">
        <f>IF(Tabela1[[#This Row],[Entry]]=$B$1,Tabela1[[#This Row],[real]],Tabela1[[#This Row],[L]]/($B$1-Tabela1[[#This Row],[Entry]]))</f>
        <v>2.681118148885187</v>
      </c>
      <c r="P2449" s="115">
        <v>879.64510864246586</v>
      </c>
      <c r="Q2449" s="43">
        <f>MIN(500,$B$1-Tabela1[[#This Row],[Entry]])</f>
        <v>500</v>
      </c>
      <c r="R2449" s="41">
        <f>(0.25-Tabela1[[#This Row],[days]]/2000)*$L$2+(Tabela1[[#This Row],[days]]/2000+0.75)*(IF(Tabela1[[#This Row],[real]]&gt;Tabela1[[#This Row],[AV2]],0.4*Tabela1[[#This Row],[real]]+0.6*Tabela1[[#This Row],[AV2]],Tabela1[[#This Row],[AV2]]))</f>
        <v>2.6973682815735316</v>
      </c>
      <c r="S2449" s="42">
        <f>Tabela1[[#This Row],[real]]-Tabela1[[#This Row],[AV2]]</f>
        <v>4.1941753291161454E-3</v>
      </c>
      <c r="T2449" s="64">
        <f>Tabela1[[#This Row],[real]]/Tabela1[[#This Row],[AV2]]</f>
        <v>1.0015558815656789</v>
      </c>
      <c r="U2449" s="168">
        <v>43149</v>
      </c>
      <c r="V2449" s="191" t="s">
        <v>4975</v>
      </c>
      <c r="W2449" s="191"/>
    </row>
    <row r="2450" spans="1:23" x14ac:dyDescent="0.2">
      <c r="A2450" s="44">
        <v>109538</v>
      </c>
      <c r="B2450" s="44" t="s">
        <v>3815</v>
      </c>
      <c r="C2450" s="44" t="s">
        <v>3816</v>
      </c>
      <c r="D2450" s="45"/>
      <c r="E2450" s="46">
        <v>3.1208464694705285</v>
      </c>
      <c r="F2450" s="116">
        <v>1976</v>
      </c>
      <c r="G24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0" s="45"/>
      <c r="I2450" s="46">
        <v>0.39999999999999997</v>
      </c>
      <c r="J2450" s="23">
        <f>(Tabela1[[#This Row],[real]]-1)^3/Tabela1[[#This Row],[Z]]*0.00002</f>
        <v>4.7697728373893627E-4</v>
      </c>
      <c r="K2450" s="111">
        <v>1792.0726980335055</v>
      </c>
      <c r="L2450" s="66">
        <v>2595.238971440142</v>
      </c>
      <c r="M2450" s="49">
        <v>43149</v>
      </c>
      <c r="N2450" s="22">
        <f>IF(Tabela1[[#This Row],[Entry]]=$B$1,Tabela1[[#This Row],[real]],Tabela1[[#This Row],[L2]]/Tabela1[[#This Row],[days2]])</f>
        <v>3.3448295921091602</v>
      </c>
      <c r="O2450" s="47">
        <f>IF(Tabela1[[#This Row],[Entry]]=$B$1,Tabela1[[#This Row],[real]],Tabela1[[#This Row],[L]]/($B$1-Tabela1[[#This Row],[Entry]]))</f>
        <v>3.3836231700653743</v>
      </c>
      <c r="P2450" s="116">
        <v>535.77399047808365</v>
      </c>
      <c r="Q2450" s="48">
        <f>MIN(500,$B$1-Tabela1[[#This Row],[Entry]])</f>
        <v>500</v>
      </c>
      <c r="R2450" s="46">
        <f>(0.25-Tabela1[[#This Row],[days]]/2000)*$L$2+(Tabela1[[#This Row],[days]]/2000+0.75)*(IF(Tabela1[[#This Row],[real]]&gt;Tabela1[[#This Row],[AV2]],0.4*Tabela1[[#This Row],[real]]+0.6*Tabela1[[#This Row],[AV2]],Tabela1[[#This Row],[AV2]]))</f>
        <v>3.3448295921091602</v>
      </c>
      <c r="S2450" s="47">
        <f>Tabela1[[#This Row],[real]]-Tabela1[[#This Row],[AV2]]</f>
        <v>-0.22398312263863174</v>
      </c>
      <c r="T2450" s="47">
        <f>Tabela1[[#This Row],[real]]/Tabela1[[#This Row],[AV2]]</f>
        <v>0.93303601380260637</v>
      </c>
      <c r="U2450" s="168">
        <v>43149</v>
      </c>
      <c r="V2450" s="191" t="s">
        <v>5016</v>
      </c>
      <c r="W2450" s="191"/>
    </row>
    <row r="2451" spans="1:23" x14ac:dyDescent="0.2">
      <c r="A2451" s="65">
        <v>448927</v>
      </c>
      <c r="B2451" s="65" t="s">
        <v>1070</v>
      </c>
      <c r="C2451" s="65" t="s">
        <v>1070</v>
      </c>
      <c r="D2451" s="39"/>
      <c r="E2451" s="41">
        <v>2.7987155784864046</v>
      </c>
      <c r="F2451" s="116">
        <v>2005</v>
      </c>
      <c r="G24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1" s="39"/>
      <c r="I2451" s="41">
        <v>0.69</v>
      </c>
      <c r="J2451" s="23">
        <f>(Tabela1[[#This Row],[real]]-1)^3/Tabela1[[#This Row],[Z]]*0.00002</f>
        <v>1.6868186461905699E-4</v>
      </c>
      <c r="K2451" s="66">
        <v>2306.5538023366694</v>
      </c>
      <c r="L2451" s="66">
        <v>3865.5219910669121</v>
      </c>
      <c r="M2451" s="67">
        <v>42409</v>
      </c>
      <c r="N2451" s="22">
        <f>IF(Tabela1[[#This Row],[Entry]]=$B$1,Tabela1[[#This Row],[real]],Tabela1[[#This Row],[L2]]/Tabela1[[#This Row],[days2]])</f>
        <v>2.6221413382225425</v>
      </c>
      <c r="O2451" s="42">
        <f>IF(Tabela1[[#This Row],[Entry]]=$B$1,Tabela1[[#This Row],[real]],Tabela1[[#This Row],[L]]/($B$1-Tabela1[[#This Row],[Entry]]))</f>
        <v>2.5650444532627152</v>
      </c>
      <c r="P2451" s="115">
        <v>879.64510864246586</v>
      </c>
      <c r="Q2451" s="43">
        <f>MIN(500,$B$1-Tabela1[[#This Row],[Entry]])</f>
        <v>500</v>
      </c>
      <c r="R2451" s="41">
        <f>(0.25-Tabela1[[#This Row],[days]]/2000)*$L$2+(Tabela1[[#This Row],[days]]/2000+0.75)*(IF(Tabela1[[#This Row],[real]]&gt;Tabela1[[#This Row],[AV2]],0.4*Tabela1[[#This Row],[real]]+0.6*Tabela1[[#This Row],[AV2]],Tabela1[[#This Row],[AV2]]))</f>
        <v>2.6927710343280875</v>
      </c>
      <c r="S2451" s="42">
        <f>Tabela1[[#This Row],[real]]-Tabela1[[#This Row],[AV2]]</f>
        <v>0.17657424026386215</v>
      </c>
      <c r="T2451" s="64">
        <f>Tabela1[[#This Row],[real]]/Tabela1[[#This Row],[AV2]]</f>
        <v>1.0673397111322593</v>
      </c>
      <c r="U2451" s="168">
        <v>43148</v>
      </c>
      <c r="V2451" s="191" t="s">
        <v>5222</v>
      </c>
      <c r="W2451" s="191"/>
    </row>
    <row r="2452" spans="1:23" x14ac:dyDescent="0.2">
      <c r="A2452" s="65">
        <v>5202735</v>
      </c>
      <c r="B2452" s="65" t="s">
        <v>2502</v>
      </c>
      <c r="C2452" s="65" t="s">
        <v>2667</v>
      </c>
      <c r="D2452" s="39"/>
      <c r="E2452" s="41">
        <v>3.2117380916068701</v>
      </c>
      <c r="F2452" s="116">
        <v>2014</v>
      </c>
      <c r="G24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2" s="39"/>
      <c r="I2452" s="41">
        <v>0.48</v>
      </c>
      <c r="J2452" s="23">
        <f>(Tabela1[[#This Row],[real]]-1)^3/Tabela1[[#This Row],[Z]]*0.00002</f>
        <v>4.5080616974512458E-4</v>
      </c>
      <c r="K2452" s="66">
        <v>2868.0033730835426</v>
      </c>
      <c r="L2452" s="66">
        <v>4879.3359572358822</v>
      </c>
      <c r="M2452" s="67">
        <v>42409</v>
      </c>
      <c r="N2452" s="22">
        <f>IF(Tabela1[[#This Row],[Entry]]=$B$1,Tabela1[[#This Row],[real]],Tabela1[[#This Row],[L2]]/Tabela1[[#This Row],[days2]])</f>
        <v>3.2604096184990556</v>
      </c>
      <c r="O2452" s="42">
        <f>IF(Tabela1[[#This Row],[Entry]]=$B$1,Tabela1[[#This Row],[real]],Tabela1[[#This Row],[L]]/($B$1-Tabela1[[#This Row],[Entry]]))</f>
        <v>3.2377809935208242</v>
      </c>
      <c r="P2452" s="115">
        <v>879.64510864246586</v>
      </c>
      <c r="Q2452" s="43">
        <f>MIN(500,$B$1-Tabela1[[#This Row],[Entry]])</f>
        <v>500</v>
      </c>
      <c r="R2452" s="41">
        <f>(0.25-Tabela1[[#This Row],[days]]/2000)*$L$2+(Tabela1[[#This Row],[days]]/2000+0.75)*(IF(Tabela1[[#This Row],[real]]&gt;Tabela1[[#This Row],[AV2]],0.4*Tabela1[[#This Row],[real]]+0.6*Tabela1[[#This Row],[AV2]],Tabela1[[#This Row],[AV2]]))</f>
        <v>3.2604096184990556</v>
      </c>
      <c r="S2452" s="42">
        <f>Tabela1[[#This Row],[real]]-Tabela1[[#This Row],[AV2]]</f>
        <v>-4.8671526892185568E-2</v>
      </c>
      <c r="T2452" s="64">
        <f>Tabela1[[#This Row],[real]]/Tabela1[[#This Row],[AV2]]</f>
        <v>0.98507195948140047</v>
      </c>
      <c r="U2452" s="168">
        <v>43146</v>
      </c>
      <c r="V2452" s="191" t="s">
        <v>3938</v>
      </c>
      <c r="W2452" s="191"/>
    </row>
    <row r="2453" spans="1:23" x14ac:dyDescent="0.2">
      <c r="A2453" s="44">
        <v>8869007</v>
      </c>
      <c r="B2453" s="44" t="s">
        <v>3280</v>
      </c>
      <c r="C2453" s="44" t="s">
        <v>3802</v>
      </c>
      <c r="D2453" s="45"/>
      <c r="E2453" s="46">
        <v>3.0965833502974949</v>
      </c>
      <c r="F2453" s="116">
        <v>2018</v>
      </c>
      <c r="G24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3" s="45"/>
      <c r="I2453" s="46">
        <v>0.42</v>
      </c>
      <c r="J2453" s="23">
        <f>(Tabela1[[#This Row],[real]]-1)^3/Tabela1[[#This Row],[Z]]*0.00002</f>
        <v>4.3885101083672895E-4</v>
      </c>
      <c r="K2453" s="111">
        <v>1772.4165898119886</v>
      </c>
      <c r="L2453" s="66">
        <v>2568.5828813286516</v>
      </c>
      <c r="M2453" s="49">
        <v>43145</v>
      </c>
      <c r="N2453" s="22">
        <f>IF(Tabela1[[#This Row],[Entry]]=$B$1,Tabela1[[#This Row],[real]],Tabela1[[#This Row],[L2]]/Tabela1[[#This Row],[days2]])</f>
        <v>3.2967050072790083</v>
      </c>
      <c r="O2453" s="47">
        <f>IF(Tabela1[[#This Row],[Entry]]=$B$1,Tabela1[[#This Row],[real]],Tabela1[[#This Row],[L]]/($B$1-Tabela1[[#This Row],[Entry]]))</f>
        <v>3.3314953065222461</v>
      </c>
      <c r="P2453" s="116">
        <v>537.63275327897259</v>
      </c>
      <c r="Q2453" s="48">
        <f>MIN(500,$B$1-Tabela1[[#This Row],[Entry]])</f>
        <v>500</v>
      </c>
      <c r="R2453" s="46">
        <f>(0.25-Tabela1[[#This Row],[days]]/2000)*$L$2+(Tabela1[[#This Row],[days]]/2000+0.75)*(IF(Tabela1[[#This Row],[real]]&gt;Tabela1[[#This Row],[AV2]],0.4*Tabela1[[#This Row],[real]]+0.6*Tabela1[[#This Row],[AV2]],Tabela1[[#This Row],[AV2]]))</f>
        <v>3.2967050072790083</v>
      </c>
      <c r="S2453" s="47">
        <f>Tabela1[[#This Row],[real]]-Tabela1[[#This Row],[AV2]]</f>
        <v>-0.20012165698151341</v>
      </c>
      <c r="T2453" s="47">
        <f>Tabela1[[#This Row],[real]]/Tabela1[[#This Row],[AV2]]</f>
        <v>0.93929646221313345</v>
      </c>
      <c r="U2453" s="168">
        <v>43145</v>
      </c>
      <c r="V2453" s="191" t="s">
        <v>4122</v>
      </c>
      <c r="W2453" s="191"/>
    </row>
    <row r="2454" spans="1:23" x14ac:dyDescent="0.2">
      <c r="A2454" s="10">
        <v>91927</v>
      </c>
      <c r="B2454" s="10" t="s">
        <v>1930</v>
      </c>
      <c r="C2454" s="10" t="s">
        <v>1931</v>
      </c>
      <c r="E2454" s="21">
        <v>3.2764703733897957</v>
      </c>
      <c r="F2454" s="116">
        <v>1992</v>
      </c>
      <c r="G24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4" s="39"/>
      <c r="I2454" s="21">
        <v>0.64999999999999991</v>
      </c>
      <c r="J2454" s="23">
        <f>(Tabela1[[#This Row],[real]]-1)^3/Tabela1[[#This Row],[Z]]*0.00002</f>
        <v>3.6299667500434873E-4</v>
      </c>
      <c r="K2454" s="24">
        <v>3060.5648160604769</v>
      </c>
      <c r="L2454" s="66">
        <v>5281.0733135575838</v>
      </c>
      <c r="M2454" s="1">
        <v>42409</v>
      </c>
      <c r="N2454" s="22">
        <f>IF(Tabela1[[#This Row],[Entry]]=$B$1,Tabela1[[#This Row],[real]],Tabela1[[#This Row],[L2]]/Tabela1[[#This Row],[days2]])</f>
        <v>3.4793177225571905</v>
      </c>
      <c r="O2454" s="22">
        <f>IF(Tabela1[[#This Row],[Entry]]=$B$1,Tabela1[[#This Row],[real]],Tabela1[[#This Row],[L]]/($B$1-Tabela1[[#This Row],[Entry]]))</f>
        <v>3.5043618537210244</v>
      </c>
      <c r="P2454" s="35">
        <v>879.64510864246586</v>
      </c>
      <c r="Q2454" s="3">
        <f>MIN(500,$B$1-Tabela1[[#This Row],[Entry]])</f>
        <v>500</v>
      </c>
      <c r="R2454" s="21">
        <f>(0.25-Tabela1[[#This Row],[days]]/2000)*$L$2+(Tabela1[[#This Row],[days]]/2000+0.75)*(IF(Tabela1[[#This Row],[real]]&gt;Tabela1[[#This Row],[AV2]],0.4*Tabela1[[#This Row],[real]]+0.6*Tabela1[[#This Row],[AV2]],Tabela1[[#This Row],[AV2]]))</f>
        <v>3.4793177225571905</v>
      </c>
      <c r="S2454" s="22">
        <f>Tabela1[[#This Row],[real]]-Tabela1[[#This Row],[AV2]]</f>
        <v>-0.20284734916739477</v>
      </c>
      <c r="T2454" s="47">
        <f>Tabela1[[#This Row],[real]]/Tabela1[[#This Row],[AV2]]</f>
        <v>0.94169910156457104</v>
      </c>
      <c r="U2454" s="172">
        <v>43144</v>
      </c>
      <c r="V2454" s="191" t="s">
        <v>3993</v>
      </c>
      <c r="W2454" s="191"/>
    </row>
    <row r="2455" spans="1:23" x14ac:dyDescent="0.2">
      <c r="A2455" s="65">
        <v>11481</v>
      </c>
      <c r="B2455" s="65" t="s">
        <v>2105</v>
      </c>
      <c r="C2455" s="65" t="s">
        <v>2106</v>
      </c>
      <c r="D2455" s="39"/>
      <c r="E2455" s="41">
        <v>2.1995808018397209</v>
      </c>
      <c r="F2455" s="116">
        <v>1995</v>
      </c>
      <c r="G24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5" s="39"/>
      <c r="I2455" s="41">
        <v>0.49</v>
      </c>
      <c r="J2455" s="23">
        <f>(Tabela1[[#This Row],[real]]-1)^3/Tabela1[[#This Row],[Z]]*0.00002</f>
        <v>7.0456722305774753E-5</v>
      </c>
      <c r="K2455" s="66">
        <v>1932.0780108061435</v>
      </c>
      <c r="L2455" s="66">
        <v>3301.5043126500336</v>
      </c>
      <c r="M2455" s="67">
        <v>42409</v>
      </c>
      <c r="N2455" s="22">
        <f>IF(Tabela1[[#This Row],[Entry]]=$B$1,Tabela1[[#This Row],[real]],Tabela1[[#This Row],[L2]]/Tabela1[[#This Row],[days2]])</f>
        <v>2.1964289823516108</v>
      </c>
      <c r="O2455" s="42">
        <f>IF(Tabela1[[#This Row],[Entry]]=$B$1,Tabela1[[#This Row],[real]],Tabela1[[#This Row],[L]]/($B$1-Tabela1[[#This Row],[Entry]]))</f>
        <v>2.1907792386529752</v>
      </c>
      <c r="P2455" s="115">
        <v>879.64510864246586</v>
      </c>
      <c r="Q2455" s="43">
        <f>MIN(500,$B$1-Tabela1[[#This Row],[Entry]])</f>
        <v>500</v>
      </c>
      <c r="R2455" s="572">
        <f>(0.25-Tabela1[[#This Row],[days]]/2000)*$L$2+(Tabela1[[#This Row],[days]]/2000+0.75)*(IF(Tabela1[[#This Row],[real]]&gt;Tabela1[[#This Row],[AV2]],0.4*Tabela1[[#This Row],[real]]+0.6*Tabela1[[#This Row],[AV2]],Tabela1[[#This Row],[AV2]]))</f>
        <v>2.1976897101468547</v>
      </c>
      <c r="S2455" s="42">
        <f>Tabela1[[#This Row],[real]]-Tabela1[[#This Row],[AV2]]</f>
        <v>3.1518194881101635E-3</v>
      </c>
      <c r="T2455" s="64">
        <f>Tabela1[[#This Row],[real]]/Tabela1[[#This Row],[AV2]]</f>
        <v>1.001434974457829</v>
      </c>
      <c r="U2455" s="168">
        <v>43142</v>
      </c>
      <c r="V2455" s="191" t="s">
        <v>4920</v>
      </c>
      <c r="W2455" s="191"/>
    </row>
    <row r="2456" spans="1:23" x14ac:dyDescent="0.2">
      <c r="A2456" s="44">
        <v>2667</v>
      </c>
      <c r="B2456" s="44" t="s">
        <v>3800</v>
      </c>
      <c r="C2456" s="44" t="s">
        <v>3801</v>
      </c>
      <c r="D2456" s="45"/>
      <c r="E2456" s="46">
        <v>3.0168852372791308</v>
      </c>
      <c r="F2456" s="116">
        <v>1999</v>
      </c>
      <c r="G24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6" s="39"/>
      <c r="I2456" s="46">
        <v>0.31999999999999995</v>
      </c>
      <c r="J2456" s="23">
        <f>(Tabela1[[#This Row],[real]]-1)^3/Tabela1[[#This Row],[Z]]*0.00002</f>
        <v>5.1277114555926936E-4</v>
      </c>
      <c r="K2456" s="111">
        <v>1758.5810125471205</v>
      </c>
      <c r="L2456" s="66">
        <v>2558.9513585151349</v>
      </c>
      <c r="M2456" s="49">
        <v>43142</v>
      </c>
      <c r="N2456" s="22">
        <f>IF(Tabela1[[#This Row],[Entry]]=$B$1,Tabela1[[#This Row],[real]],Tabela1[[#This Row],[L2]]/Tabela1[[#This Row],[days2]])</f>
        <v>3.2625111214243279</v>
      </c>
      <c r="O2456" s="47">
        <f>IF(Tabela1[[#This Row],[Entry]]=$B$1,Tabela1[[#This Row],[real]],Tabela1[[#This Row],[L]]/($B$1-Tabela1[[#This Row],[Entry]]))</f>
        <v>3.3061387060919056</v>
      </c>
      <c r="P2456" s="116">
        <v>539.02682537963869</v>
      </c>
      <c r="Q2456" s="48">
        <f>MIN(500,$B$1-Tabela1[[#This Row],[Entry]])</f>
        <v>500</v>
      </c>
      <c r="R2456" s="46">
        <f>(0.25-Tabela1[[#This Row],[days]]/2000)*$L$2+(Tabela1[[#This Row],[days]]/2000+0.75)*(IF(Tabela1[[#This Row],[real]]&gt;Tabela1[[#This Row],[AV2]],0.4*Tabela1[[#This Row],[real]]+0.6*Tabela1[[#This Row],[AV2]],Tabela1[[#This Row],[AV2]]))</f>
        <v>3.2625111214243279</v>
      </c>
      <c r="S2456" s="47">
        <f>Tabela1[[#This Row],[real]]-Tabela1[[#This Row],[AV2]]</f>
        <v>-0.24562588414519704</v>
      </c>
      <c r="T2456" s="47">
        <f>Tabela1[[#This Row],[real]]/Tabela1[[#This Row],[AV2]]</f>
        <v>0.92471262932033682</v>
      </c>
      <c r="U2456" s="172">
        <v>43142</v>
      </c>
      <c r="V2456" s="191" t="s">
        <v>4867</v>
      </c>
      <c r="W2456" s="191"/>
    </row>
    <row r="2457" spans="1:23" x14ac:dyDescent="0.2">
      <c r="A2457" s="44">
        <v>165492</v>
      </c>
      <c r="B2457" s="44" t="s">
        <v>3798</v>
      </c>
      <c r="C2457" s="44" t="s">
        <v>3799</v>
      </c>
      <c r="D2457" s="45"/>
      <c r="E2457" s="46">
        <v>3.0290631579024923</v>
      </c>
      <c r="F2457" s="116">
        <v>1984</v>
      </c>
      <c r="G24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7" s="45"/>
      <c r="I2457" s="46">
        <v>0.37</v>
      </c>
      <c r="J2457" s="23">
        <f>(Tabela1[[#This Row],[real]]-1)^3/Tabela1[[#This Row],[Z]]*0.00002</f>
        <v>4.5155948358963104E-4</v>
      </c>
      <c r="K2457" s="111">
        <v>1742.3211158346635</v>
      </c>
      <c r="L2457" s="66">
        <v>2529.2755073897802</v>
      </c>
      <c r="M2457" s="49">
        <v>43142</v>
      </c>
      <c r="N2457" s="22">
        <f>IF(Tabela1[[#This Row],[Entry]]=$B$1,Tabela1[[#This Row],[real]],Tabela1[[#This Row],[L2]]/Tabela1[[#This Row],[days2]])</f>
        <v>3.2323458384608963</v>
      </c>
      <c r="O2457" s="47">
        <f>IF(Tabela1[[#This Row],[Entry]]=$B$1,Tabela1[[#This Row],[real]],Tabela1[[#This Row],[L]]/($B$1-Tabela1[[#This Row],[Entry]]))</f>
        <v>3.2677978131650907</v>
      </c>
      <c r="P2457" s="116">
        <v>539.02682537963869</v>
      </c>
      <c r="Q2457" s="48">
        <f>MIN(500,$B$1-Tabela1[[#This Row],[Entry]])</f>
        <v>500</v>
      </c>
      <c r="R2457" s="46">
        <f>(0.25-Tabela1[[#This Row],[days]]/2000)*$L$2+(Tabela1[[#This Row],[days]]/2000+0.75)*(IF(Tabela1[[#This Row],[real]]&gt;Tabela1[[#This Row],[AV2]],0.4*Tabela1[[#This Row],[real]]+0.6*Tabela1[[#This Row],[AV2]],Tabela1[[#This Row],[AV2]]))</f>
        <v>3.2323458384608963</v>
      </c>
      <c r="S2457" s="47">
        <f>Tabela1[[#This Row],[real]]-Tabela1[[#This Row],[AV2]]</f>
        <v>-0.20328268055840404</v>
      </c>
      <c r="T2457" s="47">
        <f>Tabela1[[#This Row],[real]]/Tabela1[[#This Row],[AV2]]</f>
        <v>0.9371098605416559</v>
      </c>
      <c r="U2457" s="168">
        <v>43142</v>
      </c>
      <c r="V2457" s="191" t="s">
        <v>5081</v>
      </c>
      <c r="W2457" s="191"/>
    </row>
    <row r="2458" spans="1:23" x14ac:dyDescent="0.2">
      <c r="A2458" s="65">
        <v>5270</v>
      </c>
      <c r="B2458" s="65" t="s">
        <v>1941</v>
      </c>
      <c r="C2458" s="65" t="s">
        <v>1942</v>
      </c>
      <c r="D2458" s="39"/>
      <c r="E2458" s="41">
        <v>3.0748983566711074</v>
      </c>
      <c r="F2458" s="116">
        <v>1992</v>
      </c>
      <c r="G24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8" s="39"/>
      <c r="I2458" s="41">
        <v>0.65999999999999992</v>
      </c>
      <c r="J2458" s="23">
        <f>(Tabela1[[#This Row],[real]]-1)^3/Tabela1[[#This Row],[Z]]*0.00002</f>
        <v>2.7069269773144901E-4</v>
      </c>
      <c r="K2458" s="66">
        <v>2600.0803623504535</v>
      </c>
      <c r="L2458" s="66">
        <v>4378.6122415851423</v>
      </c>
      <c r="M2458" s="67">
        <v>42409</v>
      </c>
      <c r="N2458" s="22">
        <f>IF(Tabela1[[#This Row],[Entry]]=$B$1,Tabela1[[#This Row],[real]],Tabela1[[#This Row],[L2]]/Tabela1[[#This Row],[days2]])</f>
        <v>2.9558288186960899</v>
      </c>
      <c r="O2458" s="42">
        <f>IF(Tabela1[[#This Row],[Entry]]=$B$1,Tabela1[[#This Row],[real]],Tabela1[[#This Row],[L]]/($B$1-Tabela1[[#This Row],[Entry]]))</f>
        <v>2.9055157542038104</v>
      </c>
      <c r="P2458" s="115">
        <v>879.64510864246586</v>
      </c>
      <c r="Q2458" s="43">
        <f>MIN(500,$B$1-Tabela1[[#This Row],[Entry]])</f>
        <v>500</v>
      </c>
      <c r="R2458" s="41">
        <f>(0.25-Tabela1[[#This Row],[days]]/2000)*$L$2+(Tabela1[[#This Row],[days]]/2000+0.75)*(IF(Tabela1[[#This Row],[real]]&gt;Tabela1[[#This Row],[AV2]],0.4*Tabela1[[#This Row],[real]]+0.6*Tabela1[[#This Row],[AV2]],Tabela1[[#This Row],[AV2]]))</f>
        <v>3.0034566338860968</v>
      </c>
      <c r="S2458" s="42">
        <f>Tabela1[[#This Row],[real]]-Tabela1[[#This Row],[AV2]]</f>
        <v>0.11906953797501751</v>
      </c>
      <c r="T2458" s="64">
        <f>Tabela1[[#This Row],[real]]/Tabela1[[#This Row],[AV2]]</f>
        <v>1.0402829613209952</v>
      </c>
      <c r="U2458" s="168">
        <v>43142</v>
      </c>
      <c r="V2458" s="191" t="s">
        <v>4872</v>
      </c>
      <c r="W2458" s="191"/>
    </row>
    <row r="2459" spans="1:23" x14ac:dyDescent="0.2">
      <c r="A2459" s="75">
        <v>4581059</v>
      </c>
      <c r="B2459" s="75" t="s">
        <v>3795</v>
      </c>
      <c r="C2459" s="75" t="s">
        <v>3796</v>
      </c>
      <c r="D2459" s="76"/>
      <c r="E2459" s="77">
        <v>3.0507419289603575</v>
      </c>
      <c r="F2459" s="116">
        <v>2013</v>
      </c>
      <c r="G24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59" s="76"/>
      <c r="I2459" s="77">
        <v>0.38999999999999996</v>
      </c>
      <c r="J2459" s="23">
        <f>(Tabela1[[#This Row],[real]]-1)^3/Tabela1[[#This Row],[Z]]*0.00002</f>
        <v>4.4228114128699441E-4</v>
      </c>
      <c r="K2459" s="112">
        <v>1755.9750301402275</v>
      </c>
      <c r="L2459" s="66">
        <v>2550.1026794388326</v>
      </c>
      <c r="M2459" s="79">
        <v>43141</v>
      </c>
      <c r="N2459" s="22">
        <f>IF(Tabela1[[#This Row],[Entry]]=$B$1,Tabela1[[#This Row],[real]],Tabela1[[#This Row],[L2]]/Tabela1[[#This Row],[days2]])</f>
        <v>3.254870517519481</v>
      </c>
      <c r="O2459" s="64">
        <f>IF(Tabela1[[#This Row],[Entry]]=$B$1,Tabela1[[#This Row],[real]],Tabela1[[#This Row],[L]]/($B$1-Tabela1[[#This Row],[Entry]]))</f>
        <v>3.290455070243655</v>
      </c>
      <c r="P2459" s="117">
        <v>539.4915160798613</v>
      </c>
      <c r="Q2459" s="78">
        <f>MIN(500,$B$1-Tabela1[[#This Row],[Entry]])</f>
        <v>500</v>
      </c>
      <c r="R2459" s="77">
        <f>(0.25-Tabela1[[#This Row],[days]]/2000)*$L$2+(Tabela1[[#This Row],[days]]/2000+0.75)*(IF(Tabela1[[#This Row],[real]]&gt;Tabela1[[#This Row],[AV2]],0.4*Tabela1[[#This Row],[real]]+0.6*Tabela1[[#This Row],[AV2]],Tabela1[[#This Row],[AV2]]))</f>
        <v>3.254870517519481</v>
      </c>
      <c r="S2459" s="64">
        <f>Tabela1[[#This Row],[real]]-Tabela1[[#This Row],[AV2]]</f>
        <v>-0.20412858855912352</v>
      </c>
      <c r="T2459" s="64">
        <f>Tabela1[[#This Row],[real]]/Tabela1[[#This Row],[AV2]]</f>
        <v>0.93728518923859105</v>
      </c>
      <c r="U2459" s="168">
        <v>43141</v>
      </c>
      <c r="V2459" s="191" t="s">
        <v>3938</v>
      </c>
      <c r="W2459" s="191"/>
    </row>
    <row r="2460" spans="1:23" x14ac:dyDescent="0.2">
      <c r="A2460" s="65">
        <v>10057</v>
      </c>
      <c r="B2460" s="65" t="s">
        <v>1526</v>
      </c>
      <c r="C2460" s="65" t="s">
        <v>1653</v>
      </c>
      <c r="D2460" s="39"/>
      <c r="E2460" s="41">
        <v>3.2251881630333012</v>
      </c>
      <c r="F2460" s="116">
        <v>1983</v>
      </c>
      <c r="G24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0" s="39"/>
      <c r="I2460" s="41">
        <v>0.77999999999999992</v>
      </c>
      <c r="J2460" s="23">
        <f>(Tabela1[[#This Row],[real]]-1)^3/Tabela1[[#This Row],[Z]]*0.00002</f>
        <v>2.8251116500480604E-4</v>
      </c>
      <c r="K2460" s="66">
        <v>2727.1436927401155</v>
      </c>
      <c r="L2460" s="66">
        <v>4593.1494108665202</v>
      </c>
      <c r="M2460" s="67">
        <v>42409</v>
      </c>
      <c r="N2460" s="22">
        <f>IF(Tabela1[[#This Row],[Entry]]=$B$1,Tabela1[[#This Row],[real]],Tabela1[[#This Row],[L2]]/Tabela1[[#This Row],[days2]])</f>
        <v>3.1002772208315323</v>
      </c>
      <c r="O2460" s="42">
        <f>IF(Tabela1[[#This Row],[Entry]]=$B$1,Tabela1[[#This Row],[real]],Tabela1[[#This Row],[L]]/($B$1-Tabela1[[#This Row],[Entry]]))</f>
        <v>3.0478761850474587</v>
      </c>
      <c r="P2460" s="115">
        <v>879.64510864246586</v>
      </c>
      <c r="Q2460" s="43">
        <f>MIN(500,$B$1-Tabela1[[#This Row],[Entry]])</f>
        <v>500</v>
      </c>
      <c r="R2460" s="41">
        <f>(0.25-Tabela1[[#This Row],[days]]/2000)*$L$2+(Tabela1[[#This Row],[days]]/2000+0.75)*(IF(Tabela1[[#This Row],[real]]&gt;Tabela1[[#This Row],[AV2]],0.4*Tabela1[[#This Row],[real]]+0.6*Tabela1[[#This Row],[AV2]],Tabela1[[#This Row],[AV2]]))</f>
        <v>3.15024159771224</v>
      </c>
      <c r="S2460" s="42">
        <f>Tabela1[[#This Row],[real]]-Tabela1[[#This Row],[AV2]]</f>
        <v>0.1249109422017689</v>
      </c>
      <c r="T2460" s="64">
        <f>Tabela1[[#This Row],[real]]/Tabela1[[#This Row],[AV2]]</f>
        <v>1.040290249324306</v>
      </c>
      <c r="U2460" s="168">
        <v>43141</v>
      </c>
      <c r="V2460" s="191" t="s">
        <v>4499</v>
      </c>
      <c r="W2460" s="191"/>
    </row>
    <row r="2461" spans="1:23" x14ac:dyDescent="0.2">
      <c r="A2461" s="65">
        <v>12144</v>
      </c>
      <c r="B2461" s="65" t="s">
        <v>3071</v>
      </c>
      <c r="C2461" s="65" t="s">
        <v>3072</v>
      </c>
      <c r="D2461" s="39"/>
      <c r="E2461" s="41">
        <v>2.6364999221760756</v>
      </c>
      <c r="F2461" s="116">
        <v>2001</v>
      </c>
      <c r="G24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1" s="39"/>
      <c r="I2461" s="41">
        <v>0.36</v>
      </c>
      <c r="J2461" s="23">
        <f>(Tabela1[[#This Row],[real]]-1)^3/Tabela1[[#This Row],[Z]]*0.00002</f>
        <v>2.4348682232537477E-4</v>
      </c>
      <c r="K2461" s="66">
        <v>2056.292843254771</v>
      </c>
      <c r="L2461" s="66">
        <v>3381.5240212466938</v>
      </c>
      <c r="M2461" s="67">
        <v>42634</v>
      </c>
      <c r="N2461" s="22">
        <f>IF(Tabela1[[#This Row],[Entry]]=$B$1,Tabela1[[#This Row],[real]],Tabela1[[#This Row],[L2]]/Tabela1[[#This Row],[days2]])</f>
        <v>2.6529740239825594</v>
      </c>
      <c r="O2461" s="42">
        <f>IF(Tabela1[[#This Row],[Entry]]=$B$1,Tabela1[[#This Row],[real]],Tabela1[[#This Row],[L]]/($B$1-Tabela1[[#This Row],[Entry]]))</f>
        <v>2.6376942443421947</v>
      </c>
      <c r="P2461" s="115">
        <v>775.08970109248571</v>
      </c>
      <c r="Q2461" s="43">
        <f>MIN(500,$B$1-Tabela1[[#This Row],[Entry]])</f>
        <v>500</v>
      </c>
      <c r="R246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2.6529740239825594</v>
      </c>
      <c r="S2461" s="42">
        <f>Tabela1[[#This Row],[real]]-Tabela1[[#This Row],[AV2]]</f>
        <v>-1.6474101806483787E-2</v>
      </c>
      <c r="T2461" s="64">
        <f>Tabela1[[#This Row],[real]]/Tabela1[[#This Row],[AV2]]</f>
        <v>0.99379032675873946</v>
      </c>
      <c r="U2461" s="168">
        <v>43138</v>
      </c>
      <c r="V2461" s="191" t="s">
        <v>4583</v>
      </c>
      <c r="W2461" s="191"/>
    </row>
    <row r="2462" spans="1:23" x14ac:dyDescent="0.2">
      <c r="A2462" s="65">
        <v>6183</v>
      </c>
      <c r="B2462" s="65" t="s">
        <v>864</v>
      </c>
      <c r="C2462" s="65" t="s">
        <v>865</v>
      </c>
      <c r="D2462" s="39"/>
      <c r="E2462" s="41">
        <v>2.81243059868609</v>
      </c>
      <c r="F2462" s="116">
        <v>1988</v>
      </c>
      <c r="G24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2" s="39"/>
      <c r="I2462" s="41">
        <v>0.52</v>
      </c>
      <c r="J2462" s="23">
        <f>(Tabela1[[#This Row],[real]]-1)^3/Tabela1[[#This Row],[Z]]*0.00002</f>
        <v>2.2898699026285255E-4</v>
      </c>
      <c r="K2462" s="66">
        <v>2560.6262953917285</v>
      </c>
      <c r="L2462" s="66">
        <v>4400.4849973314731</v>
      </c>
      <c r="M2462" s="67">
        <v>42409</v>
      </c>
      <c r="N2462" s="22">
        <f>IF(Tabela1[[#This Row],[Entry]]=$B$1,Tabela1[[#This Row],[real]],Tabela1[[#This Row],[L2]]/Tabela1[[#This Row],[days2]])</f>
        <v>2.9109765634273561</v>
      </c>
      <c r="O2462" s="42">
        <f>IF(Tabela1[[#This Row],[Entry]]=$B$1,Tabela1[[#This Row],[real]],Tabela1[[#This Row],[L]]/($B$1-Tabela1[[#This Row],[Entry]]))</f>
        <v>2.9200298588795444</v>
      </c>
      <c r="P2462" s="115">
        <v>879.64510864246586</v>
      </c>
      <c r="Q2462" s="43">
        <f>MIN(500,$B$1-Tabela1[[#This Row],[Entry]])</f>
        <v>500</v>
      </c>
      <c r="R2462" s="41">
        <f>(0.25-Tabela1[[#This Row],[days]]/2000)*$L$2+(Tabela1[[#This Row],[days]]/2000+0.75)*(IF(Tabela1[[#This Row],[real]]&gt;Tabela1[[#This Row],[AV2]],0.4*Tabela1[[#This Row],[real]]+0.6*Tabela1[[#This Row],[AV2]],Tabela1[[#This Row],[AV2]]))</f>
        <v>2.9109765634273561</v>
      </c>
      <c r="S2462" s="42">
        <f>Tabela1[[#This Row],[real]]-Tabela1[[#This Row],[AV2]]</f>
        <v>-9.854596474126609E-2</v>
      </c>
      <c r="T2462" s="64">
        <f>Tabela1[[#This Row],[real]]/Tabela1[[#This Row],[AV2]]</f>
        <v>0.96614676807111111</v>
      </c>
      <c r="U2462" s="168">
        <v>43138</v>
      </c>
      <c r="V2462" s="191" t="s">
        <v>3946</v>
      </c>
      <c r="W2462" s="191"/>
    </row>
    <row r="2463" spans="1:23" x14ac:dyDescent="0.2">
      <c r="A2463" s="65">
        <v>5543</v>
      </c>
      <c r="B2463" s="65" t="s">
        <v>2908</v>
      </c>
      <c r="C2463" s="65" t="s">
        <v>2909</v>
      </c>
      <c r="D2463" s="39"/>
      <c r="E2463" s="41">
        <v>3.0847204043496137</v>
      </c>
      <c r="F2463" s="116">
        <v>1973</v>
      </c>
      <c r="G24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3" s="39"/>
      <c r="I2463" s="41">
        <v>0.51</v>
      </c>
      <c r="J2463" s="23">
        <f>(Tabela1[[#This Row],[real]]-1)^3/Tabela1[[#This Row],[Z]]*0.00002</f>
        <v>3.5530659679808079E-4</v>
      </c>
      <c r="K2463" s="66">
        <v>2559.6427870977536</v>
      </c>
      <c r="L2463" s="66">
        <v>4278.0920581633463</v>
      </c>
      <c r="M2463" s="67">
        <v>42584</v>
      </c>
      <c r="N2463" s="22">
        <f>IF(Tabela1[[#This Row],[Entry]]=$B$1,Tabela1[[#This Row],[real]],Tabela1[[#This Row],[L2]]/Tabela1[[#This Row],[days2]])</f>
        <v>3.2062696725715005</v>
      </c>
      <c r="O2463" s="42">
        <f>IF(Tabela1[[#This Row],[Entry]]=$B$1,Tabela1[[#This Row],[real]],Tabela1[[#This Row],[L]]/($B$1-Tabela1[[#This Row],[Entry]]))</f>
        <v>3.2117808244469566</v>
      </c>
      <c r="P2463" s="115">
        <v>798.32423610359092</v>
      </c>
      <c r="Q2463" s="43">
        <f>MIN(500,$B$1-Tabela1[[#This Row],[Entry]])</f>
        <v>500</v>
      </c>
      <c r="R2463" s="41">
        <f>(0.25-Tabela1[[#This Row],[days]]/2000)*$L$2+(Tabela1[[#This Row],[days]]/2000+0.75)*(IF(Tabela1[[#This Row],[real]]&gt;Tabela1[[#This Row],[AV2]],0.4*Tabela1[[#This Row],[real]]+0.6*Tabela1[[#This Row],[AV2]],Tabela1[[#This Row],[AV2]]))</f>
        <v>3.2062696725715005</v>
      </c>
      <c r="S2463" s="42">
        <f>Tabela1[[#This Row],[real]]-Tabela1[[#This Row],[AV2]]</f>
        <v>-0.12154926822188683</v>
      </c>
      <c r="T2463" s="64">
        <f>Tabela1[[#This Row],[real]]/Tabela1[[#This Row],[AV2]]</f>
        <v>0.96209012945426964</v>
      </c>
      <c r="U2463" s="168">
        <v>43138</v>
      </c>
      <c r="V2463" s="191" t="s">
        <v>4414</v>
      </c>
      <c r="W2463" s="191"/>
    </row>
    <row r="2464" spans="1:23" x14ac:dyDescent="0.2">
      <c r="A2464" s="44">
        <v>3859124</v>
      </c>
      <c r="B2464" s="44" t="s">
        <v>3786</v>
      </c>
      <c r="C2464" s="44" t="s">
        <v>3787</v>
      </c>
      <c r="D2464" s="45"/>
      <c r="E2464" s="46">
        <v>3.1169591327398933</v>
      </c>
      <c r="F2464" s="116">
        <v>2011</v>
      </c>
      <c r="G24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4" s="45"/>
      <c r="I2464" s="46">
        <v>0.39999999999999997</v>
      </c>
      <c r="J2464" s="23">
        <f>(Tabela1[[#This Row],[real]]-1)^3/Tabela1[[#This Row],[Z]]*0.00002</f>
        <v>4.7435930802783532E-4</v>
      </c>
      <c r="K2464" s="111">
        <v>1804.7979552409174</v>
      </c>
      <c r="L2464" s="66">
        <v>2625.831850091246</v>
      </c>
      <c r="M2464" s="49">
        <v>43138</v>
      </c>
      <c r="N2464" s="22">
        <f>IF(Tabela1[[#This Row],[Entry]]=$B$1,Tabela1[[#This Row],[real]],Tabela1[[#This Row],[L2]]/Tabela1[[#This Row],[days2]])</f>
        <v>3.3367462448242278</v>
      </c>
      <c r="O2464" s="47">
        <f>IF(Tabela1[[#This Row],[Entry]]=$B$1,Tabela1[[#This Row],[real]],Tabela1[[#This Row],[L]]/($B$1-Tabela1[[#This Row],[Entry]]))</f>
        <v>3.3751052057728099</v>
      </c>
      <c r="P2464" s="116">
        <v>540.88558818052707</v>
      </c>
      <c r="Q2464" s="48">
        <f>MIN(500,$B$1-Tabela1[[#This Row],[Entry]])</f>
        <v>500</v>
      </c>
      <c r="R2464" s="46">
        <f>(0.25-Tabela1[[#This Row],[days]]/2000)*$L$2+(Tabela1[[#This Row],[days]]/2000+0.75)*(IF(Tabela1[[#This Row],[real]]&gt;Tabela1[[#This Row],[AV2]],0.4*Tabela1[[#This Row],[real]]+0.6*Tabela1[[#This Row],[AV2]],Tabela1[[#This Row],[AV2]]))</f>
        <v>3.3367462448242278</v>
      </c>
      <c r="S2464" s="47">
        <f>Tabela1[[#This Row],[real]]-Tabela1[[#This Row],[AV2]]</f>
        <v>-0.21978711208433444</v>
      </c>
      <c r="T2464" s="47">
        <f>Tabela1[[#This Row],[real]]/Tabela1[[#This Row],[AV2]]</f>
        <v>0.93413130757987495</v>
      </c>
      <c r="U2464" s="168">
        <v>43138</v>
      </c>
      <c r="V2464" s="191" t="s">
        <v>4712</v>
      </c>
      <c r="W2464" s="191"/>
    </row>
    <row r="2465" spans="1:23" x14ac:dyDescent="0.2">
      <c r="A2465" s="65">
        <v>21482</v>
      </c>
      <c r="B2465" s="65" t="s">
        <v>1651</v>
      </c>
      <c r="C2465" s="65" t="s">
        <v>1652</v>
      </c>
      <c r="D2465" s="39"/>
      <c r="E2465" s="41">
        <v>3.1539049124329837</v>
      </c>
      <c r="F2465" s="116">
        <v>1973</v>
      </c>
      <c r="G24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5" s="39"/>
      <c r="I2465" s="41">
        <v>0.77999999999999992</v>
      </c>
      <c r="J2465" s="23">
        <f>(Tabela1[[#This Row],[real]]-1)^3/Tabela1[[#This Row],[Z]]*0.00002</f>
        <v>2.5622114832071779E-4</v>
      </c>
      <c r="K2465" s="66">
        <v>2683.4871635374739</v>
      </c>
      <c r="L2465" s="66">
        <v>4529.6969230310333</v>
      </c>
      <c r="M2465" s="67">
        <v>42409</v>
      </c>
      <c r="N2465" s="22">
        <f>IF(Tabela1[[#This Row],[Entry]]=$B$1,Tabela1[[#This Row],[real]],Tabela1[[#This Row],[L2]]/Tabela1[[#This Row],[days2]])</f>
        <v>3.0506475136078821</v>
      </c>
      <c r="O2465" s="42">
        <f>IF(Tabela1[[#This Row],[Entry]]=$B$1,Tabela1[[#This Row],[real]],Tabela1[[#This Row],[L]]/($B$1-Tabela1[[#This Row],[Entry]]))</f>
        <v>3.0057710172734131</v>
      </c>
      <c r="P2465" s="115">
        <v>879.64510864246586</v>
      </c>
      <c r="Q2465" s="43">
        <f>MIN(500,$B$1-Tabela1[[#This Row],[Entry]])</f>
        <v>500</v>
      </c>
      <c r="R2465" s="41">
        <f>(0.25-Tabela1[[#This Row],[days]]/2000)*$L$2+(Tabela1[[#This Row],[days]]/2000+0.75)*(IF(Tabela1[[#This Row],[real]]&gt;Tabela1[[#This Row],[AV2]],0.4*Tabela1[[#This Row],[real]]+0.6*Tabela1[[#This Row],[AV2]],Tabela1[[#This Row],[AV2]]))</f>
        <v>3.0919504731379224</v>
      </c>
      <c r="S2465" s="42">
        <f>Tabela1[[#This Row],[real]]-Tabela1[[#This Row],[AV2]]</f>
        <v>0.10325739882510154</v>
      </c>
      <c r="T2465" s="64">
        <f>Tabela1[[#This Row],[real]]/Tabela1[[#This Row],[AV2]]</f>
        <v>1.0338476990096384</v>
      </c>
      <c r="U2465" s="168">
        <v>43138</v>
      </c>
      <c r="V2465" s="191" t="s">
        <v>5180</v>
      </c>
      <c r="W2465" s="191"/>
    </row>
    <row r="2466" spans="1:23" x14ac:dyDescent="0.2">
      <c r="A2466" s="65">
        <v>116397</v>
      </c>
      <c r="B2466" s="65" t="s">
        <v>312</v>
      </c>
      <c r="C2466" s="65" t="s">
        <v>313</v>
      </c>
      <c r="D2466" s="39"/>
      <c r="E2466" s="41">
        <v>3.4456121517131919</v>
      </c>
      <c r="F2466" s="116">
        <v>2003</v>
      </c>
      <c r="G24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6" s="39"/>
      <c r="I2466" s="41">
        <v>0.74999999999999989</v>
      </c>
      <c r="J2466" s="23">
        <f>(Tabela1[[#This Row],[real]]-1)^3/Tabela1[[#This Row],[Z]]*0.00002</f>
        <v>3.9006005996287073E-4</v>
      </c>
      <c r="K2466" s="66">
        <v>3178.4697708101044</v>
      </c>
      <c r="L2466" s="66">
        <v>5467.1995335492784</v>
      </c>
      <c r="M2466" s="67">
        <v>42409</v>
      </c>
      <c r="N2466" s="22">
        <f>IF(Tabela1[[#This Row],[Entry]]=$B$1,Tabela1[[#This Row],[real]],Tabela1[[#This Row],[L2]]/Tabela1[[#This Row],[days2]])</f>
        <v>3.6133546808614176</v>
      </c>
      <c r="O2466" s="42">
        <f>IF(Tabela1[[#This Row],[Entry]]=$B$1,Tabela1[[#This Row],[real]],Tabela1[[#This Row],[L]]/($B$1-Tabela1[[#This Row],[Entry]]))</f>
        <v>3.627869630755991</v>
      </c>
      <c r="P2466" s="115">
        <v>879.64510864246586</v>
      </c>
      <c r="Q2466" s="43">
        <f>MIN(500,$B$1-Tabela1[[#This Row],[Entry]])</f>
        <v>500</v>
      </c>
      <c r="R2466" s="41">
        <f>(0.25-Tabela1[[#This Row],[days]]/2000)*$L$2+(Tabela1[[#This Row],[days]]/2000+0.75)*(IF(Tabela1[[#This Row],[real]]&gt;Tabela1[[#This Row],[AV2]],0.4*Tabela1[[#This Row],[real]]+0.6*Tabela1[[#This Row],[AV2]],Tabela1[[#This Row],[AV2]]))</f>
        <v>3.6133546808614176</v>
      </c>
      <c r="S2466" s="42">
        <f>Tabela1[[#This Row],[real]]-Tabela1[[#This Row],[AV2]]</f>
        <v>-0.16774252914822574</v>
      </c>
      <c r="T2466" s="64">
        <f>Tabela1[[#This Row],[real]]/Tabela1[[#This Row],[AV2]]</f>
        <v>0.95357706509225493</v>
      </c>
      <c r="U2466" s="172">
        <v>43138</v>
      </c>
      <c r="V2466" s="191" t="s">
        <v>3951</v>
      </c>
      <c r="W2466" s="191"/>
    </row>
    <row r="2467" spans="1:23" x14ac:dyDescent="0.2">
      <c r="A2467" s="65">
        <v>4364414</v>
      </c>
      <c r="B2467" s="65" t="s">
        <v>416</v>
      </c>
      <c r="C2467" s="65" t="s">
        <v>417</v>
      </c>
      <c r="D2467" s="39"/>
      <c r="E2467" s="41">
        <v>2.9387441283840192</v>
      </c>
      <c r="F2467" s="116">
        <v>2013</v>
      </c>
      <c r="G24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7" s="39"/>
      <c r="I2467" s="41">
        <v>0.51</v>
      </c>
      <c r="J2467" s="23">
        <f>(Tabela1[[#This Row],[real]]-1)^3/Tabela1[[#This Row],[Z]]*0.00002</f>
        <v>2.857730738102027E-4</v>
      </c>
      <c r="K2467" s="66">
        <v>2531.6396400732438</v>
      </c>
      <c r="L2467" s="66">
        <v>4282.8569018713533</v>
      </c>
      <c r="M2467" s="67">
        <v>42409</v>
      </c>
      <c r="N2467" s="22">
        <f>IF(Tabela1[[#This Row],[Entry]]=$B$1,Tabela1[[#This Row],[real]],Tabela1[[#This Row],[L2]]/Tabela1[[#This Row],[days2]])</f>
        <v>2.8780238930450706</v>
      </c>
      <c r="O2467" s="42">
        <f>IF(Tabela1[[#This Row],[Entry]]=$B$1,Tabela1[[#This Row],[real]],Tabela1[[#This Row],[L]]/($B$1-Tabela1[[#This Row],[Entry]]))</f>
        <v>2.8419753827945278</v>
      </c>
      <c r="P2467" s="115">
        <v>879.64510864246586</v>
      </c>
      <c r="Q2467" s="43">
        <f>MIN(500,$B$1-Tabela1[[#This Row],[Entry]])</f>
        <v>500</v>
      </c>
      <c r="R2467" s="41">
        <f>(0.25-Tabela1[[#This Row],[days]]/2000)*$L$2+(Tabela1[[#This Row],[days]]/2000+0.75)*(IF(Tabela1[[#This Row],[real]]&gt;Tabela1[[#This Row],[AV2]],0.4*Tabela1[[#This Row],[real]]+0.6*Tabela1[[#This Row],[AV2]],Tabela1[[#This Row],[AV2]]))</f>
        <v>2.9023119871806502</v>
      </c>
      <c r="S2467" s="42">
        <f>Tabela1[[#This Row],[real]]-Tabela1[[#This Row],[AV2]]</f>
        <v>6.0720235338948658E-2</v>
      </c>
      <c r="T2467" s="64">
        <f>Tabela1[[#This Row],[real]]/Tabela1[[#This Row],[AV2]]</f>
        <v>1.0210978913294233</v>
      </c>
      <c r="U2467" s="168">
        <v>43137</v>
      </c>
      <c r="V2467" s="191" t="s">
        <v>3938</v>
      </c>
      <c r="W2467" s="191"/>
    </row>
    <row r="2468" spans="1:23" x14ac:dyDescent="0.2">
      <c r="A2468" s="10">
        <v>9066</v>
      </c>
      <c r="B2468" s="10" t="s">
        <v>692</v>
      </c>
      <c r="C2468" s="10" t="s">
        <v>2002</v>
      </c>
      <c r="E2468" s="21">
        <v>2.9425241419852251</v>
      </c>
      <c r="F2468" s="116">
        <v>2001</v>
      </c>
      <c r="G24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8" s="39"/>
      <c r="I2468" s="21">
        <v>0.60999999999999988</v>
      </c>
      <c r="J2468" s="23">
        <f>(Tabela1[[#This Row],[real]]-1)^3/Tabela1[[#This Row],[Z]]*0.00002</f>
        <v>2.4032526817484266E-4</v>
      </c>
      <c r="K2468" s="24">
        <v>2437.1840141810471</v>
      </c>
      <c r="L2468" s="66">
        <v>4083.1044308598025</v>
      </c>
      <c r="M2468" s="1">
        <v>42409</v>
      </c>
      <c r="N2468" s="22">
        <f>IF(Tabela1[[#This Row],[Entry]]=$B$1,Tabela1[[#This Row],[real]],Tabela1[[#This Row],[L2]]/Tabela1[[#This Row],[days2]])</f>
        <v>2.7706446500251585</v>
      </c>
      <c r="O2468" s="22">
        <f>IF(Tabela1[[#This Row],[Entry]]=$B$1,Tabela1[[#This Row],[real]],Tabela1[[#This Row],[L]]/($B$1-Tabela1[[#This Row],[Entry]]))</f>
        <v>2.7094256342798957</v>
      </c>
      <c r="P2468" s="35">
        <v>879.64510864246586</v>
      </c>
      <c r="Q2468" s="3">
        <f>MIN(500,$B$1-Tabela1[[#This Row],[Entry]])</f>
        <v>500</v>
      </c>
      <c r="R2468" s="21">
        <f>(0.25-Tabela1[[#This Row],[days]]/2000)*$L$2+(Tabela1[[#This Row],[days]]/2000+0.75)*(IF(Tabela1[[#This Row],[real]]&gt;Tabela1[[#This Row],[AV2]],0.4*Tabela1[[#This Row],[real]]+0.6*Tabela1[[#This Row],[AV2]],Tabela1[[#This Row],[AV2]]))</f>
        <v>2.839396446809185</v>
      </c>
      <c r="S2468" s="22">
        <f>Tabela1[[#This Row],[real]]-Tabela1[[#This Row],[AV2]]</f>
        <v>0.17187949196006658</v>
      </c>
      <c r="T2468" s="47">
        <f>Tabela1[[#This Row],[real]]/Tabela1[[#This Row],[AV2]]</f>
        <v>1.062035920758913</v>
      </c>
      <c r="U2468" s="168">
        <v>43137</v>
      </c>
      <c r="V2468" s="191" t="s">
        <v>4036</v>
      </c>
      <c r="W2468" s="191"/>
    </row>
    <row r="2469" spans="1:23" x14ac:dyDescent="0.2">
      <c r="A2469" s="65">
        <v>6033468</v>
      </c>
      <c r="B2469" s="65" t="s">
        <v>1000</v>
      </c>
      <c r="C2469" s="65" t="s">
        <v>1000</v>
      </c>
      <c r="D2469" s="39"/>
      <c r="E2469" s="41">
        <v>2.9429761057125976</v>
      </c>
      <c r="F2469" s="116">
        <v>2015</v>
      </c>
      <c r="G24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69" s="39"/>
      <c r="I2469" s="41">
        <v>0.49</v>
      </c>
      <c r="J2469" s="23">
        <f>(Tabela1[[#This Row],[real]]-1)^3/Tabela1[[#This Row],[Z]]*0.00002</f>
        <v>2.9938931386424953E-4</v>
      </c>
      <c r="K2469" s="66">
        <v>2656.5411982522055</v>
      </c>
      <c r="L2469" s="66">
        <v>4548.4290306868961</v>
      </c>
      <c r="M2469" s="67">
        <v>42409</v>
      </c>
      <c r="N2469" s="22">
        <f>IF(Tabela1[[#This Row],[Entry]]=$B$1,Tabela1[[#This Row],[real]],Tabela1[[#This Row],[L2]]/Tabela1[[#This Row],[days2]])</f>
        <v>3.0200147447553918</v>
      </c>
      <c r="O2469" s="42">
        <f>IF(Tabela1[[#This Row],[Entry]]=$B$1,Tabela1[[#This Row],[real]],Tabela1[[#This Row],[L]]/($B$1-Tabela1[[#This Row],[Entry]]))</f>
        <v>3.0182010820749143</v>
      </c>
      <c r="P2469" s="115">
        <v>879.64510864246586</v>
      </c>
      <c r="Q2469" s="43">
        <f>MIN(500,$B$1-Tabela1[[#This Row],[Entry]])</f>
        <v>500</v>
      </c>
      <c r="R2469" s="41">
        <f>(0.25-Tabela1[[#This Row],[days]]/2000)*$L$2+(Tabela1[[#This Row],[days]]/2000+0.75)*(IF(Tabela1[[#This Row],[real]]&gt;Tabela1[[#This Row],[AV2]],0.4*Tabela1[[#This Row],[real]]+0.6*Tabela1[[#This Row],[AV2]],Tabela1[[#This Row],[AV2]]))</f>
        <v>3.0200147447553918</v>
      </c>
      <c r="S2469" s="42">
        <f>Tabela1[[#This Row],[real]]-Tabela1[[#This Row],[AV2]]</f>
        <v>-7.7038639042794177E-2</v>
      </c>
      <c r="T2469" s="64">
        <f>Tabela1[[#This Row],[real]]/Tabela1[[#This Row],[AV2]]</f>
        <v>0.97449064141935704</v>
      </c>
      <c r="U2469" s="168">
        <v>43137</v>
      </c>
      <c r="V2469" s="191" t="s">
        <v>5160</v>
      </c>
      <c r="W2469" s="191"/>
    </row>
    <row r="2470" spans="1:23" x14ac:dyDescent="0.2">
      <c r="A2470" s="44">
        <v>8270520</v>
      </c>
      <c r="B2470" s="44" t="s">
        <v>3784</v>
      </c>
      <c r="C2470" s="44" t="s">
        <v>3785</v>
      </c>
      <c r="D2470" s="45"/>
      <c r="E2470" s="46">
        <v>3.1598454200972932</v>
      </c>
      <c r="F2470" s="116">
        <v>2017</v>
      </c>
      <c r="G24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0" s="45"/>
      <c r="I2470" s="46">
        <v>0.38999999999999996</v>
      </c>
      <c r="J2470" s="23">
        <f>(Tabela1[[#This Row],[real]]-1)^3/Tabela1[[#This Row],[Z]]*0.00002</f>
        <v>5.1669397594119768E-4</v>
      </c>
      <c r="K2470" s="111">
        <v>1842.4055751928079</v>
      </c>
      <c r="L2470" s="66">
        <v>2684.6065129093472</v>
      </c>
      <c r="M2470" s="49">
        <v>43137</v>
      </c>
      <c r="N2470" s="22">
        <f>IF(Tabela1[[#This Row],[Entry]]=$B$1,Tabela1[[#This Row],[real]],Tabela1[[#This Row],[L2]]/Tabela1[[#This Row],[days2]])</f>
        <v>3.4033520385396523</v>
      </c>
      <c r="O2470" s="47">
        <f>IF(Tabela1[[#This Row],[Entry]]=$B$1,Tabela1[[#This Row],[real]],Tabela1[[#This Row],[L]]/($B$1-Tabela1[[#This Row],[Entry]]))</f>
        <v>3.4462214543123841</v>
      </c>
      <c r="P2470" s="116">
        <v>541.35027888074944</v>
      </c>
      <c r="Q2470" s="48">
        <f>MIN(500,$B$1-Tabela1[[#This Row],[Entry]])</f>
        <v>500</v>
      </c>
      <c r="R2470" s="46">
        <f>(0.25-Tabela1[[#This Row],[days]]/2000)*$L$2+(Tabela1[[#This Row],[days]]/2000+0.75)*(IF(Tabela1[[#This Row],[real]]&gt;Tabela1[[#This Row],[AV2]],0.4*Tabela1[[#This Row],[real]]+0.6*Tabela1[[#This Row],[AV2]],Tabela1[[#This Row],[AV2]]))</f>
        <v>3.4033520385396523</v>
      </c>
      <c r="S2470" s="47">
        <f>Tabela1[[#This Row],[real]]-Tabela1[[#This Row],[AV2]]</f>
        <v>-0.2435066184423591</v>
      </c>
      <c r="T2470" s="47">
        <f>Tabela1[[#This Row],[real]]/Tabela1[[#This Row],[AV2]]</f>
        <v>0.92845094610111345</v>
      </c>
      <c r="U2470" s="168">
        <v>43137</v>
      </c>
      <c r="V2470" s="191" t="s">
        <v>3984</v>
      </c>
      <c r="W2470" s="191"/>
    </row>
    <row r="2471" spans="1:23" x14ac:dyDescent="0.2">
      <c r="A2471" s="65">
        <v>186380</v>
      </c>
      <c r="B2471" s="65" t="s">
        <v>3021</v>
      </c>
      <c r="C2471" s="65" t="s">
        <v>2716</v>
      </c>
      <c r="D2471" s="39"/>
      <c r="E2471" s="41">
        <v>3.1849710863397287</v>
      </c>
      <c r="F2471" s="116">
        <v>1994</v>
      </c>
      <c r="G24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1" s="39"/>
      <c r="I2471" s="41">
        <v>0.53999999999999992</v>
      </c>
      <c r="J2471" s="23">
        <f>(Tabela1[[#This Row],[real]]-1)^3/Tabela1[[#This Row],[Z]]*0.00002</f>
        <v>3.8634324109336417E-4</v>
      </c>
      <c r="K2471" s="66">
        <v>2978.1142638557294</v>
      </c>
      <c r="L2471" s="66">
        <v>5136.7295470219024</v>
      </c>
      <c r="M2471" s="67">
        <v>42410</v>
      </c>
      <c r="N2471" s="22">
        <f>IF(Tabela1[[#This Row],[Entry]]=$B$1,Tabela1[[#This Row],[real]],Tabela1[[#This Row],[L2]]/Tabela1[[#This Row],[days2]])</f>
        <v>3.3873755637393748</v>
      </c>
      <c r="O2471" s="42">
        <f>IF(Tabela1[[#This Row],[Entry]]=$B$1,Tabela1[[#This Row],[real]],Tabela1[[#This Row],[L]]/($B$1-Tabela1[[#This Row],[Entry]]))</f>
        <v>3.4108429927104265</v>
      </c>
      <c r="P2471" s="115">
        <v>879.1804179422445</v>
      </c>
      <c r="Q2471" s="43">
        <f>MIN(500,$B$1-Tabela1[[#This Row],[Entry]])</f>
        <v>500</v>
      </c>
      <c r="R2471" s="41">
        <f>(0.25-Tabela1[[#This Row],[days]]/2000)*$L$2+(Tabela1[[#This Row],[days]]/2000+0.75)*(IF(Tabela1[[#This Row],[real]]&gt;Tabela1[[#This Row],[AV2]],0.4*Tabela1[[#This Row],[real]]+0.6*Tabela1[[#This Row],[AV2]],Tabela1[[#This Row],[AV2]]))</f>
        <v>3.3873755637393748</v>
      </c>
      <c r="S2471" s="42">
        <f>Tabela1[[#This Row],[real]]-Tabela1[[#This Row],[AV2]]</f>
        <v>-0.20240447739964607</v>
      </c>
      <c r="T2471" s="64">
        <f>Tabela1[[#This Row],[real]]/Tabela1[[#This Row],[AV2]]</f>
        <v>0.94024740581873689</v>
      </c>
      <c r="U2471" s="168">
        <v>43137</v>
      </c>
      <c r="V2471" s="191" t="s">
        <v>5077</v>
      </c>
      <c r="W2471" s="191"/>
    </row>
    <row r="2472" spans="1:23" x14ac:dyDescent="0.2">
      <c r="A2472" s="65">
        <v>122196</v>
      </c>
      <c r="B2472" s="65" t="s">
        <v>475</v>
      </c>
      <c r="C2472" s="65" t="s">
        <v>3733</v>
      </c>
      <c r="D2472" s="39"/>
      <c r="E2472" s="41">
        <v>2.713057013275026</v>
      </c>
      <c r="F2472" s="116">
        <v>1995</v>
      </c>
      <c r="G24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2" s="39"/>
      <c r="I2472" s="41">
        <v>0.48</v>
      </c>
      <c r="J2472" s="23">
        <f>(Tabela1[[#This Row],[real]]-1)^3/Tabela1[[#This Row],[Z]]*0.00002</f>
        <v>2.0946150031937703E-4</v>
      </c>
      <c r="K2472" s="66">
        <v>2393.4826815266638</v>
      </c>
      <c r="L2472" s="66">
        <v>4081.0293972698173</v>
      </c>
      <c r="M2472" s="67">
        <v>42409</v>
      </c>
      <c r="N2472" s="22">
        <f>IF(Tabela1[[#This Row],[Entry]]=$B$1,Tabela1[[#This Row],[real]],Tabela1[[#This Row],[L2]]/Tabela1[[#This Row],[days2]])</f>
        <v>2.7209640092473943</v>
      </c>
      <c r="O2472" s="42">
        <f>IF(Tabela1[[#This Row],[Entry]]=$B$1,Tabela1[[#This Row],[real]],Tabela1[[#This Row],[L]]/($B$1-Tabela1[[#This Row],[Entry]]))</f>
        <v>2.7080487042268198</v>
      </c>
      <c r="P2472" s="115">
        <v>879.64510864246586</v>
      </c>
      <c r="Q2472" s="43">
        <f>MIN(500,$B$1-Tabela1[[#This Row],[Entry]])</f>
        <v>500</v>
      </c>
      <c r="R2472" s="41">
        <f>(0.25-Tabela1[[#This Row],[days]]/2000)*$L$2+(Tabela1[[#This Row],[days]]/2000+0.75)*(IF(Tabela1[[#This Row],[real]]&gt;Tabela1[[#This Row],[AV2]],0.4*Tabela1[[#This Row],[real]]+0.6*Tabela1[[#This Row],[AV2]],Tabela1[[#This Row],[AV2]]))</f>
        <v>2.7209640092473943</v>
      </c>
      <c r="S2472" s="42">
        <f>Tabela1[[#This Row],[real]]-Tabela1[[#This Row],[AV2]]</f>
        <v>-7.9069959723683247E-3</v>
      </c>
      <c r="T2472" s="64">
        <f>Tabela1[[#This Row],[real]]/Tabela1[[#This Row],[AV2]]</f>
        <v>0.99709404610075847</v>
      </c>
      <c r="U2472" s="172">
        <v>43136</v>
      </c>
      <c r="V2472" s="191" t="s">
        <v>4055</v>
      </c>
      <c r="W2472" s="191"/>
    </row>
    <row r="2473" spans="1:23" x14ac:dyDescent="0.2">
      <c r="A2473" s="75">
        <v>8111788</v>
      </c>
      <c r="B2473" s="75" t="s">
        <v>3775</v>
      </c>
      <c r="C2473" s="75" t="s">
        <v>3776</v>
      </c>
      <c r="D2473" s="76"/>
      <c r="E2473" s="77">
        <v>2.8331664469063496</v>
      </c>
      <c r="F2473" s="116">
        <v>2017</v>
      </c>
      <c r="G24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3" s="76"/>
      <c r="I2473" s="77">
        <v>0.31</v>
      </c>
      <c r="J2473" s="23">
        <f>(Tabela1[[#This Row],[real]]-1)^3/Tabela1[[#This Row],[Z]]*0.00002</f>
        <v>3.9744222056395097E-4</v>
      </c>
      <c r="K2473" s="112">
        <v>1632.628766400094</v>
      </c>
      <c r="L2473" s="66">
        <v>2374.7219524087923</v>
      </c>
      <c r="M2473" s="79">
        <v>43136</v>
      </c>
      <c r="N2473" s="22">
        <f>IF(Tabela1[[#This Row],[Entry]]=$B$1,Tabela1[[#This Row],[real]],Tabela1[[#This Row],[L2]]/Tabela1[[#This Row],[days2]])</f>
        <v>3.0132588762963399</v>
      </c>
      <c r="O2473" s="64">
        <f>IF(Tabela1[[#This Row],[Entry]]=$B$1,Tabela1[[#This Row],[real]],Tabela1[[#This Row],[L]]/($B$1-Tabela1[[#This Row],[Entry]]))</f>
        <v>3.0445153236010158</v>
      </c>
      <c r="P2473" s="117">
        <v>541.81496958097159</v>
      </c>
      <c r="Q2473" s="78">
        <f>MIN(500,$B$1-Tabela1[[#This Row],[Entry]])</f>
        <v>500</v>
      </c>
      <c r="R2473" s="77">
        <f>(0.25-Tabela1[[#This Row],[days]]/2000)*$L$2+(Tabela1[[#This Row],[days]]/2000+0.75)*(IF(Tabela1[[#This Row],[real]]&gt;Tabela1[[#This Row],[AV2]],0.4*Tabela1[[#This Row],[real]]+0.6*Tabela1[[#This Row],[AV2]],Tabela1[[#This Row],[AV2]]))</f>
        <v>3.0132588762963399</v>
      </c>
      <c r="S2473" s="64">
        <f>Tabela1[[#This Row],[real]]-Tabela1[[#This Row],[AV2]]</f>
        <v>-0.18009242938999037</v>
      </c>
      <c r="T2473" s="64">
        <f>Tabela1[[#This Row],[real]]/Tabela1[[#This Row],[AV2]]</f>
        <v>0.94023333646946861</v>
      </c>
      <c r="U2473" s="172">
        <v>43136</v>
      </c>
      <c r="V2473" s="191" t="s">
        <v>5107</v>
      </c>
      <c r="W2473" s="191"/>
    </row>
    <row r="2474" spans="1:23" x14ac:dyDescent="0.2">
      <c r="A2474" s="65">
        <v>44599</v>
      </c>
      <c r="B2474" s="65" t="s">
        <v>853</v>
      </c>
      <c r="C2474" s="65" t="s">
        <v>1035</v>
      </c>
      <c r="D2474" s="39"/>
      <c r="E2474" s="41">
        <v>3.1945056374703933</v>
      </c>
      <c r="F2474" s="116">
        <v>1985</v>
      </c>
      <c r="G24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4" s="39"/>
      <c r="I2474" s="41">
        <v>0.52</v>
      </c>
      <c r="J2474" s="23">
        <f>(Tabela1[[#This Row],[real]]-1)^3/Tabela1[[#This Row],[Z]]*0.00002</f>
        <v>4.0647772812059965E-4</v>
      </c>
      <c r="K2474" s="66">
        <v>2835.5637822963772</v>
      </c>
      <c r="L2474" s="66">
        <v>4822.9049243887248</v>
      </c>
      <c r="M2474" s="67">
        <v>42409</v>
      </c>
      <c r="N2474" s="22">
        <f>IF(Tabela1[[#This Row],[Entry]]=$B$1,Tabela1[[#This Row],[real]],Tabela1[[#This Row],[L2]]/Tabela1[[#This Row],[days2]])</f>
        <v>3.2235315747647721</v>
      </c>
      <c r="O2474" s="42">
        <f>IF(Tabela1[[#This Row],[Entry]]=$B$1,Tabela1[[#This Row],[real]],Tabela1[[#This Row],[L]]/($B$1-Tabela1[[#This Row],[Entry]]))</f>
        <v>3.2003350526799768</v>
      </c>
      <c r="P2474" s="115">
        <v>879.64510864246586</v>
      </c>
      <c r="Q2474" s="43">
        <f>MIN(500,$B$1-Tabela1[[#This Row],[Entry]])</f>
        <v>500</v>
      </c>
      <c r="R2474" s="41">
        <f>(0.25-Tabela1[[#This Row],[days]]/2000)*$L$2+(Tabela1[[#This Row],[days]]/2000+0.75)*(IF(Tabela1[[#This Row],[real]]&gt;Tabela1[[#This Row],[AV2]],0.4*Tabela1[[#This Row],[real]]+0.6*Tabela1[[#This Row],[AV2]],Tabela1[[#This Row],[AV2]]))</f>
        <v>3.2235315747647721</v>
      </c>
      <c r="S2474" s="42">
        <f>Tabela1[[#This Row],[real]]-Tabela1[[#This Row],[AV2]]</f>
        <v>-2.9025937294378856E-2</v>
      </c>
      <c r="T2474" s="64">
        <f>Tabela1[[#This Row],[real]]/Tabela1[[#This Row],[AV2]]</f>
        <v>0.99099560943605869</v>
      </c>
      <c r="U2474" s="168">
        <v>43136</v>
      </c>
      <c r="V2474" s="191" t="s">
        <v>4321</v>
      </c>
      <c r="W2474" s="191"/>
    </row>
    <row r="2475" spans="1:23" x14ac:dyDescent="0.2">
      <c r="A2475" s="75">
        <v>4211182</v>
      </c>
      <c r="B2475" s="75" t="s">
        <v>3772</v>
      </c>
      <c r="C2475" s="75" t="s">
        <v>3773</v>
      </c>
      <c r="D2475" s="76"/>
      <c r="E2475" s="77">
        <v>2.6694369151417483</v>
      </c>
      <c r="F2475" s="116">
        <v>1983</v>
      </c>
      <c r="G24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5" s="76"/>
      <c r="I2475" s="77">
        <v>0.31999999999999995</v>
      </c>
      <c r="J2475" s="23">
        <f>(Tabela1[[#This Row],[real]]-1)^3/Tabela1[[#This Row],[Z]]*0.00002</f>
        <v>2.9079708913946033E-4</v>
      </c>
      <c r="K2475" s="112">
        <v>1516.7599009530265</v>
      </c>
      <c r="L2475" s="66">
        <v>2201.377135410381</v>
      </c>
      <c r="M2475" s="79">
        <v>43135</v>
      </c>
      <c r="N2475" s="22">
        <f>IF(Tabela1[[#This Row],[Entry]]=$B$1,Tabela1[[#This Row],[real]],Tabela1[[#This Row],[L2]]/Tabela1[[#This Row],[days2]])</f>
        <v>2.7970068067213232</v>
      </c>
      <c r="O2475" s="64">
        <f>IF(Tabela1[[#This Row],[Entry]]=$B$1,Tabela1[[#This Row],[real]],Tabela1[[#This Row],[L]]/($B$1-Tabela1[[#This Row],[Entry]]))</f>
        <v>2.8186647060312175</v>
      </c>
      <c r="P2475" s="117">
        <v>542.27966028119408</v>
      </c>
      <c r="Q2475" s="78">
        <f>MIN(500,$B$1-Tabela1[[#This Row],[Entry]])</f>
        <v>500</v>
      </c>
      <c r="R2475" s="77">
        <f>(0.25-Tabela1[[#This Row],[days]]/2000)*$L$2+(Tabela1[[#This Row],[days]]/2000+0.75)*(IF(Tabela1[[#This Row],[real]]&gt;Tabela1[[#This Row],[AV2]],0.4*Tabela1[[#This Row],[real]]+0.6*Tabela1[[#This Row],[AV2]],Tabela1[[#This Row],[AV2]]))</f>
        <v>2.7970068067213232</v>
      </c>
      <c r="S2475" s="64">
        <f>Tabela1[[#This Row],[real]]-Tabela1[[#This Row],[AV2]]</f>
        <v>-0.12756989157957488</v>
      </c>
      <c r="T2475" s="64">
        <f>Tabela1[[#This Row],[real]]/Tabela1[[#This Row],[AV2]]</f>
        <v>0.95439056806260925</v>
      </c>
      <c r="U2475" s="168">
        <v>43135</v>
      </c>
      <c r="V2475" s="191" t="s">
        <v>5161</v>
      </c>
      <c r="W2475" s="191"/>
    </row>
    <row r="2476" spans="1:23" x14ac:dyDescent="0.2">
      <c r="A2476" s="65">
        <v>174551</v>
      </c>
      <c r="B2476" s="65" t="s">
        <v>784</v>
      </c>
      <c r="C2476" s="65" t="s">
        <v>2096</v>
      </c>
      <c r="D2476" s="39"/>
      <c r="E2476" s="41">
        <v>2.8701893446919429</v>
      </c>
      <c r="F2476" s="116">
        <v>2005</v>
      </c>
      <c r="G24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6" s="39"/>
      <c r="I2476" s="41">
        <v>0.66999999999999993</v>
      </c>
      <c r="J2476" s="23">
        <f>(Tabela1[[#This Row],[real]]-1)^3/Tabela1[[#This Row],[Z]]*0.00002</f>
        <v>1.9525938983561128E-4</v>
      </c>
      <c r="K2476" s="66">
        <v>2350.2107895719187</v>
      </c>
      <c r="L2476" s="66">
        <v>3928.6118773914955</v>
      </c>
      <c r="M2476" s="67">
        <v>42409</v>
      </c>
      <c r="N2476" s="22">
        <f>IF(Tabela1[[#This Row],[Entry]]=$B$1,Tabela1[[#This Row],[real]],Tabela1[[#This Row],[L2]]/Tabela1[[#This Row],[days2]])</f>
        <v>2.6717715661477839</v>
      </c>
      <c r="O2476" s="42">
        <f>IF(Tabela1[[#This Row],[Entry]]=$B$1,Tabela1[[#This Row],[real]],Tabela1[[#This Row],[L]]/($B$1-Tabela1[[#This Row],[Entry]]))</f>
        <v>2.6069090095497649</v>
      </c>
      <c r="P2476" s="115">
        <v>879.64510864246586</v>
      </c>
      <c r="Q2476" s="43">
        <f>MIN(500,$B$1-Tabela1[[#This Row],[Entry]])</f>
        <v>500</v>
      </c>
      <c r="R2476" s="41">
        <f>(0.25-Tabela1[[#This Row],[days]]/2000)*$L$2+(Tabela1[[#This Row],[days]]/2000+0.75)*(IF(Tabela1[[#This Row],[real]]&gt;Tabela1[[#This Row],[AV2]],0.4*Tabela1[[#This Row],[real]]+0.6*Tabela1[[#This Row],[AV2]],Tabela1[[#This Row],[AV2]]))</f>
        <v>2.7511386775654474</v>
      </c>
      <c r="S2476" s="42">
        <f>Tabela1[[#This Row],[real]]-Tabela1[[#This Row],[AV2]]</f>
        <v>0.19841777854415898</v>
      </c>
      <c r="T2476" s="64">
        <f>Tabela1[[#This Row],[real]]/Tabela1[[#This Row],[AV2]]</f>
        <v>1.0742644996519077</v>
      </c>
      <c r="U2476" s="168">
        <v>43135</v>
      </c>
      <c r="V2476" s="191" t="s">
        <v>4663</v>
      </c>
      <c r="W2476" s="191"/>
    </row>
    <row r="2477" spans="1:23" x14ac:dyDescent="0.2">
      <c r="A2477" s="65">
        <v>89031</v>
      </c>
      <c r="B2477" s="65" t="s">
        <v>1649</v>
      </c>
      <c r="C2477" s="65" t="s">
        <v>1650</v>
      </c>
      <c r="D2477" s="39"/>
      <c r="E2477" s="41">
        <v>2.9087212771618969</v>
      </c>
      <c r="F2477" s="116">
        <v>2003</v>
      </c>
      <c r="G24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7" s="39"/>
      <c r="I2477" s="41">
        <v>0.71</v>
      </c>
      <c r="J2477" s="23">
        <f>(Tabela1[[#This Row],[real]]-1)^3/Tabela1[[#This Row],[Z]]*0.00002</f>
        <v>1.9588410255940792E-4</v>
      </c>
      <c r="K2477" s="66">
        <v>2537.6612433648238</v>
      </c>
      <c r="L2477" s="66">
        <v>4317.608635941765</v>
      </c>
      <c r="M2477" s="67">
        <v>42409</v>
      </c>
      <c r="N2477" s="22">
        <f>IF(Tabela1[[#This Row],[Entry]]=$B$1,Tabela1[[#This Row],[real]],Tabela1[[#This Row],[L2]]/Tabela1[[#This Row],[days2]])</f>
        <v>2.884869384746688</v>
      </c>
      <c r="O2477" s="42">
        <f>IF(Tabela1[[#This Row],[Entry]]=$B$1,Tabela1[[#This Row],[real]],Tabela1[[#This Row],[L]]/($B$1-Tabela1[[#This Row],[Entry]]))</f>
        <v>2.8650355912022327</v>
      </c>
      <c r="P2477" s="115">
        <v>879.64510864246586</v>
      </c>
      <c r="Q2477" s="43">
        <f>MIN(500,$B$1-Tabela1[[#This Row],[Entry]])</f>
        <v>500</v>
      </c>
      <c r="R247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2.8944101417127714</v>
      </c>
      <c r="S2477" s="42">
        <f>Tabela1[[#This Row],[real]]-Tabela1[[#This Row],[AV2]]</f>
        <v>2.3851892415208908E-2</v>
      </c>
      <c r="T2477" s="64">
        <f>Tabela1[[#This Row],[real]]/Tabela1[[#This Row],[AV2]]</f>
        <v>1.0082679280182743</v>
      </c>
      <c r="U2477" s="168">
        <v>43135</v>
      </c>
      <c r="V2477" s="191" t="s">
        <v>4745</v>
      </c>
      <c r="W2477" s="191"/>
    </row>
    <row r="2478" spans="1:23" x14ac:dyDescent="0.2">
      <c r="A2478" s="65">
        <v>14798</v>
      </c>
      <c r="B2478" s="65" t="s">
        <v>2483</v>
      </c>
      <c r="C2478" s="65" t="s">
        <v>2484</v>
      </c>
      <c r="D2478" s="39"/>
      <c r="E2478" s="41">
        <v>3.1761680201270095</v>
      </c>
      <c r="F2478" s="116">
        <v>1971</v>
      </c>
      <c r="G24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8" s="39"/>
      <c r="I2478" s="41">
        <v>0.62</v>
      </c>
      <c r="J2478" s="23">
        <f>(Tabela1[[#This Row],[real]]-1)^3/Tabela1[[#This Row],[Z]]*0.00002</f>
        <v>3.3244176368070602E-4</v>
      </c>
      <c r="K2478" s="66">
        <v>2974.4722479305533</v>
      </c>
      <c r="L2478" s="66">
        <v>5138.3103746456927</v>
      </c>
      <c r="M2478" s="67">
        <v>42409</v>
      </c>
      <c r="N2478" s="22">
        <f>IF(Tabela1[[#This Row],[Entry]]=$B$1,Tabela1[[#This Row],[real]],Tabela1[[#This Row],[L2]]/Tabela1[[#This Row],[days2]])</f>
        <v>3.3814457884282234</v>
      </c>
      <c r="O2478" s="42">
        <f>IF(Tabela1[[#This Row],[Entry]]=$B$1,Tabela1[[#This Row],[real]],Tabela1[[#This Row],[L]]/($B$1-Tabela1[[#This Row],[Entry]]))</f>
        <v>3.4096286493999286</v>
      </c>
      <c r="P2478" s="115">
        <v>879.64510864246586</v>
      </c>
      <c r="Q2478" s="43">
        <f>MIN(500,$B$1-Tabela1[[#This Row],[Entry]])</f>
        <v>500</v>
      </c>
      <c r="R2478" s="41">
        <f>(0.25-Tabela1[[#This Row],[days]]/2000)*$L$2+(Tabela1[[#This Row],[days]]/2000+0.75)*(IF(Tabela1[[#This Row],[real]]&gt;Tabela1[[#This Row],[AV2]],0.4*Tabela1[[#This Row],[real]]+0.6*Tabela1[[#This Row],[AV2]],Tabela1[[#This Row],[AV2]]))</f>
        <v>3.3814457884282234</v>
      </c>
      <c r="S2478" s="42">
        <f>Tabela1[[#This Row],[real]]-Tabela1[[#This Row],[AV2]]</f>
        <v>-0.20527776830121391</v>
      </c>
      <c r="T2478" s="64">
        <f>Tabela1[[#This Row],[real]]/Tabela1[[#This Row],[AV2]]</f>
        <v>0.93929289979933939</v>
      </c>
      <c r="U2478" s="168">
        <v>43134</v>
      </c>
      <c r="V2478" s="191" t="s">
        <v>4336</v>
      </c>
      <c r="W2478" s="191"/>
    </row>
    <row r="2479" spans="1:23" x14ac:dyDescent="0.2">
      <c r="A2479" s="65">
        <v>111971</v>
      </c>
      <c r="B2479" s="65" t="s">
        <v>2121</v>
      </c>
      <c r="C2479" s="65" t="s">
        <v>2122</v>
      </c>
      <c r="D2479" s="39"/>
      <c r="E2479" s="41">
        <v>2.5568173838776724</v>
      </c>
      <c r="F2479" s="116">
        <v>1996</v>
      </c>
      <c r="G24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79" s="39"/>
      <c r="I2479" s="41">
        <v>0.62999999999999989</v>
      </c>
      <c r="J2479" s="23">
        <f>(Tabela1[[#This Row],[real]]-1)^3/Tabela1[[#This Row],[Z]]*0.00002</f>
        <v>1.1978500723522657E-4</v>
      </c>
      <c r="K2479" s="66">
        <v>2164.1868762760823</v>
      </c>
      <c r="L2479" s="66">
        <v>3657.8376381748253</v>
      </c>
      <c r="M2479" s="67">
        <v>42409</v>
      </c>
      <c r="N2479" s="22">
        <f>IF(Tabela1[[#This Row],[Entry]]=$B$1,Tabela1[[#This Row],[real]],Tabela1[[#This Row],[L2]]/Tabela1[[#This Row],[days2]])</f>
        <v>2.4602954703130417</v>
      </c>
      <c r="O2479" s="42">
        <f>IF(Tabela1[[#This Row],[Entry]]=$B$1,Tabela1[[#This Row],[real]],Tabela1[[#This Row],[L]]/($B$1-Tabela1[[#This Row],[Entry]]))</f>
        <v>2.4272313458359824</v>
      </c>
      <c r="P2479" s="115">
        <v>879.64510864246586</v>
      </c>
      <c r="Q2479" s="43">
        <f>MIN(500,$B$1-Tabela1[[#This Row],[Entry]])</f>
        <v>500</v>
      </c>
      <c r="R2479" s="559">
        <f>(0.25-Tabela1[[#This Row],[days]]/2000)*$L$2+(Tabela1[[#This Row],[days]]/2000+0.75)*(IF(Tabela1[[#This Row],[real]]&gt;Tabela1[[#This Row],[AV2]],0.4*Tabela1[[#This Row],[real]]+0.6*Tabela1[[#This Row],[AV2]],Tabela1[[#This Row],[AV2]]))</f>
        <v>2.4989042357388938</v>
      </c>
      <c r="S2479" s="42">
        <f>Tabela1[[#This Row],[real]]-Tabela1[[#This Row],[AV2]]</f>
        <v>9.652191356463069E-2</v>
      </c>
      <c r="T2479" s="64">
        <f>Tabela1[[#This Row],[real]]/Tabela1[[#This Row],[AV2]]</f>
        <v>1.039231838098027</v>
      </c>
      <c r="U2479" s="168">
        <v>43133</v>
      </c>
      <c r="V2479" s="191" t="s">
        <v>5223</v>
      </c>
      <c r="W2479" s="191"/>
    </row>
    <row r="2480" spans="1:23" x14ac:dyDescent="0.2">
      <c r="A2480" s="75">
        <v>4294300</v>
      </c>
      <c r="B2480" s="764" t="s">
        <v>3763</v>
      </c>
      <c r="C2480" s="75" t="s">
        <v>3764</v>
      </c>
      <c r="D2480" s="76"/>
      <c r="E2480" s="77">
        <v>3.0926095154805435</v>
      </c>
      <c r="F2480" s="116">
        <v>2012</v>
      </c>
      <c r="G24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0" s="39"/>
      <c r="I2480" s="77">
        <v>0.38999999999999996</v>
      </c>
      <c r="J2480" s="23">
        <f>(Tabela1[[#This Row],[real]]-1)^3/Tabela1[[#This Row],[Z]]*0.00002</f>
        <v>4.6992654294829793E-4</v>
      </c>
      <c r="K2480" s="112">
        <v>1803.0746901331454</v>
      </c>
      <c r="L2480" s="66">
        <v>2630.5871686720884</v>
      </c>
      <c r="M2480" s="79">
        <v>43133</v>
      </c>
      <c r="N2480" s="22">
        <f>IF(Tabela1[[#This Row],[Entry]]=$B$1,Tabela1[[#This Row],[real]],Tabela1[[#This Row],[L2]]/Tabela1[[#This Row],[days2]])</f>
        <v>3.3193016901031029</v>
      </c>
      <c r="O2480" s="64">
        <f>IF(Tabela1[[#This Row],[Entry]]=$B$1,Tabela1[[#This Row],[real]],Tabela1[[#This Row],[L]]/($B$1-Tabela1[[#This Row],[Entry]]))</f>
        <v>3.3596260136297427</v>
      </c>
      <c r="P2480" s="117">
        <v>543.20904168163725</v>
      </c>
      <c r="Q2480" s="78">
        <f>MIN(500,$B$1-Tabela1[[#This Row],[Entry]])</f>
        <v>500</v>
      </c>
      <c r="R2480" s="77">
        <f>(0.25-Tabela1[[#This Row],[days]]/2000)*$L$2+(Tabela1[[#This Row],[days]]/2000+0.75)*(IF(Tabela1[[#This Row],[real]]&gt;Tabela1[[#This Row],[AV2]],0.4*Tabela1[[#This Row],[real]]+0.6*Tabela1[[#This Row],[AV2]],Tabela1[[#This Row],[AV2]]))</f>
        <v>3.3193016901031029</v>
      </c>
      <c r="S2480" s="64">
        <f>Tabela1[[#This Row],[real]]-Tabela1[[#This Row],[AV2]]</f>
        <v>-0.22669217462255942</v>
      </c>
      <c r="T2480" s="64">
        <f>Tabela1[[#This Row],[real]]/Tabela1[[#This Row],[AV2]]</f>
        <v>0.93170485970031913</v>
      </c>
      <c r="U2480" s="168">
        <v>43133</v>
      </c>
      <c r="V2480" s="191" t="s">
        <v>4177</v>
      </c>
      <c r="W2480" s="191"/>
    </row>
    <row r="2481" spans="1:23" x14ac:dyDescent="0.2">
      <c r="A2481" s="65">
        <v>971523</v>
      </c>
      <c r="B2481" s="65" t="s">
        <v>2435</v>
      </c>
      <c r="C2481" s="65" t="s">
        <v>891</v>
      </c>
      <c r="D2481" s="39"/>
      <c r="E2481" s="41">
        <v>3.284721024279281</v>
      </c>
      <c r="F2481" s="116">
        <v>2007</v>
      </c>
      <c r="G24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1" s="39"/>
      <c r="I2481" s="41">
        <v>0.51</v>
      </c>
      <c r="J2481" s="23">
        <f>(Tabela1[[#This Row],[real]]-1)^3/Tabela1[[#This Row],[Z]]*0.00002</f>
        <v>4.6769136758679391E-4</v>
      </c>
      <c r="K2481" s="66">
        <v>2887.9459459200639</v>
      </c>
      <c r="L2481" s="66">
        <v>4892.3499641024891</v>
      </c>
      <c r="M2481" s="67">
        <v>42409</v>
      </c>
      <c r="N2481" s="22">
        <f>IF(Tabela1[[#This Row],[Entry]]=$B$1,Tabela1[[#This Row],[real]],Tabela1[[#This Row],[L2]]/Tabela1[[#This Row],[days2]])</f>
        <v>3.2830807760381435</v>
      </c>
      <c r="O2481" s="42">
        <f>IF(Tabela1[[#This Row],[Entry]]=$B$1,Tabela1[[#This Row],[real]],Tabela1[[#This Row],[L]]/($B$1-Tabela1[[#This Row],[Entry]]))</f>
        <v>3.2464166981436557</v>
      </c>
      <c r="P2481" s="115">
        <v>879.64510864246586</v>
      </c>
      <c r="Q2481" s="43">
        <f>MIN(500,$B$1-Tabela1[[#This Row],[Entry]])</f>
        <v>500</v>
      </c>
      <c r="R2481" s="41">
        <f>(0.25-Tabela1[[#This Row],[days]]/2000)*$L$2+(Tabela1[[#This Row],[days]]/2000+0.75)*(IF(Tabela1[[#This Row],[real]]&gt;Tabela1[[#This Row],[AV2]],0.4*Tabela1[[#This Row],[real]]+0.6*Tabela1[[#This Row],[AV2]],Tabela1[[#This Row],[AV2]]))</f>
        <v>3.2837368753345988</v>
      </c>
      <c r="S2481" s="42">
        <f>Tabela1[[#This Row],[real]]-Tabela1[[#This Row],[AV2]]</f>
        <v>1.6402482411375097E-3</v>
      </c>
      <c r="T2481" s="64">
        <f>Tabela1[[#This Row],[real]]/Tabela1[[#This Row],[AV2]]</f>
        <v>1.0004996064224521</v>
      </c>
      <c r="U2481" s="168">
        <v>43133</v>
      </c>
      <c r="V2481" s="191" t="s">
        <v>5048</v>
      </c>
      <c r="W2481" s="191"/>
    </row>
    <row r="2482" spans="1:23" x14ac:dyDescent="0.2">
      <c r="A2482" s="65">
        <v>4640161</v>
      </c>
      <c r="B2482" s="65" t="s">
        <v>1437</v>
      </c>
      <c r="C2482" s="65" t="s">
        <v>1438</v>
      </c>
      <c r="D2482" s="39"/>
      <c r="E2482" s="41">
        <v>3.1493483703115759</v>
      </c>
      <c r="F2482" s="116">
        <v>2013</v>
      </c>
      <c r="G24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2" s="39"/>
      <c r="I2482" s="41">
        <v>0.62999999999999989</v>
      </c>
      <c r="J2482" s="23">
        <f>(Tabela1[[#This Row],[real]]-1)^3/Tabela1[[#This Row],[Z]]*0.00002</f>
        <v>3.1521718297860803E-4</v>
      </c>
      <c r="K2482" s="66">
        <v>2722.5663791106581</v>
      </c>
      <c r="L2482" s="66">
        <v>4609.1120163254827</v>
      </c>
      <c r="M2482" s="67">
        <v>42409</v>
      </c>
      <c r="N2482" s="22">
        <f>IF(Tabela1[[#This Row],[Entry]]=$B$1,Tabela1[[#This Row],[real]],Tabela1[[#This Row],[L2]]/Tabela1[[#This Row],[days2]])</f>
        <v>3.0950736295371737</v>
      </c>
      <c r="O2482" s="42">
        <f>IF(Tabela1[[#This Row],[Entry]]=$B$1,Tabela1[[#This Row],[real]],Tabela1[[#This Row],[L]]/($B$1-Tabela1[[#This Row],[Entry]]))</f>
        <v>3.0584684912577855</v>
      </c>
      <c r="P2482" s="115">
        <v>879.64510864246586</v>
      </c>
      <c r="Q2482" s="43">
        <f>MIN(500,$B$1-Tabela1[[#This Row],[Entry]])</f>
        <v>500</v>
      </c>
      <c r="R2482" s="41">
        <f>(0.25-Tabela1[[#This Row],[days]]/2000)*$L$2+(Tabela1[[#This Row],[days]]/2000+0.75)*(IF(Tabela1[[#This Row],[real]]&gt;Tabela1[[#This Row],[AV2]],0.4*Tabela1[[#This Row],[real]]+0.6*Tabela1[[#This Row],[AV2]],Tabela1[[#This Row],[AV2]]))</f>
        <v>3.1167835258469347</v>
      </c>
      <c r="S2482" s="42">
        <f>Tabela1[[#This Row],[real]]-Tabela1[[#This Row],[AV2]]</f>
        <v>5.4274740774402197E-2</v>
      </c>
      <c r="T2482" s="64">
        <f>Tabela1[[#This Row],[real]]/Tabela1[[#This Row],[AV2]]</f>
        <v>1.0175358480187491</v>
      </c>
      <c r="U2482" s="168">
        <v>43132</v>
      </c>
      <c r="V2482" s="191" t="s">
        <v>4695</v>
      </c>
      <c r="W2482" s="191"/>
    </row>
    <row r="2483" spans="1:23" x14ac:dyDescent="0.2">
      <c r="A2483" s="65">
        <v>15144</v>
      </c>
      <c r="B2483" s="65" t="s">
        <v>1271</v>
      </c>
      <c r="C2483" s="65" t="s">
        <v>1272</v>
      </c>
      <c r="D2483" s="39"/>
      <c r="E2483" s="41">
        <v>2.5735244133469752</v>
      </c>
      <c r="F2483" s="116">
        <v>1992</v>
      </c>
      <c r="G24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3" s="39"/>
      <c r="I2483" s="41">
        <v>0.62999999999999989</v>
      </c>
      <c r="J2483" s="23">
        <f>(Tabela1[[#This Row],[real]]-1)^3/Tabela1[[#This Row],[Z]]*0.00002</f>
        <v>1.2368296915462243E-4</v>
      </c>
      <c r="K2483" s="66">
        <v>2264.199354044551</v>
      </c>
      <c r="L2483" s="66">
        <v>3866.3926033362013</v>
      </c>
      <c r="M2483" s="67">
        <v>42409</v>
      </c>
      <c r="N2483" s="22">
        <f>IF(Tabela1[[#This Row],[Entry]]=$B$1,Tabela1[[#This Row],[real]],Tabela1[[#This Row],[L2]]/Tabela1[[#This Row],[days2]])</f>
        <v>2.573991865354464</v>
      </c>
      <c r="O2483" s="42">
        <f>IF(Tabela1[[#This Row],[Entry]]=$B$1,Tabela1[[#This Row],[real]],Tabela1[[#This Row],[L]]/($B$1-Tabela1[[#This Row],[Entry]]))</f>
        <v>2.5656221654520248</v>
      </c>
      <c r="P2483" s="115">
        <v>879.64510864246586</v>
      </c>
      <c r="Q2483" s="43">
        <f>MIN(500,$B$1-Tabela1[[#This Row],[Entry]])</f>
        <v>500</v>
      </c>
      <c r="R2483" s="559">
        <f>(0.25-Tabela1[[#This Row],[days]]/2000)*$L$2+(Tabela1[[#This Row],[days]]/2000+0.75)*(IF(Tabela1[[#This Row],[real]]&gt;Tabela1[[#This Row],[AV2]],0.4*Tabela1[[#This Row],[real]]+0.6*Tabela1[[#This Row],[AV2]],Tabela1[[#This Row],[AV2]]))</f>
        <v>2.573991865354464</v>
      </c>
      <c r="S2483" s="42">
        <f>Tabela1[[#This Row],[real]]-Tabela1[[#This Row],[AV2]]</f>
        <v>-4.674520074887667E-4</v>
      </c>
      <c r="T2483" s="64">
        <f>Tabela1[[#This Row],[real]]/Tabela1[[#This Row],[AV2]]</f>
        <v>0.99981839413955398</v>
      </c>
      <c r="U2483" s="168">
        <v>43131</v>
      </c>
      <c r="V2483" s="191" t="s">
        <v>4543</v>
      </c>
      <c r="W2483" s="191"/>
    </row>
    <row r="2484" spans="1:23" x14ac:dyDescent="0.2">
      <c r="A2484" s="10">
        <v>40477</v>
      </c>
      <c r="B2484" s="10" t="s">
        <v>372</v>
      </c>
      <c r="C2484" s="10" t="s">
        <v>894</v>
      </c>
      <c r="E2484" s="21">
        <v>3.312003542337965</v>
      </c>
      <c r="F2484" s="116">
        <v>2000</v>
      </c>
      <c r="G24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4" s="39"/>
      <c r="I2484" s="21">
        <v>0.74999999999999989</v>
      </c>
      <c r="J2484" s="23">
        <f>(Tabela1[[#This Row],[real]]-1)^3/Tabela1[[#This Row],[Z]]*0.00002</f>
        <v>3.2955979021685332E-4</v>
      </c>
      <c r="K2484" s="24">
        <v>3016.1510509859045</v>
      </c>
      <c r="L2484" s="66">
        <v>5176.6193325000422</v>
      </c>
      <c r="M2484" s="1">
        <v>42409</v>
      </c>
      <c r="N2484" s="22">
        <f>IF(Tabela1[[#This Row],[Entry]]=$B$1,Tabela1[[#This Row],[real]],Tabela1[[#This Row],[L2]]/Tabela1[[#This Row],[days2]])</f>
        <v>3.4288271728591253</v>
      </c>
      <c r="O2484" s="22">
        <f>IF(Tabela1[[#This Row],[Entry]]=$B$1,Tabela1[[#This Row],[real]],Tabela1[[#This Row],[L]]/($B$1-Tabela1[[#This Row],[Entry]]))</f>
        <v>3.4350493248175464</v>
      </c>
      <c r="P2484" s="35">
        <v>879.64510864246586</v>
      </c>
      <c r="Q2484" s="3">
        <f>MIN(500,$B$1-Tabela1[[#This Row],[Entry]])</f>
        <v>500</v>
      </c>
      <c r="R2484" s="21">
        <f>(0.25-Tabela1[[#This Row],[days]]/2000)*$L$2+(Tabela1[[#This Row],[days]]/2000+0.75)*(IF(Tabela1[[#This Row],[real]]&gt;Tabela1[[#This Row],[AV2]],0.4*Tabela1[[#This Row],[real]]+0.6*Tabela1[[#This Row],[AV2]],Tabela1[[#This Row],[AV2]]))</f>
        <v>3.4288271728591253</v>
      </c>
      <c r="S2484" s="22">
        <f>Tabela1[[#This Row],[real]]-Tabela1[[#This Row],[AV2]]</f>
        <v>-0.11682363052116029</v>
      </c>
      <c r="T2484" s="47">
        <f>Tabela1[[#This Row],[real]]/Tabela1[[#This Row],[AV2]]</f>
        <v>0.96592898252618931</v>
      </c>
      <c r="U2484" s="172">
        <v>43131</v>
      </c>
      <c r="V2484" s="191" t="s">
        <v>3985</v>
      </c>
      <c r="W2484" s="191"/>
    </row>
    <row r="2485" spans="1:23" x14ac:dyDescent="0.2">
      <c r="A2485" s="65">
        <v>52041</v>
      </c>
      <c r="B2485" s="65" t="s">
        <v>2731</v>
      </c>
      <c r="C2485" s="65" t="s">
        <v>2781</v>
      </c>
      <c r="D2485" s="39"/>
      <c r="E2485" s="41">
        <v>3.2117492653653286</v>
      </c>
      <c r="F2485" s="116">
        <v>1996</v>
      </c>
      <c r="G24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5" s="39"/>
      <c r="I2485" s="41">
        <v>0.44999999999999996</v>
      </c>
      <c r="J2485" s="23">
        <f>(Tabela1[[#This Row],[real]]-1)^3/Tabela1[[#This Row],[Z]]*0.00002</f>
        <v>4.8086720238206288E-4</v>
      </c>
      <c r="K2485" s="66">
        <v>2820.6611378292259</v>
      </c>
      <c r="L2485" s="66">
        <v>4774.8738894319113</v>
      </c>
      <c r="M2485" s="67">
        <v>42471</v>
      </c>
      <c r="N2485" s="22">
        <f>IF(Tabela1[[#This Row],[Entry]]=$B$1,Tabela1[[#This Row],[real]],Tabela1[[#This Row],[L2]]/Tabela1[[#This Row],[days2]])</f>
        <v>3.3151709878158817</v>
      </c>
      <c r="O2485" s="42">
        <f>IF(Tabela1[[#This Row],[Entry]]=$B$1,Tabela1[[#This Row],[real]],Tabela1[[#This Row],[L]]/($B$1-Tabela1[[#This Row],[Entry]]))</f>
        <v>3.3044109961466512</v>
      </c>
      <c r="P2485" s="115">
        <v>850.83428522869303</v>
      </c>
      <c r="Q2485" s="43">
        <f>MIN(500,$B$1-Tabela1[[#This Row],[Entry]])</f>
        <v>500</v>
      </c>
      <c r="R248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3.3151709878158817</v>
      </c>
      <c r="S2485" s="42">
        <f>Tabela1[[#This Row],[real]]-Tabela1[[#This Row],[AV2]]</f>
        <v>-0.10342172245055314</v>
      </c>
      <c r="T2485" s="64">
        <f>Tabela1[[#This Row],[real]]/Tabela1[[#This Row],[AV2]]</f>
        <v>0.96880350279649075</v>
      </c>
      <c r="U2485" s="168">
        <v>43130</v>
      </c>
      <c r="V2485" s="191" t="s">
        <v>3941</v>
      </c>
      <c r="W2485" s="191"/>
    </row>
    <row r="2486" spans="1:23" x14ac:dyDescent="0.2">
      <c r="A2486" s="65">
        <v>52686</v>
      </c>
      <c r="B2486" s="65" t="s">
        <v>1797</v>
      </c>
      <c r="C2486" s="65" t="s">
        <v>1798</v>
      </c>
      <c r="D2486" s="39"/>
      <c r="E2486" s="41">
        <v>3.324075789636443</v>
      </c>
      <c r="F2486" s="116">
        <v>1985</v>
      </c>
      <c r="G24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6" s="39"/>
      <c r="I2486" s="41">
        <v>0.74999999999999989</v>
      </c>
      <c r="J2486" s="23">
        <f>(Tabela1[[#This Row],[real]]-1)^3/Tabela1[[#This Row],[Z]]*0.00002</f>
        <v>3.3474923408188058E-4</v>
      </c>
      <c r="K2486" s="66">
        <v>2804.2447814643151</v>
      </c>
      <c r="L2486" s="66">
        <v>4714.8657963398291</v>
      </c>
      <c r="M2486" s="67">
        <v>42409</v>
      </c>
      <c r="N2486" s="22">
        <f>IF(Tabela1[[#This Row],[Entry]]=$B$1,Tabela1[[#This Row],[real]],Tabela1[[#This Row],[L2]]/Tabela1[[#This Row],[days2]])</f>
        <v>3.1879274424569193</v>
      </c>
      <c r="O2486" s="42">
        <f>IF(Tabela1[[#This Row],[Entry]]=$B$1,Tabela1[[#This Row],[real]],Tabela1[[#This Row],[L]]/($B$1-Tabela1[[#This Row],[Entry]]))</f>
        <v>3.1286435277636557</v>
      </c>
      <c r="P2486" s="115">
        <v>879.64510864246586</v>
      </c>
      <c r="Q2486" s="43">
        <f>MIN(500,$B$1-Tabela1[[#This Row],[Entry]])</f>
        <v>500</v>
      </c>
      <c r="R2486" s="41">
        <f>(0.25-Tabela1[[#This Row],[days]]/2000)*$L$2+(Tabela1[[#This Row],[days]]/2000+0.75)*(IF(Tabela1[[#This Row],[real]]&gt;Tabela1[[#This Row],[AV2]],0.4*Tabela1[[#This Row],[real]]+0.6*Tabela1[[#This Row],[AV2]],Tabela1[[#This Row],[AV2]]))</f>
        <v>3.2423867813287286</v>
      </c>
      <c r="S2486" s="42">
        <f>Tabela1[[#This Row],[real]]-Tabela1[[#This Row],[AV2]]</f>
        <v>0.13614834717952373</v>
      </c>
      <c r="T2486" s="64">
        <f>Tabela1[[#This Row],[real]]/Tabela1[[#This Row],[AV2]]</f>
        <v>1.0427074799025522</v>
      </c>
      <c r="U2486" s="168">
        <v>43130</v>
      </c>
      <c r="V2486" s="191" t="s">
        <v>4482</v>
      </c>
      <c r="W2486" s="191"/>
    </row>
    <row r="2487" spans="1:23" x14ac:dyDescent="0.2">
      <c r="A2487" s="10">
        <v>454</v>
      </c>
      <c r="B2487" s="10" t="s">
        <v>1391</v>
      </c>
      <c r="C2487" s="10" t="s">
        <v>1392</v>
      </c>
      <c r="E2487" s="21">
        <v>2.4798807635148106</v>
      </c>
      <c r="F2487" s="116">
        <v>1998</v>
      </c>
      <c r="G24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7" s="39"/>
      <c r="I2487" s="21">
        <v>0.64999999999999991</v>
      </c>
      <c r="J2487" s="23">
        <f>(Tabela1[[#This Row],[real]]-1)^3/Tabela1[[#This Row],[Z]]*0.00002</f>
        <v>9.9723339579440488E-5</v>
      </c>
      <c r="K2487" s="24">
        <v>2188.3034777931734</v>
      </c>
      <c r="L2487" s="66">
        <v>3741.7628075483649</v>
      </c>
      <c r="M2487" s="1">
        <v>42409</v>
      </c>
      <c r="N2487" s="22">
        <f>IF(Tabela1[[#This Row],[Entry]]=$B$1,Tabela1[[#This Row],[real]],Tabela1[[#This Row],[L2]]/Tabela1[[#This Row],[days2]])</f>
        <v>2.4877117559038409</v>
      </c>
      <c r="O2487" s="22">
        <f>IF(Tabela1[[#This Row],[Entry]]=$B$1,Tabela1[[#This Row],[real]],Tabela1[[#This Row],[L]]/($B$1-Tabela1[[#This Row],[Entry]]))</f>
        <v>2.4829215710340842</v>
      </c>
      <c r="P2487" s="35">
        <v>879.64510864246586</v>
      </c>
      <c r="Q2487" s="3">
        <f>MIN(500,$B$1-Tabela1[[#This Row],[Entry]])</f>
        <v>500</v>
      </c>
      <c r="R2487" s="559">
        <f>(0.25-Tabela1[[#This Row],[days]]/2000)*$L$2+(Tabela1[[#This Row],[days]]/2000+0.75)*(IF(Tabela1[[#This Row],[real]]&gt;Tabela1[[#This Row],[AV2]],0.4*Tabela1[[#This Row],[real]]+0.6*Tabela1[[#This Row],[AV2]],Tabela1[[#This Row],[AV2]]))</f>
        <v>2.4877117559038409</v>
      </c>
      <c r="S2487" s="22">
        <f>Tabela1[[#This Row],[real]]-Tabela1[[#This Row],[AV2]]</f>
        <v>-7.830992389030289E-3</v>
      </c>
      <c r="T2487" s="47">
        <f>Tabela1[[#This Row],[real]]/Tabela1[[#This Row],[AV2]]</f>
        <v>0.996852130328023</v>
      </c>
      <c r="U2487" s="168">
        <v>43129</v>
      </c>
      <c r="V2487" s="191" t="s">
        <v>4197</v>
      </c>
      <c r="W2487" s="191"/>
    </row>
    <row r="2488" spans="1:23" x14ac:dyDescent="0.2">
      <c r="A2488" s="65">
        <v>185027</v>
      </c>
      <c r="B2488" s="65" t="s">
        <v>374</v>
      </c>
      <c r="C2488" s="65" t="s">
        <v>375</v>
      </c>
      <c r="D2488" s="39"/>
      <c r="E2488" s="41">
        <v>2.9912196262511879</v>
      </c>
      <c r="F2488" s="116">
        <v>2003</v>
      </c>
      <c r="G24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8" s="39"/>
      <c r="I2488" s="41">
        <v>0.51</v>
      </c>
      <c r="J2488" s="23">
        <f>(Tabela1[[#This Row],[real]]-1)^3/Tabela1[[#This Row],[Z]]*0.00002</f>
        <v>3.0961166305375204E-4</v>
      </c>
      <c r="K2488" s="66">
        <v>2565.528217814388</v>
      </c>
      <c r="L2488" s="66">
        <v>4332.2321600586192</v>
      </c>
      <c r="M2488" s="67">
        <v>42409</v>
      </c>
      <c r="N2488" s="22">
        <f>IF(Tabela1[[#This Row],[Entry]]=$B$1,Tabela1[[#This Row],[real]],Tabela1[[#This Row],[L2]]/Tabela1[[#This Row],[days2]])</f>
        <v>2.9165491771718064</v>
      </c>
      <c r="O2488" s="42">
        <f>IF(Tabela1[[#This Row],[Entry]]=$B$1,Tabela1[[#This Row],[real]],Tabela1[[#This Row],[L]]/($B$1-Tabela1[[#This Row],[Entry]]))</f>
        <v>2.8747393231974914</v>
      </c>
      <c r="P2488" s="115">
        <v>879.64510864246586</v>
      </c>
      <c r="Q2488" s="43">
        <f>MIN(500,$B$1-Tabela1[[#This Row],[Entry]])</f>
        <v>500</v>
      </c>
      <c r="R2488" s="41">
        <f>(0.25-Tabela1[[#This Row],[days]]/2000)*$L$2+(Tabela1[[#This Row],[days]]/2000+0.75)*(IF(Tabela1[[#This Row],[real]]&gt;Tabela1[[#This Row],[AV2]],0.4*Tabela1[[#This Row],[real]]+0.6*Tabela1[[#This Row],[AV2]],Tabela1[[#This Row],[AV2]]))</f>
        <v>2.946417356803559</v>
      </c>
      <c r="S2488" s="42">
        <f>Tabela1[[#This Row],[real]]-Tabela1[[#This Row],[AV2]]</f>
        <v>7.4670449079381473E-2</v>
      </c>
      <c r="T2488" s="64">
        <f>Tabela1[[#This Row],[real]]/Tabela1[[#This Row],[AV2]]</f>
        <v>1.0256023281430797</v>
      </c>
      <c r="U2488" s="168">
        <v>43129</v>
      </c>
      <c r="V2488" s="191" t="s">
        <v>4056</v>
      </c>
      <c r="W2488" s="191"/>
    </row>
    <row r="2489" spans="1:23" x14ac:dyDescent="0.2">
      <c r="A2489" s="65">
        <v>4646105</v>
      </c>
      <c r="B2489" s="65" t="s">
        <v>2986</v>
      </c>
      <c r="C2489" s="65" t="s">
        <v>2987</v>
      </c>
      <c r="D2489" s="39"/>
      <c r="E2489" s="41">
        <v>2.99168703840501</v>
      </c>
      <c r="F2489" s="116">
        <v>2013</v>
      </c>
      <c r="G24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89" s="39"/>
      <c r="I2489" s="41">
        <v>0.5</v>
      </c>
      <c r="J2489" s="23">
        <f>(Tabela1[[#This Row],[real]]-1)^3/Tabela1[[#This Row],[Z]]*0.00002</f>
        <v>3.1602634073492168E-4</v>
      </c>
      <c r="K2489" s="66">
        <v>2531.5755954487968</v>
      </c>
      <c r="L2489" s="66">
        <v>4258.9252856003222</v>
      </c>
      <c r="M2489" s="67">
        <v>42611</v>
      </c>
      <c r="N2489" s="22">
        <f>IF(Tabela1[[#This Row],[Entry]]=$B$1,Tabela1[[#This Row],[real]],Tabela1[[#This Row],[L2]]/Tabela1[[#This Row],[days2]])</f>
        <v>3.2217457416639186</v>
      </c>
      <c r="O2489" s="42">
        <f>IF(Tabela1[[#This Row],[Entry]]=$B$1,Tabela1[[#This Row],[real]],Tabela1[[#This Row],[L]]/($B$1-Tabela1[[#This Row],[Entry]]))</f>
        <v>3.2635442801535035</v>
      </c>
      <c r="P2489" s="115">
        <v>785.7775871975939</v>
      </c>
      <c r="Q2489" s="43">
        <f>MIN(500,$B$1-Tabela1[[#This Row],[Entry]])</f>
        <v>500</v>
      </c>
      <c r="R2489" s="41">
        <f>(0.25-Tabela1[[#This Row],[days]]/2000)*$L$2+(Tabela1[[#This Row],[days]]/2000+0.75)*(IF(Tabela1[[#This Row],[real]]&gt;Tabela1[[#This Row],[AV2]],0.4*Tabela1[[#This Row],[real]]+0.6*Tabela1[[#This Row],[AV2]],Tabela1[[#This Row],[AV2]]))</f>
        <v>3.2217457416639186</v>
      </c>
      <c r="S2489" s="42">
        <f>Tabela1[[#This Row],[real]]-Tabela1[[#This Row],[AV2]]</f>
        <v>-0.23005870325890854</v>
      </c>
      <c r="T2489" s="64">
        <f>Tabela1[[#This Row],[real]]/Tabela1[[#This Row],[AV2]]</f>
        <v>0.92859191205445923</v>
      </c>
      <c r="U2489" s="172">
        <v>43129</v>
      </c>
      <c r="V2489" s="191" t="s">
        <v>4693</v>
      </c>
      <c r="W2489" s="191"/>
    </row>
    <row r="2490" spans="1:23" x14ac:dyDescent="0.2">
      <c r="A2490" s="10">
        <v>2645</v>
      </c>
      <c r="B2490" s="10" t="s">
        <v>2316</v>
      </c>
      <c r="C2490" s="10" t="s">
        <v>2316</v>
      </c>
      <c r="E2490" s="21">
        <v>2.9783826055229223</v>
      </c>
      <c r="F2490" s="116">
        <v>1972</v>
      </c>
      <c r="G24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0" s="39"/>
      <c r="I2490" s="21">
        <v>0.63</v>
      </c>
      <c r="J2490" s="23">
        <f>(Tabela1[[#This Row],[real]]-1)^3/Tabela1[[#This Row],[Z]]*0.00002</f>
        <v>2.4582174713259116E-4</v>
      </c>
      <c r="K2490" s="24">
        <v>2743.6757680700152</v>
      </c>
      <c r="L2490" s="66">
        <v>4728.1759849762766</v>
      </c>
      <c r="M2490" s="1">
        <v>42409</v>
      </c>
      <c r="N2490" s="22">
        <f>IF(Tabela1[[#This Row],[Entry]]=$B$1,Tabela1[[#This Row],[real]],Tabela1[[#This Row],[L2]]/Tabela1[[#This Row],[days2]])</f>
        <v>3.1190712494317863</v>
      </c>
      <c r="O2490" s="22">
        <f>IF(Tabela1[[#This Row],[Entry]]=$B$1,Tabela1[[#This Row],[real]],Tabela1[[#This Row],[L]]/($B$1-Tabela1[[#This Row],[Entry]]))</f>
        <v>3.1374757697254654</v>
      </c>
      <c r="P2490" s="35">
        <v>879.64510864246586</v>
      </c>
      <c r="Q2490" s="3">
        <f>MIN(500,$B$1-Tabela1[[#This Row],[Entry]])</f>
        <v>500</v>
      </c>
      <c r="R2490" s="21">
        <f>(0.25-Tabela1[[#This Row],[days]]/2000)*$L$2+(Tabela1[[#This Row],[days]]/2000+0.75)*(IF(Tabela1[[#This Row],[real]]&gt;Tabela1[[#This Row],[AV2]],0.4*Tabela1[[#This Row],[real]]+0.6*Tabela1[[#This Row],[AV2]],Tabela1[[#This Row],[AV2]]))</f>
        <v>3.1190712494317863</v>
      </c>
      <c r="S2490" s="22">
        <f>Tabela1[[#This Row],[real]]-Tabela1[[#This Row],[AV2]]</f>
        <v>-0.14068864390886393</v>
      </c>
      <c r="T2490" s="47">
        <f>Tabela1[[#This Row],[real]]/Tabela1[[#This Row],[AV2]]</f>
        <v>0.95489405894960122</v>
      </c>
      <c r="U2490" s="168">
        <v>43128</v>
      </c>
      <c r="V2490" s="191" t="s">
        <v>4391</v>
      </c>
      <c r="W2490" s="191"/>
    </row>
    <row r="2491" spans="1:23" x14ac:dyDescent="0.2">
      <c r="A2491" s="65">
        <v>2696633</v>
      </c>
      <c r="B2491" s="65" t="s">
        <v>2258</v>
      </c>
      <c r="C2491" s="65" t="s">
        <v>2491</v>
      </c>
      <c r="D2491" s="39"/>
      <c r="E2491" s="41">
        <v>3.5764485623310147</v>
      </c>
      <c r="F2491" s="116">
        <v>2010</v>
      </c>
      <c r="G24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1" s="39">
        <v>3</v>
      </c>
      <c r="I2491" s="41">
        <v>0.67999999999999994</v>
      </c>
      <c r="J2491" s="23">
        <f>(Tabela1[[#This Row],[real]]-1)^3/Tabela1[[#This Row],[Z]]*0.00002</f>
        <v>5.0302030024937979E-4</v>
      </c>
      <c r="K2491" s="66">
        <v>3399.2437818437243</v>
      </c>
      <c r="L2491" s="66">
        <v>5877.9277861894379</v>
      </c>
      <c r="M2491" s="67">
        <v>42409</v>
      </c>
      <c r="N2491" s="22">
        <f>IF(Tabela1[[#This Row],[Entry]]=$B$1,Tabela1[[#This Row],[real]],Tabela1[[#This Row],[L2]]/Tabela1[[#This Row],[days2]])</f>
        <v>3.8643354557949987</v>
      </c>
      <c r="O2491" s="42">
        <f>IF(Tabela1[[#This Row],[Entry]]=$B$1,Tabela1[[#This Row],[real]],Tabela1[[#This Row],[L]]/($B$1-Tabela1[[#This Row],[Entry]]))</f>
        <v>3.9004165800858912</v>
      </c>
      <c r="P2491" s="115">
        <v>879.64510864246586</v>
      </c>
      <c r="Q2491" s="43">
        <f>MIN(500,$B$1-Tabela1[[#This Row],[Entry]])</f>
        <v>500</v>
      </c>
      <c r="R2491" s="41">
        <f>(0.25-Tabela1[[#This Row],[days]]/2000)*$L$2+(Tabela1[[#This Row],[days]]/2000+0.75)*(IF(Tabela1[[#This Row],[real]]&gt;Tabela1[[#This Row],[AV2]],0.4*Tabela1[[#This Row],[real]]+0.6*Tabela1[[#This Row],[AV2]],Tabela1[[#This Row],[AV2]]))</f>
        <v>3.8643354557949987</v>
      </c>
      <c r="S2491" s="42">
        <f>Tabela1[[#This Row],[real]]-Tabela1[[#This Row],[AV2]]</f>
        <v>-0.28788689346398399</v>
      </c>
      <c r="T2491" s="64">
        <f>Tabela1[[#This Row],[real]]/Tabela1[[#This Row],[AV2]]</f>
        <v>0.9255015780184751</v>
      </c>
      <c r="U2491" s="168">
        <v>43128</v>
      </c>
      <c r="V2491" s="191" t="s">
        <v>4306</v>
      </c>
      <c r="W2491" s="191"/>
    </row>
    <row r="2492" spans="1:23" x14ac:dyDescent="0.2">
      <c r="A2492" s="65">
        <v>28880</v>
      </c>
      <c r="B2492" s="65" t="s">
        <v>76</v>
      </c>
      <c r="C2492" s="65" t="s">
        <v>77</v>
      </c>
      <c r="D2492" s="39"/>
      <c r="E2492" s="41">
        <v>3.721182315987889</v>
      </c>
      <c r="F2492" s="116">
        <v>1993</v>
      </c>
      <c r="G24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2" s="39">
        <v>3</v>
      </c>
      <c r="I2492" s="41">
        <v>0.78999999999999992</v>
      </c>
      <c r="J2492" s="23">
        <f>(Tabela1[[#This Row],[real]]-1)^3/Tabela1[[#This Row],[Z]]*0.00002</f>
        <v>5.1012407969861417E-4</v>
      </c>
      <c r="K2492" s="66">
        <v>3497.1565677913609</v>
      </c>
      <c r="L2492" s="66">
        <v>6032.1591990349034</v>
      </c>
      <c r="M2492" s="67">
        <v>42409</v>
      </c>
      <c r="N2492" s="22">
        <f>IF(Tabela1[[#This Row],[Entry]]=$B$1,Tabela1[[#This Row],[real]],Tabela1[[#This Row],[L2]]/Tabela1[[#This Row],[days2]])</f>
        <v>3.9756448747705022</v>
      </c>
      <c r="O2492" s="42">
        <f>IF(Tabela1[[#This Row],[Entry]]=$B$1,Tabela1[[#This Row],[real]],Tabela1[[#This Row],[L]]/($B$1-Tabela1[[#This Row],[Entry]]))</f>
        <v>4.0027599197311901</v>
      </c>
      <c r="P2492" s="115">
        <v>879.64510864246586</v>
      </c>
      <c r="Q2492" s="43">
        <f>MIN(500,$B$1-Tabela1[[#This Row],[Entry]])</f>
        <v>500</v>
      </c>
      <c r="R2492" s="41">
        <f>(0.25-Tabela1[[#This Row],[days]]/2000)*$L$2+(Tabela1[[#This Row],[days]]/2000+0.75)*(IF(Tabela1[[#This Row],[real]]&gt;Tabela1[[#This Row],[AV2]],0.4*Tabela1[[#This Row],[real]]+0.6*Tabela1[[#This Row],[AV2]],Tabela1[[#This Row],[AV2]]))</f>
        <v>3.9756448747705022</v>
      </c>
      <c r="S2492" s="42">
        <f>Tabela1[[#This Row],[real]]-Tabela1[[#This Row],[AV2]]</f>
        <v>-0.25446255878261326</v>
      </c>
      <c r="T2492" s="64">
        <f>Tabela1[[#This Row],[real]]/Tabela1[[#This Row],[AV2]]</f>
        <v>0.93599464569950996</v>
      </c>
      <c r="U2492" s="168">
        <v>43128</v>
      </c>
      <c r="V2492" s="191" t="s">
        <v>4112</v>
      </c>
      <c r="W2492" s="191"/>
    </row>
    <row r="2493" spans="1:23" x14ac:dyDescent="0.2">
      <c r="A2493" s="10">
        <v>22591</v>
      </c>
      <c r="B2493" s="10" t="s">
        <v>2326</v>
      </c>
      <c r="C2493" s="10" t="s">
        <v>2329</v>
      </c>
      <c r="E2493" s="21">
        <v>3.0269751364094288</v>
      </c>
      <c r="F2493" s="116">
        <v>2002</v>
      </c>
      <c r="G24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3" s="39"/>
      <c r="I2493" s="21">
        <v>0.61999999999999988</v>
      </c>
      <c r="J2493" s="23">
        <f>(Tabela1[[#This Row],[real]]-1)^3/Tabela1[[#This Row],[Z]]*0.00002</f>
        <v>2.6864797462878643E-4</v>
      </c>
      <c r="K2493" s="24">
        <v>2766.6138863243877</v>
      </c>
      <c r="L2493" s="66">
        <v>4756.5313637503532</v>
      </c>
      <c r="M2493" s="1">
        <v>42409</v>
      </c>
      <c r="N2493" s="22">
        <f>IF(Tabela1[[#This Row],[Entry]]=$B$1,Tabela1[[#This Row],[real]],Tabela1[[#This Row],[L2]]/Tabela1[[#This Row],[days2]])</f>
        <v>3.1451478092045932</v>
      </c>
      <c r="O2493" s="22">
        <f>IF(Tabela1[[#This Row],[Entry]]=$B$1,Tabela1[[#This Row],[real]],Tabela1[[#This Row],[L]]/($B$1-Tabela1[[#This Row],[Entry]]))</f>
        <v>3.1562915486067373</v>
      </c>
      <c r="P2493" s="35">
        <v>879.64510864246586</v>
      </c>
      <c r="Q2493" s="3">
        <f>MIN(500,$B$1-Tabela1[[#This Row],[Entry]])</f>
        <v>500</v>
      </c>
      <c r="R2493" s="21">
        <f>(0.25-Tabela1[[#This Row],[days]]/2000)*$L$2+(Tabela1[[#This Row],[days]]/2000+0.75)*(IF(Tabela1[[#This Row],[real]]&gt;Tabela1[[#This Row],[AV2]],0.4*Tabela1[[#This Row],[real]]+0.6*Tabela1[[#This Row],[AV2]],Tabela1[[#This Row],[AV2]]))</f>
        <v>3.1451478092045932</v>
      </c>
      <c r="S2493" s="22">
        <f>Tabela1[[#This Row],[real]]-Tabela1[[#This Row],[AV2]]</f>
        <v>-0.11817267279516441</v>
      </c>
      <c r="T2493" s="47">
        <f>Tabela1[[#This Row],[real]]/Tabela1[[#This Row],[AV2]]</f>
        <v>0.96242698913885061</v>
      </c>
      <c r="U2493" s="168">
        <v>43127</v>
      </c>
      <c r="V2493" s="191" t="s">
        <v>3971</v>
      </c>
      <c r="W2493" s="191"/>
    </row>
    <row r="2494" spans="1:23" x14ac:dyDescent="0.2">
      <c r="A2494" s="65">
        <v>901781</v>
      </c>
      <c r="B2494" s="65" t="s">
        <v>423</v>
      </c>
      <c r="C2494" s="65" t="s">
        <v>424</v>
      </c>
      <c r="D2494" s="39"/>
      <c r="E2494" s="41">
        <v>3.1136071087389032</v>
      </c>
      <c r="F2494" s="116">
        <v>2007</v>
      </c>
      <c r="G24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4" s="39"/>
      <c r="I2494" s="41">
        <v>0.51</v>
      </c>
      <c r="J2494" s="23">
        <f>(Tabela1[[#This Row],[real]]-1)^3/Tabela1[[#This Row],[Z]]*0.00002</f>
        <v>3.7028200135255342E-4</v>
      </c>
      <c r="K2494" s="66">
        <v>2652.0252319382998</v>
      </c>
      <c r="L2494" s="66">
        <v>4464.5437775135806</v>
      </c>
      <c r="M2494" s="67">
        <v>42409</v>
      </c>
      <c r="N2494" s="22">
        <f>IF(Tabela1[[#This Row],[Entry]]=$B$1,Tabela1[[#This Row],[real]],Tabela1[[#This Row],[L2]]/Tabela1[[#This Row],[days2]])</f>
        <v>3.0148808944451515</v>
      </c>
      <c r="O2494" s="42">
        <f>IF(Tabela1[[#This Row],[Entry]]=$B$1,Tabela1[[#This Row],[real]],Tabela1[[#This Row],[L]]/($B$1-Tabela1[[#This Row],[Entry]]))</f>
        <v>2.9625373440700602</v>
      </c>
      <c r="P2494" s="115">
        <v>879.64510864246586</v>
      </c>
      <c r="Q2494" s="43">
        <f>MIN(500,$B$1-Tabela1[[#This Row],[Entry]])</f>
        <v>500</v>
      </c>
      <c r="R249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3.0543713801626522</v>
      </c>
      <c r="S2494" s="42">
        <f>Tabela1[[#This Row],[real]]-Tabela1[[#This Row],[AV2]]</f>
        <v>9.8726214293751724E-2</v>
      </c>
      <c r="T2494" s="64">
        <f>Tabela1[[#This Row],[real]]/Tabela1[[#This Row],[AV2]]</f>
        <v>1.0327463066536566</v>
      </c>
      <c r="U2494" s="168">
        <v>43127</v>
      </c>
      <c r="V2494" s="191" t="s">
        <v>4087</v>
      </c>
      <c r="W2494" s="191"/>
    </row>
    <row r="2495" spans="1:23" x14ac:dyDescent="0.2">
      <c r="A2495" s="10">
        <v>655143</v>
      </c>
      <c r="B2495" s="10" t="s">
        <v>3757</v>
      </c>
      <c r="C2495" s="10" t="s">
        <v>2706</v>
      </c>
      <c r="E2495" s="21">
        <v>3.1457976527563836</v>
      </c>
      <c r="F2495" s="116">
        <v>2006</v>
      </c>
      <c r="G24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495" s="21">
        <v>0.51999999999999991</v>
      </c>
      <c r="J2495" s="23">
        <f>(Tabela1[[#This Row],[real]]-1)^3/Tabela1[[#This Row],[Z]]*0.00002</f>
        <v>3.8000818386907929E-4</v>
      </c>
      <c r="K2495" s="24">
        <v>2960.0141251579562</v>
      </c>
      <c r="L2495" s="66">
        <v>5113.1139010411971</v>
      </c>
      <c r="M2495" s="1">
        <v>42409</v>
      </c>
      <c r="N2495" s="22">
        <f>IF(Tabela1[[#This Row],[Entry]]=$B$1,Tabela1[[#This Row],[real]],Tabela1[[#This Row],[L2]]/Tabela1[[#This Row],[days2]])</f>
        <v>3.3650094749302606</v>
      </c>
      <c r="O2495" s="22">
        <f>IF(Tabela1[[#This Row],[Entry]]=$B$1,Tabela1[[#This Row],[real]],Tabela1[[#This Row],[L]]/($B$1-Tabela1[[#This Row],[Entry]]))</f>
        <v>3.3929090252429974</v>
      </c>
      <c r="P2495" s="35">
        <v>879.64510864246586</v>
      </c>
      <c r="Q2495" s="3">
        <f>MIN(500,$B$1-Tabela1[[#This Row],[Entry]])</f>
        <v>500</v>
      </c>
      <c r="R2495" s="21">
        <f>(0.25-Tabela1[[#This Row],[days]]/2000)*$L$2+(Tabela1[[#This Row],[days]]/2000+0.75)*(IF(Tabela1[[#This Row],[real]]&gt;Tabela1[[#This Row],[AV2]],0.4*Tabela1[[#This Row],[real]]+0.6*Tabela1[[#This Row],[AV2]],Tabela1[[#This Row],[AV2]]))</f>
        <v>3.3650094749302606</v>
      </c>
      <c r="S2495" s="22">
        <f>Tabela1[[#This Row],[real]]-Tabela1[[#This Row],[AV2]]</f>
        <v>-0.21921182217387702</v>
      </c>
      <c r="T2495" s="47">
        <f>Tabela1[[#This Row],[real]]/Tabela1[[#This Row],[AV2]]</f>
        <v>0.93485551116362897</v>
      </c>
      <c r="U2495" s="168">
        <v>43127</v>
      </c>
      <c r="V2495" s="191" t="s">
        <v>5078</v>
      </c>
      <c r="W2495" s="191"/>
    </row>
    <row r="2496" spans="1:23" x14ac:dyDescent="0.2">
      <c r="A2496" s="65">
        <v>249933</v>
      </c>
      <c r="B2496" s="65" t="s">
        <v>991</v>
      </c>
      <c r="C2496" s="65" t="s">
        <v>992</v>
      </c>
      <c r="D2496" s="39"/>
      <c r="E2496" s="41">
        <v>3.1123847158377527</v>
      </c>
      <c r="F2496" s="116">
        <v>1989</v>
      </c>
      <c r="G24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6" s="39"/>
      <c r="I2496" s="41">
        <v>0.51</v>
      </c>
      <c r="J2496" s="23">
        <f>(Tabela1[[#This Row],[real]]-1)^3/Tabela1[[#This Row],[Z]]*0.00002</f>
        <v>3.6963992123882676E-4</v>
      </c>
      <c r="K2496" s="66">
        <v>2775.0409062706331</v>
      </c>
      <c r="L2496" s="66">
        <v>4728.484142603832</v>
      </c>
      <c r="M2496" s="67">
        <v>42409</v>
      </c>
      <c r="N2496" s="22">
        <f>IF(Tabela1[[#This Row],[Entry]]=$B$1,Tabela1[[#This Row],[real]],Tabela1[[#This Row],[L2]]/Tabela1[[#This Row],[days2]])</f>
        <v>3.154727831719867</v>
      </c>
      <c r="O2496" s="42">
        <f>IF(Tabela1[[#This Row],[Entry]]=$B$1,Tabela1[[#This Row],[real]],Tabela1[[#This Row],[L]]/($B$1-Tabela1[[#This Row],[Entry]]))</f>
        <v>3.1376802538844273</v>
      </c>
      <c r="P2496" s="115">
        <v>879.64510864246586</v>
      </c>
      <c r="Q2496" s="43">
        <f>MIN(500,$B$1-Tabela1[[#This Row],[Entry]])</f>
        <v>500</v>
      </c>
      <c r="R2496" s="41">
        <f>(0.25-Tabela1[[#This Row],[days]]/2000)*$L$2+(Tabela1[[#This Row],[days]]/2000+0.75)*(IF(Tabela1[[#This Row],[real]]&gt;Tabela1[[#This Row],[AV2]],0.4*Tabela1[[#This Row],[real]]+0.6*Tabela1[[#This Row],[AV2]],Tabela1[[#This Row],[AV2]]))</f>
        <v>3.154727831719867</v>
      </c>
      <c r="S2496" s="42">
        <f>Tabela1[[#This Row],[real]]-Tabela1[[#This Row],[AV2]]</f>
        <v>-4.2343115882114368E-2</v>
      </c>
      <c r="T2496" s="64">
        <f>Tabela1[[#This Row],[real]]/Tabela1[[#This Row],[AV2]]</f>
        <v>0.9865778862263912</v>
      </c>
      <c r="U2496" s="168">
        <v>43125</v>
      </c>
      <c r="V2496" s="191" t="s">
        <v>3971</v>
      </c>
      <c r="W2496" s="191"/>
    </row>
    <row r="2497" spans="1:23" x14ac:dyDescent="0.2">
      <c r="A2497" s="65">
        <v>37241</v>
      </c>
      <c r="B2497" s="65" t="s">
        <v>3227</v>
      </c>
      <c r="C2497" s="65" t="s">
        <v>3228</v>
      </c>
      <c r="D2497" s="39"/>
      <c r="E2497" s="41">
        <v>2.9023441638156009</v>
      </c>
      <c r="F2497" s="116">
        <v>1956</v>
      </c>
      <c r="G24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7" s="39"/>
      <c r="I2497" s="41">
        <v>0.42</v>
      </c>
      <c r="J2497" s="23">
        <f>(Tabela1[[#This Row],[real]]-1)^3/Tabela1[[#This Row],[Z]]*0.00002</f>
        <v>3.2782945852843573E-4</v>
      </c>
      <c r="K2497" s="66">
        <v>2171.8851810611391</v>
      </c>
      <c r="L2497" s="66">
        <v>3516.3131997071187</v>
      </c>
      <c r="M2497" s="67">
        <v>42688</v>
      </c>
      <c r="N2497" s="22">
        <f>IF(Tabela1[[#This Row],[Entry]]=$B$1,Tabela1[[#This Row],[real]],Tabela1[[#This Row],[L2]]/Tabela1[[#This Row],[days2]])</f>
        <v>2.8958607955468856</v>
      </c>
      <c r="O2497" s="42">
        <f>IF(Tabela1[[#This Row],[Entry]]=$B$1,Tabela1[[#This Row],[real]],Tabela1[[#This Row],[L]]/($B$1-Tabela1[[#This Row],[Entry]]))</f>
        <v>2.8634472310318557</v>
      </c>
      <c r="P2497" s="115">
        <v>749.99640328048883</v>
      </c>
      <c r="Q2497" s="43">
        <f>MIN(500,$B$1-Tabela1[[#This Row],[Entry]])</f>
        <v>500</v>
      </c>
      <c r="R249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2.898454142854372</v>
      </c>
      <c r="S2497" s="42">
        <f>Tabela1[[#This Row],[real]]-Tabela1[[#This Row],[AV2]]</f>
        <v>6.4833682687153171E-3</v>
      </c>
      <c r="T2497" s="64">
        <f>Tabela1[[#This Row],[real]]/Tabela1[[#This Row],[AV2]]</f>
        <v>1.0022388397531694</v>
      </c>
      <c r="U2497" s="168">
        <v>43124</v>
      </c>
      <c r="V2497" s="191" t="s">
        <v>4959</v>
      </c>
      <c r="W2497" s="191"/>
    </row>
    <row r="2498" spans="1:23" x14ac:dyDescent="0.2">
      <c r="A2498" s="65">
        <v>2154451</v>
      </c>
      <c r="B2498" s="65" t="s">
        <v>2711</v>
      </c>
      <c r="C2498" s="65" t="s">
        <v>2437</v>
      </c>
      <c r="D2498" s="39"/>
      <c r="E2498" s="41">
        <v>3.2123545531541748</v>
      </c>
      <c r="F2498" s="116">
        <v>2009</v>
      </c>
      <c r="G24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8" s="39"/>
      <c r="I2498" s="41">
        <v>0.79999999999999993</v>
      </c>
      <c r="J2498" s="23">
        <f>(Tabela1[[#This Row],[real]]-1)^3/Tabela1[[#This Row],[Z]]*0.00002</f>
        <v>2.7070993471069144E-4</v>
      </c>
      <c r="K2498" s="66">
        <v>2727.1065434803913</v>
      </c>
      <c r="L2498" s="66">
        <v>4599.862367461079</v>
      </c>
      <c r="M2498" s="67">
        <v>42409</v>
      </c>
      <c r="N2498" s="22">
        <f>IF(Tabela1[[#This Row],[Entry]]=$B$1,Tabela1[[#This Row],[real]],Tabela1[[#This Row],[L2]]/Tabela1[[#This Row],[days2]])</f>
        <v>3.100234988732065</v>
      </c>
      <c r="O2498" s="42">
        <f>IF(Tabela1[[#This Row],[Entry]]=$B$1,Tabela1[[#This Row],[real]],Tabela1[[#This Row],[L]]/($B$1-Tabela1[[#This Row],[Entry]]))</f>
        <v>3.052330701699455</v>
      </c>
      <c r="P2498" s="115">
        <v>879.64510864246586</v>
      </c>
      <c r="Q2498" s="43">
        <f>MIN(500,$B$1-Tabela1[[#This Row],[Entry]])</f>
        <v>500</v>
      </c>
      <c r="R2498" s="41">
        <f>(0.25-Tabela1[[#This Row],[days]]/2000)*$L$2+(Tabela1[[#This Row],[days]]/2000+0.75)*(IF(Tabela1[[#This Row],[real]]&gt;Tabela1[[#This Row],[AV2]],0.4*Tabela1[[#This Row],[real]]+0.6*Tabela1[[#This Row],[AV2]],Tabela1[[#This Row],[AV2]]))</f>
        <v>3.1450828145009089</v>
      </c>
      <c r="S2498" s="42">
        <f>Tabela1[[#This Row],[real]]-Tabela1[[#This Row],[AV2]]</f>
        <v>0.1121195644221098</v>
      </c>
      <c r="T2498" s="64">
        <f>Tabela1[[#This Row],[real]]/Tabela1[[#This Row],[AV2]]</f>
        <v>1.0361648600282278</v>
      </c>
      <c r="U2498" s="168">
        <v>43124</v>
      </c>
      <c r="V2498" s="191" t="s">
        <v>4986</v>
      </c>
      <c r="W2498" s="191"/>
    </row>
    <row r="2499" spans="1:23" x14ac:dyDescent="0.2">
      <c r="A2499" s="65">
        <v>133567</v>
      </c>
      <c r="B2499" s="65" t="s">
        <v>2729</v>
      </c>
      <c r="C2499" s="65" t="s">
        <v>2730</v>
      </c>
      <c r="D2499" s="39"/>
      <c r="E2499" s="41">
        <v>3.2031411739451032</v>
      </c>
      <c r="F2499" s="116">
        <v>1981</v>
      </c>
      <c r="G24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499" s="39"/>
      <c r="I2499" s="41">
        <v>0.44999999999999996</v>
      </c>
      <c r="J2499" s="23">
        <f>(Tabela1[[#This Row],[real]]-1)^3/Tabela1[[#This Row],[Z]]*0.00002</f>
        <v>4.7527444438682462E-4</v>
      </c>
      <c r="K2499" s="66">
        <v>3011.6045827726221</v>
      </c>
      <c r="L2499" s="66">
        <v>5190.8721268968811</v>
      </c>
      <c r="M2499" s="67">
        <v>42415</v>
      </c>
      <c r="N2499" s="22">
        <f>IF(Tabela1[[#This Row],[Entry]]=$B$1,Tabela1[[#This Row],[real]],Tabela1[[#This Row],[L2]]/Tabela1[[#This Row],[days2]])</f>
        <v>3.434544862960716</v>
      </c>
      <c r="O2499" s="42">
        <f>IF(Tabela1[[#This Row],[Entry]]=$B$1,Tabela1[[#This Row],[real]],Tabela1[[#This Row],[L]]/($B$1-Tabela1[[#This Row],[Entry]]))</f>
        <v>3.4582759006641446</v>
      </c>
      <c r="P2499" s="115">
        <v>876.85696444113341</v>
      </c>
      <c r="Q2499" s="43">
        <f>MIN(500,$B$1-Tabela1[[#This Row],[Entry]])</f>
        <v>500</v>
      </c>
      <c r="R2499" s="41">
        <f>(0.25-Tabela1[[#This Row],[days]]/2000)*$L$2+(Tabela1[[#This Row],[days]]/2000+0.75)*(IF(Tabela1[[#This Row],[real]]&gt;Tabela1[[#This Row],[AV2]],0.4*Tabela1[[#This Row],[real]]+0.6*Tabela1[[#This Row],[AV2]],Tabela1[[#This Row],[AV2]]))</f>
        <v>3.434544862960716</v>
      </c>
      <c r="S2499" s="42">
        <f>Tabela1[[#This Row],[real]]-Tabela1[[#This Row],[AV2]]</f>
        <v>-0.23140368901561281</v>
      </c>
      <c r="T2499" s="64">
        <f>Tabela1[[#This Row],[real]]/Tabela1[[#This Row],[AV2]]</f>
        <v>0.93262464220189756</v>
      </c>
      <c r="U2499" s="168">
        <v>43122</v>
      </c>
      <c r="V2499" s="191" t="s">
        <v>4634</v>
      </c>
      <c r="W2499" s="191"/>
    </row>
    <row r="2500" spans="1:23" x14ac:dyDescent="0.2">
      <c r="A2500" s="10">
        <v>126937</v>
      </c>
      <c r="B2500" s="10" t="s">
        <v>2008</v>
      </c>
      <c r="C2500" s="10" t="s">
        <v>2009</v>
      </c>
      <c r="E2500" s="21">
        <v>3.2132168428012573</v>
      </c>
      <c r="F2500" s="116">
        <v>1992</v>
      </c>
      <c r="G25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0" s="39"/>
      <c r="I2500" s="21">
        <v>0.48</v>
      </c>
      <c r="J2500" s="23">
        <f>(Tabela1[[#This Row],[real]]-1)^3/Tabela1[[#This Row],[Z]]*0.00002</f>
        <v>4.5171099111748102E-4</v>
      </c>
      <c r="K2500" s="24">
        <v>2874.0603313056863</v>
      </c>
      <c r="L2500" s="66">
        <v>4893.9917669108318</v>
      </c>
      <c r="M2500" s="1">
        <v>42409</v>
      </c>
      <c r="N2500" s="22">
        <f>IF(Tabela1[[#This Row],[Entry]]=$B$1,Tabela1[[#This Row],[real]],Tabela1[[#This Row],[L2]]/Tabela1[[#This Row],[days2]])</f>
        <v>3.2672953024670952</v>
      </c>
      <c r="O2500" s="22">
        <f>IF(Tabela1[[#This Row],[Entry]]=$B$1,Tabela1[[#This Row],[real]],Tabela1[[#This Row],[L]]/($B$1-Tabela1[[#This Row],[Entry]]))</f>
        <v>3.247506149244082</v>
      </c>
      <c r="P2500" s="35">
        <v>879.64510864246586</v>
      </c>
      <c r="Q2500" s="3">
        <f>MIN(500,$B$1-Tabela1[[#This Row],[Entry]])</f>
        <v>500</v>
      </c>
      <c r="R2500" s="21">
        <f>(0.25-Tabela1[[#This Row],[days]]/2000)*$L$2+(Tabela1[[#This Row],[days]]/2000+0.75)*(IF(Tabela1[[#This Row],[real]]&gt;Tabela1[[#This Row],[AV2]],0.4*Tabela1[[#This Row],[real]]+0.6*Tabela1[[#This Row],[AV2]],Tabela1[[#This Row],[AV2]]))</f>
        <v>3.2672953024670952</v>
      </c>
      <c r="S2500" s="22">
        <f>Tabela1[[#This Row],[real]]-Tabela1[[#This Row],[AV2]]</f>
        <v>-5.4078459665837908E-2</v>
      </c>
      <c r="T2500" s="47">
        <f>Tabela1[[#This Row],[real]]/Tabela1[[#This Row],[AV2]]</f>
        <v>0.98344855464242731</v>
      </c>
      <c r="U2500" s="172">
        <v>43122</v>
      </c>
      <c r="V2500" s="191" t="s">
        <v>5067</v>
      </c>
      <c r="W2500" s="191"/>
    </row>
    <row r="2501" spans="1:23" x14ac:dyDescent="0.2">
      <c r="A2501" s="65">
        <v>4045690</v>
      </c>
      <c r="B2501" s="65" t="s">
        <v>70</v>
      </c>
      <c r="C2501" s="65" t="s">
        <v>72</v>
      </c>
      <c r="D2501" s="39"/>
      <c r="E2501" s="41">
        <v>3.7333233026839614</v>
      </c>
      <c r="F2501" s="116">
        <v>2012</v>
      </c>
      <c r="G25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1" s="39"/>
      <c r="I2501" s="41">
        <v>0.77999999999999992</v>
      </c>
      <c r="J2501" s="23">
        <f>(Tabela1[[#This Row],[real]]-1)^3/Tabela1[[#This Row],[Z]]*0.00002</f>
        <v>5.2361056968138842E-4</v>
      </c>
      <c r="K2501" s="66">
        <v>3510.2183489858003</v>
      </c>
      <c r="L2501" s="66">
        <v>6053.9111067115182</v>
      </c>
      <c r="M2501" s="67">
        <v>42409</v>
      </c>
      <c r="N2501" s="22">
        <f>IF(Tabela1[[#This Row],[Entry]]=$B$1,Tabela1[[#This Row],[real]],Tabela1[[#This Row],[L2]]/Tabela1[[#This Row],[days2]])</f>
        <v>3.9904937963027294</v>
      </c>
      <c r="O2501" s="42">
        <f>IF(Tabela1[[#This Row],[Entry]]=$B$1,Tabela1[[#This Row],[real]],Tabela1[[#This Row],[L]]/($B$1-Tabela1[[#This Row],[Entry]]))</f>
        <v>4.0171938332525006</v>
      </c>
      <c r="P2501" s="115">
        <v>879.64510864246586</v>
      </c>
      <c r="Q2501" s="43">
        <f>MIN(500,$B$1-Tabela1[[#This Row],[Entry]])</f>
        <v>500</v>
      </c>
      <c r="R2501" s="41">
        <f>(0.25-Tabela1[[#This Row],[days]]/2000)*$L$2+(Tabela1[[#This Row],[days]]/2000+0.75)*(IF(Tabela1[[#This Row],[real]]&gt;Tabela1[[#This Row],[AV2]],0.4*Tabela1[[#This Row],[real]]+0.6*Tabela1[[#This Row],[AV2]],Tabela1[[#This Row],[AV2]]))</f>
        <v>3.9904937963027294</v>
      </c>
      <c r="S2501" s="42">
        <f>Tabela1[[#This Row],[real]]-Tabela1[[#This Row],[AV2]]</f>
        <v>-0.25717049361876798</v>
      </c>
      <c r="T2501" s="64">
        <f>Tabela1[[#This Row],[real]]/Tabela1[[#This Row],[AV2]]</f>
        <v>0.93555421791231919</v>
      </c>
      <c r="U2501" s="172">
        <v>43122</v>
      </c>
      <c r="V2501" s="191" t="s">
        <v>4107</v>
      </c>
      <c r="W2501" s="191"/>
    </row>
    <row r="2502" spans="1:23" x14ac:dyDescent="0.2">
      <c r="A2502" s="10">
        <v>1673857</v>
      </c>
      <c r="B2502" s="10" t="s">
        <v>549</v>
      </c>
      <c r="C2502" s="10" t="s">
        <v>550</v>
      </c>
      <c r="E2502" s="21">
        <v>2.8934900484260844</v>
      </c>
      <c r="F2502" s="116">
        <v>2008</v>
      </c>
      <c r="G25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02" s="21">
        <v>0.61999999999999988</v>
      </c>
      <c r="J2502" s="23">
        <f>(Tabela1[[#This Row],[real]]-1)^3/Tabela1[[#This Row],[Z]]*0.00002</f>
        <v>2.1899156488846197E-4</v>
      </c>
      <c r="K2502" s="24">
        <v>2633.082563006968</v>
      </c>
      <c r="L2502" s="66">
        <v>4526.0975321003589</v>
      </c>
      <c r="M2502" s="1">
        <v>42409</v>
      </c>
      <c r="N2502" s="22">
        <f>IF(Tabela1[[#This Row],[Entry]]=$B$1,Tabela1[[#This Row],[real]],Tabela1[[#This Row],[L2]]/Tabela1[[#This Row],[days2]])</f>
        <v>2.9933464497637439</v>
      </c>
      <c r="O2502" s="22">
        <f>IF(Tabela1[[#This Row],[Entry]]=$B$1,Tabela1[[#This Row],[real]],Tabela1[[#This Row],[L]]/($B$1-Tabela1[[#This Row],[Entry]]))</f>
        <v>3.003382569409661</v>
      </c>
      <c r="P2502" s="35">
        <v>879.64510864246586</v>
      </c>
      <c r="Q2502" s="3">
        <f>MIN(500,$B$1-Tabela1[[#This Row],[Entry]])</f>
        <v>500</v>
      </c>
      <c r="R2502" s="21">
        <f>(0.25-Tabela1[[#This Row],[days]]/2000)*$L$2+(Tabela1[[#This Row],[days]]/2000+0.75)*(IF(Tabela1[[#This Row],[real]]&gt;Tabela1[[#This Row],[AV2]],0.4*Tabela1[[#This Row],[real]]+0.6*Tabela1[[#This Row],[AV2]],Tabela1[[#This Row],[AV2]]))</f>
        <v>2.9933464497637439</v>
      </c>
      <c r="S2502" s="22">
        <f>Tabela1[[#This Row],[real]]-Tabela1[[#This Row],[AV2]]</f>
        <v>-9.9856401337659495E-2</v>
      </c>
      <c r="T2502" s="47">
        <f>Tabela1[[#This Row],[real]]/Tabela1[[#This Row],[AV2]]</f>
        <v>0.9666405466211434</v>
      </c>
      <c r="U2502" s="168">
        <v>43121</v>
      </c>
      <c r="V2502" s="191" t="s">
        <v>4579</v>
      </c>
      <c r="W2502" s="191"/>
    </row>
    <row r="2503" spans="1:23" x14ac:dyDescent="0.2">
      <c r="A2503" s="10">
        <v>372949</v>
      </c>
      <c r="B2503" s="10" t="s">
        <v>1017</v>
      </c>
      <c r="C2503" s="10" t="s">
        <v>2408</v>
      </c>
      <c r="E2503" s="21">
        <v>2.9324532456961596</v>
      </c>
      <c r="F2503" s="116">
        <v>1993</v>
      </c>
      <c r="G25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03" s="21">
        <v>0.48</v>
      </c>
      <c r="J2503" s="23">
        <f>(Tabela1[[#This Row],[real]]-1)^3/Tabela1[[#This Row],[Z]]*0.00002</f>
        <v>3.0068775608604859E-4</v>
      </c>
      <c r="K2503" s="24">
        <v>2665.8399522483237</v>
      </c>
      <c r="L2503" s="66">
        <v>4572.4463712354454</v>
      </c>
      <c r="M2503" s="1">
        <v>42409</v>
      </c>
      <c r="N2503" s="22">
        <f>IF(Tabela1[[#This Row],[Entry]]=$B$1,Tabela1[[#This Row],[real]],Tabela1[[#This Row],[L2]]/Tabela1[[#This Row],[days2]])</f>
        <v>3.0305857738042192</v>
      </c>
      <c r="O2503" s="22">
        <f>IF(Tabela1[[#This Row],[Entry]]=$B$1,Tabela1[[#This Row],[real]],Tabela1[[#This Row],[L]]/($B$1-Tabela1[[#This Row],[Entry]]))</f>
        <v>3.0341382689020873</v>
      </c>
      <c r="P2503" s="35">
        <v>879.64510864246586</v>
      </c>
      <c r="Q2503" s="3">
        <f>MIN(500,$B$1-Tabela1[[#This Row],[Entry]])</f>
        <v>500</v>
      </c>
      <c r="R2503" s="21">
        <f>(0.25-Tabela1[[#This Row],[days]]/2000)*$L$2+(Tabela1[[#This Row],[days]]/2000+0.75)*(IF(Tabela1[[#This Row],[real]]&gt;Tabela1[[#This Row],[AV2]],0.4*Tabela1[[#This Row],[real]]+0.6*Tabela1[[#This Row],[AV2]],Tabela1[[#This Row],[AV2]]))</f>
        <v>3.0305857738042192</v>
      </c>
      <c r="S2503" s="22">
        <f>Tabela1[[#This Row],[real]]-Tabela1[[#This Row],[AV2]]</f>
        <v>-9.8132528108059613E-2</v>
      </c>
      <c r="T2503" s="47">
        <f>Tabela1[[#This Row],[real]]/Tabela1[[#This Row],[AV2]]</f>
        <v>0.96761928701827293</v>
      </c>
      <c r="U2503" s="168">
        <v>43121</v>
      </c>
      <c r="V2503" s="191" t="s">
        <v>3993</v>
      </c>
      <c r="W2503" s="191"/>
    </row>
    <row r="2504" spans="1:23" x14ac:dyDescent="0.2">
      <c r="A2504" s="65">
        <v>233980</v>
      </c>
      <c r="B2504" s="65" t="s">
        <v>1647</v>
      </c>
      <c r="C2504" s="65" t="s">
        <v>1648</v>
      </c>
      <c r="D2504" s="39"/>
      <c r="E2504" s="41">
        <v>2.9962232404473585</v>
      </c>
      <c r="F2504" s="116">
        <v>2000</v>
      </c>
      <c r="G25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4" s="39"/>
      <c r="I2504" s="41">
        <v>0.47</v>
      </c>
      <c r="J2504" s="23">
        <f>(Tabela1[[#This Row],[real]]-1)^3/Tabela1[[#This Row],[Z]]*0.00002</f>
        <v>3.3850061340311686E-4</v>
      </c>
      <c r="K2504" s="66">
        <v>2574.0735872100508</v>
      </c>
      <c r="L2504" s="66">
        <v>4345.3082269318211</v>
      </c>
      <c r="M2504" s="67">
        <v>42409</v>
      </c>
      <c r="N2504" s="22">
        <f>IF(Tabela1[[#This Row],[Entry]]=$B$1,Tabela1[[#This Row],[real]],Tabela1[[#This Row],[L2]]/Tabela1[[#This Row],[days2]])</f>
        <v>2.9262637419567463</v>
      </c>
      <c r="O2504" s="42">
        <f>IF(Tabela1[[#This Row],[Entry]]=$B$1,Tabela1[[#This Row],[real]],Tabela1[[#This Row],[L]]/($B$1-Tabela1[[#This Row],[Entry]]))</f>
        <v>2.8834162089793107</v>
      </c>
      <c r="P2504" s="115">
        <v>879.64510864246586</v>
      </c>
      <c r="Q2504" s="43">
        <f>MIN(500,$B$1-Tabela1[[#This Row],[Entry]])</f>
        <v>500</v>
      </c>
      <c r="R2504" s="41">
        <f>(0.25-Tabela1[[#This Row],[days]]/2000)*$L$2+(Tabela1[[#This Row],[days]]/2000+0.75)*(IF(Tabela1[[#This Row],[real]]&gt;Tabela1[[#This Row],[AV2]],0.4*Tabela1[[#This Row],[real]]+0.6*Tabela1[[#This Row],[AV2]],Tabela1[[#This Row],[AV2]]))</f>
        <v>2.9542475413529914</v>
      </c>
      <c r="S2504" s="42">
        <f>Tabela1[[#This Row],[real]]-Tabela1[[#This Row],[AV2]]</f>
        <v>6.9959498490612226E-2</v>
      </c>
      <c r="T2504" s="64">
        <f>Tabela1[[#This Row],[real]]/Tabela1[[#This Row],[AV2]]</f>
        <v>1.0239074480838939</v>
      </c>
      <c r="U2504" s="172">
        <v>43121</v>
      </c>
      <c r="V2504" s="191" t="s">
        <v>4291</v>
      </c>
      <c r="W2504" s="191"/>
    </row>
    <row r="2505" spans="1:23" x14ac:dyDescent="0.2">
      <c r="A2505" s="65">
        <v>5050972</v>
      </c>
      <c r="B2505" s="65" t="s">
        <v>962</v>
      </c>
      <c r="C2505" s="65" t="s">
        <v>963</v>
      </c>
      <c r="D2505" s="39"/>
      <c r="E2505" s="41">
        <v>3.1773003755093345</v>
      </c>
      <c r="F2505" s="116">
        <v>2014</v>
      </c>
      <c r="G25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5" s="39"/>
      <c r="I2505" s="41">
        <v>0.48</v>
      </c>
      <c r="J2505" s="23">
        <f>(Tabela1[[#This Row],[real]]-1)^3/Tabela1[[#This Row],[Z]]*0.00002</f>
        <v>4.3007460655734723E-4</v>
      </c>
      <c r="K2505" s="66">
        <v>2823.4503830668018</v>
      </c>
      <c r="L2505" s="66">
        <v>4801.6782020586306</v>
      </c>
      <c r="M2505" s="67">
        <v>42409</v>
      </c>
      <c r="N2505" s="22">
        <f>IF(Tabela1[[#This Row],[Entry]]=$B$1,Tabela1[[#This Row],[real]],Tabela1[[#This Row],[L2]]/Tabela1[[#This Row],[days2]])</f>
        <v>3.2097607948098088</v>
      </c>
      <c r="O2505" s="42">
        <f>IF(Tabela1[[#This Row],[Entry]]=$B$1,Tabela1[[#This Row],[real]],Tabela1[[#This Row],[L]]/($B$1-Tabela1[[#This Row],[Entry]]))</f>
        <v>3.1862496364025419</v>
      </c>
      <c r="P2505" s="115">
        <v>879.64510864246586</v>
      </c>
      <c r="Q2505" s="43">
        <f>MIN(500,$B$1-Tabela1[[#This Row],[Entry]])</f>
        <v>500</v>
      </c>
      <c r="R250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3.2097607948098088</v>
      </c>
      <c r="S2505" s="42">
        <f>Tabela1[[#This Row],[real]]-Tabela1[[#This Row],[AV2]]</f>
        <v>-3.2460419300474275E-2</v>
      </c>
      <c r="T2505" s="64">
        <f>Tabela1[[#This Row],[real]]/Tabela1[[#This Row],[AV2]]</f>
        <v>0.98988696623344552</v>
      </c>
      <c r="U2505" s="168">
        <v>43121</v>
      </c>
      <c r="V2505" s="191" t="s">
        <v>4221</v>
      </c>
      <c r="W2505" s="191"/>
    </row>
    <row r="2506" spans="1:23" x14ac:dyDescent="0.2">
      <c r="A2506" s="65">
        <v>4294718</v>
      </c>
      <c r="B2506" s="65" t="s">
        <v>137</v>
      </c>
      <c r="C2506" s="65" t="s">
        <v>605</v>
      </c>
      <c r="D2506" s="39"/>
      <c r="E2506" s="41">
        <v>3.306115451895939</v>
      </c>
      <c r="F2506" s="116">
        <v>2012</v>
      </c>
      <c r="G25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6" s="39"/>
      <c r="I2506" s="41">
        <v>0.64999999999999991</v>
      </c>
      <c r="J2506" s="23">
        <f>(Tabela1[[#This Row],[real]]-1)^3/Tabela1[[#This Row],[Z]]*0.00002</f>
        <v>3.7736340005190379E-4</v>
      </c>
      <c r="K2506" s="66">
        <v>2909.0651722340663</v>
      </c>
      <c r="L2506" s="66">
        <v>4942.8533963325954</v>
      </c>
      <c r="M2506" s="67">
        <v>42409</v>
      </c>
      <c r="N2506" s="22">
        <f>IF(Tabela1[[#This Row],[Entry]]=$B$1,Tabela1[[#This Row],[real]],Tabela1[[#This Row],[L2]]/Tabela1[[#This Row],[days2]])</f>
        <v>3.3070895792549262</v>
      </c>
      <c r="O2506" s="42">
        <f>IF(Tabela1[[#This Row],[Entry]]=$B$1,Tabela1[[#This Row],[real]],Tabela1[[#This Row],[L]]/($B$1-Tabela1[[#This Row],[Entry]]))</f>
        <v>3.279929261003713</v>
      </c>
      <c r="P2506" s="115">
        <v>879.64510864246586</v>
      </c>
      <c r="Q2506" s="43">
        <f>MIN(500,$B$1-Tabela1[[#This Row],[Entry]])</f>
        <v>500</v>
      </c>
      <c r="R2506" s="41">
        <f>(0.25-Tabela1[[#This Row],[days]]/2000)*$L$2+(Tabela1[[#This Row],[days]]/2000+0.75)*(IF(Tabela1[[#This Row],[real]]&gt;Tabela1[[#This Row],[AV2]],0.4*Tabela1[[#This Row],[real]]+0.6*Tabela1[[#This Row],[AV2]],Tabela1[[#This Row],[AV2]]))</f>
        <v>3.3070895792549262</v>
      </c>
      <c r="S2506" s="42">
        <f>Tabela1[[#This Row],[real]]-Tabela1[[#This Row],[AV2]]</f>
        <v>-9.7412735898716463E-4</v>
      </c>
      <c r="T2506" s="64">
        <f>Tabela1[[#This Row],[real]]/Tabela1[[#This Row],[AV2]]</f>
        <v>0.99970544270554451</v>
      </c>
      <c r="U2506" s="172">
        <v>43121</v>
      </c>
      <c r="V2506" s="191" t="s">
        <v>4600</v>
      </c>
      <c r="W2506" s="191"/>
    </row>
    <row r="2507" spans="1:23" x14ac:dyDescent="0.2">
      <c r="A2507" s="65">
        <v>3167923</v>
      </c>
      <c r="B2507" s="65" t="s">
        <v>492</v>
      </c>
      <c r="C2507" s="65" t="s">
        <v>2374</v>
      </c>
      <c r="D2507" s="39"/>
      <c r="E2507" s="41">
        <v>2.005416088710029</v>
      </c>
      <c r="F2507" s="116">
        <v>2011</v>
      </c>
      <c r="G25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7" s="39"/>
      <c r="I2507" s="41">
        <v>0.49</v>
      </c>
      <c r="J2507" s="23">
        <f>(Tabela1[[#This Row],[real]]-1)^3/Tabela1[[#This Row],[Z]]*0.00002</f>
        <v>4.1483119471692633E-5</v>
      </c>
      <c r="K2507" s="66">
        <v>1829.2886802057353</v>
      </c>
      <c r="L2507" s="66">
        <v>3158.248859256691</v>
      </c>
      <c r="M2507" s="67">
        <v>42409</v>
      </c>
      <c r="N2507" s="22">
        <f>IF(Tabela1[[#This Row],[Entry]]=$B$1,Tabela1[[#This Row],[real]],Tabela1[[#This Row],[L2]]/Tabela1[[#This Row],[days2]])</f>
        <v>2.079575799641324</v>
      </c>
      <c r="O2507" s="42">
        <f>IF(Tabela1[[#This Row],[Entry]]=$B$1,Tabela1[[#This Row],[real]],Tabela1[[#This Row],[L]]/($B$1-Tabela1[[#This Row],[Entry]]))</f>
        <v>2.0957192164941545</v>
      </c>
      <c r="P2507" s="115">
        <v>879.64510864246586</v>
      </c>
      <c r="Q2507" s="43">
        <f>MIN(500,$B$1-Tabela1[[#This Row],[Entry]])</f>
        <v>500</v>
      </c>
      <c r="R2507" s="559">
        <f>(0.25-Tabela1[[#This Row],[days]]/2000)*$L$2+(Tabela1[[#This Row],[days]]/2000+0.75)*(IF(Tabela1[[#This Row],[real]]&gt;Tabela1[[#This Row],[AV2]],0.4*Tabela1[[#This Row],[real]]+0.6*Tabela1[[#This Row],[AV2]],Tabela1[[#This Row],[AV2]]))</f>
        <v>2.079575799641324</v>
      </c>
      <c r="S2507" s="42">
        <f>Tabela1[[#This Row],[real]]-Tabela1[[#This Row],[AV2]]</f>
        <v>-7.4159710931295031E-2</v>
      </c>
      <c r="T2507" s="64">
        <f>Tabela1[[#This Row],[real]]/Tabela1[[#This Row],[AV2]]</f>
        <v>0.96433902003279426</v>
      </c>
      <c r="U2507" s="168">
        <v>43120</v>
      </c>
      <c r="V2507" s="191" t="s">
        <v>5225</v>
      </c>
      <c r="W2507" s="191"/>
    </row>
    <row r="2508" spans="1:23" x14ac:dyDescent="0.2">
      <c r="A2508" s="65">
        <v>6196817</v>
      </c>
      <c r="B2508" s="65" t="s">
        <v>1710</v>
      </c>
      <c r="C2508" s="65" t="s">
        <v>1711</v>
      </c>
      <c r="D2508" s="39"/>
      <c r="E2508" s="41">
        <v>3.0460076944809851</v>
      </c>
      <c r="F2508" s="116">
        <v>2015</v>
      </c>
      <c r="G25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8" s="39"/>
      <c r="I2508" s="41">
        <v>0.49</v>
      </c>
      <c r="J2508" s="23">
        <f>(Tabela1[[#This Row],[real]]-1)^3/Tabela1[[#This Row],[Z]]*0.00002</f>
        <v>3.4958734556462422E-4</v>
      </c>
      <c r="K2508" s="66">
        <v>2608.9960560503537</v>
      </c>
      <c r="L2508" s="66">
        <v>4399.0462877428972</v>
      </c>
      <c r="M2508" s="67">
        <v>42409</v>
      </c>
      <c r="N2508" s="22">
        <f>IF(Tabela1[[#This Row],[Entry]]=$B$1,Tabela1[[#This Row],[real]],Tabela1[[#This Row],[L2]]/Tabela1[[#This Row],[days2]])</f>
        <v>2.9659643763343966</v>
      </c>
      <c r="O2508" s="42">
        <f>IF(Tabela1[[#This Row],[Entry]]=$B$1,Tabela1[[#This Row],[real]],Tabela1[[#This Row],[L]]/($B$1-Tabela1[[#This Row],[Entry]]))</f>
        <v>2.9190751743483059</v>
      </c>
      <c r="P2508" s="115">
        <v>879.64510864246586</v>
      </c>
      <c r="Q2508" s="43">
        <f>MIN(500,$B$1-Tabela1[[#This Row],[Entry]])</f>
        <v>500</v>
      </c>
      <c r="R2508" s="41">
        <f>(0.25-Tabela1[[#This Row],[days]]/2000)*$L$2+(Tabela1[[#This Row],[days]]/2000+0.75)*(IF(Tabela1[[#This Row],[real]]&gt;Tabela1[[#This Row],[AV2]],0.4*Tabela1[[#This Row],[real]]+0.6*Tabela1[[#This Row],[AV2]],Tabela1[[#This Row],[AV2]]))</f>
        <v>2.9979817035930321</v>
      </c>
      <c r="S2508" s="42">
        <f>Tabela1[[#This Row],[real]]-Tabela1[[#This Row],[AV2]]</f>
        <v>8.0043318146588494E-2</v>
      </c>
      <c r="T2508" s="64">
        <f>Tabela1[[#This Row],[real]]/Tabela1[[#This Row],[AV2]]</f>
        <v>1.0269872823777855</v>
      </c>
      <c r="U2508" s="168">
        <v>43120</v>
      </c>
      <c r="V2508" s="191" t="s">
        <v>5229</v>
      </c>
      <c r="W2508" s="191"/>
    </row>
    <row r="2509" spans="1:23" x14ac:dyDescent="0.2">
      <c r="A2509" s="65">
        <v>14521</v>
      </c>
      <c r="B2509" s="65" t="s">
        <v>929</v>
      </c>
      <c r="C2509" s="65" t="s">
        <v>930</v>
      </c>
      <c r="D2509" s="39"/>
      <c r="E2509" s="41">
        <v>3.5064619014092564</v>
      </c>
      <c r="F2509" s="116">
        <v>1995</v>
      </c>
      <c r="G25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09" s="39"/>
      <c r="I2509" s="41">
        <v>0.79999999999999993</v>
      </c>
      <c r="J2509" s="23">
        <f>(Tabela1[[#This Row],[real]]-1)^3/Tabela1[[#This Row],[Z]]*0.00002</f>
        <v>3.9366185231303711E-4</v>
      </c>
      <c r="K2509" s="66">
        <v>3068.1784905150439</v>
      </c>
      <c r="L2509" s="66">
        <v>5206.1457237360637</v>
      </c>
      <c r="M2509" s="67">
        <v>42409</v>
      </c>
      <c r="N2509" s="22">
        <f>IF(Tabela1[[#This Row],[Entry]]=$B$1,Tabela1[[#This Row],[real]],Tabela1[[#This Row],[L2]]/Tabela1[[#This Row],[days2]])</f>
        <v>3.4879731159422764</v>
      </c>
      <c r="O2509" s="42">
        <f>IF(Tabela1[[#This Row],[Entry]]=$B$1,Tabela1[[#This Row],[real]],Tabela1[[#This Row],[L]]/($B$1-Tabela1[[#This Row],[Entry]]))</f>
        <v>3.4546421524459614</v>
      </c>
      <c r="P2509" s="115">
        <v>879.64510864246586</v>
      </c>
      <c r="Q2509" s="43">
        <f>MIN(500,$B$1-Tabela1[[#This Row],[Entry]])</f>
        <v>500</v>
      </c>
      <c r="R2509" s="41">
        <f>(0.25-Tabela1[[#This Row],[days]]/2000)*$L$2+(Tabela1[[#This Row],[days]]/2000+0.75)*(IF(Tabela1[[#This Row],[real]]&gt;Tabela1[[#This Row],[AV2]],0.4*Tabela1[[#This Row],[real]]+0.6*Tabela1[[#This Row],[AV2]],Tabela1[[#This Row],[AV2]]))</f>
        <v>3.4953686301290685</v>
      </c>
      <c r="S2509" s="42">
        <f>Tabela1[[#This Row],[real]]-Tabela1[[#This Row],[AV2]]</f>
        <v>1.8488785466979962E-2</v>
      </c>
      <c r="T2509" s="64">
        <f>Tabela1[[#This Row],[real]]/Tabela1[[#This Row],[AV2]]</f>
        <v>1.0053007247626062</v>
      </c>
      <c r="U2509" s="172">
        <v>43120</v>
      </c>
      <c r="V2509" s="191" t="s">
        <v>4001</v>
      </c>
      <c r="W2509" s="191"/>
    </row>
    <row r="2510" spans="1:23" x14ac:dyDescent="0.2">
      <c r="A2510" s="65">
        <v>4172859</v>
      </c>
      <c r="B2510" s="65" t="s">
        <v>2565</v>
      </c>
      <c r="C2510" s="65" t="s">
        <v>2588</v>
      </c>
      <c r="D2510" s="39"/>
      <c r="E2510" s="41">
        <v>2.7734158680975605</v>
      </c>
      <c r="F2510" s="116">
        <v>2012</v>
      </c>
      <c r="G25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0" s="39"/>
      <c r="I2510" s="41">
        <v>0.41</v>
      </c>
      <c r="J2510" s="23">
        <f>(Tabela1[[#This Row],[real]]-1)^3/Tabela1[[#This Row],[Z]]*0.00002</f>
        <v>2.7206827889013298E-4</v>
      </c>
      <c r="K2510" s="66">
        <v>2436.7373480102478</v>
      </c>
      <c r="L2510" s="66">
        <v>4142.8182496318086</v>
      </c>
      <c r="M2510" s="67">
        <v>42409</v>
      </c>
      <c r="N2510" s="22">
        <f>IF(Tabela1[[#This Row],[Entry]]=$B$1,Tabela1[[#This Row],[real]],Tabela1[[#This Row],[L2]]/Tabela1[[#This Row],[days2]])</f>
        <v>2.7701368700506994</v>
      </c>
      <c r="O2510" s="42">
        <f>IF(Tabela1[[#This Row],[Entry]]=$B$1,Tabela1[[#This Row],[real]],Tabela1[[#This Row],[L]]/($B$1-Tabela1[[#This Row],[Entry]]))</f>
        <v>2.7490499333986786</v>
      </c>
      <c r="P2510" s="115">
        <v>879.64510864246586</v>
      </c>
      <c r="Q2510" s="43">
        <f>MIN(500,$B$1-Tabela1[[#This Row],[Entry]])</f>
        <v>500</v>
      </c>
      <c r="R2510" s="41">
        <f>(0.25-Tabela1[[#This Row],[days]]/2000)*$L$2+(Tabela1[[#This Row],[days]]/2000+0.75)*(IF(Tabela1[[#This Row],[real]]&gt;Tabela1[[#This Row],[AV2]],0.4*Tabela1[[#This Row],[real]]+0.6*Tabela1[[#This Row],[AV2]],Tabela1[[#This Row],[AV2]]))</f>
        <v>2.7714484692694441</v>
      </c>
      <c r="S2510" s="42">
        <f>Tabela1[[#This Row],[real]]-Tabela1[[#This Row],[AV2]]</f>
        <v>3.278998046861048E-3</v>
      </c>
      <c r="T2510" s="64">
        <f>Tabela1[[#This Row],[real]]/Tabela1[[#This Row],[AV2]]</f>
        <v>1.0011836953192861</v>
      </c>
      <c r="U2510" s="168">
        <v>43119</v>
      </c>
      <c r="V2510" s="191" t="s">
        <v>4969</v>
      </c>
      <c r="W2510" s="191"/>
    </row>
    <row r="2511" spans="1:23" x14ac:dyDescent="0.2">
      <c r="A2511" s="44">
        <v>8176770</v>
      </c>
      <c r="B2511" s="33" t="s">
        <v>1505</v>
      </c>
      <c r="C2511" s="33" t="s">
        <v>3750</v>
      </c>
      <c r="D2511" s="45"/>
      <c r="E2511" s="46">
        <v>3.1448938750165913</v>
      </c>
      <c r="F2511" s="116">
        <v>2017</v>
      </c>
      <c r="G25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1" s="45"/>
      <c r="I2511" s="46">
        <v>0.47</v>
      </c>
      <c r="J2511" s="23">
        <f>(Tabela1[[#This Row],[real]]-1)^3/Tabela1[[#This Row],[Z]]*0.00002</f>
        <v>4.1990356793054082E-4</v>
      </c>
      <c r="K2511" s="111">
        <v>1836.1582030724489</v>
      </c>
      <c r="L2511" s="66">
        <v>2689.745469427382</v>
      </c>
      <c r="M2511" s="49">
        <v>43119</v>
      </c>
      <c r="N2511" s="22">
        <f>IF(Tabela1[[#This Row],[Entry]]=$B$1,Tabela1[[#This Row],[real]],Tabela1[[#This Row],[L2]]/Tabela1[[#This Row],[days2]])</f>
        <v>3.3402020442805544</v>
      </c>
      <c r="O2511" s="47">
        <f>IF(Tabela1[[#This Row],[Entry]]=$B$1,Tabela1[[#This Row],[real]],Tabela1[[#This Row],[L]]/($B$1-Tabela1[[#This Row],[Entry]]))</f>
        <v>3.3748374773241934</v>
      </c>
      <c r="P2511" s="116">
        <v>549.71471148474757</v>
      </c>
      <c r="Q2511" s="48">
        <f>MIN(500,$B$1-Tabela1[[#This Row],[Entry]])</f>
        <v>500</v>
      </c>
      <c r="R2511" s="46">
        <f>(0.25-Tabela1[[#This Row],[days]]/2000)*$L$2+(Tabela1[[#This Row],[days]]/2000+0.75)*(IF(Tabela1[[#This Row],[real]]&gt;Tabela1[[#This Row],[AV2]],0.4*Tabela1[[#This Row],[real]]+0.6*Tabela1[[#This Row],[AV2]],Tabela1[[#This Row],[AV2]]))</f>
        <v>3.3402020442805544</v>
      </c>
      <c r="S2511" s="47">
        <f>Tabela1[[#This Row],[real]]-Tabela1[[#This Row],[AV2]]</f>
        <v>-0.19530816926396311</v>
      </c>
      <c r="T2511" s="47">
        <f>Tabela1[[#This Row],[real]]/Tabela1[[#This Row],[AV2]]</f>
        <v>0.94152803732385282</v>
      </c>
      <c r="U2511" s="172">
        <v>43119</v>
      </c>
      <c r="V2511" s="191" t="s">
        <v>5075</v>
      </c>
      <c r="W2511" s="191"/>
    </row>
    <row r="2512" spans="1:23" x14ac:dyDescent="0.2">
      <c r="A2512" s="65">
        <v>319625</v>
      </c>
      <c r="B2512" s="65" t="s">
        <v>2368</v>
      </c>
      <c r="C2512" s="65" t="s">
        <v>2371</v>
      </c>
      <c r="D2512" s="39"/>
      <c r="E2512" s="41">
        <v>3.1913670403642587</v>
      </c>
      <c r="F2512" s="116">
        <v>2005</v>
      </c>
      <c r="G25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2" s="39"/>
      <c r="I2512" s="41">
        <v>0.5099999999999999</v>
      </c>
      <c r="J2512" s="23">
        <f>(Tabela1[[#This Row],[real]]-1)^3/Tabela1[[#This Row],[Z]]*0.00002</f>
        <v>4.1267218303684577E-4</v>
      </c>
      <c r="K2512" s="66">
        <v>2711.5072211205265</v>
      </c>
      <c r="L2512" s="66">
        <v>4556.5605996820359</v>
      </c>
      <c r="M2512" s="67">
        <v>42409</v>
      </c>
      <c r="N2512" s="22">
        <f>IF(Tabela1[[#This Row],[Entry]]=$B$1,Tabela1[[#This Row],[real]],Tabela1[[#This Row],[L2]]/Tabela1[[#This Row],[days2]])</f>
        <v>3.0825013343223464</v>
      </c>
      <c r="O2512" s="42">
        <f>IF(Tabela1[[#This Row],[Entry]]=$B$1,Tabela1[[#This Row],[real]],Tabela1[[#This Row],[L]]/($B$1-Tabela1[[#This Row],[Entry]]))</f>
        <v>3.0235969473669781</v>
      </c>
      <c r="P2512" s="115">
        <v>879.64510864246586</v>
      </c>
      <c r="Q2512" s="43">
        <f>MIN(500,$B$1-Tabela1[[#This Row],[Entry]])</f>
        <v>500</v>
      </c>
      <c r="R2512" s="41">
        <f>(0.25-Tabela1[[#This Row],[days]]/2000)*$L$2+(Tabela1[[#This Row],[days]]/2000+0.75)*(IF(Tabela1[[#This Row],[real]]&gt;Tabela1[[#This Row],[AV2]],0.4*Tabela1[[#This Row],[real]]+0.6*Tabela1[[#This Row],[AV2]],Tabela1[[#This Row],[AV2]]))</f>
        <v>3.1260476167391111</v>
      </c>
      <c r="S2512" s="42">
        <f>Tabela1[[#This Row],[real]]-Tabela1[[#This Row],[AV2]]</f>
        <v>0.10886570604191226</v>
      </c>
      <c r="T2512" s="64">
        <f>Tabela1[[#This Row],[real]]/Tabela1[[#This Row],[AV2]]</f>
        <v>1.0353173264938247</v>
      </c>
      <c r="U2512" s="168">
        <v>43119</v>
      </c>
      <c r="V2512" s="191" t="s">
        <v>4903</v>
      </c>
      <c r="W2512" s="191"/>
    </row>
    <row r="2513" spans="1:23" x14ac:dyDescent="0.2">
      <c r="A2513" s="65">
        <v>129557</v>
      </c>
      <c r="B2513" s="65" t="s">
        <v>2302</v>
      </c>
      <c r="C2513" s="65" t="s">
        <v>989</v>
      </c>
      <c r="D2513" s="39"/>
      <c r="E2513" s="41">
        <v>3.2640153400364604</v>
      </c>
      <c r="F2513" s="116">
        <v>1999</v>
      </c>
      <c r="G25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3" s="39"/>
      <c r="I2513" s="41">
        <v>0.6399999999999999</v>
      </c>
      <c r="J2513" s="23">
        <f>(Tabela1[[#This Row],[real]]-1)^3/Tabela1[[#This Row],[Z]]*0.00002</f>
        <v>3.6265036345902666E-4</v>
      </c>
      <c r="K2513" s="66">
        <v>2903.2709276842038</v>
      </c>
      <c r="L2513" s="66">
        <v>4948.2622128600142</v>
      </c>
      <c r="M2513" s="67">
        <v>42409</v>
      </c>
      <c r="N2513" s="22">
        <f>IF(Tabela1[[#This Row],[Entry]]=$B$1,Tabela1[[#This Row],[real]],Tabela1[[#This Row],[L2]]/Tabela1[[#This Row],[days2]])</f>
        <v>3.3005025539956092</v>
      </c>
      <c r="O2513" s="42">
        <f>IF(Tabela1[[#This Row],[Entry]]=$B$1,Tabela1[[#This Row],[real]],Tabela1[[#This Row],[L]]/($B$1-Tabela1[[#This Row],[Entry]]))</f>
        <v>3.2835183894227034</v>
      </c>
      <c r="P2513" s="115">
        <v>879.64510864246586</v>
      </c>
      <c r="Q2513" s="43">
        <f>MIN(500,$B$1-Tabela1[[#This Row],[Entry]])</f>
        <v>500</v>
      </c>
      <c r="R2513" s="41">
        <f>(0.25-Tabela1[[#This Row],[days]]/2000)*$L$2+(Tabela1[[#This Row],[days]]/2000+0.75)*(IF(Tabela1[[#This Row],[real]]&gt;Tabela1[[#This Row],[AV2]],0.4*Tabela1[[#This Row],[real]]+0.6*Tabela1[[#This Row],[AV2]],Tabela1[[#This Row],[AV2]]))</f>
        <v>3.3005025539956092</v>
      </c>
      <c r="S2513" s="42">
        <f>Tabela1[[#This Row],[real]]-Tabela1[[#This Row],[AV2]]</f>
        <v>-3.6487213959148779E-2</v>
      </c>
      <c r="T2513" s="64">
        <f>Tabela1[[#This Row],[real]]/Tabela1[[#This Row],[AV2]]</f>
        <v>0.98894495206041366</v>
      </c>
      <c r="U2513" s="172">
        <v>43119</v>
      </c>
      <c r="V2513" s="191" t="s">
        <v>4070</v>
      </c>
      <c r="W2513" s="191"/>
    </row>
    <row r="2514" spans="1:23" x14ac:dyDescent="0.2">
      <c r="A2514" s="75">
        <v>4818053</v>
      </c>
      <c r="B2514" s="75" t="s">
        <v>3746</v>
      </c>
      <c r="C2514" s="448" t="s">
        <v>3747</v>
      </c>
      <c r="D2514" s="76"/>
      <c r="E2514" s="77">
        <v>3.0374008607166907</v>
      </c>
      <c r="F2514" s="116">
        <v>2013</v>
      </c>
      <c r="G25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4" s="39"/>
      <c r="I2514" s="77">
        <v>0.42</v>
      </c>
      <c r="J2514" s="23">
        <f>(Tabela1[[#This Row],[real]]-1)^3/Tabela1[[#This Row],[Z]]*0.00002</f>
        <v>4.0272645676810842E-4</v>
      </c>
      <c r="K2514" s="112">
        <v>1771.7362478565553</v>
      </c>
      <c r="L2514" s="66">
        <v>2595.6941325717567</v>
      </c>
      <c r="M2514" s="79">
        <v>43118</v>
      </c>
      <c r="N2514" s="22">
        <f>IF(Tabela1[[#This Row],[Entry]]=$B$1,Tabela1[[#This Row],[real]],Tabela1[[#This Row],[L2]]/Tabela1[[#This Row],[days2]])</f>
        <v>3.2202882202065788</v>
      </c>
      <c r="O2514" s="64">
        <f>IF(Tabela1[[#This Row],[Entry]]=$B$1,Tabela1[[#This Row],[real]],Tabela1[[#This Row],[L]]/($B$1-Tabela1[[#This Row],[Entry]]))</f>
        <v>3.252749539563605</v>
      </c>
      <c r="P2514" s="117">
        <v>550.1794021849696</v>
      </c>
      <c r="Q2514" s="78">
        <f>MIN(500,$B$1-Tabela1[[#This Row],[Entry]])</f>
        <v>500</v>
      </c>
      <c r="R2514" s="77">
        <f>(0.25-Tabela1[[#This Row],[days]]/2000)*$L$2+(Tabela1[[#This Row],[days]]/2000+0.75)*(IF(Tabela1[[#This Row],[real]]&gt;Tabela1[[#This Row],[AV2]],0.4*Tabela1[[#This Row],[real]]+0.6*Tabela1[[#This Row],[AV2]],Tabela1[[#This Row],[AV2]]))</f>
        <v>3.2202882202065788</v>
      </c>
      <c r="S2514" s="64">
        <f>Tabela1[[#This Row],[real]]-Tabela1[[#This Row],[AV2]]</f>
        <v>-0.1828873594898881</v>
      </c>
      <c r="T2514" s="64">
        <f>Tabela1[[#This Row],[real]]/Tabela1[[#This Row],[AV2]]</f>
        <v>0.94320776682586627</v>
      </c>
      <c r="U2514" s="168">
        <v>43118</v>
      </c>
      <c r="V2514" s="191" t="s">
        <v>4200</v>
      </c>
      <c r="W2514" s="191"/>
    </row>
    <row r="2515" spans="1:23" x14ac:dyDescent="0.2">
      <c r="A2515" s="44">
        <v>4038420</v>
      </c>
      <c r="B2515" s="44" t="s">
        <v>3744</v>
      </c>
      <c r="C2515" s="44" t="s">
        <v>3745</v>
      </c>
      <c r="D2515" s="45"/>
      <c r="E2515" s="46">
        <v>3.1105725238791782</v>
      </c>
      <c r="F2515" s="116">
        <v>2012</v>
      </c>
      <c r="G25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5" s="45"/>
      <c r="I2515" s="46">
        <v>0.43</v>
      </c>
      <c r="J2515" s="23">
        <f>(Tabela1[[#This Row],[real]]-1)^3/Tabela1[[#This Row],[Z]]*0.00002</f>
        <v>4.3728278491838468E-4</v>
      </c>
      <c r="K2515" s="111">
        <v>1827.1776483259232</v>
      </c>
      <c r="L2515" s="66">
        <v>2680.3145822511178</v>
      </c>
      <c r="M2515" s="49">
        <v>43118</v>
      </c>
      <c r="N2515" s="22">
        <f>IF(Tabela1[[#This Row],[Entry]]=$B$1,Tabela1[[#This Row],[real]],Tabela1[[#This Row],[L2]]/Tabela1[[#This Row],[days2]])</f>
        <v>3.3210578968778415</v>
      </c>
      <c r="O2515" s="47">
        <f>IF(Tabela1[[#This Row],[Entry]]=$B$1,Tabela1[[#This Row],[real]],Tabela1[[#This Row],[L]]/($B$1-Tabela1[[#This Row],[Entry]]))</f>
        <v>3.3587902033222026</v>
      </c>
      <c r="P2515" s="116">
        <v>550.1794021849696</v>
      </c>
      <c r="Q2515" s="48">
        <f>MIN(500,$B$1-Tabela1[[#This Row],[Entry]])</f>
        <v>500</v>
      </c>
      <c r="R2515" s="46">
        <f>(0.25-Tabela1[[#This Row],[days]]/2000)*$L$2+(Tabela1[[#This Row],[days]]/2000+0.75)*(IF(Tabela1[[#This Row],[real]]&gt;Tabela1[[#This Row],[AV2]],0.4*Tabela1[[#This Row],[real]]+0.6*Tabela1[[#This Row],[AV2]],Tabela1[[#This Row],[AV2]]))</f>
        <v>3.3210578968778415</v>
      </c>
      <c r="S2515" s="47">
        <f>Tabela1[[#This Row],[real]]-Tabela1[[#This Row],[AV2]]</f>
        <v>-0.21048537299866332</v>
      </c>
      <c r="T2515" s="47">
        <f>Tabela1[[#This Row],[real]]/Tabela1[[#This Row],[AV2]]</f>
        <v>0.93662098658486426</v>
      </c>
      <c r="U2515" s="168">
        <v>43118</v>
      </c>
      <c r="V2515" s="191" t="s">
        <v>4106</v>
      </c>
      <c r="W2515" s="191"/>
    </row>
    <row r="2516" spans="1:23" x14ac:dyDescent="0.2">
      <c r="A2516" s="65">
        <v>117269</v>
      </c>
      <c r="B2516" s="65" t="s">
        <v>212</v>
      </c>
      <c r="C2516" s="65" t="s">
        <v>2373</v>
      </c>
      <c r="D2516" s="39"/>
      <c r="E2516" s="41">
        <v>3.3748377797344138</v>
      </c>
      <c r="F2516" s="116">
        <v>2004</v>
      </c>
      <c r="G25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6" s="39"/>
      <c r="I2516" s="41">
        <v>0.67999999999999994</v>
      </c>
      <c r="J2516" s="23">
        <f>(Tabela1[[#This Row],[real]]-1)^3/Tabela1[[#This Row],[Z]]*0.00002</f>
        <v>3.9393351445401011E-4</v>
      </c>
      <c r="K2516" s="66">
        <v>2858.2044275984417</v>
      </c>
      <c r="L2516" s="66">
        <v>4804.1249261677294</v>
      </c>
      <c r="M2516" s="67">
        <v>42409</v>
      </c>
      <c r="N2516" s="22">
        <f>IF(Tabela1[[#This Row],[Entry]]=$B$1,Tabela1[[#This Row],[real]],Tabela1[[#This Row],[L2]]/Tabela1[[#This Row],[days2]])</f>
        <v>3.2492699607111288</v>
      </c>
      <c r="O2516" s="42">
        <f>IF(Tabela1[[#This Row],[Entry]]=$B$1,Tabela1[[#This Row],[real]],Tabela1[[#This Row],[L]]/($B$1-Tabela1[[#This Row],[Entry]]))</f>
        <v>3.1878732091358524</v>
      </c>
      <c r="P2516" s="115">
        <v>879.64510864246586</v>
      </c>
      <c r="Q2516" s="43">
        <f>MIN(500,$B$1-Tabela1[[#This Row],[Entry]])</f>
        <v>500</v>
      </c>
      <c r="R2516" s="41">
        <f>(0.25-Tabela1[[#This Row],[days]]/2000)*$L$2+(Tabela1[[#This Row],[days]]/2000+0.75)*(IF(Tabela1[[#This Row],[real]]&gt;Tabela1[[#This Row],[AV2]],0.4*Tabela1[[#This Row],[real]]+0.6*Tabela1[[#This Row],[AV2]],Tabela1[[#This Row],[AV2]]))</f>
        <v>3.2994970883204431</v>
      </c>
      <c r="S2516" s="42">
        <f>Tabela1[[#This Row],[real]]-Tabela1[[#This Row],[AV2]]</f>
        <v>0.12556781902328495</v>
      </c>
      <c r="T2516" s="64">
        <f>Tabela1[[#This Row],[real]]/Tabela1[[#This Row],[AV2]]</f>
        <v>1.0386449327207652</v>
      </c>
      <c r="U2516" s="168">
        <v>43118</v>
      </c>
      <c r="V2516" s="191" t="s">
        <v>4625</v>
      </c>
      <c r="W2516" s="191"/>
    </row>
    <row r="2517" spans="1:23" x14ac:dyDescent="0.2">
      <c r="A2517" s="10">
        <v>3334936</v>
      </c>
      <c r="B2517" s="10" t="s">
        <v>2141</v>
      </c>
      <c r="C2517" s="10" t="s">
        <v>2142</v>
      </c>
      <c r="E2517" s="21">
        <v>3.3966552722964001</v>
      </c>
      <c r="F2517" s="116">
        <v>2011</v>
      </c>
      <c r="G25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17" s="21">
        <v>0.74999999999999989</v>
      </c>
      <c r="J2517" s="23">
        <f>(Tabela1[[#This Row],[real]]-1)^3/Tabela1[[#This Row],[Z]]*0.00002</f>
        <v>3.6710089641941887E-4</v>
      </c>
      <c r="K2517" s="24">
        <v>2941.9738102309834</v>
      </c>
      <c r="L2517" s="66">
        <v>4979.9404418125196</v>
      </c>
      <c r="M2517" s="1">
        <v>42409</v>
      </c>
      <c r="N2517" s="22">
        <f>IF(Tabela1[[#This Row],[Entry]]=$B$1,Tabela1[[#This Row],[real]],Tabela1[[#This Row],[L2]]/Tabela1[[#This Row],[days2]])</f>
        <v>3.3445008462233794</v>
      </c>
      <c r="O2517" s="22">
        <f>IF(Tabela1[[#This Row],[Entry]]=$B$1,Tabela1[[#This Row],[real]],Tabela1[[#This Row],[L]]/($B$1-Tabela1[[#This Row],[Entry]]))</f>
        <v>3.3045391120189249</v>
      </c>
      <c r="P2517" s="35">
        <v>879.64510864246586</v>
      </c>
      <c r="Q2517" s="3">
        <f>MIN(500,$B$1-Tabela1[[#This Row],[Entry]])</f>
        <v>500</v>
      </c>
      <c r="R2517" s="21">
        <f>(0.25-Tabela1[[#This Row],[days]]/2000)*$L$2+(Tabela1[[#This Row],[days]]/2000+0.75)*(IF(Tabela1[[#This Row],[real]]&gt;Tabela1[[#This Row],[AV2]],0.4*Tabela1[[#This Row],[real]]+0.6*Tabela1[[#This Row],[AV2]],Tabela1[[#This Row],[AV2]]))</f>
        <v>3.3653626166525878</v>
      </c>
      <c r="S2517" s="22">
        <f>Tabela1[[#This Row],[real]]-Tabela1[[#This Row],[AV2]]</f>
        <v>5.2154426073020677E-2</v>
      </c>
      <c r="T2517" s="47">
        <f>Tabela1[[#This Row],[real]]/Tabela1[[#This Row],[AV2]]</f>
        <v>1.0155940836827455</v>
      </c>
      <c r="U2517" s="172">
        <v>43118</v>
      </c>
      <c r="V2517" s="191" t="s">
        <v>4707</v>
      </c>
      <c r="W2517" s="191"/>
    </row>
    <row r="2518" spans="1:23" x14ac:dyDescent="0.2">
      <c r="A2518" s="65">
        <v>4390617</v>
      </c>
      <c r="B2518" s="65" t="s">
        <v>70</v>
      </c>
      <c r="C2518" s="65" t="s">
        <v>953</v>
      </c>
      <c r="D2518" s="39"/>
      <c r="E2518" s="41">
        <v>3.4857390625746252</v>
      </c>
      <c r="F2518" s="116">
        <v>2013</v>
      </c>
      <c r="G25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8" s="39"/>
      <c r="I2518" s="41">
        <v>0.78999999999999992</v>
      </c>
      <c r="J2518" s="23">
        <f>(Tabela1[[#This Row],[real]]-1)^3/Tabela1[[#This Row],[Z]]*0.00002</f>
        <v>3.8883872988575748E-4</v>
      </c>
      <c r="K2518" s="66">
        <v>3165.6472833448865</v>
      </c>
      <c r="L2518" s="66">
        <v>5424.481835177412</v>
      </c>
      <c r="M2518" s="67">
        <v>42409</v>
      </c>
      <c r="N2518" s="22">
        <f>IF(Tabela1[[#This Row],[Entry]]=$B$1,Tabela1[[#This Row],[real]],Tabela1[[#This Row],[L2]]/Tabela1[[#This Row],[days2]])</f>
        <v>3.5987777937290533</v>
      </c>
      <c r="O2518" s="42">
        <f>IF(Tabela1[[#This Row],[Entry]]=$B$1,Tabela1[[#This Row],[real]],Tabela1[[#This Row],[L]]/($B$1-Tabela1[[#This Row],[Entry]]))</f>
        <v>3.5995234473639099</v>
      </c>
      <c r="P2518" s="115">
        <v>879.64510864246586</v>
      </c>
      <c r="Q2518" s="43">
        <f>MIN(500,$B$1-Tabela1[[#This Row],[Entry]])</f>
        <v>500</v>
      </c>
      <c r="R2518" s="41">
        <f>(0.25-Tabela1[[#This Row],[days]]/2000)*$L$2+(Tabela1[[#This Row],[days]]/2000+0.75)*(IF(Tabela1[[#This Row],[real]]&gt;Tabela1[[#This Row],[AV2]],0.4*Tabela1[[#This Row],[real]]+0.6*Tabela1[[#This Row],[AV2]],Tabela1[[#This Row],[AV2]]))</f>
        <v>3.5987777937290533</v>
      </c>
      <c r="S2518" s="42">
        <f>Tabela1[[#This Row],[real]]-Tabela1[[#This Row],[AV2]]</f>
        <v>-0.11303873115442808</v>
      </c>
      <c r="T2518" s="64">
        <f>Tabela1[[#This Row],[real]]/Tabela1[[#This Row],[AV2]]</f>
        <v>0.96858968860166905</v>
      </c>
      <c r="U2518" s="168">
        <v>43118</v>
      </c>
      <c r="V2518" s="191" t="s">
        <v>4233</v>
      </c>
      <c r="W2518" s="191"/>
    </row>
    <row r="2519" spans="1:23" x14ac:dyDescent="0.2">
      <c r="A2519" s="65">
        <v>652254</v>
      </c>
      <c r="B2519" s="65" t="s">
        <v>1206</v>
      </c>
      <c r="C2519" s="65" t="s">
        <v>2217</v>
      </c>
      <c r="D2519" s="39"/>
      <c r="E2519" s="41">
        <v>2.7361733402970225</v>
      </c>
      <c r="F2519" s="116">
        <v>2006</v>
      </c>
      <c r="G25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19" s="39"/>
      <c r="I2519" s="41">
        <v>0.66999999999999993</v>
      </c>
      <c r="J2519" s="23">
        <f>(Tabela1[[#This Row],[real]]-1)^3/Tabela1[[#This Row],[Z]]*0.00002</f>
        <v>1.5621921186174853E-4</v>
      </c>
      <c r="K2519" s="66">
        <v>2290.0823175519263</v>
      </c>
      <c r="L2519" s="66">
        <v>3855.6913723151556</v>
      </c>
      <c r="M2519" s="67">
        <v>42409</v>
      </c>
      <c r="N2519" s="22">
        <f>IF(Tabela1[[#This Row],[Entry]]=$B$1,Tabela1[[#This Row],[real]],Tabela1[[#This Row],[L2]]/Tabela1[[#This Row],[days2]])</f>
        <v>2.6034161902930975</v>
      </c>
      <c r="O2519" s="42">
        <f>IF(Tabela1[[#This Row],[Entry]]=$B$1,Tabela1[[#This Row],[real]],Tabela1[[#This Row],[L]]/($B$1-Tabela1[[#This Row],[Entry]]))</f>
        <v>2.5585211495123792</v>
      </c>
      <c r="P2519" s="115">
        <v>879.64510864246586</v>
      </c>
      <c r="Q2519" s="43">
        <f>MIN(500,$B$1-Tabela1[[#This Row],[Entry]])</f>
        <v>500</v>
      </c>
      <c r="R2519" s="41">
        <f>(0.25-Tabela1[[#This Row],[days]]/2000)*$L$2+(Tabela1[[#This Row],[days]]/2000+0.75)*(IF(Tabela1[[#This Row],[real]]&gt;Tabela1[[#This Row],[AV2]],0.4*Tabela1[[#This Row],[real]]+0.6*Tabela1[[#This Row],[AV2]],Tabela1[[#This Row],[AV2]]))</f>
        <v>2.6565190502946674</v>
      </c>
      <c r="S2519" s="42">
        <f>Tabela1[[#This Row],[real]]-Tabela1[[#This Row],[AV2]]</f>
        <v>0.13275715000392507</v>
      </c>
      <c r="T2519" s="64">
        <f>Tabela1[[#This Row],[real]]/Tabela1[[#This Row],[AV2]]</f>
        <v>1.0509934410406272</v>
      </c>
      <c r="U2519" s="168">
        <v>43117</v>
      </c>
      <c r="V2519" s="191" t="s">
        <v>4629</v>
      </c>
      <c r="W2519" s="191"/>
    </row>
    <row r="2520" spans="1:23" x14ac:dyDescent="0.2">
      <c r="A2520" s="65">
        <v>1603874</v>
      </c>
      <c r="B2520" s="65" t="s">
        <v>2391</v>
      </c>
      <c r="C2520" s="65" t="s">
        <v>2390</v>
      </c>
      <c r="D2520" s="39"/>
      <c r="E2520" s="41">
        <v>3.146617407302863</v>
      </c>
      <c r="F2520" s="116">
        <v>2008</v>
      </c>
      <c r="G25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0" s="39"/>
      <c r="I2520" s="41">
        <v>0.48</v>
      </c>
      <c r="J2520" s="23">
        <f>(Tabela1[[#This Row],[real]]-1)^3/Tabela1[[#This Row],[Z]]*0.00002</f>
        <v>4.1214752739746633E-4</v>
      </c>
      <c r="K2520" s="66">
        <v>2808.5124567941648</v>
      </c>
      <c r="L2520" s="66">
        <v>4781.73744474659</v>
      </c>
      <c r="M2520" s="67">
        <v>42409</v>
      </c>
      <c r="N2520" s="22">
        <f>IF(Tabela1[[#This Row],[Entry]]=$B$1,Tabela1[[#This Row],[real]],Tabela1[[#This Row],[L2]]/Tabela1[[#This Row],[days2]])</f>
        <v>3.1927790300891585</v>
      </c>
      <c r="O2520" s="42">
        <f>IF(Tabela1[[#This Row],[Entry]]=$B$1,Tabela1[[#This Row],[real]],Tabela1[[#This Row],[L]]/($B$1-Tabela1[[#This Row],[Entry]]))</f>
        <v>3.1730175479406704</v>
      </c>
      <c r="P2520" s="115">
        <v>879.64510864246586</v>
      </c>
      <c r="Q2520" s="43">
        <f>MIN(500,$B$1-Tabela1[[#This Row],[Entry]])</f>
        <v>500</v>
      </c>
      <c r="R2520" s="41">
        <f>(0.25-Tabela1[[#This Row],[days]]/2000)*$L$2+(Tabela1[[#This Row],[days]]/2000+0.75)*(IF(Tabela1[[#This Row],[real]]&gt;Tabela1[[#This Row],[AV2]],0.4*Tabela1[[#This Row],[real]]+0.6*Tabela1[[#This Row],[AV2]],Tabela1[[#This Row],[AV2]]))</f>
        <v>3.1927790300891585</v>
      </c>
      <c r="S2520" s="42">
        <f>Tabela1[[#This Row],[real]]-Tabela1[[#This Row],[AV2]]</f>
        <v>-4.6161622786295542E-2</v>
      </c>
      <c r="T2520" s="64">
        <f>Tabela1[[#This Row],[real]]/Tabela1[[#This Row],[AV2]]</f>
        <v>0.98554186733523919</v>
      </c>
      <c r="U2520" s="172">
        <v>43117</v>
      </c>
      <c r="V2520" s="191" t="s">
        <v>3941</v>
      </c>
      <c r="W2520" s="191"/>
    </row>
    <row r="2521" spans="1:23" x14ac:dyDescent="0.2">
      <c r="A2521" s="65">
        <v>6659383</v>
      </c>
      <c r="B2521" s="65" t="s">
        <v>18</v>
      </c>
      <c r="C2521" s="65" t="s">
        <v>2809</v>
      </c>
      <c r="D2521" s="39"/>
      <c r="E2521" s="41">
        <v>3.1638441929267005</v>
      </c>
      <c r="F2521" s="116">
        <v>2015</v>
      </c>
      <c r="G25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1" s="39"/>
      <c r="I2521" s="41">
        <v>0.47</v>
      </c>
      <c r="J2521" s="23">
        <f>(Tabela1[[#This Row],[real]]-1)^3/Tabela1[[#This Row],[Z]]*0.00002</f>
        <v>4.3113183900570304E-4</v>
      </c>
      <c r="K2521" s="66">
        <v>2767.3887925910822</v>
      </c>
      <c r="L2521" s="66">
        <v>4684.9651496095948</v>
      </c>
      <c r="M2521" s="67">
        <v>42482</v>
      </c>
      <c r="N2521" s="22">
        <f>IF(Tabela1[[#This Row],[Entry]]=$B$1,Tabela1[[#This Row],[real]],Tabela1[[#This Row],[L2]]/Tabela1[[#This Row],[days2]])</f>
        <v>3.2722177534171752</v>
      </c>
      <c r="O2521" s="42">
        <f>IF(Tabela1[[#This Row],[Entry]]=$B$1,Tabela1[[#This Row],[real]],Tabela1[[#This Row],[L]]/($B$1-Tabela1[[#This Row],[Entry]]))</f>
        <v>3.2670607737863282</v>
      </c>
      <c r="P2521" s="115">
        <v>845.72268752625018</v>
      </c>
      <c r="Q2521" s="43">
        <f>MIN(500,$B$1-Tabela1[[#This Row],[Entry]])</f>
        <v>500</v>
      </c>
      <c r="R2521" s="41">
        <f>(0.25-Tabela1[[#This Row],[days]]/2000)*$L$2+(Tabela1[[#This Row],[days]]/2000+0.75)*(IF(Tabela1[[#This Row],[real]]&gt;Tabela1[[#This Row],[AV2]],0.4*Tabela1[[#This Row],[real]]+0.6*Tabela1[[#This Row],[AV2]],Tabela1[[#This Row],[AV2]]))</f>
        <v>3.2722177534171752</v>
      </c>
      <c r="S2521" s="42">
        <f>Tabela1[[#This Row],[real]]-Tabela1[[#This Row],[AV2]]</f>
        <v>-0.10837356049047475</v>
      </c>
      <c r="T2521" s="64">
        <f>Tabela1[[#This Row],[real]]/Tabela1[[#This Row],[AV2]]</f>
        <v>0.96688070029040696</v>
      </c>
      <c r="U2521" s="172">
        <v>43117</v>
      </c>
      <c r="V2521" s="191" t="s">
        <v>3993</v>
      </c>
      <c r="W2521" s="191"/>
    </row>
    <row r="2522" spans="1:23" x14ac:dyDescent="0.2">
      <c r="A2522" s="65">
        <v>4982512</v>
      </c>
      <c r="B2522" s="65" t="s">
        <v>3740</v>
      </c>
      <c r="C2522" s="65" t="s">
        <v>3741</v>
      </c>
      <c r="D2522" s="39"/>
      <c r="E2522" s="41">
        <v>3.2009291482549078</v>
      </c>
      <c r="F2522" s="116">
        <v>2013</v>
      </c>
      <c r="G25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2" s="39"/>
      <c r="I2522" s="41">
        <v>0.44</v>
      </c>
      <c r="J2522" s="23">
        <f>(Tabela1[[#This Row],[real]]-1)^3/Tabela1[[#This Row],[Z]]*0.00002</f>
        <v>4.8461349687964442E-4</v>
      </c>
      <c r="K2522" s="66">
        <v>1890.8863745458777</v>
      </c>
      <c r="L2522" s="66">
        <v>2777.4469731168942</v>
      </c>
      <c r="M2522" s="67">
        <v>43117</v>
      </c>
      <c r="N2522" s="22">
        <f>IF(Tabela1[[#This Row],[Entry]]=$B$1,Tabela1[[#This Row],[real]],Tabela1[[#This Row],[L2]]/Tabela1[[#This Row],[days2]])</f>
        <v>3.4339537987927211</v>
      </c>
      <c r="O2522" s="42">
        <f>IF(Tabela1[[#This Row],[Entry]]=$B$1,Tabela1[[#This Row],[real]],Tabela1[[#This Row],[L]]/($B$1-Tabela1[[#This Row],[Entry]]))</f>
        <v>3.4761539087820954</v>
      </c>
      <c r="P2522" s="115">
        <v>550.64409288519221</v>
      </c>
      <c r="Q2522" s="43">
        <f>MIN(500,$B$1-Tabela1[[#This Row],[Entry]])</f>
        <v>500</v>
      </c>
      <c r="R2522" s="41">
        <f>(0.25-Tabela1[[#This Row],[days]]/2000)*$L$2+(Tabela1[[#This Row],[days]]/2000+0.75)*(IF(Tabela1[[#This Row],[real]]&gt;Tabela1[[#This Row],[AV2]],0.4*Tabela1[[#This Row],[real]]+0.6*Tabela1[[#This Row],[AV2]],Tabela1[[#This Row],[AV2]]))</f>
        <v>3.4339537987927211</v>
      </c>
      <c r="S2522" s="42">
        <f>Tabela1[[#This Row],[real]]-Tabela1[[#This Row],[AV2]]</f>
        <v>-0.23302465053781329</v>
      </c>
      <c r="T2522" s="42">
        <f>Tabela1[[#This Row],[real]]/Tabela1[[#This Row],[AV2]]</f>
        <v>0.93214100590994031</v>
      </c>
      <c r="U2522" s="168">
        <v>43117</v>
      </c>
      <c r="V2522" s="191" t="s">
        <v>3947</v>
      </c>
      <c r="W2522" s="191"/>
    </row>
    <row r="2523" spans="1:23" x14ac:dyDescent="0.2">
      <c r="A2523" s="75">
        <v>7798800</v>
      </c>
      <c r="B2523" s="75" t="s">
        <v>3735</v>
      </c>
      <c r="C2523" s="75" t="s">
        <v>3736</v>
      </c>
      <c r="D2523" s="76"/>
      <c r="E2523" s="77">
        <v>2.9276171292981443</v>
      </c>
      <c r="F2523" s="116">
        <v>2016</v>
      </c>
      <c r="G25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3" s="76"/>
      <c r="I2523" s="77">
        <v>0.32999999999999996</v>
      </c>
      <c r="J2523" s="23">
        <f>(Tabela1[[#This Row],[real]]-1)^3/Tabela1[[#This Row],[Z]]*0.00002</f>
        <v>4.3408860589571322E-4</v>
      </c>
      <c r="K2523" s="112">
        <v>1728.1426678015298</v>
      </c>
      <c r="L2523" s="66">
        <v>2539.1980655052721</v>
      </c>
      <c r="M2523" s="79">
        <v>43115</v>
      </c>
      <c r="N2523" s="22">
        <f>IF(Tabela1[[#This Row],[Entry]]=$B$1,Tabela1[[#This Row],[real]],Tabela1[[#This Row],[L2]]/Tabela1[[#This Row],[days2]])</f>
        <v>3.1331141694943039</v>
      </c>
      <c r="O2523" s="64">
        <f>IF(Tabela1[[#This Row],[Entry]]=$B$1,Tabela1[[#This Row],[real]],Tabela1[[#This Row],[L]]/($B$1-Tabela1[[#This Row],[Entry]]))</f>
        <v>3.1700350380839852</v>
      </c>
      <c r="P2523" s="117">
        <v>551.57347428563651</v>
      </c>
      <c r="Q2523" s="78">
        <f>MIN(500,$B$1-Tabela1[[#This Row],[Entry]])</f>
        <v>500</v>
      </c>
      <c r="R2523" s="77">
        <f>(0.25-Tabela1[[#This Row],[days]]/2000)*$L$2+(Tabela1[[#This Row],[days]]/2000+0.75)*(IF(Tabela1[[#This Row],[real]]&gt;Tabela1[[#This Row],[AV2]],0.4*Tabela1[[#This Row],[real]]+0.6*Tabela1[[#This Row],[AV2]],Tabela1[[#This Row],[AV2]]))</f>
        <v>3.1331141694943039</v>
      </c>
      <c r="S2523" s="64">
        <f>Tabela1[[#This Row],[real]]-Tabela1[[#This Row],[AV2]]</f>
        <v>-0.20549704019615955</v>
      </c>
      <c r="T2523" s="64">
        <f>Tabela1[[#This Row],[real]]/Tabela1[[#This Row],[AV2]]</f>
        <v>0.93441125057076124</v>
      </c>
      <c r="U2523" s="168">
        <v>43115</v>
      </c>
      <c r="V2523" s="191" t="s">
        <v>5007</v>
      </c>
      <c r="W2523" s="191"/>
    </row>
    <row r="2524" spans="1:23" x14ac:dyDescent="0.2">
      <c r="A2524" s="65">
        <v>4053475</v>
      </c>
      <c r="B2524" s="65" t="s">
        <v>1265</v>
      </c>
      <c r="C2524" s="65" t="s">
        <v>2289</v>
      </c>
      <c r="D2524" s="39"/>
      <c r="E2524" s="41">
        <v>2.9652370730907167</v>
      </c>
      <c r="F2524" s="116">
        <v>2012</v>
      </c>
      <c r="G25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4" s="39"/>
      <c r="I2524" s="41">
        <v>0.41999999999999993</v>
      </c>
      <c r="J2524" s="23">
        <f>(Tabela1[[#This Row],[real]]-1)^3/Tabela1[[#This Row],[Z]]*0.00002</f>
        <v>3.6143112542704533E-4</v>
      </c>
      <c r="K2524" s="66">
        <v>2439.4182989852848</v>
      </c>
      <c r="L2524" s="66">
        <v>4064.5866691994811</v>
      </c>
      <c r="M2524" s="67">
        <v>42409</v>
      </c>
      <c r="N2524" s="22">
        <f>IF(Tabela1[[#This Row],[Entry]]=$B$1,Tabela1[[#This Row],[real]],Tabela1[[#This Row],[L2]]/Tabela1[[#This Row],[days2]])</f>
        <v>2.7731846343691693</v>
      </c>
      <c r="O2524" s="42">
        <f>IF(Tabela1[[#This Row],[Entry]]=$B$1,Tabela1[[#This Row],[real]],Tabela1[[#This Row],[L]]/($B$1-Tabela1[[#This Row],[Entry]]))</f>
        <v>2.6971378030520778</v>
      </c>
      <c r="P2524" s="115">
        <v>879.64510864246586</v>
      </c>
      <c r="Q2524" s="43">
        <f>MIN(500,$B$1-Tabela1[[#This Row],[Entry]])</f>
        <v>500</v>
      </c>
      <c r="R2524" s="41">
        <f>(0.25-Tabela1[[#This Row],[days]]/2000)*$L$2+(Tabela1[[#This Row],[days]]/2000+0.75)*(IF(Tabela1[[#This Row],[real]]&gt;Tabela1[[#This Row],[AV2]],0.4*Tabela1[[#This Row],[real]]+0.6*Tabela1[[#This Row],[AV2]],Tabela1[[#This Row],[AV2]]))</f>
        <v>2.8500056098577882</v>
      </c>
      <c r="S2524" s="42">
        <f>Tabela1[[#This Row],[real]]-Tabela1[[#This Row],[AV2]]</f>
        <v>0.19205243872154742</v>
      </c>
      <c r="T2524" s="64">
        <f>Tabela1[[#This Row],[real]]/Tabela1[[#This Row],[AV2]]</f>
        <v>1.069253390611417</v>
      </c>
      <c r="U2524" s="168">
        <v>43115</v>
      </c>
      <c r="V2524" s="191" t="s">
        <v>4102</v>
      </c>
      <c r="W2524" s="191"/>
    </row>
    <row r="2525" spans="1:23" x14ac:dyDescent="0.2">
      <c r="A2525" s="65">
        <v>4625357</v>
      </c>
      <c r="B2525" s="65" t="s">
        <v>1644</v>
      </c>
      <c r="C2525" s="65" t="s">
        <v>1645</v>
      </c>
      <c r="D2525" s="39"/>
      <c r="E2525" s="41">
        <v>2.9999592146063931</v>
      </c>
      <c r="F2525" s="116">
        <v>2013</v>
      </c>
      <c r="G25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5" s="39"/>
      <c r="I2525" s="41">
        <v>0.5</v>
      </c>
      <c r="J2525" s="23">
        <f>(Tabela1[[#This Row],[real]]-1)^3/Tabela1[[#This Row],[Z]]*0.00002</f>
        <v>3.1998042341029362E-4</v>
      </c>
      <c r="K2525" s="66">
        <v>2576.427458353251</v>
      </c>
      <c r="L2525" s="66">
        <v>4350.4531857059601</v>
      </c>
      <c r="M2525" s="67">
        <v>42409</v>
      </c>
      <c r="N2525" s="22">
        <f>IF(Tabela1[[#This Row],[Entry]]=$B$1,Tabela1[[#This Row],[real]],Tabela1[[#This Row],[L2]]/Tabela1[[#This Row],[days2]])</f>
        <v>2.9289396746937939</v>
      </c>
      <c r="O2525" s="42">
        <f>IF(Tabela1[[#This Row],[Entry]]=$B$1,Tabela1[[#This Row],[real]],Tabela1[[#This Row],[L]]/($B$1-Tabela1[[#This Row],[Entry]]))</f>
        <v>2.8868302493072062</v>
      </c>
      <c r="P2525" s="115">
        <v>879.64510864246586</v>
      </c>
      <c r="Q2525" s="43">
        <f>MIN(500,$B$1-Tabela1[[#This Row],[Entry]])</f>
        <v>500</v>
      </c>
      <c r="R2525" s="41">
        <f>(0.25-Tabela1[[#This Row],[days]]/2000)*$L$2+(Tabela1[[#This Row],[days]]/2000+0.75)*(IF(Tabela1[[#This Row],[real]]&gt;Tabela1[[#This Row],[AV2]],0.4*Tabela1[[#This Row],[real]]+0.6*Tabela1[[#This Row],[AV2]],Tabela1[[#This Row],[AV2]]))</f>
        <v>2.957347490658834</v>
      </c>
      <c r="S2525" s="42">
        <f>Tabela1[[#This Row],[real]]-Tabela1[[#This Row],[AV2]]</f>
        <v>7.1019539912599239E-2</v>
      </c>
      <c r="T2525" s="64">
        <f>Tabela1[[#This Row],[real]]/Tabela1[[#This Row],[AV2]]</f>
        <v>1.0242475256579069</v>
      </c>
      <c r="U2525" s="168">
        <v>43115</v>
      </c>
      <c r="V2525" s="191" t="s">
        <v>5196</v>
      </c>
      <c r="W2525" s="191"/>
    </row>
    <row r="2526" spans="1:23" x14ac:dyDescent="0.2">
      <c r="A2526" s="65">
        <v>9909</v>
      </c>
      <c r="B2526" s="65" t="s">
        <v>2532</v>
      </c>
      <c r="C2526" s="65" t="s">
        <v>1025</v>
      </c>
      <c r="D2526" s="39"/>
      <c r="E2526" s="41">
        <v>2.7719715801127349</v>
      </c>
      <c r="F2526" s="116">
        <v>2001</v>
      </c>
      <c r="G25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6" s="39"/>
      <c r="I2526" s="41">
        <v>0.47</v>
      </c>
      <c r="J2526" s="23">
        <f>(Tabela1[[#This Row],[real]]-1)^3/Tabela1[[#This Row],[Z]]*0.00002</f>
        <v>2.367567633327564E-4</v>
      </c>
      <c r="K2526" s="66">
        <v>2564.4987975291237</v>
      </c>
      <c r="L2526" s="66">
        <v>4423.6803183755837</v>
      </c>
      <c r="M2526" s="67">
        <v>42409</v>
      </c>
      <c r="N2526" s="22">
        <f>IF(Tabela1[[#This Row],[Entry]]=$B$1,Tabela1[[#This Row],[real]],Tabela1[[#This Row],[L2]]/Tabela1[[#This Row],[days2]])</f>
        <v>2.9153789094409337</v>
      </c>
      <c r="O2526" s="42">
        <f>IF(Tabela1[[#This Row],[Entry]]=$B$1,Tabela1[[#This Row],[real]],Tabela1[[#This Row],[L]]/($B$1-Tabela1[[#This Row],[Entry]]))</f>
        <v>2.9354215782187021</v>
      </c>
      <c r="P2526" s="115">
        <v>879.64510864246586</v>
      </c>
      <c r="Q2526" s="43">
        <f>MIN(500,$B$1-Tabela1[[#This Row],[Entry]])</f>
        <v>500</v>
      </c>
      <c r="R2526" s="41">
        <f>(0.25-Tabela1[[#This Row],[days]]/2000)*$L$2+(Tabela1[[#This Row],[days]]/2000+0.75)*(IF(Tabela1[[#This Row],[real]]&gt;Tabela1[[#This Row],[AV2]],0.4*Tabela1[[#This Row],[real]]+0.6*Tabela1[[#This Row],[AV2]],Tabela1[[#This Row],[AV2]]))</f>
        <v>2.9153789094409337</v>
      </c>
      <c r="S2526" s="42">
        <f>Tabela1[[#This Row],[real]]-Tabela1[[#This Row],[AV2]]</f>
        <v>-0.14340732932819877</v>
      </c>
      <c r="T2526" s="64">
        <f>Tabela1[[#This Row],[real]]/Tabela1[[#This Row],[AV2]]</f>
        <v>0.95081005461629708</v>
      </c>
      <c r="U2526" s="172">
        <v>43114</v>
      </c>
      <c r="V2526" s="191" t="s">
        <v>3941</v>
      </c>
      <c r="W2526" s="191"/>
    </row>
    <row r="2527" spans="1:23" x14ac:dyDescent="0.2">
      <c r="A2527" s="65">
        <v>195012</v>
      </c>
      <c r="B2527" s="65" t="s">
        <v>1252</v>
      </c>
      <c r="C2527" s="65" t="s">
        <v>1253</v>
      </c>
      <c r="D2527" s="39"/>
      <c r="E2527" s="41">
        <v>2.7728722024468446</v>
      </c>
      <c r="F2527" s="116">
        <v>2004</v>
      </c>
      <c r="G25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7" s="39"/>
      <c r="I2527" s="41">
        <v>0.54999999999999993</v>
      </c>
      <c r="J2527" s="23">
        <f>(Tabela1[[#This Row],[real]]-1)^3/Tabela1[[#This Row],[Z]]*0.00002</f>
        <v>2.0262806537911073E-4</v>
      </c>
      <c r="K2527" s="66">
        <v>2394.1020848982698</v>
      </c>
      <c r="L2527" s="66">
        <v>4060.1563669340985</v>
      </c>
      <c r="M2527" s="67">
        <v>42409</v>
      </c>
      <c r="N2527" s="22">
        <f>IF(Tabela1[[#This Row],[Entry]]=$B$1,Tabela1[[#This Row],[real]],Tabela1[[#This Row],[L2]]/Tabela1[[#This Row],[days2]])</f>
        <v>2.7216681606892892</v>
      </c>
      <c r="O2527" s="42">
        <f>IF(Tabela1[[#This Row],[Entry]]=$B$1,Tabela1[[#This Row],[real]],Tabela1[[#This Row],[L]]/($B$1-Tabela1[[#This Row],[Entry]]))</f>
        <v>2.6941979873484394</v>
      </c>
      <c r="P2527" s="115">
        <v>879.64510864246586</v>
      </c>
      <c r="Q2527" s="43">
        <f>MIN(500,$B$1-Tabela1[[#This Row],[Entry]])</f>
        <v>500</v>
      </c>
      <c r="R2527" s="41">
        <f>(0.25-Tabela1[[#This Row],[days]]/2000)*$L$2+(Tabela1[[#This Row],[days]]/2000+0.75)*(IF(Tabela1[[#This Row],[real]]&gt;Tabela1[[#This Row],[AV2]],0.4*Tabela1[[#This Row],[real]]+0.6*Tabela1[[#This Row],[AV2]],Tabela1[[#This Row],[AV2]]))</f>
        <v>2.7421497773923114</v>
      </c>
      <c r="S2527" s="42">
        <f>Tabela1[[#This Row],[real]]-Tabela1[[#This Row],[AV2]]</f>
        <v>5.1204041757555441E-2</v>
      </c>
      <c r="T2527" s="64">
        <f>Tabela1[[#This Row],[real]]/Tabela1[[#This Row],[AV2]]</f>
        <v>1.0188134771524047</v>
      </c>
      <c r="U2527" s="172">
        <v>43114</v>
      </c>
      <c r="V2527" s="191" t="s">
        <v>4007</v>
      </c>
      <c r="W2527" s="191"/>
    </row>
    <row r="2528" spans="1:23" x14ac:dyDescent="0.2">
      <c r="A2528" s="10">
        <v>92695</v>
      </c>
      <c r="B2528" s="10" t="s">
        <v>2177</v>
      </c>
      <c r="C2528" s="10" t="s">
        <v>2178</v>
      </c>
      <c r="E2528" s="21">
        <v>2.9471532047683975</v>
      </c>
      <c r="F2528" s="116">
        <v>1996</v>
      </c>
      <c r="G25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28" s="21">
        <v>0.5</v>
      </c>
      <c r="J2528" s="23">
        <f>(Tabela1[[#This Row],[real]]-1)^3/Tabela1[[#This Row],[Z]]*0.00002</f>
        <v>2.952979028058582E-4</v>
      </c>
      <c r="K2528" s="24">
        <v>2694.6622700499834</v>
      </c>
      <c r="L2528" s="66">
        <v>4628.3840897133769</v>
      </c>
      <c r="M2528" s="1">
        <v>42409</v>
      </c>
      <c r="N2528" s="22">
        <f>IF(Tabela1[[#This Row],[Entry]]=$B$1,Tabela1[[#This Row],[real]],Tabela1[[#This Row],[L2]]/Tabela1[[#This Row],[days2]])</f>
        <v>3.063351621665455</v>
      </c>
      <c r="O2528" s="22">
        <f>IF(Tabela1[[#This Row],[Entry]]=$B$1,Tabela1[[#This Row],[real]],Tabela1[[#This Row],[L]]/($B$1-Tabela1[[#This Row],[Entry]]))</f>
        <v>3.0712568611236741</v>
      </c>
      <c r="P2528" s="35">
        <v>879.64510864246586</v>
      </c>
      <c r="Q2528" s="3">
        <f>MIN(500,$B$1-Tabela1[[#This Row],[Entry]])</f>
        <v>500</v>
      </c>
      <c r="R2528" s="21">
        <f>(0.25-Tabela1[[#This Row],[days]]/2000)*$L$2+(Tabela1[[#This Row],[days]]/2000+0.75)*(IF(Tabela1[[#This Row],[real]]&gt;Tabela1[[#This Row],[AV2]],0.4*Tabela1[[#This Row],[real]]+0.6*Tabela1[[#This Row],[AV2]],Tabela1[[#This Row],[AV2]]))</f>
        <v>3.063351621665455</v>
      </c>
      <c r="S2528" s="22">
        <f>Tabela1[[#This Row],[real]]-Tabela1[[#This Row],[AV2]]</f>
        <v>-0.11619841689705757</v>
      </c>
      <c r="T2528" s="47">
        <f>Tabela1[[#This Row],[real]]/Tabela1[[#This Row],[AV2]]</f>
        <v>0.96206820788209624</v>
      </c>
      <c r="U2528" s="168">
        <v>43114</v>
      </c>
      <c r="V2528" s="191" t="s">
        <v>4004</v>
      </c>
      <c r="W2528" s="191"/>
    </row>
    <row r="2529" spans="1:23" x14ac:dyDescent="0.2">
      <c r="A2529" s="75">
        <v>4891077</v>
      </c>
      <c r="B2529" s="75" t="s">
        <v>3732</v>
      </c>
      <c r="C2529" s="75" t="s">
        <v>3732</v>
      </c>
      <c r="D2529" s="76"/>
      <c r="E2529" s="77">
        <v>3.0276532546210899</v>
      </c>
      <c r="F2529" s="116">
        <v>2013</v>
      </c>
      <c r="G25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29" s="76"/>
      <c r="I2529" s="77">
        <v>0.39999999999999997</v>
      </c>
      <c r="J2529" s="23">
        <f>(Tabela1[[#This Row],[real]]-1)^3/Tabela1[[#This Row],[Z]]*0.00002</f>
        <v>4.1682242084563055E-4</v>
      </c>
      <c r="K2529" s="112">
        <v>1779.3814421561165</v>
      </c>
      <c r="L2529" s="66">
        <v>2613.0257403842843</v>
      </c>
      <c r="M2529" s="79">
        <v>43114</v>
      </c>
      <c r="N2529" s="22">
        <f>IF(Tabela1[[#This Row],[Entry]]=$B$1,Tabela1[[#This Row],[real]],Tabela1[[#This Row],[L2]]/Tabela1[[#This Row],[days2]])</f>
        <v>3.2232942485085214</v>
      </c>
      <c r="O2529" s="64">
        <f>IF(Tabela1[[#This Row],[Entry]]=$B$1,Tabela1[[#This Row],[real]],Tabela1[[#This Row],[L]]/($B$1-Tabela1[[#This Row],[Entry]]))</f>
        <v>3.258136833396863</v>
      </c>
      <c r="P2529" s="117">
        <v>552.03816498585866</v>
      </c>
      <c r="Q2529" s="78">
        <f>MIN(500,$B$1-Tabela1[[#This Row],[Entry]])</f>
        <v>500</v>
      </c>
      <c r="R2529" s="77">
        <f>(0.25-Tabela1[[#This Row],[days]]/2000)*$L$2+(Tabela1[[#This Row],[days]]/2000+0.75)*(IF(Tabela1[[#This Row],[real]]&gt;Tabela1[[#This Row],[AV2]],0.4*Tabela1[[#This Row],[real]]+0.6*Tabela1[[#This Row],[AV2]],Tabela1[[#This Row],[AV2]]))</f>
        <v>3.2232942485085214</v>
      </c>
      <c r="S2529" s="64">
        <f>Tabela1[[#This Row],[real]]-Tabela1[[#This Row],[AV2]]</f>
        <v>-0.1956409938874315</v>
      </c>
      <c r="T2529" s="64">
        <f>Tabela1[[#This Row],[real]]/Tabela1[[#This Row],[AV2]]</f>
        <v>0.93930402290204862</v>
      </c>
      <c r="U2529" s="168">
        <v>43114</v>
      </c>
      <c r="V2529" s="191" t="s">
        <v>4708</v>
      </c>
      <c r="W2529" s="191"/>
    </row>
    <row r="2530" spans="1:23" x14ac:dyDescent="0.2">
      <c r="A2530" s="10">
        <v>1847072</v>
      </c>
      <c r="B2530" s="10" t="s">
        <v>2361</v>
      </c>
      <c r="C2530" s="10" t="s">
        <v>1006</v>
      </c>
      <c r="E2530" s="21">
        <v>3.0778288138499112</v>
      </c>
      <c r="F2530" s="116">
        <v>2008</v>
      </c>
      <c r="G25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30" s="21">
        <v>0.41999999999999993</v>
      </c>
      <c r="J2530" s="23">
        <f>(Tabela1[[#This Row],[real]]-1)^3/Tabela1[[#This Row],[Z]]*0.00002</f>
        <v>4.271791021977768E-4</v>
      </c>
      <c r="K2530" s="24">
        <v>2781.070576352176</v>
      </c>
      <c r="L2530" s="66">
        <v>4749.2494933399284</v>
      </c>
      <c r="M2530" s="1">
        <v>42409</v>
      </c>
      <c r="N2530" s="22">
        <f>IF(Tabela1[[#This Row],[Entry]]=$B$1,Tabela1[[#This Row],[real]],Tabela1[[#This Row],[L2]]/Tabela1[[#This Row],[days2]])</f>
        <v>3.1615824939265931</v>
      </c>
      <c r="O2530" s="22">
        <f>IF(Tabela1[[#This Row],[Entry]]=$B$1,Tabela1[[#This Row],[real]],Tabela1[[#This Row],[L]]/($B$1-Tabela1[[#This Row],[Entry]]))</f>
        <v>3.1514595178101716</v>
      </c>
      <c r="P2530" s="35">
        <v>879.64510864246586</v>
      </c>
      <c r="Q2530" s="3">
        <f>MIN(500,$B$1-Tabela1[[#This Row],[Entry]])</f>
        <v>500</v>
      </c>
      <c r="R2530" s="21">
        <f>(0.25-Tabela1[[#This Row],[days]]/2000)*$L$2+(Tabela1[[#This Row],[days]]/2000+0.75)*(IF(Tabela1[[#This Row],[real]]&gt;Tabela1[[#This Row],[AV2]],0.4*Tabela1[[#This Row],[real]]+0.6*Tabela1[[#This Row],[AV2]],Tabela1[[#This Row],[AV2]]))</f>
        <v>3.1615824939265931</v>
      </c>
      <c r="S2530" s="22">
        <f>Tabela1[[#This Row],[real]]-Tabela1[[#This Row],[AV2]]</f>
        <v>-8.3753680076681825E-2</v>
      </c>
      <c r="T2530" s="47">
        <f>Tabela1[[#This Row],[real]]/Tabela1[[#This Row],[AV2]]</f>
        <v>0.9735089373003637</v>
      </c>
      <c r="U2530" s="168">
        <v>43114</v>
      </c>
      <c r="V2530" s="191" t="s">
        <v>4983</v>
      </c>
      <c r="W2530" s="191"/>
    </row>
    <row r="2531" spans="1:23" x14ac:dyDescent="0.2">
      <c r="A2531" s="65">
        <v>33232</v>
      </c>
      <c r="B2531" s="65" t="s">
        <v>2984</v>
      </c>
      <c r="C2531" s="65" t="s">
        <v>2985</v>
      </c>
      <c r="D2531" s="39"/>
      <c r="E2531" s="41">
        <v>3.0073608337674416</v>
      </c>
      <c r="F2531" s="116">
        <v>1990</v>
      </c>
      <c r="G25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1" s="39"/>
      <c r="I2531" s="41">
        <v>0.41</v>
      </c>
      <c r="J2531" s="23">
        <f>(Tabela1[[#This Row],[real]]-1)^3/Tabela1[[#This Row],[Z]]*0.00002</f>
        <v>3.9456856074515011E-4</v>
      </c>
      <c r="K2531" s="66">
        <v>2508.2566918369566</v>
      </c>
      <c r="L2531" s="66">
        <v>4192.2408531088795</v>
      </c>
      <c r="M2531" s="67">
        <v>42611</v>
      </c>
      <c r="N2531" s="22">
        <f>IF(Tabela1[[#This Row],[Entry]]=$B$1,Tabela1[[#This Row],[real]],Tabela1[[#This Row],[L2]]/Tabela1[[#This Row],[days2]])</f>
        <v>3.1920695279467459</v>
      </c>
      <c r="O2531" s="42">
        <f>IF(Tabela1[[#This Row],[Entry]]=$B$1,Tabela1[[#This Row],[real]],Tabela1[[#This Row],[L]]/($B$1-Tabela1[[#This Row],[Entry]]))</f>
        <v>3.2124450981677239</v>
      </c>
      <c r="P2531" s="115">
        <v>785.7775871975939</v>
      </c>
      <c r="Q2531" s="43">
        <f>MIN(500,$B$1-Tabela1[[#This Row],[Entry]])</f>
        <v>500</v>
      </c>
      <c r="R2531" s="41">
        <f>(0.25-Tabela1[[#This Row],[days]]/2000)*$L$2+(Tabela1[[#This Row],[days]]/2000+0.75)*(IF(Tabela1[[#This Row],[real]]&gt;Tabela1[[#This Row],[AV2]],0.4*Tabela1[[#This Row],[real]]+0.6*Tabela1[[#This Row],[AV2]],Tabela1[[#This Row],[AV2]]))</f>
        <v>3.1920695279467459</v>
      </c>
      <c r="S2531" s="42">
        <f>Tabela1[[#This Row],[real]]-Tabela1[[#This Row],[AV2]]</f>
        <v>-0.18470869417930436</v>
      </c>
      <c r="T2531" s="64">
        <f>Tabela1[[#This Row],[real]]/Tabela1[[#This Row],[AV2]]</f>
        <v>0.94213512814737599</v>
      </c>
      <c r="U2531" s="168">
        <v>43110</v>
      </c>
      <c r="V2531" s="191" t="s">
        <v>4290</v>
      </c>
      <c r="W2531" s="191"/>
    </row>
    <row r="2532" spans="1:23" x14ac:dyDescent="0.2">
      <c r="A2532" s="75">
        <v>16104</v>
      </c>
      <c r="B2532" s="75" t="s">
        <v>1688</v>
      </c>
      <c r="C2532" s="75" t="s">
        <v>3725</v>
      </c>
      <c r="D2532" s="76"/>
      <c r="E2532" s="77">
        <v>3.0288720576444814</v>
      </c>
      <c r="F2532" s="116">
        <v>2000</v>
      </c>
      <c r="G25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2" s="76"/>
      <c r="I2532" s="77">
        <v>0.36999999999999994</v>
      </c>
      <c r="J2532" s="23">
        <f>(Tabela1[[#This Row],[real]]-1)^3/Tabela1[[#This Row],[Z]]*0.00002</f>
        <v>4.5143190992610822E-4</v>
      </c>
      <c r="K2532" s="112">
        <v>1797.3198043683974</v>
      </c>
      <c r="L2532" s="66">
        <v>2646.8975956879822</v>
      </c>
      <c r="M2532" s="79">
        <v>43110</v>
      </c>
      <c r="N2532" s="22">
        <f>IF(Tabela1[[#This Row],[Entry]]=$B$1,Tabela1[[#This Row],[real]],Tabela1[[#This Row],[L2]]/Tabela1[[#This Row],[days2]])</f>
        <v>3.2448632844924776</v>
      </c>
      <c r="O2532" s="64">
        <f>IF(Tabela1[[#This Row],[Entry]]=$B$1,Tabela1[[#This Row],[real]],Tabela1[[#This Row],[L]]/($B$1-Tabela1[[#This Row],[Entry]]))</f>
        <v>3.283992054203452</v>
      </c>
      <c r="P2532" s="117">
        <v>553.89692778674726</v>
      </c>
      <c r="Q2532" s="78">
        <f>MIN(500,$B$1-Tabela1[[#This Row],[Entry]])</f>
        <v>500</v>
      </c>
      <c r="R2532" s="77">
        <f>(0.25-Tabela1[[#This Row],[days]]/2000)*$L$2+(Tabela1[[#This Row],[days]]/2000+0.75)*(IF(Tabela1[[#This Row],[real]]&gt;Tabela1[[#This Row],[AV2]],0.4*Tabela1[[#This Row],[real]]+0.6*Tabela1[[#This Row],[AV2]],Tabela1[[#This Row],[AV2]]))</f>
        <v>3.2448632844924776</v>
      </c>
      <c r="S2532" s="64">
        <f>Tabela1[[#This Row],[real]]-Tabela1[[#This Row],[AV2]]</f>
        <v>-0.21599122684799621</v>
      </c>
      <c r="T2532" s="64">
        <f>Tabela1[[#This Row],[real]]/Tabela1[[#This Row],[AV2]]</f>
        <v>0.93343595464245299</v>
      </c>
      <c r="U2532" s="168">
        <v>43110</v>
      </c>
      <c r="V2532" s="191" t="s">
        <v>4808</v>
      </c>
      <c r="W2532" s="191"/>
    </row>
    <row r="2533" spans="1:23" x14ac:dyDescent="0.2">
      <c r="A2533" s="65">
        <v>3035724</v>
      </c>
      <c r="B2533" s="65" t="s">
        <v>336</v>
      </c>
      <c r="C2533" s="65" t="s">
        <v>337</v>
      </c>
      <c r="D2533" s="39"/>
      <c r="E2533" s="41">
        <v>3.2162180458380742</v>
      </c>
      <c r="F2533" s="116">
        <v>2011</v>
      </c>
      <c r="G25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3" s="39"/>
      <c r="I2533" s="41">
        <v>0.6399999999999999</v>
      </c>
      <c r="J2533" s="23">
        <f>(Tabela1[[#This Row],[real]]-1)^3/Tabela1[[#This Row],[Z]]*0.00002</f>
        <v>3.4016332051224499E-4</v>
      </c>
      <c r="K2533" s="66">
        <v>3018.7363877359758</v>
      </c>
      <c r="L2533" s="66">
        <v>5218.0040325960044</v>
      </c>
      <c r="M2533" s="67">
        <v>42409</v>
      </c>
      <c r="N2533" s="22">
        <f>IF(Tabela1[[#This Row],[Entry]]=$B$1,Tabela1[[#This Row],[real]],Tabela1[[#This Row],[L2]]/Tabela1[[#This Row],[days2]])</f>
        <v>3.431766240813543</v>
      </c>
      <c r="O2533" s="42">
        <f>IF(Tabela1[[#This Row],[Entry]]=$B$1,Tabela1[[#This Row],[real]],Tabela1[[#This Row],[L]]/($B$1-Tabela1[[#This Row],[Entry]]))</f>
        <v>3.4625109705348405</v>
      </c>
      <c r="P2533" s="115">
        <v>879.64510864246586</v>
      </c>
      <c r="Q2533" s="43">
        <f>MIN(500,$B$1-Tabela1[[#This Row],[Entry]])</f>
        <v>500</v>
      </c>
      <c r="R2533" s="41">
        <f>(0.25-Tabela1[[#This Row],[days]]/2000)*$L$2+(Tabela1[[#This Row],[days]]/2000+0.75)*(IF(Tabela1[[#This Row],[real]]&gt;Tabela1[[#This Row],[AV2]],0.4*Tabela1[[#This Row],[real]]+0.6*Tabela1[[#This Row],[AV2]],Tabela1[[#This Row],[AV2]]))</f>
        <v>3.431766240813543</v>
      </c>
      <c r="S2533" s="42">
        <f>Tabela1[[#This Row],[real]]-Tabela1[[#This Row],[AV2]]</f>
        <v>-0.21554819497546873</v>
      </c>
      <c r="T2533" s="64">
        <f>Tabela1[[#This Row],[real]]/Tabela1[[#This Row],[AV2]]</f>
        <v>0.93719030381149437</v>
      </c>
      <c r="U2533" s="168">
        <v>43109</v>
      </c>
      <c r="V2533" s="191" t="s">
        <v>4298</v>
      </c>
      <c r="W2533" s="191"/>
    </row>
    <row r="2534" spans="1:23" x14ac:dyDescent="0.2">
      <c r="A2534" s="75">
        <v>7284437</v>
      </c>
      <c r="B2534" s="75" t="s">
        <v>3602</v>
      </c>
      <c r="C2534" s="75" t="s">
        <v>3721</v>
      </c>
      <c r="D2534" s="76"/>
      <c r="E2534" s="77">
        <v>2.7843073289160913</v>
      </c>
      <c r="F2534" s="116">
        <v>2016</v>
      </c>
      <c r="G25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4" s="76"/>
      <c r="I2534" s="77">
        <v>0.28999999999999998</v>
      </c>
      <c r="J2534" s="23">
        <f>(Tabela1[[#This Row],[real]]-1)^3/Tabela1[[#This Row],[Z]]*0.00002</f>
        <v>3.9177883973706424E-4</v>
      </c>
      <c r="K2534" s="112">
        <v>1648.0358341978067</v>
      </c>
      <c r="L2534" s="66">
        <v>2427.0423481678499</v>
      </c>
      <c r="M2534" s="79">
        <v>43108</v>
      </c>
      <c r="N2534" s="22">
        <f>IF(Tabela1[[#This Row],[Entry]]=$B$1,Tabela1[[#This Row],[real]],Tabela1[[#This Row],[L2]]/Tabela1[[#This Row],[days2]])</f>
        <v>2.9703635298263755</v>
      </c>
      <c r="O2534" s="64">
        <f>IF(Tabela1[[#This Row],[Entry]]=$B$1,Tabela1[[#This Row],[real]],Tabela1[[#This Row],[L]]/($B$1-Tabela1[[#This Row],[Entry]]))</f>
        <v>3.0037652823859529</v>
      </c>
      <c r="P2534" s="117">
        <v>554.82630918719167</v>
      </c>
      <c r="Q2534" s="78">
        <f>MIN(500,$B$1-Tabela1[[#This Row],[Entry]])</f>
        <v>500</v>
      </c>
      <c r="R2534" s="77">
        <f>(0.25-Tabela1[[#This Row],[days]]/2000)*$L$2+(Tabela1[[#This Row],[days]]/2000+0.75)*(IF(Tabela1[[#This Row],[real]]&gt;Tabela1[[#This Row],[AV2]],0.4*Tabela1[[#This Row],[real]]+0.6*Tabela1[[#This Row],[AV2]],Tabela1[[#This Row],[AV2]]))</f>
        <v>2.9703635298263755</v>
      </c>
      <c r="S2534" s="64">
        <f>Tabela1[[#This Row],[real]]-Tabela1[[#This Row],[AV2]]</f>
        <v>-0.18605620091028419</v>
      </c>
      <c r="T2534" s="64">
        <f>Tabela1[[#This Row],[real]]/Tabela1[[#This Row],[AV2]]</f>
        <v>0.93736248137911937</v>
      </c>
      <c r="U2534" s="168">
        <v>43108</v>
      </c>
      <c r="V2534" s="191" t="s">
        <v>5005</v>
      </c>
      <c r="W2534" s="191"/>
    </row>
    <row r="2535" spans="1:23" x14ac:dyDescent="0.2">
      <c r="A2535" s="65">
        <v>3146</v>
      </c>
      <c r="B2535" s="65" t="s">
        <v>2529</v>
      </c>
      <c r="C2535" s="65" t="s">
        <v>967</v>
      </c>
      <c r="D2535" s="39"/>
      <c r="E2535" s="41">
        <v>2.994857307594772</v>
      </c>
      <c r="F2535" s="116">
        <v>1985</v>
      </c>
      <c r="G25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5" s="39"/>
      <c r="I2535" s="41">
        <v>0.47</v>
      </c>
      <c r="J2535" s="23">
        <f>(Tabela1[[#This Row],[real]]-1)^3/Tabela1[[#This Row],[Z]]*0.00002</f>
        <v>3.3780622292927916E-4</v>
      </c>
      <c r="K2535" s="66">
        <v>2706.0306778353111</v>
      </c>
      <c r="L2535" s="66">
        <v>4630.0810332381652</v>
      </c>
      <c r="M2535" s="67">
        <v>42409</v>
      </c>
      <c r="N2535" s="22">
        <f>IF(Tabela1[[#This Row],[Entry]]=$B$1,Tabela1[[#This Row],[real]],Tabela1[[#This Row],[L2]]/Tabela1[[#This Row],[days2]])</f>
        <v>3.0762754788820006</v>
      </c>
      <c r="O2535" s="42">
        <f>IF(Tabela1[[#This Row],[Entry]]=$B$1,Tabela1[[#This Row],[real]],Tabela1[[#This Row],[L]]/($B$1-Tabela1[[#This Row],[Entry]]))</f>
        <v>3.0723829019496782</v>
      </c>
      <c r="P2535" s="115">
        <v>879.64510864246586</v>
      </c>
      <c r="Q2535" s="43">
        <f>MIN(500,$B$1-Tabela1[[#This Row],[Entry]])</f>
        <v>500</v>
      </c>
      <c r="R2535" s="41">
        <f>(0.25-Tabela1[[#This Row],[days]]/2000)*$L$2+(Tabela1[[#This Row],[days]]/2000+0.75)*(IF(Tabela1[[#This Row],[real]]&gt;Tabela1[[#This Row],[AV2]],0.4*Tabela1[[#This Row],[real]]+0.6*Tabela1[[#This Row],[AV2]],Tabela1[[#This Row],[AV2]]))</f>
        <v>3.0762754788820006</v>
      </c>
      <c r="S2535" s="42">
        <f>Tabela1[[#This Row],[real]]-Tabela1[[#This Row],[AV2]]</f>
        <v>-8.1418171287228613E-2</v>
      </c>
      <c r="T2535" s="64">
        <f>Tabela1[[#This Row],[real]]/Tabela1[[#This Row],[AV2]]</f>
        <v>0.97353352394928616</v>
      </c>
      <c r="U2535" s="168">
        <v>43108</v>
      </c>
      <c r="V2535" s="191" t="s">
        <v>4057</v>
      </c>
      <c r="W2535" s="191"/>
    </row>
    <row r="2536" spans="1:23" x14ac:dyDescent="0.2">
      <c r="A2536" s="65">
        <v>4564111</v>
      </c>
      <c r="B2536" s="65" t="s">
        <v>1924</v>
      </c>
      <c r="C2536" s="65" t="s">
        <v>1925</v>
      </c>
      <c r="D2536" s="39"/>
      <c r="E2536" s="41">
        <v>2.5151098272269272</v>
      </c>
      <c r="F2536" s="116">
        <v>2013</v>
      </c>
      <c r="G25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6" s="39"/>
      <c r="I2536" s="41">
        <v>0.51</v>
      </c>
      <c r="J2536" s="23">
        <f>(Tabela1[[#This Row],[real]]-1)^3/Tabela1[[#This Row],[Z]]*0.00002</f>
        <v>1.3639302605545007E-4</v>
      </c>
      <c r="K2536" s="66">
        <v>2275.7200413308242</v>
      </c>
      <c r="L2536" s="66">
        <v>3911.96614142613</v>
      </c>
      <c r="M2536" s="67">
        <v>42409</v>
      </c>
      <c r="N2536" s="22">
        <f>IF(Tabela1[[#This Row],[Entry]]=$B$1,Tabela1[[#This Row],[real]],Tabela1[[#This Row],[L2]]/Tabela1[[#This Row],[days2]])</f>
        <v>2.5870888372731198</v>
      </c>
      <c r="O2536" s="42">
        <f>IF(Tabela1[[#This Row],[Entry]]=$B$1,Tabela1[[#This Row],[real]],Tabela1[[#This Row],[L]]/($B$1-Tabela1[[#This Row],[Entry]]))</f>
        <v>2.595863398424771</v>
      </c>
      <c r="P2536" s="115">
        <v>879.64510864246586</v>
      </c>
      <c r="Q2536" s="43">
        <f>MIN(500,$B$1-Tabela1[[#This Row],[Entry]])</f>
        <v>500</v>
      </c>
      <c r="R2536" s="559">
        <f>(0.25-Tabela1[[#This Row],[days]]/2000)*$L$2+(Tabela1[[#This Row],[days]]/2000+0.75)*(IF(Tabela1[[#This Row],[real]]&gt;Tabela1[[#This Row],[AV2]],0.4*Tabela1[[#This Row],[real]]+0.6*Tabela1[[#This Row],[AV2]],Tabela1[[#This Row],[AV2]]))</f>
        <v>2.5870888372731198</v>
      </c>
      <c r="S2536" s="42">
        <f>Tabela1[[#This Row],[real]]-Tabela1[[#This Row],[AV2]]</f>
        <v>-7.197901004619256E-2</v>
      </c>
      <c r="T2536" s="64">
        <f>Tabela1[[#This Row],[real]]/Tabela1[[#This Row],[AV2]]</f>
        <v>0.97217760402767583</v>
      </c>
      <c r="U2536" s="168">
        <v>43107</v>
      </c>
      <c r="V2536" s="191" t="s">
        <v>3972</v>
      </c>
      <c r="W2536" s="191"/>
    </row>
    <row r="2537" spans="1:23" x14ac:dyDescent="0.2">
      <c r="A2537" s="65">
        <v>207026</v>
      </c>
      <c r="B2537" s="65" t="s">
        <v>1704</v>
      </c>
      <c r="C2537" s="65" t="s">
        <v>1705</v>
      </c>
      <c r="D2537" s="39"/>
      <c r="E2537" s="41">
        <v>2.9410995910269175</v>
      </c>
      <c r="F2537" s="116">
        <v>2004</v>
      </c>
      <c r="G25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7" s="39"/>
      <c r="I2537" s="41">
        <v>0.7</v>
      </c>
      <c r="J2537" s="23">
        <f>(Tabela1[[#This Row],[real]]-1)^3/Tabela1[[#This Row],[Z]]*0.00002</f>
        <v>2.08965894304592E-4</v>
      </c>
      <c r="K2537" s="66">
        <v>2570.7238546798408</v>
      </c>
      <c r="L2537" s="66">
        <v>4374.5983504358792</v>
      </c>
      <c r="M2537" s="67">
        <v>42409</v>
      </c>
      <c r="N2537" s="22">
        <f>IF(Tabela1[[#This Row],[Entry]]=$B$1,Tabela1[[#This Row],[real]],Tabela1[[#This Row],[L2]]/Tabela1[[#This Row],[days2]])</f>
        <v>2.9224556919860261</v>
      </c>
      <c r="O2537" s="42">
        <f>IF(Tabela1[[#This Row],[Entry]]=$B$1,Tabela1[[#This Row],[real]],Tabela1[[#This Row],[L]]/($B$1-Tabela1[[#This Row],[Entry]]))</f>
        <v>2.9028522564272587</v>
      </c>
      <c r="P2537" s="115">
        <v>879.64510864246586</v>
      </c>
      <c r="Q2537" s="43">
        <f>MIN(500,$B$1-Tabela1[[#This Row],[Entry]])</f>
        <v>500</v>
      </c>
      <c r="R2537" s="41">
        <f>(0.25-Tabela1[[#This Row],[days]]/2000)*$L$2+(Tabela1[[#This Row],[days]]/2000+0.75)*(IF(Tabela1[[#This Row],[real]]&gt;Tabela1[[#This Row],[AV2]],0.4*Tabela1[[#This Row],[real]]+0.6*Tabela1[[#This Row],[AV2]],Tabela1[[#This Row],[AV2]]))</f>
        <v>2.9299132516023825</v>
      </c>
      <c r="S2537" s="42">
        <f>Tabela1[[#This Row],[real]]-Tabela1[[#This Row],[AV2]]</f>
        <v>1.8643899040891476E-2</v>
      </c>
      <c r="T2537" s="64">
        <f>Tabela1[[#This Row],[real]]/Tabela1[[#This Row],[AV2]]</f>
        <v>1.0063795318067668</v>
      </c>
      <c r="U2537" s="168">
        <v>43107</v>
      </c>
      <c r="V2537" s="191" t="s">
        <v>4689</v>
      </c>
      <c r="W2537" s="191"/>
    </row>
    <row r="2538" spans="1:23" x14ac:dyDescent="0.2">
      <c r="A2538" s="65">
        <v>6173</v>
      </c>
      <c r="B2538" s="65" t="s">
        <v>2583</v>
      </c>
      <c r="C2538" s="65" t="s">
        <v>2747</v>
      </c>
      <c r="D2538" s="39"/>
      <c r="E2538" s="41">
        <v>3.1220390990011988</v>
      </c>
      <c r="F2538" s="116">
        <v>1984</v>
      </c>
      <c r="G25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38" s="39"/>
      <c r="I2538" s="41">
        <v>0.51</v>
      </c>
      <c r="J2538" s="23">
        <f>(Tabela1[[#This Row],[real]]-1)^3/Tabela1[[#This Row],[Z]]*0.00002</f>
        <v>3.7473129539343969E-4</v>
      </c>
      <c r="K2538" s="66">
        <v>2662.4734594000297</v>
      </c>
      <c r="L2538" s="66">
        <v>4482.6886588960033</v>
      </c>
      <c r="M2538" s="67">
        <v>42434</v>
      </c>
      <c r="N2538" s="22">
        <f>IF(Tabela1[[#This Row],[Entry]]=$B$1,Tabela1[[#This Row],[real]],Tabela1[[#This Row],[L2]]/Tabela1[[#This Row],[days2]])</f>
        <v>3.0672673539051662</v>
      </c>
      <c r="O2538" s="42">
        <f>IF(Tabela1[[#This Row],[Entry]]=$B$1,Tabela1[[#This Row],[real]],Tabela1[[#This Row],[L]]/($B$1-Tabela1[[#This Row],[Entry]]))</f>
        <v>3.0247561800917699</v>
      </c>
      <c r="P2538" s="115">
        <v>868.02784113691189</v>
      </c>
      <c r="Q2538" s="43">
        <f>MIN(500,$B$1-Tabela1[[#This Row],[Entry]])</f>
        <v>500</v>
      </c>
      <c r="R2538" s="41">
        <f>(0.25-Tabela1[[#This Row],[days]]/2000)*$L$2+(Tabela1[[#This Row],[days]]/2000+0.75)*(IF(Tabela1[[#This Row],[real]]&gt;Tabela1[[#This Row],[AV2]],0.4*Tabela1[[#This Row],[real]]+0.6*Tabela1[[#This Row],[AV2]],Tabela1[[#This Row],[AV2]]))</f>
        <v>3.0891760519435794</v>
      </c>
      <c r="S2538" s="42">
        <f>Tabela1[[#This Row],[real]]-Tabela1[[#This Row],[AV2]]</f>
        <v>5.4771745096032554E-2</v>
      </c>
      <c r="T2538" s="64">
        <f>Tabela1[[#This Row],[real]]/Tabela1[[#This Row],[AV2]]</f>
        <v>1.0178568539277473</v>
      </c>
      <c r="U2538" s="168">
        <v>43107</v>
      </c>
      <c r="V2538" s="191" t="s">
        <v>4509</v>
      </c>
      <c r="W2538" s="191"/>
    </row>
    <row r="2539" spans="1:23" x14ac:dyDescent="0.2">
      <c r="A2539" s="10">
        <v>19392</v>
      </c>
      <c r="B2539" s="10" t="s">
        <v>972</v>
      </c>
      <c r="C2539" s="10" t="s">
        <v>2617</v>
      </c>
      <c r="E2539" s="21">
        <v>3.1544979533473847</v>
      </c>
      <c r="F2539" s="116">
        <v>1995</v>
      </c>
      <c r="G25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39" s="21">
        <v>0.49</v>
      </c>
      <c r="J2539" s="23">
        <f>(Tabela1[[#This Row],[real]]-1)^3/Tabela1[[#This Row],[Z]]*0.00002</f>
        <v>4.0819922256181282E-4</v>
      </c>
      <c r="K2539" s="24">
        <v>2819.346406717415</v>
      </c>
      <c r="L2539" s="66">
        <v>4802.606076791225</v>
      </c>
      <c r="M2539" s="1">
        <v>42409</v>
      </c>
      <c r="N2539" s="22">
        <f>IF(Tabela1[[#This Row],[Entry]]=$B$1,Tabela1[[#This Row],[real]],Tabela1[[#This Row],[L2]]/Tabela1[[#This Row],[days2]])</f>
        <v>3.2050953037963699</v>
      </c>
      <c r="O2539" s="22">
        <f>IF(Tabela1[[#This Row],[Entry]]=$B$1,Tabela1[[#This Row],[real]],Tabela1[[#This Row],[L]]/($B$1-Tabela1[[#This Row],[Entry]]))</f>
        <v>3.1868653462450065</v>
      </c>
      <c r="P2539" s="35">
        <v>879.64510864246586</v>
      </c>
      <c r="Q2539" s="3">
        <f>MIN(500,$B$1-Tabela1[[#This Row],[Entry]])</f>
        <v>500</v>
      </c>
      <c r="R2539" s="21">
        <f>(0.25-Tabela1[[#This Row],[days]]/2000)*$L$2+(Tabela1[[#This Row],[days]]/2000+0.75)*(IF(Tabela1[[#This Row],[real]]&gt;Tabela1[[#This Row],[AV2]],0.4*Tabela1[[#This Row],[real]]+0.6*Tabela1[[#This Row],[AV2]],Tabela1[[#This Row],[AV2]]))</f>
        <v>3.2050953037963699</v>
      </c>
      <c r="S2539" s="22">
        <f>Tabela1[[#This Row],[real]]-Tabela1[[#This Row],[AV2]]</f>
        <v>-5.0597350448985168E-2</v>
      </c>
      <c r="T2539" s="47">
        <f>Tabela1[[#This Row],[real]]/Tabela1[[#This Row],[AV2]]</f>
        <v>0.98421346460772829</v>
      </c>
      <c r="U2539" s="172">
        <v>43107</v>
      </c>
      <c r="V2539" s="191" t="s">
        <v>4884</v>
      </c>
      <c r="W2539" s="191"/>
    </row>
    <row r="2540" spans="1:23" x14ac:dyDescent="0.2">
      <c r="A2540" s="65">
        <v>4039130</v>
      </c>
      <c r="B2540" s="65" t="s">
        <v>134</v>
      </c>
      <c r="C2540" s="65" t="s">
        <v>2822</v>
      </c>
      <c r="D2540" s="39"/>
      <c r="E2540" s="41">
        <v>3.380552254035103</v>
      </c>
      <c r="F2540" s="116">
        <v>2012</v>
      </c>
      <c r="G25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0" s="39"/>
      <c r="I2540" s="41">
        <v>0.53999999999999992</v>
      </c>
      <c r="J2540" s="23">
        <f>(Tabela1[[#This Row],[real]]-1)^3/Tabela1[[#This Row],[Z]]*0.00002</f>
        <v>4.9965402744545225E-4</v>
      </c>
      <c r="K2540" s="66">
        <v>2891.2142937561744</v>
      </c>
      <c r="L2540" s="66">
        <v>4860.582556139354</v>
      </c>
      <c r="M2540" s="67">
        <v>42498</v>
      </c>
      <c r="N2540" s="22">
        <f>IF(Tabela1[[#This Row],[Entry]]=$B$1,Tabela1[[#This Row],[real]],Tabela1[[#This Row],[L2]]/Tabela1[[#This Row],[days2]])</f>
        <v>3.4489525653020761</v>
      </c>
      <c r="O2540" s="42">
        <f>IF(Tabela1[[#This Row],[Entry]]=$B$1,Tabela1[[#This Row],[real]],Tabela1[[#This Row],[L]]/($B$1-Tabela1[[#This Row],[Entry]]))</f>
        <v>3.4277733118049043</v>
      </c>
      <c r="P2540" s="115">
        <v>838.28763632269545</v>
      </c>
      <c r="Q2540" s="43">
        <f>MIN(500,$B$1-Tabela1[[#This Row],[Entry]])</f>
        <v>500</v>
      </c>
      <c r="R2540" s="41">
        <f>(0.25-Tabela1[[#This Row],[days]]/2000)*$L$2+(Tabela1[[#This Row],[days]]/2000+0.75)*(IF(Tabela1[[#This Row],[real]]&gt;Tabela1[[#This Row],[AV2]],0.4*Tabela1[[#This Row],[real]]+0.6*Tabela1[[#This Row],[AV2]],Tabela1[[#This Row],[AV2]]))</f>
        <v>3.4489525653020761</v>
      </c>
      <c r="S2540" s="42">
        <f>Tabela1[[#This Row],[real]]-Tabela1[[#This Row],[AV2]]</f>
        <v>-6.8400311266973102E-2</v>
      </c>
      <c r="T2540" s="64">
        <f>Tabela1[[#This Row],[real]]/Tabela1[[#This Row],[AV2]]</f>
        <v>0.98016780168126716</v>
      </c>
      <c r="U2540" s="172">
        <v>43107</v>
      </c>
      <c r="V2540" s="191" t="s">
        <v>4094</v>
      </c>
      <c r="W2540" s="191"/>
    </row>
    <row r="2541" spans="1:23" x14ac:dyDescent="0.2">
      <c r="A2541" s="65">
        <v>383849</v>
      </c>
      <c r="B2541" s="65" t="s">
        <v>2128</v>
      </c>
      <c r="C2541" s="65" t="s">
        <v>2129</v>
      </c>
      <c r="D2541" s="39"/>
      <c r="E2541" s="41">
        <v>2.9471764108935345</v>
      </c>
      <c r="F2541" s="116">
        <v>2005</v>
      </c>
      <c r="G25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1" s="39"/>
      <c r="I2541" s="41">
        <v>0.6399999999999999</v>
      </c>
      <c r="J2541" s="23">
        <f>(Tabela1[[#This Row],[real]]-1)^3/Tabela1[[#This Row],[Z]]*0.00002</f>
        <v>2.3070973514971349E-4</v>
      </c>
      <c r="K2541" s="66">
        <v>2417.4391563789254</v>
      </c>
      <c r="L2541" s="66">
        <v>4039.6512814164244</v>
      </c>
      <c r="M2541" s="67">
        <v>42409</v>
      </c>
      <c r="N2541" s="22">
        <f>IF(Tabela1[[#This Row],[Entry]]=$B$1,Tabela1[[#This Row],[real]],Tabela1[[#This Row],[L2]]/Tabela1[[#This Row],[days2]])</f>
        <v>2.7481982593067542</v>
      </c>
      <c r="O2541" s="42">
        <f>IF(Tabela1[[#This Row],[Entry]]=$B$1,Tabela1[[#This Row],[real]],Tabela1[[#This Row],[L]]/($B$1-Tabela1[[#This Row],[Entry]]))</f>
        <v>2.6805914276154108</v>
      </c>
      <c r="P2541" s="115">
        <v>879.64510864246586</v>
      </c>
      <c r="Q2541" s="43">
        <f>MIN(500,$B$1-Tabela1[[#This Row],[Entry]])</f>
        <v>500</v>
      </c>
      <c r="R2541" s="41">
        <f>(0.25-Tabela1[[#This Row],[days]]/2000)*$L$2+(Tabela1[[#This Row],[days]]/2000+0.75)*(IF(Tabela1[[#This Row],[real]]&gt;Tabela1[[#This Row],[AV2]],0.4*Tabela1[[#This Row],[real]]+0.6*Tabela1[[#This Row],[AV2]],Tabela1[[#This Row],[AV2]]))</f>
        <v>2.827789519941466</v>
      </c>
      <c r="S2541" s="42">
        <f>Tabela1[[#This Row],[real]]-Tabela1[[#This Row],[AV2]]</f>
        <v>0.19897815158678034</v>
      </c>
      <c r="T2541" s="64">
        <f>Tabela1[[#This Row],[real]]/Tabela1[[#This Row],[AV2]]</f>
        <v>1.0724031284544127</v>
      </c>
      <c r="U2541" s="172">
        <v>43106</v>
      </c>
      <c r="V2541" s="191" t="s">
        <v>4172</v>
      </c>
      <c r="W2541" s="191"/>
    </row>
    <row r="2542" spans="1:23" x14ac:dyDescent="0.2">
      <c r="A2542" s="65">
        <v>5082529</v>
      </c>
      <c r="B2542" s="65" t="s">
        <v>1628</v>
      </c>
      <c r="C2542" s="65" t="s">
        <v>2585</v>
      </c>
      <c r="D2542" s="39"/>
      <c r="E2542" s="41">
        <v>2.9981647172465515</v>
      </c>
      <c r="F2542" s="116">
        <v>2014</v>
      </c>
      <c r="G25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2" s="39"/>
      <c r="I2542" s="41">
        <v>0.49</v>
      </c>
      <c r="J2542" s="23">
        <f>(Tabela1[[#This Row],[real]]-1)^3/Tabela1[[#This Row],[Z]]*0.00002</f>
        <v>3.2563252287157613E-4</v>
      </c>
      <c r="K2542" s="66">
        <v>2581.0965373562562</v>
      </c>
      <c r="L2542" s="66">
        <v>4361.205313683462</v>
      </c>
      <c r="M2542" s="67">
        <v>42409</v>
      </c>
      <c r="N2542" s="22">
        <f>IF(Tabela1[[#This Row],[Entry]]=$B$1,Tabela1[[#This Row],[real]],Tabela1[[#This Row],[L2]]/Tabela1[[#This Row],[days2]])</f>
        <v>2.9342475868928521</v>
      </c>
      <c r="O2542" s="42">
        <f>IF(Tabela1[[#This Row],[Entry]]=$B$1,Tabela1[[#This Row],[real]],Tabela1[[#This Row],[L]]/($B$1-Tabela1[[#This Row],[Entry]]))</f>
        <v>2.8939650389405851</v>
      </c>
      <c r="P2542" s="115">
        <v>879.64510864246586</v>
      </c>
      <c r="Q2542" s="43">
        <f>MIN(500,$B$1-Tabela1[[#This Row],[Entry]])</f>
        <v>500</v>
      </c>
      <c r="R2542" s="41">
        <f>(0.25-Tabela1[[#This Row],[days]]/2000)*$L$2+(Tabela1[[#This Row],[days]]/2000+0.75)*(IF(Tabela1[[#This Row],[real]]&gt;Tabela1[[#This Row],[AV2]],0.4*Tabela1[[#This Row],[real]]+0.6*Tabela1[[#This Row],[AV2]],Tabela1[[#This Row],[AV2]]))</f>
        <v>2.9598144390343322</v>
      </c>
      <c r="S2542" s="42">
        <f>Tabela1[[#This Row],[real]]-Tabela1[[#This Row],[AV2]]</f>
        <v>6.3917130353699392E-2</v>
      </c>
      <c r="T2542" s="64">
        <f>Tabela1[[#This Row],[real]]/Tabela1[[#This Row],[AV2]]</f>
        <v>1.0217831414905867</v>
      </c>
      <c r="U2542" s="168">
        <v>43104</v>
      </c>
      <c r="V2542" s="191" t="s">
        <v>4225</v>
      </c>
      <c r="W2542" s="191"/>
    </row>
    <row r="2543" spans="1:23" x14ac:dyDescent="0.2">
      <c r="A2543" s="65">
        <v>6158294</v>
      </c>
      <c r="B2543" s="65" t="s">
        <v>2768</v>
      </c>
      <c r="C2543" s="65" t="s">
        <v>2769</v>
      </c>
      <c r="D2543" s="39"/>
      <c r="E2543" s="41">
        <v>3.1245068632191413</v>
      </c>
      <c r="F2543" s="116">
        <v>2015</v>
      </c>
      <c r="G25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3" s="39"/>
      <c r="I2543" s="41">
        <v>0.5</v>
      </c>
      <c r="J2543" s="23">
        <f>(Tabela1[[#This Row],[real]]-1)^3/Tabela1[[#This Row],[Z]]*0.00002</f>
        <v>3.8356096851396588E-4</v>
      </c>
      <c r="K2543" s="66">
        <v>2659.9491064845656</v>
      </c>
      <c r="L2543" s="66">
        <v>4475.1204275890559</v>
      </c>
      <c r="M2543" s="67">
        <v>42442</v>
      </c>
      <c r="N2543" s="22">
        <f>IF(Tabela1[[#This Row],[Entry]]=$B$1,Tabela1[[#This Row],[real]],Tabela1[[#This Row],[L2]]/Tabela1[[#This Row],[days2]])</f>
        <v>3.0775394654842945</v>
      </c>
      <c r="O2543" s="42">
        <f>IF(Tabela1[[#This Row],[Entry]]=$B$1,Tabela1[[#This Row],[real]],Tabela1[[#This Row],[L]]/($B$1-Tabela1[[#This Row],[Entry]]))</f>
        <v>3.0360382819464422</v>
      </c>
      <c r="P2543" s="115">
        <v>864.3103155351364</v>
      </c>
      <c r="Q2543" s="43">
        <f>MIN(500,$B$1-Tabela1[[#This Row],[Entry]])</f>
        <v>500</v>
      </c>
      <c r="R2543" s="41">
        <f>(0.25-Tabela1[[#This Row],[days]]/2000)*$L$2+(Tabela1[[#This Row],[days]]/2000+0.75)*(IF(Tabela1[[#This Row],[real]]&gt;Tabela1[[#This Row],[AV2]],0.4*Tabela1[[#This Row],[real]]+0.6*Tabela1[[#This Row],[AV2]],Tabela1[[#This Row],[AV2]]))</f>
        <v>3.0963264245782334</v>
      </c>
      <c r="S2543" s="42">
        <f>Tabela1[[#This Row],[real]]-Tabela1[[#This Row],[AV2]]</f>
        <v>4.6967397734846816E-2</v>
      </c>
      <c r="T2543" s="64">
        <f>Tabela1[[#This Row],[real]]/Tabela1[[#This Row],[AV2]]</f>
        <v>1.0152613470149134</v>
      </c>
      <c r="U2543" s="168">
        <v>43104</v>
      </c>
      <c r="V2543" s="191" t="s">
        <v>4188</v>
      </c>
      <c r="W2543" s="191"/>
    </row>
    <row r="2544" spans="1:23" x14ac:dyDescent="0.2">
      <c r="A2544" s="65">
        <v>3380439</v>
      </c>
      <c r="B2544" s="65" t="s">
        <v>711</v>
      </c>
      <c r="C2544" s="65" t="s">
        <v>2928</v>
      </c>
      <c r="D2544" s="39"/>
      <c r="E2544" s="41">
        <v>3.2420315995925009</v>
      </c>
      <c r="F2544" s="116">
        <v>2011</v>
      </c>
      <c r="G25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4" s="39"/>
      <c r="I2544" s="41">
        <v>0.49</v>
      </c>
      <c r="J2544" s="23">
        <f>(Tabela1[[#This Row],[real]]-1)^3/Tabela1[[#This Row],[Z]]*0.00002</f>
        <v>4.6000134721789433E-4</v>
      </c>
      <c r="K2544" s="66">
        <v>2687.0712531426502</v>
      </c>
      <c r="L2544" s="66">
        <v>4478.6928540489698</v>
      </c>
      <c r="M2544" s="67">
        <v>42593</v>
      </c>
      <c r="N2544" s="22">
        <f>IF(Tabela1[[#This Row],[Entry]]=$B$1,Tabela1[[#This Row],[real]],Tabela1[[#This Row],[L2]]/Tabela1[[#This Row],[days2]])</f>
        <v>3.3836155072287752</v>
      </c>
      <c r="O2544" s="42">
        <f>IF(Tabela1[[#This Row],[Entry]]=$B$1,Tabela1[[#This Row],[real]],Tabela1[[#This Row],[L]]/($B$1-Tabela1[[#This Row],[Entry]]))</f>
        <v>3.3852553696515266</v>
      </c>
      <c r="P2544" s="115">
        <v>794.14201980159271</v>
      </c>
      <c r="Q2544" s="43">
        <f>MIN(500,$B$1-Tabela1[[#This Row],[Entry]])</f>
        <v>500</v>
      </c>
      <c r="R2544" s="41">
        <f>(0.25-Tabela1[[#This Row],[days]]/2000)*$L$2+(Tabela1[[#This Row],[days]]/2000+0.75)*(IF(Tabela1[[#This Row],[real]]&gt;Tabela1[[#This Row],[AV2]],0.4*Tabela1[[#This Row],[real]]+0.6*Tabela1[[#This Row],[AV2]],Tabela1[[#This Row],[AV2]]))</f>
        <v>3.3836155072287752</v>
      </c>
      <c r="S2544" s="42">
        <f>Tabela1[[#This Row],[real]]-Tabela1[[#This Row],[AV2]]</f>
        <v>-0.14158390763627438</v>
      </c>
      <c r="T2544" s="64">
        <f>Tabela1[[#This Row],[real]]/Tabela1[[#This Row],[AV2]]</f>
        <v>0.95815602945021572</v>
      </c>
      <c r="U2544" s="168">
        <v>43104</v>
      </c>
      <c r="V2544" s="191" t="s">
        <v>5051</v>
      </c>
      <c r="W2544" s="191"/>
    </row>
    <row r="2545" spans="1:23" x14ac:dyDescent="0.2">
      <c r="A2545" s="65">
        <v>98089</v>
      </c>
      <c r="B2545" s="65" t="s">
        <v>387</v>
      </c>
      <c r="C2545" s="65" t="s">
        <v>387</v>
      </c>
      <c r="D2545" s="39"/>
      <c r="E2545" s="41">
        <v>2.7937903070180177</v>
      </c>
      <c r="F2545" s="116">
        <v>1981</v>
      </c>
      <c r="G25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5" s="39"/>
      <c r="I2545" s="41">
        <v>0.43999999999999995</v>
      </c>
      <c r="J2545" s="23">
        <f>(Tabela1[[#This Row],[real]]-1)^3/Tabela1[[#This Row],[Z]]*0.00002</f>
        <v>2.6235680774168245E-4</v>
      </c>
      <c r="K2545" s="66">
        <v>2456.932039508918</v>
      </c>
      <c r="L2545" s="66">
        <v>4180.4717593999994</v>
      </c>
      <c r="M2545" s="67">
        <v>42409</v>
      </c>
      <c r="N2545" s="22">
        <f>IF(Tabela1[[#This Row],[Entry]]=$B$1,Tabela1[[#This Row],[real]],Tabela1[[#This Row],[L2]]/Tabela1[[#This Row],[days2]])</f>
        <v>2.7930946416568374</v>
      </c>
      <c r="O2545" s="42">
        <f>IF(Tabela1[[#This Row],[Entry]]=$B$1,Tabela1[[#This Row],[real]],Tabela1[[#This Row],[L]]/($B$1-Tabela1[[#This Row],[Entry]]))</f>
        <v>2.7740356731254145</v>
      </c>
      <c r="P2545" s="115">
        <v>879.64510864246586</v>
      </c>
      <c r="Q2545" s="43">
        <f>MIN(500,$B$1-Tabela1[[#This Row],[Entry]])</f>
        <v>500</v>
      </c>
      <c r="R2545" s="41">
        <f>(0.25-Tabela1[[#This Row],[days]]/2000)*$L$2+(Tabela1[[#This Row],[days]]/2000+0.75)*(IF(Tabela1[[#This Row],[real]]&gt;Tabela1[[#This Row],[AV2]],0.4*Tabela1[[#This Row],[real]]+0.6*Tabela1[[#This Row],[AV2]],Tabela1[[#This Row],[AV2]]))</f>
        <v>2.7933729078013094</v>
      </c>
      <c r="S2545" s="42">
        <f>Tabela1[[#This Row],[real]]-Tabela1[[#This Row],[AV2]]</f>
        <v>6.9566536118026434E-4</v>
      </c>
      <c r="T2545" s="64">
        <f>Tabela1[[#This Row],[real]]/Tabela1[[#This Row],[AV2]]</f>
        <v>1.0002490661615273</v>
      </c>
      <c r="U2545" s="172">
        <v>43102</v>
      </c>
      <c r="V2545" s="191" t="s">
        <v>4947</v>
      </c>
      <c r="W2545" s="191"/>
    </row>
    <row r="2546" spans="1:23" x14ac:dyDescent="0.2">
      <c r="A2546" s="65">
        <v>9402</v>
      </c>
      <c r="B2546" s="65" t="s">
        <v>2520</v>
      </c>
      <c r="C2546" s="65" t="s">
        <v>874</v>
      </c>
      <c r="D2546" s="39"/>
      <c r="E2546" s="41">
        <v>2.9653465835433366</v>
      </c>
      <c r="F2546" s="116">
        <v>1997</v>
      </c>
      <c r="G25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6" s="39"/>
      <c r="I2546" s="41">
        <v>0.49</v>
      </c>
      <c r="J2546" s="23">
        <f>(Tabela1[[#This Row],[real]]-1)^3/Tabela1[[#This Row],[Z]]*0.00002</f>
        <v>3.0984989976637925E-4</v>
      </c>
      <c r="K2546" s="66">
        <v>2679.4951280735872</v>
      </c>
      <c r="L2546" s="66">
        <v>4587.6364562115887</v>
      </c>
      <c r="M2546" s="67">
        <v>42409</v>
      </c>
      <c r="N2546" s="22">
        <f>IF(Tabela1[[#This Row],[Entry]]=$B$1,Tabela1[[#This Row],[real]],Tabela1[[#This Row],[L2]]/Tabela1[[#This Row],[days2]])</f>
        <v>3.0461092794670166</v>
      </c>
      <c r="O2546" s="42">
        <f>IF(Tabela1[[#This Row],[Entry]]=$B$1,Tabela1[[#This Row],[real]],Tabela1[[#This Row],[L]]/($B$1-Tabela1[[#This Row],[Entry]]))</f>
        <v>3.0442179536905036</v>
      </c>
      <c r="P2546" s="115">
        <v>879.64510864246586</v>
      </c>
      <c r="Q2546" s="43">
        <f>MIN(500,$B$1-Tabela1[[#This Row],[Entry]])</f>
        <v>500</v>
      </c>
      <c r="R2546" s="41">
        <f>(0.25-Tabela1[[#This Row],[days]]/2000)*$L$2+(Tabela1[[#This Row],[days]]/2000+0.75)*(IF(Tabela1[[#This Row],[real]]&gt;Tabela1[[#This Row],[AV2]],0.4*Tabela1[[#This Row],[real]]+0.6*Tabela1[[#This Row],[AV2]],Tabela1[[#This Row],[AV2]]))</f>
        <v>3.0461092794670166</v>
      </c>
      <c r="S2546" s="42">
        <f>Tabela1[[#This Row],[real]]-Tabela1[[#This Row],[AV2]]</f>
        <v>-8.0762695923680017E-2</v>
      </c>
      <c r="T2546" s="64">
        <f>Tabela1[[#This Row],[real]]/Tabela1[[#This Row],[AV2]]</f>
        <v>0.97348660585879865</v>
      </c>
      <c r="U2546" s="168">
        <v>43102</v>
      </c>
      <c r="V2546" s="191" t="s">
        <v>3940</v>
      </c>
      <c r="W2546" s="191"/>
    </row>
    <row r="2547" spans="1:23" x14ac:dyDescent="0.2">
      <c r="A2547" s="65">
        <v>925307</v>
      </c>
      <c r="B2547" s="65" t="s">
        <v>1229</v>
      </c>
      <c r="C2547" s="65" t="s">
        <v>1230</v>
      </c>
      <c r="D2547" s="39"/>
      <c r="E2547" s="41">
        <v>3.0562693399656502</v>
      </c>
      <c r="F2547" s="116">
        <v>2000</v>
      </c>
      <c r="G25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7" s="39"/>
      <c r="I2547" s="41">
        <v>0.57999999999999996</v>
      </c>
      <c r="J2547" s="23">
        <f>(Tabela1[[#This Row],[real]]-1)^3/Tabela1[[#This Row],[Z]]*0.00002</f>
        <v>2.9980716115400526E-4</v>
      </c>
      <c r="K2547" s="66">
        <v>2578.4647793353438</v>
      </c>
      <c r="L2547" s="66">
        <v>4336.8963852569977</v>
      </c>
      <c r="M2547" s="67">
        <v>42409</v>
      </c>
      <c r="N2547" s="22">
        <f>IF(Tabela1[[#This Row],[Entry]]=$B$1,Tabela1[[#This Row],[real]],Tabela1[[#This Row],[L2]]/Tabela1[[#This Row],[days2]])</f>
        <v>2.9312557462118143</v>
      </c>
      <c r="O2547" s="42">
        <f>IF(Tabela1[[#This Row],[Entry]]=$B$1,Tabela1[[#This Row],[real]],Tabela1[[#This Row],[L]]/($B$1-Tabela1[[#This Row],[Entry]]))</f>
        <v>2.8778343631433296</v>
      </c>
      <c r="P2547" s="115">
        <v>879.64510864246586</v>
      </c>
      <c r="Q2547" s="43">
        <f>MIN(500,$B$1-Tabela1[[#This Row],[Entry]])</f>
        <v>500</v>
      </c>
      <c r="R2547" s="41">
        <f>(0.25-Tabela1[[#This Row],[days]]/2000)*$L$2+(Tabela1[[#This Row],[days]]/2000+0.75)*(IF(Tabela1[[#This Row],[real]]&gt;Tabela1[[#This Row],[AV2]],0.4*Tabela1[[#This Row],[real]]+0.6*Tabela1[[#This Row],[AV2]],Tabela1[[#This Row],[AV2]]))</f>
        <v>2.9812611837133485</v>
      </c>
      <c r="S2547" s="42">
        <f>Tabela1[[#This Row],[real]]-Tabela1[[#This Row],[AV2]]</f>
        <v>0.12501359375383592</v>
      </c>
      <c r="T2547" s="64">
        <f>Tabela1[[#This Row],[real]]/Tabela1[[#This Row],[AV2]]</f>
        <v>1.04264847716389</v>
      </c>
      <c r="U2547" s="168">
        <v>43102</v>
      </c>
      <c r="V2547" s="191" t="s">
        <v>5203</v>
      </c>
      <c r="W2547" s="191"/>
    </row>
    <row r="2548" spans="1:23" x14ac:dyDescent="0.2">
      <c r="A2548" s="65">
        <v>2588871</v>
      </c>
      <c r="B2548" s="65" t="s">
        <v>2442</v>
      </c>
      <c r="C2548" s="65" t="s">
        <v>530</v>
      </c>
      <c r="D2548" s="39"/>
      <c r="E2548" s="41">
        <v>3.255938419868198</v>
      </c>
      <c r="F2548" s="116">
        <v>2009</v>
      </c>
      <c r="G25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8" s="39"/>
      <c r="I2548" s="41">
        <v>0.5</v>
      </c>
      <c r="J2548" s="23">
        <f>(Tabela1[[#This Row],[real]]-1)^3/Tabela1[[#This Row],[Z]]*0.00002</f>
        <v>4.5924211995086852E-4</v>
      </c>
      <c r="K2548" s="66">
        <v>2779.0998217202496</v>
      </c>
      <c r="L2548" s="66">
        <v>4671.5266720263799</v>
      </c>
      <c r="M2548" s="67">
        <v>42409</v>
      </c>
      <c r="N2548" s="22">
        <f>IF(Tabela1[[#This Row],[Entry]]=$B$1,Tabela1[[#This Row],[real]],Tabela1[[#This Row],[L2]]/Tabela1[[#This Row],[days2]])</f>
        <v>3.1593420965065837</v>
      </c>
      <c r="O2548" s="42">
        <f>IF(Tabela1[[#This Row],[Entry]]=$B$1,Tabela1[[#This Row],[real]],Tabela1[[#This Row],[L]]/($B$1-Tabela1[[#This Row],[Entry]]))</f>
        <v>3.0998849847553949</v>
      </c>
      <c r="P2548" s="115">
        <v>879.64510864246586</v>
      </c>
      <c r="Q2548" s="43">
        <f>MIN(500,$B$1-Tabela1[[#This Row],[Entry]])</f>
        <v>500</v>
      </c>
      <c r="R2548" s="41">
        <f>(0.25-Tabela1[[#This Row],[days]]/2000)*$L$2+(Tabela1[[#This Row],[days]]/2000+0.75)*(IF(Tabela1[[#This Row],[real]]&gt;Tabela1[[#This Row],[AV2]],0.4*Tabela1[[#This Row],[real]]+0.6*Tabela1[[#This Row],[AV2]],Tabela1[[#This Row],[AV2]]))</f>
        <v>3.1979806258512298</v>
      </c>
      <c r="S2548" s="42">
        <f>Tabela1[[#This Row],[real]]-Tabela1[[#This Row],[AV2]]</f>
        <v>9.6596323361614278E-2</v>
      </c>
      <c r="T2548" s="64">
        <f>Tabela1[[#This Row],[real]]/Tabela1[[#This Row],[AV2]]</f>
        <v>1.030574822355713</v>
      </c>
      <c r="U2548" s="168">
        <v>43102</v>
      </c>
      <c r="V2548" s="191" t="s">
        <v>4557</v>
      </c>
      <c r="W2548" s="191"/>
    </row>
    <row r="2549" spans="1:23" x14ac:dyDescent="0.2">
      <c r="A2549" s="65">
        <v>3912541</v>
      </c>
      <c r="B2549" s="65" t="s">
        <v>241</v>
      </c>
      <c r="C2549" s="65" t="s">
        <v>2587</v>
      </c>
      <c r="D2549" s="39"/>
      <c r="E2549" s="41">
        <v>3.0984609554547857</v>
      </c>
      <c r="F2549" s="116">
        <v>2012</v>
      </c>
      <c r="G25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49" s="39"/>
      <c r="I2549" s="41">
        <v>0.48</v>
      </c>
      <c r="J2549" s="23">
        <f>(Tabela1[[#This Row],[real]]-1)^3/Tabela1[[#This Row],[Z]]*0.00002</f>
        <v>3.850272233153105E-4</v>
      </c>
      <c r="K2549" s="66">
        <v>2814.1908758574859</v>
      </c>
      <c r="L2549" s="66">
        <v>4817.790743719569</v>
      </c>
      <c r="M2549" s="67">
        <v>42409</v>
      </c>
      <c r="N2549" s="22">
        <f>IF(Tabela1[[#This Row],[Entry]]=$B$1,Tabela1[[#This Row],[real]],Tabela1[[#This Row],[L2]]/Tabela1[[#This Row],[days2]])</f>
        <v>3.1992343823755878</v>
      </c>
      <c r="O2549" s="42">
        <f>IF(Tabela1[[#This Row],[Entry]]=$B$1,Tabela1[[#This Row],[real]],Tabela1[[#This Row],[L]]/($B$1-Tabela1[[#This Row],[Entry]]))</f>
        <v>3.1969414357794088</v>
      </c>
      <c r="P2549" s="115">
        <v>879.64510864246586</v>
      </c>
      <c r="Q2549" s="43">
        <f>MIN(500,$B$1-Tabela1[[#This Row],[Entry]])</f>
        <v>500</v>
      </c>
      <c r="R2549" s="41">
        <f>(0.25-Tabela1[[#This Row],[days]]/2000)*$L$2+(Tabela1[[#This Row],[days]]/2000+0.75)*(IF(Tabela1[[#This Row],[real]]&gt;Tabela1[[#This Row],[AV2]],0.4*Tabela1[[#This Row],[real]]+0.6*Tabela1[[#This Row],[AV2]],Tabela1[[#This Row],[AV2]]))</f>
        <v>3.1992343823755878</v>
      </c>
      <c r="S2549" s="42">
        <f>Tabela1[[#This Row],[real]]-Tabela1[[#This Row],[AV2]]</f>
        <v>-0.10077342692080205</v>
      </c>
      <c r="T2549" s="64">
        <f>Tabela1[[#This Row],[real]]/Tabela1[[#This Row],[AV2]]</f>
        <v>0.96850076772244087</v>
      </c>
      <c r="U2549" s="172">
        <v>43101</v>
      </c>
      <c r="V2549" s="191" t="s">
        <v>5129</v>
      </c>
      <c r="W2549" s="191"/>
    </row>
    <row r="2550" spans="1:23" x14ac:dyDescent="0.2">
      <c r="A2550" s="75">
        <v>3038142</v>
      </c>
      <c r="B2550" s="75" t="s">
        <v>2818</v>
      </c>
      <c r="C2550" s="75" t="s">
        <v>3711</v>
      </c>
      <c r="D2550" s="76"/>
      <c r="E2550" s="77">
        <v>2.8014493285971964</v>
      </c>
      <c r="F2550" s="116">
        <v>2010</v>
      </c>
      <c r="G25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0" s="76"/>
      <c r="I2550" s="77">
        <v>0.38</v>
      </c>
      <c r="J2550" s="23">
        <f>(Tabela1[[#This Row],[real]]-1)^3/Tabela1[[#This Row],[Z]]*0.00002</f>
        <v>3.0768941157881095E-4</v>
      </c>
      <c r="K2550" s="112">
        <v>1648.112428263448</v>
      </c>
      <c r="L2550" s="66">
        <v>2431.3499706514244</v>
      </c>
      <c r="M2550" s="79">
        <v>43097</v>
      </c>
      <c r="N2550" s="22">
        <f>IF(Tabela1[[#This Row],[Entry]]=$B$1,Tabela1[[#This Row],[real]],Tabela1[[#This Row],[L2]]/Tabela1[[#This Row],[days2]])</f>
        <v>2.9433842716926386</v>
      </c>
      <c r="O2550" s="64">
        <f>IF(Tabela1[[#This Row],[Entry]]=$B$1,Tabela1[[#This Row],[real]],Tabela1[[#This Row],[L]]/($B$1-Tabela1[[#This Row],[Entry]]))</f>
        <v>2.968681282846672</v>
      </c>
      <c r="P2550" s="117">
        <v>559.93790688963475</v>
      </c>
      <c r="Q2550" s="78">
        <f>MIN(500,$B$1-Tabela1[[#This Row],[Entry]])</f>
        <v>500</v>
      </c>
      <c r="R2550" s="77">
        <f>(0.25-Tabela1[[#This Row],[days]]/2000)*$L$2+(Tabela1[[#This Row],[days]]/2000+0.75)*(IF(Tabela1[[#This Row],[real]]&gt;Tabela1[[#This Row],[AV2]],0.4*Tabela1[[#This Row],[real]]+0.6*Tabela1[[#This Row],[AV2]],Tabela1[[#This Row],[AV2]]))</f>
        <v>2.9433842716926386</v>
      </c>
      <c r="S2550" s="64">
        <f>Tabela1[[#This Row],[real]]-Tabela1[[#This Row],[AV2]]</f>
        <v>-0.14193494309544219</v>
      </c>
      <c r="T2550" s="64">
        <f>Tabela1[[#This Row],[real]]/Tabela1[[#This Row],[AV2]]</f>
        <v>0.95177831706839278</v>
      </c>
      <c r="U2550" s="168">
        <v>43097</v>
      </c>
      <c r="V2550" s="191" t="s">
        <v>5131</v>
      </c>
      <c r="W2550" s="191"/>
    </row>
    <row r="2551" spans="1:23" x14ac:dyDescent="0.2">
      <c r="A2551" s="65">
        <v>1562098</v>
      </c>
      <c r="B2551" s="65" t="s">
        <v>941</v>
      </c>
      <c r="C2551" s="65" t="s">
        <v>2530</v>
      </c>
      <c r="D2551" s="39"/>
      <c r="E2551" s="41">
        <v>2.9070418444028787</v>
      </c>
      <c r="F2551" s="116">
        <v>2008</v>
      </c>
      <c r="G25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1" s="39"/>
      <c r="I2551" s="41">
        <v>0.51</v>
      </c>
      <c r="J2551" s="23">
        <f>(Tabela1[[#This Row],[real]]-1)^3/Tabela1[[#This Row],[Z]]*0.00002</f>
        <v>2.7198220287195826E-4</v>
      </c>
      <c r="K2551" s="66">
        <v>2640.9146281227636</v>
      </c>
      <c r="L2551" s="66">
        <v>4531.6369500012952</v>
      </c>
      <c r="M2551" s="67">
        <v>42409</v>
      </c>
      <c r="N2551" s="22">
        <f>IF(Tabela1[[#This Row],[Entry]]=$B$1,Tabela1[[#This Row],[real]],Tabela1[[#This Row],[L2]]/Tabela1[[#This Row],[days2]])</f>
        <v>3.0022501144790321</v>
      </c>
      <c r="O2551" s="42">
        <f>IF(Tabela1[[#This Row],[Entry]]=$B$1,Tabela1[[#This Row],[real]],Tabela1[[#This Row],[L]]/($B$1-Tabela1[[#This Row],[Entry]]))</f>
        <v>3.0070583609829429</v>
      </c>
      <c r="P2551" s="115">
        <v>879.64510864246586</v>
      </c>
      <c r="Q2551" s="43">
        <f>MIN(500,$B$1-Tabela1[[#This Row],[Entry]])</f>
        <v>500</v>
      </c>
      <c r="R2551" s="41">
        <f>(0.25-Tabela1[[#This Row],[days]]/2000)*$L$2+(Tabela1[[#This Row],[days]]/2000+0.75)*(IF(Tabela1[[#This Row],[real]]&gt;Tabela1[[#This Row],[AV2]],0.4*Tabela1[[#This Row],[real]]+0.6*Tabela1[[#This Row],[AV2]],Tabela1[[#This Row],[AV2]]))</f>
        <v>3.0022501144790321</v>
      </c>
      <c r="S2551" s="42">
        <f>Tabela1[[#This Row],[real]]-Tabela1[[#This Row],[AV2]]</f>
        <v>-9.5208270076153401E-2</v>
      </c>
      <c r="T2551" s="64">
        <f>Tabela1[[#This Row],[real]]/Tabela1[[#This Row],[AV2]]</f>
        <v>0.96828769541318693</v>
      </c>
      <c r="U2551" s="172">
        <v>43097</v>
      </c>
      <c r="V2551" s="191" t="s">
        <v>4636</v>
      </c>
      <c r="W2551" s="191"/>
    </row>
    <row r="2552" spans="1:23" x14ac:dyDescent="0.2">
      <c r="A2552" s="44">
        <v>184726</v>
      </c>
      <c r="B2552" s="44" t="s">
        <v>3611</v>
      </c>
      <c r="C2552" s="33" t="s">
        <v>3705</v>
      </c>
      <c r="D2552" s="45"/>
      <c r="E2552" s="46">
        <v>2.7899633673870898</v>
      </c>
      <c r="F2552" s="116">
        <v>2004</v>
      </c>
      <c r="G25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2" s="45"/>
      <c r="I2552" s="46">
        <v>0.26999999999999996</v>
      </c>
      <c r="J2552" s="23">
        <f>(Tabela1[[#This Row],[real]]-1)^3/Tabela1[[#This Row],[Z]]*0.00002</f>
        <v>4.2481384322526946E-4</v>
      </c>
      <c r="K2552" s="111">
        <v>1679.1233013720216</v>
      </c>
      <c r="L2552" s="66">
        <v>2487.9354445257836</v>
      </c>
      <c r="M2552" s="49">
        <v>43096</v>
      </c>
      <c r="N2552" s="22">
        <f>IF(Tabela1[[#This Row],[Entry]]=$B$1,Tabela1[[#This Row],[real]],Tabela1[[#This Row],[L2]]/Tabela1[[#This Row],[days2]])</f>
        <v>2.9962803680666115</v>
      </c>
      <c r="O2552" s="47">
        <f>IF(Tabela1[[#This Row],[Entry]]=$B$1,Tabela1[[#This Row],[real]],Tabela1[[#This Row],[L]]/($B$1-Tabela1[[#This Row],[Entry]]))</f>
        <v>3.0340676152753461</v>
      </c>
      <c r="P2552" s="116">
        <v>560.4025975898569</v>
      </c>
      <c r="Q2552" s="48">
        <f>MIN(500,$B$1-Tabela1[[#This Row],[Entry]])</f>
        <v>500</v>
      </c>
      <c r="R2552" s="46">
        <f>(0.25-Tabela1[[#This Row],[days]]/2000)*$L$2+(Tabela1[[#This Row],[days]]/2000+0.75)*(IF(Tabela1[[#This Row],[real]]&gt;Tabela1[[#This Row],[AV2]],0.4*Tabela1[[#This Row],[real]]+0.6*Tabela1[[#This Row],[AV2]],Tabela1[[#This Row],[AV2]]))</f>
        <v>2.9962803680666115</v>
      </c>
      <c r="S2552" s="47">
        <f>Tabela1[[#This Row],[real]]-Tabela1[[#This Row],[AV2]]</f>
        <v>-0.20631700067952163</v>
      </c>
      <c r="T2552" s="47">
        <f>Tabela1[[#This Row],[real]]/Tabela1[[#This Row],[AV2]]</f>
        <v>0.93114229132948256</v>
      </c>
      <c r="U2552" s="168">
        <v>43096</v>
      </c>
      <c r="V2552" s="191" t="s">
        <v>4682</v>
      </c>
      <c r="W2552" s="191"/>
    </row>
    <row r="2553" spans="1:23" x14ac:dyDescent="0.2">
      <c r="A2553" s="65">
        <v>244369</v>
      </c>
      <c r="B2553" s="65" t="s">
        <v>1634</v>
      </c>
      <c r="C2553" s="65" t="s">
        <v>1635</v>
      </c>
      <c r="D2553" s="39"/>
      <c r="E2553" s="41">
        <v>2.852437635319597</v>
      </c>
      <c r="F2553" s="116">
        <v>1997</v>
      </c>
      <c r="G25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3" s="39"/>
      <c r="I2553" s="41">
        <v>0.47</v>
      </c>
      <c r="J2553" s="23">
        <f>(Tabela1[[#This Row],[real]]-1)^3/Tabela1[[#This Row],[Z]]*0.00002</f>
        <v>2.7049729419551416E-4</v>
      </c>
      <c r="K2553" s="66">
        <v>2488.8002124445375</v>
      </c>
      <c r="L2553" s="66">
        <v>4224.9398668805497</v>
      </c>
      <c r="M2553" s="67">
        <v>42409</v>
      </c>
      <c r="N2553" s="22">
        <f>IF(Tabela1[[#This Row],[Entry]]=$B$1,Tabela1[[#This Row],[real]],Tabela1[[#This Row],[L2]]/Tabela1[[#This Row],[days2]])</f>
        <v>2.8293230849489293</v>
      </c>
      <c r="O2553" s="42">
        <f>IF(Tabela1[[#This Row],[Entry]]=$B$1,Tabela1[[#This Row],[real]],Tabela1[[#This Row],[L]]/($B$1-Tabela1[[#This Row],[Entry]]))</f>
        <v>2.8035433755013601</v>
      </c>
      <c r="P2553" s="115">
        <v>879.64510864246586</v>
      </c>
      <c r="Q2553" s="43">
        <f>MIN(500,$B$1-Tabela1[[#This Row],[Entry]])</f>
        <v>500</v>
      </c>
      <c r="R2553" s="41">
        <f>(0.25-Tabela1[[#This Row],[days]]/2000)*$L$2+(Tabela1[[#This Row],[days]]/2000+0.75)*(IF(Tabela1[[#This Row],[real]]&gt;Tabela1[[#This Row],[AV2]],0.4*Tabela1[[#This Row],[real]]+0.6*Tabela1[[#This Row],[AV2]],Tabela1[[#This Row],[AV2]]))</f>
        <v>2.8385689050971967</v>
      </c>
      <c r="S2553" s="42">
        <f>Tabela1[[#This Row],[real]]-Tabela1[[#This Row],[AV2]]</f>
        <v>2.3114550370667786E-2</v>
      </c>
      <c r="T2553" s="64">
        <f>Tabela1[[#This Row],[real]]/Tabela1[[#This Row],[AV2]]</f>
        <v>1.008169639760701</v>
      </c>
      <c r="U2553" s="168">
        <v>43096</v>
      </c>
      <c r="V2553" s="191" t="s">
        <v>4800</v>
      </c>
      <c r="W2553" s="191"/>
    </row>
    <row r="2554" spans="1:23" x14ac:dyDescent="0.2">
      <c r="A2554" s="65">
        <v>6265</v>
      </c>
      <c r="B2554" s="65" t="s">
        <v>836</v>
      </c>
      <c r="C2554" s="65" t="s">
        <v>837</v>
      </c>
      <c r="D2554" s="39"/>
      <c r="E2554" s="41">
        <v>2.9752165803855846</v>
      </c>
      <c r="F2554" s="116">
        <v>1982</v>
      </c>
      <c r="G25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4" s="39"/>
      <c r="I2554" s="41">
        <v>0.44999999999999996</v>
      </c>
      <c r="J2554" s="23">
        <f>(Tabela1[[#This Row],[real]]-1)^3/Tabela1[[#This Row],[Z]]*0.00002</f>
        <v>3.4250084664595883E-4</v>
      </c>
      <c r="K2554" s="66">
        <v>2694.0726078947914</v>
      </c>
      <c r="L2554" s="66">
        <v>4611.2829816297717</v>
      </c>
      <c r="M2554" s="67">
        <v>42409</v>
      </c>
      <c r="N2554" s="22">
        <f>IF(Tabela1[[#This Row],[Entry]]=$B$1,Tabela1[[#This Row],[real]],Tabela1[[#This Row],[L2]]/Tabela1[[#This Row],[days2]])</f>
        <v>3.0626812806956725</v>
      </c>
      <c r="O2554" s="42">
        <f>IF(Tabela1[[#This Row],[Entry]]=$B$1,Tabela1[[#This Row],[real]],Tabela1[[#This Row],[L]]/($B$1-Tabela1[[#This Row],[Entry]]))</f>
        <v>3.0599090787191585</v>
      </c>
      <c r="P2554" s="115">
        <v>879.64510864246586</v>
      </c>
      <c r="Q2554" s="43">
        <f>MIN(500,$B$1-Tabela1[[#This Row],[Entry]])</f>
        <v>500</v>
      </c>
      <c r="R2554" s="41">
        <f>(0.25-Tabela1[[#This Row],[days]]/2000)*$L$2+(Tabela1[[#This Row],[days]]/2000+0.75)*(IF(Tabela1[[#This Row],[real]]&gt;Tabela1[[#This Row],[AV2]],0.4*Tabela1[[#This Row],[real]]+0.6*Tabela1[[#This Row],[AV2]],Tabela1[[#This Row],[AV2]]))</f>
        <v>3.0626812806956725</v>
      </c>
      <c r="S2554" s="42">
        <f>Tabela1[[#This Row],[real]]-Tabela1[[#This Row],[AV2]]</f>
        <v>-8.7464700310087906E-2</v>
      </c>
      <c r="T2554" s="64">
        <f>Tabela1[[#This Row],[real]]/Tabela1[[#This Row],[AV2]]</f>
        <v>0.97144178832404637</v>
      </c>
      <c r="U2554" s="168">
        <v>43096</v>
      </c>
      <c r="V2554" s="191" t="s">
        <v>4030</v>
      </c>
      <c r="W2554" s="191"/>
    </row>
    <row r="2555" spans="1:23" x14ac:dyDescent="0.2">
      <c r="A2555" s="65">
        <v>409136</v>
      </c>
      <c r="B2555" s="65" t="s">
        <v>954</v>
      </c>
      <c r="C2555" s="65" t="s">
        <v>955</v>
      </c>
      <c r="D2555" s="39"/>
      <c r="E2555" s="41">
        <v>2.7399490184631046</v>
      </c>
      <c r="F2555" s="116">
        <v>2006</v>
      </c>
      <c r="G25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5" s="39"/>
      <c r="I2555" s="41">
        <v>0.45999999999999996</v>
      </c>
      <c r="J2555" s="23">
        <f>(Tabela1[[#This Row],[real]]-1)^3/Tabela1[[#This Row],[Z]]*0.00002</f>
        <v>2.2902438949843243E-4</v>
      </c>
      <c r="K2555" s="66">
        <v>2536.7203090146695</v>
      </c>
      <c r="L2555" s="66">
        <v>4376.7116663925262</v>
      </c>
      <c r="M2555" s="67">
        <v>42409</v>
      </c>
      <c r="N2555" s="22">
        <f>IF(Tabela1[[#This Row],[Entry]]=$B$1,Tabela1[[#This Row],[real]],Tabela1[[#This Row],[L2]]/Tabela1[[#This Row],[days2]])</f>
        <v>2.8837997097824215</v>
      </c>
      <c r="O2555" s="42">
        <f>IF(Tabela1[[#This Row],[Entry]]=$B$1,Tabela1[[#This Row],[real]],Tabela1[[#This Row],[L]]/($B$1-Tabela1[[#This Row],[Entry]]))</f>
        <v>2.9042545895106344</v>
      </c>
      <c r="P2555" s="115">
        <v>879.64510864246586</v>
      </c>
      <c r="Q2555" s="43">
        <f>MIN(500,$B$1-Tabela1[[#This Row],[Entry]])</f>
        <v>500</v>
      </c>
      <c r="R2555" s="41">
        <f>(0.25-Tabela1[[#This Row],[days]]/2000)*$L$2+(Tabela1[[#This Row],[days]]/2000+0.75)*(IF(Tabela1[[#This Row],[real]]&gt;Tabela1[[#This Row],[AV2]],0.4*Tabela1[[#This Row],[real]]+0.6*Tabela1[[#This Row],[AV2]],Tabela1[[#This Row],[AV2]]))</f>
        <v>2.8837997097824215</v>
      </c>
      <c r="S2555" s="42">
        <f>Tabela1[[#This Row],[real]]-Tabela1[[#This Row],[AV2]]</f>
        <v>-0.14385069131931694</v>
      </c>
      <c r="T2555" s="64">
        <f>Tabela1[[#This Row],[real]]/Tabela1[[#This Row],[AV2]]</f>
        <v>0.95011765524791936</v>
      </c>
      <c r="U2555" s="168">
        <v>43095</v>
      </c>
      <c r="V2555" s="191" t="s">
        <v>3938</v>
      </c>
      <c r="W2555" s="191"/>
    </row>
    <row r="2556" spans="1:23" x14ac:dyDescent="0.2">
      <c r="A2556" s="65">
        <v>94153</v>
      </c>
      <c r="B2556" s="65" t="s">
        <v>907</v>
      </c>
      <c r="C2556" s="65" t="s">
        <v>908</v>
      </c>
      <c r="D2556" s="39"/>
      <c r="E2556" s="41">
        <v>2.9994296788537507</v>
      </c>
      <c r="F2556" s="116">
        <v>1994</v>
      </c>
      <c r="G25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6" s="39"/>
      <c r="I2556" s="41">
        <v>0.49</v>
      </c>
      <c r="J2556" s="23">
        <f>(Tabela1[[#This Row],[real]]-1)^3/Tabela1[[#This Row],[Z]]*0.00002</f>
        <v>3.2625135092476581E-4</v>
      </c>
      <c r="K2556" s="66">
        <v>2707.6675670010054</v>
      </c>
      <c r="L2556" s="66">
        <v>4633.8020532382588</v>
      </c>
      <c r="M2556" s="67">
        <v>42409</v>
      </c>
      <c r="N2556" s="22">
        <f>IF(Tabela1[[#This Row],[Entry]]=$B$1,Tabela1[[#This Row],[real]],Tabela1[[#This Row],[L2]]/Tabela1[[#This Row],[days2]])</f>
        <v>3.078136330661442</v>
      </c>
      <c r="O2556" s="42">
        <f>IF(Tabela1[[#This Row],[Entry]]=$B$1,Tabela1[[#This Row],[real]],Tabela1[[#This Row],[L]]/($B$1-Tabela1[[#This Row],[Entry]]))</f>
        <v>3.0748520592158322</v>
      </c>
      <c r="P2556" s="115">
        <v>879.64510864246586</v>
      </c>
      <c r="Q2556" s="43">
        <f>MIN(500,$B$1-Tabela1[[#This Row],[Entry]])</f>
        <v>500</v>
      </c>
      <c r="R255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3.078136330661442</v>
      </c>
      <c r="S2556" s="42">
        <f>Tabela1[[#This Row],[real]]-Tabela1[[#This Row],[AV2]]</f>
        <v>-7.8706651807691319E-2</v>
      </c>
      <c r="T2556" s="64">
        <f>Tabela1[[#This Row],[real]]/Tabela1[[#This Row],[AV2]]</f>
        <v>0.97443042043859751</v>
      </c>
      <c r="U2556" s="168">
        <v>43095</v>
      </c>
      <c r="V2556" s="191" t="s">
        <v>4628</v>
      </c>
      <c r="W2556" s="191"/>
    </row>
    <row r="2557" spans="1:23" x14ac:dyDescent="0.2">
      <c r="A2557" s="65">
        <v>527718</v>
      </c>
      <c r="B2557" s="65" t="s">
        <v>1614</v>
      </c>
      <c r="C2557" s="65" t="s">
        <v>1615</v>
      </c>
      <c r="D2557" s="39"/>
      <c r="E2557" s="41">
        <v>2.6384690824934123</v>
      </c>
      <c r="F2557" s="116">
        <v>2006</v>
      </c>
      <c r="G25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7" s="39"/>
      <c r="I2557" s="41">
        <v>0.49</v>
      </c>
      <c r="J2557" s="23">
        <f>(Tabela1[[#This Row],[real]]-1)^3/Tabela1[[#This Row],[Z]]*0.00002</f>
        <v>1.7953481062368197E-4</v>
      </c>
      <c r="K2557" s="66">
        <v>2345.2430848451422</v>
      </c>
      <c r="L2557" s="66">
        <v>4009.1258373380283</v>
      </c>
      <c r="M2557" s="67">
        <v>42409</v>
      </c>
      <c r="N2557" s="22">
        <f>IF(Tabela1[[#This Row],[Entry]]=$B$1,Tabela1[[#This Row],[real]],Tabela1[[#This Row],[L2]]/Tabela1[[#This Row],[days2]])</f>
        <v>2.6661241696261992</v>
      </c>
      <c r="O2557" s="42">
        <f>IF(Tabela1[[#This Row],[Entry]]=$B$1,Tabela1[[#This Row],[real]],Tabela1[[#This Row],[L]]/($B$1-Tabela1[[#This Row],[Entry]]))</f>
        <v>2.660335658485752</v>
      </c>
      <c r="P2557" s="115">
        <v>879.64510864246586</v>
      </c>
      <c r="Q2557" s="43">
        <f>MIN(500,$B$1-Tabela1[[#This Row],[Entry]])</f>
        <v>500</v>
      </c>
      <c r="R2557" s="559">
        <f>(0.25-Tabela1[[#This Row],[days]]/2000)*$L$2+(Tabela1[[#This Row],[days]]/2000+0.75)*(IF(Tabela1[[#This Row],[real]]&gt;Tabela1[[#This Row],[AV2]],0.4*Tabela1[[#This Row],[real]]+0.6*Tabela1[[#This Row],[AV2]],Tabela1[[#This Row],[AV2]]))</f>
        <v>2.6661241696261992</v>
      </c>
      <c r="S2557" s="42">
        <f>Tabela1[[#This Row],[real]]-Tabela1[[#This Row],[AV2]]</f>
        <v>-2.7655087132786971E-2</v>
      </c>
      <c r="T2557" s="64">
        <f>Tabela1[[#This Row],[real]]/Tabela1[[#This Row],[AV2]]</f>
        <v>0.98962723212675263</v>
      </c>
      <c r="U2557" s="172">
        <v>43093</v>
      </c>
      <c r="V2557" s="191" t="s">
        <v>4004</v>
      </c>
      <c r="W2557" s="191"/>
    </row>
    <row r="2558" spans="1:23" x14ac:dyDescent="0.2">
      <c r="A2558" s="65">
        <v>1154</v>
      </c>
      <c r="B2558" s="65" t="s">
        <v>2912</v>
      </c>
      <c r="C2558" s="65" t="s">
        <v>2913</v>
      </c>
      <c r="D2558" s="39"/>
      <c r="E2558" s="41">
        <v>2.7006988349933492</v>
      </c>
      <c r="F2558" s="116">
        <v>1993</v>
      </c>
      <c r="G25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8" s="39"/>
      <c r="I2558" s="41">
        <v>0.47</v>
      </c>
      <c r="J2558" s="23">
        <f>(Tabela1[[#This Row],[real]]-1)^3/Tabela1[[#This Row],[Z]]*0.00002</f>
        <v>2.0932176129457032E-4</v>
      </c>
      <c r="K2558" s="66">
        <v>2139.4267057511161</v>
      </c>
      <c r="L2558" s="66">
        <v>3539.3455653938327</v>
      </c>
      <c r="M2558" s="67">
        <v>42586</v>
      </c>
      <c r="N2558" s="22">
        <f>IF(Tabela1[[#This Row],[Entry]]=$B$1,Tabela1[[#This Row],[real]],Tabela1[[#This Row],[L2]]/Tabela1[[#This Row],[days2]])</f>
        <v>2.6830204548379943</v>
      </c>
      <c r="O2558" s="42">
        <f>IF(Tabela1[[#This Row],[Entry]]=$B$1,Tabela1[[#This Row],[real]],Tabela1[[#This Row],[L]]/($B$1-Tabela1[[#This Row],[Entry]]))</f>
        <v>2.6611620792434834</v>
      </c>
      <c r="P2558" s="115">
        <v>797.39485470314776</v>
      </c>
      <c r="Q2558" s="43">
        <f>MIN(500,$B$1-Tabela1[[#This Row],[Entry]])</f>
        <v>500</v>
      </c>
      <c r="R2558" s="41">
        <f>(0.25-Tabela1[[#This Row],[days]]/2000)*$L$2+(Tabela1[[#This Row],[days]]/2000+0.75)*(IF(Tabela1[[#This Row],[real]]&gt;Tabela1[[#This Row],[AV2]],0.4*Tabela1[[#This Row],[real]]+0.6*Tabela1[[#This Row],[AV2]],Tabela1[[#This Row],[AV2]]))</f>
        <v>2.6900918069001363</v>
      </c>
      <c r="S2558" s="42">
        <f>Tabela1[[#This Row],[real]]-Tabela1[[#This Row],[AV2]]</f>
        <v>1.7678380155354834E-2</v>
      </c>
      <c r="T2558" s="64">
        <f>Tabela1[[#This Row],[real]]/Tabela1[[#This Row],[AV2]]</f>
        <v>1.0065889844870461</v>
      </c>
      <c r="U2558" s="168">
        <v>43093</v>
      </c>
      <c r="V2558" s="191" t="s">
        <v>4329</v>
      </c>
      <c r="W2558" s="191"/>
    </row>
    <row r="2559" spans="1:23" x14ac:dyDescent="0.2">
      <c r="A2559" s="65">
        <v>3491981</v>
      </c>
      <c r="B2559" s="65" t="s">
        <v>754</v>
      </c>
      <c r="C2559" s="65" t="s">
        <v>956</v>
      </c>
      <c r="D2559" s="39"/>
      <c r="E2559" s="41">
        <v>2.7538989613077596</v>
      </c>
      <c r="F2559" s="116">
        <v>2011</v>
      </c>
      <c r="G25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59" s="39"/>
      <c r="I2559" s="41">
        <v>0.38</v>
      </c>
      <c r="J2559" s="23">
        <f>(Tabela1[[#This Row],[real]]-1)^3/Tabela1[[#This Row],[Z]]*0.00002</f>
        <v>2.8396192506620398E-4</v>
      </c>
      <c r="K2559" s="66">
        <v>2561.82446298078</v>
      </c>
      <c r="L2559" s="66">
        <v>4418.8464737362719</v>
      </c>
      <c r="M2559" s="67">
        <v>42409</v>
      </c>
      <c r="N2559" s="22">
        <f>IF(Tabela1[[#This Row],[Entry]]=$B$1,Tabela1[[#This Row],[real]],Tabela1[[#This Row],[L2]]/Tabela1[[#This Row],[days2]])</f>
        <v>2.9123386668225546</v>
      </c>
      <c r="O2559" s="42">
        <f>IF(Tabela1[[#This Row],[Entry]]=$B$1,Tabela1[[#This Row],[real]],Tabela1[[#This Row],[L]]/($B$1-Tabela1[[#This Row],[Entry]]))</f>
        <v>2.932213983899318</v>
      </c>
      <c r="P2559" s="115">
        <v>879.64510864246586</v>
      </c>
      <c r="Q2559" s="43">
        <f>MIN(500,$B$1-Tabela1[[#This Row],[Entry]])</f>
        <v>500</v>
      </c>
      <c r="R2559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2.9123386668225546</v>
      </c>
      <c r="S2559" s="42">
        <f>Tabela1[[#This Row],[real]]-Tabela1[[#This Row],[AV2]]</f>
        <v>-0.15843970551479503</v>
      </c>
      <c r="T2559" s="64">
        <f>Tabela1[[#This Row],[real]]/Tabela1[[#This Row],[AV2]]</f>
        <v>0.94559708755037841</v>
      </c>
      <c r="U2559" s="168">
        <v>43093</v>
      </c>
      <c r="V2559" s="191" t="s">
        <v>4102</v>
      </c>
      <c r="W2559" s="191"/>
    </row>
    <row r="2560" spans="1:23" x14ac:dyDescent="0.2">
      <c r="A2560" s="65">
        <v>1728224</v>
      </c>
      <c r="B2560" s="65" t="s">
        <v>902</v>
      </c>
      <c r="C2560" s="65" t="s">
        <v>903</v>
      </c>
      <c r="D2560" s="39"/>
      <c r="E2560" s="41">
        <v>3.0660906677929702</v>
      </c>
      <c r="F2560" s="116">
        <v>2008</v>
      </c>
      <c r="G25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0" s="39"/>
      <c r="I2560" s="41">
        <v>0.45999999999999996</v>
      </c>
      <c r="J2560" s="23">
        <f>(Tabela1[[#This Row],[real]]-1)^3/Tabela1[[#This Row],[Z]]*0.00002</f>
        <v>3.8346019800898791E-4</v>
      </c>
      <c r="K2560" s="66">
        <v>2762.89746590292</v>
      </c>
      <c r="L2560" s="66">
        <v>4719.2140654727118</v>
      </c>
      <c r="M2560" s="67">
        <v>42409</v>
      </c>
      <c r="N2560" s="22">
        <f>IF(Tabela1[[#This Row],[Entry]]=$B$1,Tabela1[[#This Row],[real]],Tabela1[[#This Row],[L2]]/Tabela1[[#This Row],[days2]])</f>
        <v>3.1409229003351475</v>
      </c>
      <c r="O2560" s="42">
        <f>IF(Tabela1[[#This Row],[Entry]]=$B$1,Tabela1[[#This Row],[real]],Tabela1[[#This Row],[L]]/($B$1-Tabela1[[#This Row],[Entry]]))</f>
        <v>3.1315289087410165</v>
      </c>
      <c r="P2560" s="115">
        <v>879.64510864246586</v>
      </c>
      <c r="Q2560" s="43">
        <f>MIN(500,$B$1-Tabela1[[#This Row],[Entry]])</f>
        <v>500</v>
      </c>
      <c r="R2560" s="41">
        <f>(0.25-Tabela1[[#This Row],[days]]/2000)*$L$2+(Tabela1[[#This Row],[days]]/2000+0.75)*(IF(Tabela1[[#This Row],[real]]&gt;Tabela1[[#This Row],[AV2]],0.4*Tabela1[[#This Row],[real]]+0.6*Tabela1[[#This Row],[AV2]],Tabela1[[#This Row],[AV2]]))</f>
        <v>3.1409229003351475</v>
      </c>
      <c r="S2560" s="42">
        <f>Tabela1[[#This Row],[real]]-Tabela1[[#This Row],[AV2]]</f>
        <v>-7.4832232542177302E-2</v>
      </c>
      <c r="T2560" s="64">
        <f>Tabela1[[#This Row],[real]]/Tabela1[[#This Row],[AV2]]</f>
        <v>0.97617508136408171</v>
      </c>
      <c r="U2560" s="172">
        <v>43093</v>
      </c>
      <c r="V2560" s="191" t="s">
        <v>3938</v>
      </c>
      <c r="W2560" s="191"/>
    </row>
    <row r="2561" spans="1:23" x14ac:dyDescent="0.2">
      <c r="A2561" s="65">
        <v>8736</v>
      </c>
      <c r="B2561" s="65" t="s">
        <v>230</v>
      </c>
      <c r="C2561" s="65" t="s">
        <v>229</v>
      </c>
      <c r="D2561" s="39"/>
      <c r="E2561" s="41">
        <v>3.408850526569148</v>
      </c>
      <c r="F2561" s="116">
        <v>1969</v>
      </c>
      <c r="G25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1" s="39"/>
      <c r="I2561" s="41">
        <v>0.73999999999999988</v>
      </c>
      <c r="J2561" s="23">
        <f>(Tabela1[[#This Row],[real]]-1)^3/Tabela1[[#This Row],[Z]]*0.00002</f>
        <v>3.7777031841893812E-4</v>
      </c>
      <c r="K2561" s="66">
        <v>3168.2033457677576</v>
      </c>
      <c r="L2561" s="66">
        <v>5460.6322039857278</v>
      </c>
      <c r="M2561" s="67">
        <v>42409</v>
      </c>
      <c r="N2561" s="22">
        <f>IF(Tabela1[[#This Row],[Entry]]=$B$1,Tabela1[[#This Row],[real]],Tabela1[[#This Row],[L2]]/Tabela1[[#This Row],[days2]])</f>
        <v>3.6016835819813355</v>
      </c>
      <c r="O2561" s="42">
        <f>IF(Tabela1[[#This Row],[Entry]]=$B$1,Tabela1[[#This Row],[real]],Tabela1[[#This Row],[L]]/($B$1-Tabela1[[#This Row],[Entry]]))</f>
        <v>3.6235117478339269</v>
      </c>
      <c r="P2561" s="115">
        <v>879.64510864246586</v>
      </c>
      <c r="Q2561" s="43">
        <f>MIN(500,$B$1-Tabela1[[#This Row],[Entry]])</f>
        <v>500</v>
      </c>
      <c r="R2561" s="41">
        <f>(0.25-Tabela1[[#This Row],[days]]/2000)*$L$2+(Tabela1[[#This Row],[days]]/2000+0.75)*(IF(Tabela1[[#This Row],[real]]&gt;Tabela1[[#This Row],[AV2]],0.4*Tabela1[[#This Row],[real]]+0.6*Tabela1[[#This Row],[AV2]],Tabela1[[#This Row],[AV2]]))</f>
        <v>3.6016835819813355</v>
      </c>
      <c r="S2561" s="42">
        <f>Tabela1[[#This Row],[real]]-Tabela1[[#This Row],[AV2]]</f>
        <v>-0.19283305541218754</v>
      </c>
      <c r="T2561" s="64">
        <f>Tabela1[[#This Row],[real]]/Tabela1[[#This Row],[AV2]]</f>
        <v>0.94646030085016308</v>
      </c>
      <c r="U2561" s="172">
        <v>43093</v>
      </c>
      <c r="V2561" s="191" t="s">
        <v>4337</v>
      </c>
      <c r="W2561" s="191"/>
    </row>
    <row r="2562" spans="1:23" x14ac:dyDescent="0.2">
      <c r="A2562" s="65">
        <v>5263805</v>
      </c>
      <c r="B2562" s="65" t="s">
        <v>2205</v>
      </c>
      <c r="C2562" s="65" t="s">
        <v>2206</v>
      </c>
      <c r="D2562" s="39"/>
      <c r="E2562" s="41">
        <v>2.6711450932467935</v>
      </c>
      <c r="F2562" s="116">
        <v>2015</v>
      </c>
      <c r="G25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2" s="39"/>
      <c r="I2562" s="41">
        <v>0.5</v>
      </c>
      <c r="J2562" s="23">
        <f>(Tabela1[[#This Row],[real]]-1)^3/Tabela1[[#This Row],[Z]]*0.00002</f>
        <v>1.866820088989817E-4</v>
      </c>
      <c r="K2562" s="66">
        <v>2248.9382765534683</v>
      </c>
      <c r="L2562" s="66">
        <v>3788.870643074712</v>
      </c>
      <c r="M2562" s="67">
        <v>42409</v>
      </c>
      <c r="N2562" s="22">
        <f>IF(Tabela1[[#This Row],[Entry]]=$B$1,Tabela1[[#This Row],[real]],Tabela1[[#This Row],[L2]]/Tabela1[[#This Row],[days2]])</f>
        <v>2.556642735186919</v>
      </c>
      <c r="O2562" s="42">
        <f>IF(Tabela1[[#This Row],[Entry]]=$B$1,Tabela1[[#This Row],[real]],Tabela1[[#This Row],[L]]/($B$1-Tabela1[[#This Row],[Entry]]))</f>
        <v>2.5141809177668959</v>
      </c>
      <c r="P2562" s="115">
        <v>879.64510864246586</v>
      </c>
      <c r="Q2562" s="43">
        <f>MIN(500,$B$1-Tabela1[[#This Row],[Entry]])</f>
        <v>500</v>
      </c>
      <c r="R2562" s="41">
        <f>(0.25-Tabela1[[#This Row],[days]]/2000)*$L$2+(Tabela1[[#This Row],[days]]/2000+0.75)*(IF(Tabela1[[#This Row],[real]]&gt;Tabela1[[#This Row],[AV2]],0.4*Tabela1[[#This Row],[real]]+0.6*Tabela1[[#This Row],[AV2]],Tabela1[[#This Row],[AV2]]))</f>
        <v>2.6024436784108689</v>
      </c>
      <c r="S2562" s="42">
        <f>Tabela1[[#This Row],[real]]-Tabela1[[#This Row],[AV2]]</f>
        <v>0.11450235805987452</v>
      </c>
      <c r="T2562" s="64">
        <f>Tabela1[[#This Row],[real]]/Tabela1[[#This Row],[AV2]]</f>
        <v>1.0447862176767937</v>
      </c>
      <c r="U2562" s="172">
        <v>43092</v>
      </c>
      <c r="V2562" s="191" t="s">
        <v>4184</v>
      </c>
      <c r="W2562" s="191"/>
    </row>
    <row r="2563" spans="1:23" x14ac:dyDescent="0.2">
      <c r="A2563" s="10">
        <v>5035705</v>
      </c>
      <c r="B2563" s="10" t="s">
        <v>834</v>
      </c>
      <c r="C2563" s="10" t="s">
        <v>835</v>
      </c>
      <c r="E2563" s="21">
        <v>2.9021254721085343</v>
      </c>
      <c r="F2563" s="116">
        <v>2013</v>
      </c>
      <c r="G25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63" s="21">
        <v>0.54999999999999993</v>
      </c>
      <c r="J2563" s="23">
        <f>(Tabela1[[#This Row],[real]]-1)^3/Tabela1[[#This Row],[Z]]*0.00002</f>
        <v>2.5025616811047739E-4</v>
      </c>
      <c r="K2563" s="24">
        <v>2629.9064623702789</v>
      </c>
      <c r="L2563" s="66">
        <v>4511.9728668885673</v>
      </c>
      <c r="M2563" s="1">
        <v>42409</v>
      </c>
      <c r="N2563" s="22">
        <f>IF(Tabela1[[#This Row],[Entry]]=$B$1,Tabela1[[#This Row],[real]],Tabela1[[#This Row],[L2]]/Tabela1[[#This Row],[days2]])</f>
        <v>2.98973578836691</v>
      </c>
      <c r="O2563" s="22">
        <f>IF(Tabela1[[#This Row],[Entry]]=$B$1,Tabela1[[#This Row],[real]],Tabela1[[#This Row],[L]]/($B$1-Tabela1[[#This Row],[Entry]]))</f>
        <v>2.9940098652213454</v>
      </c>
      <c r="P2563" s="35">
        <v>879.64510864246586</v>
      </c>
      <c r="Q2563" s="3">
        <f>MIN(500,$B$1-Tabela1[[#This Row],[Entry]])</f>
        <v>500</v>
      </c>
      <c r="R2563" s="21">
        <f>(0.25-Tabela1[[#This Row],[days]]/2000)*$L$2+(Tabela1[[#This Row],[days]]/2000+0.75)*(IF(Tabela1[[#This Row],[real]]&gt;Tabela1[[#This Row],[AV2]],0.4*Tabela1[[#This Row],[real]]+0.6*Tabela1[[#This Row],[AV2]],Tabela1[[#This Row],[AV2]]))</f>
        <v>2.98973578836691</v>
      </c>
      <c r="S2563" s="22">
        <f>Tabela1[[#This Row],[real]]-Tabela1[[#This Row],[AV2]]</f>
        <v>-8.7610316258375676E-2</v>
      </c>
      <c r="T2563" s="47">
        <f>Tabela1[[#This Row],[real]]/Tabela1[[#This Row],[AV2]]</f>
        <v>0.97069630145939045</v>
      </c>
      <c r="U2563" s="168">
        <v>43092</v>
      </c>
      <c r="V2563" s="191" t="s">
        <v>5159</v>
      </c>
      <c r="W2563" s="191"/>
    </row>
    <row r="2564" spans="1:23" x14ac:dyDescent="0.2">
      <c r="A2564" s="75">
        <v>7057268</v>
      </c>
      <c r="B2564" s="75" t="s">
        <v>3689</v>
      </c>
      <c r="C2564" s="75" t="s">
        <v>3690</v>
      </c>
      <c r="D2564" s="76"/>
      <c r="E2564" s="77">
        <v>2.8493831397600462</v>
      </c>
      <c r="F2564" s="116">
        <v>2017</v>
      </c>
      <c r="G25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4" s="76"/>
      <c r="I2564" s="77">
        <v>0.32</v>
      </c>
      <c r="J2564" s="23">
        <f>(Tabela1[[#This Row],[real]]-1)^3/Tabela1[[#This Row],[Z]]*0.00002</f>
        <v>3.9533084369490208E-4</v>
      </c>
      <c r="K2564" s="112">
        <v>1713.3703107788692</v>
      </c>
      <c r="L2564" s="66">
        <v>2542.6892582676255</v>
      </c>
      <c r="M2564" s="79">
        <v>43089</v>
      </c>
      <c r="N2564" s="22">
        <f>IF(Tabela1[[#This Row],[Entry]]=$B$1,Tabela1[[#This Row],[real]],Tabela1[[#This Row],[L2]]/Tabela1[[#This Row],[days2]])</f>
        <v>3.0397477111248739</v>
      </c>
      <c r="O2564" s="64">
        <f>IF(Tabela1[[#This Row],[Entry]]=$B$1,Tabela1[[#This Row],[real]],Tabela1[[#This Row],[L]]/($B$1-Tabela1[[#This Row],[Entry]]))</f>
        <v>3.074594024507407</v>
      </c>
      <c r="P2564" s="117">
        <v>563.6554324914116</v>
      </c>
      <c r="Q2564" s="78">
        <f>MIN(500,$B$1-Tabela1[[#This Row],[Entry]])</f>
        <v>500</v>
      </c>
      <c r="R2564" s="77">
        <f>(0.25-Tabela1[[#This Row],[days]]/2000)*$L$2+(Tabela1[[#This Row],[days]]/2000+0.75)*(IF(Tabela1[[#This Row],[real]]&gt;Tabela1[[#This Row],[AV2]],0.4*Tabela1[[#This Row],[real]]+0.6*Tabela1[[#This Row],[AV2]],Tabela1[[#This Row],[AV2]]))</f>
        <v>3.0397477111248739</v>
      </c>
      <c r="S2564" s="64">
        <f>Tabela1[[#This Row],[real]]-Tabela1[[#This Row],[AV2]]</f>
        <v>-0.19036457136482765</v>
      </c>
      <c r="T2564" s="64">
        <f>Tabela1[[#This Row],[real]]/Tabela1[[#This Row],[AV2]]</f>
        <v>0.9373748779649933</v>
      </c>
      <c r="U2564" s="172">
        <v>43089</v>
      </c>
      <c r="V2564" s="191" t="s">
        <v>4148</v>
      </c>
      <c r="W2564" s="191"/>
    </row>
    <row r="2565" spans="1:23" x14ac:dyDescent="0.2">
      <c r="A2565" s="75">
        <v>8331982</v>
      </c>
      <c r="B2565" s="75" t="s">
        <v>3687</v>
      </c>
      <c r="C2565" s="75" t="s">
        <v>3688</v>
      </c>
      <c r="D2565" s="76"/>
      <c r="E2565" s="77">
        <v>2.8567198385936439</v>
      </c>
      <c r="F2565" s="116">
        <v>2017</v>
      </c>
      <c r="G25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5" s="76"/>
      <c r="I2565" s="77">
        <v>0.42</v>
      </c>
      <c r="J2565" s="23">
        <f>(Tabela1[[#This Row],[real]]-1)^3/Tabela1[[#This Row],[Z]]*0.00002</f>
        <v>3.0480342206111157E-4</v>
      </c>
      <c r="K2565" s="112">
        <v>1690.6850110495436</v>
      </c>
      <c r="L2565" s="66">
        <v>2502.2407084136639</v>
      </c>
      <c r="M2565" s="79">
        <v>43088</v>
      </c>
      <c r="N2565" s="22">
        <f>IF(Tabela1[[#This Row],[Entry]]=$B$1,Tabela1[[#This Row],[real]],Tabela1[[#This Row],[L2]]/Tabela1[[#This Row],[days2]])</f>
        <v>2.9970301386947891</v>
      </c>
      <c r="O2565" s="64">
        <f>IF(Tabela1[[#This Row],[Entry]]=$B$1,Tabela1[[#This Row],[real]],Tabela1[[#This Row],[L]]/($B$1-Tabela1[[#This Row],[Entry]]))</f>
        <v>3.0220298410793043</v>
      </c>
      <c r="P2565" s="117">
        <v>564.12012319163375</v>
      </c>
      <c r="Q2565" s="78">
        <f>MIN(500,$B$1-Tabela1[[#This Row],[Entry]])</f>
        <v>500</v>
      </c>
      <c r="R2565" s="77">
        <f>(0.25-Tabela1[[#This Row],[days]]/2000)*$L$2+(Tabela1[[#This Row],[days]]/2000+0.75)*(IF(Tabela1[[#This Row],[real]]&gt;Tabela1[[#This Row],[AV2]],0.4*Tabela1[[#This Row],[real]]+0.6*Tabela1[[#This Row],[AV2]],Tabela1[[#This Row],[AV2]]))</f>
        <v>2.9970301386947891</v>
      </c>
      <c r="S2565" s="64">
        <f>Tabela1[[#This Row],[real]]-Tabela1[[#This Row],[AV2]]</f>
        <v>-0.1403103001011452</v>
      </c>
      <c r="T2565" s="64">
        <f>Tabela1[[#This Row],[real]]/Tabela1[[#This Row],[AV2]]</f>
        <v>0.95318355384899445</v>
      </c>
      <c r="U2565" s="168">
        <v>43088</v>
      </c>
      <c r="V2565" s="191" t="s">
        <v>5117</v>
      </c>
      <c r="W2565" s="191"/>
    </row>
    <row r="2566" spans="1:23" x14ac:dyDescent="0.2">
      <c r="A2566" s="44">
        <v>8513848</v>
      </c>
      <c r="B2566" s="44" t="s">
        <v>2841</v>
      </c>
      <c r="C2566" s="44" t="s">
        <v>3682</v>
      </c>
      <c r="D2566" s="45"/>
      <c r="E2566" s="46">
        <v>2.7329182014837947</v>
      </c>
      <c r="F2566" s="116">
        <v>2017</v>
      </c>
      <c r="G25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6" s="45"/>
      <c r="I2566" s="46">
        <v>0.27999999999999997</v>
      </c>
      <c r="J2566" s="23">
        <f>(Tabela1[[#This Row],[real]]-1)^3/Tabela1[[#This Row],[Z]]*0.00002</f>
        <v>3.7171163414529584E-4</v>
      </c>
      <c r="K2566" s="111">
        <v>1643.6533082243507</v>
      </c>
      <c r="L2566" s="66">
        <v>2440.7662634713065</v>
      </c>
      <c r="M2566" s="49">
        <v>43086</v>
      </c>
      <c r="N2566" s="22">
        <f>IF(Tabela1[[#This Row],[Entry]]=$B$1,Tabela1[[#This Row],[real]],Tabela1[[#This Row],[L2]]/Tabela1[[#This Row],[days2]])</f>
        <v>2.9088660283154075</v>
      </c>
      <c r="O2566" s="47">
        <f>IF(Tabela1[[#This Row],[Entry]]=$B$1,Tabela1[[#This Row],[real]],Tabela1[[#This Row],[L]]/($B$1-Tabela1[[#This Row],[Entry]]))</f>
        <v>2.9406822451461525</v>
      </c>
      <c r="P2566" s="116">
        <v>565.04950459207942</v>
      </c>
      <c r="Q2566" s="48">
        <f>MIN(500,$B$1-Tabela1[[#This Row],[Entry]])</f>
        <v>500</v>
      </c>
      <c r="R2566" s="46">
        <f>(0.25-Tabela1[[#This Row],[days]]/2000)*$L$2+(Tabela1[[#This Row],[days]]/2000+0.75)*(IF(Tabela1[[#This Row],[real]]&gt;Tabela1[[#This Row],[AV2]],0.4*Tabela1[[#This Row],[real]]+0.6*Tabela1[[#This Row],[AV2]],Tabela1[[#This Row],[AV2]]))</f>
        <v>2.9088660283154075</v>
      </c>
      <c r="S2566" s="47">
        <f>Tabela1[[#This Row],[real]]-Tabela1[[#This Row],[AV2]]</f>
        <v>-0.17594782683161281</v>
      </c>
      <c r="T2566" s="47">
        <f>Tabela1[[#This Row],[real]]/Tabela1[[#This Row],[AV2]]</f>
        <v>0.93951325873419189</v>
      </c>
      <c r="U2566" s="168">
        <v>43086</v>
      </c>
      <c r="V2566" s="191" t="s">
        <v>4205</v>
      </c>
      <c r="W2566" s="191"/>
    </row>
    <row r="2567" spans="1:23" x14ac:dyDescent="0.2">
      <c r="A2567" s="65">
        <v>7753509</v>
      </c>
      <c r="B2567" s="65" t="s">
        <v>3448</v>
      </c>
      <c r="C2567" s="65" t="s">
        <v>3449</v>
      </c>
      <c r="D2567" s="39"/>
      <c r="E2567" s="41">
        <v>2.9293427186313208</v>
      </c>
      <c r="F2567" s="116">
        <v>2017</v>
      </c>
      <c r="G25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7" s="39"/>
      <c r="I2567" s="41">
        <v>0.48</v>
      </c>
      <c r="J2567" s="23">
        <f>(Tabela1[[#This Row],[real]]-1)^3/Tabela1[[#This Row],[Z]]*0.00002</f>
        <v>2.9923810745809593E-4</v>
      </c>
      <c r="K2567" s="66">
        <v>2180.1356024126512</v>
      </c>
      <c r="L2567" s="66">
        <v>3528.2714382046952</v>
      </c>
      <c r="M2567" s="67">
        <v>42802</v>
      </c>
      <c r="N2567" s="22">
        <f>IF(Tabela1[[#This Row],[Entry]]=$B$1,Tabela1[[#This Row],[real]],Tabela1[[#This Row],[L2]]/Tabela1[[#This Row],[days2]])</f>
        <v>3.1277874372019219</v>
      </c>
      <c r="O2567" s="42">
        <f>IF(Tabela1[[#This Row],[Entry]]=$B$1,Tabela1[[#This Row],[real]],Tabela1[[#This Row],[L]]/($B$1-Tabela1[[#This Row],[Entry]]))</f>
        <v>3.1672095495553818</v>
      </c>
      <c r="P2567" s="115">
        <v>697.02166345516503</v>
      </c>
      <c r="Q2567" s="43">
        <f>MIN(500,$B$1-Tabela1[[#This Row],[Entry]])</f>
        <v>500</v>
      </c>
      <c r="R2567" s="41">
        <f>(0.25-Tabela1[[#This Row],[days]]/2000)*$L$2+(Tabela1[[#This Row],[days]]/2000+0.75)*(IF(Tabela1[[#This Row],[real]]&gt;Tabela1[[#This Row],[AV2]],0.4*Tabela1[[#This Row],[real]]+0.6*Tabela1[[#This Row],[AV2]],Tabela1[[#This Row],[AV2]]))</f>
        <v>3.1277874372019219</v>
      </c>
      <c r="S2567" s="42">
        <f>Tabela1[[#This Row],[real]]-Tabela1[[#This Row],[AV2]]</f>
        <v>-0.19844471857060109</v>
      </c>
      <c r="T2567" s="64">
        <f>Tabela1[[#This Row],[real]]/Tabela1[[#This Row],[AV2]]</f>
        <v>0.9365542823625741</v>
      </c>
      <c r="U2567" s="172">
        <v>43080</v>
      </c>
      <c r="V2567" s="191" t="s">
        <v>3938</v>
      </c>
      <c r="W2567" s="191"/>
    </row>
    <row r="2568" spans="1:23" x14ac:dyDescent="0.2">
      <c r="A2568" s="65">
        <v>2299662</v>
      </c>
      <c r="B2568" s="65" t="s">
        <v>843</v>
      </c>
      <c r="C2568" s="65" t="s">
        <v>844</v>
      </c>
      <c r="D2568" s="39"/>
      <c r="E2568" s="41">
        <v>3.0489537552680441</v>
      </c>
      <c r="F2568" s="116">
        <v>2009</v>
      </c>
      <c r="G25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8" s="39"/>
      <c r="I2568" s="41">
        <v>0.55000000000000004</v>
      </c>
      <c r="J2568" s="23">
        <f>(Tabela1[[#This Row],[real]]-1)^3/Tabela1[[#This Row],[Z]]*0.00002</f>
        <v>3.1279786183123845E-4</v>
      </c>
      <c r="K2568" s="66">
        <v>2736.0465606476023</v>
      </c>
      <c r="L2568" s="66">
        <v>4676.2813675609414</v>
      </c>
      <c r="M2568" s="67">
        <v>42409</v>
      </c>
      <c r="N2568" s="22">
        <f>IF(Tabela1[[#This Row],[Entry]]=$B$1,Tabela1[[#This Row],[real]],Tabela1[[#This Row],[L2]]/Tabela1[[#This Row],[days2]])</f>
        <v>3.1103981978255688</v>
      </c>
      <c r="O2568" s="42">
        <f>IF(Tabela1[[#This Row],[Entry]]=$B$1,Tabela1[[#This Row],[real]],Tabela1[[#This Row],[L]]/($B$1-Tabela1[[#This Row],[Entry]]))</f>
        <v>3.1030400581028146</v>
      </c>
      <c r="P2568" s="115">
        <v>879.64510864246586</v>
      </c>
      <c r="Q2568" s="43">
        <f>MIN(500,$B$1-Tabela1[[#This Row],[Entry]])</f>
        <v>500</v>
      </c>
      <c r="R2568" s="41">
        <f>(0.25-Tabela1[[#This Row],[days]]/2000)*$L$2+(Tabela1[[#This Row],[days]]/2000+0.75)*(IF(Tabela1[[#This Row],[real]]&gt;Tabela1[[#This Row],[AV2]],0.4*Tabela1[[#This Row],[real]]+0.6*Tabela1[[#This Row],[AV2]],Tabela1[[#This Row],[AV2]]))</f>
        <v>3.1103981978255688</v>
      </c>
      <c r="S2568" s="42">
        <f>Tabela1[[#This Row],[real]]-Tabela1[[#This Row],[AV2]]</f>
        <v>-6.1444442557524681E-2</v>
      </c>
      <c r="T2568" s="64">
        <f>Tabela1[[#This Row],[real]]/Tabela1[[#This Row],[AV2]]</f>
        <v>0.98024547384303418</v>
      </c>
      <c r="U2568" s="168">
        <v>43078</v>
      </c>
      <c r="V2568" s="191" t="s">
        <v>3936</v>
      </c>
      <c r="W2568" s="191"/>
    </row>
    <row r="2569" spans="1:23" x14ac:dyDescent="0.2">
      <c r="A2569" s="44">
        <v>3473906</v>
      </c>
      <c r="B2569" s="44" t="s">
        <v>3662</v>
      </c>
      <c r="C2569" s="44" t="s">
        <v>3662</v>
      </c>
      <c r="D2569" s="45"/>
      <c r="E2569" s="46">
        <v>2.7467197258864866</v>
      </c>
      <c r="F2569" s="116">
        <v>2011</v>
      </c>
      <c r="G25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69" s="45"/>
      <c r="I2569" s="46">
        <v>0.32999999999999996</v>
      </c>
      <c r="J2569" s="23">
        <f>(Tabela1[[#This Row],[real]]-1)^3/Tabela1[[#This Row],[Z]]*0.00002</f>
        <v>3.2298751135312494E-4</v>
      </c>
      <c r="K2569" s="111">
        <v>1654.4298962633845</v>
      </c>
      <c r="L2569" s="66">
        <v>2463.4068329315137</v>
      </c>
      <c r="M2569" s="49">
        <v>43076</v>
      </c>
      <c r="N2569" s="22">
        <f>IF(Tabela1[[#This Row],[Entry]]=$B$1,Tabela1[[#This Row],[real]],Tabela1[[#This Row],[L2]]/Tabela1[[#This Row],[days2]])</f>
        <v>2.9040553224364705</v>
      </c>
      <c r="O2569" s="47">
        <f>IF(Tabela1[[#This Row],[Entry]]=$B$1,Tabela1[[#This Row],[real]],Tabela1[[#This Row],[L]]/($B$1-Tabela1[[#This Row],[Entry]]))</f>
        <v>2.9326271820613257</v>
      </c>
      <c r="P2569" s="116">
        <v>569.69641159429978</v>
      </c>
      <c r="Q2569" s="48">
        <f>MIN(500,$B$1-Tabela1[[#This Row],[Entry]])</f>
        <v>500</v>
      </c>
      <c r="R2569" s="46">
        <f>(0.25-Tabela1[[#This Row],[days]]/2000)*$L$2+(Tabela1[[#This Row],[days]]/2000+0.75)*(IF(Tabela1[[#This Row],[real]]&gt;Tabela1[[#This Row],[AV2]],0.4*Tabela1[[#This Row],[real]]+0.6*Tabela1[[#This Row],[AV2]],Tabela1[[#This Row],[AV2]]))</f>
        <v>2.9040553224364705</v>
      </c>
      <c r="S2569" s="47">
        <f>Tabela1[[#This Row],[real]]-Tabela1[[#This Row],[AV2]]</f>
        <v>-0.15733559654998386</v>
      </c>
      <c r="T2569" s="47">
        <f>Tabela1[[#This Row],[real]]/Tabela1[[#This Row],[AV2]]</f>
        <v>0.945822107680104</v>
      </c>
      <c r="U2569" s="168">
        <v>43076</v>
      </c>
      <c r="V2569" s="191" t="s">
        <v>5020</v>
      </c>
      <c r="W2569" s="191"/>
    </row>
    <row r="2570" spans="1:23" x14ac:dyDescent="0.2">
      <c r="A2570" s="75">
        <v>8139210</v>
      </c>
      <c r="B2570" s="75" t="s">
        <v>1275</v>
      </c>
      <c r="C2570" s="75" t="s">
        <v>3571</v>
      </c>
      <c r="D2570" s="76"/>
      <c r="E2570" s="77">
        <v>2.8681828064631292</v>
      </c>
      <c r="F2570" s="116">
        <v>2017</v>
      </c>
      <c r="G25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0" s="39"/>
      <c r="I2570" s="77">
        <v>0.53999999999999992</v>
      </c>
      <c r="J2570" s="23">
        <f>(Tabela1[[#This Row],[real]]-1)^3/Tabela1[[#This Row],[Z]]*0.00002</f>
        <v>2.4148732915041163E-4</v>
      </c>
      <c r="K2570" s="112">
        <v>1840.5048602352922</v>
      </c>
      <c r="L2570" s="66">
        <v>2827.8663350390098</v>
      </c>
      <c r="M2570" s="79">
        <v>42974</v>
      </c>
      <c r="N2570" s="22">
        <f>IF(Tabela1[[#This Row],[Entry]]=$B$1,Tabela1[[#This Row],[real]],Tabela1[[#This Row],[L2]]/Tabela1[[#This Row],[days2]])</f>
        <v>2.9825314883308556</v>
      </c>
      <c r="O2570" s="64">
        <f>IF(Tabela1[[#This Row],[Entry]]=$B$1,Tabela1[[#This Row],[real]],Tabela1[[#This Row],[L]]/($B$1-Tabela1[[#This Row],[Entry]]))</f>
        <v>3.0019812473874836</v>
      </c>
      <c r="P2570" s="117">
        <v>617.09486301695767</v>
      </c>
      <c r="Q2570" s="78">
        <f>MIN(500,$B$1-Tabela1[[#This Row],[Entry]])</f>
        <v>500</v>
      </c>
      <c r="R2570" s="77">
        <f>(0.25-Tabela1[[#This Row],[days]]/2000)*$L$2+(Tabela1[[#This Row],[days]]/2000+0.75)*(IF(Tabela1[[#This Row],[real]]&gt;Tabela1[[#This Row],[AV2]],0.4*Tabela1[[#This Row],[real]]+0.6*Tabela1[[#This Row],[AV2]],Tabela1[[#This Row],[AV2]]))</f>
        <v>2.9825314883308556</v>
      </c>
      <c r="S2570" s="64">
        <f>Tabela1[[#This Row],[real]]-Tabela1[[#This Row],[AV2]]</f>
        <v>-0.1143486818677264</v>
      </c>
      <c r="T2570" s="64">
        <f>Tabela1[[#This Row],[real]]/Tabela1[[#This Row],[AV2]]</f>
        <v>0.96166052820729131</v>
      </c>
      <c r="U2570" s="172">
        <v>43076</v>
      </c>
      <c r="V2570" s="191" t="s">
        <v>4149</v>
      </c>
      <c r="W2570" s="191"/>
    </row>
    <row r="2571" spans="1:23" x14ac:dyDescent="0.2">
      <c r="A2571" s="75">
        <v>608344</v>
      </c>
      <c r="B2571" s="80" t="s">
        <v>3270</v>
      </c>
      <c r="C2571" s="75" t="s">
        <v>3661</v>
      </c>
      <c r="D2571" s="76"/>
      <c r="E2571" s="77">
        <v>2.8557307281780919</v>
      </c>
      <c r="F2571" s="116">
        <v>1983</v>
      </c>
      <c r="G25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1" s="76"/>
      <c r="I2571" s="77">
        <v>0.31999999999999995</v>
      </c>
      <c r="J2571" s="23">
        <f>(Tabela1[[#This Row],[real]]-1)^3/Tabela1[[#This Row],[Z]]*0.00002</f>
        <v>3.9941548179281655E-4</v>
      </c>
      <c r="K2571" s="112">
        <v>1744.7500346239292</v>
      </c>
      <c r="L2571" s="66">
        <v>2605.9068598285508</v>
      </c>
      <c r="M2571" s="79">
        <v>43074</v>
      </c>
      <c r="N2571" s="22">
        <f>IF(Tabela1[[#This Row],[Entry]]=$B$1,Tabela1[[#This Row],[real]],Tabela1[[#This Row],[L2]]/Tabela1[[#This Row],[days2]])</f>
        <v>3.0576080787851785</v>
      </c>
      <c r="O2571" s="64">
        <f>IF(Tabela1[[#This Row],[Entry]]=$B$1,Tabela1[[#This Row],[real]],Tabela1[[#This Row],[L]]/($B$1-Tabela1[[#This Row],[Entry]]))</f>
        <v>3.0949012587037421</v>
      </c>
      <c r="P2571" s="117">
        <v>570.6257929947443</v>
      </c>
      <c r="Q2571" s="78">
        <f>MIN(500,$B$1-Tabela1[[#This Row],[Entry]])</f>
        <v>500</v>
      </c>
      <c r="R2571" s="77">
        <f>(0.25-Tabela1[[#This Row],[days]]/2000)*$L$2+(Tabela1[[#This Row],[days]]/2000+0.75)*(IF(Tabela1[[#This Row],[real]]&gt;Tabela1[[#This Row],[AV2]],0.4*Tabela1[[#This Row],[real]]+0.6*Tabela1[[#This Row],[AV2]],Tabela1[[#This Row],[AV2]]))</f>
        <v>3.0576080787851785</v>
      </c>
      <c r="S2571" s="64">
        <f>Tabela1[[#This Row],[real]]-Tabela1[[#This Row],[AV2]]</f>
        <v>-0.20187735060708656</v>
      </c>
      <c r="T2571" s="64">
        <f>Tabela1[[#This Row],[real]]/Tabela1[[#This Row],[AV2]]</f>
        <v>0.93397539991871859</v>
      </c>
      <c r="U2571" s="168">
        <v>43074</v>
      </c>
      <c r="V2571" s="191" t="s">
        <v>3938</v>
      </c>
      <c r="W2571" s="191"/>
    </row>
    <row r="2572" spans="1:23" x14ac:dyDescent="0.2">
      <c r="A2572" s="44">
        <v>7525387</v>
      </c>
      <c r="B2572" s="44" t="s">
        <v>3658</v>
      </c>
      <c r="C2572" s="44" t="s">
        <v>3659</v>
      </c>
      <c r="D2572" s="45"/>
      <c r="E2572" s="46">
        <v>3.0997180508739368</v>
      </c>
      <c r="F2572" s="116">
        <v>2016</v>
      </c>
      <c r="G25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2" s="45"/>
      <c r="I2572" s="46">
        <v>0.44</v>
      </c>
      <c r="J2572" s="23">
        <f>(Tabela1[[#This Row],[real]]-1)^3/Tabela1[[#This Row],[Z]]*0.00002</f>
        <v>4.2078501426637374E-4</v>
      </c>
      <c r="K2572" s="111">
        <v>1891.3956504657538</v>
      </c>
      <c r="L2572" s="66">
        <v>2825.2910557065825</v>
      </c>
      <c r="M2572" s="49">
        <v>43073</v>
      </c>
      <c r="N2572" s="22">
        <f>IF(Tabela1[[#This Row],[Entry]]=$B$1,Tabela1[[#This Row],[real]],Tabela1[[#This Row],[L2]]/Tabela1[[#This Row],[days2]])</f>
        <v>3.3119018867700074</v>
      </c>
      <c r="O2572" s="47">
        <f>IF(Tabela1[[#This Row],[Entry]]=$B$1,Tabela1[[#This Row],[real]],Tabela1[[#This Row],[L]]/($B$1-Tabela1[[#This Row],[Entry]]))</f>
        <v>3.3514721894502757</v>
      </c>
      <c r="P2572" s="116">
        <v>571.09048369496588</v>
      </c>
      <c r="Q2572" s="48">
        <f>MIN(500,$B$1-Tabela1[[#This Row],[Entry]])</f>
        <v>500</v>
      </c>
      <c r="R2572" s="46">
        <f>(0.25-Tabela1[[#This Row],[days]]/2000)*$L$2+(Tabela1[[#This Row],[days]]/2000+0.75)*(IF(Tabela1[[#This Row],[real]]&gt;Tabela1[[#This Row],[AV2]],0.4*Tabela1[[#This Row],[real]]+0.6*Tabela1[[#This Row],[AV2]],Tabela1[[#This Row],[AV2]]))</f>
        <v>3.3119018867700074</v>
      </c>
      <c r="S2572" s="47">
        <f>Tabela1[[#This Row],[real]]-Tabela1[[#This Row],[AV2]]</f>
        <v>-0.21218383589607059</v>
      </c>
      <c r="T2572" s="47">
        <f>Tabela1[[#This Row],[real]]/Tabela1[[#This Row],[AV2]]</f>
        <v>0.93593293426243174</v>
      </c>
      <c r="U2572" s="168">
        <v>43073</v>
      </c>
      <c r="V2572" s="191" t="s">
        <v>4385</v>
      </c>
      <c r="W2572" s="191"/>
    </row>
    <row r="2573" spans="1:23" x14ac:dyDescent="0.2">
      <c r="A2573" s="65">
        <v>10143</v>
      </c>
      <c r="B2573" s="65" t="s">
        <v>1944</v>
      </c>
      <c r="C2573" s="65" t="s">
        <v>1945</v>
      </c>
      <c r="D2573" s="39"/>
      <c r="E2573" s="41">
        <v>3.3895661066990836</v>
      </c>
      <c r="F2573" s="116">
        <v>1974</v>
      </c>
      <c r="G25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3" s="39"/>
      <c r="I2573" s="41">
        <v>0.67999999999999994</v>
      </c>
      <c r="J2573" s="23">
        <f>(Tabela1[[#This Row],[real]]-1)^3/Tabela1[[#This Row],[Z]]*0.00002</f>
        <v>4.013083830586581E-4</v>
      </c>
      <c r="K2573" s="66">
        <v>2948.1251261452599</v>
      </c>
      <c r="L2573" s="66">
        <v>4991.5738694512529</v>
      </c>
      <c r="M2573" s="67">
        <v>42409</v>
      </c>
      <c r="N2573" s="22">
        <f>IF(Tabela1[[#This Row],[Entry]]=$B$1,Tabela1[[#This Row],[real]],Tabela1[[#This Row],[L2]]/Tabela1[[#This Row],[days2]])</f>
        <v>3.3514937981011763</v>
      </c>
      <c r="O2573" s="42">
        <f>IF(Tabela1[[#This Row],[Entry]]=$B$1,Tabela1[[#This Row],[real]],Tabela1[[#This Row],[L]]/($B$1-Tabela1[[#This Row],[Entry]]))</f>
        <v>3.3122587056743549</v>
      </c>
      <c r="P2573" s="115">
        <v>879.64510864246586</v>
      </c>
      <c r="Q2573" s="43">
        <f>MIN(500,$B$1-Tabela1[[#This Row],[Entry]])</f>
        <v>500</v>
      </c>
      <c r="R2573" s="41">
        <f>(0.25-Tabela1[[#This Row],[days]]/2000)*$L$2+(Tabela1[[#This Row],[days]]/2000+0.75)*(IF(Tabela1[[#This Row],[real]]&gt;Tabela1[[#This Row],[AV2]],0.4*Tabela1[[#This Row],[real]]+0.6*Tabela1[[#This Row],[AV2]],Tabela1[[#This Row],[AV2]]))</f>
        <v>3.3667227215403397</v>
      </c>
      <c r="S2573" s="42">
        <f>Tabela1[[#This Row],[real]]-Tabela1[[#This Row],[AV2]]</f>
        <v>3.8072308597907334E-2</v>
      </c>
      <c r="T2573" s="64">
        <f>Tabela1[[#This Row],[real]]/Tabela1[[#This Row],[AV2]]</f>
        <v>1.0113598027898716</v>
      </c>
      <c r="U2573" s="168">
        <v>43073</v>
      </c>
      <c r="V2573" s="191" t="s">
        <v>4402</v>
      </c>
      <c r="W2573" s="191"/>
    </row>
    <row r="2574" spans="1:23" x14ac:dyDescent="0.2">
      <c r="A2574" s="65">
        <v>118239</v>
      </c>
      <c r="B2574" s="65" t="s">
        <v>573</v>
      </c>
      <c r="C2574" s="65" t="s">
        <v>574</v>
      </c>
      <c r="D2574" s="39"/>
      <c r="E2574" s="41">
        <v>2.9807631557413976</v>
      </c>
      <c r="F2574" s="116">
        <v>1982</v>
      </c>
      <c r="G25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4" s="39"/>
      <c r="I2574" s="41">
        <v>0.45999999999999996</v>
      </c>
      <c r="J2574" s="23">
        <f>(Tabela1[[#This Row],[real]]-1)^3/Tabela1[[#This Row],[Z]]*0.00002</f>
        <v>3.378856994454742E-4</v>
      </c>
      <c r="K2574" s="66">
        <v>2605.6331951226057</v>
      </c>
      <c r="L2574" s="66">
        <v>4420.2687537224483</v>
      </c>
      <c r="M2574" s="67">
        <v>42409</v>
      </c>
      <c r="N2574" s="22">
        <f>IF(Tabela1[[#This Row],[Entry]]=$B$1,Tabela1[[#This Row],[real]],Tabela1[[#This Row],[L2]]/Tabela1[[#This Row],[days2]])</f>
        <v>2.9621414017112127</v>
      </c>
      <c r="O2574" s="42">
        <f>IF(Tabela1[[#This Row],[Entry]]=$B$1,Tabela1[[#This Row],[real]],Tabela1[[#This Row],[L]]/($B$1-Tabela1[[#This Row],[Entry]]))</f>
        <v>2.9331577662391828</v>
      </c>
      <c r="P2574" s="115">
        <v>879.64510864246586</v>
      </c>
      <c r="Q2574" s="43">
        <f>MIN(500,$B$1-Tabela1[[#This Row],[Entry]])</f>
        <v>500</v>
      </c>
      <c r="R2574" s="41">
        <f>(0.25-Tabela1[[#This Row],[days]]/2000)*$L$2+(Tabela1[[#This Row],[days]]/2000+0.75)*(IF(Tabela1[[#This Row],[real]]&gt;Tabela1[[#This Row],[AV2]],0.4*Tabela1[[#This Row],[real]]+0.6*Tabela1[[#This Row],[AV2]],Tabela1[[#This Row],[AV2]]))</f>
        <v>2.9695901033232865</v>
      </c>
      <c r="S2574" s="42">
        <f>Tabela1[[#This Row],[real]]-Tabela1[[#This Row],[AV2]]</f>
        <v>1.8621754030184956E-2</v>
      </c>
      <c r="T2574" s="64">
        <f>Tabela1[[#This Row],[real]]/Tabela1[[#This Row],[AV2]]</f>
        <v>1.0062865851101597</v>
      </c>
      <c r="U2574" s="168">
        <v>43072</v>
      </c>
      <c r="V2574" s="191" t="s">
        <v>3938</v>
      </c>
      <c r="W2574" s="191"/>
    </row>
    <row r="2575" spans="1:23" x14ac:dyDescent="0.2">
      <c r="A2575" s="65">
        <v>244938</v>
      </c>
      <c r="B2575" s="65" t="s">
        <v>1210</v>
      </c>
      <c r="C2575" s="65" t="s">
        <v>1211</v>
      </c>
      <c r="D2575" s="39"/>
      <c r="E2575" s="41">
        <v>2.9980965470282936</v>
      </c>
      <c r="F2575" s="116">
        <v>2001</v>
      </c>
      <c r="G25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5" s="39"/>
      <c r="I2575" s="41">
        <v>0.65999999999999992</v>
      </c>
      <c r="J2575" s="23">
        <f>(Tabela1[[#This Row],[real]]-1)^3/Tabela1[[#This Row],[Z]]*0.00002</f>
        <v>2.417327362497683E-4</v>
      </c>
      <c r="K2575" s="66">
        <v>2482.1492923109695</v>
      </c>
      <c r="L2575" s="66">
        <v>4158.4503766346952</v>
      </c>
      <c r="M2575" s="67">
        <v>42409</v>
      </c>
      <c r="N2575" s="22">
        <f>IF(Tabela1[[#This Row],[Entry]]=$B$1,Tabela1[[#This Row],[real]],Tabela1[[#This Row],[L2]]/Tabela1[[#This Row],[days2]])</f>
        <v>2.8217621719531958</v>
      </c>
      <c r="O2575" s="42">
        <f>IF(Tabela1[[#This Row],[Entry]]=$B$1,Tabela1[[#This Row],[real]],Tabela1[[#This Row],[L]]/($B$1-Tabela1[[#This Row],[Entry]]))</f>
        <v>2.759422944017714</v>
      </c>
      <c r="P2575" s="115">
        <v>879.64510864246586</v>
      </c>
      <c r="Q2575" s="43">
        <f>MIN(500,$B$1-Tabela1[[#This Row],[Entry]])</f>
        <v>500</v>
      </c>
      <c r="R2575" s="41">
        <f>(0.25-Tabela1[[#This Row],[days]]/2000)*$L$2+(Tabela1[[#This Row],[days]]/2000+0.75)*(IF(Tabela1[[#This Row],[real]]&gt;Tabela1[[#This Row],[AV2]],0.4*Tabela1[[#This Row],[real]]+0.6*Tabela1[[#This Row],[AV2]],Tabela1[[#This Row],[AV2]]))</f>
        <v>2.8922959219832349</v>
      </c>
      <c r="S2575" s="42">
        <f>Tabela1[[#This Row],[real]]-Tabela1[[#This Row],[AV2]]</f>
        <v>0.17633437507509786</v>
      </c>
      <c r="T2575" s="64">
        <f>Tabela1[[#This Row],[real]]/Tabela1[[#This Row],[AV2]]</f>
        <v>1.0624908707146785</v>
      </c>
      <c r="U2575" s="168">
        <v>43070</v>
      </c>
      <c r="V2575" s="191" t="s">
        <v>5218</v>
      </c>
      <c r="W2575" s="191"/>
    </row>
    <row r="2576" spans="1:23" x14ac:dyDescent="0.2">
      <c r="A2576" s="65">
        <v>173723</v>
      </c>
      <c r="B2576" s="65" t="s">
        <v>2388</v>
      </c>
      <c r="C2576" s="65" t="s">
        <v>2388</v>
      </c>
      <c r="D2576" s="39"/>
      <c r="E2576" s="41">
        <v>3.0201523448279586</v>
      </c>
      <c r="F2576" s="116">
        <v>2005</v>
      </c>
      <c r="G25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6" s="39"/>
      <c r="I2576" s="41">
        <v>0.45999999999999996</v>
      </c>
      <c r="J2576" s="23">
        <f>(Tabela1[[#This Row],[real]]-1)^3/Tabela1[[#This Row],[Z]]*0.00002</f>
        <v>3.5844665322425041E-4</v>
      </c>
      <c r="K2576" s="66">
        <v>2779.2190365639208</v>
      </c>
      <c r="L2576" s="66">
        <v>4775.330339070948</v>
      </c>
      <c r="M2576" s="67">
        <v>42409</v>
      </c>
      <c r="N2576" s="22">
        <f>IF(Tabela1[[#This Row],[Entry]]=$B$1,Tabela1[[#This Row],[real]],Tabela1[[#This Row],[L2]]/Tabela1[[#This Row],[days2]])</f>
        <v>3.159477622575563</v>
      </c>
      <c r="O2576" s="42">
        <f>IF(Tabela1[[#This Row],[Entry]]=$B$1,Tabela1[[#This Row],[real]],Tabela1[[#This Row],[L]]/($B$1-Tabela1[[#This Row],[Entry]]))</f>
        <v>3.1687659847849687</v>
      </c>
      <c r="P2576" s="115">
        <v>879.64510864246586</v>
      </c>
      <c r="Q2576" s="43">
        <f>MIN(500,$B$1-Tabela1[[#This Row],[Entry]])</f>
        <v>500</v>
      </c>
      <c r="R2576" s="41">
        <f>(0.25-Tabela1[[#This Row],[days]]/2000)*$L$2+(Tabela1[[#This Row],[days]]/2000+0.75)*(IF(Tabela1[[#This Row],[real]]&gt;Tabela1[[#This Row],[AV2]],0.4*Tabela1[[#This Row],[real]]+0.6*Tabela1[[#This Row],[AV2]],Tabela1[[#This Row],[AV2]]))</f>
        <v>3.159477622575563</v>
      </c>
      <c r="S2576" s="42">
        <f>Tabela1[[#This Row],[real]]-Tabela1[[#This Row],[AV2]]</f>
        <v>-0.13932527774760439</v>
      </c>
      <c r="T2576" s="64">
        <f>Tabela1[[#This Row],[real]]/Tabela1[[#This Row],[AV2]]</f>
        <v>0.95590243249324602</v>
      </c>
      <c r="U2576" s="168">
        <v>43069</v>
      </c>
      <c r="V2576" s="191" t="s">
        <v>3941</v>
      </c>
      <c r="W2576" s="191"/>
    </row>
    <row r="2577" spans="1:23" x14ac:dyDescent="0.2">
      <c r="A2577" s="65">
        <v>176168</v>
      </c>
      <c r="B2577" s="65" t="s">
        <v>48</v>
      </c>
      <c r="C2577" s="65" t="s">
        <v>2389</v>
      </c>
      <c r="D2577" s="39"/>
      <c r="E2577" s="41">
        <v>3.0637068094884565</v>
      </c>
      <c r="F2577" s="116">
        <v>2004</v>
      </c>
      <c r="G25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7" s="39"/>
      <c r="I2577" s="41">
        <v>0.62999999999999989</v>
      </c>
      <c r="J2577" s="23">
        <f>(Tabela1[[#This Row],[real]]-1)^3/Tabela1[[#This Row],[Z]]*0.00002</f>
        <v>2.7901878149418769E-4</v>
      </c>
      <c r="K2577" s="66">
        <v>2792.2808839832301</v>
      </c>
      <c r="L2577" s="66">
        <v>4796.3756268107281</v>
      </c>
      <c r="M2577" s="67">
        <v>42409</v>
      </c>
      <c r="N2577" s="22">
        <f>IF(Tabela1[[#This Row],[Entry]]=$B$1,Tabela1[[#This Row],[real]],Tabela1[[#This Row],[L2]]/Tabela1[[#This Row],[days2]])</f>
        <v>3.1743266193936859</v>
      </c>
      <c r="O2577" s="42">
        <f>IF(Tabela1[[#This Row],[Entry]]=$B$1,Tabela1[[#This Row],[real]],Tabela1[[#This Row],[L]]/($B$1-Tabela1[[#This Row],[Entry]]))</f>
        <v>3.1827310065101049</v>
      </c>
      <c r="P2577" s="115">
        <v>879.64510864246586</v>
      </c>
      <c r="Q2577" s="43">
        <f>MIN(500,$B$1-Tabela1[[#This Row],[Entry]])</f>
        <v>500</v>
      </c>
      <c r="R2577" s="41">
        <f>(0.25-Tabela1[[#This Row],[days]]/2000)*$L$2+(Tabela1[[#This Row],[days]]/2000+0.75)*(IF(Tabela1[[#This Row],[real]]&gt;Tabela1[[#This Row],[AV2]],0.4*Tabela1[[#This Row],[real]]+0.6*Tabela1[[#This Row],[AV2]],Tabela1[[#This Row],[AV2]]))</f>
        <v>3.1743266193936859</v>
      </c>
      <c r="S2577" s="42">
        <f>Tabela1[[#This Row],[real]]-Tabela1[[#This Row],[AV2]]</f>
        <v>-0.11061980990522935</v>
      </c>
      <c r="T2577" s="64">
        <f>Tabela1[[#This Row],[real]]/Tabela1[[#This Row],[AV2]]</f>
        <v>0.96515172407609451</v>
      </c>
      <c r="U2577" s="168">
        <v>43064</v>
      </c>
      <c r="V2577" s="191" t="s">
        <v>4100</v>
      </c>
      <c r="W2577" s="191"/>
    </row>
    <row r="2578" spans="1:23" x14ac:dyDescent="0.2">
      <c r="A2578" s="75">
        <v>6644024</v>
      </c>
      <c r="B2578" s="80" t="s">
        <v>3648</v>
      </c>
      <c r="C2578" s="80" t="s">
        <v>3649</v>
      </c>
      <c r="D2578" s="76"/>
      <c r="E2578" s="77">
        <v>2.988269148140501</v>
      </c>
      <c r="F2578" s="116">
        <v>2015</v>
      </c>
      <c r="G25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8" s="76"/>
      <c r="I2578" s="77">
        <v>0.39</v>
      </c>
      <c r="J2578" s="23">
        <f>(Tabela1[[#This Row],[real]]-1)^3/Tabela1[[#This Row],[Z]]*0.00002</f>
        <v>4.0307968413752509E-4</v>
      </c>
      <c r="K2578" s="112">
        <v>1835.7993969848501</v>
      </c>
      <c r="L2578" s="66">
        <v>2751.7483377849762</v>
      </c>
      <c r="M2578" s="79">
        <v>43063</v>
      </c>
      <c r="N2578" s="22">
        <f>IF(Tabela1[[#This Row],[Entry]]=$B$1,Tabela1[[#This Row],[real]],Tabela1[[#This Row],[L2]]/Tabela1[[#This Row],[days2]])</f>
        <v>3.1886054764686991</v>
      </c>
      <c r="O2578" s="64">
        <f>IF(Tabela1[[#This Row],[Entry]]=$B$1,Tabela1[[#This Row],[real]],Tabela1[[#This Row],[L]]/($B$1-Tabela1[[#This Row],[Entry]]))</f>
        <v>3.2259652260081784</v>
      </c>
      <c r="P2578" s="117">
        <v>575.73739069718715</v>
      </c>
      <c r="Q2578" s="78">
        <f>MIN(500,$B$1-Tabela1[[#This Row],[Entry]])</f>
        <v>500</v>
      </c>
      <c r="R2578" s="77">
        <f>(0.25-Tabela1[[#This Row],[days]]/2000)*$L$2+(Tabela1[[#This Row],[days]]/2000+0.75)*(IF(Tabela1[[#This Row],[real]]&gt;Tabela1[[#This Row],[AV2]],0.4*Tabela1[[#This Row],[real]]+0.6*Tabela1[[#This Row],[AV2]],Tabela1[[#This Row],[AV2]]))</f>
        <v>3.1886054764686991</v>
      </c>
      <c r="S2578" s="64">
        <f>Tabela1[[#This Row],[real]]-Tabela1[[#This Row],[AV2]]</f>
        <v>-0.20033632832819803</v>
      </c>
      <c r="T2578" s="64">
        <f>Tabela1[[#This Row],[real]]/Tabela1[[#This Row],[AV2]]</f>
        <v>0.93717117724138599</v>
      </c>
      <c r="U2578" s="168">
        <v>43063</v>
      </c>
      <c r="V2578" s="191" t="s">
        <v>4375</v>
      </c>
      <c r="W2578" s="191"/>
    </row>
    <row r="2579" spans="1:23" x14ac:dyDescent="0.2">
      <c r="A2579" s="10">
        <v>2438175</v>
      </c>
      <c r="B2579" s="10" t="s">
        <v>3484</v>
      </c>
      <c r="C2579" s="10" t="s">
        <v>2246</v>
      </c>
      <c r="E2579" s="21">
        <v>3.0295670806779547</v>
      </c>
      <c r="F2579" s="116">
        <v>2008</v>
      </c>
      <c r="G25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79" s="39"/>
      <c r="I2579" s="21">
        <v>0.52</v>
      </c>
      <c r="J2579" s="23">
        <f>(Tabela1[[#This Row],[real]]-1)^3/Tabela1[[#This Row],[Z]]*0.00002</f>
        <v>3.2154138806149115E-4</v>
      </c>
      <c r="K2579" s="24">
        <v>2738.3957851281821</v>
      </c>
      <c r="L2579" s="66">
        <v>4687.8431836572499</v>
      </c>
      <c r="M2579" s="1">
        <v>42409</v>
      </c>
      <c r="N2579" s="22">
        <f>IF(Tabela1[[#This Row],[Entry]]=$B$1,Tabela1[[#This Row],[real]],Tabela1[[#This Row],[L2]]/Tabela1[[#This Row],[days2]])</f>
        <v>3.1130688481338562</v>
      </c>
      <c r="O2579" s="22">
        <f>IF(Tabela1[[#This Row],[Entry]]=$B$1,Tabela1[[#This Row],[real]],Tabela1[[#This Row],[L]]/($B$1-Tabela1[[#This Row],[Entry]]))</f>
        <v>3.1107121324865625</v>
      </c>
      <c r="P2579" s="35">
        <v>879.64510864246586</v>
      </c>
      <c r="Q2579" s="3">
        <f>MIN(500,$B$1-Tabela1[[#This Row],[Entry]])</f>
        <v>500</v>
      </c>
      <c r="R2579" s="21">
        <f>(0.25-Tabela1[[#This Row],[days]]/2000)*$L$2+(Tabela1[[#This Row],[days]]/2000+0.75)*(IF(Tabela1[[#This Row],[real]]&gt;Tabela1[[#This Row],[AV2]],0.4*Tabela1[[#This Row],[real]]+0.6*Tabela1[[#This Row],[AV2]],Tabela1[[#This Row],[AV2]]))</f>
        <v>3.1130688481338562</v>
      </c>
      <c r="S2579" s="22">
        <f>Tabela1[[#This Row],[real]]-Tabela1[[#This Row],[AV2]]</f>
        <v>-8.3501767455901543E-2</v>
      </c>
      <c r="T2579" s="47">
        <f>Tabela1[[#This Row],[real]]/Tabela1[[#This Row],[AV2]]</f>
        <v>0.97317702513840743</v>
      </c>
      <c r="U2579" s="168">
        <v>43062</v>
      </c>
      <c r="V2579" s="191" t="s">
        <v>5143</v>
      </c>
      <c r="W2579" s="191"/>
    </row>
    <row r="2580" spans="1:23" x14ac:dyDescent="0.2">
      <c r="A2580" s="65">
        <v>349382</v>
      </c>
      <c r="B2580" s="65" t="s">
        <v>522</v>
      </c>
      <c r="C2580" s="65" t="s">
        <v>904</v>
      </c>
      <c r="D2580" s="39"/>
      <c r="E2580" s="41">
        <v>3.4128317711387344</v>
      </c>
      <c r="F2580" s="116">
        <v>2006</v>
      </c>
      <c r="G25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0" s="39"/>
      <c r="I2580" s="41">
        <v>0.78999999999999992</v>
      </c>
      <c r="J2580" s="23">
        <f>(Tabela1[[#This Row],[real]]-1)^3/Tabela1[[#This Row],[Z]]*0.00002</f>
        <v>3.5561824378248826E-4</v>
      </c>
      <c r="K2580" s="66">
        <v>3036.4349028850847</v>
      </c>
      <c r="L2580" s="66">
        <v>5178.7566571263997</v>
      </c>
      <c r="M2580" s="67">
        <v>42409</v>
      </c>
      <c r="N2580" s="22">
        <f>IF(Tabela1[[#This Row],[Entry]]=$B$1,Tabela1[[#This Row],[real]],Tabela1[[#This Row],[L2]]/Tabela1[[#This Row],[days2]])</f>
        <v>3.4518863039790424</v>
      </c>
      <c r="O2580" s="42">
        <f>IF(Tabela1[[#This Row],[Entry]]=$B$1,Tabela1[[#This Row],[real]],Tabela1[[#This Row],[L]]/($B$1-Tabela1[[#This Row],[Entry]]))</f>
        <v>3.4364675893340411</v>
      </c>
      <c r="P2580" s="115">
        <v>879.64510864246586</v>
      </c>
      <c r="Q2580" s="43">
        <f>MIN(500,$B$1-Tabela1[[#This Row],[Entry]])</f>
        <v>500</v>
      </c>
      <c r="R2580" s="41">
        <f>(0.25-Tabela1[[#This Row],[days]]/2000)*$L$2+(Tabela1[[#This Row],[days]]/2000+0.75)*(IF(Tabela1[[#This Row],[real]]&gt;Tabela1[[#This Row],[AV2]],0.4*Tabela1[[#This Row],[real]]+0.6*Tabela1[[#This Row],[AV2]],Tabela1[[#This Row],[AV2]]))</f>
        <v>3.4518863039790424</v>
      </c>
      <c r="S2580" s="42">
        <f>Tabela1[[#This Row],[real]]-Tabela1[[#This Row],[AV2]]</f>
        <v>-3.9054532840308021E-2</v>
      </c>
      <c r="T2580" s="64">
        <f>Tabela1[[#This Row],[real]]/Tabela1[[#This Row],[AV2]]</f>
        <v>0.98868603151984202</v>
      </c>
      <c r="U2580" s="168">
        <v>43062</v>
      </c>
      <c r="V2580" s="191" t="s">
        <v>4138</v>
      </c>
      <c r="W2580" s="191"/>
    </row>
    <row r="2581" spans="1:23" x14ac:dyDescent="0.2">
      <c r="A2581" s="65">
        <v>347387</v>
      </c>
      <c r="B2581" s="65" t="s">
        <v>279</v>
      </c>
      <c r="C2581" s="65" t="s">
        <v>279</v>
      </c>
      <c r="D2581" s="39"/>
      <c r="E2581" s="41">
        <v>3.5067251459601683</v>
      </c>
      <c r="F2581" s="116">
        <v>2005</v>
      </c>
      <c r="G25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1" s="39"/>
      <c r="I2581" s="41">
        <v>0.80999999999999994</v>
      </c>
      <c r="J2581" s="23">
        <f>(Tabela1[[#This Row],[real]]-1)^3/Tabela1[[#This Row],[Z]]*0.00002</f>
        <v>3.8892434562535014E-4</v>
      </c>
      <c r="K2581" s="66">
        <v>3231.0404529503635</v>
      </c>
      <c r="L2581" s="66">
        <v>5557.5133132359042</v>
      </c>
      <c r="M2581" s="67">
        <v>42409</v>
      </c>
      <c r="N2581" s="22">
        <f>IF(Tabela1[[#This Row],[Entry]]=$B$1,Tabela1[[#This Row],[real]],Tabela1[[#This Row],[L2]]/Tabela1[[#This Row],[days2]])</f>
        <v>3.67311819415076</v>
      </c>
      <c r="O2581" s="42">
        <f>IF(Tabela1[[#This Row],[Entry]]=$B$1,Tabela1[[#This Row],[real]],Tabela1[[#This Row],[L]]/($B$1-Tabela1[[#This Row],[Entry]]))</f>
        <v>3.6877991461419404</v>
      </c>
      <c r="P2581" s="115">
        <v>879.64510864246586</v>
      </c>
      <c r="Q2581" s="43">
        <f>MIN(500,$B$1-Tabela1[[#This Row],[Entry]])</f>
        <v>500</v>
      </c>
      <c r="R2581" s="41">
        <f>(0.25-Tabela1[[#This Row],[days]]/2000)*$L$2+(Tabela1[[#This Row],[days]]/2000+0.75)*(IF(Tabela1[[#This Row],[real]]&gt;Tabela1[[#This Row],[AV2]],0.4*Tabela1[[#This Row],[real]]+0.6*Tabela1[[#This Row],[AV2]],Tabela1[[#This Row],[AV2]]))</f>
        <v>3.67311819415076</v>
      </c>
      <c r="S2581" s="42">
        <f>Tabela1[[#This Row],[real]]-Tabela1[[#This Row],[AV2]]</f>
        <v>-0.16639304819059175</v>
      </c>
      <c r="T2581" s="64">
        <f>Tabela1[[#This Row],[real]]/Tabela1[[#This Row],[AV2]]</f>
        <v>0.95469978383609777</v>
      </c>
      <c r="U2581" s="172">
        <v>43062</v>
      </c>
      <c r="V2581" s="191" t="s">
        <v>4660</v>
      </c>
      <c r="W2581" s="191"/>
    </row>
    <row r="2582" spans="1:23" x14ac:dyDescent="0.2">
      <c r="A2582" s="65">
        <v>3270988</v>
      </c>
      <c r="B2582" s="65" t="s">
        <v>769</v>
      </c>
      <c r="C2582" s="65" t="s">
        <v>769</v>
      </c>
      <c r="D2582" s="39"/>
      <c r="E2582" s="41">
        <v>3.2354948128833367</v>
      </c>
      <c r="F2582" s="116">
        <v>2011</v>
      </c>
      <c r="G25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2" s="39"/>
      <c r="I2582" s="41">
        <v>0.5</v>
      </c>
      <c r="J2582" s="23">
        <f>(Tabela1[[#This Row],[real]]-1)^3/Tabela1[[#This Row],[Z]]*0.00002</f>
        <v>4.4686978487309747E-4</v>
      </c>
      <c r="K2582" s="66">
        <v>2879.6183507040309</v>
      </c>
      <c r="L2582" s="66">
        <v>4898.7637433928812</v>
      </c>
      <c r="M2582" s="67">
        <v>42409</v>
      </c>
      <c r="N2582" s="22">
        <f>IF(Tabela1[[#This Row],[Entry]]=$B$1,Tabela1[[#This Row],[real]],Tabela1[[#This Row],[L2]]/Tabela1[[#This Row],[days2]])</f>
        <v>3.2736137817534998</v>
      </c>
      <c r="O2582" s="42">
        <f>IF(Tabela1[[#This Row],[Entry]]=$B$1,Tabela1[[#This Row],[real]],Tabela1[[#This Row],[L]]/($B$1-Tabela1[[#This Row],[Entry]]))</f>
        <v>3.2506726897099409</v>
      </c>
      <c r="P2582" s="115">
        <v>879.64510864246586</v>
      </c>
      <c r="Q2582" s="43">
        <f>MIN(500,$B$1-Tabela1[[#This Row],[Entry]])</f>
        <v>500</v>
      </c>
      <c r="R2582" s="41">
        <f>(0.25-Tabela1[[#This Row],[days]]/2000)*$L$2+(Tabela1[[#This Row],[days]]/2000+0.75)*(IF(Tabela1[[#This Row],[real]]&gt;Tabela1[[#This Row],[AV2]],0.4*Tabela1[[#This Row],[real]]+0.6*Tabela1[[#This Row],[AV2]],Tabela1[[#This Row],[AV2]]))</f>
        <v>3.2736137817534998</v>
      </c>
      <c r="S2582" s="42">
        <f>Tabela1[[#This Row],[real]]-Tabela1[[#This Row],[AV2]]</f>
        <v>-3.8118968870163084E-2</v>
      </c>
      <c r="T2582" s="64">
        <f>Tabela1[[#This Row],[real]]/Tabela1[[#This Row],[AV2]]</f>
        <v>0.9883556914738596</v>
      </c>
      <c r="U2582" s="168">
        <v>43061</v>
      </c>
      <c r="V2582" s="191" t="s">
        <v>5068</v>
      </c>
      <c r="W2582" s="191"/>
    </row>
    <row r="2583" spans="1:23" x14ac:dyDescent="0.2">
      <c r="A2583" s="65">
        <v>514911</v>
      </c>
      <c r="B2583" s="65" t="s">
        <v>2836</v>
      </c>
      <c r="C2583" s="65" t="s">
        <v>2837</v>
      </c>
      <c r="D2583" s="39"/>
      <c r="E2583" s="41">
        <v>3.1203317200956402</v>
      </c>
      <c r="F2583" s="116">
        <v>1996</v>
      </c>
      <c r="G25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3" s="39"/>
      <c r="I2583" s="41">
        <v>0.49</v>
      </c>
      <c r="J2583" s="23">
        <f>(Tabela1[[#This Row],[real]]-1)^3/Tabela1[[#This Row],[Z]]*0.00002</f>
        <v>3.8908576931727065E-4</v>
      </c>
      <c r="K2583" s="66">
        <v>2598.6808199450716</v>
      </c>
      <c r="L2583" s="66">
        <v>4344.5306699874282</v>
      </c>
      <c r="M2583" s="67">
        <v>42515</v>
      </c>
      <c r="N2583" s="22">
        <f>IF(Tabela1[[#This Row],[Entry]]=$B$1,Tabela1[[#This Row],[real]],Tabela1[[#This Row],[L2]]/Tabela1[[#This Row],[days2]])</f>
        <v>3.1294782082096124</v>
      </c>
      <c r="O2583" s="42">
        <f>IF(Tabela1[[#This Row],[Entry]]=$B$1,Tabela1[[#This Row],[real]],Tabela1[[#This Row],[L]]/($B$1-Tabela1[[#This Row],[Entry]]))</f>
        <v>3.1010211777212193</v>
      </c>
      <c r="P2583" s="115">
        <v>830.38789441891902</v>
      </c>
      <c r="Q2583" s="43">
        <f>MIN(500,$B$1-Tabela1[[#This Row],[Entry]])</f>
        <v>500</v>
      </c>
      <c r="R2583" s="41">
        <f>(0.25-Tabela1[[#This Row],[days]]/2000)*$L$2+(Tabela1[[#This Row],[days]]/2000+0.75)*(IF(Tabela1[[#This Row],[real]]&gt;Tabela1[[#This Row],[AV2]],0.4*Tabela1[[#This Row],[real]]+0.6*Tabela1[[#This Row],[AV2]],Tabela1[[#This Row],[AV2]]))</f>
        <v>3.1294782082096124</v>
      </c>
      <c r="S2583" s="42">
        <f>Tabela1[[#This Row],[real]]-Tabela1[[#This Row],[AV2]]</f>
        <v>-9.1464881139722287E-3</v>
      </c>
      <c r="T2583" s="64">
        <f>Tabela1[[#This Row],[real]]/Tabela1[[#This Row],[AV2]]</f>
        <v>0.99707731209312211</v>
      </c>
      <c r="U2583" s="168">
        <v>43059</v>
      </c>
      <c r="V2583" s="191" t="s">
        <v>5079</v>
      </c>
      <c r="W2583" s="191"/>
    </row>
    <row r="2584" spans="1:23" x14ac:dyDescent="0.2">
      <c r="A2584" s="75">
        <v>2746204</v>
      </c>
      <c r="B2584" s="75" t="s">
        <v>3643</v>
      </c>
      <c r="C2584" s="75" t="s">
        <v>3644</v>
      </c>
      <c r="D2584" s="76"/>
      <c r="E2584" s="77">
        <v>3.0560089364369332</v>
      </c>
      <c r="F2584" s="116">
        <v>2010</v>
      </c>
      <c r="G25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4" s="76"/>
      <c r="I2584" s="77">
        <v>0.38999999999999996</v>
      </c>
      <c r="J2584" s="23">
        <f>(Tabela1[[#This Row],[real]]-1)^3/Tabela1[[#This Row],[Z]]*0.00002</f>
        <v>4.4569768938950739E-4</v>
      </c>
      <c r="K2584" s="112">
        <v>1892.8007915399262</v>
      </c>
      <c r="L2584" s="66">
        <v>2844.404742260243</v>
      </c>
      <c r="M2584" s="79">
        <v>43058</v>
      </c>
      <c r="N2584" s="22">
        <f>IF(Tabela1[[#This Row],[Entry]]=$B$1,Tabela1[[#This Row],[real]],Tabela1[[#This Row],[L2]]/Tabela1[[#This Row],[days2]])</f>
        <v>3.2743971686319955</v>
      </c>
      <c r="O2584" s="64">
        <f>IF(Tabela1[[#This Row],[Entry]]=$B$1,Tabela1[[#This Row],[real]],Tabela1[[#This Row],[L]]/($B$1-Tabela1[[#This Row],[Entry]]))</f>
        <v>3.3151570422613554</v>
      </c>
      <c r="P2584" s="117">
        <v>578.06084419829745</v>
      </c>
      <c r="Q2584" s="78">
        <f>MIN(500,$B$1-Tabela1[[#This Row],[Entry]])</f>
        <v>500</v>
      </c>
      <c r="R2584" s="77">
        <f>(0.25-Tabela1[[#This Row],[days]]/2000)*$L$2+(Tabela1[[#This Row],[days]]/2000+0.75)*(IF(Tabela1[[#This Row],[real]]&gt;Tabela1[[#This Row],[AV2]],0.4*Tabela1[[#This Row],[real]]+0.6*Tabela1[[#This Row],[AV2]],Tabela1[[#This Row],[AV2]]))</f>
        <v>3.2743971686319955</v>
      </c>
      <c r="S2584" s="64">
        <f>Tabela1[[#This Row],[real]]-Tabela1[[#This Row],[AV2]]</f>
        <v>-0.21838823219506232</v>
      </c>
      <c r="T2584" s="64">
        <f>Tabela1[[#This Row],[real]]/Tabela1[[#This Row],[AV2]]</f>
        <v>0.93330429360030798</v>
      </c>
      <c r="U2584" s="168">
        <v>43058</v>
      </c>
      <c r="V2584" s="191" t="s">
        <v>4322</v>
      </c>
      <c r="W2584" s="191"/>
    </row>
    <row r="2585" spans="1:23" x14ac:dyDescent="0.2">
      <c r="A2585" s="65">
        <v>3054</v>
      </c>
      <c r="B2585" s="65" t="s">
        <v>2523</v>
      </c>
      <c r="C2585" s="65" t="s">
        <v>2526</v>
      </c>
      <c r="D2585" s="39"/>
      <c r="E2585" s="41">
        <v>2.9841335209615907</v>
      </c>
      <c r="F2585" s="116">
        <v>1979</v>
      </c>
      <c r="G25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5" s="39"/>
      <c r="I2585" s="41">
        <v>0.48</v>
      </c>
      <c r="J2585" s="23">
        <f>(Tabela1[[#This Row],[real]]-1)^3/Tabela1[[#This Row],[Z]]*0.00002</f>
        <v>3.2546286367384544E-4</v>
      </c>
      <c r="K2585" s="66">
        <v>2714.4705487222286</v>
      </c>
      <c r="L2585" s="66">
        <v>4654.2788254609577</v>
      </c>
      <c r="M2585" s="67">
        <v>42409</v>
      </c>
      <c r="N2585" s="22">
        <f>IF(Tabela1[[#This Row],[Entry]]=$B$1,Tabela1[[#This Row],[real]],Tabela1[[#This Row],[L2]]/Tabela1[[#This Row],[days2]])</f>
        <v>3.0858701106306414</v>
      </c>
      <c r="O2585" s="42">
        <f>IF(Tabela1[[#This Row],[Entry]]=$B$1,Tabela1[[#This Row],[real]],Tabela1[[#This Row],[L]]/($B$1-Tabela1[[#This Row],[Entry]]))</f>
        <v>3.0884398310955259</v>
      </c>
      <c r="P2585" s="115">
        <v>879.64510864246586</v>
      </c>
      <c r="Q2585" s="43">
        <f>MIN(500,$B$1-Tabela1[[#This Row],[Entry]])</f>
        <v>500</v>
      </c>
      <c r="R2585" s="41">
        <f>(0.25-Tabela1[[#This Row],[days]]/2000)*$L$2+(Tabela1[[#This Row],[days]]/2000+0.75)*(IF(Tabela1[[#This Row],[real]]&gt;Tabela1[[#This Row],[AV2]],0.4*Tabela1[[#This Row],[real]]+0.6*Tabela1[[#This Row],[AV2]],Tabela1[[#This Row],[AV2]]))</f>
        <v>3.0858701106306414</v>
      </c>
      <c r="S2585" s="42">
        <f>Tabela1[[#This Row],[real]]-Tabela1[[#This Row],[AV2]]</f>
        <v>-0.10173658966905075</v>
      </c>
      <c r="T2585" s="64">
        <f>Tabela1[[#This Row],[real]]/Tabela1[[#This Row],[AV2]]</f>
        <v>0.96703147377507104</v>
      </c>
      <c r="U2585" s="168">
        <v>43055</v>
      </c>
      <c r="V2585" s="191" t="s">
        <v>4451</v>
      </c>
      <c r="W2585" s="191"/>
    </row>
    <row r="2586" spans="1:23" x14ac:dyDescent="0.2">
      <c r="A2586" s="65">
        <v>88413</v>
      </c>
      <c r="B2586" s="65" t="s">
        <v>472</v>
      </c>
      <c r="C2586" s="65" t="s">
        <v>473</v>
      </c>
      <c r="D2586" s="39"/>
      <c r="E2586" s="41">
        <v>3.0176763969294638</v>
      </c>
      <c r="F2586" s="116">
        <v>1982</v>
      </c>
      <c r="G25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6" s="39"/>
      <c r="I2586" s="41">
        <v>0.61999999999999988</v>
      </c>
      <c r="J2586" s="23">
        <f>(Tabela1[[#This Row],[real]]-1)^3/Tabela1[[#This Row],[Z]]*0.00002</f>
        <v>2.6496764568654087E-4</v>
      </c>
      <c r="K2586" s="66">
        <v>2703.6233409749343</v>
      </c>
      <c r="L2586" s="66">
        <v>4625.3682497966001</v>
      </c>
      <c r="M2586" s="67">
        <v>42409</v>
      </c>
      <c r="N2586" s="22">
        <f>IF(Tabela1[[#This Row],[Entry]]=$B$1,Tabela1[[#This Row],[real]],Tabela1[[#This Row],[L2]]/Tabela1[[#This Row],[days2]])</f>
        <v>3.0735387651360537</v>
      </c>
      <c r="O2586" s="42">
        <f>IF(Tabela1[[#This Row],[Entry]]=$B$1,Tabela1[[#This Row],[real]],Tabela1[[#This Row],[L]]/($B$1-Tabela1[[#This Row],[Entry]]))</f>
        <v>3.0692556402100863</v>
      </c>
      <c r="P2586" s="115">
        <v>879.64510864246586</v>
      </c>
      <c r="Q2586" s="43">
        <f>MIN(500,$B$1-Tabela1[[#This Row],[Entry]])</f>
        <v>500</v>
      </c>
      <c r="R2586" s="41">
        <f>(0.25-Tabela1[[#This Row],[days]]/2000)*$L$2+(Tabela1[[#This Row],[days]]/2000+0.75)*(IF(Tabela1[[#This Row],[real]]&gt;Tabela1[[#This Row],[AV2]],0.4*Tabela1[[#This Row],[real]]+0.6*Tabela1[[#This Row],[AV2]],Tabela1[[#This Row],[AV2]]))</f>
        <v>3.0735387651360537</v>
      </c>
      <c r="S2586" s="42">
        <f>Tabela1[[#This Row],[real]]-Tabela1[[#This Row],[AV2]]</f>
        <v>-5.5862368206589963E-2</v>
      </c>
      <c r="T2586" s="64">
        <f>Tabela1[[#This Row],[real]]/Tabela1[[#This Row],[AV2]]</f>
        <v>0.98182473933947045</v>
      </c>
      <c r="U2586" s="168">
        <v>43055</v>
      </c>
      <c r="V2586" s="191" t="s">
        <v>4427</v>
      </c>
      <c r="W2586" s="191"/>
    </row>
    <row r="2587" spans="1:23" x14ac:dyDescent="0.2">
      <c r="A2587" s="65">
        <v>172648</v>
      </c>
      <c r="B2587" s="65" t="s">
        <v>917</v>
      </c>
      <c r="C2587" s="65" t="s">
        <v>918</v>
      </c>
      <c r="D2587" s="39"/>
      <c r="E2587" s="41">
        <v>3.1426441516122603</v>
      </c>
      <c r="F2587" s="116">
        <v>2004</v>
      </c>
      <c r="G25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7" s="39"/>
      <c r="I2587" s="41">
        <v>0.49</v>
      </c>
      <c r="J2587" s="23">
        <f>(Tabela1[[#This Row],[real]]-1)^3/Tabela1[[#This Row],[Z]]*0.00002</f>
        <v>4.0149862752365524E-4</v>
      </c>
      <c r="K2587" s="66">
        <v>2832.6453982443118</v>
      </c>
      <c r="L2587" s="66">
        <v>4837.3710157478772</v>
      </c>
      <c r="M2587" s="67">
        <v>42409</v>
      </c>
      <c r="N2587" s="22">
        <f>IF(Tabela1[[#This Row],[Entry]]=$B$1,Tabela1[[#This Row],[real]],Tabela1[[#This Row],[L2]]/Tabela1[[#This Row],[days2]])</f>
        <v>3.2202138912769742</v>
      </c>
      <c r="O2587" s="42">
        <f>IF(Tabela1[[#This Row],[Entry]]=$B$1,Tabela1[[#This Row],[real]],Tabela1[[#This Row],[L]]/($B$1-Tabela1[[#This Row],[Entry]]))</f>
        <v>3.2099343170191621</v>
      </c>
      <c r="P2587" s="115">
        <v>879.64510864246586</v>
      </c>
      <c r="Q2587" s="43">
        <f>MIN(500,$B$1-Tabela1[[#This Row],[Entry]])</f>
        <v>500</v>
      </c>
      <c r="R2587" s="41">
        <f>(0.25-Tabela1[[#This Row],[days]]/2000)*$L$2+(Tabela1[[#This Row],[days]]/2000+0.75)*(IF(Tabela1[[#This Row],[real]]&gt;Tabela1[[#This Row],[AV2]],0.4*Tabela1[[#This Row],[real]]+0.6*Tabela1[[#This Row],[AV2]],Tabela1[[#This Row],[AV2]]))</f>
        <v>3.2202138912769742</v>
      </c>
      <c r="S2587" s="42">
        <f>Tabela1[[#This Row],[real]]-Tabela1[[#This Row],[AV2]]</f>
        <v>-7.7569739664713921E-2</v>
      </c>
      <c r="T2587" s="64">
        <f>Tabela1[[#This Row],[real]]/Tabela1[[#This Row],[AV2]]</f>
        <v>0.97591161882915989</v>
      </c>
      <c r="U2587" s="168">
        <v>43054</v>
      </c>
      <c r="V2587" s="191" t="s">
        <v>4680</v>
      </c>
      <c r="W2587" s="191"/>
    </row>
    <row r="2588" spans="1:23" x14ac:dyDescent="0.2">
      <c r="A2588" s="65">
        <v>804</v>
      </c>
      <c r="B2588" s="65" t="s">
        <v>2063</v>
      </c>
      <c r="C2588" s="65" t="s">
        <v>2064</v>
      </c>
      <c r="D2588" s="39"/>
      <c r="E2588" s="41">
        <v>3.2324918117750232</v>
      </c>
      <c r="F2588" s="116">
        <v>1994</v>
      </c>
      <c r="G25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8" s="39"/>
      <c r="I2588" s="41">
        <v>0.7599999999999999</v>
      </c>
      <c r="J2588" s="23">
        <f>(Tabela1[[#This Row],[real]]-1)^3/Tabela1[[#This Row],[Z]]*0.00002</f>
        <v>2.9281008281190611E-4</v>
      </c>
      <c r="K2588" s="66">
        <v>2651.3738179275065</v>
      </c>
      <c r="L2588" s="66">
        <v>4426.5103785874217</v>
      </c>
      <c r="M2588" s="67">
        <v>42409</v>
      </c>
      <c r="N2588" s="22">
        <f>IF(Tabela1[[#This Row],[Entry]]=$B$1,Tabela1[[#This Row],[real]],Tabela1[[#This Row],[L2]]/Tabela1[[#This Row],[days2]])</f>
        <v>3.0141403526011814</v>
      </c>
      <c r="O2588" s="42">
        <f>IF(Tabela1[[#This Row],[Entry]]=$B$1,Tabela1[[#This Row],[real]],Tabela1[[#This Row],[L]]/($B$1-Tabela1[[#This Row],[Entry]]))</f>
        <v>2.9372995212922506</v>
      </c>
      <c r="P2588" s="115">
        <v>879.64510864246586</v>
      </c>
      <c r="Q2588" s="43">
        <f>MIN(500,$B$1-Tabela1[[#This Row],[Entry]])</f>
        <v>500</v>
      </c>
      <c r="R2588" s="41">
        <f>(0.25-Tabela1[[#This Row],[days]]/2000)*$L$2+(Tabela1[[#This Row],[days]]/2000+0.75)*(IF(Tabela1[[#This Row],[real]]&gt;Tabela1[[#This Row],[AV2]],0.4*Tabela1[[#This Row],[real]]+0.6*Tabela1[[#This Row],[AV2]],Tabela1[[#This Row],[AV2]]))</f>
        <v>3.1014809362707183</v>
      </c>
      <c r="S2588" s="42">
        <f>Tabela1[[#This Row],[real]]-Tabela1[[#This Row],[AV2]]</f>
        <v>0.2183514591738418</v>
      </c>
      <c r="T2588" s="64">
        <f>Tabela1[[#This Row],[real]]/Tabela1[[#This Row],[AV2]]</f>
        <v>1.0724423661908795</v>
      </c>
      <c r="U2588" s="168">
        <v>43054</v>
      </c>
      <c r="V2588" s="191" t="s">
        <v>5082</v>
      </c>
      <c r="W2588" s="191"/>
    </row>
    <row r="2589" spans="1:23" x14ac:dyDescent="0.2">
      <c r="A2589" s="65">
        <v>2526645</v>
      </c>
      <c r="B2589" s="65" t="s">
        <v>1611</v>
      </c>
      <c r="C2589" s="65" t="s">
        <v>2771</v>
      </c>
      <c r="D2589" s="39"/>
      <c r="E2589" s="41">
        <v>3.330511543982877</v>
      </c>
      <c r="F2589" s="116">
        <v>2009</v>
      </c>
      <c r="G25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89" s="39"/>
      <c r="I2589" s="41">
        <v>0.65999999999999992</v>
      </c>
      <c r="J2589" s="23">
        <f>(Tabela1[[#This Row],[real]]-1)^3/Tabela1[[#This Row],[Z]]*0.00002</f>
        <v>3.8356576341344654E-4</v>
      </c>
      <c r="K2589" s="66">
        <v>2850.7236534066474</v>
      </c>
      <c r="L2589" s="66">
        <v>4807.7180497282188</v>
      </c>
      <c r="M2589" s="67">
        <v>42409</v>
      </c>
      <c r="N2589" s="22">
        <f>IF(Tabela1[[#This Row],[Entry]]=$B$1,Tabela1[[#This Row],[real]],Tabela1[[#This Row],[L2]]/Tabela1[[#This Row],[days2]])</f>
        <v>3.2407656512819099</v>
      </c>
      <c r="O2589" s="42">
        <f>IF(Tabela1[[#This Row],[Entry]]=$B$1,Tabela1[[#This Row],[real]],Tabela1[[#This Row],[L]]/($B$1-Tabela1[[#This Row],[Entry]]))</f>
        <v>3.190257498160729</v>
      </c>
      <c r="P2589" s="115">
        <v>879.64510864246586</v>
      </c>
      <c r="Q2589" s="43">
        <f>MIN(500,$B$1-Tabela1[[#This Row],[Entry]])</f>
        <v>500</v>
      </c>
      <c r="R2589" s="41">
        <f>(0.25-Tabela1[[#This Row],[days]]/2000)*$L$2+(Tabela1[[#This Row],[days]]/2000+0.75)*(IF(Tabela1[[#This Row],[real]]&gt;Tabela1[[#This Row],[AV2]],0.4*Tabela1[[#This Row],[real]]+0.6*Tabela1[[#This Row],[AV2]],Tabela1[[#This Row],[AV2]]))</f>
        <v>3.2766640083622969</v>
      </c>
      <c r="S2589" s="42">
        <f>Tabela1[[#This Row],[real]]-Tabela1[[#This Row],[AV2]]</f>
        <v>8.9745892700967111E-2</v>
      </c>
      <c r="T2589" s="64">
        <f>Tabela1[[#This Row],[real]]/Tabela1[[#This Row],[AV2]]</f>
        <v>1.0276928054533865</v>
      </c>
      <c r="U2589" s="168">
        <v>43051</v>
      </c>
      <c r="V2589" s="191" t="s">
        <v>4558</v>
      </c>
      <c r="W2589" s="191"/>
    </row>
    <row r="2590" spans="1:23" x14ac:dyDescent="0.2">
      <c r="A2590" s="75">
        <v>8019745</v>
      </c>
      <c r="B2590" s="75" t="s">
        <v>3627</v>
      </c>
      <c r="C2590" s="75" t="s">
        <v>3628</v>
      </c>
      <c r="D2590" s="76"/>
      <c r="E2590" s="77">
        <v>2.8266688535814222</v>
      </c>
      <c r="F2590" s="116">
        <v>2017</v>
      </c>
      <c r="G25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0" s="76"/>
      <c r="I2590" s="77">
        <v>0.33</v>
      </c>
      <c r="J2590" s="23">
        <f>(Tabela1[[#This Row],[real]]-1)^3/Tabela1[[#This Row],[Z]]*0.00002</f>
        <v>3.693988396543917E-4</v>
      </c>
      <c r="K2590" s="112">
        <v>1754.4681965488778</v>
      </c>
      <c r="L2590" s="66">
        <v>2642.1926671752194</v>
      </c>
      <c r="M2590" s="79">
        <v>43050</v>
      </c>
      <c r="N2590" s="22">
        <f>IF(Tabela1[[#This Row],[Entry]]=$B$1,Tabela1[[#This Row],[real]],Tabela1[[#This Row],[L2]]/Tabela1[[#This Row],[days2]])</f>
        <v>3.015698567741167</v>
      </c>
      <c r="O2590" s="64">
        <f>IF(Tabela1[[#This Row],[Entry]]=$B$1,Tabela1[[#This Row],[real]],Tabela1[[#This Row],[L]]/($B$1-Tabela1[[#This Row],[Entry]]))</f>
        <v>3.0510307935048724</v>
      </c>
      <c r="P2590" s="117">
        <v>581.77836980007521</v>
      </c>
      <c r="Q2590" s="78">
        <f>MIN(500,$B$1-Tabela1[[#This Row],[Entry]])</f>
        <v>500</v>
      </c>
      <c r="R2590" s="77">
        <f>(0.25-Tabela1[[#This Row],[days]]/2000)*$L$2+(Tabela1[[#This Row],[days]]/2000+0.75)*(IF(Tabela1[[#This Row],[real]]&gt;Tabela1[[#This Row],[AV2]],0.4*Tabela1[[#This Row],[real]]+0.6*Tabela1[[#This Row],[AV2]],Tabela1[[#This Row],[AV2]]))</f>
        <v>3.015698567741167</v>
      </c>
      <c r="S2590" s="64">
        <f>Tabela1[[#This Row],[real]]-Tabela1[[#This Row],[AV2]]</f>
        <v>-0.18902971415974479</v>
      </c>
      <c r="T2590" s="64">
        <f>Tabela1[[#This Row],[real]]/Tabela1[[#This Row],[AV2]]</f>
        <v>0.93731810062789778</v>
      </c>
      <c r="U2590" s="168">
        <v>43050</v>
      </c>
      <c r="V2590" s="191" t="s">
        <v>3938</v>
      </c>
      <c r="W2590" s="191"/>
    </row>
    <row r="2591" spans="1:23" x14ac:dyDescent="0.2">
      <c r="A2591" s="65">
        <v>28460</v>
      </c>
      <c r="B2591" s="65" t="s">
        <v>1612</v>
      </c>
      <c r="C2591" s="595" t="s">
        <v>1613</v>
      </c>
      <c r="D2591" s="39"/>
      <c r="E2591" s="41">
        <v>2.9690680243577874</v>
      </c>
      <c r="F2591" s="116">
        <v>1994</v>
      </c>
      <c r="G25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1" s="39"/>
      <c r="I2591" s="41">
        <v>0.59999999999999987</v>
      </c>
      <c r="J2591" s="23">
        <f>(Tabela1[[#This Row],[real]]-1)^3/Tabela1[[#This Row],[Z]]*0.00002</f>
        <v>2.5448424732268108E-4</v>
      </c>
      <c r="K2591" s="66">
        <v>2604.6541255159627</v>
      </c>
      <c r="L2591" s="66">
        <v>4431.8761426359251</v>
      </c>
      <c r="M2591" s="67">
        <v>42409</v>
      </c>
      <c r="N2591" s="22">
        <f>IF(Tabela1[[#This Row],[Entry]]=$B$1,Tabela1[[#This Row],[real]],Tabela1[[#This Row],[L2]]/Tabela1[[#This Row],[days2]])</f>
        <v>2.9610283737445662</v>
      </c>
      <c r="O2591" s="42">
        <f>IF(Tabela1[[#This Row],[Entry]]=$B$1,Tabela1[[#This Row],[real]],Tabela1[[#This Row],[L]]/($B$1-Tabela1[[#This Row],[Entry]]))</f>
        <v>2.9408600813775219</v>
      </c>
      <c r="P2591" s="115">
        <v>879.64510864246586</v>
      </c>
      <c r="Q2591" s="43">
        <f>MIN(500,$B$1-Tabela1[[#This Row],[Entry]])</f>
        <v>500</v>
      </c>
      <c r="R2591" s="41">
        <f>(0.25-Tabela1[[#This Row],[days]]/2000)*$L$2+(Tabela1[[#This Row],[days]]/2000+0.75)*(IF(Tabela1[[#This Row],[real]]&gt;Tabela1[[#This Row],[AV2]],0.4*Tabela1[[#This Row],[real]]+0.6*Tabela1[[#This Row],[AV2]],Tabela1[[#This Row],[AV2]]))</f>
        <v>2.9642442339898549</v>
      </c>
      <c r="S2591" s="42">
        <f>Tabela1[[#This Row],[real]]-Tabela1[[#This Row],[AV2]]</f>
        <v>8.0396506132212053E-3</v>
      </c>
      <c r="T2591" s="64">
        <f>Tabela1[[#This Row],[real]]/Tabela1[[#This Row],[AV2]]</f>
        <v>1.0027151548713646</v>
      </c>
      <c r="U2591" s="168">
        <v>43050</v>
      </c>
      <c r="V2591" s="191" t="s">
        <v>4128</v>
      </c>
      <c r="W2591" s="191"/>
    </row>
    <row r="2592" spans="1:23" x14ac:dyDescent="0.2">
      <c r="A2592" s="65">
        <v>6236132</v>
      </c>
      <c r="B2592" s="65" t="s">
        <v>2353</v>
      </c>
      <c r="C2592" s="65" t="s">
        <v>627</v>
      </c>
      <c r="D2592" s="39"/>
      <c r="E2592" s="41">
        <v>3.0109586759664468</v>
      </c>
      <c r="F2592" s="116">
        <v>2015</v>
      </c>
      <c r="G25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2" s="39"/>
      <c r="I2592" s="41">
        <v>0.5</v>
      </c>
      <c r="J2592" s="23">
        <f>(Tabela1[[#This Row],[real]]-1)^3/Tabela1[[#This Row],[Z]]*0.00002</f>
        <v>3.2528903932506581E-4</v>
      </c>
      <c r="K2592" s="66">
        <v>2717.5064486879928</v>
      </c>
      <c r="L2592" s="66">
        <v>4650.2481086079761</v>
      </c>
      <c r="M2592" s="67">
        <v>42409</v>
      </c>
      <c r="N2592" s="22">
        <f>IF(Tabela1[[#This Row],[Entry]]=$B$1,Tabela1[[#This Row],[real]],Tabela1[[#This Row],[L2]]/Tabela1[[#This Row],[days2]])</f>
        <v>3.0893213888062792</v>
      </c>
      <c r="O2592" s="42">
        <f>IF(Tabela1[[#This Row],[Entry]]=$B$1,Tabela1[[#This Row],[real]],Tabela1[[#This Row],[L]]/($B$1-Tabela1[[#This Row],[Entry]]))</f>
        <v>3.0857651682866463</v>
      </c>
      <c r="P2592" s="115">
        <v>879.64510864246586</v>
      </c>
      <c r="Q2592" s="43">
        <f>MIN(500,$B$1-Tabela1[[#This Row],[Entry]])</f>
        <v>500</v>
      </c>
      <c r="R2592" s="41">
        <f>(0.25-Tabela1[[#This Row],[days]]/2000)*$L$2+(Tabela1[[#This Row],[days]]/2000+0.75)*(IF(Tabela1[[#This Row],[real]]&gt;Tabela1[[#This Row],[AV2]],0.4*Tabela1[[#This Row],[real]]+0.6*Tabela1[[#This Row],[AV2]],Tabela1[[#This Row],[AV2]]))</f>
        <v>3.0893213888062792</v>
      </c>
      <c r="S2592" s="42">
        <f>Tabela1[[#This Row],[real]]-Tabela1[[#This Row],[AV2]]</f>
        <v>-7.8362712839832316E-2</v>
      </c>
      <c r="T2592" s="64">
        <f>Tabela1[[#This Row],[real]]/Tabela1[[#This Row],[AV2]]</f>
        <v>0.97463432806836847</v>
      </c>
      <c r="U2592" s="168">
        <v>43050</v>
      </c>
      <c r="V2592" s="191" t="s">
        <v>4009</v>
      </c>
      <c r="W2592" s="191"/>
    </row>
    <row r="2593" spans="1:23" x14ac:dyDescent="0.2">
      <c r="A2593" s="10">
        <v>8290899</v>
      </c>
      <c r="B2593" s="10" t="s">
        <v>3324</v>
      </c>
      <c r="C2593" s="10" t="s">
        <v>3629</v>
      </c>
      <c r="E2593" s="21">
        <v>3.0193666984124419</v>
      </c>
      <c r="F2593" s="116">
        <v>2017</v>
      </c>
      <c r="G25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593" s="21">
        <v>0.39999999999999997</v>
      </c>
      <c r="J2593" s="23">
        <f>(Tabela1[[#This Row],[real]]-1)^3/Tabela1[[#This Row],[Z]]*0.00002</f>
        <v>4.1173290294210221E-4</v>
      </c>
      <c r="K2593" s="24">
        <v>1880.6626573215053</v>
      </c>
      <c r="L2593" s="66">
        <v>2834.3607400219375</v>
      </c>
      <c r="M2593" s="1">
        <v>43050</v>
      </c>
      <c r="N2593" s="22">
        <f>IF(Tabela1[[#This Row],[Entry]]=$B$1,Tabela1[[#This Row],[real]],Tabela1[[#This Row],[L2]]/Tabela1[[#This Row],[days2]])</f>
        <v>3.2326101397818969</v>
      </c>
      <c r="O2593" s="22">
        <f>IF(Tabela1[[#This Row],[Entry]]=$B$1,Tabela1[[#This Row],[real]],Tabela1[[#This Row],[L]]/($B$1-Tabela1[[#This Row],[Entry]]))</f>
        <v>3.2729338799329533</v>
      </c>
      <c r="P2593" s="35">
        <v>581.77836980007521</v>
      </c>
      <c r="Q2593" s="3">
        <f>MIN(500,$B$1-Tabela1[[#This Row],[Entry]])</f>
        <v>500</v>
      </c>
      <c r="R2593" s="21">
        <f>(0.25-Tabela1[[#This Row],[days]]/2000)*$L$2+(Tabela1[[#This Row],[days]]/2000+0.75)*(IF(Tabela1[[#This Row],[real]]&gt;Tabela1[[#This Row],[AV2]],0.4*Tabela1[[#This Row],[real]]+0.6*Tabela1[[#This Row],[AV2]],Tabela1[[#This Row],[AV2]]))</f>
        <v>3.2326101397818969</v>
      </c>
      <c r="S2593" s="22">
        <f>Tabela1[[#This Row],[real]]-Tabela1[[#This Row],[AV2]]</f>
        <v>-0.21324344136945506</v>
      </c>
      <c r="T2593" s="22">
        <f>Tabela1[[#This Row],[real]]/Tabela1[[#This Row],[AV2]]</f>
        <v>0.93403366562976797</v>
      </c>
      <c r="U2593" s="168">
        <v>43050</v>
      </c>
      <c r="V2593" s="191" t="s">
        <v>4150</v>
      </c>
      <c r="W2593" s="191"/>
    </row>
    <row r="2594" spans="1:23" x14ac:dyDescent="0.2">
      <c r="A2594" s="65">
        <v>148429</v>
      </c>
      <c r="B2594" s="65" t="s">
        <v>2560</v>
      </c>
      <c r="C2594" s="65" t="s">
        <v>2050</v>
      </c>
      <c r="D2594" s="39"/>
      <c r="E2594" s="41">
        <v>3.0684092229234965</v>
      </c>
      <c r="F2594" s="116">
        <v>2004</v>
      </c>
      <c r="G25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4" s="39"/>
      <c r="I2594" s="41">
        <v>0.49</v>
      </c>
      <c r="J2594" s="23">
        <f>(Tabela1[[#This Row],[real]]-1)^3/Tabela1[[#This Row],[Z]]*0.00002</f>
        <v>3.6119631627507741E-4</v>
      </c>
      <c r="K2594" s="66">
        <v>2678.5399521042691</v>
      </c>
      <c r="L2594" s="66">
        <v>4540.0188550185849</v>
      </c>
      <c r="M2594" s="67">
        <v>42409</v>
      </c>
      <c r="N2594" s="22">
        <f>IF(Tabela1[[#This Row],[Entry]]=$B$1,Tabela1[[#This Row],[real]],Tabela1[[#This Row],[L2]]/Tabela1[[#This Row],[days2]])</f>
        <v>3.0450234143153394</v>
      </c>
      <c r="O2594" s="42">
        <f>IF(Tabela1[[#This Row],[Entry]]=$B$1,Tabela1[[#This Row],[real]],Tabela1[[#This Row],[L]]/($B$1-Tabela1[[#This Row],[Entry]]))</f>
        <v>3.0126203417508859</v>
      </c>
      <c r="P2594" s="115">
        <v>879.64510864246586</v>
      </c>
      <c r="Q2594" s="43">
        <f>MIN(500,$B$1-Tabela1[[#This Row],[Entry]])</f>
        <v>500</v>
      </c>
      <c r="R259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3.0543777377586023</v>
      </c>
      <c r="S2594" s="42">
        <f>Tabela1[[#This Row],[real]]-Tabela1[[#This Row],[AV2]]</f>
        <v>2.3385808608157088E-2</v>
      </c>
      <c r="T2594" s="64">
        <f>Tabela1[[#This Row],[real]]/Tabela1[[#This Row],[AV2]]</f>
        <v>1.0076800094535283</v>
      </c>
      <c r="U2594" s="168">
        <v>43050</v>
      </c>
      <c r="V2594" s="191" t="s">
        <v>3985</v>
      </c>
      <c r="W2594" s="191"/>
    </row>
    <row r="2595" spans="1:23" x14ac:dyDescent="0.2">
      <c r="A2595" s="65">
        <v>6925758</v>
      </c>
      <c r="B2595" s="65" t="s">
        <v>3067</v>
      </c>
      <c r="C2595" s="65" t="s">
        <v>3067</v>
      </c>
      <c r="D2595" s="39"/>
      <c r="E2595" s="41">
        <v>3.2664533430770768</v>
      </c>
      <c r="F2595" s="116">
        <v>2016</v>
      </c>
      <c r="G25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5" s="39"/>
      <c r="I2595" s="41">
        <v>0.49</v>
      </c>
      <c r="J2595" s="23">
        <f>(Tabela1[[#This Row],[real]]-1)^3/Tabela1[[#This Row],[Z]]*0.00002</f>
        <v>4.7519762903971415E-4</v>
      </c>
      <c r="K2595" s="66">
        <v>2659.5889170620085</v>
      </c>
      <c r="L2595" s="66">
        <v>4408.7190151105897</v>
      </c>
      <c r="M2595" s="67">
        <v>42634</v>
      </c>
      <c r="N2595" s="22">
        <f>IF(Tabela1[[#This Row],[Entry]]=$B$1,Tabela1[[#This Row],[real]],Tabela1[[#This Row],[L2]]/Tabela1[[#This Row],[days2]])</f>
        <v>3.4313304812505301</v>
      </c>
      <c r="O2595" s="42">
        <f>IF(Tabela1[[#This Row],[Entry]]=$B$1,Tabela1[[#This Row],[real]],Tabela1[[#This Row],[L]]/($B$1-Tabela1[[#This Row],[Entry]]))</f>
        <v>3.4389383893218328</v>
      </c>
      <c r="P2595" s="115">
        <v>775.08970109248571</v>
      </c>
      <c r="Q2595" s="43">
        <f>MIN(500,$B$1-Tabela1[[#This Row],[Entry]])</f>
        <v>500</v>
      </c>
      <c r="R2595" s="41">
        <f>(0.25-Tabela1[[#This Row],[days]]/2000)*$L$2+(Tabela1[[#This Row],[days]]/2000+0.75)*(IF(Tabela1[[#This Row],[real]]&gt;Tabela1[[#This Row],[AV2]],0.4*Tabela1[[#This Row],[real]]+0.6*Tabela1[[#This Row],[AV2]],Tabela1[[#This Row],[AV2]]))</f>
        <v>3.4313304812505301</v>
      </c>
      <c r="S2595" s="42">
        <f>Tabela1[[#This Row],[real]]-Tabela1[[#This Row],[AV2]]</f>
        <v>-0.16487713817345329</v>
      </c>
      <c r="T2595" s="64">
        <f>Tabela1[[#This Row],[real]]/Tabela1[[#This Row],[AV2]]</f>
        <v>0.95194950207379481</v>
      </c>
      <c r="U2595" s="172">
        <v>43045</v>
      </c>
      <c r="V2595" s="191" t="s">
        <v>3938</v>
      </c>
      <c r="W2595" s="191"/>
    </row>
    <row r="2596" spans="1:23" x14ac:dyDescent="0.2">
      <c r="A2596" s="65">
        <v>1063950</v>
      </c>
      <c r="B2596" s="65" t="s">
        <v>1070</v>
      </c>
      <c r="C2596" s="65" t="s">
        <v>1501</v>
      </c>
      <c r="D2596" s="39"/>
      <c r="E2596" s="41">
        <v>2.8362278292113126</v>
      </c>
      <c r="F2596" s="116">
        <v>2007</v>
      </c>
      <c r="G25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6" s="39"/>
      <c r="I2596" s="41">
        <v>0.49</v>
      </c>
      <c r="J2596" s="23">
        <f>(Tabela1[[#This Row],[real]]-1)^3/Tabela1[[#This Row],[Z]]*0.00002</f>
        <v>2.5270486969968111E-4</v>
      </c>
      <c r="K2596" s="66">
        <v>2486.9695621690807</v>
      </c>
      <c r="L2596" s="66">
        <v>4230.1474739436699</v>
      </c>
      <c r="M2596" s="67">
        <v>42409</v>
      </c>
      <c r="N2596" s="22">
        <f>IF(Tabela1[[#This Row],[Entry]]=$B$1,Tabela1[[#This Row],[real]],Tabela1[[#This Row],[L2]]/Tabela1[[#This Row],[days2]])</f>
        <v>2.8272419612577147</v>
      </c>
      <c r="O2596" s="42">
        <f>IF(Tabela1[[#This Row],[Entry]]=$B$1,Tabela1[[#This Row],[real]],Tabela1[[#This Row],[L]]/($B$1-Tabela1[[#This Row],[Entry]]))</f>
        <v>2.8069989873547909</v>
      </c>
      <c r="P2596" s="115">
        <v>879.64510864246586</v>
      </c>
      <c r="Q2596" s="43">
        <f>MIN(500,$B$1-Tabela1[[#This Row],[Entry]])</f>
        <v>500</v>
      </c>
      <c r="R2596" s="41">
        <f>(0.25-Tabela1[[#This Row],[days]]/2000)*$L$2+(Tabela1[[#This Row],[days]]/2000+0.75)*(IF(Tabela1[[#This Row],[real]]&gt;Tabela1[[#This Row],[AV2]],0.4*Tabela1[[#This Row],[real]]+0.6*Tabela1[[#This Row],[AV2]],Tabela1[[#This Row],[AV2]]))</f>
        <v>2.8308363084391539</v>
      </c>
      <c r="S2596" s="42">
        <f>Tabela1[[#This Row],[real]]-Tabela1[[#This Row],[AV2]]</f>
        <v>8.9858679535979036E-3</v>
      </c>
      <c r="T2596" s="64">
        <f>Tabela1[[#This Row],[real]]/Tabela1[[#This Row],[AV2]]</f>
        <v>1.0031783158557821</v>
      </c>
      <c r="U2596" s="168">
        <v>43044</v>
      </c>
      <c r="V2596" s="191" t="s">
        <v>4610</v>
      </c>
      <c r="W2596" s="191"/>
    </row>
    <row r="2597" spans="1:23" x14ac:dyDescent="0.2">
      <c r="A2597" s="65">
        <v>40475</v>
      </c>
      <c r="B2597" s="65" t="s">
        <v>490</v>
      </c>
      <c r="C2597" s="65" t="s">
        <v>491</v>
      </c>
      <c r="D2597" s="39"/>
      <c r="E2597" s="41">
        <v>2.9582375390573854</v>
      </c>
      <c r="F2597" s="116">
        <v>2000</v>
      </c>
      <c r="G25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7" s="39"/>
      <c r="I2597" s="41">
        <v>0.51</v>
      </c>
      <c r="J2597" s="23">
        <f>(Tabela1[[#This Row],[real]]-1)^3/Tabela1[[#This Row],[Z]]*0.00002</f>
        <v>2.9448008821619982E-4</v>
      </c>
      <c r="K2597" s="66">
        <v>2592.0548938107554</v>
      </c>
      <c r="L2597" s="66">
        <v>4404.4057497699578</v>
      </c>
      <c r="M2597" s="67">
        <v>42409</v>
      </c>
      <c r="N2597" s="22">
        <f>IF(Tabela1[[#This Row],[Entry]]=$B$1,Tabela1[[#This Row],[real]],Tabela1[[#This Row],[L2]]/Tabela1[[#This Row],[days2]])</f>
        <v>2.9467052886942193</v>
      </c>
      <c r="O2597" s="42">
        <f>IF(Tabela1[[#This Row],[Entry]]=$B$1,Tabela1[[#This Row],[real]],Tabela1[[#This Row],[L]]/($B$1-Tabela1[[#This Row],[Entry]]))</f>
        <v>2.9226315526011666</v>
      </c>
      <c r="P2597" s="115">
        <v>879.64510864246586</v>
      </c>
      <c r="Q2597" s="43">
        <f>MIN(500,$B$1-Tabela1[[#This Row],[Entry]])</f>
        <v>500</v>
      </c>
      <c r="R2597" s="41">
        <f>(0.25-Tabela1[[#This Row],[days]]/2000)*$L$2+(Tabela1[[#This Row],[days]]/2000+0.75)*(IF(Tabela1[[#This Row],[real]]&gt;Tabela1[[#This Row],[AV2]],0.4*Tabela1[[#This Row],[real]]+0.6*Tabela1[[#This Row],[AV2]],Tabela1[[#This Row],[AV2]]))</f>
        <v>2.9513181888394859</v>
      </c>
      <c r="S2597" s="42">
        <f>Tabela1[[#This Row],[real]]-Tabela1[[#This Row],[AV2]]</f>
        <v>1.1532250363166074E-2</v>
      </c>
      <c r="T2597" s="64">
        <f>Tabela1[[#This Row],[real]]/Tabela1[[#This Row],[AV2]]</f>
        <v>1.0039136083297548</v>
      </c>
      <c r="U2597" s="168">
        <v>43044</v>
      </c>
      <c r="V2597" s="191" t="s">
        <v>4817</v>
      </c>
      <c r="W2597" s="191"/>
    </row>
    <row r="2598" spans="1:23" x14ac:dyDescent="0.2">
      <c r="A2598" s="65">
        <v>1711</v>
      </c>
      <c r="B2598" s="65" t="s">
        <v>2557</v>
      </c>
      <c r="C2598" s="65" t="s">
        <v>1758</v>
      </c>
      <c r="D2598" s="39"/>
      <c r="E2598" s="41">
        <v>3.0222281525506474</v>
      </c>
      <c r="F2598" s="116">
        <v>1994</v>
      </c>
      <c r="G25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8" s="39"/>
      <c r="I2598" s="41">
        <v>0.56999999999999995</v>
      </c>
      <c r="J2598" s="23">
        <f>(Tabela1[[#This Row],[real]]-1)^3/Tabela1[[#This Row],[Z]]*0.00002</f>
        <v>2.9016538097991493E-4</v>
      </c>
      <c r="K2598" s="66">
        <v>2647.9102534955277</v>
      </c>
      <c r="L2598" s="66">
        <v>4500.4638869597884</v>
      </c>
      <c r="M2598" s="67">
        <v>42409</v>
      </c>
      <c r="N2598" s="22">
        <f>IF(Tabela1[[#This Row],[Entry]]=$B$1,Tabela1[[#This Row],[real]],Tabela1[[#This Row],[L2]]/Tabela1[[#This Row],[days2]])</f>
        <v>3.0102028960088019</v>
      </c>
      <c r="O2598" s="42">
        <f>IF(Tabela1[[#This Row],[Entry]]=$B$1,Tabela1[[#This Row],[real]],Tabela1[[#This Row],[L]]/($B$1-Tabela1[[#This Row],[Entry]]))</f>
        <v>2.9863728513336354</v>
      </c>
      <c r="P2598" s="115">
        <v>879.64510864246586</v>
      </c>
      <c r="Q2598" s="43">
        <f>MIN(500,$B$1-Tabela1[[#This Row],[Entry]])</f>
        <v>500</v>
      </c>
      <c r="R2598" s="41">
        <f>(0.25-Tabela1[[#This Row],[days]]/2000)*$L$2+(Tabela1[[#This Row],[days]]/2000+0.75)*(IF(Tabela1[[#This Row],[real]]&gt;Tabela1[[#This Row],[AV2]],0.4*Tabela1[[#This Row],[real]]+0.6*Tabela1[[#This Row],[AV2]],Tabela1[[#This Row],[AV2]]))</f>
        <v>3.0150129986255401</v>
      </c>
      <c r="S2598" s="42">
        <f>Tabela1[[#This Row],[real]]-Tabela1[[#This Row],[AV2]]</f>
        <v>1.2025256541845497E-2</v>
      </c>
      <c r="T2598" s="64">
        <f>Tabela1[[#This Row],[real]]/Tabela1[[#This Row],[AV2]]</f>
        <v>1.0039948325602204</v>
      </c>
      <c r="U2598" s="168">
        <v>43044</v>
      </c>
      <c r="V2598" s="191" t="s">
        <v>4838</v>
      </c>
      <c r="W2598" s="191"/>
    </row>
    <row r="2599" spans="1:23" x14ac:dyDescent="0.2">
      <c r="A2599" s="65">
        <v>886456</v>
      </c>
      <c r="B2599" s="65" t="s">
        <v>1599</v>
      </c>
      <c r="C2599" s="65" t="s">
        <v>1600</v>
      </c>
      <c r="D2599" s="39"/>
      <c r="E2599" s="41">
        <v>3.0761390919270579</v>
      </c>
      <c r="F2599" s="116">
        <v>2007</v>
      </c>
      <c r="G25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599" s="39"/>
      <c r="I2599" s="41">
        <v>0.64999999999999991</v>
      </c>
      <c r="J2599" s="23">
        <f>(Tabela1[[#This Row],[real]]-1)^3/Tabela1[[#This Row],[Z]]*0.00002</f>
        <v>2.7535056805046701E-4</v>
      </c>
      <c r="K2599" s="66">
        <v>2690.377520814076</v>
      </c>
      <c r="L2599" s="66">
        <v>4573.2024768552319</v>
      </c>
      <c r="M2599" s="67">
        <v>42409</v>
      </c>
      <c r="N2599" s="22">
        <f>IF(Tabela1[[#This Row],[Entry]]=$B$1,Tabela1[[#This Row],[real]],Tabela1[[#This Row],[L2]]/Tabela1[[#This Row],[days2]])</f>
        <v>3.0584806240394697</v>
      </c>
      <c r="O2599" s="42">
        <f>IF(Tabela1[[#This Row],[Entry]]=$B$1,Tabela1[[#This Row],[real]],Tabela1[[#This Row],[L]]/($B$1-Tabela1[[#This Row],[Entry]]))</f>
        <v>3.0346399979132261</v>
      </c>
      <c r="P2599" s="115">
        <v>879.64510864246586</v>
      </c>
      <c r="Q2599" s="43">
        <f>MIN(500,$B$1-Tabela1[[#This Row],[Entry]])</f>
        <v>500</v>
      </c>
      <c r="R2599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3.0655440111945049</v>
      </c>
      <c r="S2599" s="42">
        <f>Tabela1[[#This Row],[real]]-Tabela1[[#This Row],[AV2]]</f>
        <v>1.7658467887588181E-2</v>
      </c>
      <c r="T2599" s="64">
        <f>Tabela1[[#This Row],[real]]/Tabela1[[#This Row],[AV2]]</f>
        <v>1.0057736078982464</v>
      </c>
      <c r="U2599" s="168">
        <v>43043</v>
      </c>
      <c r="V2599" s="191" t="s">
        <v>4074</v>
      </c>
      <c r="W2599" s="191"/>
    </row>
    <row r="2600" spans="1:23" x14ac:dyDescent="0.2">
      <c r="A2600" s="10">
        <v>3807853</v>
      </c>
      <c r="B2600" s="10" t="s">
        <v>1263</v>
      </c>
      <c r="C2600" s="10" t="s">
        <v>1264</v>
      </c>
      <c r="E2600" s="21">
        <v>3.2841703685150527</v>
      </c>
      <c r="F2600" s="116">
        <v>2011</v>
      </c>
      <c r="G26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600" s="21">
        <v>0.66999999999999993</v>
      </c>
      <c r="J2600" s="23">
        <f>(Tabela1[[#This Row],[real]]-1)^3/Tabela1[[#This Row],[Z]]*0.00002</f>
        <v>3.5574653028943226E-4</v>
      </c>
      <c r="K2600" s="24">
        <v>2768.7819437473031</v>
      </c>
      <c r="L2600" s="66">
        <v>4652.1191970626896</v>
      </c>
      <c r="M2600" s="1">
        <v>42409</v>
      </c>
      <c r="N2600" s="22">
        <f>IF(Tabela1[[#This Row],[Entry]]=$B$1,Tabela1[[#This Row],[real]],Tabela1[[#This Row],[L2]]/Tabela1[[#This Row],[days2]])</f>
        <v>3.1476125047978663</v>
      </c>
      <c r="O2600" s="22">
        <f>IF(Tabela1[[#This Row],[Entry]]=$B$1,Tabela1[[#This Row],[real]],Tabela1[[#This Row],[L]]/($B$1-Tabela1[[#This Row],[Entry]]))</f>
        <v>3.0870067664649565</v>
      </c>
      <c r="P2600" s="35">
        <v>879.64510864246586</v>
      </c>
      <c r="Q2600" s="3">
        <f>MIN(500,$B$1-Tabela1[[#This Row],[Entry]])</f>
        <v>500</v>
      </c>
      <c r="R2600" s="21">
        <f>(0.25-Tabela1[[#This Row],[days]]/2000)*$L$2+(Tabela1[[#This Row],[days]]/2000+0.75)*(IF(Tabela1[[#This Row],[real]]&gt;Tabela1[[#This Row],[AV2]],0.4*Tabela1[[#This Row],[real]]+0.6*Tabela1[[#This Row],[AV2]],Tabela1[[#This Row],[AV2]]))</f>
        <v>3.2022356502847407</v>
      </c>
      <c r="S2600" s="22">
        <f>Tabela1[[#This Row],[real]]-Tabela1[[#This Row],[AV2]]</f>
        <v>0.13655786371718648</v>
      </c>
      <c r="T2600" s="47">
        <f>Tabela1[[#This Row],[real]]/Tabela1[[#This Row],[AV2]]</f>
        <v>1.0433845854624841</v>
      </c>
      <c r="U2600" s="172">
        <v>43042</v>
      </c>
      <c r="V2600" s="191" t="s">
        <v>4326</v>
      </c>
      <c r="W2600" s="191"/>
    </row>
    <row r="2601" spans="1:23" x14ac:dyDescent="0.2">
      <c r="A2601" s="65">
        <v>4386242</v>
      </c>
      <c r="B2601" s="65" t="s">
        <v>2572</v>
      </c>
      <c r="C2601" s="65" t="s">
        <v>1487</v>
      </c>
      <c r="D2601" s="39"/>
      <c r="E2601" s="41">
        <v>3.15679317572312</v>
      </c>
      <c r="F2601" s="116">
        <v>2013</v>
      </c>
      <c r="G26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1" s="39"/>
      <c r="I2601" s="41">
        <v>0.51</v>
      </c>
      <c r="J2601" s="23">
        <f>(Tabela1[[#This Row],[real]]-1)^3/Tabela1[[#This Row],[Z]]*0.00002</f>
        <v>3.9344616970593993E-4</v>
      </c>
      <c r="K2601" s="66">
        <v>2715.3170176616645</v>
      </c>
      <c r="L2601" s="66">
        <v>4581.1823455597669</v>
      </c>
      <c r="M2601" s="67">
        <v>42409</v>
      </c>
      <c r="N2601" s="22">
        <f>IF(Tabela1[[#This Row],[Entry]]=$B$1,Tabela1[[#This Row],[real]],Tabela1[[#This Row],[L2]]/Tabela1[[#This Row],[days2]])</f>
        <v>3.086832395228281</v>
      </c>
      <c r="O2601" s="42">
        <f>IF(Tabela1[[#This Row],[Entry]]=$B$1,Tabela1[[#This Row],[real]],Tabela1[[#This Row],[L]]/($B$1-Tabela1[[#This Row],[Entry]]))</f>
        <v>3.0399351994424464</v>
      </c>
      <c r="P2601" s="115">
        <v>879.64510864246586</v>
      </c>
      <c r="Q2601" s="43">
        <f>MIN(500,$B$1-Tabela1[[#This Row],[Entry]])</f>
        <v>500</v>
      </c>
      <c r="R2601" s="41">
        <f>(0.25-Tabela1[[#This Row],[days]]/2000)*$L$2+(Tabela1[[#This Row],[days]]/2000+0.75)*(IF(Tabela1[[#This Row],[real]]&gt;Tabela1[[#This Row],[AV2]],0.4*Tabela1[[#This Row],[real]]+0.6*Tabela1[[#This Row],[AV2]],Tabela1[[#This Row],[AV2]]))</f>
        <v>3.1148167074262165</v>
      </c>
      <c r="S2601" s="42">
        <f>Tabela1[[#This Row],[real]]-Tabela1[[#This Row],[AV2]]</f>
        <v>6.9960780494839003E-2</v>
      </c>
      <c r="T2601" s="64">
        <f>Tabela1[[#This Row],[real]]/Tabela1[[#This Row],[AV2]]</f>
        <v>1.0226642627578311</v>
      </c>
      <c r="U2601" s="168">
        <v>43041</v>
      </c>
      <c r="V2601" s="191" t="s">
        <v>4235</v>
      </c>
      <c r="W2601" s="191"/>
    </row>
    <row r="2602" spans="1:23" x14ac:dyDescent="0.2">
      <c r="A2602" s="65">
        <v>3098736</v>
      </c>
      <c r="B2602" s="65" t="s">
        <v>3149</v>
      </c>
      <c r="C2602" s="65" t="s">
        <v>3150</v>
      </c>
      <c r="D2602" s="39"/>
      <c r="E2602" s="41">
        <v>2.9864944202089898</v>
      </c>
      <c r="F2602" s="116">
        <v>2010</v>
      </c>
      <c r="G26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2" s="39"/>
      <c r="I2602" s="41">
        <v>0.5</v>
      </c>
      <c r="J2602" s="23">
        <f>(Tabela1[[#This Row],[real]]-1)^3/Tabela1[[#This Row],[Z]]*0.00002</f>
        <v>3.1356099932775255E-4</v>
      </c>
      <c r="K2602" s="66">
        <v>2387.526328040974</v>
      </c>
      <c r="L2602" s="66">
        <v>3951.6978212564086</v>
      </c>
      <c r="M2602" s="67">
        <v>42663</v>
      </c>
      <c r="N2602" s="22">
        <f>IF(Tabela1[[#This Row],[Entry]]=$B$1,Tabela1[[#This Row],[real]],Tabela1[[#This Row],[L2]]/Tabela1[[#This Row],[days2]])</f>
        <v>3.1348259880588376</v>
      </c>
      <c r="O2602" s="42">
        <f>IF(Tabela1[[#This Row],[Entry]]=$B$1,Tabela1[[#This Row],[real]],Tabela1[[#This Row],[L]]/($B$1-Tabela1[[#This Row],[Entry]]))</f>
        <v>3.1537891630138937</v>
      </c>
      <c r="P2602" s="115">
        <v>761.61367078604258</v>
      </c>
      <c r="Q2602" s="43">
        <f>MIN(500,$B$1-Tabela1[[#This Row],[Entry]])</f>
        <v>500</v>
      </c>
      <c r="R2602" s="41">
        <f>(0.25-Tabela1[[#This Row],[days]]/2000)*$L$2+(Tabela1[[#This Row],[days]]/2000+0.75)*(IF(Tabela1[[#This Row],[real]]&gt;Tabela1[[#This Row],[AV2]],0.4*Tabela1[[#This Row],[real]]+0.6*Tabela1[[#This Row],[AV2]],Tabela1[[#This Row],[AV2]]))</f>
        <v>3.1348259880588376</v>
      </c>
      <c r="S2602" s="42">
        <f>Tabela1[[#This Row],[real]]-Tabela1[[#This Row],[AV2]]</f>
        <v>-0.1483315678498478</v>
      </c>
      <c r="T2602" s="64">
        <f>Tabela1[[#This Row],[real]]/Tabela1[[#This Row],[AV2]]</f>
        <v>0.95268267890630243</v>
      </c>
      <c r="U2602" s="168">
        <v>43040</v>
      </c>
      <c r="V2602" s="191" t="s">
        <v>4316</v>
      </c>
      <c r="W2602" s="191"/>
    </row>
    <row r="2603" spans="1:23" x14ac:dyDescent="0.2">
      <c r="A2603" s="44">
        <v>8223400</v>
      </c>
      <c r="B2603" s="44" t="s">
        <v>1511</v>
      </c>
      <c r="C2603" s="44" t="s">
        <v>3618</v>
      </c>
      <c r="D2603" s="45"/>
      <c r="E2603" s="46">
        <v>2.9903516126417613</v>
      </c>
      <c r="F2603" s="116">
        <v>2017</v>
      </c>
      <c r="G26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3" s="45"/>
      <c r="I2603" s="46">
        <v>0.41</v>
      </c>
      <c r="J2603" s="23">
        <f>(Tabela1[[#This Row],[real]]-1)^3/Tabela1[[#This Row],[Z]]*0.00002</f>
        <v>3.8462326838005582E-4</v>
      </c>
      <c r="K2603" s="111">
        <v>1867.4326806746803</v>
      </c>
      <c r="L2603" s="66">
        <v>2821.5774639226238</v>
      </c>
      <c r="M2603" s="49">
        <v>43040</v>
      </c>
      <c r="N2603" s="22">
        <f>IF(Tabela1[[#This Row],[Entry]]=$B$1,Tabela1[[#This Row],[real]],Tabela1[[#This Row],[L2]]/Tabela1[[#This Row],[days2]])</f>
        <v>3.1844341547785171</v>
      </c>
      <c r="O2603" s="47">
        <f>IF(Tabela1[[#This Row],[Entry]]=$B$1,Tabela1[[#This Row],[real]],Tabela1[[#This Row],[L]]/($B$1-Tabela1[[#This Row],[Entry]]))</f>
        <v>3.2209788400943196</v>
      </c>
      <c r="P2603" s="116">
        <v>586.42527680229693</v>
      </c>
      <c r="Q2603" s="48">
        <f>MIN(500,$B$1-Tabela1[[#This Row],[Entry]])</f>
        <v>500</v>
      </c>
      <c r="R2603" s="46">
        <f>(0.25-Tabela1[[#This Row],[days]]/2000)*$L$2+(Tabela1[[#This Row],[days]]/2000+0.75)*(IF(Tabela1[[#This Row],[real]]&gt;Tabela1[[#This Row],[AV2]],0.4*Tabela1[[#This Row],[real]]+0.6*Tabela1[[#This Row],[AV2]],Tabela1[[#This Row],[AV2]]))</f>
        <v>3.1844341547785171</v>
      </c>
      <c r="S2603" s="47">
        <f>Tabela1[[#This Row],[real]]-Tabela1[[#This Row],[AV2]]</f>
        <v>-0.1940825421367558</v>
      </c>
      <c r="T2603" s="47">
        <f>Tabela1[[#This Row],[real]]/Tabela1[[#This Row],[AV2]]</f>
        <v>0.93905273819352864</v>
      </c>
      <c r="U2603" s="172">
        <v>43040</v>
      </c>
      <c r="V2603" s="191" t="s">
        <v>4142</v>
      </c>
      <c r="W2603" s="191"/>
    </row>
    <row r="2604" spans="1:23" x14ac:dyDescent="0.2">
      <c r="A2604" s="10">
        <v>650045</v>
      </c>
      <c r="B2604" s="10" t="s">
        <v>1739</v>
      </c>
      <c r="C2604" s="10" t="s">
        <v>1740</v>
      </c>
      <c r="E2604" s="21">
        <v>3.2482680183353718</v>
      </c>
      <c r="F2604" s="116">
        <v>2006</v>
      </c>
      <c r="G26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604" s="21">
        <v>0.62999999999999989</v>
      </c>
      <c r="J2604" s="23">
        <f>(Tabela1[[#This Row],[real]]-1)^3/Tabela1[[#This Row],[Z]]*0.00002</f>
        <v>3.6077272290972116E-4</v>
      </c>
      <c r="K2604" s="24">
        <v>2800.5986987530591</v>
      </c>
      <c r="L2604" s="66">
        <v>4733.6649684686263</v>
      </c>
      <c r="M2604" s="1">
        <v>42409</v>
      </c>
      <c r="N2604" s="22">
        <f>IF(Tabela1[[#This Row],[Entry]]=$B$1,Tabela1[[#This Row],[real]],Tabela1[[#This Row],[L2]]/Tabela1[[#This Row],[days2]])</f>
        <v>3.183782495050933</v>
      </c>
      <c r="O2604" s="22">
        <f>IF(Tabela1[[#This Row],[Entry]]=$B$1,Tabela1[[#This Row],[real]],Tabela1[[#This Row],[L]]/($B$1-Tabela1[[#This Row],[Entry]]))</f>
        <v>3.1411180945379074</v>
      </c>
      <c r="P2604" s="35">
        <v>879.64510864246586</v>
      </c>
      <c r="Q2604" s="3">
        <f>MIN(500,$B$1-Tabela1[[#This Row],[Entry]])</f>
        <v>500</v>
      </c>
      <c r="R2604" s="21">
        <f>(0.25-Tabela1[[#This Row],[days]]/2000)*$L$2+(Tabela1[[#This Row],[days]]/2000+0.75)*(IF(Tabela1[[#This Row],[real]]&gt;Tabela1[[#This Row],[AV2]],0.4*Tabela1[[#This Row],[real]]+0.6*Tabela1[[#This Row],[AV2]],Tabela1[[#This Row],[AV2]]))</f>
        <v>3.2095767043647085</v>
      </c>
      <c r="S2604" s="22">
        <f>Tabela1[[#This Row],[real]]-Tabela1[[#This Row],[AV2]]</f>
        <v>6.4485523284438795E-2</v>
      </c>
      <c r="T2604" s="47">
        <f>Tabela1[[#This Row],[real]]/Tabela1[[#This Row],[AV2]]</f>
        <v>1.0202543745952115</v>
      </c>
      <c r="U2604" s="172">
        <v>43040</v>
      </c>
      <c r="V2604" s="191" t="s">
        <v>4277</v>
      </c>
      <c r="W2604" s="191"/>
    </row>
    <row r="2605" spans="1:23" x14ac:dyDescent="0.2">
      <c r="A2605" s="65">
        <v>4311452</v>
      </c>
      <c r="B2605" s="65" t="s">
        <v>268</v>
      </c>
      <c r="C2605" s="65" t="s">
        <v>580</v>
      </c>
      <c r="D2605" s="39"/>
      <c r="E2605" s="41">
        <v>3.4168816495827832</v>
      </c>
      <c r="F2605" s="116">
        <v>2012</v>
      </c>
      <c r="G26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5" s="39"/>
      <c r="I2605" s="41">
        <v>0.66999999999999993</v>
      </c>
      <c r="J2605" s="23">
        <f>(Tabela1[[#This Row],[real]]-1)^3/Tabela1[[#This Row],[Z]]*0.00002</f>
        <v>4.2142601924060751E-4</v>
      </c>
      <c r="K2605" s="66">
        <v>3181.1868528486839</v>
      </c>
      <c r="L2605" s="66">
        <v>5481.1742191493568</v>
      </c>
      <c r="M2605" s="67">
        <v>42409</v>
      </c>
      <c r="N2605" s="22">
        <f>IF(Tabela1[[#This Row],[Entry]]=$B$1,Tabela1[[#This Row],[real]],Tabela1[[#This Row],[L2]]/Tabela1[[#This Row],[days2]])</f>
        <v>3.6164435197714333</v>
      </c>
      <c r="O2605" s="42">
        <f>IF(Tabela1[[#This Row],[Entry]]=$B$1,Tabela1[[#This Row],[real]],Tabela1[[#This Row],[L]]/($B$1-Tabela1[[#This Row],[Entry]]))</f>
        <v>3.6371428129723666</v>
      </c>
      <c r="P2605" s="115">
        <v>879.64510864246586</v>
      </c>
      <c r="Q2605" s="43">
        <f>MIN(500,$B$1-Tabela1[[#This Row],[Entry]])</f>
        <v>500</v>
      </c>
      <c r="R2605" s="41">
        <f>(0.25-Tabela1[[#This Row],[days]]/2000)*$L$2+(Tabela1[[#This Row],[days]]/2000+0.75)*(IF(Tabela1[[#This Row],[real]]&gt;Tabela1[[#This Row],[AV2]],0.4*Tabela1[[#This Row],[real]]+0.6*Tabela1[[#This Row],[AV2]],Tabela1[[#This Row],[AV2]]))</f>
        <v>3.6164435197714333</v>
      </c>
      <c r="S2605" s="42">
        <f>Tabela1[[#This Row],[real]]-Tabela1[[#This Row],[AV2]]</f>
        <v>-0.19956187018865013</v>
      </c>
      <c r="T2605" s="64">
        <f>Tabela1[[#This Row],[real]]/Tabela1[[#This Row],[AV2]]</f>
        <v>0.94481819801757538</v>
      </c>
      <c r="U2605" s="172">
        <v>43040</v>
      </c>
      <c r="V2605" s="191" t="s">
        <v>3951</v>
      </c>
      <c r="W2605" s="191"/>
    </row>
    <row r="2606" spans="1:23" x14ac:dyDescent="0.2">
      <c r="A2606" s="65">
        <v>4584</v>
      </c>
      <c r="B2606" s="65" t="s">
        <v>809</v>
      </c>
      <c r="C2606" s="65" t="s">
        <v>1502</v>
      </c>
      <c r="D2606" s="39"/>
      <c r="E2606" s="41">
        <v>3.0323951806369975</v>
      </c>
      <c r="F2606" s="116">
        <v>1999</v>
      </c>
      <c r="G26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6" s="39"/>
      <c r="I2606" s="41">
        <v>0.44999999999999996</v>
      </c>
      <c r="J2606" s="23">
        <f>(Tabela1[[#This Row],[real]]-1)^3/Tabela1[[#This Row],[Z]]*0.00002</f>
        <v>3.7311434893616573E-4</v>
      </c>
      <c r="K2606" s="66">
        <v>2642.0610774174274</v>
      </c>
      <c r="L2606" s="66">
        <v>4474.8413761925121</v>
      </c>
      <c r="M2606" s="67">
        <v>42409</v>
      </c>
      <c r="N2606" s="22">
        <f>IF(Tabela1[[#This Row],[Entry]]=$B$1,Tabela1[[#This Row],[real]],Tabela1[[#This Row],[L2]]/Tabela1[[#This Row],[days2]])</f>
        <v>3.0035534233741763</v>
      </c>
      <c r="O2606" s="42">
        <f>IF(Tabela1[[#This Row],[Entry]]=$B$1,Tabela1[[#This Row],[real]],Tabela1[[#This Row],[L]]/($B$1-Tabela1[[#This Row],[Entry]]))</f>
        <v>2.9693705216937705</v>
      </c>
      <c r="P2606" s="115">
        <v>879.64510864246586</v>
      </c>
      <c r="Q2606" s="43">
        <f>MIN(500,$B$1-Tabela1[[#This Row],[Entry]])</f>
        <v>500</v>
      </c>
      <c r="R26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3.0150901262793046</v>
      </c>
      <c r="S2606" s="42">
        <f>Tabela1[[#This Row],[real]]-Tabela1[[#This Row],[AV2]]</f>
        <v>2.8841757262821233E-2</v>
      </c>
      <c r="T2606" s="64">
        <f>Tabela1[[#This Row],[real]]/Tabela1[[#This Row],[AV2]]</f>
        <v>1.0096025451181823</v>
      </c>
      <c r="U2606" s="172">
        <v>43039</v>
      </c>
      <c r="V2606" s="191" t="s">
        <v>4628</v>
      </c>
      <c r="W2606" s="191"/>
    </row>
    <row r="2607" spans="1:23" x14ac:dyDescent="0.2">
      <c r="A2607" s="65">
        <v>3208874</v>
      </c>
      <c r="B2607" s="65" t="s">
        <v>114</v>
      </c>
      <c r="C2607" s="65" t="s">
        <v>559</v>
      </c>
      <c r="D2607" s="39"/>
      <c r="E2607" s="41">
        <v>3.133327306403682</v>
      </c>
      <c r="F2607" s="116">
        <v>2011</v>
      </c>
      <c r="G26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07" s="39"/>
      <c r="I2607" s="41">
        <v>0.6</v>
      </c>
      <c r="J2607" s="23">
        <f>(Tabela1[[#This Row],[real]]-1)^3/Tabela1[[#This Row],[Z]]*0.00002</f>
        <v>3.2363182498633343E-4</v>
      </c>
      <c r="K2607" s="66">
        <v>2829.0355777566847</v>
      </c>
      <c r="L2607" s="66">
        <v>4843.4370909172112</v>
      </c>
      <c r="M2607" s="67">
        <v>42409</v>
      </c>
      <c r="N2607" s="22">
        <f>IF(Tabela1[[#This Row],[Entry]]=$B$1,Tabela1[[#This Row],[real]],Tabela1[[#This Row],[L2]]/Tabela1[[#This Row],[days2]])</f>
        <v>3.2161101675682184</v>
      </c>
      <c r="O2607" s="42">
        <f>IF(Tabela1[[#This Row],[Entry]]=$B$1,Tabela1[[#This Row],[real]],Tabela1[[#This Row],[L]]/($B$1-Tabela1[[#This Row],[Entry]]))</f>
        <v>3.2139595825595295</v>
      </c>
      <c r="P2607" s="115">
        <v>879.64510864246586</v>
      </c>
      <c r="Q2607" s="43">
        <f>MIN(500,$B$1-Tabela1[[#This Row],[Entry]])</f>
        <v>500</v>
      </c>
      <c r="R2607" s="41">
        <f>(0.25-Tabela1[[#This Row],[days]]/2000)*$L$2+(Tabela1[[#This Row],[days]]/2000+0.75)*(IF(Tabela1[[#This Row],[real]]&gt;Tabela1[[#This Row],[AV2]],0.4*Tabela1[[#This Row],[real]]+0.6*Tabela1[[#This Row],[AV2]],Tabela1[[#This Row],[AV2]]))</f>
        <v>3.2161101675682184</v>
      </c>
      <c r="S2607" s="42">
        <f>Tabela1[[#This Row],[real]]-Tabela1[[#This Row],[AV2]]</f>
        <v>-8.2782861164536481E-2</v>
      </c>
      <c r="T2607" s="64">
        <f>Tabela1[[#This Row],[real]]/Tabela1[[#This Row],[AV2]]</f>
        <v>0.97425994233676061</v>
      </c>
      <c r="U2607" s="168">
        <v>43039</v>
      </c>
      <c r="V2607" s="191" t="s">
        <v>3964</v>
      </c>
      <c r="W2607" s="191"/>
    </row>
    <row r="2608" spans="1:23" x14ac:dyDescent="0.2">
      <c r="A2608" s="10">
        <v>2561289</v>
      </c>
      <c r="B2608" s="10" t="s">
        <v>970</v>
      </c>
      <c r="C2608" s="10" t="s">
        <v>971</v>
      </c>
      <c r="E2608" s="21">
        <v>3.167219760159115</v>
      </c>
      <c r="F2608" s="116">
        <v>1987</v>
      </c>
      <c r="G26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608" s="21">
        <v>0.62</v>
      </c>
      <c r="J2608" s="23">
        <f>(Tabela1[[#This Row],[real]]-1)^3/Tabela1[[#This Row],[Z]]*0.00002</f>
        <v>3.2835766725531674E-4</v>
      </c>
      <c r="K2608" s="24">
        <v>2873.0255584608817</v>
      </c>
      <c r="L2608" s="66">
        <v>4924.0028571524708</v>
      </c>
      <c r="M2608" s="1">
        <v>42409</v>
      </c>
      <c r="N2608" s="22">
        <f>IF(Tabela1[[#This Row],[Entry]]=$B$1,Tabela1[[#This Row],[real]],Tabela1[[#This Row],[L2]]/Tabela1[[#This Row],[days2]])</f>
        <v>3.2661189498282432</v>
      </c>
      <c r="O2608" s="22">
        <f>IF(Tabela1[[#This Row],[Entry]]=$B$1,Tabela1[[#This Row],[real]],Tabela1[[#This Row],[L]]/($B$1-Tabela1[[#This Row],[Entry]]))</f>
        <v>3.2674206085948709</v>
      </c>
      <c r="P2608" s="35">
        <v>879.64510864246586</v>
      </c>
      <c r="Q2608" s="3">
        <f>MIN(500,$B$1-Tabela1[[#This Row],[Entry]])</f>
        <v>500</v>
      </c>
      <c r="R2608" s="21">
        <f>(0.25-Tabela1[[#This Row],[days]]/2000)*$L$2+(Tabela1[[#This Row],[days]]/2000+0.75)*(IF(Tabela1[[#This Row],[real]]&gt;Tabela1[[#This Row],[AV2]],0.4*Tabela1[[#This Row],[real]]+0.6*Tabela1[[#This Row],[AV2]],Tabela1[[#This Row],[AV2]]))</f>
        <v>3.2661189498282432</v>
      </c>
      <c r="S2608" s="22">
        <f>Tabela1[[#This Row],[real]]-Tabela1[[#This Row],[AV2]]</f>
        <v>-9.8899189669128251E-2</v>
      </c>
      <c r="T2608" s="47">
        <f>Tabela1[[#This Row],[real]]/Tabela1[[#This Row],[AV2]]</f>
        <v>0.9697196607997608</v>
      </c>
      <c r="U2608" s="168">
        <v>43038</v>
      </c>
      <c r="V2608" s="191" t="s">
        <v>4255</v>
      </c>
      <c r="W2608" s="191"/>
    </row>
    <row r="2609" spans="1:23" x14ac:dyDescent="0.2">
      <c r="A2609" s="10">
        <v>153351</v>
      </c>
      <c r="B2609" s="10" t="s">
        <v>448</v>
      </c>
      <c r="C2609" s="10" t="s">
        <v>448</v>
      </c>
      <c r="E2609" s="21">
        <v>2.7412603330993615</v>
      </c>
      <c r="F2609" s="116">
        <v>1982</v>
      </c>
      <c r="G26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609" s="21">
        <v>0.41</v>
      </c>
      <c r="J2609" s="23">
        <f>(Tabela1[[#This Row],[real]]-1)^3/Tabela1[[#This Row],[Z]]*0.00002</f>
        <v>2.575355925429827E-4</v>
      </c>
      <c r="K2609" s="24">
        <v>2456.6943106670897</v>
      </c>
      <c r="L2609" s="66">
        <v>4201.1072903916183</v>
      </c>
      <c r="M2609" s="1">
        <v>42409</v>
      </c>
      <c r="N2609" s="22">
        <f>IF(Tabela1[[#This Row],[Entry]]=$B$1,Tabela1[[#This Row],[real]],Tabela1[[#This Row],[L2]]/Tabela1[[#This Row],[days2]])</f>
        <v>2.792824386255548</v>
      </c>
      <c r="O2609" s="22">
        <f>IF(Tabela1[[#This Row],[Entry]]=$B$1,Tabela1[[#This Row],[real]],Tabela1[[#This Row],[L]]/($B$1-Tabela1[[#This Row],[Entry]]))</f>
        <v>2.7877287925624543</v>
      </c>
      <c r="P2609" s="35">
        <v>879.64510864246586</v>
      </c>
      <c r="Q2609" s="3">
        <f>MIN(500,$B$1-Tabela1[[#This Row],[Entry]])</f>
        <v>500</v>
      </c>
      <c r="R2609" s="21">
        <f>(0.25-Tabela1[[#This Row],[days]]/2000)*$L$2+(Tabela1[[#This Row],[days]]/2000+0.75)*(IF(Tabela1[[#This Row],[real]]&gt;Tabela1[[#This Row],[AV2]],0.4*Tabela1[[#This Row],[real]]+0.6*Tabela1[[#This Row],[AV2]],Tabela1[[#This Row],[AV2]]))</f>
        <v>2.792824386255548</v>
      </c>
      <c r="S2609" s="22">
        <f>Tabela1[[#This Row],[real]]-Tabela1[[#This Row],[AV2]]</f>
        <v>-5.1564053156186507E-2</v>
      </c>
      <c r="T2609" s="47">
        <f>Tabela1[[#This Row],[real]]/Tabela1[[#This Row],[AV2]]</f>
        <v>0.98153695112018102</v>
      </c>
      <c r="U2609" s="168">
        <v>43033</v>
      </c>
      <c r="V2609" s="191" t="s">
        <v>5189</v>
      </c>
      <c r="W2609" s="191"/>
    </row>
    <row r="2610" spans="1:23" x14ac:dyDescent="0.2">
      <c r="A2610" s="65">
        <v>7949</v>
      </c>
      <c r="B2610" s="65" t="s">
        <v>2540</v>
      </c>
      <c r="C2610" s="65" t="s">
        <v>1228</v>
      </c>
      <c r="D2610" s="39"/>
      <c r="E2610" s="41">
        <v>2.9756949611142298</v>
      </c>
      <c r="F2610" s="116">
        <v>2001</v>
      </c>
      <c r="G26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0" s="39"/>
      <c r="I2610" s="41">
        <v>0.6</v>
      </c>
      <c r="J2610" s="23">
        <f>(Tabela1[[#This Row],[real]]-1)^3/Tabela1[[#This Row],[Z]]*0.00002</f>
        <v>2.570623195009035E-4</v>
      </c>
      <c r="K2610" s="66">
        <v>2557.2152562142701</v>
      </c>
      <c r="L2610" s="66">
        <v>4327.4966651234472</v>
      </c>
      <c r="M2610" s="67">
        <v>42409</v>
      </c>
      <c r="N2610" s="22">
        <f>IF(Tabela1[[#This Row],[Entry]]=$B$1,Tabela1[[#This Row],[real]],Tabela1[[#This Row],[L2]]/Tabela1[[#This Row],[days2]])</f>
        <v>2.9070988187051436</v>
      </c>
      <c r="O2610" s="42">
        <f>IF(Tabela1[[#This Row],[Entry]]=$B$1,Tabela1[[#This Row],[real]],Tabela1[[#This Row],[L]]/($B$1-Tabela1[[#This Row],[Entry]]))</f>
        <v>2.8715969907919359</v>
      </c>
      <c r="P2610" s="115">
        <v>879.64510864246586</v>
      </c>
      <c r="Q2610" s="43">
        <f>MIN(500,$B$1-Tabela1[[#This Row],[Entry]])</f>
        <v>500</v>
      </c>
      <c r="R2610" s="41">
        <f>(0.25-Tabela1[[#This Row],[days]]/2000)*$L$2+(Tabela1[[#This Row],[days]]/2000+0.75)*(IF(Tabela1[[#This Row],[real]]&gt;Tabela1[[#This Row],[AV2]],0.4*Tabela1[[#This Row],[real]]+0.6*Tabela1[[#This Row],[AV2]],Tabela1[[#This Row],[AV2]]))</f>
        <v>2.9345372756687782</v>
      </c>
      <c r="S2610" s="42">
        <f>Tabela1[[#This Row],[real]]-Tabela1[[#This Row],[AV2]]</f>
        <v>6.859614240908618E-2</v>
      </c>
      <c r="T2610" s="64">
        <f>Tabela1[[#This Row],[real]]/Tabela1[[#This Row],[AV2]]</f>
        <v>1.0235960821034764</v>
      </c>
      <c r="U2610" s="172">
        <v>43033</v>
      </c>
      <c r="V2610" s="191" t="s">
        <v>4391</v>
      </c>
      <c r="W2610" s="191"/>
    </row>
    <row r="2611" spans="1:23" x14ac:dyDescent="0.2">
      <c r="A2611" s="65">
        <v>2618</v>
      </c>
      <c r="B2611" s="65" t="s">
        <v>1361</v>
      </c>
      <c r="C2611" s="65" t="s">
        <v>1362</v>
      </c>
      <c r="D2611" s="39"/>
      <c r="E2611" s="41">
        <v>2.8600618626295562</v>
      </c>
      <c r="F2611" s="116">
        <v>1998</v>
      </c>
      <c r="G26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1" s="39"/>
      <c r="I2611" s="41">
        <v>0.64999999999999991</v>
      </c>
      <c r="J2611" s="23">
        <f>(Tabela1[[#This Row],[real]]-1)^3/Tabela1[[#This Row],[Z]]*0.00002</f>
        <v>1.980153255758293E-4</v>
      </c>
      <c r="K2611" s="66">
        <v>2492.729522611321</v>
      </c>
      <c r="L2611" s="66">
        <v>4239.8613542534322</v>
      </c>
      <c r="M2611" s="67">
        <v>42409</v>
      </c>
      <c r="N2611" s="22">
        <f>IF(Tabela1[[#This Row],[Entry]]=$B$1,Tabela1[[#This Row],[real]],Tabela1[[#This Row],[L2]]/Tabela1[[#This Row],[days2]])</f>
        <v>2.8337900115857946</v>
      </c>
      <c r="O2611" s="42">
        <f>IF(Tabela1[[#This Row],[Entry]]=$B$1,Tabela1[[#This Row],[real]],Tabela1[[#This Row],[L]]/($B$1-Tabela1[[#This Row],[Entry]]))</f>
        <v>2.8134448269763981</v>
      </c>
      <c r="P2611" s="115">
        <v>879.64510864246586</v>
      </c>
      <c r="Q2611" s="43">
        <f>MIN(500,$B$1-Tabela1[[#This Row],[Entry]])</f>
        <v>500</v>
      </c>
      <c r="R2611" s="41">
        <f>(0.25-Tabela1[[#This Row],[days]]/2000)*$L$2+(Tabela1[[#This Row],[days]]/2000+0.75)*(IF(Tabela1[[#This Row],[real]]&gt;Tabela1[[#This Row],[AV2]],0.4*Tabela1[[#This Row],[real]]+0.6*Tabela1[[#This Row],[AV2]],Tabela1[[#This Row],[AV2]]))</f>
        <v>2.8442987520032994</v>
      </c>
      <c r="S2611" s="42">
        <f>Tabela1[[#This Row],[real]]-Tabela1[[#This Row],[AV2]]</f>
        <v>2.6271851043761618E-2</v>
      </c>
      <c r="T2611" s="64">
        <f>Tabela1[[#This Row],[real]]/Tabela1[[#This Row],[AV2]]</f>
        <v>1.0092709237227708</v>
      </c>
      <c r="U2611" s="168">
        <v>43032</v>
      </c>
      <c r="V2611" s="191" t="s">
        <v>4878</v>
      </c>
      <c r="W2611" s="191"/>
    </row>
    <row r="2612" spans="1:23" x14ac:dyDescent="0.2">
      <c r="A2612" s="65">
        <v>2436</v>
      </c>
      <c r="B2612" s="65" t="s">
        <v>1567</v>
      </c>
      <c r="C2612" s="65" t="s">
        <v>1568</v>
      </c>
      <c r="D2612" s="39"/>
      <c r="E2612" s="41">
        <v>2.9972432117791667</v>
      </c>
      <c r="F2612" s="116">
        <v>2001</v>
      </c>
      <c r="G26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2" s="39"/>
      <c r="I2612" s="41">
        <v>0.77999999999999992</v>
      </c>
      <c r="J2612" s="23">
        <f>(Tabela1[[#This Row],[real]]-1)^3/Tabela1[[#This Row],[Z]]*0.00002</f>
        <v>2.0428113127401299E-4</v>
      </c>
      <c r="K2612" s="66">
        <v>2622.328503623613</v>
      </c>
      <c r="L2612" s="66">
        <v>4464.9238486412733</v>
      </c>
      <c r="M2612" s="67">
        <v>42409</v>
      </c>
      <c r="N2612" s="22">
        <f>IF(Tabela1[[#This Row],[Entry]]=$B$1,Tabela1[[#This Row],[real]],Tabela1[[#This Row],[L2]]/Tabela1[[#This Row],[days2]])</f>
        <v>2.9811209973878969</v>
      </c>
      <c r="O2612" s="42">
        <f>IF(Tabela1[[#This Row],[Entry]]=$B$1,Tabela1[[#This Row],[real]],Tabela1[[#This Row],[L]]/($B$1-Tabela1[[#This Row],[Entry]]))</f>
        <v>2.9627895478707851</v>
      </c>
      <c r="P2612" s="115">
        <v>879.64510864246586</v>
      </c>
      <c r="Q2612" s="43">
        <f>MIN(500,$B$1-Tabela1[[#This Row],[Entry]])</f>
        <v>500</v>
      </c>
      <c r="R2612" s="41">
        <f>(0.25-Tabela1[[#This Row],[days]]/2000)*$L$2+(Tabela1[[#This Row],[days]]/2000+0.75)*(IF(Tabela1[[#This Row],[real]]&gt;Tabela1[[#This Row],[AV2]],0.4*Tabela1[[#This Row],[real]]+0.6*Tabela1[[#This Row],[AV2]],Tabela1[[#This Row],[AV2]]))</f>
        <v>2.9875698831444049</v>
      </c>
      <c r="S2612" s="42">
        <f>Tabela1[[#This Row],[real]]-Tabela1[[#This Row],[AV2]]</f>
        <v>1.6122214391269818E-2</v>
      </c>
      <c r="T2612" s="64">
        <f>Tabela1[[#This Row],[real]]/Tabela1[[#This Row],[AV2]]</f>
        <v>1.0054081046711612</v>
      </c>
      <c r="U2612" s="168">
        <v>43032</v>
      </c>
      <c r="V2612" s="191" t="s">
        <v>4744</v>
      </c>
      <c r="W2612" s="191"/>
    </row>
    <row r="2613" spans="1:23" x14ac:dyDescent="0.2">
      <c r="A2613" s="65">
        <v>242672</v>
      </c>
      <c r="B2613" s="65" t="s">
        <v>2467</v>
      </c>
      <c r="C2613" s="65" t="s">
        <v>1588</v>
      </c>
      <c r="D2613" s="39"/>
      <c r="E2613" s="41">
        <v>3.088416037040667</v>
      </c>
      <c r="F2613" s="116">
        <v>2005</v>
      </c>
      <c r="G26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3" s="39"/>
      <c r="I2613" s="41">
        <v>0.78999999999999992</v>
      </c>
      <c r="J2613" s="23">
        <f>(Tabela1[[#This Row],[real]]-1)^3/Tabela1[[#This Row],[Z]]*0.00002</f>
        <v>2.3059716458894493E-4</v>
      </c>
      <c r="K2613" s="66">
        <v>2682.4726314530444</v>
      </c>
      <c r="L2613" s="66">
        <v>4556.5037713626989</v>
      </c>
      <c r="M2613" s="67">
        <v>42409</v>
      </c>
      <c r="N2613" s="22">
        <f>IF(Tabela1[[#This Row],[Entry]]=$B$1,Tabela1[[#This Row],[real]],Tabela1[[#This Row],[L2]]/Tabela1[[#This Row],[days2]])</f>
        <v>3.0494941711127534</v>
      </c>
      <c r="O2613" s="42">
        <f>IF(Tabela1[[#This Row],[Entry]]=$B$1,Tabela1[[#This Row],[real]],Tabela1[[#This Row],[L]]/($B$1-Tabela1[[#This Row],[Entry]]))</f>
        <v>3.0235592377987386</v>
      </c>
      <c r="P2613" s="115">
        <v>879.64510864246586</v>
      </c>
      <c r="Q2613" s="43">
        <f>MIN(500,$B$1-Tabela1[[#This Row],[Entry]])</f>
        <v>500</v>
      </c>
      <c r="R2613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3.0650629174839188</v>
      </c>
      <c r="S2613" s="42">
        <f>Tabela1[[#This Row],[real]]-Tabela1[[#This Row],[AV2]]</f>
        <v>3.8921865927913579E-2</v>
      </c>
      <c r="T2613" s="64">
        <f>Tabela1[[#This Row],[real]]/Tabela1[[#This Row],[AV2]]</f>
        <v>1.012763384267664</v>
      </c>
      <c r="U2613" s="168">
        <v>43032</v>
      </c>
      <c r="V2613" s="191" t="s">
        <v>4658</v>
      </c>
      <c r="W2613" s="191"/>
    </row>
    <row r="2614" spans="1:23" x14ac:dyDescent="0.2">
      <c r="A2614" s="65">
        <v>3429</v>
      </c>
      <c r="B2614" s="65" t="s">
        <v>2299</v>
      </c>
      <c r="C2614" s="65" t="s">
        <v>43</v>
      </c>
      <c r="D2614" s="39"/>
      <c r="E2614" s="41">
        <v>3.1788138830482304</v>
      </c>
      <c r="F2614" s="116">
        <v>1966</v>
      </c>
      <c r="G26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4" s="39"/>
      <c r="I2614" s="41">
        <v>0.6399999999999999</v>
      </c>
      <c r="J2614" s="23">
        <f>(Tabela1[[#This Row],[real]]-1)^3/Tabela1[[#This Row],[Z]]*0.00002</f>
        <v>3.2322907789620952E-4</v>
      </c>
      <c r="K2614" s="66">
        <v>2742.773086041891</v>
      </c>
      <c r="L2614" s="66">
        <v>4640.9855615988936</v>
      </c>
      <c r="M2614" s="67">
        <v>42409</v>
      </c>
      <c r="N2614" s="22">
        <f>IF(Tabela1[[#This Row],[Entry]]=$B$1,Tabela1[[#This Row],[real]],Tabela1[[#This Row],[L2]]/Tabela1[[#This Row],[days2]])</f>
        <v>3.1180450605525944</v>
      </c>
      <c r="O2614" s="42">
        <f>IF(Tabela1[[#This Row],[Entry]]=$B$1,Tabela1[[#This Row],[real]],Tabela1[[#This Row],[L]]/($B$1-Tabela1[[#This Row],[Entry]]))</f>
        <v>3.0796188199063659</v>
      </c>
      <c r="P2614" s="115">
        <v>879.64510864246586</v>
      </c>
      <c r="Q2614" s="43">
        <f>MIN(500,$B$1-Tabela1[[#This Row],[Entry]])</f>
        <v>500</v>
      </c>
      <c r="R2614" s="41">
        <f>(0.25-Tabela1[[#This Row],[days]]/2000)*$L$2+(Tabela1[[#This Row],[days]]/2000+0.75)*(IF(Tabela1[[#This Row],[real]]&gt;Tabela1[[#This Row],[AV2]],0.4*Tabela1[[#This Row],[real]]+0.6*Tabela1[[#This Row],[AV2]],Tabela1[[#This Row],[AV2]]))</f>
        <v>3.1423525895508488</v>
      </c>
      <c r="S2614" s="42">
        <f>Tabela1[[#This Row],[real]]-Tabela1[[#This Row],[AV2]]</f>
        <v>6.0768822495635977E-2</v>
      </c>
      <c r="T2614" s="64">
        <f>Tabela1[[#This Row],[real]]/Tabela1[[#This Row],[AV2]]</f>
        <v>1.019489398426098</v>
      </c>
      <c r="U2614" s="172">
        <v>43026</v>
      </c>
      <c r="V2614" s="191" t="s">
        <v>4349</v>
      </c>
      <c r="W2614" s="191"/>
    </row>
    <row r="2615" spans="1:23" x14ac:dyDescent="0.2">
      <c r="A2615" s="65">
        <v>2462073</v>
      </c>
      <c r="B2615" s="65" t="s">
        <v>960</v>
      </c>
      <c r="C2615" s="65" t="s">
        <v>961</v>
      </c>
      <c r="D2615" s="39"/>
      <c r="E2615" s="41">
        <v>2.9283669919359605</v>
      </c>
      <c r="F2615" s="116">
        <v>2009</v>
      </c>
      <c r="G26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5" s="39"/>
      <c r="I2615" s="41">
        <v>0.45999999999999996</v>
      </c>
      <c r="J2615" s="23">
        <f>(Tabela1[[#This Row],[real]]-1)^3/Tabela1[[#This Row],[Z]]*0.00002</f>
        <v>3.1177495916147015E-4</v>
      </c>
      <c r="K2615" s="66">
        <v>2690.3398780803045</v>
      </c>
      <c r="L2615" s="66">
        <v>4626.1178891233276</v>
      </c>
      <c r="M2615" s="67">
        <v>42409</v>
      </c>
      <c r="N2615" s="22">
        <f>IF(Tabela1[[#This Row],[Entry]]=$B$1,Tabela1[[#This Row],[real]],Tabela1[[#This Row],[L2]]/Tabela1[[#This Row],[days2]])</f>
        <v>3.0584378309477991</v>
      </c>
      <c r="O2615" s="42">
        <f>IF(Tabela1[[#This Row],[Entry]]=$B$1,Tabela1[[#This Row],[real]],Tabela1[[#This Row],[L]]/($B$1-Tabela1[[#This Row],[Entry]]))</f>
        <v>3.0697530783830973</v>
      </c>
      <c r="P2615" s="115">
        <v>879.64510864246586</v>
      </c>
      <c r="Q2615" s="43">
        <f>MIN(500,$B$1-Tabela1[[#This Row],[Entry]])</f>
        <v>500</v>
      </c>
      <c r="R2615" s="41">
        <f>(0.25-Tabela1[[#This Row],[days]]/2000)*$L$2+(Tabela1[[#This Row],[days]]/2000+0.75)*(IF(Tabela1[[#This Row],[real]]&gt;Tabela1[[#This Row],[AV2]],0.4*Tabela1[[#This Row],[real]]+0.6*Tabela1[[#This Row],[AV2]],Tabela1[[#This Row],[AV2]]))</f>
        <v>3.0584378309477991</v>
      </c>
      <c r="S2615" s="42">
        <f>Tabela1[[#This Row],[real]]-Tabela1[[#This Row],[AV2]]</f>
        <v>-0.13007083901183858</v>
      </c>
      <c r="T2615" s="64">
        <f>Tabela1[[#This Row],[real]]/Tabela1[[#This Row],[AV2]]</f>
        <v>0.95747147851243719</v>
      </c>
      <c r="U2615" s="168">
        <v>43025</v>
      </c>
      <c r="V2615" s="191" t="s">
        <v>4647</v>
      </c>
      <c r="W2615" s="191"/>
    </row>
    <row r="2616" spans="1:23" x14ac:dyDescent="0.2">
      <c r="A2616" s="65">
        <v>22312</v>
      </c>
      <c r="B2616" s="65" t="s">
        <v>1027</v>
      </c>
      <c r="C2616" s="65" t="s">
        <v>1028</v>
      </c>
      <c r="D2616" s="39"/>
      <c r="E2616" s="41">
        <v>3.1075205676758886</v>
      </c>
      <c r="F2616" s="116">
        <v>1995</v>
      </c>
      <c r="G26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6" s="39"/>
      <c r="I2616" s="41">
        <v>0.5</v>
      </c>
      <c r="J2616" s="23">
        <f>(Tabela1[[#This Row],[real]]-1)^3/Tabela1[[#This Row],[Z]]*0.00002</f>
        <v>3.7443415428071146E-4</v>
      </c>
      <c r="K2616" s="66">
        <v>2831.0297657524939</v>
      </c>
      <c r="L2616" s="66">
        <v>4852.4277508050009</v>
      </c>
      <c r="M2616" s="67">
        <v>42409</v>
      </c>
      <c r="N2616" s="22">
        <f>IF(Tabela1[[#This Row],[Entry]]=$B$1,Tabela1[[#This Row],[real]],Tabela1[[#This Row],[L2]]/Tabela1[[#This Row],[days2]])</f>
        <v>3.2183772045541761</v>
      </c>
      <c r="O2616" s="42">
        <f>IF(Tabela1[[#This Row],[Entry]]=$B$1,Tabela1[[#This Row],[real]],Tabela1[[#This Row],[L]]/($B$1-Tabela1[[#This Row],[Entry]]))</f>
        <v>3.2199255148009294</v>
      </c>
      <c r="P2616" s="115">
        <v>879.64510864246586</v>
      </c>
      <c r="Q2616" s="43">
        <f>MIN(500,$B$1-Tabela1[[#This Row],[Entry]])</f>
        <v>500</v>
      </c>
      <c r="R2616" s="41">
        <f>(0.25-Tabela1[[#This Row],[days]]/2000)*$L$2+(Tabela1[[#This Row],[days]]/2000+0.75)*(IF(Tabela1[[#This Row],[real]]&gt;Tabela1[[#This Row],[AV2]],0.4*Tabela1[[#This Row],[real]]+0.6*Tabela1[[#This Row],[AV2]],Tabela1[[#This Row],[AV2]]))</f>
        <v>3.2183772045541761</v>
      </c>
      <c r="S2616" s="42">
        <f>Tabela1[[#This Row],[real]]-Tabela1[[#This Row],[AV2]]</f>
        <v>-0.11085663687828751</v>
      </c>
      <c r="T2616" s="64">
        <f>Tabela1[[#This Row],[real]]/Tabela1[[#This Row],[AV2]]</f>
        <v>0.96555511370096103</v>
      </c>
      <c r="U2616" s="168">
        <v>43025</v>
      </c>
      <c r="V2616" s="191" t="s">
        <v>4823</v>
      </c>
      <c r="W2616" s="191"/>
    </row>
    <row r="2617" spans="1:23" x14ac:dyDescent="0.2">
      <c r="A2617" s="65">
        <v>2167600</v>
      </c>
      <c r="B2617" s="65" t="s">
        <v>2164</v>
      </c>
      <c r="C2617" s="65" t="s">
        <v>2164</v>
      </c>
      <c r="D2617" s="39"/>
      <c r="E2617" s="41">
        <v>3.1411105899296103</v>
      </c>
      <c r="F2617" s="116">
        <v>2009</v>
      </c>
      <c r="G26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7" s="39"/>
      <c r="I2617" s="41">
        <v>0.72999999999999987</v>
      </c>
      <c r="J2617" s="23">
        <f>(Tabela1[[#This Row],[real]]-1)^3/Tabela1[[#This Row],[Z]]*0.00002</f>
        <v>2.6892082445991486E-4</v>
      </c>
      <c r="K2617" s="66">
        <v>2603.1490113652953</v>
      </c>
      <c r="L2617" s="66">
        <v>4361.2580434802539</v>
      </c>
      <c r="M2617" s="67">
        <v>42409</v>
      </c>
      <c r="N2617" s="22">
        <f>IF(Tabela1[[#This Row],[Entry]]=$B$1,Tabela1[[#This Row],[real]],Tabela1[[#This Row],[L2]]/Tabela1[[#This Row],[days2]])</f>
        <v>2.9593173267144857</v>
      </c>
      <c r="O2617" s="42">
        <f>IF(Tabela1[[#This Row],[Entry]]=$B$1,Tabela1[[#This Row],[real]],Tabela1[[#This Row],[L]]/($B$1-Tabela1[[#This Row],[Entry]]))</f>
        <v>2.8940000288521923</v>
      </c>
      <c r="P2617" s="115">
        <v>879.64510864246586</v>
      </c>
      <c r="Q2617" s="43">
        <f>MIN(500,$B$1-Tabela1[[#This Row],[Entry]])</f>
        <v>500</v>
      </c>
      <c r="R2617" s="41">
        <f>(0.25-Tabela1[[#This Row],[days]]/2000)*$L$2+(Tabela1[[#This Row],[days]]/2000+0.75)*(IF(Tabela1[[#This Row],[real]]&gt;Tabela1[[#This Row],[AV2]],0.4*Tabela1[[#This Row],[real]]+0.6*Tabela1[[#This Row],[AV2]],Tabela1[[#This Row],[AV2]]))</f>
        <v>3.0320346320005358</v>
      </c>
      <c r="S2617" s="42">
        <f>Tabela1[[#This Row],[real]]-Tabela1[[#This Row],[AV2]]</f>
        <v>0.18179326321512468</v>
      </c>
      <c r="T2617" s="64">
        <f>Tabela1[[#This Row],[real]]/Tabela1[[#This Row],[AV2]]</f>
        <v>1.0614308109421156</v>
      </c>
      <c r="U2617" s="168">
        <v>43024</v>
      </c>
      <c r="V2617" s="191" t="s">
        <v>4670</v>
      </c>
      <c r="W2617" s="191"/>
    </row>
    <row r="2618" spans="1:23" x14ac:dyDescent="0.2">
      <c r="A2618" s="65">
        <v>352566</v>
      </c>
      <c r="B2618" s="65" t="s">
        <v>985</v>
      </c>
      <c r="C2618" s="65" t="s">
        <v>986</v>
      </c>
      <c r="D2618" s="39"/>
      <c r="E2618" s="41">
        <v>3.2735846628646805</v>
      </c>
      <c r="F2618" s="116">
        <v>1975</v>
      </c>
      <c r="G26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8" s="39"/>
      <c r="I2618" s="41">
        <v>0.60999999999999988</v>
      </c>
      <c r="J2618" s="23">
        <f>(Tabela1[[#This Row],[real]]-1)^3/Tabela1[[#This Row],[Z]]*0.00002</f>
        <v>3.8533064855999843E-4</v>
      </c>
      <c r="K2618" s="66">
        <v>2956.9427349659904</v>
      </c>
      <c r="L2618" s="66">
        <v>5058.2701780358275</v>
      </c>
      <c r="M2618" s="67">
        <v>42409</v>
      </c>
      <c r="N2618" s="22">
        <f>IF(Tabela1[[#This Row],[Entry]]=$B$1,Tabela1[[#This Row],[real]],Tabela1[[#This Row],[L2]]/Tabela1[[#This Row],[days2]])</f>
        <v>3.3615178506811296</v>
      </c>
      <c r="O2618" s="42">
        <f>IF(Tabela1[[#This Row],[Entry]]=$B$1,Tabela1[[#This Row],[real]],Tabela1[[#This Row],[L]]/($B$1-Tabela1[[#This Row],[Entry]]))</f>
        <v>3.3565163756043979</v>
      </c>
      <c r="P2618" s="115">
        <v>879.64510864246586</v>
      </c>
      <c r="Q2618" s="43">
        <f>MIN(500,$B$1-Tabela1[[#This Row],[Entry]])</f>
        <v>500</v>
      </c>
      <c r="R2618" s="41">
        <f>(0.25-Tabela1[[#This Row],[days]]/2000)*$L$2+(Tabela1[[#This Row],[days]]/2000+0.75)*(IF(Tabela1[[#This Row],[real]]&gt;Tabela1[[#This Row],[AV2]],0.4*Tabela1[[#This Row],[real]]+0.6*Tabela1[[#This Row],[AV2]],Tabela1[[#This Row],[AV2]]))</f>
        <v>3.3615178506811296</v>
      </c>
      <c r="S2618" s="42">
        <f>Tabela1[[#This Row],[real]]-Tabela1[[#This Row],[AV2]]</f>
        <v>-8.7933187816449099E-2</v>
      </c>
      <c r="T2618" s="64">
        <f>Tabela1[[#This Row],[real]]/Tabela1[[#This Row],[AV2]]</f>
        <v>0.97384122538613571</v>
      </c>
      <c r="U2618" s="172">
        <v>43022</v>
      </c>
      <c r="V2618" s="191" t="s">
        <v>4172</v>
      </c>
      <c r="W2618" s="191"/>
    </row>
    <row r="2619" spans="1:23" x14ac:dyDescent="0.2">
      <c r="A2619" s="65">
        <v>8570</v>
      </c>
      <c r="B2619" s="65" t="s">
        <v>85</v>
      </c>
      <c r="C2619" s="65" t="s">
        <v>85</v>
      </c>
      <c r="D2619" s="39"/>
      <c r="E2619" s="41">
        <v>3.3069711760394336</v>
      </c>
      <c r="F2619" s="116">
        <v>1994</v>
      </c>
      <c r="G26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19" s="39"/>
      <c r="I2619" s="41">
        <v>0.48</v>
      </c>
      <c r="J2619" s="23">
        <f>(Tabela1[[#This Row],[real]]-1)^3/Tabela1[[#This Row],[Z]]*0.00002</f>
        <v>5.1158200932767438E-4</v>
      </c>
      <c r="K2619" s="66">
        <v>2987.8774438453174</v>
      </c>
      <c r="L2619" s="66">
        <v>5094.0426138629446</v>
      </c>
      <c r="M2619" s="67">
        <v>42409</v>
      </c>
      <c r="N2619" s="22">
        <f>IF(Tabela1[[#This Row],[Entry]]=$B$1,Tabela1[[#This Row],[real]],Tabela1[[#This Row],[L2]]/Tabela1[[#This Row],[days2]])</f>
        <v>3.3966851114041132</v>
      </c>
      <c r="O2619" s="42">
        <f>IF(Tabela1[[#This Row],[Entry]]=$B$1,Tabela1[[#This Row],[real]],Tabela1[[#This Row],[L]]/($B$1-Tabela1[[#This Row],[Entry]]))</f>
        <v>3.3802538910835729</v>
      </c>
      <c r="P2619" s="115">
        <v>879.64510864246586</v>
      </c>
      <c r="Q2619" s="43">
        <f>MIN(500,$B$1-Tabela1[[#This Row],[Entry]])</f>
        <v>500</v>
      </c>
      <c r="R2619" s="41">
        <f>(0.25-Tabela1[[#This Row],[days]]/2000)*$L$2+(Tabela1[[#This Row],[days]]/2000+0.75)*(IF(Tabela1[[#This Row],[real]]&gt;Tabela1[[#This Row],[AV2]],0.4*Tabela1[[#This Row],[real]]+0.6*Tabela1[[#This Row],[AV2]],Tabela1[[#This Row],[AV2]]))</f>
        <v>3.3966851114041132</v>
      </c>
      <c r="S2619" s="42">
        <f>Tabela1[[#This Row],[real]]-Tabela1[[#This Row],[AV2]]</f>
        <v>-8.9713935364679642E-2</v>
      </c>
      <c r="T2619" s="64">
        <f>Tabela1[[#This Row],[real]]/Tabela1[[#This Row],[AV2]]</f>
        <v>0.97358779739002832</v>
      </c>
      <c r="U2619" s="172">
        <v>43022</v>
      </c>
      <c r="V2619" s="191" t="s">
        <v>4636</v>
      </c>
      <c r="W2619" s="191"/>
    </row>
    <row r="2620" spans="1:23" x14ac:dyDescent="0.2">
      <c r="A2620" s="65">
        <v>306749</v>
      </c>
      <c r="B2620" s="65" t="s">
        <v>1187</v>
      </c>
      <c r="C2620" s="65" t="s">
        <v>1188</v>
      </c>
      <c r="D2620" s="39"/>
      <c r="E2620" s="41">
        <v>3.5977609846696761</v>
      </c>
      <c r="F2620" s="116">
        <v>1986</v>
      </c>
      <c r="G26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0" s="39"/>
      <c r="I2620" s="41">
        <v>0.64999999999999991</v>
      </c>
      <c r="J2620" s="23">
        <f>(Tabela1[[#This Row],[real]]-1)^3/Tabela1[[#This Row],[Z]]*0.00002</f>
        <v>5.3940405725402124E-4</v>
      </c>
      <c r="K2620" s="66">
        <v>3342.4655786279368</v>
      </c>
      <c r="L2620" s="66">
        <v>5744.2403109548923</v>
      </c>
      <c r="M2620" s="67">
        <v>42409</v>
      </c>
      <c r="N2620" s="22">
        <f>IF(Tabela1[[#This Row],[Entry]]=$B$1,Tabela1[[#This Row],[real]],Tabela1[[#This Row],[L2]]/Tabela1[[#This Row],[days2]])</f>
        <v>3.7997887395591614</v>
      </c>
      <c r="O2620" s="42">
        <f>IF(Tabela1[[#This Row],[Entry]]=$B$1,Tabela1[[#This Row],[real]],Tabela1[[#This Row],[L]]/($B$1-Tabela1[[#This Row],[Entry]]))</f>
        <v>3.8117055812573937</v>
      </c>
      <c r="P2620" s="115">
        <v>879.64510864246586</v>
      </c>
      <c r="Q2620" s="43">
        <f>MIN(500,$B$1-Tabela1[[#This Row],[Entry]])</f>
        <v>500</v>
      </c>
      <c r="R2620" s="41">
        <f>(0.25-Tabela1[[#This Row],[days]]/2000)*$L$2+(Tabela1[[#This Row],[days]]/2000+0.75)*(IF(Tabela1[[#This Row],[real]]&gt;Tabela1[[#This Row],[AV2]],0.4*Tabela1[[#This Row],[real]]+0.6*Tabela1[[#This Row],[AV2]],Tabela1[[#This Row],[AV2]]))</f>
        <v>3.7997887395591614</v>
      </c>
      <c r="S2620" s="42">
        <f>Tabela1[[#This Row],[real]]-Tabela1[[#This Row],[AV2]]</f>
        <v>-0.20202775488948532</v>
      </c>
      <c r="T2620" s="64">
        <f>Tabela1[[#This Row],[real]]/Tabela1[[#This Row],[AV2]]</f>
        <v>0.94683184546914467</v>
      </c>
      <c r="U2620" s="168">
        <v>43022</v>
      </c>
      <c r="V2620" s="191" t="s">
        <v>4489</v>
      </c>
      <c r="W2620" s="191"/>
    </row>
    <row r="2621" spans="1:23" x14ac:dyDescent="0.2">
      <c r="A2621" s="65">
        <v>734823</v>
      </c>
      <c r="B2621" s="65" t="s">
        <v>788</v>
      </c>
      <c r="C2621" s="65" t="s">
        <v>2517</v>
      </c>
      <c r="D2621" s="39"/>
      <c r="E2621" s="41">
        <v>3.2043423034342577</v>
      </c>
      <c r="F2621" s="116">
        <v>2007</v>
      </c>
      <c r="G26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1" s="39"/>
      <c r="I2621" s="41">
        <v>0.49</v>
      </c>
      <c r="J2621" s="23">
        <f>(Tabela1[[#This Row],[real]]-1)^3/Tabela1[[#This Row],[Z]]*0.00002</f>
        <v>4.3719080713046187E-4</v>
      </c>
      <c r="K2621" s="66">
        <v>2884.1779366991086</v>
      </c>
      <c r="L2621" s="66">
        <v>4922.0441984281015</v>
      </c>
      <c r="M2621" s="67">
        <v>42409</v>
      </c>
      <c r="N2621" s="22">
        <f>IF(Tabela1[[#This Row],[Entry]]=$B$1,Tabela1[[#This Row],[real]],Tabela1[[#This Row],[L2]]/Tabela1[[#This Row],[days2]])</f>
        <v>3.2787972198813087</v>
      </c>
      <c r="O2621" s="42">
        <f>IF(Tabela1[[#This Row],[Entry]]=$B$1,Tabela1[[#This Row],[real]],Tabela1[[#This Row],[L]]/($B$1-Tabela1[[#This Row],[Entry]]))</f>
        <v>3.2661209014121444</v>
      </c>
      <c r="P2621" s="115">
        <v>879.64510864246586</v>
      </c>
      <c r="Q2621" s="43">
        <f>MIN(500,$B$1-Tabela1[[#This Row],[Entry]])</f>
        <v>500</v>
      </c>
      <c r="R2621" s="41">
        <f>(0.25-Tabela1[[#This Row],[days]]/2000)*$L$2+(Tabela1[[#This Row],[days]]/2000+0.75)*(IF(Tabela1[[#This Row],[real]]&gt;Tabela1[[#This Row],[AV2]],0.4*Tabela1[[#This Row],[real]]+0.6*Tabela1[[#This Row],[AV2]],Tabela1[[#This Row],[AV2]]))</f>
        <v>3.2787972198813087</v>
      </c>
      <c r="S2621" s="42">
        <f>Tabela1[[#This Row],[real]]-Tabela1[[#This Row],[AV2]]</f>
        <v>-7.4454916447050934E-2</v>
      </c>
      <c r="T2621" s="64">
        <f>Tabela1[[#This Row],[real]]/Tabela1[[#This Row],[AV2]]</f>
        <v>0.97729200330060484</v>
      </c>
      <c r="U2621" s="172">
        <v>43021</v>
      </c>
      <c r="V2621" s="191" t="s">
        <v>5072</v>
      </c>
      <c r="W2621" s="191"/>
    </row>
    <row r="2622" spans="1:23" x14ac:dyDescent="0.2">
      <c r="A2622" s="65">
        <v>137918</v>
      </c>
      <c r="B2622" s="65" t="s">
        <v>1867</v>
      </c>
      <c r="C2622" s="65" t="s">
        <v>1868</v>
      </c>
      <c r="D2622" s="39"/>
      <c r="E2622" s="41">
        <v>3.0798597364549956</v>
      </c>
      <c r="F2622" s="116">
        <v>1984</v>
      </c>
      <c r="G26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2" s="39"/>
      <c r="I2622" s="41">
        <v>0.48</v>
      </c>
      <c r="J2622" s="23">
        <f>(Tabela1[[#This Row],[real]]-1)^3/Tabela1[[#This Row],[Z]]*0.00002</f>
        <v>3.7487881725661756E-4</v>
      </c>
      <c r="K2622" s="66">
        <v>2692.6798888489147</v>
      </c>
      <c r="L2622" s="66">
        <v>4565.3555498475343</v>
      </c>
      <c r="M2622" s="67">
        <v>42409</v>
      </c>
      <c r="N2622" s="22">
        <f>IF(Tabela1[[#This Row],[Entry]]=$B$1,Tabela1[[#This Row],[real]],Tabela1[[#This Row],[L2]]/Tabela1[[#This Row],[days2]])</f>
        <v>3.0610980069046936</v>
      </c>
      <c r="O2622" s="42">
        <f>IF(Tabela1[[#This Row],[Entry]]=$B$1,Tabela1[[#This Row],[real]],Tabela1[[#This Row],[L]]/($B$1-Tabela1[[#This Row],[Entry]]))</f>
        <v>3.0294330125066584</v>
      </c>
      <c r="P2622" s="115">
        <v>879.64510864246586</v>
      </c>
      <c r="Q2622" s="43">
        <f>MIN(500,$B$1-Tabela1[[#This Row],[Entry]])</f>
        <v>500</v>
      </c>
      <c r="R2622" s="41">
        <f>(0.25-Tabela1[[#This Row],[days]]/2000)*$L$2+(Tabela1[[#This Row],[days]]/2000+0.75)*(IF(Tabela1[[#This Row],[real]]&gt;Tabela1[[#This Row],[AV2]],0.4*Tabela1[[#This Row],[real]]+0.6*Tabela1[[#This Row],[AV2]],Tabela1[[#This Row],[AV2]]))</f>
        <v>3.0686026987248143</v>
      </c>
      <c r="S2622" s="42">
        <f>Tabela1[[#This Row],[real]]-Tabela1[[#This Row],[AV2]]</f>
        <v>1.8761729550301975E-2</v>
      </c>
      <c r="T2622" s="64">
        <f>Tabela1[[#This Row],[real]]/Tabela1[[#This Row],[AV2]]</f>
        <v>1.006129084893062</v>
      </c>
      <c r="U2622" s="172">
        <v>43020</v>
      </c>
      <c r="V2622" s="191" t="s">
        <v>4496</v>
      </c>
      <c r="W2622" s="191"/>
    </row>
    <row r="2623" spans="1:23" x14ac:dyDescent="0.2">
      <c r="A2623" s="65">
        <v>5138507</v>
      </c>
      <c r="B2623" s="65" t="s">
        <v>1503</v>
      </c>
      <c r="C2623" s="65" t="s">
        <v>1504</v>
      </c>
      <c r="D2623" s="39"/>
      <c r="E2623" s="41">
        <v>3.114819277883857</v>
      </c>
      <c r="F2623" s="116">
        <v>2012</v>
      </c>
      <c r="G26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3" s="39"/>
      <c r="I2623" s="41">
        <v>0.45999999999999996</v>
      </c>
      <c r="J2623" s="23">
        <f>(Tabela1[[#This Row],[real]]-1)^3/Tabela1[[#This Row],[Z]]*0.00002</f>
        <v>4.1123677609395282E-4</v>
      </c>
      <c r="K2623" s="66">
        <v>2719.0149297709854</v>
      </c>
      <c r="L2623" s="66">
        <v>4603.4767800518002</v>
      </c>
      <c r="M2623" s="67">
        <v>42409</v>
      </c>
      <c r="N2623" s="22">
        <f>IF(Tabela1[[#This Row],[Entry]]=$B$1,Tabela1[[#This Row],[real]],Tabela1[[#This Row],[L2]]/Tabela1[[#This Row],[days2]])</f>
        <v>3.0910362634394373</v>
      </c>
      <c r="O2623" s="42">
        <f>IF(Tabela1[[#This Row],[Entry]]=$B$1,Tabela1[[#This Row],[real]],Tabela1[[#This Row],[L]]/($B$1-Tabela1[[#This Row],[Entry]]))</f>
        <v>3.0547291174862643</v>
      </c>
      <c r="P2623" s="115">
        <v>879.64510864246586</v>
      </c>
      <c r="Q2623" s="43">
        <f>MIN(500,$B$1-Tabela1[[#This Row],[Entry]])</f>
        <v>500</v>
      </c>
      <c r="R2623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3.1005494692172055</v>
      </c>
      <c r="S2623" s="42">
        <f>Tabela1[[#This Row],[real]]-Tabela1[[#This Row],[AV2]]</f>
        <v>2.378301444441977E-2</v>
      </c>
      <c r="T2623" s="64">
        <f>Tabela1[[#This Row],[real]]/Tabela1[[#This Row],[AV2]]</f>
        <v>1.0076941881031043</v>
      </c>
      <c r="U2623" s="168">
        <v>43019</v>
      </c>
      <c r="V2623" s="191" t="s">
        <v>3947</v>
      </c>
      <c r="W2623" s="191"/>
    </row>
    <row r="2624" spans="1:23" x14ac:dyDescent="0.2">
      <c r="A2624" s="10">
        <v>253601</v>
      </c>
      <c r="B2624" s="10" t="s">
        <v>2868</v>
      </c>
      <c r="C2624" s="10" t="s">
        <v>2869</v>
      </c>
      <c r="E2624" s="21">
        <v>3.2581691995762569</v>
      </c>
      <c r="F2624" s="116">
        <v>1997</v>
      </c>
      <c r="G26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624" s="21">
        <v>0.56999999999999995</v>
      </c>
      <c r="J2624" s="23">
        <f>(Tabela1[[#This Row],[real]]-1)^3/Tabela1[[#This Row],[Z]]*0.00002</f>
        <v>4.0404020107155224E-4</v>
      </c>
      <c r="K2624" s="24">
        <v>2763.1462802639585</v>
      </c>
      <c r="L2624" s="66">
        <v>4644.1668417835617</v>
      </c>
      <c r="M2624" s="1">
        <v>42547</v>
      </c>
      <c r="N2624" s="22">
        <f>IF(Tabela1[[#This Row],[Entry]]=$B$1,Tabela1[[#This Row],[real]],Tabela1[[#This Row],[L2]]/Tabela1[[#This Row],[days2]])</f>
        <v>3.3882109100863653</v>
      </c>
      <c r="O2624" s="22">
        <f>IF(Tabela1[[#This Row],[Entry]]=$B$1,Tabela1[[#This Row],[real]],Tabela1[[#This Row],[L]]/($B$1-Tabela1[[#This Row],[Entry]]))</f>
        <v>3.3923789932677586</v>
      </c>
      <c r="P2624" s="35">
        <v>815.51779201181012</v>
      </c>
      <c r="Q2624" s="3">
        <f>MIN(500,$B$1-Tabela1[[#This Row],[Entry]])</f>
        <v>500</v>
      </c>
      <c r="R2624" s="21">
        <f>(0.25-Tabela1[[#This Row],[days]]/2000)*$L$2+(Tabela1[[#This Row],[days]]/2000+0.75)*(IF(Tabela1[[#This Row],[real]]&gt;Tabela1[[#This Row],[AV2]],0.4*Tabela1[[#This Row],[real]]+0.6*Tabela1[[#This Row],[AV2]],Tabela1[[#This Row],[AV2]]))</f>
        <v>3.3882109100863653</v>
      </c>
      <c r="S2624" s="22">
        <f>Tabela1[[#This Row],[real]]-Tabela1[[#This Row],[AV2]]</f>
        <v>-0.13004171051010838</v>
      </c>
      <c r="T2624" s="47">
        <f>Tabela1[[#This Row],[real]]/Tabela1[[#This Row],[AV2]]</f>
        <v>0.96161935783779362</v>
      </c>
      <c r="U2624" s="168">
        <v>43019</v>
      </c>
      <c r="V2624" s="191" t="s">
        <v>5071</v>
      </c>
      <c r="W2624" s="191"/>
    </row>
    <row r="2625" spans="1:23" x14ac:dyDescent="0.2">
      <c r="A2625" s="65">
        <v>2911235</v>
      </c>
      <c r="B2625" s="65" t="s">
        <v>237</v>
      </c>
      <c r="C2625" s="65" t="s">
        <v>259</v>
      </c>
      <c r="D2625" s="39"/>
      <c r="E2625" s="41">
        <v>3.3575946234092662</v>
      </c>
      <c r="F2625" s="116">
        <v>2011</v>
      </c>
      <c r="G26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5" s="39"/>
      <c r="I2625" s="41">
        <v>0.65999999999999992</v>
      </c>
      <c r="J2625" s="23">
        <f>(Tabela1[[#This Row],[real]]-1)^3/Tabela1[[#This Row],[Z]]*0.00002</f>
        <v>3.9709412101292008E-4</v>
      </c>
      <c r="K2625" s="66">
        <v>3133.0489248466647</v>
      </c>
      <c r="L2625" s="66">
        <v>5403.3593717206604</v>
      </c>
      <c r="M2625" s="67">
        <v>42409</v>
      </c>
      <c r="N2625" s="22">
        <f>IF(Tabela1[[#This Row],[Entry]]=$B$1,Tabela1[[#This Row],[real]],Tabela1[[#This Row],[L2]]/Tabela1[[#This Row],[days2]])</f>
        <v>3.5617192593520133</v>
      </c>
      <c r="O2625" s="42">
        <f>IF(Tabela1[[#This Row],[Entry]]=$B$1,Tabela1[[#This Row],[real]],Tabela1[[#This Row],[L]]/($B$1-Tabela1[[#This Row],[Entry]]))</f>
        <v>3.5855072141477509</v>
      </c>
      <c r="P2625" s="115">
        <v>879.64510864246586</v>
      </c>
      <c r="Q2625" s="43">
        <f>MIN(500,$B$1-Tabela1[[#This Row],[Entry]])</f>
        <v>500</v>
      </c>
      <c r="R2625" s="41">
        <f>(0.25-Tabela1[[#This Row],[days]]/2000)*$L$2+(Tabela1[[#This Row],[days]]/2000+0.75)*(IF(Tabela1[[#This Row],[real]]&gt;Tabela1[[#This Row],[AV2]],0.4*Tabela1[[#This Row],[real]]+0.6*Tabela1[[#This Row],[AV2]],Tabela1[[#This Row],[AV2]]))</f>
        <v>3.5617192593520133</v>
      </c>
      <c r="S2625" s="42">
        <f>Tabela1[[#This Row],[real]]-Tabela1[[#This Row],[AV2]]</f>
        <v>-0.2041246359427471</v>
      </c>
      <c r="T2625" s="64">
        <f>Tabela1[[#This Row],[real]]/Tabela1[[#This Row],[AV2]]</f>
        <v>0.94268929663482692</v>
      </c>
      <c r="U2625" s="168">
        <v>43019</v>
      </c>
      <c r="V2625" s="191" t="s">
        <v>4212</v>
      </c>
      <c r="W2625" s="191"/>
    </row>
    <row r="2626" spans="1:23" x14ac:dyDescent="0.2">
      <c r="A2626" s="65">
        <v>45155</v>
      </c>
      <c r="B2626" s="65" t="s">
        <v>958</v>
      </c>
      <c r="C2626" s="65" t="s">
        <v>959</v>
      </c>
      <c r="D2626" s="39"/>
      <c r="E2626" s="41">
        <v>2.6857844389397911</v>
      </c>
      <c r="F2626" s="116">
        <v>1980</v>
      </c>
      <c r="G26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6" s="39"/>
      <c r="I2626" s="41">
        <v>0.49</v>
      </c>
      <c r="J2626" s="23">
        <f>(Tabela1[[#This Row],[real]]-1)^3/Tabela1[[#This Row],[Z]]*0.00002</f>
        <v>1.9554199314266867E-4</v>
      </c>
      <c r="K2626" s="66">
        <v>2511.2019876227073</v>
      </c>
      <c r="L2626" s="66">
        <v>4347.2122282342179</v>
      </c>
      <c r="M2626" s="67">
        <v>42409</v>
      </c>
      <c r="N2626" s="22">
        <f>IF(Tabela1[[#This Row],[Entry]]=$B$1,Tabela1[[#This Row],[real]],Tabela1[[#This Row],[L2]]/Tabela1[[#This Row],[days2]])</f>
        <v>2.8547899180593208</v>
      </c>
      <c r="O2626" s="42">
        <f>IF(Tabela1[[#This Row],[Entry]]=$B$1,Tabela1[[#This Row],[real]],Tabela1[[#This Row],[L]]/($B$1-Tabela1[[#This Row],[Entry]]))</f>
        <v>2.8846796471361764</v>
      </c>
      <c r="P2626" s="115">
        <v>879.64510864246586</v>
      </c>
      <c r="Q2626" s="43">
        <f>MIN(500,$B$1-Tabela1[[#This Row],[Entry]])</f>
        <v>500</v>
      </c>
      <c r="R2626" s="41">
        <f>(0.25-Tabela1[[#This Row],[days]]/2000)*$L$2+(Tabela1[[#This Row],[days]]/2000+0.75)*(IF(Tabela1[[#This Row],[real]]&gt;Tabela1[[#This Row],[AV2]],0.4*Tabela1[[#This Row],[real]]+0.6*Tabela1[[#This Row],[AV2]],Tabela1[[#This Row],[AV2]]))</f>
        <v>2.8547899180593208</v>
      </c>
      <c r="S2626" s="42">
        <f>Tabela1[[#This Row],[real]]-Tabela1[[#This Row],[AV2]]</f>
        <v>-0.16900547911952968</v>
      </c>
      <c r="T2626" s="64">
        <f>Tabela1[[#This Row],[real]]/Tabela1[[#This Row],[AV2]]</f>
        <v>0.94079932885764872</v>
      </c>
      <c r="U2626" s="168">
        <v>43018</v>
      </c>
      <c r="V2626" s="191" t="s">
        <v>4415</v>
      </c>
      <c r="W2626" s="191"/>
    </row>
    <row r="2627" spans="1:23" x14ac:dyDescent="0.2">
      <c r="A2627" s="65">
        <v>6508162</v>
      </c>
      <c r="B2627" s="65" t="s">
        <v>241</v>
      </c>
      <c r="C2627" s="65" t="s">
        <v>1032</v>
      </c>
      <c r="D2627" s="39"/>
      <c r="E2627" s="41">
        <v>3.0775094779327081</v>
      </c>
      <c r="F2627" s="116">
        <v>2015</v>
      </c>
      <c r="G26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7" s="39"/>
      <c r="I2627" s="41">
        <v>0.47</v>
      </c>
      <c r="J2627" s="23">
        <f>(Tabela1[[#This Row],[real]]-1)^3/Tabela1[[#This Row],[Z]]*0.00002</f>
        <v>3.8155854065469321E-4</v>
      </c>
      <c r="K2627" s="66">
        <v>2817.484310682144</v>
      </c>
      <c r="L2627" s="66">
        <v>4834.118127401136</v>
      </c>
      <c r="M2627" s="67">
        <v>42409</v>
      </c>
      <c r="N2627" s="22">
        <f>IF(Tabela1[[#This Row],[Entry]]=$B$1,Tabela1[[#This Row],[real]],Tabela1[[#This Row],[L2]]/Tabela1[[#This Row],[days2]])</f>
        <v>3.2029784318704353</v>
      </c>
      <c r="O2627" s="42">
        <f>IF(Tabela1[[#This Row],[Entry]]=$B$1,Tabela1[[#This Row],[real]],Tabela1[[#This Row],[L]]/($B$1-Tabela1[[#This Row],[Entry]]))</f>
        <v>3.2077757978773298</v>
      </c>
      <c r="P2627" s="115">
        <v>879.64510864246586</v>
      </c>
      <c r="Q2627" s="43">
        <f>MIN(500,$B$1-Tabela1[[#This Row],[Entry]])</f>
        <v>500</v>
      </c>
      <c r="R262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3.2029784318704353</v>
      </c>
      <c r="S2627" s="42">
        <f>Tabela1[[#This Row],[real]]-Tabela1[[#This Row],[AV2]]</f>
        <v>-0.12546895393772717</v>
      </c>
      <c r="T2627" s="64">
        <f>Tabela1[[#This Row],[real]]/Tabela1[[#This Row],[AV2]]</f>
        <v>0.96082741217072221</v>
      </c>
      <c r="U2627" s="168">
        <v>43018</v>
      </c>
      <c r="V2627" s="191" t="s">
        <v>5118</v>
      </c>
      <c r="W2627" s="191"/>
    </row>
    <row r="2628" spans="1:23" x14ac:dyDescent="0.2">
      <c r="A2628" s="65">
        <v>960210</v>
      </c>
      <c r="B2628" s="65" t="s">
        <v>1464</v>
      </c>
      <c r="C2628" s="65" t="s">
        <v>1465</v>
      </c>
      <c r="D2628" s="39"/>
      <c r="E2628" s="41">
        <v>2.8132446676554062</v>
      </c>
      <c r="F2628" s="116">
        <v>2007</v>
      </c>
      <c r="G26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8" s="39"/>
      <c r="I2628" s="41">
        <v>0.5</v>
      </c>
      <c r="J2628" s="23">
        <f>(Tabela1[[#This Row],[real]]-1)^3/Tabela1[[#This Row],[Z]]*0.00002</f>
        <v>2.3846751070405423E-4</v>
      </c>
      <c r="K2628" s="66">
        <v>2469.87995885695</v>
      </c>
      <c r="L2628" s="66">
        <v>4204.3905547622599</v>
      </c>
      <c r="M2628" s="67">
        <v>42409</v>
      </c>
      <c r="N2628" s="22">
        <f>IF(Tabela1[[#This Row],[Entry]]=$B$1,Tabela1[[#This Row],[real]],Tabela1[[#This Row],[L2]]/Tabela1[[#This Row],[days2]])</f>
        <v>2.8078141225256781</v>
      </c>
      <c r="O2628" s="42">
        <f>IF(Tabela1[[#This Row],[Entry]]=$B$1,Tabela1[[#This Row],[real]],Tabela1[[#This Row],[L]]/($B$1-Tabela1[[#This Row],[Entry]]))</f>
        <v>2.7899074683226677</v>
      </c>
      <c r="P2628" s="115">
        <v>879.64510864246586</v>
      </c>
      <c r="Q2628" s="43">
        <f>MIN(500,$B$1-Tabela1[[#This Row],[Entry]])</f>
        <v>500</v>
      </c>
      <c r="R2628" s="41">
        <f>(0.25-Tabela1[[#This Row],[days]]/2000)*$L$2+(Tabela1[[#This Row],[days]]/2000+0.75)*(IF(Tabela1[[#This Row],[real]]&gt;Tabela1[[#This Row],[AV2]],0.4*Tabela1[[#This Row],[real]]+0.6*Tabela1[[#This Row],[AV2]],Tabela1[[#This Row],[AV2]]))</f>
        <v>2.8099863405775691</v>
      </c>
      <c r="S2628" s="42">
        <f>Tabela1[[#This Row],[real]]-Tabela1[[#This Row],[AV2]]</f>
        <v>5.4305451297280705E-3</v>
      </c>
      <c r="T2628" s="64">
        <f>Tabela1[[#This Row],[real]]/Tabela1[[#This Row],[AV2]]</f>
        <v>1.0019340828462118</v>
      </c>
      <c r="U2628" s="168">
        <v>43017</v>
      </c>
      <c r="V2628" s="191" t="s">
        <v>4989</v>
      </c>
      <c r="W2628" s="191"/>
    </row>
    <row r="2629" spans="1:23" x14ac:dyDescent="0.2">
      <c r="A2629" s="65">
        <v>2916479</v>
      </c>
      <c r="B2629" s="65" t="s">
        <v>1768</v>
      </c>
      <c r="C2629" s="65" t="s">
        <v>1769</v>
      </c>
      <c r="D2629" s="39"/>
      <c r="E2629" s="41">
        <v>3.0805122181224003</v>
      </c>
      <c r="F2629" s="116">
        <v>2010</v>
      </c>
      <c r="G26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29" s="39"/>
      <c r="I2629" s="41">
        <v>0.6399999999999999</v>
      </c>
      <c r="J2629" s="23">
        <f>(Tabela1[[#This Row],[real]]-1)^3/Tabela1[[#This Row],[Z]]*0.00002</f>
        <v>2.8142380683628929E-4</v>
      </c>
      <c r="K2629" s="66">
        <v>2687.2053520444019</v>
      </c>
      <c r="L2629" s="66">
        <v>4564.1190560173254</v>
      </c>
      <c r="M2629" s="67">
        <v>42409</v>
      </c>
      <c r="N2629" s="22">
        <f>IF(Tabela1[[#This Row],[Entry]]=$B$1,Tabela1[[#This Row],[real]],Tabela1[[#This Row],[L2]]/Tabela1[[#This Row],[days2]])</f>
        <v>3.054874432475954</v>
      </c>
      <c r="O2629" s="42">
        <f>IF(Tabela1[[#This Row],[Entry]]=$B$1,Tabela1[[#This Row],[real]],Tabela1[[#This Row],[L]]/($B$1-Tabela1[[#This Row],[Entry]]))</f>
        <v>3.0286125122875416</v>
      </c>
      <c r="P2629" s="115">
        <v>879.64510864246586</v>
      </c>
      <c r="Q2629" s="43">
        <f>MIN(500,$B$1-Tabela1[[#This Row],[Entry]])</f>
        <v>500</v>
      </c>
      <c r="R2629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3.0651295467345325</v>
      </c>
      <c r="S2629" s="42">
        <f>Tabela1[[#This Row],[real]]-Tabela1[[#This Row],[AV2]]</f>
        <v>2.5637785646446254E-2</v>
      </c>
      <c r="T2629" s="64">
        <f>Tabela1[[#This Row],[real]]/Tabela1[[#This Row],[AV2]]</f>
        <v>1.008392418809066</v>
      </c>
      <c r="U2629" s="168">
        <v>43017</v>
      </c>
      <c r="V2629" s="191" t="s">
        <v>4301</v>
      </c>
      <c r="W2629" s="191"/>
    </row>
    <row r="2630" spans="1:23" x14ac:dyDescent="0.2">
      <c r="A2630" s="65">
        <v>188</v>
      </c>
      <c r="B2630" s="65" t="s">
        <v>884</v>
      </c>
      <c r="C2630" s="65" t="s">
        <v>885</v>
      </c>
      <c r="D2630" s="39"/>
      <c r="E2630" s="41">
        <v>3.3106409835611377</v>
      </c>
      <c r="F2630" s="116">
        <v>1979</v>
      </c>
      <c r="G26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0" s="39"/>
      <c r="I2630" s="41">
        <v>0.7599999999999999</v>
      </c>
      <c r="J2630" s="23">
        <f>(Tabela1[[#This Row],[real]]-1)^3/Tabela1[[#This Row],[Z]]*0.00002</f>
        <v>3.2464881328064218E-4</v>
      </c>
      <c r="K2630" s="66">
        <v>2981.7808846876032</v>
      </c>
      <c r="L2630" s="66">
        <v>5104.4430279121107</v>
      </c>
      <c r="M2630" s="67">
        <v>42409</v>
      </c>
      <c r="N2630" s="22">
        <f>IF(Tabela1[[#This Row],[Entry]]=$B$1,Tabela1[[#This Row],[real]],Tabela1[[#This Row],[L2]]/Tabela1[[#This Row],[days2]])</f>
        <v>3.3897544082173212</v>
      </c>
      <c r="O2630" s="42">
        <f>IF(Tabela1[[#This Row],[Entry]]=$B$1,Tabela1[[#This Row],[real]],Tabela1[[#This Row],[L]]/($B$1-Tabela1[[#This Row],[Entry]]))</f>
        <v>3.3871552939031924</v>
      </c>
      <c r="P2630" s="115">
        <v>879.64510864246586</v>
      </c>
      <c r="Q2630" s="43">
        <f>MIN(500,$B$1-Tabela1[[#This Row],[Entry]])</f>
        <v>500</v>
      </c>
      <c r="R2630" s="41">
        <f>(0.25-Tabela1[[#This Row],[days]]/2000)*$L$2+(Tabela1[[#This Row],[days]]/2000+0.75)*(IF(Tabela1[[#This Row],[real]]&gt;Tabela1[[#This Row],[AV2]],0.4*Tabela1[[#This Row],[real]]+0.6*Tabela1[[#This Row],[AV2]],Tabela1[[#This Row],[AV2]]))</f>
        <v>3.3897544082173212</v>
      </c>
      <c r="S2630" s="42">
        <f>Tabela1[[#This Row],[real]]-Tabela1[[#This Row],[AV2]]</f>
        <v>-7.911342465618354E-2</v>
      </c>
      <c r="T2630" s="64">
        <f>Tabela1[[#This Row],[real]]/Tabela1[[#This Row],[AV2]]</f>
        <v>0.97666101577612829</v>
      </c>
      <c r="U2630" s="172">
        <v>43016</v>
      </c>
      <c r="V2630" s="191" t="s">
        <v>4424</v>
      </c>
      <c r="W2630" s="191"/>
    </row>
    <row r="2631" spans="1:23" x14ac:dyDescent="0.2">
      <c r="A2631" s="65">
        <v>4036876</v>
      </c>
      <c r="B2631" s="65" t="s">
        <v>1535</v>
      </c>
      <c r="C2631" s="65" t="s">
        <v>1536</v>
      </c>
      <c r="D2631" s="39"/>
      <c r="E2631" s="41">
        <v>3.055721961332873</v>
      </c>
      <c r="F2631" s="116">
        <v>2011</v>
      </c>
      <c r="G26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1" s="39"/>
      <c r="I2631" s="41">
        <v>0.48</v>
      </c>
      <c r="J2631" s="23">
        <f>(Tabela1[[#This Row],[real]]-1)^3/Tabela1[[#This Row],[Z]]*0.00002</f>
        <v>3.619777571258841E-4</v>
      </c>
      <c r="K2631" s="66">
        <v>2670.6474179081843</v>
      </c>
      <c r="L2631" s="66">
        <v>4528.848655294044</v>
      </c>
      <c r="M2631" s="67">
        <v>42409</v>
      </c>
      <c r="N2631" s="22">
        <f>IF(Tabela1[[#This Row],[Entry]]=$B$1,Tabela1[[#This Row],[real]],Tabela1[[#This Row],[L2]]/Tabela1[[#This Row],[days2]])</f>
        <v>3.0360510070131888</v>
      </c>
      <c r="O2631" s="42">
        <f>IF(Tabela1[[#This Row],[Entry]]=$B$1,Tabela1[[#This Row],[real]],Tabela1[[#This Row],[L]]/($B$1-Tabela1[[#This Row],[Entry]]))</f>
        <v>3.0052081322455502</v>
      </c>
      <c r="P2631" s="115">
        <v>879.64510864246586</v>
      </c>
      <c r="Q2631" s="43">
        <f>MIN(500,$B$1-Tabela1[[#This Row],[Entry]])</f>
        <v>500</v>
      </c>
      <c r="R2631" s="41">
        <f>(0.25-Tabela1[[#This Row],[days]]/2000)*$L$2+(Tabela1[[#This Row],[days]]/2000+0.75)*(IF(Tabela1[[#This Row],[real]]&gt;Tabela1[[#This Row],[AV2]],0.4*Tabela1[[#This Row],[real]]+0.6*Tabela1[[#This Row],[AV2]],Tabela1[[#This Row],[AV2]]))</f>
        <v>3.0439193887410623</v>
      </c>
      <c r="S2631" s="42">
        <f>Tabela1[[#This Row],[real]]-Tabela1[[#This Row],[AV2]]</f>
        <v>1.9670954319684242E-2</v>
      </c>
      <c r="T2631" s="64">
        <f>Tabela1[[#This Row],[real]]/Tabela1[[#This Row],[AV2]]</f>
        <v>1.0064791251116154</v>
      </c>
      <c r="U2631" s="168">
        <v>43015</v>
      </c>
      <c r="V2631" s="191" t="s">
        <v>4022</v>
      </c>
      <c r="W2631" s="191"/>
    </row>
    <row r="2632" spans="1:23" x14ac:dyDescent="0.2">
      <c r="A2632" s="65">
        <v>14763</v>
      </c>
      <c r="B2632" s="65" t="s">
        <v>2536</v>
      </c>
      <c r="C2632" s="65" t="s">
        <v>846</v>
      </c>
      <c r="D2632" s="39"/>
      <c r="E2632" s="41">
        <v>3.2251026943304808</v>
      </c>
      <c r="F2632" s="116">
        <v>1981</v>
      </c>
      <c r="G26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2" s="39"/>
      <c r="I2632" s="41">
        <v>0.71999999999999986</v>
      </c>
      <c r="J2632" s="23">
        <f>(Tabela1[[#This Row],[real]]-1)^3/Tabela1[[#This Row],[Z]]*0.00002</f>
        <v>3.0601849718766617E-4</v>
      </c>
      <c r="K2632" s="66">
        <v>2927.3939159052952</v>
      </c>
      <c r="L2632" s="66">
        <v>5022.1064968782848</v>
      </c>
      <c r="M2632" s="67">
        <v>42409</v>
      </c>
      <c r="N2632" s="22">
        <f>IF(Tabela1[[#This Row],[Entry]]=$B$1,Tabela1[[#This Row],[real]],Tabela1[[#This Row],[L2]]/Tabela1[[#This Row],[days2]])</f>
        <v>3.3279261001326645</v>
      </c>
      <c r="O2632" s="42">
        <f>IF(Tabela1[[#This Row],[Entry]]=$B$1,Tabela1[[#This Row],[real]],Tabela1[[#This Row],[L]]/($B$1-Tabela1[[#This Row],[Entry]]))</f>
        <v>3.3325192414587157</v>
      </c>
      <c r="P2632" s="115">
        <v>879.64510864246586</v>
      </c>
      <c r="Q2632" s="43">
        <f>MIN(500,$B$1-Tabela1[[#This Row],[Entry]])</f>
        <v>500</v>
      </c>
      <c r="R2632" s="41">
        <f>(0.25-Tabela1[[#This Row],[days]]/2000)*$L$2+(Tabela1[[#This Row],[days]]/2000+0.75)*(IF(Tabela1[[#This Row],[real]]&gt;Tabela1[[#This Row],[AV2]],0.4*Tabela1[[#This Row],[real]]+0.6*Tabela1[[#This Row],[AV2]],Tabela1[[#This Row],[AV2]]))</f>
        <v>3.3279261001326645</v>
      </c>
      <c r="S2632" s="42">
        <f>Tabela1[[#This Row],[real]]-Tabela1[[#This Row],[AV2]]</f>
        <v>-0.10282340580218374</v>
      </c>
      <c r="T2632" s="64">
        <f>Tabela1[[#This Row],[real]]/Tabela1[[#This Row],[AV2]]</f>
        <v>0.96910285784348249</v>
      </c>
      <c r="U2632" s="168">
        <v>43015</v>
      </c>
      <c r="V2632" s="191" t="s">
        <v>4138</v>
      </c>
      <c r="W2632" s="191"/>
    </row>
    <row r="2633" spans="1:23" x14ac:dyDescent="0.2">
      <c r="A2633" s="65">
        <v>107361</v>
      </c>
      <c r="B2633" s="65" t="s">
        <v>2113</v>
      </c>
      <c r="C2633" s="65" t="s">
        <v>2114</v>
      </c>
      <c r="D2633" s="39"/>
      <c r="E2633" s="41">
        <v>3.0396525000468229</v>
      </c>
      <c r="F2633" s="116">
        <v>2003</v>
      </c>
      <c r="G26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3" s="39"/>
      <c r="I2633" s="41">
        <v>0.58999999999999986</v>
      </c>
      <c r="J2633" s="23">
        <f>(Tabela1[[#This Row],[real]]-1)^3/Tabela1[[#This Row],[Z]]*0.00002</f>
        <v>2.8763817869731064E-4</v>
      </c>
      <c r="K2633" s="66">
        <v>2540.6424849761488</v>
      </c>
      <c r="L2633" s="66">
        <v>4263.9168262415642</v>
      </c>
      <c r="M2633" s="67">
        <v>42409</v>
      </c>
      <c r="N2633" s="22">
        <f>IF(Tabela1[[#This Row],[Entry]]=$B$1,Tabela1[[#This Row],[real]],Tabela1[[#This Row],[L2]]/Tabela1[[#This Row],[days2]])</f>
        <v>2.8882585260970282</v>
      </c>
      <c r="O2633" s="42">
        <f>IF(Tabela1[[#This Row],[Entry]]=$B$1,Tabela1[[#This Row],[real]],Tabela1[[#This Row],[L]]/($B$1-Tabela1[[#This Row],[Entry]]))</f>
        <v>2.8294073166831879</v>
      </c>
      <c r="P2633" s="115">
        <v>879.64510864246586</v>
      </c>
      <c r="Q2633" s="43">
        <f>MIN(500,$B$1-Tabela1[[#This Row],[Entry]])</f>
        <v>500</v>
      </c>
      <c r="R2633" s="41">
        <f>(0.25-Tabela1[[#This Row],[days]]/2000)*$L$2+(Tabela1[[#This Row],[days]]/2000+0.75)*(IF(Tabela1[[#This Row],[real]]&gt;Tabela1[[#This Row],[AV2]],0.4*Tabela1[[#This Row],[real]]+0.6*Tabela1[[#This Row],[AV2]],Tabela1[[#This Row],[AV2]]))</f>
        <v>2.9488161156769461</v>
      </c>
      <c r="S2633" s="42">
        <f>Tabela1[[#This Row],[real]]-Tabela1[[#This Row],[AV2]]</f>
        <v>0.1513939739497947</v>
      </c>
      <c r="T2633" s="64">
        <f>Tabela1[[#This Row],[real]]/Tabela1[[#This Row],[AV2]]</f>
        <v>1.0524170438975131</v>
      </c>
      <c r="U2633" s="168">
        <v>43014</v>
      </c>
      <c r="V2633" s="191" t="s">
        <v>4056</v>
      </c>
      <c r="W2633" s="191"/>
    </row>
    <row r="2634" spans="1:23" x14ac:dyDescent="0.2">
      <c r="A2634" s="65">
        <v>3010793</v>
      </c>
      <c r="B2634" s="65" t="s">
        <v>2535</v>
      </c>
      <c r="C2634" s="65" t="s">
        <v>1818</v>
      </c>
      <c r="D2634" s="39"/>
      <c r="E2634" s="41">
        <v>3.1096210546727141</v>
      </c>
      <c r="F2634" s="116">
        <v>2010</v>
      </c>
      <c r="G26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4" s="39"/>
      <c r="I2634" s="41">
        <v>0.72999999999999987</v>
      </c>
      <c r="J2634" s="23">
        <f>(Tabela1[[#This Row],[real]]-1)^3/Tabela1[[#This Row],[Z]]*0.00002</f>
        <v>2.5722933154673911E-4</v>
      </c>
      <c r="K2634" s="66">
        <v>2714.1110519565223</v>
      </c>
      <c r="L2634" s="66">
        <v>4613.5331976890093</v>
      </c>
      <c r="M2634" s="67">
        <v>42409</v>
      </c>
      <c r="N2634" s="22">
        <f>IF(Tabela1[[#This Row],[Entry]]=$B$1,Tabela1[[#This Row],[real]],Tabela1[[#This Row],[L2]]/Tabela1[[#This Row],[days2]])</f>
        <v>3.0854614267623695</v>
      </c>
      <c r="O2634" s="42">
        <f>IF(Tabela1[[#This Row],[Entry]]=$B$1,Tabela1[[#This Row],[real]],Tabela1[[#This Row],[L]]/($B$1-Tabela1[[#This Row],[Entry]]))</f>
        <v>3.0614022546045185</v>
      </c>
      <c r="P2634" s="115">
        <v>879.64510864246586</v>
      </c>
      <c r="Q2634" s="43">
        <f>MIN(500,$B$1-Tabela1[[#This Row],[Entry]])</f>
        <v>500</v>
      </c>
      <c r="R2634" s="41">
        <f>(0.25-Tabela1[[#This Row],[days]]/2000)*$L$2+(Tabela1[[#This Row],[days]]/2000+0.75)*(IF(Tabela1[[#This Row],[real]]&gt;Tabela1[[#This Row],[AV2]],0.4*Tabela1[[#This Row],[real]]+0.6*Tabela1[[#This Row],[AV2]],Tabela1[[#This Row],[AV2]]))</f>
        <v>3.095125277926507</v>
      </c>
      <c r="S2634" s="42">
        <f>Tabela1[[#This Row],[real]]-Tabela1[[#This Row],[AV2]]</f>
        <v>2.415962791034465E-2</v>
      </c>
      <c r="T2634" s="64">
        <f>Tabela1[[#This Row],[real]]/Tabela1[[#This Row],[AV2]]</f>
        <v>1.0078301506869576</v>
      </c>
      <c r="U2634" s="172">
        <v>43014</v>
      </c>
      <c r="V2634" s="191" t="s">
        <v>5166</v>
      </c>
      <c r="W2634" s="191"/>
    </row>
    <row r="2635" spans="1:23" x14ac:dyDescent="0.2">
      <c r="A2635" s="65">
        <v>121676</v>
      </c>
      <c r="B2635" s="65" t="s">
        <v>2522</v>
      </c>
      <c r="C2635" s="95" t="s">
        <v>915</v>
      </c>
      <c r="D2635" s="39"/>
      <c r="E2635" s="41">
        <v>3.0859633196242524</v>
      </c>
      <c r="F2635" s="116">
        <v>1999</v>
      </c>
      <c r="G26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5" s="39"/>
      <c r="I2635" s="41">
        <v>0.47</v>
      </c>
      <c r="J2635" s="23">
        <f>(Tabela1[[#This Row],[real]]-1)^3/Tabela1[[#This Row],[Z]]*0.00002</f>
        <v>3.8623545667654707E-4</v>
      </c>
      <c r="K2635" s="66">
        <v>2815.0625841813712</v>
      </c>
      <c r="L2635" s="66">
        <v>4823.4163618515895</v>
      </c>
      <c r="M2635" s="67">
        <v>42409</v>
      </c>
      <c r="N2635" s="22">
        <f>IF(Tabela1[[#This Row],[Entry]]=$B$1,Tabela1[[#This Row],[real]],Tabela1[[#This Row],[L2]]/Tabela1[[#This Row],[days2]])</f>
        <v>3.2002253596632695</v>
      </c>
      <c r="O2635" s="42">
        <f>IF(Tabela1[[#This Row],[Entry]]=$B$1,Tabela1[[#This Row],[real]],Tabela1[[#This Row],[L]]/($B$1-Tabela1[[#This Row],[Entry]]))</f>
        <v>3.2006744272406036</v>
      </c>
      <c r="P2635" s="115">
        <v>879.64510864246586</v>
      </c>
      <c r="Q2635" s="43">
        <f>MIN(500,$B$1-Tabela1[[#This Row],[Entry]])</f>
        <v>500</v>
      </c>
      <c r="R263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3.2002253596632695</v>
      </c>
      <c r="S2635" s="42">
        <f>Tabela1[[#This Row],[real]]-Tabela1[[#This Row],[AV2]]</f>
        <v>-0.11426204003901708</v>
      </c>
      <c r="T2635" s="64">
        <f>Tabela1[[#This Row],[real]]/Tabela1[[#This Row],[AV2]]</f>
        <v>0.96429562696452109</v>
      </c>
      <c r="U2635" s="172">
        <v>43013</v>
      </c>
      <c r="V2635" s="191" t="s">
        <v>4498</v>
      </c>
      <c r="W2635" s="191"/>
    </row>
    <row r="2636" spans="1:23" x14ac:dyDescent="0.2">
      <c r="A2636" s="65">
        <v>924382</v>
      </c>
      <c r="B2636" s="65" t="s">
        <v>762</v>
      </c>
      <c r="C2636" s="95" t="s">
        <v>1019</v>
      </c>
      <c r="D2636" s="39"/>
      <c r="E2636" s="41">
        <v>3.1291122114606291</v>
      </c>
      <c r="F2636" s="116">
        <v>2007</v>
      </c>
      <c r="G26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6" s="39"/>
      <c r="I2636" s="41">
        <v>0.49</v>
      </c>
      <c r="J2636" s="23">
        <f>(Tabela1[[#This Row],[real]]-1)^3/Tabela1[[#This Row],[Z]]*0.00002</f>
        <v>3.9393953519282094E-4</v>
      </c>
      <c r="K2636" s="66">
        <v>2850.6292642307972</v>
      </c>
      <c r="L2636" s="66">
        <v>4884.2549111594162</v>
      </c>
      <c r="M2636" s="67">
        <v>42409</v>
      </c>
      <c r="N2636" s="22">
        <f>IF(Tabela1[[#This Row],[Entry]]=$B$1,Tabela1[[#This Row],[real]],Tabela1[[#This Row],[L2]]/Tabela1[[#This Row],[days2]])</f>
        <v>3.2406583475807662</v>
      </c>
      <c r="O2636" s="42">
        <f>IF(Tabela1[[#This Row],[Entry]]=$B$1,Tabela1[[#This Row],[real]],Tabela1[[#This Row],[L]]/($B$1-Tabela1[[#This Row],[Entry]]))</f>
        <v>3.2410450638085044</v>
      </c>
      <c r="P2636" s="115">
        <v>879.64510864246586</v>
      </c>
      <c r="Q2636" s="43">
        <f>MIN(500,$B$1-Tabela1[[#This Row],[Entry]])</f>
        <v>500</v>
      </c>
      <c r="R2636" s="41">
        <f>(0.25-Tabela1[[#This Row],[days]]/2000)*$L$2+(Tabela1[[#This Row],[days]]/2000+0.75)*(IF(Tabela1[[#This Row],[real]]&gt;Tabela1[[#This Row],[AV2]],0.4*Tabela1[[#This Row],[real]]+0.6*Tabela1[[#This Row],[AV2]],Tabela1[[#This Row],[AV2]]))</f>
        <v>3.2406583475807662</v>
      </c>
      <c r="S2636" s="42">
        <f>Tabela1[[#This Row],[real]]-Tabela1[[#This Row],[AV2]]</f>
        <v>-0.11154613612013708</v>
      </c>
      <c r="T2636" s="64">
        <f>Tabela1[[#This Row],[real]]/Tabela1[[#This Row],[AV2]]</f>
        <v>0.96557917430468743</v>
      </c>
      <c r="U2636" s="172">
        <v>43013</v>
      </c>
      <c r="V2636" s="191" t="s">
        <v>4279</v>
      </c>
      <c r="W2636" s="191"/>
    </row>
    <row r="2637" spans="1:23" x14ac:dyDescent="0.2">
      <c r="A2637" s="75">
        <v>6739034</v>
      </c>
      <c r="B2637" s="75" t="s">
        <v>3597</v>
      </c>
      <c r="C2637" s="75" t="s">
        <v>3598</v>
      </c>
      <c r="D2637" s="76"/>
      <c r="E2637" s="77">
        <v>3.0019763195155029</v>
      </c>
      <c r="F2637" s="116">
        <v>2015</v>
      </c>
      <c r="G26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7" s="39"/>
      <c r="I2637" s="77">
        <v>0.39999999999999997</v>
      </c>
      <c r="J2637" s="23">
        <f>(Tabela1[[#This Row],[real]]-1)^3/Tabela1[[#This Row],[Z]]*0.00002</f>
        <v>4.0118696384690929E-4</v>
      </c>
      <c r="K2637" s="112">
        <v>1929.0864722633887</v>
      </c>
      <c r="L2637" s="66">
        <v>2947.2039223543406</v>
      </c>
      <c r="M2637" s="79">
        <v>43011</v>
      </c>
      <c r="N2637" s="22">
        <f>IF(Tabela1[[#This Row],[Entry]]=$B$1,Tabela1[[#This Row],[real]],Tabela1[[#This Row],[L2]]/Tabela1[[#This Row],[days2]])</f>
        <v>3.2156730605584758</v>
      </c>
      <c r="O2637" s="64">
        <f>IF(Tabela1[[#This Row],[Entry]]=$B$1,Tabela1[[#This Row],[real]],Tabela1[[#This Row],[L]]/($B$1-Tabela1[[#This Row],[Entry]]))</f>
        <v>3.2565789197285531</v>
      </c>
      <c r="P2637" s="117">
        <v>599.90130710873893</v>
      </c>
      <c r="Q2637" s="78">
        <f>MIN(500,$B$1-Tabela1[[#This Row],[Entry]])</f>
        <v>500</v>
      </c>
      <c r="R2637" s="77">
        <f>(0.25-Tabela1[[#This Row],[days]]/2000)*$L$2+(Tabela1[[#This Row],[days]]/2000+0.75)*(IF(Tabela1[[#This Row],[real]]&gt;Tabela1[[#This Row],[AV2]],0.4*Tabela1[[#This Row],[real]]+0.6*Tabela1[[#This Row],[AV2]],Tabela1[[#This Row],[AV2]]))</f>
        <v>3.2156730605584758</v>
      </c>
      <c r="S2637" s="64">
        <f>Tabela1[[#This Row],[real]]-Tabela1[[#This Row],[AV2]]</f>
        <v>-0.21369674104297287</v>
      </c>
      <c r="T2637" s="64">
        <f>Tabela1[[#This Row],[real]]/Tabela1[[#This Row],[AV2]]</f>
        <v>0.9335452525743213</v>
      </c>
      <c r="U2637" s="168">
        <v>43011</v>
      </c>
      <c r="V2637" s="191" t="s">
        <v>3938</v>
      </c>
      <c r="W2637" s="191"/>
    </row>
    <row r="2638" spans="1:23" x14ac:dyDescent="0.2">
      <c r="A2638" s="65">
        <v>68461</v>
      </c>
      <c r="B2638" s="65" t="s">
        <v>1625</v>
      </c>
      <c r="C2638" s="65" t="s">
        <v>2285</v>
      </c>
      <c r="D2638" s="39"/>
      <c r="E2638" s="41">
        <v>3.2139565098910223</v>
      </c>
      <c r="F2638" s="116">
        <v>1995</v>
      </c>
      <c r="G26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8" s="39"/>
      <c r="I2638" s="41">
        <v>0.49</v>
      </c>
      <c r="J2638" s="23">
        <f>(Tabela1[[#This Row],[real]]-1)^3/Tabela1[[#This Row],[Z]]*0.00002</f>
        <v>4.4293619663819786E-4</v>
      </c>
      <c r="K2638" s="66">
        <v>2803.5041064480556</v>
      </c>
      <c r="L2638" s="66">
        <v>4743.3026117909612</v>
      </c>
      <c r="M2638" s="67">
        <v>42409</v>
      </c>
      <c r="N2638" s="22">
        <f>IF(Tabela1[[#This Row],[Entry]]=$B$1,Tabela1[[#This Row],[real]],Tabela1[[#This Row],[L2]]/Tabela1[[#This Row],[days2]])</f>
        <v>3.1870854267292326</v>
      </c>
      <c r="O2638" s="42">
        <f>IF(Tabela1[[#This Row],[Entry]]=$B$1,Tabela1[[#This Row],[real]],Tabela1[[#This Row],[L]]/($B$1-Tabela1[[#This Row],[Entry]]))</f>
        <v>3.1475133455812614</v>
      </c>
      <c r="P2638" s="115">
        <v>879.64510864246586</v>
      </c>
      <c r="Q2638" s="43">
        <f>MIN(500,$B$1-Tabela1[[#This Row],[Entry]])</f>
        <v>500</v>
      </c>
      <c r="R26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3.1978338599939486</v>
      </c>
      <c r="S2638" s="42">
        <f>Tabela1[[#This Row],[real]]-Tabela1[[#This Row],[AV2]]</f>
        <v>2.6871083161789766E-2</v>
      </c>
      <c r="T2638" s="64">
        <f>Tabela1[[#This Row],[real]]/Tabela1[[#This Row],[AV2]]</f>
        <v>1.0084312403227191</v>
      </c>
      <c r="U2638" s="172">
        <v>43011</v>
      </c>
      <c r="V2638" s="191" t="s">
        <v>4896</v>
      </c>
      <c r="W2638" s="191"/>
    </row>
    <row r="2639" spans="1:23" x14ac:dyDescent="0.2">
      <c r="A2639" s="65">
        <v>4385600</v>
      </c>
      <c r="B2639" s="65" t="s">
        <v>2313</v>
      </c>
      <c r="C2639" s="65" t="s">
        <v>1747</v>
      </c>
      <c r="D2639" s="39"/>
      <c r="E2639" s="41">
        <v>3.2685405852229299</v>
      </c>
      <c r="F2639" s="116">
        <v>2013</v>
      </c>
      <c r="G26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39" s="39"/>
      <c r="I2639" s="41">
        <v>0.6399999999999999</v>
      </c>
      <c r="J2639" s="23">
        <f>(Tabela1[[#This Row],[real]]-1)^3/Tabela1[[#This Row],[Z]]*0.00002</f>
        <v>3.6482927644494913E-4</v>
      </c>
      <c r="K2639" s="66">
        <v>2833.6880677343297</v>
      </c>
      <c r="L2639" s="66">
        <v>4796.7003978505772</v>
      </c>
      <c r="M2639" s="67">
        <v>42409</v>
      </c>
      <c r="N2639" s="22">
        <f>IF(Tabela1[[#This Row],[Entry]]=$B$1,Tabela1[[#This Row],[real]],Tabela1[[#This Row],[L2]]/Tabela1[[#This Row],[days2]])</f>
        <v>3.2213992209966236</v>
      </c>
      <c r="O2639" s="42">
        <f>IF(Tabela1[[#This Row],[Entry]]=$B$1,Tabela1[[#This Row],[real]],Tabela1[[#This Row],[L]]/($B$1-Tabela1[[#This Row],[Entry]]))</f>
        <v>3.1829465148311726</v>
      </c>
      <c r="P2639" s="115">
        <v>879.64510864246586</v>
      </c>
      <c r="Q2639" s="43">
        <f>MIN(500,$B$1-Tabela1[[#This Row],[Entry]])</f>
        <v>500</v>
      </c>
      <c r="R2639" s="41">
        <f>(0.25-Tabela1[[#This Row],[days]]/2000)*$L$2+(Tabela1[[#This Row],[days]]/2000+0.75)*(IF(Tabela1[[#This Row],[real]]&gt;Tabela1[[#This Row],[AV2]],0.4*Tabela1[[#This Row],[real]]+0.6*Tabela1[[#This Row],[AV2]],Tabela1[[#This Row],[AV2]]))</f>
        <v>3.2402557666871461</v>
      </c>
      <c r="S2639" s="42">
        <f>Tabela1[[#This Row],[real]]-Tabela1[[#This Row],[AV2]]</f>
        <v>4.7141364226306326E-2</v>
      </c>
      <c r="T2639" s="64">
        <f>Tabela1[[#This Row],[real]]/Tabela1[[#This Row],[AV2]]</f>
        <v>1.0146338162370705</v>
      </c>
      <c r="U2639" s="172">
        <v>43011</v>
      </c>
      <c r="V2639" s="191" t="s">
        <v>4237</v>
      </c>
      <c r="W2639" s="191"/>
    </row>
    <row r="2640" spans="1:23" x14ac:dyDescent="0.2">
      <c r="A2640" s="65">
        <v>1494934</v>
      </c>
      <c r="B2640" s="65" t="s">
        <v>2115</v>
      </c>
      <c r="C2640" s="65" t="s">
        <v>2116</v>
      </c>
      <c r="D2640" s="39"/>
      <c r="E2640" s="41">
        <v>2.7083338978973339</v>
      </c>
      <c r="F2640" s="116">
        <v>2008</v>
      </c>
      <c r="G26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0" s="39"/>
      <c r="I2640" s="41">
        <v>0.66999999999999993</v>
      </c>
      <c r="J2640" s="23">
        <f>(Tabela1[[#This Row],[real]]-1)^3/Tabela1[[#This Row],[Z]]*0.00002</f>
        <v>1.4882416979843127E-4</v>
      </c>
      <c r="K2640" s="66">
        <v>2302.900650004824</v>
      </c>
      <c r="L2640" s="66">
        <v>3895.1259101409642</v>
      </c>
      <c r="M2640" s="67">
        <v>42409</v>
      </c>
      <c r="N2640" s="22">
        <f>IF(Tabela1[[#This Row],[Entry]]=$B$1,Tabela1[[#This Row],[real]],Tabela1[[#This Row],[L2]]/Tabela1[[#This Row],[days2]])</f>
        <v>2.6179883539156292</v>
      </c>
      <c r="O2640" s="42">
        <f>IF(Tabela1[[#This Row],[Entry]]=$B$1,Tabela1[[#This Row],[real]],Tabela1[[#This Row],[L]]/($B$1-Tabela1[[#This Row],[Entry]]))</f>
        <v>2.5846887260391269</v>
      </c>
      <c r="P2640" s="115">
        <v>879.64510864246586</v>
      </c>
      <c r="Q2640" s="43">
        <f>MIN(500,$B$1-Tabela1[[#This Row],[Entry]])</f>
        <v>500</v>
      </c>
      <c r="R2640" s="41">
        <f>(0.25-Tabela1[[#This Row],[days]]/2000)*$L$2+(Tabela1[[#This Row],[days]]/2000+0.75)*(IF(Tabela1[[#This Row],[real]]&gt;Tabela1[[#This Row],[AV2]],0.4*Tabela1[[#This Row],[real]]+0.6*Tabela1[[#This Row],[AV2]],Tabela1[[#This Row],[AV2]]))</f>
        <v>2.6541265715083111</v>
      </c>
      <c r="S2640" s="42">
        <f>Tabela1[[#This Row],[real]]-Tabela1[[#This Row],[AV2]]</f>
        <v>9.034554398170469E-2</v>
      </c>
      <c r="T2640" s="64">
        <f>Tabela1[[#This Row],[real]]/Tabela1[[#This Row],[AV2]]</f>
        <v>1.0345095286029742</v>
      </c>
      <c r="U2640" s="172">
        <v>43009</v>
      </c>
      <c r="V2640" s="191" t="s">
        <v>4670</v>
      </c>
      <c r="W2640" s="191"/>
    </row>
    <row r="2641" spans="1:23" x14ac:dyDescent="0.2">
      <c r="A2641" s="65">
        <v>315081</v>
      </c>
      <c r="B2641" s="65" t="s">
        <v>2550</v>
      </c>
      <c r="C2641" s="65" t="s">
        <v>355</v>
      </c>
      <c r="D2641" s="39"/>
      <c r="E2641" s="41">
        <v>3.0493679417096224</v>
      </c>
      <c r="F2641" s="116">
        <v>2003</v>
      </c>
      <c r="G26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1" s="39"/>
      <c r="I2641" s="41">
        <v>0.52999999999999992</v>
      </c>
      <c r="J2641" s="23">
        <f>(Tabela1[[#This Row],[real]]-1)^3/Tabela1[[#This Row],[Z]]*0.00002</f>
        <v>3.2479844459480406E-4</v>
      </c>
      <c r="K2641" s="66">
        <v>2670.094077304565</v>
      </c>
      <c r="L2641" s="66">
        <v>4534.0130946033505</v>
      </c>
      <c r="M2641" s="67">
        <v>42409</v>
      </c>
      <c r="N2641" s="22">
        <f>IF(Tabela1[[#This Row],[Entry]]=$B$1,Tabela1[[#This Row],[real]],Tabela1[[#This Row],[L2]]/Tabela1[[#This Row],[days2]])</f>
        <v>3.035421957185954</v>
      </c>
      <c r="O2641" s="42">
        <f>IF(Tabela1[[#This Row],[Entry]]=$B$1,Tabela1[[#This Row],[real]],Tabela1[[#This Row],[L]]/($B$1-Tabela1[[#This Row],[Entry]]))</f>
        <v>3.0086350992722961</v>
      </c>
      <c r="P2641" s="115">
        <v>879.64510864246586</v>
      </c>
      <c r="Q2641" s="43">
        <f>MIN(500,$B$1-Tabela1[[#This Row],[Entry]])</f>
        <v>500</v>
      </c>
      <c r="R2641" s="41">
        <f>(0.25-Tabela1[[#This Row],[days]]/2000)*$L$2+(Tabela1[[#This Row],[days]]/2000+0.75)*(IF(Tabela1[[#This Row],[real]]&gt;Tabela1[[#This Row],[AV2]],0.4*Tabela1[[#This Row],[real]]+0.6*Tabela1[[#This Row],[AV2]],Tabela1[[#This Row],[AV2]]))</f>
        <v>3.0410003509954215</v>
      </c>
      <c r="S2641" s="42">
        <f>Tabela1[[#This Row],[real]]-Tabela1[[#This Row],[AV2]]</f>
        <v>1.3945984523668464E-2</v>
      </c>
      <c r="T2641" s="64">
        <f>Tabela1[[#This Row],[real]]/Tabela1[[#This Row],[AV2]]</f>
        <v>1.0045944137982705</v>
      </c>
      <c r="U2641" s="168">
        <v>43008</v>
      </c>
      <c r="V2641" s="191" t="s">
        <v>5080</v>
      </c>
      <c r="W2641" s="191"/>
    </row>
    <row r="2642" spans="1:23" x14ac:dyDescent="0.2">
      <c r="A2642" s="10">
        <v>92792</v>
      </c>
      <c r="B2642" s="10" t="s">
        <v>101</v>
      </c>
      <c r="C2642" s="10" t="s">
        <v>940</v>
      </c>
      <c r="E2642" s="21">
        <v>3.1323997570851256</v>
      </c>
      <c r="F2642" s="116">
        <v>2001</v>
      </c>
      <c r="G26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2" s="39"/>
      <c r="I2642" s="21">
        <v>0.67999999999999994</v>
      </c>
      <c r="J2642" s="23">
        <f>(Tabela1[[#This Row],[real]]-1)^3/Tabela1[[#This Row],[Z]]*0.00002</f>
        <v>2.8518518195670635E-4</v>
      </c>
      <c r="K2642" s="24">
        <v>2845.5004129586014</v>
      </c>
      <c r="L2642" s="66">
        <v>4883.9256383315851</v>
      </c>
      <c r="M2642" s="1">
        <v>42409</v>
      </c>
      <c r="N2642" s="22">
        <f>IF(Tabela1[[#This Row],[Entry]]=$B$1,Tabela1[[#This Row],[real]],Tabela1[[#This Row],[L2]]/Tabela1[[#This Row],[days2]])</f>
        <v>3.2348277561049485</v>
      </c>
      <c r="O2642" s="22">
        <f>IF(Tabela1[[#This Row],[Entry]]=$B$1,Tabela1[[#This Row],[real]],Tabela1[[#This Row],[L]]/($B$1-Tabela1[[#This Row],[Entry]]))</f>
        <v>3.2408265682359558</v>
      </c>
      <c r="P2642" s="35">
        <v>879.64510864246586</v>
      </c>
      <c r="Q2642" s="3">
        <f>MIN(500,$B$1-Tabela1[[#This Row],[Entry]])</f>
        <v>500</v>
      </c>
      <c r="R2642" s="21">
        <f>(0.25-Tabela1[[#This Row],[days]]/2000)*$L$2+(Tabela1[[#This Row],[days]]/2000+0.75)*(IF(Tabela1[[#This Row],[real]]&gt;Tabela1[[#This Row],[AV2]],0.4*Tabela1[[#This Row],[real]]+0.6*Tabela1[[#This Row],[AV2]],Tabela1[[#This Row],[AV2]]))</f>
        <v>3.2348277561049485</v>
      </c>
      <c r="S2642" s="22">
        <f>Tabela1[[#This Row],[real]]-Tabela1[[#This Row],[AV2]]</f>
        <v>-0.10242799901982291</v>
      </c>
      <c r="T2642" s="47">
        <f>Tabela1[[#This Row],[real]]/Tabela1[[#This Row],[AV2]]</f>
        <v>0.96833587234234808</v>
      </c>
      <c r="U2642" s="168">
        <v>43008</v>
      </c>
      <c r="V2642" s="191" t="s">
        <v>4055</v>
      </c>
      <c r="W2642" s="191"/>
    </row>
    <row r="2643" spans="1:23" x14ac:dyDescent="0.2">
      <c r="A2643" s="65">
        <v>18864</v>
      </c>
      <c r="B2643" s="65" t="s">
        <v>821</v>
      </c>
      <c r="C2643" s="65" t="s">
        <v>822</v>
      </c>
      <c r="D2643" s="39"/>
      <c r="E2643" s="41">
        <v>3.1089274191074647</v>
      </c>
      <c r="F2643" s="116">
        <v>1997</v>
      </c>
      <c r="G26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3" s="39"/>
      <c r="I2643" s="41">
        <v>0.74999999999999989</v>
      </c>
      <c r="J2643" s="23">
        <f>(Tabela1[[#This Row],[real]]-1)^3/Tabela1[[#This Row],[Z]]*0.00002</f>
        <v>2.5012300183497482E-4</v>
      </c>
      <c r="K2643" s="66">
        <v>2835.8109536688862</v>
      </c>
      <c r="L2643" s="66">
        <v>4876.5819217180442</v>
      </c>
      <c r="M2643" s="67">
        <v>42409</v>
      </c>
      <c r="N2643" s="22">
        <f>IF(Tabela1[[#This Row],[Entry]]=$B$1,Tabela1[[#This Row],[real]],Tabela1[[#This Row],[L2]]/Tabela1[[#This Row],[days2]])</f>
        <v>3.2238125646436231</v>
      </c>
      <c r="O2643" s="42">
        <f>IF(Tabela1[[#This Row],[Entry]]=$B$1,Tabela1[[#This Row],[real]],Tabela1[[#This Row],[L]]/($B$1-Tabela1[[#This Row],[Entry]]))</f>
        <v>3.2359534981539775</v>
      </c>
      <c r="P2643" s="115">
        <v>879.64510864246586</v>
      </c>
      <c r="Q2643" s="43">
        <f>MIN(500,$B$1-Tabela1[[#This Row],[Entry]])</f>
        <v>500</v>
      </c>
      <c r="R2643" s="41">
        <f>(0.25-Tabela1[[#This Row],[days]]/2000)*$L$2+(Tabela1[[#This Row],[days]]/2000+0.75)*(IF(Tabela1[[#This Row],[real]]&gt;Tabela1[[#This Row],[AV2]],0.4*Tabela1[[#This Row],[real]]+0.6*Tabela1[[#This Row],[AV2]],Tabela1[[#This Row],[AV2]]))</f>
        <v>3.2238125646436231</v>
      </c>
      <c r="S2643" s="42">
        <f>Tabela1[[#This Row],[real]]-Tabela1[[#This Row],[AV2]]</f>
        <v>-0.11488514553615836</v>
      </c>
      <c r="T2643" s="64">
        <f>Tabela1[[#This Row],[real]]/Tabela1[[#This Row],[AV2]]</f>
        <v>0.96436357783447679</v>
      </c>
      <c r="U2643" s="168">
        <v>43007</v>
      </c>
      <c r="V2643" s="191" t="s">
        <v>3985</v>
      </c>
      <c r="W2643" s="191"/>
    </row>
    <row r="2644" spans="1:23" x14ac:dyDescent="0.2">
      <c r="A2644" s="65">
        <v>4687142</v>
      </c>
      <c r="B2644" s="65" t="s">
        <v>2556</v>
      </c>
      <c r="C2644" s="65" t="s">
        <v>1269</v>
      </c>
      <c r="D2644" s="39"/>
      <c r="E2644" s="41">
        <v>2.5762547289979971</v>
      </c>
      <c r="F2644" s="116">
        <v>2013</v>
      </c>
      <c r="G26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4" s="39"/>
      <c r="I2644" s="41">
        <v>0.5</v>
      </c>
      <c r="J2644" s="23">
        <f>(Tabela1[[#This Row],[real]]-1)^3/Tabela1[[#This Row],[Z]]*0.00002</f>
        <v>1.5665317408467209E-4</v>
      </c>
      <c r="K2644" s="66">
        <v>2214.6062219043201</v>
      </c>
      <c r="L2644" s="66">
        <v>3754.9189185918508</v>
      </c>
      <c r="M2644" s="67">
        <v>42409</v>
      </c>
      <c r="N2644" s="22">
        <f>IF(Tabela1[[#This Row],[Entry]]=$B$1,Tabela1[[#This Row],[real]],Tabela1[[#This Row],[L2]]/Tabela1[[#This Row],[days2]])</f>
        <v>2.5176132967101541</v>
      </c>
      <c r="O2644" s="42">
        <f>IF(Tabela1[[#This Row],[Entry]]=$B$1,Tabela1[[#This Row],[real]],Tabela1[[#This Row],[L]]/($B$1-Tabela1[[#This Row],[Entry]]))</f>
        <v>2.4916515717265102</v>
      </c>
      <c r="P2644" s="115">
        <v>879.64510864246586</v>
      </c>
      <c r="Q2644" s="43">
        <f>MIN(500,$B$1-Tabela1[[#This Row],[Entry]])</f>
        <v>500</v>
      </c>
      <c r="R2644" s="559">
        <f>(0.25-Tabela1[[#This Row],[days]]/2000)*$L$2+(Tabela1[[#This Row],[days]]/2000+0.75)*(IF(Tabela1[[#This Row],[real]]&gt;Tabela1[[#This Row],[AV2]],0.4*Tabela1[[#This Row],[real]]+0.6*Tabela1[[#This Row],[AV2]],Tabela1[[#This Row],[AV2]]))</f>
        <v>2.5410698696252911</v>
      </c>
      <c r="S2644" s="42">
        <f>Tabela1[[#This Row],[real]]-Tabela1[[#This Row],[AV2]]</f>
        <v>5.8641432287843021E-2</v>
      </c>
      <c r="T2644" s="64">
        <f>Tabela1[[#This Row],[real]]/Tabela1[[#This Row],[AV2]]</f>
        <v>1.0232924700407611</v>
      </c>
      <c r="U2644" s="168">
        <v>43006</v>
      </c>
      <c r="V2644" s="191" t="s">
        <v>3992</v>
      </c>
      <c r="W2644" s="191"/>
    </row>
    <row r="2645" spans="1:23" x14ac:dyDescent="0.2">
      <c r="A2645" s="65">
        <v>657765</v>
      </c>
      <c r="B2645" s="65" t="s">
        <v>2902</v>
      </c>
      <c r="C2645" s="65" t="s">
        <v>2903</v>
      </c>
      <c r="D2645" s="39"/>
      <c r="E2645" s="41">
        <v>3.0412294187140954</v>
      </c>
      <c r="F2645" s="116">
        <v>1978</v>
      </c>
      <c r="G26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5" s="39"/>
      <c r="I2645" s="41">
        <v>0.47</v>
      </c>
      <c r="J2645" s="23">
        <f>(Tabela1[[#This Row],[real]]-1)^3/Tabela1[[#This Row],[Z]]*0.00002</f>
        <v>3.6191584250292179E-4</v>
      </c>
      <c r="K2645" s="66">
        <v>2400.4532158060692</v>
      </c>
      <c r="L2645" s="66">
        <v>3953.0359026841761</v>
      </c>
      <c r="M2645" s="67">
        <v>42579</v>
      </c>
      <c r="N2645" s="22">
        <f>IF(Tabela1[[#This Row],[Entry]]=$B$1,Tabela1[[#This Row],[real]],Tabela1[[#This Row],[L2]]/Tabela1[[#This Row],[days2]])</f>
        <v>2.9981391902738519</v>
      </c>
      <c r="O2645" s="42">
        <f>IF(Tabela1[[#This Row],[Entry]]=$B$1,Tabela1[[#This Row],[real]],Tabela1[[#This Row],[L]]/($B$1-Tabela1[[#This Row],[Entry]]))</f>
        <v>2.9566461501003563</v>
      </c>
      <c r="P2645" s="115">
        <v>800.64768960470121</v>
      </c>
      <c r="Q2645" s="43">
        <f>MIN(500,$B$1-Tabela1[[#This Row],[Entry]])</f>
        <v>500</v>
      </c>
      <c r="R2645" s="41">
        <f>(0.25-Tabela1[[#This Row],[days]]/2000)*$L$2+(Tabela1[[#This Row],[days]]/2000+0.75)*(IF(Tabela1[[#This Row],[real]]&gt;Tabela1[[#This Row],[AV2]],0.4*Tabela1[[#This Row],[real]]+0.6*Tabela1[[#This Row],[AV2]],Tabela1[[#This Row],[AV2]]))</f>
        <v>3.0153752816499493</v>
      </c>
      <c r="S2645" s="42">
        <f>Tabela1[[#This Row],[real]]-Tabela1[[#This Row],[AV2]]</f>
        <v>4.3090228440243461E-2</v>
      </c>
      <c r="T2645" s="64">
        <f>Tabela1[[#This Row],[real]]/Tabela1[[#This Row],[AV2]]</f>
        <v>1.0143723242003009</v>
      </c>
      <c r="U2645" s="168">
        <v>43006</v>
      </c>
      <c r="V2645" s="191" t="s">
        <v>4485</v>
      </c>
      <c r="W2645" s="191"/>
    </row>
    <row r="2646" spans="1:23" x14ac:dyDescent="0.2">
      <c r="A2646" s="65">
        <v>8619</v>
      </c>
      <c r="B2646" s="65" t="s">
        <v>1841</v>
      </c>
      <c r="C2646" s="65" t="s">
        <v>1842</v>
      </c>
      <c r="D2646" s="39"/>
      <c r="E2646" s="41">
        <v>3.1963732975527033</v>
      </c>
      <c r="F2646" s="116">
        <v>1981</v>
      </c>
      <c r="G26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6" s="39"/>
      <c r="I2646" s="41">
        <v>0.48</v>
      </c>
      <c r="J2646" s="23">
        <f>(Tabela1[[#This Row],[real]]-1)^3/Tabela1[[#This Row],[Z]]*0.00002</f>
        <v>4.4147612676539896E-4</v>
      </c>
      <c r="K2646" s="66">
        <v>2924.1734369337405</v>
      </c>
      <c r="L2646" s="66">
        <v>5008.8633334729293</v>
      </c>
      <c r="M2646" s="67">
        <v>42409</v>
      </c>
      <c r="N2646" s="22">
        <f>IF(Tabela1[[#This Row],[Entry]]=$B$1,Tabela1[[#This Row],[real]],Tabela1[[#This Row],[L2]]/Tabela1[[#This Row],[days2]])</f>
        <v>3.3242649884639768</v>
      </c>
      <c r="O2646" s="42">
        <f>IF(Tabela1[[#This Row],[Entry]]=$B$1,Tabela1[[#This Row],[real]],Tabela1[[#This Row],[L]]/($B$1-Tabela1[[#This Row],[Entry]]))</f>
        <v>3.3237314754299465</v>
      </c>
      <c r="P2646" s="115">
        <v>879.64510864246586</v>
      </c>
      <c r="Q2646" s="43">
        <f>MIN(500,$B$1-Tabela1[[#This Row],[Entry]])</f>
        <v>500</v>
      </c>
      <c r="R2646" s="41">
        <f>(0.25-Tabela1[[#This Row],[days]]/2000)*$L$2+(Tabela1[[#This Row],[days]]/2000+0.75)*(IF(Tabela1[[#This Row],[real]]&gt;Tabela1[[#This Row],[AV2]],0.4*Tabela1[[#This Row],[real]]+0.6*Tabela1[[#This Row],[AV2]],Tabela1[[#This Row],[AV2]]))</f>
        <v>3.3242649884639768</v>
      </c>
      <c r="S2646" s="42">
        <f>Tabela1[[#This Row],[real]]-Tabela1[[#This Row],[AV2]]</f>
        <v>-0.1278916909112735</v>
      </c>
      <c r="T2646" s="64">
        <f>Tabela1[[#This Row],[real]]/Tabela1[[#This Row],[AV2]]</f>
        <v>0.9615278290524103</v>
      </c>
      <c r="U2646" s="172">
        <v>43006</v>
      </c>
      <c r="V2646" s="191" t="s">
        <v>4321</v>
      </c>
      <c r="W2646" s="191"/>
    </row>
    <row r="2647" spans="1:23" x14ac:dyDescent="0.2">
      <c r="A2647" s="65">
        <v>3888651</v>
      </c>
      <c r="B2647" s="65" t="s">
        <v>3808</v>
      </c>
      <c r="C2647" s="65" t="s">
        <v>1473</v>
      </c>
      <c r="D2647" s="39"/>
      <c r="E2647" s="41">
        <v>2.7739628722658134</v>
      </c>
      <c r="F2647" s="116">
        <v>2012</v>
      </c>
      <c r="G26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7" s="39"/>
      <c r="I2647" s="41">
        <v>0.47</v>
      </c>
      <c r="J2647" s="23">
        <f>(Tabela1[[#This Row],[real]]-1)^3/Tabela1[[#This Row],[Z]]*0.00002</f>
        <v>2.3755584255032259E-4</v>
      </c>
      <c r="K2647" s="66">
        <v>2454.160585950603</v>
      </c>
      <c r="L2647" s="66">
        <v>4185.503822448798</v>
      </c>
      <c r="M2647" s="67">
        <v>42409</v>
      </c>
      <c r="N2647" s="22">
        <f>IF(Tabela1[[#This Row],[Entry]]=$B$1,Tabela1[[#This Row],[real]],Tabela1[[#This Row],[L2]]/Tabela1[[#This Row],[days2]])</f>
        <v>2.7899439920015552</v>
      </c>
      <c r="O2647" s="42">
        <f>IF(Tabela1[[#This Row],[Entry]]=$B$1,Tabela1[[#This Row],[real]],Tabela1[[#This Row],[L]]/($B$1-Tabela1[[#This Row],[Entry]]))</f>
        <v>2.7773747992360969</v>
      </c>
      <c r="P2647" s="115">
        <v>879.64510864246586</v>
      </c>
      <c r="Q2647" s="43">
        <f>MIN(500,$B$1-Tabela1[[#This Row],[Entry]])</f>
        <v>500</v>
      </c>
      <c r="R2647" s="41">
        <f>(0.25-Tabela1[[#This Row],[days]]/2000)*$L$2+(Tabela1[[#This Row],[days]]/2000+0.75)*(IF(Tabela1[[#This Row],[real]]&gt;Tabela1[[#This Row],[AV2]],0.4*Tabela1[[#This Row],[real]]+0.6*Tabela1[[#This Row],[AV2]],Tabela1[[#This Row],[AV2]]))</f>
        <v>2.7899439920015552</v>
      </c>
      <c r="S2647" s="42">
        <f>Tabela1[[#This Row],[real]]-Tabela1[[#This Row],[AV2]]</f>
        <v>-1.5981119735741789E-2</v>
      </c>
      <c r="T2647" s="64">
        <f>Tabela1[[#This Row],[real]]/Tabela1[[#This Row],[AV2]]</f>
        <v>0.99427188510537923</v>
      </c>
      <c r="U2647" s="168">
        <v>43005</v>
      </c>
      <c r="V2647" s="191" t="s">
        <v>4281</v>
      </c>
      <c r="W2647" s="191"/>
    </row>
    <row r="2648" spans="1:23" x14ac:dyDescent="0.2">
      <c r="A2648" s="65">
        <v>1866233</v>
      </c>
      <c r="B2648" s="65" t="s">
        <v>1468</v>
      </c>
      <c r="C2648" s="65" t="s">
        <v>2292</v>
      </c>
      <c r="D2648" s="39"/>
      <c r="E2648" s="41">
        <v>2.7989179074830912</v>
      </c>
      <c r="F2648" s="116">
        <v>1990</v>
      </c>
      <c r="G26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8" s="39"/>
      <c r="I2648" s="41">
        <v>0.49</v>
      </c>
      <c r="J2648" s="23">
        <f>(Tabela1[[#This Row],[real]]-1)^3/Tabela1[[#This Row],[Z]]*0.00002</f>
        <v>2.3761177071262698E-4</v>
      </c>
      <c r="K2648" s="66">
        <v>2468.9682984740275</v>
      </c>
      <c r="L2648" s="66">
        <v>4207.7176607210995</v>
      </c>
      <c r="M2648" s="67">
        <v>42409</v>
      </c>
      <c r="N2648" s="22">
        <f>IF(Tabela1[[#This Row],[Entry]]=$B$1,Tabela1[[#This Row],[real]],Tabela1[[#This Row],[L2]]/Tabela1[[#This Row],[days2]])</f>
        <v>2.8067777268543268</v>
      </c>
      <c r="O2648" s="42">
        <f>IF(Tabela1[[#This Row],[Entry]]=$B$1,Tabela1[[#This Row],[real]],Tabela1[[#This Row],[L]]/($B$1-Tabela1[[#This Row],[Entry]]))</f>
        <v>2.7921152360458525</v>
      </c>
      <c r="P2648" s="115">
        <v>879.64510864246586</v>
      </c>
      <c r="Q2648" s="43">
        <f>MIN(500,$B$1-Tabela1[[#This Row],[Entry]])</f>
        <v>500</v>
      </c>
      <c r="R2648" s="41">
        <f>(0.25-Tabela1[[#This Row],[days]]/2000)*$L$2+(Tabela1[[#This Row],[days]]/2000+0.75)*(IF(Tabela1[[#This Row],[real]]&gt;Tabela1[[#This Row],[AV2]],0.4*Tabela1[[#This Row],[real]]+0.6*Tabela1[[#This Row],[AV2]],Tabela1[[#This Row],[AV2]]))</f>
        <v>2.8067777268543268</v>
      </c>
      <c r="S2648" s="42">
        <f>Tabela1[[#This Row],[real]]-Tabela1[[#This Row],[AV2]]</f>
        <v>-7.8598193712355879E-3</v>
      </c>
      <c r="T2648" s="64">
        <f>Tabela1[[#This Row],[real]]/Tabela1[[#This Row],[AV2]]</f>
        <v>0.99719970010591308</v>
      </c>
      <c r="U2648" s="172">
        <v>43004</v>
      </c>
      <c r="V2648" s="191" t="s">
        <v>4908</v>
      </c>
      <c r="W2648" s="191"/>
    </row>
    <row r="2649" spans="1:23" x14ac:dyDescent="0.2">
      <c r="A2649" s="65">
        <v>3970353</v>
      </c>
      <c r="B2649" s="65" t="s">
        <v>2309</v>
      </c>
      <c r="C2649" s="65" t="s">
        <v>1378</v>
      </c>
      <c r="D2649" s="39"/>
      <c r="E2649" s="41">
        <v>3.0377689088396984</v>
      </c>
      <c r="F2649" s="116">
        <v>2012</v>
      </c>
      <c r="G26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49" s="39"/>
      <c r="I2649" s="41">
        <v>0.5</v>
      </c>
      <c r="J2649" s="23">
        <f>(Tabela1[[#This Row],[real]]-1)^3/Tabela1[[#This Row],[Z]]*0.00002</f>
        <v>3.3847358903658952E-4</v>
      </c>
      <c r="K2649" s="66">
        <v>2561.8169597742335</v>
      </c>
      <c r="L2649" s="66">
        <v>4303.0309357240239</v>
      </c>
      <c r="M2649" s="67">
        <v>42409</v>
      </c>
      <c r="N2649" s="22">
        <f>IF(Tabela1[[#This Row],[Entry]]=$B$1,Tabela1[[#This Row],[real]],Tabela1[[#This Row],[L2]]/Tabela1[[#This Row],[days2]])</f>
        <v>2.9123301370115287</v>
      </c>
      <c r="O2649" s="42">
        <f>IF(Tabela1[[#This Row],[Entry]]=$B$1,Tabela1[[#This Row],[real]],Tabela1[[#This Row],[L]]/($B$1-Tabela1[[#This Row],[Entry]]))</f>
        <v>2.8553622665720133</v>
      </c>
      <c r="P2649" s="115">
        <v>879.64510864246586</v>
      </c>
      <c r="Q2649" s="43">
        <f>MIN(500,$B$1-Tabela1[[#This Row],[Entry]])</f>
        <v>500</v>
      </c>
      <c r="R264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2.9625056457427963</v>
      </c>
      <c r="S2649" s="42">
        <f>Tabela1[[#This Row],[real]]-Tabela1[[#This Row],[AV2]]</f>
        <v>0.12543877182816976</v>
      </c>
      <c r="T2649" s="64">
        <f>Tabela1[[#This Row],[real]]/Tabela1[[#This Row],[AV2]]</f>
        <v>1.0430716182324329</v>
      </c>
      <c r="U2649" s="168">
        <v>43003</v>
      </c>
      <c r="V2649" s="191" t="s">
        <v>5207</v>
      </c>
      <c r="W2649" s="191"/>
    </row>
    <row r="2650" spans="1:23" x14ac:dyDescent="0.2">
      <c r="A2650" s="75">
        <v>6195402</v>
      </c>
      <c r="B2650" s="75" t="s">
        <v>3569</v>
      </c>
      <c r="C2650" s="75" t="s">
        <v>3588</v>
      </c>
      <c r="D2650" s="76"/>
      <c r="E2650" s="77">
        <v>2.8198516534646201</v>
      </c>
      <c r="F2650" s="116">
        <v>2015</v>
      </c>
      <c r="G26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0" s="39"/>
      <c r="I2650" s="77">
        <v>0.30999999999999994</v>
      </c>
      <c r="J2650" s="23">
        <f>(Tabela1[[#This Row],[real]]-1)^3/Tabela1[[#This Row],[Z]]*0.00002</f>
        <v>3.8884477232012333E-4</v>
      </c>
      <c r="K2650" s="112">
        <v>1827.3384693953374</v>
      </c>
      <c r="L2650" s="66">
        <v>2800.9363020979481</v>
      </c>
      <c r="M2650" s="79">
        <v>43002</v>
      </c>
      <c r="N2650" s="22">
        <f>IF(Tabela1[[#This Row],[Entry]]=$B$1,Tabela1[[#This Row],[real]],Tabela1[[#This Row],[L2]]/Tabela1[[#This Row],[days2]])</f>
        <v>3.0249765116550993</v>
      </c>
      <c r="O2650" s="64">
        <f>IF(Tabela1[[#This Row],[Entry]]=$B$1,Tabela1[[#This Row],[real]],Tabela1[[#This Row],[L]]/($B$1-Tabela1[[#This Row],[Entry]]))</f>
        <v>3.0644817309605559</v>
      </c>
      <c r="P2650" s="117">
        <v>604.08352341073851</v>
      </c>
      <c r="Q2650" s="78">
        <f>MIN(500,$B$1-Tabela1[[#This Row],[Entry]])</f>
        <v>500</v>
      </c>
      <c r="R2650" s="77">
        <f>(0.25-Tabela1[[#This Row],[days]]/2000)*$L$2+(Tabela1[[#This Row],[days]]/2000+0.75)*(IF(Tabela1[[#This Row],[real]]&gt;Tabela1[[#This Row],[AV2]],0.4*Tabela1[[#This Row],[real]]+0.6*Tabela1[[#This Row],[AV2]],Tabela1[[#This Row],[AV2]]))</f>
        <v>3.0249765116550993</v>
      </c>
      <c r="S2650" s="64">
        <f>Tabela1[[#This Row],[real]]-Tabela1[[#This Row],[AV2]]</f>
        <v>-0.20512485819047921</v>
      </c>
      <c r="T2650" s="64">
        <f>Tabela1[[#This Row],[real]]/Tabela1[[#This Row],[AV2]]</f>
        <v>0.93218960299356302</v>
      </c>
      <c r="U2650" s="168">
        <v>43002</v>
      </c>
      <c r="V2650" s="191" t="s">
        <v>5105</v>
      </c>
      <c r="W2650" s="191"/>
    </row>
    <row r="2651" spans="1:23" x14ac:dyDescent="0.2">
      <c r="A2651" s="65">
        <v>4532282</v>
      </c>
      <c r="B2651" s="65" t="s">
        <v>1498</v>
      </c>
      <c r="C2651" s="65" t="s">
        <v>1499</v>
      </c>
      <c r="D2651" s="39"/>
      <c r="E2651" s="41">
        <v>3.0120536149890791</v>
      </c>
      <c r="F2651" s="116">
        <v>2013</v>
      </c>
      <c r="G26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1" s="39"/>
      <c r="I2651" s="41">
        <v>0.51</v>
      </c>
      <c r="J2651" s="23">
        <f>(Tabela1[[#This Row],[real]]-1)^3/Tabela1[[#This Row],[Z]]*0.00002</f>
        <v>3.194320340760821E-4</v>
      </c>
      <c r="K2651" s="66">
        <v>2633.8762939017438</v>
      </c>
      <c r="L2651" s="66">
        <v>4471.0097280507771</v>
      </c>
      <c r="M2651" s="67">
        <v>42409</v>
      </c>
      <c r="N2651" s="22">
        <f>IF(Tabela1[[#This Row],[Entry]]=$B$1,Tabela1[[#This Row],[real]],Tabela1[[#This Row],[L2]]/Tabela1[[#This Row],[days2]])</f>
        <v>2.9942487805866831</v>
      </c>
      <c r="O2651" s="42">
        <f>IF(Tabela1[[#This Row],[Entry]]=$B$1,Tabela1[[#This Row],[real]],Tabela1[[#This Row],[L]]/($B$1-Tabela1[[#This Row],[Entry]]))</f>
        <v>2.9668279549109338</v>
      </c>
      <c r="P2651" s="115">
        <v>879.64510864246586</v>
      </c>
      <c r="Q2651" s="43">
        <f>MIN(500,$B$1-Tabela1[[#This Row],[Entry]])</f>
        <v>500</v>
      </c>
      <c r="R2651" s="41">
        <f>(0.25-Tabela1[[#This Row],[days]]/2000)*$L$2+(Tabela1[[#This Row],[days]]/2000+0.75)*(IF(Tabela1[[#This Row],[real]]&gt;Tabela1[[#This Row],[AV2]],0.4*Tabela1[[#This Row],[real]]+0.6*Tabela1[[#This Row],[AV2]],Tabela1[[#This Row],[AV2]]))</f>
        <v>3.0013707143476416</v>
      </c>
      <c r="S2651" s="42">
        <f>Tabela1[[#This Row],[real]]-Tabela1[[#This Row],[AV2]]</f>
        <v>1.7804834402395997E-2</v>
      </c>
      <c r="T2651" s="64">
        <f>Tabela1[[#This Row],[real]]/Tabela1[[#This Row],[AV2]]</f>
        <v>1.0059463443778733</v>
      </c>
      <c r="U2651" s="168">
        <v>43002</v>
      </c>
      <c r="V2651" s="191" t="s">
        <v>5175</v>
      </c>
      <c r="W2651" s="191"/>
    </row>
    <row r="2652" spans="1:23" x14ac:dyDescent="0.2">
      <c r="A2652" s="65">
        <v>8862</v>
      </c>
      <c r="B2652" s="65" t="s">
        <v>944</v>
      </c>
      <c r="C2652" s="65" t="s">
        <v>1550</v>
      </c>
      <c r="D2652" s="39"/>
      <c r="E2652" s="41">
        <v>3.1083218855200441</v>
      </c>
      <c r="F2652" s="116">
        <v>1993</v>
      </c>
      <c r="G26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2" s="39">
        <v>3</v>
      </c>
      <c r="I2652" s="41">
        <v>0.5</v>
      </c>
      <c r="J2652" s="23">
        <f>(Tabela1[[#This Row],[real]]-1)^3/Tabela1[[#This Row],[Z]]*0.00002</f>
        <v>3.7486141682229748E-4</v>
      </c>
      <c r="K2652" s="66">
        <v>2848.7850269946716</v>
      </c>
      <c r="L2652" s="66">
        <v>4889.652256077693</v>
      </c>
      <c r="M2652" s="67">
        <v>42409</v>
      </c>
      <c r="N2652" s="22">
        <f>IF(Tabela1[[#This Row],[Entry]]=$B$1,Tabela1[[#This Row],[real]],Tabela1[[#This Row],[L2]]/Tabela1[[#This Row],[days2]])</f>
        <v>3.2385617779323868</v>
      </c>
      <c r="O2652" s="42">
        <f>IF(Tabela1[[#This Row],[Entry]]=$B$1,Tabela1[[#This Row],[real]],Tabela1[[#This Row],[L]]/($B$1-Tabela1[[#This Row],[Entry]]))</f>
        <v>3.2446265800117406</v>
      </c>
      <c r="P2652" s="115">
        <v>879.64510864246586</v>
      </c>
      <c r="Q2652" s="43">
        <f>MIN(500,$B$1-Tabela1[[#This Row],[Entry]])</f>
        <v>500</v>
      </c>
      <c r="R2652" s="41">
        <f>(0.25-Tabela1[[#This Row],[days]]/2000)*$L$2+(Tabela1[[#This Row],[days]]/2000+0.75)*(IF(Tabela1[[#This Row],[real]]&gt;Tabela1[[#This Row],[AV2]],0.4*Tabela1[[#This Row],[real]]+0.6*Tabela1[[#This Row],[AV2]],Tabela1[[#This Row],[AV2]]))</f>
        <v>3.2385617779323868</v>
      </c>
      <c r="S2652" s="42">
        <f>Tabela1[[#This Row],[real]]-Tabela1[[#This Row],[AV2]]</f>
        <v>-0.13023989241234268</v>
      </c>
      <c r="T2652" s="64">
        <f>Tabela1[[#This Row],[real]]/Tabela1[[#This Row],[AV2]]</f>
        <v>0.95978465092134435</v>
      </c>
      <c r="U2652" s="168">
        <v>42998</v>
      </c>
      <c r="V2652" s="191" t="s">
        <v>4831</v>
      </c>
      <c r="W2652" s="191"/>
    </row>
    <row r="2653" spans="1:23" x14ac:dyDescent="0.2">
      <c r="A2653" s="65">
        <v>40155</v>
      </c>
      <c r="B2653" s="65" t="s">
        <v>826</v>
      </c>
      <c r="C2653" s="65" t="s">
        <v>5933</v>
      </c>
      <c r="D2653" s="39"/>
      <c r="E2653" s="41">
        <v>3.3914412313731832</v>
      </c>
      <c r="F2653" s="116">
        <v>1996</v>
      </c>
      <c r="G26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3" s="311"/>
      <c r="I2653" s="41">
        <v>0.78999999999999992</v>
      </c>
      <c r="J2653" s="23">
        <f>(Tabela1[[#This Row],[real]]-1)^3/Tabela1[[#This Row],[Z]]*0.00002</f>
        <v>3.4624382960314344E-4</v>
      </c>
      <c r="K2653" s="66">
        <v>3045.4791363286467</v>
      </c>
      <c r="L2653" s="66">
        <v>5207.7157687994722</v>
      </c>
      <c r="M2653" s="67">
        <v>42409</v>
      </c>
      <c r="N2653" s="22">
        <f>IF(Tabela1[[#This Row],[Entry]]=$B$1,Tabela1[[#This Row],[real]],Tabela1[[#This Row],[L2]]/Tabela1[[#This Row],[days2]])</f>
        <v>3.4621679884387215</v>
      </c>
      <c r="O2653" s="42">
        <f>IF(Tabela1[[#This Row],[Entry]]=$B$1,Tabela1[[#This Row],[real]],Tabela1[[#This Row],[L]]/($B$1-Tabela1[[#This Row],[Entry]]))</f>
        <v>3.4556839872591056</v>
      </c>
      <c r="P2653" s="115">
        <v>879.64510864246586</v>
      </c>
      <c r="Q2653" s="43">
        <f>MIN(500,$B$1-Tabela1[[#This Row],[Entry]])</f>
        <v>500</v>
      </c>
      <c r="R2653" s="41">
        <f>(0.25-Tabela1[[#This Row],[days]]/2000)*$L$2+(Tabela1[[#This Row],[days]]/2000+0.75)*(IF(Tabela1[[#This Row],[real]]&gt;Tabela1[[#This Row],[AV2]],0.4*Tabela1[[#This Row],[real]]+0.6*Tabela1[[#This Row],[AV2]],Tabela1[[#This Row],[AV2]]))</f>
        <v>3.4621679884387215</v>
      </c>
      <c r="S2653" s="42">
        <f>Tabela1[[#This Row],[real]]-Tabela1[[#This Row],[AV2]]</f>
        <v>-7.0726757065538326E-2</v>
      </c>
      <c r="T2653" s="64">
        <f>Tabela1[[#This Row],[real]]/Tabela1[[#This Row],[AV2]]</f>
        <v>0.97957154092415</v>
      </c>
      <c r="U2653" s="172">
        <v>42996</v>
      </c>
      <c r="V2653" s="191" t="s">
        <v>5064</v>
      </c>
      <c r="W2653" s="191"/>
    </row>
    <row r="2654" spans="1:23" x14ac:dyDescent="0.2">
      <c r="A2654" s="65">
        <v>2672</v>
      </c>
      <c r="B2654" s="65" t="s">
        <v>2455</v>
      </c>
      <c r="C2654" s="65" t="s">
        <v>1609</v>
      </c>
      <c r="D2654" s="39"/>
      <c r="E2654" s="41">
        <v>2.6872790850495623</v>
      </c>
      <c r="F2654" s="116">
        <v>1987</v>
      </c>
      <c r="G26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4" s="39"/>
      <c r="I2654" s="41">
        <v>0.67999999999999994</v>
      </c>
      <c r="J2654" s="23">
        <f>(Tabela1[[#This Row],[real]]-1)^3/Tabela1[[#This Row],[Z]]*0.00002</f>
        <v>1.4128037939451507E-4</v>
      </c>
      <c r="K2654" s="66">
        <v>2411.0678153907929</v>
      </c>
      <c r="L2654" s="66">
        <v>4136.8324941224619</v>
      </c>
      <c r="M2654" s="67">
        <v>42409</v>
      </c>
      <c r="N2654" s="22">
        <f>IF(Tabela1[[#This Row],[Entry]]=$B$1,Tabela1[[#This Row],[real]],Tabela1[[#This Row],[L2]]/Tabela1[[#This Row],[days2]])</f>
        <v>2.7409551780623587</v>
      </c>
      <c r="O2654" s="42">
        <f>IF(Tabela1[[#This Row],[Entry]]=$B$1,Tabela1[[#This Row],[real]],Tabela1[[#This Row],[L]]/($B$1-Tabela1[[#This Row],[Entry]]))</f>
        <v>2.7450779655756219</v>
      </c>
      <c r="P2654" s="115">
        <v>879.64510864246586</v>
      </c>
      <c r="Q2654" s="43">
        <f>MIN(500,$B$1-Tabela1[[#This Row],[Entry]])</f>
        <v>500</v>
      </c>
      <c r="R2654" s="41">
        <f>(0.25-Tabela1[[#This Row],[days]]/2000)*$L$2+(Tabela1[[#This Row],[days]]/2000+0.75)*(IF(Tabela1[[#This Row],[real]]&gt;Tabela1[[#This Row],[AV2]],0.4*Tabela1[[#This Row],[real]]+0.6*Tabela1[[#This Row],[AV2]],Tabela1[[#This Row],[AV2]]))</f>
        <v>2.7409551780623587</v>
      </c>
      <c r="S2654" s="42">
        <f>Tabela1[[#This Row],[real]]-Tabela1[[#This Row],[AV2]]</f>
        <v>-5.3676093012796411E-2</v>
      </c>
      <c r="T2654" s="64">
        <f>Tabela1[[#This Row],[real]]/Tabela1[[#This Row],[AV2]]</f>
        <v>0.98041701176203067</v>
      </c>
      <c r="U2654" s="168">
        <v>42995</v>
      </c>
      <c r="V2654" s="191" t="s">
        <v>4487</v>
      </c>
      <c r="W2654" s="191"/>
    </row>
    <row r="2655" spans="1:23" x14ac:dyDescent="0.2">
      <c r="A2655" s="65">
        <v>7764</v>
      </c>
      <c r="B2655" s="65" t="s">
        <v>1548</v>
      </c>
      <c r="C2655" s="65" t="s">
        <v>1549</v>
      </c>
      <c r="D2655" s="39"/>
      <c r="E2655" s="41">
        <v>3.0536092897151077</v>
      </c>
      <c r="F2655" s="116">
        <v>1971</v>
      </c>
      <c r="G26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5" s="39"/>
      <c r="I2655" s="41">
        <v>0.61999999999999988</v>
      </c>
      <c r="J2655" s="23">
        <f>(Tabela1[[#This Row],[real]]-1)^3/Tabela1[[#This Row],[Z]]*0.00002</f>
        <v>2.7937771880582783E-4</v>
      </c>
      <c r="K2655" s="66">
        <v>2678.1219352045878</v>
      </c>
      <c r="L2655" s="66">
        <v>4554.8978424046954</v>
      </c>
      <c r="M2655" s="67">
        <v>42409</v>
      </c>
      <c r="N2655" s="22">
        <f>IF(Tabela1[[#This Row],[Entry]]=$B$1,Tabela1[[#This Row],[real]],Tabela1[[#This Row],[L2]]/Tabela1[[#This Row],[days2]])</f>
        <v>3.0445482034654474</v>
      </c>
      <c r="O2655" s="42">
        <f>IF(Tabela1[[#This Row],[Entry]]=$B$1,Tabela1[[#This Row],[real]],Tabela1[[#This Row],[L]]/($B$1-Tabela1[[#This Row],[Entry]]))</f>
        <v>3.0224935915094195</v>
      </c>
      <c r="P2655" s="115">
        <v>879.64510864246586</v>
      </c>
      <c r="Q2655" s="43">
        <f>MIN(500,$B$1-Tabela1[[#This Row],[Entry]])</f>
        <v>500</v>
      </c>
      <c r="R2655" s="41">
        <f>(0.25-Tabela1[[#This Row],[days]]/2000)*$L$2+(Tabela1[[#This Row],[days]]/2000+0.75)*(IF(Tabela1[[#This Row],[real]]&gt;Tabela1[[#This Row],[AV2]],0.4*Tabela1[[#This Row],[real]]+0.6*Tabela1[[#This Row],[AV2]],Tabela1[[#This Row],[AV2]]))</f>
        <v>3.0481726379653118</v>
      </c>
      <c r="S2655" s="42">
        <f>Tabela1[[#This Row],[real]]-Tabela1[[#This Row],[AV2]]</f>
        <v>9.0610862496602884E-3</v>
      </c>
      <c r="T2655" s="64">
        <f>Tabela1[[#This Row],[real]]/Tabela1[[#This Row],[AV2]]</f>
        <v>1.0029761677740383</v>
      </c>
      <c r="U2655" s="168">
        <v>42995</v>
      </c>
      <c r="V2655" s="191" t="s">
        <v>4403</v>
      </c>
      <c r="W2655" s="191"/>
    </row>
    <row r="2656" spans="1:23" x14ac:dyDescent="0.2">
      <c r="A2656" s="65">
        <v>5351162</v>
      </c>
      <c r="B2656" s="65" t="s">
        <v>2558</v>
      </c>
      <c r="C2656" s="65" t="s">
        <v>1348</v>
      </c>
      <c r="D2656" s="39"/>
      <c r="E2656" s="41">
        <v>2.6307386664702053</v>
      </c>
      <c r="F2656" s="116">
        <v>2014</v>
      </c>
      <c r="G26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6" s="39"/>
      <c r="I2656" s="41">
        <v>0.48</v>
      </c>
      <c r="J2656" s="23">
        <f>(Tabela1[[#This Row],[real]]-1)^3/Tabela1[[#This Row],[Z]]*0.00002</f>
        <v>1.8069322322328233E-4</v>
      </c>
      <c r="K2656" s="66">
        <v>2262.180717429017</v>
      </c>
      <c r="L2656" s="66">
        <v>3833.9772601002028</v>
      </c>
      <c r="M2656" s="67">
        <v>42409</v>
      </c>
      <c r="N2656" s="22">
        <f>IF(Tabela1[[#This Row],[Entry]]=$B$1,Tabela1[[#This Row],[real]],Tabela1[[#This Row],[L2]]/Tabela1[[#This Row],[days2]])</f>
        <v>2.5716970346372796</v>
      </c>
      <c r="O2656" s="42">
        <f>IF(Tabela1[[#This Row],[Entry]]=$B$1,Tabela1[[#This Row],[real]],Tabela1[[#This Row],[L]]/($B$1-Tabela1[[#This Row],[Entry]]))</f>
        <v>2.5441123159258145</v>
      </c>
      <c r="P2656" s="115">
        <v>879.64510864246586</v>
      </c>
      <c r="Q2656" s="43">
        <f>MIN(500,$B$1-Tabela1[[#This Row],[Entry]])</f>
        <v>500</v>
      </c>
      <c r="R2656" s="559">
        <f>(0.25-Tabela1[[#This Row],[days]]/2000)*$L$2+(Tabela1[[#This Row],[days]]/2000+0.75)*(IF(Tabela1[[#This Row],[real]]&gt;Tabela1[[#This Row],[AV2]],0.4*Tabela1[[#This Row],[real]]+0.6*Tabela1[[#This Row],[AV2]],Tabela1[[#This Row],[AV2]]))</f>
        <v>2.5953136873704499</v>
      </c>
      <c r="S2656" s="42">
        <f>Tabela1[[#This Row],[real]]-Tabela1[[#This Row],[AV2]]</f>
        <v>5.9041631832925656E-2</v>
      </c>
      <c r="T2656" s="64">
        <f>Tabela1[[#This Row],[real]]/Tabela1[[#This Row],[AV2]]</f>
        <v>1.0229582377075195</v>
      </c>
      <c r="U2656" s="168">
        <v>42993</v>
      </c>
      <c r="V2656" s="191" t="s">
        <v>4326</v>
      </c>
      <c r="W2656" s="191"/>
    </row>
    <row r="2657" spans="1:23" x14ac:dyDescent="0.2">
      <c r="A2657" s="75">
        <v>16921</v>
      </c>
      <c r="B2657" s="75" t="s">
        <v>651</v>
      </c>
      <c r="C2657" s="80" t="s">
        <v>3587</v>
      </c>
      <c r="D2657" s="76"/>
      <c r="E2657" s="77">
        <v>2.9409829939510419</v>
      </c>
      <c r="F2657" s="116">
        <v>1989</v>
      </c>
      <c r="G26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7" s="39"/>
      <c r="I2657" s="77">
        <v>0.42</v>
      </c>
      <c r="J2657" s="23">
        <f>(Tabela1[[#This Row],[real]]-1)^3/Tabela1[[#This Row],[Z]]*0.00002</f>
        <v>3.4821373394214458E-4</v>
      </c>
      <c r="K2657" s="112">
        <v>1901.9523562861757</v>
      </c>
      <c r="L2657" s="66">
        <v>2919.0106589847264</v>
      </c>
      <c r="M2657" s="79">
        <v>42993</v>
      </c>
      <c r="N2657" s="22">
        <f>IF(Tabela1[[#This Row],[Entry]]=$B$1,Tabela1[[#This Row],[real]],Tabela1[[#This Row],[L2]]/Tabela1[[#This Row],[days2]])</f>
        <v>3.1268444564778584</v>
      </c>
      <c r="O2657" s="64">
        <f>IF(Tabela1[[#This Row],[Entry]]=$B$1,Tabela1[[#This Row],[real]],Tabela1[[#This Row],[L]]/($B$1-Tabela1[[#This Row],[Entry]]))</f>
        <v>3.1625250909910361</v>
      </c>
      <c r="P2657" s="117">
        <v>608.26573971273706</v>
      </c>
      <c r="Q2657" s="78">
        <f>MIN(500,$B$1-Tabela1[[#This Row],[Entry]])</f>
        <v>500</v>
      </c>
      <c r="R2657" s="77">
        <f>(0.25-Tabela1[[#This Row],[days]]/2000)*$L$2+(Tabela1[[#This Row],[days]]/2000+0.75)*(IF(Tabela1[[#This Row],[real]]&gt;Tabela1[[#This Row],[AV2]],0.4*Tabela1[[#This Row],[real]]+0.6*Tabela1[[#This Row],[AV2]],Tabela1[[#This Row],[AV2]]))</f>
        <v>3.1268444564778584</v>
      </c>
      <c r="S2657" s="64">
        <f>Tabela1[[#This Row],[real]]-Tabela1[[#This Row],[AV2]]</f>
        <v>-0.18586146252681646</v>
      </c>
      <c r="T2657" s="64">
        <f>Tabela1[[#This Row],[real]]/Tabela1[[#This Row],[AV2]]</f>
        <v>0.94055941537425414</v>
      </c>
      <c r="U2657" s="168">
        <v>42993</v>
      </c>
      <c r="V2657" s="191" t="s">
        <v>4009</v>
      </c>
      <c r="W2657" s="191"/>
    </row>
    <row r="2658" spans="1:23" x14ac:dyDescent="0.2">
      <c r="A2658" s="65">
        <v>3136</v>
      </c>
      <c r="B2658" s="65" t="s">
        <v>120</v>
      </c>
      <c r="C2658" s="65" t="s">
        <v>845</v>
      </c>
      <c r="D2658" s="39"/>
      <c r="E2658" s="41">
        <v>3.148751106231241</v>
      </c>
      <c r="F2658" s="116">
        <v>1982</v>
      </c>
      <c r="G26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8" s="39"/>
      <c r="I2658" s="41">
        <v>0.47</v>
      </c>
      <c r="J2658" s="23">
        <f>(Tabela1[[#This Row],[real]]-1)^3/Tabela1[[#This Row],[Z]]*0.00002</f>
        <v>4.2217302229824287E-4</v>
      </c>
      <c r="K2658" s="66">
        <v>2872.1924783648942</v>
      </c>
      <c r="L2658" s="66">
        <v>4918.9619155497357</v>
      </c>
      <c r="M2658" s="67">
        <v>42409</v>
      </c>
      <c r="N2658" s="22">
        <f>IF(Tabela1[[#This Row],[Entry]]=$B$1,Tabela1[[#This Row],[real]],Tabela1[[#This Row],[L2]]/Tabela1[[#This Row],[days2]])</f>
        <v>3.2651718859637344</v>
      </c>
      <c r="O2658" s="42">
        <f>IF(Tabela1[[#This Row],[Entry]]=$B$1,Tabela1[[#This Row],[real]],Tabela1[[#This Row],[L]]/($B$1-Tabela1[[#This Row],[Entry]]))</f>
        <v>3.264075590942094</v>
      </c>
      <c r="P2658" s="115">
        <v>879.64510864246586</v>
      </c>
      <c r="Q2658" s="43">
        <f>MIN(500,$B$1-Tabela1[[#This Row],[Entry]])</f>
        <v>500</v>
      </c>
      <c r="R2658" s="41">
        <f>(0.25-Tabela1[[#This Row],[days]]/2000)*$L$2+(Tabela1[[#This Row],[days]]/2000+0.75)*(IF(Tabela1[[#This Row],[real]]&gt;Tabela1[[#This Row],[AV2]],0.4*Tabela1[[#This Row],[real]]+0.6*Tabela1[[#This Row],[AV2]],Tabela1[[#This Row],[AV2]]))</f>
        <v>3.2651718859637344</v>
      </c>
      <c r="S2658" s="42">
        <f>Tabela1[[#This Row],[real]]-Tabela1[[#This Row],[AV2]]</f>
        <v>-0.11642077973249343</v>
      </c>
      <c r="T2658" s="64">
        <f>Tabela1[[#This Row],[real]]/Tabela1[[#This Row],[AV2]]</f>
        <v>0.9643446704190487</v>
      </c>
      <c r="U2658" s="168">
        <v>42992</v>
      </c>
      <c r="V2658" s="191" t="s">
        <v>4466</v>
      </c>
      <c r="W2658" s="191"/>
    </row>
    <row r="2659" spans="1:23" x14ac:dyDescent="0.2">
      <c r="A2659" s="65">
        <v>2787325</v>
      </c>
      <c r="B2659" s="65" t="s">
        <v>194</v>
      </c>
      <c r="C2659" s="65" t="s">
        <v>354</v>
      </c>
      <c r="D2659" s="39"/>
      <c r="E2659" s="41">
        <v>2.952838388503416</v>
      </c>
      <c r="F2659" s="116">
        <v>2010</v>
      </c>
      <c r="G26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59" s="39"/>
      <c r="I2659" s="41">
        <v>0.5</v>
      </c>
      <c r="J2659" s="23">
        <f>(Tabela1[[#This Row],[real]]-1)^3/Tabela1[[#This Row],[Z]]*0.00002</f>
        <v>2.9789204279793741E-4</v>
      </c>
      <c r="K2659" s="66">
        <v>2611.1339138868238</v>
      </c>
      <c r="L2659" s="66">
        <v>4447.4596046227052</v>
      </c>
      <c r="M2659" s="67">
        <v>42409</v>
      </c>
      <c r="N2659" s="22">
        <f>IF(Tabela1[[#This Row],[Entry]]=$B$1,Tabela1[[#This Row],[real]],Tabela1[[#This Row],[L2]]/Tabela1[[#This Row],[days2]])</f>
        <v>2.9683947403703761</v>
      </c>
      <c r="O2659" s="42">
        <f>IF(Tabela1[[#This Row],[Entry]]=$B$1,Tabela1[[#This Row],[real]],Tabela1[[#This Row],[L]]/($B$1-Tabela1[[#This Row],[Entry]]))</f>
        <v>2.9512007993514966</v>
      </c>
      <c r="P2659" s="115">
        <v>879.64510864246586</v>
      </c>
      <c r="Q2659" s="43">
        <f>MIN(500,$B$1-Tabela1[[#This Row],[Entry]])</f>
        <v>500</v>
      </c>
      <c r="R265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2.9683947403703761</v>
      </c>
      <c r="S2659" s="42">
        <f>Tabela1[[#This Row],[real]]-Tabela1[[#This Row],[AV2]]</f>
        <v>-1.5556351866960139E-2</v>
      </c>
      <c r="T2659" s="64">
        <f>Tabela1[[#This Row],[real]]/Tabela1[[#This Row],[AV2]]</f>
        <v>0.99475933855582188</v>
      </c>
      <c r="U2659" s="168">
        <v>42991</v>
      </c>
      <c r="V2659" s="191" t="s">
        <v>3941</v>
      </c>
      <c r="W2659" s="191"/>
    </row>
    <row r="2660" spans="1:23" x14ac:dyDescent="0.2">
      <c r="A2660" s="65">
        <v>4144842</v>
      </c>
      <c r="B2660" s="65" t="s">
        <v>1370</v>
      </c>
      <c r="C2660" s="65" t="s">
        <v>1371</v>
      </c>
      <c r="D2660" s="39"/>
      <c r="E2660" s="41">
        <v>2.7930572464714047</v>
      </c>
      <c r="F2660" s="116">
        <v>2012</v>
      </c>
      <c r="G26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0" s="39"/>
      <c r="I2660" s="41">
        <v>0.47</v>
      </c>
      <c r="J2660" s="23">
        <f>(Tabela1[[#This Row],[real]]-1)^3/Tabela1[[#This Row],[Z]]*0.00002</f>
        <v>2.4530963365583281E-4</v>
      </c>
      <c r="K2660" s="66">
        <v>2383.4861062239952</v>
      </c>
      <c r="L2660" s="66">
        <v>4025.6463830360212</v>
      </c>
      <c r="M2660" s="67">
        <v>42409</v>
      </c>
      <c r="N2660" s="22">
        <f>IF(Tabela1[[#This Row],[Entry]]=$B$1,Tabela1[[#This Row],[real]],Tabela1[[#This Row],[L2]]/Tabela1[[#This Row],[days2]])</f>
        <v>2.7095996815151615</v>
      </c>
      <c r="O2660" s="42">
        <f>IF(Tabela1[[#This Row],[Entry]]=$B$1,Tabela1[[#This Row],[real]],Tabela1[[#This Row],[L]]/($B$1-Tabela1[[#This Row],[Entry]]))</f>
        <v>2.6712981971041945</v>
      </c>
      <c r="P2660" s="115">
        <v>879.64510864246586</v>
      </c>
      <c r="Q2660" s="43">
        <f>MIN(500,$B$1-Tabela1[[#This Row],[Entry]])</f>
        <v>500</v>
      </c>
      <c r="R2660" s="41">
        <f>(0.25-Tabela1[[#This Row],[days]]/2000)*$L$2+(Tabela1[[#This Row],[days]]/2000+0.75)*(IF(Tabela1[[#This Row],[real]]&gt;Tabela1[[#This Row],[AV2]],0.4*Tabela1[[#This Row],[real]]+0.6*Tabela1[[#This Row],[AV2]],Tabela1[[#This Row],[AV2]]))</f>
        <v>2.7429827074976587</v>
      </c>
      <c r="S2660" s="42">
        <f>Tabela1[[#This Row],[real]]-Tabela1[[#This Row],[AV2]]</f>
        <v>8.3457564956243235E-2</v>
      </c>
      <c r="T2660" s="64">
        <f>Tabela1[[#This Row],[real]]/Tabela1[[#This Row],[AV2]]</f>
        <v>1.0308006992787861</v>
      </c>
      <c r="U2660" s="168">
        <v>42990</v>
      </c>
      <c r="V2660" s="191" t="s">
        <v>4291</v>
      </c>
      <c r="W2660" s="191"/>
    </row>
    <row r="2661" spans="1:23" x14ac:dyDescent="0.2">
      <c r="A2661" s="65">
        <v>347184</v>
      </c>
      <c r="B2661" s="65" t="s">
        <v>1624</v>
      </c>
      <c r="C2661" s="65" t="s">
        <v>2459</v>
      </c>
      <c r="D2661" s="39"/>
      <c r="E2661" s="41">
        <v>2.9557848768474844</v>
      </c>
      <c r="F2661" s="116">
        <v>1999</v>
      </c>
      <c r="G26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1" s="39"/>
      <c r="I2661" s="41">
        <v>0.47</v>
      </c>
      <c r="J2661" s="23">
        <f>(Tabela1[[#This Row],[real]]-1)^3/Tabela1[[#This Row],[Z]]*0.00002</f>
        <v>3.1834306150247869E-4</v>
      </c>
      <c r="K2661" s="66">
        <v>2618.4692476232572</v>
      </c>
      <c r="L2661" s="66">
        <v>4459.0011667603703</v>
      </c>
      <c r="M2661" s="67">
        <v>42409</v>
      </c>
      <c r="N2661" s="22">
        <f>IF(Tabela1[[#This Row],[Entry]]=$B$1,Tabela1[[#This Row],[real]],Tabela1[[#This Row],[L2]]/Tabela1[[#This Row],[days2]])</f>
        <v>2.9767337098756506</v>
      </c>
      <c r="O2661" s="42">
        <f>IF(Tabela1[[#This Row],[Entry]]=$B$1,Tabela1[[#This Row],[real]],Tabela1[[#This Row],[L]]/($B$1-Tabela1[[#This Row],[Entry]]))</f>
        <v>2.9588594338157734</v>
      </c>
      <c r="P2661" s="115">
        <v>879.64510864246586</v>
      </c>
      <c r="Q2661" s="43">
        <f>MIN(500,$B$1-Tabela1[[#This Row],[Entry]])</f>
        <v>500</v>
      </c>
      <c r="R2661" s="41">
        <f>(0.25-Tabela1[[#This Row],[days]]/2000)*$L$2+(Tabela1[[#This Row],[days]]/2000+0.75)*(IF(Tabela1[[#This Row],[real]]&gt;Tabela1[[#This Row],[AV2]],0.4*Tabela1[[#This Row],[real]]+0.6*Tabela1[[#This Row],[AV2]],Tabela1[[#This Row],[AV2]]))</f>
        <v>2.9767337098756506</v>
      </c>
      <c r="S2661" s="42">
        <f>Tabela1[[#This Row],[real]]-Tabela1[[#This Row],[AV2]]</f>
        <v>-2.0948833028166192E-2</v>
      </c>
      <c r="T2661" s="64">
        <f>Tabela1[[#This Row],[real]]/Tabela1[[#This Row],[AV2]]</f>
        <v>0.99296247663717241</v>
      </c>
      <c r="U2661" s="168">
        <v>42990</v>
      </c>
      <c r="V2661" s="191" t="s">
        <v>4793</v>
      </c>
      <c r="W2661" s="191"/>
    </row>
    <row r="2662" spans="1:23" x14ac:dyDescent="0.2">
      <c r="A2662" s="65">
        <v>518785</v>
      </c>
      <c r="B2662" s="65" t="s">
        <v>831</v>
      </c>
      <c r="C2662" s="65" t="s">
        <v>2642</v>
      </c>
      <c r="D2662" s="39"/>
      <c r="E2662" s="41">
        <v>3.0202982455611509</v>
      </c>
      <c r="F2662" s="116">
        <v>1982</v>
      </c>
      <c r="G26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2" s="39"/>
      <c r="I2662" s="41">
        <v>0.7</v>
      </c>
      <c r="J2662" s="23">
        <f>(Tabela1[[#This Row],[real]]-1)^3/Tabela1[[#This Row],[Z]]*0.00002</f>
        <v>2.3560169778940579E-4</v>
      </c>
      <c r="K2662" s="66">
        <v>2787.4801607993054</v>
      </c>
      <c r="L2662" s="66">
        <v>4808.1716318497583</v>
      </c>
      <c r="M2662" s="67">
        <v>42409</v>
      </c>
      <c r="N2662" s="22">
        <f>IF(Tabela1[[#This Row],[Entry]]=$B$1,Tabela1[[#This Row],[real]],Tabela1[[#This Row],[L2]]/Tabela1[[#This Row],[days2]])</f>
        <v>3.1688690511803714</v>
      </c>
      <c r="O2662" s="42">
        <f>IF(Tabela1[[#This Row],[Entry]]=$B$1,Tabela1[[#This Row],[real]],Tabela1[[#This Row],[L]]/($B$1-Tabela1[[#This Row],[Entry]]))</f>
        <v>3.1905584816521291</v>
      </c>
      <c r="P2662" s="115">
        <v>879.64510864246586</v>
      </c>
      <c r="Q2662" s="43">
        <f>MIN(500,$B$1-Tabela1[[#This Row],[Entry]])</f>
        <v>500</v>
      </c>
      <c r="R2662" s="41">
        <f>(0.25-Tabela1[[#This Row],[days]]/2000)*$L$2+(Tabela1[[#This Row],[days]]/2000+0.75)*(IF(Tabela1[[#This Row],[real]]&gt;Tabela1[[#This Row],[AV2]],0.4*Tabela1[[#This Row],[real]]+0.6*Tabela1[[#This Row],[AV2]],Tabela1[[#This Row],[AV2]]))</f>
        <v>3.1688690511803714</v>
      </c>
      <c r="S2662" s="42">
        <f>Tabela1[[#This Row],[real]]-Tabela1[[#This Row],[AV2]]</f>
        <v>-0.14857080561922054</v>
      </c>
      <c r="T2662" s="64">
        <f>Tabela1[[#This Row],[real]]/Tabela1[[#This Row],[AV2]]</f>
        <v>0.95311551117460047</v>
      </c>
      <c r="U2662" s="168">
        <v>42990</v>
      </c>
      <c r="V2662" s="191" t="s">
        <v>4321</v>
      </c>
      <c r="W2662" s="191"/>
    </row>
    <row r="2663" spans="1:23" x14ac:dyDescent="0.2">
      <c r="A2663" s="65">
        <v>2473008</v>
      </c>
      <c r="B2663" s="65" t="s">
        <v>888</v>
      </c>
      <c r="C2663" s="65" t="s">
        <v>889</v>
      </c>
      <c r="D2663" s="39"/>
      <c r="E2663" s="41">
        <v>3.1108767674113813</v>
      </c>
      <c r="F2663" s="116">
        <v>2009</v>
      </c>
      <c r="G26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3" s="39"/>
      <c r="I2663" s="41">
        <v>0.77999999999999992</v>
      </c>
      <c r="J2663" s="23">
        <f>(Tabela1[[#This Row],[real]]-1)^3/Tabela1[[#This Row],[Z]]*0.00002</f>
        <v>2.4117041628859349E-4</v>
      </c>
      <c r="K2663" s="66">
        <v>2839.5806742582986</v>
      </c>
      <c r="L2663" s="66">
        <v>4884.7542934234734</v>
      </c>
      <c r="M2663" s="67">
        <v>42409</v>
      </c>
      <c r="N2663" s="22">
        <f>IF(Tabela1[[#This Row],[Entry]]=$B$1,Tabela1[[#This Row],[real]],Tabela1[[#This Row],[L2]]/Tabela1[[#This Row],[days2]])</f>
        <v>3.2280980663219419</v>
      </c>
      <c r="O2663" s="42">
        <f>IF(Tabela1[[#This Row],[Entry]]=$B$1,Tabela1[[#This Row],[real]],Tabela1[[#This Row],[L]]/($B$1-Tabela1[[#This Row],[Entry]]))</f>
        <v>3.2413764389007786</v>
      </c>
      <c r="P2663" s="115">
        <v>879.64510864246586</v>
      </c>
      <c r="Q2663" s="43">
        <f>MIN(500,$B$1-Tabela1[[#This Row],[Entry]])</f>
        <v>500</v>
      </c>
      <c r="R2663" s="41">
        <f>(0.25-Tabela1[[#This Row],[days]]/2000)*$L$2+(Tabela1[[#This Row],[days]]/2000+0.75)*(IF(Tabela1[[#This Row],[real]]&gt;Tabela1[[#This Row],[AV2]],0.4*Tabela1[[#This Row],[real]]+0.6*Tabela1[[#This Row],[AV2]],Tabela1[[#This Row],[AV2]]))</f>
        <v>3.2280980663219419</v>
      </c>
      <c r="S2663" s="42">
        <f>Tabela1[[#This Row],[real]]-Tabela1[[#This Row],[AV2]]</f>
        <v>-0.11722129891056055</v>
      </c>
      <c r="T2663" s="64">
        <f>Tabela1[[#This Row],[real]]/Tabela1[[#This Row],[AV2]]</f>
        <v>0.9636871939754541</v>
      </c>
      <c r="U2663" s="168">
        <v>42990</v>
      </c>
      <c r="V2663" s="191" t="s">
        <v>4007</v>
      </c>
      <c r="W2663" s="191"/>
    </row>
    <row r="2664" spans="1:23" x14ac:dyDescent="0.2">
      <c r="A2664" s="65">
        <v>1534060</v>
      </c>
      <c r="B2664" s="65" t="s">
        <v>414</v>
      </c>
      <c r="C2664" s="65" t="s">
        <v>414</v>
      </c>
      <c r="D2664" s="39"/>
      <c r="E2664" s="41">
        <v>3.1824369186050649</v>
      </c>
      <c r="F2664" s="116">
        <v>1981</v>
      </c>
      <c r="G26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4" s="39"/>
      <c r="I2664" s="41">
        <v>0.48</v>
      </c>
      <c r="J2664" s="23">
        <f>(Tabela1[[#This Row],[real]]-1)^3/Tabela1[[#This Row],[Z]]*0.00002</f>
        <v>4.3312560369461299E-4</v>
      </c>
      <c r="K2664" s="66">
        <v>2803.916841712075</v>
      </c>
      <c r="L2664" s="66">
        <v>4757.6959295133192</v>
      </c>
      <c r="M2664" s="67">
        <v>42409</v>
      </c>
      <c r="N2664" s="22">
        <f>IF(Tabela1[[#This Row],[Entry]]=$B$1,Tabela1[[#This Row],[real]],Tabela1[[#This Row],[L2]]/Tabela1[[#This Row],[days2]])</f>
        <v>3.1875546332989781</v>
      </c>
      <c r="O2664" s="42">
        <f>IF(Tabela1[[#This Row],[Entry]]=$B$1,Tabela1[[#This Row],[real]],Tabela1[[#This Row],[L]]/($B$1-Tabela1[[#This Row],[Entry]]))</f>
        <v>3.1570643195177963</v>
      </c>
      <c r="P2664" s="115">
        <v>879.64510864246586</v>
      </c>
      <c r="Q2664" s="43">
        <f>MIN(500,$B$1-Tabela1[[#This Row],[Entry]])</f>
        <v>500</v>
      </c>
      <c r="R2664" s="41">
        <f>(0.25-Tabela1[[#This Row],[days]]/2000)*$L$2+(Tabela1[[#This Row],[days]]/2000+0.75)*(IF(Tabela1[[#This Row],[real]]&gt;Tabela1[[#This Row],[AV2]],0.4*Tabela1[[#This Row],[real]]+0.6*Tabela1[[#This Row],[AV2]],Tabela1[[#This Row],[AV2]]))</f>
        <v>3.1875546332989781</v>
      </c>
      <c r="S2664" s="42">
        <f>Tabela1[[#This Row],[real]]-Tabela1[[#This Row],[AV2]]</f>
        <v>-5.1177146939132001E-3</v>
      </c>
      <c r="T2664" s="64">
        <f>Tabela1[[#This Row],[real]]/Tabela1[[#This Row],[AV2]]</f>
        <v>0.99839446996752601</v>
      </c>
      <c r="U2664" s="168">
        <v>42990</v>
      </c>
      <c r="V2664" s="191" t="s">
        <v>4532</v>
      </c>
      <c r="W2664" s="191"/>
    </row>
    <row r="2665" spans="1:23" x14ac:dyDescent="0.2">
      <c r="A2665" s="65">
        <v>4067</v>
      </c>
      <c r="B2665" s="65" t="s">
        <v>642</v>
      </c>
      <c r="C2665" s="65" t="s">
        <v>1608</v>
      </c>
      <c r="D2665" s="39"/>
      <c r="E2665" s="41">
        <v>3.1806257510968732</v>
      </c>
      <c r="F2665" s="116">
        <v>1992</v>
      </c>
      <c r="G26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5" s="39"/>
      <c r="I2665" s="41">
        <v>0.76999999999999991</v>
      </c>
      <c r="J2665" s="23">
        <f>(Tabela1[[#This Row],[real]]-1)^3/Tabela1[[#This Row],[Z]]*0.00002</f>
        <v>2.6932872778220185E-4</v>
      </c>
      <c r="K2665" s="66">
        <v>2767.0810641194794</v>
      </c>
      <c r="L2665" s="66">
        <v>4698.9752900403455</v>
      </c>
      <c r="M2665" s="67">
        <v>42409</v>
      </c>
      <c r="N2665" s="22">
        <f>IF(Tabela1[[#This Row],[Entry]]=$B$1,Tabela1[[#This Row],[real]],Tabela1[[#This Row],[L2]]/Tabela1[[#This Row],[days2]])</f>
        <v>3.1456789072468623</v>
      </c>
      <c r="O2665" s="42">
        <f>IF(Tabela1[[#This Row],[Entry]]=$B$1,Tabela1[[#This Row],[real]],Tabela1[[#This Row],[L]]/($B$1-Tabela1[[#This Row],[Entry]]))</f>
        <v>3.1180990643930628</v>
      </c>
      <c r="P2665" s="115">
        <v>879.64510864246586</v>
      </c>
      <c r="Q2665" s="43">
        <f>MIN(500,$B$1-Tabela1[[#This Row],[Entry]])</f>
        <v>500</v>
      </c>
      <c r="R2665" s="41">
        <f>(0.25-Tabela1[[#This Row],[days]]/2000)*$L$2+(Tabela1[[#This Row],[days]]/2000+0.75)*(IF(Tabela1[[#This Row],[real]]&gt;Tabela1[[#This Row],[AV2]],0.4*Tabela1[[#This Row],[real]]+0.6*Tabela1[[#This Row],[AV2]],Tabela1[[#This Row],[AV2]]))</f>
        <v>3.1596576447868667</v>
      </c>
      <c r="S2665" s="42">
        <f>Tabela1[[#This Row],[real]]-Tabela1[[#This Row],[AV2]]</f>
        <v>3.49468438500109E-2</v>
      </c>
      <c r="T2665" s="64">
        <f>Tabela1[[#This Row],[real]]/Tabela1[[#This Row],[AV2]]</f>
        <v>1.0111094758493953</v>
      </c>
      <c r="U2665" s="168">
        <v>42989</v>
      </c>
      <c r="V2665" s="191" t="s">
        <v>4551</v>
      </c>
      <c r="W2665" s="191"/>
    </row>
    <row r="2666" spans="1:23" x14ac:dyDescent="0.2">
      <c r="A2666" s="65">
        <v>1884636</v>
      </c>
      <c r="B2666" s="65" t="s">
        <v>1646</v>
      </c>
      <c r="C2666" s="65" t="s">
        <v>1646</v>
      </c>
      <c r="D2666" s="39"/>
      <c r="E2666" s="41">
        <v>2.9063663369439441</v>
      </c>
      <c r="F2666" s="116">
        <v>2008</v>
      </c>
      <c r="G26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6" s="39"/>
      <c r="I2666" s="41">
        <v>0.47</v>
      </c>
      <c r="J2666" s="23">
        <f>(Tabela1[[#This Row],[real]]-1)^3/Tabela1[[#This Row],[Z]]*0.00002</f>
        <v>2.9481611529935301E-4</v>
      </c>
      <c r="K2666" s="66">
        <v>2579.7273250192593</v>
      </c>
      <c r="L2666" s="66">
        <v>4398.0517374895244</v>
      </c>
      <c r="M2666" s="67">
        <v>42409</v>
      </c>
      <c r="N2666" s="22">
        <f>IF(Tabela1[[#This Row],[Entry]]=$B$1,Tabela1[[#This Row],[real]],Tabela1[[#This Row],[L2]]/Tabela1[[#This Row],[days2]])</f>
        <v>2.9326910360480349</v>
      </c>
      <c r="O2666" s="42">
        <f>IF(Tabela1[[#This Row],[Entry]]=$B$1,Tabela1[[#This Row],[real]],Tabela1[[#This Row],[L]]/($B$1-Tabela1[[#This Row],[Entry]]))</f>
        <v>2.918415220630076</v>
      </c>
      <c r="P2666" s="115">
        <v>879.64510864246586</v>
      </c>
      <c r="Q2666" s="43">
        <f>MIN(500,$B$1-Tabela1[[#This Row],[Entry]])</f>
        <v>500</v>
      </c>
      <c r="R2666" s="41">
        <f>(0.25-Tabela1[[#This Row],[days]]/2000)*$L$2+(Tabela1[[#This Row],[days]]/2000+0.75)*(IF(Tabela1[[#This Row],[real]]&gt;Tabela1[[#This Row],[AV2]],0.4*Tabela1[[#This Row],[real]]+0.6*Tabela1[[#This Row],[AV2]],Tabela1[[#This Row],[AV2]]))</f>
        <v>2.9326910360480349</v>
      </c>
      <c r="S2666" s="42">
        <f>Tabela1[[#This Row],[real]]-Tabela1[[#This Row],[AV2]]</f>
        <v>-2.6324699104090854E-2</v>
      </c>
      <c r="T2666" s="64">
        <f>Tabela1[[#This Row],[real]]/Tabela1[[#This Row],[AV2]]</f>
        <v>0.99102370526573957</v>
      </c>
      <c r="U2666" s="168">
        <v>42988</v>
      </c>
      <c r="V2666" s="191" t="s">
        <v>4593</v>
      </c>
      <c r="W2666" s="191"/>
    </row>
    <row r="2667" spans="1:23" x14ac:dyDescent="0.2">
      <c r="A2667" s="65">
        <v>36494</v>
      </c>
      <c r="B2667" s="65" t="s">
        <v>860</v>
      </c>
      <c r="C2667" s="65" t="s">
        <v>860</v>
      </c>
      <c r="D2667" s="39"/>
      <c r="E2667" s="41">
        <v>2.9499090572229245</v>
      </c>
      <c r="F2667" s="116">
        <v>1970</v>
      </c>
      <c r="G26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7" s="39"/>
      <c r="I2667" s="41">
        <v>0.74999999999999989</v>
      </c>
      <c r="J2667" s="23">
        <f>(Tabela1[[#This Row],[real]]-1)^3/Tabela1[[#This Row],[Z]]*0.00002</f>
        <v>1.9770233649740545E-4</v>
      </c>
      <c r="K2667" s="66">
        <v>2726.8125289815507</v>
      </c>
      <c r="L2667" s="66">
        <v>4708.9116097409069</v>
      </c>
      <c r="M2667" s="67">
        <v>42409</v>
      </c>
      <c r="N2667" s="22">
        <f>IF(Tabela1[[#This Row],[Entry]]=$B$1,Tabela1[[#This Row],[real]],Tabela1[[#This Row],[L2]]/Tabela1[[#This Row],[days2]])</f>
        <v>3.0999007465519495</v>
      </c>
      <c r="O2667" s="42">
        <f>IF(Tabela1[[#This Row],[Entry]]=$B$1,Tabela1[[#This Row],[real]],Tabela1[[#This Row],[L]]/($B$1-Tabela1[[#This Row],[Entry]]))</f>
        <v>3.1246925081226986</v>
      </c>
      <c r="P2667" s="115">
        <v>879.64510864246586</v>
      </c>
      <c r="Q2667" s="43">
        <f>MIN(500,$B$1-Tabela1[[#This Row],[Entry]])</f>
        <v>500</v>
      </c>
      <c r="R2667" s="41">
        <f>(0.25-Tabela1[[#This Row],[days]]/2000)*$L$2+(Tabela1[[#This Row],[days]]/2000+0.75)*(IF(Tabela1[[#This Row],[real]]&gt;Tabela1[[#This Row],[AV2]],0.4*Tabela1[[#This Row],[real]]+0.6*Tabela1[[#This Row],[AV2]],Tabela1[[#This Row],[AV2]]))</f>
        <v>3.0999007465519495</v>
      </c>
      <c r="S2667" s="42">
        <f>Tabela1[[#This Row],[real]]-Tabela1[[#This Row],[AV2]]</f>
        <v>-0.14999168932902496</v>
      </c>
      <c r="T2667" s="64">
        <f>Tabela1[[#This Row],[real]]/Tabela1[[#This Row],[AV2]]</f>
        <v>0.95161403490229091</v>
      </c>
      <c r="U2667" s="168">
        <v>42988</v>
      </c>
      <c r="V2667" s="191" t="s">
        <v>5114</v>
      </c>
      <c r="W2667" s="191"/>
    </row>
    <row r="2668" spans="1:23" x14ac:dyDescent="0.2">
      <c r="A2668" s="65">
        <v>18082</v>
      </c>
      <c r="B2668" s="65" t="s">
        <v>1592</v>
      </c>
      <c r="C2668" s="65" t="s">
        <v>1593</v>
      </c>
      <c r="D2668" s="39"/>
      <c r="E2668" s="41">
        <v>3.0024433367114427</v>
      </c>
      <c r="F2668" s="116">
        <v>2002</v>
      </c>
      <c r="G26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8" s="39"/>
      <c r="I2668" s="41">
        <v>0.69</v>
      </c>
      <c r="J2668" s="23">
        <f>(Tabela1[[#This Row],[real]]-1)^3/Tabela1[[#This Row],[Z]]*0.00002</f>
        <v>2.3273495288375331E-4</v>
      </c>
      <c r="K2668" s="66">
        <v>2637.3751789596099</v>
      </c>
      <c r="L2668" s="66">
        <v>4491.9377538954332</v>
      </c>
      <c r="M2668" s="67">
        <v>42409</v>
      </c>
      <c r="N2668" s="22">
        <f>IF(Tabela1[[#This Row],[Entry]]=$B$1,Tabela1[[#This Row],[real]],Tabela1[[#This Row],[L2]]/Tabela1[[#This Row],[days2]])</f>
        <v>2.9982263904471709</v>
      </c>
      <c r="O2668" s="42">
        <f>IF(Tabela1[[#This Row],[Entry]]=$B$1,Tabela1[[#This Row],[real]],Tabela1[[#This Row],[L]]/($B$1-Tabela1[[#This Row],[Entry]]))</f>
        <v>2.9807151651595443</v>
      </c>
      <c r="P2668" s="115">
        <v>879.64510864246586</v>
      </c>
      <c r="Q2668" s="43">
        <f>MIN(500,$B$1-Tabela1[[#This Row],[Entry]])</f>
        <v>500</v>
      </c>
      <c r="R2668" s="41">
        <f>(0.25-Tabela1[[#This Row],[days]]/2000)*$L$2+(Tabela1[[#This Row],[days]]/2000+0.75)*(IF(Tabela1[[#This Row],[real]]&gt;Tabela1[[#This Row],[AV2]],0.4*Tabela1[[#This Row],[real]]+0.6*Tabela1[[#This Row],[AV2]],Tabela1[[#This Row],[AV2]]))</f>
        <v>2.9999131689528795</v>
      </c>
      <c r="S2668" s="42">
        <f>Tabela1[[#This Row],[real]]-Tabela1[[#This Row],[AV2]]</f>
        <v>4.2169462642718258E-3</v>
      </c>
      <c r="T2668" s="64">
        <f>Tabela1[[#This Row],[real]]/Tabela1[[#This Row],[AV2]]</f>
        <v>1.0014064802703717</v>
      </c>
      <c r="U2668" s="168">
        <v>42988</v>
      </c>
      <c r="V2668" s="191" t="s">
        <v>4775</v>
      </c>
      <c r="W2668" s="191"/>
    </row>
    <row r="2669" spans="1:23" x14ac:dyDescent="0.2">
      <c r="A2669" s="65">
        <v>474362</v>
      </c>
      <c r="B2669" s="65" t="s">
        <v>818</v>
      </c>
      <c r="C2669" s="65" t="s">
        <v>819</v>
      </c>
      <c r="D2669" s="39"/>
      <c r="E2669" s="41">
        <v>3.3145242465279492</v>
      </c>
      <c r="F2669" s="116">
        <v>2006</v>
      </c>
      <c r="G26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69" s="39"/>
      <c r="I2669" s="41">
        <v>0.78999999999999992</v>
      </c>
      <c r="J2669" s="23">
        <f>(Tabela1[[#This Row],[real]]-1)^3/Tabela1[[#This Row],[Z]]*0.00002</f>
        <v>3.1389768195264187E-4</v>
      </c>
      <c r="K2669" s="66">
        <v>2984.6793189816926</v>
      </c>
      <c r="L2669" s="66">
        <v>5110.5759119554959</v>
      </c>
      <c r="M2669" s="67">
        <v>42409</v>
      </c>
      <c r="N2669" s="22">
        <f>IF(Tabela1[[#This Row],[Entry]]=$B$1,Tabela1[[#This Row],[real]],Tabela1[[#This Row],[L2]]/Tabela1[[#This Row],[days2]])</f>
        <v>3.3930494123793551</v>
      </c>
      <c r="O2669" s="42">
        <f>IF(Tabela1[[#This Row],[Entry]]=$B$1,Tabela1[[#This Row],[real]],Tabela1[[#This Row],[L]]/($B$1-Tabela1[[#This Row],[Entry]]))</f>
        <v>3.3912248918085575</v>
      </c>
      <c r="P2669" s="115">
        <v>879.64510864246586</v>
      </c>
      <c r="Q2669" s="43">
        <f>MIN(500,$B$1-Tabela1[[#This Row],[Entry]])</f>
        <v>500</v>
      </c>
      <c r="R2669" s="41">
        <f>(0.25-Tabela1[[#This Row],[days]]/2000)*$L$2+(Tabela1[[#This Row],[days]]/2000+0.75)*(IF(Tabela1[[#This Row],[real]]&gt;Tabela1[[#This Row],[AV2]],0.4*Tabela1[[#This Row],[real]]+0.6*Tabela1[[#This Row],[AV2]],Tabela1[[#This Row],[AV2]]))</f>
        <v>3.3930494123793551</v>
      </c>
      <c r="S2669" s="42">
        <f>Tabela1[[#This Row],[real]]-Tabela1[[#This Row],[AV2]]</f>
        <v>-7.8525165851405898E-2</v>
      </c>
      <c r="T2669" s="64">
        <f>Tabela1[[#This Row],[real]]/Tabela1[[#This Row],[AV2]]</f>
        <v>0.97685705207683948</v>
      </c>
      <c r="U2669" s="168">
        <v>42988</v>
      </c>
      <c r="V2669" s="191" t="s">
        <v>4618</v>
      </c>
      <c r="W2669" s="191"/>
    </row>
    <row r="2670" spans="1:23" x14ac:dyDescent="0.2">
      <c r="A2670" s="65">
        <v>118175</v>
      </c>
      <c r="B2670" s="65" t="s">
        <v>1013</v>
      </c>
      <c r="C2670" s="65" t="s">
        <v>1532</v>
      </c>
      <c r="D2670" s="39"/>
      <c r="E2670" s="41">
        <v>2.9548786118576738</v>
      </c>
      <c r="F2670" s="116">
        <v>1998</v>
      </c>
      <c r="G26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0" s="39"/>
      <c r="I2670" s="41">
        <v>0.7</v>
      </c>
      <c r="J2670" s="23">
        <f>(Tabela1[[#This Row],[real]]-1)^3/Tabela1[[#This Row],[Z]]*0.00002</f>
        <v>2.1344763188215542E-4</v>
      </c>
      <c r="K2670" s="66">
        <v>2665.7398629964705</v>
      </c>
      <c r="L2670" s="66">
        <v>4574.1132680221372</v>
      </c>
      <c r="M2670" s="67">
        <v>42409</v>
      </c>
      <c r="N2670" s="22">
        <f>IF(Tabela1[[#This Row],[Entry]]=$B$1,Tabela1[[#This Row],[real]],Tabela1[[#This Row],[L2]]/Tabela1[[#This Row],[days2]])</f>
        <v>3.0304719901307013</v>
      </c>
      <c r="O2670" s="42">
        <f>IF(Tabela1[[#This Row],[Entry]]=$B$1,Tabela1[[#This Row],[real]],Tabela1[[#This Row],[L]]/($B$1-Tabela1[[#This Row],[Entry]]))</f>
        <v>3.0352443716138935</v>
      </c>
      <c r="P2670" s="115">
        <v>879.64510864246586</v>
      </c>
      <c r="Q2670" s="43">
        <f>MIN(500,$B$1-Tabela1[[#This Row],[Entry]])</f>
        <v>500</v>
      </c>
      <c r="R2670" s="41">
        <f>(0.25-Tabela1[[#This Row],[days]]/2000)*$L$2+(Tabela1[[#This Row],[days]]/2000+0.75)*(IF(Tabela1[[#This Row],[real]]&gt;Tabela1[[#This Row],[AV2]],0.4*Tabela1[[#This Row],[real]]+0.6*Tabela1[[#This Row],[AV2]],Tabela1[[#This Row],[AV2]]))</f>
        <v>3.0304719901307013</v>
      </c>
      <c r="S2670" s="42">
        <f>Tabela1[[#This Row],[real]]-Tabela1[[#This Row],[AV2]]</f>
        <v>-7.5593378273027589E-2</v>
      </c>
      <c r="T2670" s="64">
        <f>Tabela1[[#This Row],[real]]/Tabela1[[#This Row],[AV2]]</f>
        <v>0.97505557598974302</v>
      </c>
      <c r="U2670" s="168">
        <v>42987</v>
      </c>
      <c r="V2670" s="191" t="s">
        <v>4640</v>
      </c>
      <c r="W2670" s="191"/>
    </row>
    <row r="2671" spans="1:23" x14ac:dyDescent="0.2">
      <c r="A2671" s="65">
        <v>5644744</v>
      </c>
      <c r="B2671" s="65" t="s">
        <v>145</v>
      </c>
      <c r="C2671" s="65" t="s">
        <v>1534</v>
      </c>
      <c r="D2671" s="39"/>
      <c r="E2671" s="41">
        <v>2.9770802596094685</v>
      </c>
      <c r="F2671" s="116">
        <v>2014</v>
      </c>
      <c r="G26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1" s="39"/>
      <c r="I2671" s="41">
        <v>0.53999999999999992</v>
      </c>
      <c r="J2671" s="23">
        <f>(Tabela1[[#This Row],[real]]-1)^3/Tabela1[[#This Row],[Z]]*0.00002</f>
        <v>2.8622603563848467E-4</v>
      </c>
      <c r="K2671" s="66">
        <v>2616.1965106678281</v>
      </c>
      <c r="L2671" s="66">
        <v>4450.2838290936807</v>
      </c>
      <c r="M2671" s="67">
        <v>42409</v>
      </c>
      <c r="N2671" s="22">
        <f>IF(Tabela1[[#This Row],[Entry]]=$B$1,Tabela1[[#This Row],[real]],Tabela1[[#This Row],[L2]]/Tabela1[[#This Row],[days2]])</f>
        <v>2.974150012276358</v>
      </c>
      <c r="O2671" s="42">
        <f>IF(Tabela1[[#This Row],[Entry]]=$B$1,Tabela1[[#This Row],[real]],Tabela1[[#This Row],[L]]/($B$1-Tabela1[[#This Row],[Entry]]))</f>
        <v>2.9530748700024425</v>
      </c>
      <c r="P2671" s="115">
        <v>879.64510864246586</v>
      </c>
      <c r="Q2671" s="43">
        <f>MIN(500,$B$1-Tabela1[[#This Row],[Entry]])</f>
        <v>500</v>
      </c>
      <c r="R2671" s="41">
        <f>(0.25-Tabela1[[#This Row],[days]]/2000)*$L$2+(Tabela1[[#This Row],[days]]/2000+0.75)*(IF(Tabela1[[#This Row],[real]]&gt;Tabela1[[#This Row],[AV2]],0.4*Tabela1[[#This Row],[real]]+0.6*Tabela1[[#This Row],[AV2]],Tabela1[[#This Row],[AV2]]))</f>
        <v>2.9753221112096022</v>
      </c>
      <c r="S2671" s="42">
        <f>Tabela1[[#This Row],[real]]-Tabela1[[#This Row],[AV2]]</f>
        <v>2.9302473331105361E-3</v>
      </c>
      <c r="T2671" s="64">
        <f>Tabela1[[#This Row],[real]]/Tabela1[[#This Row],[AV2]]</f>
        <v>1.0009852385794313</v>
      </c>
      <c r="U2671" s="168">
        <v>42987</v>
      </c>
      <c r="V2671" s="191" t="s">
        <v>5173</v>
      </c>
      <c r="W2671" s="191"/>
    </row>
    <row r="2672" spans="1:23" x14ac:dyDescent="0.2">
      <c r="A2672" s="65">
        <v>17289</v>
      </c>
      <c r="B2672" s="65" t="s">
        <v>1521</v>
      </c>
      <c r="C2672" s="65" t="s">
        <v>2725</v>
      </c>
      <c r="D2672" s="39"/>
      <c r="E2672" s="41">
        <v>3.0751473290429909</v>
      </c>
      <c r="F2672" s="116">
        <v>1981</v>
      </c>
      <c r="G26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2" s="39"/>
      <c r="I2672" s="41">
        <v>0.64999999999999991</v>
      </c>
      <c r="J2672" s="23">
        <f>(Tabela1[[#This Row],[real]]-1)^3/Tabela1[[#This Row],[Z]]*0.00002</f>
        <v>2.7495615510628554E-4</v>
      </c>
      <c r="K2672" s="66">
        <v>2691.0389051484253</v>
      </c>
      <c r="L2672" s="66">
        <v>4575.0102059274741</v>
      </c>
      <c r="M2672" s="67">
        <v>42409</v>
      </c>
      <c r="N2672" s="22">
        <f>IF(Tabela1[[#This Row],[Entry]]=$B$1,Tabela1[[#This Row],[real]],Tabela1[[#This Row],[L2]]/Tabela1[[#This Row],[days2]])</f>
        <v>3.0592325003676062</v>
      </c>
      <c r="O2672" s="42">
        <f>IF(Tabela1[[#This Row],[Entry]]=$B$1,Tabela1[[#This Row],[real]],Tabela1[[#This Row],[L]]/($B$1-Tabela1[[#This Row],[Entry]]))</f>
        <v>3.0358395527056894</v>
      </c>
      <c r="P2672" s="115">
        <v>879.64510864246586</v>
      </c>
      <c r="Q2672" s="43">
        <f>MIN(500,$B$1-Tabela1[[#This Row],[Entry]])</f>
        <v>500</v>
      </c>
      <c r="R2672" s="41">
        <f>(0.25-Tabela1[[#This Row],[days]]/2000)*$L$2+(Tabela1[[#This Row],[days]]/2000+0.75)*(IF(Tabela1[[#This Row],[real]]&gt;Tabela1[[#This Row],[AV2]],0.4*Tabela1[[#This Row],[real]]+0.6*Tabela1[[#This Row],[AV2]],Tabela1[[#This Row],[AV2]]))</f>
        <v>3.0655984318377598</v>
      </c>
      <c r="S2672" s="42">
        <f>Tabela1[[#This Row],[real]]-Tabela1[[#This Row],[AV2]]</f>
        <v>1.591482867538474E-2</v>
      </c>
      <c r="T2672" s="64">
        <f>Tabela1[[#This Row],[real]]/Tabela1[[#This Row],[AV2]]</f>
        <v>1.0052022292105856</v>
      </c>
      <c r="U2672" s="168">
        <v>42987</v>
      </c>
      <c r="V2672" s="191" t="s">
        <v>4525</v>
      </c>
      <c r="W2672" s="191"/>
    </row>
    <row r="2673" spans="1:23" x14ac:dyDescent="0.2">
      <c r="A2673" s="65">
        <v>521867</v>
      </c>
      <c r="B2673" s="65" t="s">
        <v>460</v>
      </c>
      <c r="C2673" s="65" t="s">
        <v>2407</v>
      </c>
      <c r="D2673" s="39"/>
      <c r="E2673" s="41">
        <v>3.1835044925139453</v>
      </c>
      <c r="F2673" s="116">
        <v>2006</v>
      </c>
      <c r="G26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3" s="39"/>
      <c r="I2673" s="41">
        <v>0.74999999999999989</v>
      </c>
      <c r="J2673" s="23">
        <f>(Tabela1[[#This Row],[real]]-1)^3/Tabela1[[#This Row],[Z]]*0.00002</f>
        <v>2.7760737638691781E-4</v>
      </c>
      <c r="K2673" s="66">
        <v>2767.3957597011895</v>
      </c>
      <c r="L2673" s="66">
        <v>4697.6494630019115</v>
      </c>
      <c r="M2673" s="67">
        <v>42409</v>
      </c>
      <c r="N2673" s="22">
        <f>IF(Tabela1[[#This Row],[Entry]]=$B$1,Tabela1[[#This Row],[real]],Tabela1[[#This Row],[L2]]/Tabela1[[#This Row],[days2]])</f>
        <v>3.1460366601390435</v>
      </c>
      <c r="O2673" s="42">
        <f>IF(Tabela1[[#This Row],[Entry]]=$B$1,Tabela1[[#This Row],[real]],Tabela1[[#This Row],[L]]/($B$1-Tabela1[[#This Row],[Entry]]))</f>
        <v>3.1172192853363714</v>
      </c>
      <c r="P2673" s="115">
        <v>879.64510864246586</v>
      </c>
      <c r="Q2673" s="43">
        <f>MIN(500,$B$1-Tabela1[[#This Row],[Entry]])</f>
        <v>500</v>
      </c>
      <c r="R2673" s="41">
        <f>(0.25-Tabela1[[#This Row],[days]]/2000)*$L$2+(Tabela1[[#This Row],[days]]/2000+0.75)*(IF(Tabela1[[#This Row],[real]]&gt;Tabela1[[#This Row],[AV2]],0.4*Tabela1[[#This Row],[real]]+0.6*Tabela1[[#This Row],[AV2]],Tabela1[[#This Row],[AV2]]))</f>
        <v>3.1610237930890044</v>
      </c>
      <c r="S2673" s="42">
        <f>Tabela1[[#This Row],[real]]-Tabela1[[#This Row],[AV2]]</f>
        <v>3.7467832374901811E-2</v>
      </c>
      <c r="T2673" s="64">
        <f>Tabela1[[#This Row],[real]]/Tabela1[[#This Row],[AV2]]</f>
        <v>1.0119095345739697</v>
      </c>
      <c r="U2673" s="168">
        <v>42987</v>
      </c>
      <c r="V2673" s="191" t="s">
        <v>4004</v>
      </c>
      <c r="W2673" s="191"/>
    </row>
    <row r="2674" spans="1:23" x14ac:dyDescent="0.2">
      <c r="A2674" s="65">
        <v>10058</v>
      </c>
      <c r="B2674" s="65" t="s">
        <v>1526</v>
      </c>
      <c r="C2674" s="65" t="s">
        <v>1527</v>
      </c>
      <c r="D2674" s="39"/>
      <c r="E2674" s="41">
        <v>3.2184363583248894</v>
      </c>
      <c r="F2674" s="116">
        <v>1987</v>
      </c>
      <c r="G26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4" s="39"/>
      <c r="I2674" s="41">
        <v>0.77999999999999992</v>
      </c>
      <c r="J2674" s="23">
        <f>(Tabela1[[#This Row],[real]]-1)^3/Tabela1[[#This Row],[Z]]*0.00002</f>
        <v>2.7994732114916695E-4</v>
      </c>
      <c r="K2674" s="66">
        <v>2791.5524653789871</v>
      </c>
      <c r="L2674" s="66">
        <v>4735.8344112934838</v>
      </c>
      <c r="M2674" s="67">
        <v>42409</v>
      </c>
      <c r="N2674" s="22">
        <f>IF(Tabela1[[#This Row],[Entry]]=$B$1,Tabela1[[#This Row],[real]],Tabela1[[#This Row],[L2]]/Tabela1[[#This Row],[days2]])</f>
        <v>3.1734985370260511</v>
      </c>
      <c r="O2674" s="42">
        <f>IF(Tabela1[[#This Row],[Entry]]=$B$1,Tabela1[[#This Row],[real]],Tabela1[[#This Row],[L]]/($B$1-Tabela1[[#This Row],[Entry]]))</f>
        <v>3.1425576717275936</v>
      </c>
      <c r="P2674" s="115">
        <v>879.64510864246586</v>
      </c>
      <c r="Q2674" s="43">
        <f>MIN(500,$B$1-Tabela1[[#This Row],[Entry]])</f>
        <v>500</v>
      </c>
      <c r="R2674" s="41">
        <f>(0.25-Tabela1[[#This Row],[days]]/2000)*$L$2+(Tabela1[[#This Row],[days]]/2000+0.75)*(IF(Tabela1[[#This Row],[real]]&gt;Tabela1[[#This Row],[AV2]],0.4*Tabela1[[#This Row],[real]]+0.6*Tabela1[[#This Row],[AV2]],Tabela1[[#This Row],[AV2]]))</f>
        <v>3.1914736655455864</v>
      </c>
      <c r="S2674" s="42">
        <f>Tabela1[[#This Row],[real]]-Tabela1[[#This Row],[AV2]]</f>
        <v>4.4937821298838276E-2</v>
      </c>
      <c r="T2674" s="64">
        <f>Tabela1[[#This Row],[real]]/Tabela1[[#This Row],[AV2]]</f>
        <v>1.0141603409532214</v>
      </c>
      <c r="U2674" s="168">
        <v>42987</v>
      </c>
      <c r="V2674" s="191" t="s">
        <v>4321</v>
      </c>
      <c r="W2674" s="191"/>
    </row>
    <row r="2675" spans="1:23" x14ac:dyDescent="0.2">
      <c r="A2675" s="65">
        <v>153269</v>
      </c>
      <c r="B2675" s="65" t="s">
        <v>2541</v>
      </c>
      <c r="C2675" s="65" t="s">
        <v>1529</v>
      </c>
      <c r="D2675" s="39"/>
      <c r="E2675" s="41">
        <v>3.3484342252525288</v>
      </c>
      <c r="F2675" s="116">
        <v>1983</v>
      </c>
      <c r="G26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5" s="39"/>
      <c r="I2675" s="41">
        <v>0.69</v>
      </c>
      <c r="J2675" s="23">
        <f>(Tabela1[[#This Row],[real]]-1)^3/Tabela1[[#This Row],[Z]]*0.00002</f>
        <v>3.7541887846866628E-4</v>
      </c>
      <c r="K2675" s="66">
        <v>2886.3873638305508</v>
      </c>
      <c r="L2675" s="66">
        <v>4878.8959402024002</v>
      </c>
      <c r="M2675" s="67">
        <v>42409</v>
      </c>
      <c r="N2675" s="22">
        <f>IF(Tabela1[[#This Row],[Entry]]=$B$1,Tabela1[[#This Row],[real]],Tabela1[[#This Row],[L2]]/Tabela1[[#This Row],[days2]])</f>
        <v>3.2813089454735214</v>
      </c>
      <c r="O2675" s="42">
        <f>IF(Tabela1[[#This Row],[Entry]]=$B$1,Tabela1[[#This Row],[real]],Tabela1[[#This Row],[L]]/($B$1-Tabela1[[#This Row],[Entry]]))</f>
        <v>3.237489011414997</v>
      </c>
      <c r="P2675" s="115">
        <v>879.64510864246586</v>
      </c>
      <c r="Q2675" s="43">
        <f>MIN(500,$B$1-Tabela1[[#This Row],[Entry]])</f>
        <v>500</v>
      </c>
      <c r="R2675" s="41">
        <f>(0.25-Tabela1[[#This Row],[days]]/2000)*$L$2+(Tabela1[[#This Row],[days]]/2000+0.75)*(IF(Tabela1[[#This Row],[real]]&gt;Tabela1[[#This Row],[AV2]],0.4*Tabela1[[#This Row],[real]]+0.6*Tabela1[[#This Row],[AV2]],Tabela1[[#This Row],[AV2]]))</f>
        <v>3.3081590573851241</v>
      </c>
      <c r="S2675" s="42">
        <f>Tabela1[[#This Row],[real]]-Tabela1[[#This Row],[AV2]]</f>
        <v>6.7125279779007396E-2</v>
      </c>
      <c r="T2675" s="64">
        <f>Tabela1[[#This Row],[real]]/Tabela1[[#This Row],[AV2]]</f>
        <v>1.020456860629233</v>
      </c>
      <c r="U2675" s="168">
        <v>42987</v>
      </c>
      <c r="V2675" s="191" t="s">
        <v>4321</v>
      </c>
      <c r="W2675" s="191"/>
    </row>
    <row r="2676" spans="1:23" x14ac:dyDescent="0.2">
      <c r="A2676" s="10">
        <v>84856</v>
      </c>
      <c r="B2676" s="10" t="s">
        <v>735</v>
      </c>
      <c r="C2676" s="10" t="s">
        <v>2257</v>
      </c>
      <c r="E2676" s="21">
        <v>3.3661607137147747</v>
      </c>
      <c r="F2676" s="116">
        <v>2004</v>
      </c>
      <c r="G26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6" s="39"/>
      <c r="I2676" s="21">
        <v>0.78999999999999992</v>
      </c>
      <c r="J2676" s="23">
        <f>(Tabela1[[#This Row],[real]]-1)^3/Tabela1[[#This Row],[Z]]*0.00002</f>
        <v>3.3537881225947816E-4</v>
      </c>
      <c r="K2676" s="24">
        <v>2908.4940980950728</v>
      </c>
      <c r="L2676" s="66">
        <v>4923.8983500232243</v>
      </c>
      <c r="M2676" s="1">
        <v>42409</v>
      </c>
      <c r="N2676" s="22">
        <f>IF(Tabela1[[#This Row],[Entry]]=$B$1,Tabela1[[#This Row],[real]],Tabela1[[#This Row],[L2]]/Tabela1[[#This Row],[days2]])</f>
        <v>3.3064403695527602</v>
      </c>
      <c r="O2676" s="22">
        <f>IF(Tabela1[[#This Row],[Entry]]=$B$1,Tabela1[[#This Row],[real]],Tabela1[[#This Row],[L]]/($B$1-Tabela1[[#This Row],[Entry]]))</f>
        <v>3.2673512607984234</v>
      </c>
      <c r="P2676" s="35">
        <v>879.64510864246586</v>
      </c>
      <c r="Q2676" s="3">
        <f>MIN(500,$B$1-Tabela1[[#This Row],[Entry]])</f>
        <v>500</v>
      </c>
      <c r="R2676" s="21">
        <f>(0.25-Tabela1[[#This Row],[days]]/2000)*$L$2+(Tabela1[[#This Row],[days]]/2000+0.75)*(IF(Tabela1[[#This Row],[real]]&gt;Tabela1[[#This Row],[AV2]],0.4*Tabela1[[#This Row],[real]]+0.6*Tabela1[[#This Row],[AV2]],Tabela1[[#This Row],[AV2]]))</f>
        <v>3.3303285072175659</v>
      </c>
      <c r="S2676" s="22">
        <f>Tabela1[[#This Row],[real]]-Tabela1[[#This Row],[AV2]]</f>
        <v>5.9720344162014438E-2</v>
      </c>
      <c r="T2676" s="47">
        <f>Tabela1[[#This Row],[real]]/Tabela1[[#This Row],[AV2]]</f>
        <v>1.0180618240425405</v>
      </c>
      <c r="U2676" s="172">
        <v>42987</v>
      </c>
      <c r="V2676" s="191" t="s">
        <v>3941</v>
      </c>
      <c r="W2676" s="191"/>
    </row>
    <row r="2677" spans="1:23" x14ac:dyDescent="0.2">
      <c r="A2677" s="65">
        <v>3104812</v>
      </c>
      <c r="B2677" s="65" t="s">
        <v>1507</v>
      </c>
      <c r="C2677" s="65" t="s">
        <v>1508</v>
      </c>
      <c r="D2677" s="39"/>
      <c r="E2677" s="41">
        <v>2.99726280329405</v>
      </c>
      <c r="F2677" s="116">
        <v>2010</v>
      </c>
      <c r="G26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7" s="39"/>
      <c r="I2677" s="41">
        <v>0.49</v>
      </c>
      <c r="J2677" s="23">
        <f>(Tabela1[[#This Row],[real]]-1)^3/Tabela1[[#This Row],[Z]]*0.00002</f>
        <v>3.251917784692119E-4</v>
      </c>
      <c r="K2677" s="66">
        <v>2641.8643281631003</v>
      </c>
      <c r="L2677" s="66">
        <v>4493.3238252939109</v>
      </c>
      <c r="M2677" s="67">
        <v>42409</v>
      </c>
      <c r="N2677" s="22">
        <f>IF(Tabela1[[#This Row],[Entry]]=$B$1,Tabela1[[#This Row],[real]],Tabela1[[#This Row],[L2]]/Tabela1[[#This Row],[days2]])</f>
        <v>3.0033297544736226</v>
      </c>
      <c r="O2677" s="42">
        <f>IF(Tabela1[[#This Row],[Entry]]=$B$1,Tabela1[[#This Row],[real]],Tabela1[[#This Row],[L]]/($B$1-Tabela1[[#This Row],[Entry]]))</f>
        <v>2.9816349205666297</v>
      </c>
      <c r="P2677" s="115">
        <v>879.64510864246586</v>
      </c>
      <c r="Q2677" s="43">
        <f>MIN(500,$B$1-Tabela1[[#This Row],[Entry]])</f>
        <v>500</v>
      </c>
      <c r="R2677" s="41">
        <f>(0.25-Tabela1[[#This Row],[days]]/2000)*$L$2+(Tabela1[[#This Row],[days]]/2000+0.75)*(IF(Tabela1[[#This Row],[real]]&gt;Tabela1[[#This Row],[AV2]],0.4*Tabela1[[#This Row],[real]]+0.6*Tabela1[[#This Row],[AV2]],Tabela1[[#This Row],[AV2]]))</f>
        <v>3.0033297544736226</v>
      </c>
      <c r="S2677" s="42">
        <f>Tabela1[[#This Row],[real]]-Tabela1[[#This Row],[AV2]]</f>
        <v>-6.0669511795725661E-3</v>
      </c>
      <c r="T2677" s="64">
        <f>Tabela1[[#This Row],[real]]/Tabela1[[#This Row],[AV2]]</f>
        <v>0.99797992505800082</v>
      </c>
      <c r="U2677" s="168">
        <v>42986</v>
      </c>
      <c r="V2677" s="191" t="s">
        <v>4672</v>
      </c>
      <c r="W2677" s="191"/>
    </row>
    <row r="2678" spans="1:23" x14ac:dyDescent="0.2">
      <c r="A2678" s="65">
        <v>349835</v>
      </c>
      <c r="B2678" s="65" t="s">
        <v>1496</v>
      </c>
      <c r="C2678" s="65" t="s">
        <v>1497</v>
      </c>
      <c r="D2678" s="39"/>
      <c r="E2678" s="41">
        <v>3.1336651921333711</v>
      </c>
      <c r="F2678" s="116">
        <v>1994</v>
      </c>
      <c r="G26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8" s="39"/>
      <c r="I2678" s="41">
        <v>0.60999999999999988</v>
      </c>
      <c r="J2678" s="23">
        <f>(Tabela1[[#This Row],[real]]-1)^3/Tabela1[[#This Row],[Z]]*0.00002</f>
        <v>3.1847766297455043E-4</v>
      </c>
      <c r="K2678" s="66">
        <v>2746.0224904849565</v>
      </c>
      <c r="L2678" s="66">
        <v>4665.8323092390192</v>
      </c>
      <c r="M2678" s="67">
        <v>42409</v>
      </c>
      <c r="N2678" s="22">
        <f>IF(Tabela1[[#This Row],[Entry]]=$B$1,Tabela1[[#This Row],[real]],Tabela1[[#This Row],[L2]]/Tabela1[[#This Row],[days2]])</f>
        <v>3.1217390553365592</v>
      </c>
      <c r="O2678" s="42">
        <f>IF(Tabela1[[#This Row],[Entry]]=$B$1,Tabela1[[#This Row],[real]],Tabela1[[#This Row],[L]]/($B$1-Tabela1[[#This Row],[Entry]]))</f>
        <v>3.0961063764027998</v>
      </c>
      <c r="P2678" s="115">
        <v>879.64510864246586</v>
      </c>
      <c r="Q2678" s="43">
        <f>MIN(500,$B$1-Tabela1[[#This Row],[Entry]])</f>
        <v>500</v>
      </c>
      <c r="R2678" s="41">
        <f>(0.25-Tabela1[[#This Row],[days]]/2000)*$L$2+(Tabela1[[#This Row],[days]]/2000+0.75)*(IF(Tabela1[[#This Row],[real]]&gt;Tabela1[[#This Row],[AV2]],0.4*Tabela1[[#This Row],[real]]+0.6*Tabela1[[#This Row],[AV2]],Tabela1[[#This Row],[AV2]]))</f>
        <v>3.1265095100552838</v>
      </c>
      <c r="S2678" s="42">
        <f>Tabela1[[#This Row],[real]]-Tabela1[[#This Row],[AV2]]</f>
        <v>1.1926136796811981E-2</v>
      </c>
      <c r="T2678" s="64">
        <f>Tabela1[[#This Row],[real]]/Tabela1[[#This Row],[AV2]]</f>
        <v>1.0038203503192955</v>
      </c>
      <c r="U2678" s="168">
        <v>42986</v>
      </c>
      <c r="V2678" s="191" t="s">
        <v>5163</v>
      </c>
      <c r="W2678" s="191"/>
    </row>
    <row r="2679" spans="1:23" x14ac:dyDescent="0.2">
      <c r="A2679" s="65">
        <v>3209572</v>
      </c>
      <c r="B2679" s="65" t="s">
        <v>2549</v>
      </c>
      <c r="C2679" s="65" t="s">
        <v>2549</v>
      </c>
      <c r="D2679" s="39"/>
      <c r="E2679" s="41">
        <v>3.3196383861583469</v>
      </c>
      <c r="F2679" s="116">
        <v>2011</v>
      </c>
      <c r="G26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79" s="39"/>
      <c r="I2679" s="41">
        <v>0.76999999999999991</v>
      </c>
      <c r="J2679" s="23">
        <f>(Tabela1[[#This Row],[real]]-1)^3/Tabela1[[#This Row],[Z]]*0.00002</f>
        <v>3.2419038594935551E-4</v>
      </c>
      <c r="K2679" s="66">
        <v>2868.1396565956061</v>
      </c>
      <c r="L2679" s="66">
        <v>4856.7433934377568</v>
      </c>
      <c r="M2679" s="67">
        <v>42409</v>
      </c>
      <c r="N2679" s="22">
        <f>IF(Tabela1[[#This Row],[Entry]]=$B$1,Tabela1[[#This Row],[real]],Tabela1[[#This Row],[L2]]/Tabela1[[#This Row],[days2]])</f>
        <v>3.2605645486074875</v>
      </c>
      <c r="O2679" s="42">
        <f>IF(Tabela1[[#This Row],[Entry]]=$B$1,Tabela1[[#This Row],[real]],Tabela1[[#This Row],[L]]/($B$1-Tabela1[[#This Row],[Entry]]))</f>
        <v>3.2227892458113847</v>
      </c>
      <c r="P2679" s="115">
        <v>879.64510864246586</v>
      </c>
      <c r="Q2679" s="43">
        <f>MIN(500,$B$1-Tabela1[[#This Row],[Entry]])</f>
        <v>500</v>
      </c>
      <c r="R2679" s="41">
        <f>(0.25-Tabela1[[#This Row],[days]]/2000)*$L$2+(Tabela1[[#This Row],[days]]/2000+0.75)*(IF(Tabela1[[#This Row],[real]]&gt;Tabela1[[#This Row],[AV2]],0.4*Tabela1[[#This Row],[real]]+0.6*Tabela1[[#This Row],[AV2]],Tabela1[[#This Row],[AV2]]))</f>
        <v>3.2841940836278312</v>
      </c>
      <c r="S2679" s="42">
        <f>Tabela1[[#This Row],[real]]-Tabela1[[#This Row],[AV2]]</f>
        <v>5.9073837550859487E-2</v>
      </c>
      <c r="T2679" s="64">
        <f>Tabela1[[#This Row],[real]]/Tabela1[[#This Row],[AV2]]</f>
        <v>1.0181176715474283</v>
      </c>
      <c r="U2679" s="168">
        <v>42986</v>
      </c>
      <c r="V2679" s="191" t="s">
        <v>4292</v>
      </c>
      <c r="W2679" s="191"/>
    </row>
    <row r="2680" spans="1:23" x14ac:dyDescent="0.2">
      <c r="A2680" s="65">
        <v>244521</v>
      </c>
      <c r="B2680" s="65" t="s">
        <v>991</v>
      </c>
      <c r="C2680" s="65" t="s">
        <v>1495</v>
      </c>
      <c r="D2680" s="39"/>
      <c r="E2680" s="41">
        <v>2.8824042503395741</v>
      </c>
      <c r="F2680" s="116">
        <v>1990</v>
      </c>
      <c r="G26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0" s="39"/>
      <c r="I2680" s="41">
        <v>0.45999999999999996</v>
      </c>
      <c r="J2680" s="23">
        <f>(Tabela1[[#This Row],[real]]-1)^3/Tabela1[[#This Row],[Z]]*0.00002</f>
        <v>2.9000858098544483E-4</v>
      </c>
      <c r="K2680" s="66">
        <v>2555.4854065705931</v>
      </c>
      <c r="L2680" s="66">
        <v>4355.720481330839</v>
      </c>
      <c r="M2680" s="67">
        <v>42409</v>
      </c>
      <c r="N2680" s="22">
        <f>IF(Tabela1[[#This Row],[Entry]]=$B$1,Tabela1[[#This Row],[real]],Tabela1[[#This Row],[L2]]/Tabela1[[#This Row],[days2]])</f>
        <v>2.9051322873998688</v>
      </c>
      <c r="O2680" s="42">
        <f>IF(Tabela1[[#This Row],[Entry]]=$B$1,Tabela1[[#This Row],[real]],Tabela1[[#This Row],[L]]/($B$1-Tabela1[[#This Row],[Entry]]))</f>
        <v>2.8903254686999595</v>
      </c>
      <c r="P2680" s="115">
        <v>879.64510864246586</v>
      </c>
      <c r="Q2680" s="43">
        <f>MIN(500,$B$1-Tabela1[[#This Row],[Entry]])</f>
        <v>500</v>
      </c>
      <c r="R2680" s="41">
        <f>(0.25-Tabela1[[#This Row],[days]]/2000)*$L$2+(Tabela1[[#This Row],[days]]/2000+0.75)*(IF(Tabela1[[#This Row],[real]]&gt;Tabela1[[#This Row],[AV2]],0.4*Tabela1[[#This Row],[real]]+0.6*Tabela1[[#This Row],[AV2]],Tabela1[[#This Row],[AV2]]))</f>
        <v>2.9051322873998688</v>
      </c>
      <c r="S2680" s="42">
        <f>Tabela1[[#This Row],[real]]-Tabela1[[#This Row],[AV2]]</f>
        <v>-2.2728037060294692E-2</v>
      </c>
      <c r="T2680" s="64">
        <f>Tabela1[[#This Row],[real]]/Tabela1[[#This Row],[AV2]]</f>
        <v>0.99217659135218361</v>
      </c>
      <c r="U2680" s="172">
        <v>42980</v>
      </c>
      <c r="V2680" s="191" t="s">
        <v>3971</v>
      </c>
      <c r="W2680" s="191"/>
    </row>
    <row r="2681" spans="1:23" x14ac:dyDescent="0.2">
      <c r="A2681" s="65">
        <v>16762</v>
      </c>
      <c r="B2681" s="65" t="s">
        <v>1212</v>
      </c>
      <c r="C2681" s="65" t="s">
        <v>1213</v>
      </c>
      <c r="D2681" s="39"/>
      <c r="E2681" s="41">
        <v>2.9116047965770031</v>
      </c>
      <c r="F2681" s="116">
        <v>1992</v>
      </c>
      <c r="G26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1" s="39"/>
      <c r="I2681" s="41">
        <v>0.66999999999999993</v>
      </c>
      <c r="J2681" s="23">
        <f>(Tabela1[[#This Row],[real]]-1)^3/Tabela1[[#This Row],[Z]]*0.00002</f>
        <v>2.0852086973708987E-4</v>
      </c>
      <c r="K2681" s="66">
        <v>2468.4948478395759</v>
      </c>
      <c r="L2681" s="66">
        <v>4166.8579111712434</v>
      </c>
      <c r="M2681" s="67">
        <v>42409</v>
      </c>
      <c r="N2681" s="22">
        <f>IF(Tabela1[[#This Row],[Entry]]=$B$1,Tabela1[[#This Row],[real]],Tabela1[[#This Row],[L2]]/Tabela1[[#This Row],[days2]])</f>
        <v>2.8062394977096408</v>
      </c>
      <c r="O2681" s="42">
        <f>IF(Tabela1[[#This Row],[Entry]]=$B$1,Tabela1[[#This Row],[real]],Tabela1[[#This Row],[L]]/($B$1-Tabela1[[#This Row],[Entry]]))</f>
        <v>2.7650019317659211</v>
      </c>
      <c r="P2681" s="115">
        <v>879.64510864246586</v>
      </c>
      <c r="Q2681" s="43">
        <f>MIN(500,$B$1-Tabela1[[#This Row],[Entry]])</f>
        <v>500</v>
      </c>
      <c r="R2681" s="41">
        <f>(0.25-Tabela1[[#This Row],[days]]/2000)*$L$2+(Tabela1[[#This Row],[days]]/2000+0.75)*(IF(Tabela1[[#This Row],[real]]&gt;Tabela1[[#This Row],[AV2]],0.4*Tabela1[[#This Row],[real]]+0.6*Tabela1[[#This Row],[AV2]],Tabela1[[#This Row],[AV2]]))</f>
        <v>2.8483856172565858</v>
      </c>
      <c r="S2681" s="42">
        <f>Tabela1[[#This Row],[real]]-Tabela1[[#This Row],[AV2]]</f>
        <v>0.10536529886736234</v>
      </c>
      <c r="T2681" s="64">
        <f>Tabela1[[#This Row],[real]]/Tabela1[[#This Row],[AV2]]</f>
        <v>1.0375467949023445</v>
      </c>
      <c r="U2681" s="168">
        <v>42980</v>
      </c>
      <c r="V2681" s="191" t="s">
        <v>4838</v>
      </c>
      <c r="W2681" s="191"/>
    </row>
    <row r="2682" spans="1:23" x14ac:dyDescent="0.2">
      <c r="A2682" s="10">
        <v>1478973</v>
      </c>
      <c r="B2682" s="10" t="s">
        <v>921</v>
      </c>
      <c r="C2682" s="10" t="s">
        <v>922</v>
      </c>
      <c r="E2682" s="21">
        <v>3.098070111311368</v>
      </c>
      <c r="F2682" s="116">
        <v>2008</v>
      </c>
      <c r="G26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2" s="39"/>
      <c r="I2682" s="21">
        <v>0.45999999999999996</v>
      </c>
      <c r="J2682" s="23">
        <f>(Tabela1[[#This Row],[real]]-1)^3/Tabela1[[#This Row],[Z]]*0.00002</f>
        <v>4.0154308824455628E-4</v>
      </c>
      <c r="K2682" s="24">
        <v>2842.348199543967</v>
      </c>
      <c r="L2682" s="66">
        <v>4876.6564418416783</v>
      </c>
      <c r="M2682" s="1">
        <v>42409</v>
      </c>
      <c r="N2682" s="22">
        <f>IF(Tabela1[[#This Row],[Entry]]=$B$1,Tabela1[[#This Row],[real]],Tabela1[[#This Row],[L2]]/Tabela1[[#This Row],[days2]])</f>
        <v>3.2312442502300631</v>
      </c>
      <c r="O2682" s="22">
        <f>IF(Tabela1[[#This Row],[Entry]]=$B$1,Tabela1[[#This Row],[real]],Tabela1[[#This Row],[L]]/($B$1-Tabela1[[#This Row],[Entry]]))</f>
        <v>3.2360029474729122</v>
      </c>
      <c r="P2682" s="35">
        <v>879.64510864246586</v>
      </c>
      <c r="Q2682" s="3">
        <f>MIN(500,$B$1-Tabela1[[#This Row],[Entry]])</f>
        <v>500</v>
      </c>
      <c r="R2682" s="21">
        <f>(0.25-Tabela1[[#This Row],[days]]/2000)*$L$2+(Tabela1[[#This Row],[days]]/2000+0.75)*(IF(Tabela1[[#This Row],[real]]&gt;Tabela1[[#This Row],[AV2]],0.4*Tabela1[[#This Row],[real]]+0.6*Tabela1[[#This Row],[AV2]],Tabela1[[#This Row],[AV2]]))</f>
        <v>3.2312442502300631</v>
      </c>
      <c r="S2682" s="22">
        <f>Tabela1[[#This Row],[real]]-Tabela1[[#This Row],[AV2]]</f>
        <v>-0.13317413891869512</v>
      </c>
      <c r="T2682" s="47">
        <f>Tabela1[[#This Row],[real]]/Tabela1[[#This Row],[AV2]]</f>
        <v>0.95878549295392534</v>
      </c>
      <c r="U2682" s="168">
        <v>42980</v>
      </c>
      <c r="V2682" s="191" t="s">
        <v>4984</v>
      </c>
      <c r="W2682" s="191"/>
    </row>
    <row r="2683" spans="1:23" x14ac:dyDescent="0.2">
      <c r="A2683" s="10">
        <v>377286</v>
      </c>
      <c r="B2683" s="10" t="s">
        <v>2308</v>
      </c>
      <c r="C2683" s="10" t="s">
        <v>591</v>
      </c>
      <c r="E2683" s="21">
        <v>3.105116011385288</v>
      </c>
      <c r="F2683" s="116">
        <v>2005</v>
      </c>
      <c r="G26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3" s="39"/>
      <c r="I2683" s="21">
        <v>0.47</v>
      </c>
      <c r="J2683" s="23">
        <f>(Tabela1[[#This Row],[real]]-1)^3/Tabela1[[#This Row],[Z]]*0.00002</f>
        <v>3.9697233438461157E-4</v>
      </c>
      <c r="K2683" s="24">
        <v>2753.6530518478103</v>
      </c>
      <c r="L2683" s="66">
        <v>4684.0071362686995</v>
      </c>
      <c r="M2683" s="1">
        <v>42409</v>
      </c>
      <c r="N2683" s="22">
        <f>IF(Tabela1[[#This Row],[Entry]]=$B$1,Tabela1[[#This Row],[real]],Tabela1[[#This Row],[L2]]/Tabela1[[#This Row],[days2]])</f>
        <v>3.1304136461321925</v>
      </c>
      <c r="O2683" s="22">
        <f>IF(Tabela1[[#This Row],[Entry]]=$B$1,Tabela1[[#This Row],[real]],Tabela1[[#This Row],[L]]/($B$1-Tabela1[[#This Row],[Entry]]))</f>
        <v>3.1081666464954876</v>
      </c>
      <c r="P2683" s="35">
        <v>879.64510864246586</v>
      </c>
      <c r="Q2683" s="3">
        <f>MIN(500,$B$1-Tabela1[[#This Row],[Entry]])</f>
        <v>500</v>
      </c>
      <c r="R2683" s="21">
        <f>(0.25-Tabela1[[#This Row],[days]]/2000)*$L$2+(Tabela1[[#This Row],[days]]/2000+0.75)*(IF(Tabela1[[#This Row],[real]]&gt;Tabela1[[#This Row],[AV2]],0.4*Tabela1[[#This Row],[real]]+0.6*Tabela1[[#This Row],[AV2]],Tabela1[[#This Row],[AV2]]))</f>
        <v>3.1304136461321925</v>
      </c>
      <c r="S2683" s="22">
        <f>Tabela1[[#This Row],[real]]-Tabela1[[#This Row],[AV2]]</f>
        <v>-2.5297634746904496E-2</v>
      </c>
      <c r="T2683" s="47">
        <f>Tabela1[[#This Row],[real]]/Tabela1[[#This Row],[AV2]]</f>
        <v>0.99191875655852668</v>
      </c>
      <c r="U2683" s="168">
        <v>42980</v>
      </c>
      <c r="V2683" s="191" t="s">
        <v>4223</v>
      </c>
      <c r="W2683" s="191"/>
    </row>
    <row r="2684" spans="1:23" x14ac:dyDescent="0.2">
      <c r="A2684" s="10">
        <v>9051</v>
      </c>
      <c r="B2684" s="10" t="s">
        <v>3576</v>
      </c>
      <c r="C2684" s="10" t="s">
        <v>863</v>
      </c>
      <c r="E2684" s="21">
        <v>3.1164394870900196</v>
      </c>
      <c r="F2684" s="116">
        <v>1981</v>
      </c>
      <c r="G26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4" s="39"/>
      <c r="I2684" s="21">
        <v>0.58999999999999986</v>
      </c>
      <c r="J2684" s="23">
        <f>(Tabela1[[#This Row],[real]]-1)^3/Tabela1[[#This Row],[Z]]*0.00002</f>
        <v>3.2136276184808516E-4</v>
      </c>
      <c r="K2684" s="24">
        <v>2861.8645931505157</v>
      </c>
      <c r="L2684" s="66">
        <v>4921.3638104285073</v>
      </c>
      <c r="M2684" s="1">
        <v>42409</v>
      </c>
      <c r="N2684" s="22">
        <f>IF(Tabela1[[#This Row],[Entry]]=$B$1,Tabela1[[#This Row],[real]],Tabela1[[#This Row],[L2]]/Tabela1[[#This Row],[days2]])</f>
        <v>3.2534309178017931</v>
      </c>
      <c r="O2684" s="22">
        <f>IF(Tabela1[[#This Row],[Entry]]=$B$1,Tabela1[[#This Row],[real]],Tabela1[[#This Row],[L]]/($B$1-Tabela1[[#This Row],[Entry]]))</f>
        <v>3.2656694163427389</v>
      </c>
      <c r="P2684" s="35">
        <v>879.64510864246586</v>
      </c>
      <c r="Q2684" s="3">
        <f>MIN(500,$B$1-Tabela1[[#This Row],[Entry]])</f>
        <v>500</v>
      </c>
      <c r="R2684" s="21">
        <f>(0.25-Tabela1[[#This Row],[days]]/2000)*$L$2+(Tabela1[[#This Row],[days]]/2000+0.75)*(IF(Tabela1[[#This Row],[real]]&gt;Tabela1[[#This Row],[AV2]],0.4*Tabela1[[#This Row],[real]]+0.6*Tabela1[[#This Row],[AV2]],Tabela1[[#This Row],[AV2]]))</f>
        <v>3.2534309178017931</v>
      </c>
      <c r="S2684" s="22">
        <f>Tabela1[[#This Row],[real]]-Tabela1[[#This Row],[AV2]]</f>
        <v>-0.13699143071177344</v>
      </c>
      <c r="T2684" s="47">
        <f>Tabela1[[#This Row],[real]]/Tabela1[[#This Row],[AV2]]</f>
        <v>0.95789324126656639</v>
      </c>
      <c r="U2684" s="168">
        <v>42980</v>
      </c>
      <c r="V2684" s="191" t="s">
        <v>4482</v>
      </c>
      <c r="W2684" s="191"/>
    </row>
    <row r="2685" spans="1:23" x14ac:dyDescent="0.2">
      <c r="A2685" s="10">
        <v>1107</v>
      </c>
      <c r="B2685" s="10" t="s">
        <v>2434</v>
      </c>
      <c r="C2685" s="10" t="s">
        <v>2433</v>
      </c>
      <c r="E2685" s="21">
        <v>3.2473503891742066</v>
      </c>
      <c r="F2685" s="116">
        <v>1981</v>
      </c>
      <c r="G26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5" s="39"/>
      <c r="I2685" s="21">
        <v>0.61</v>
      </c>
      <c r="J2685" s="23">
        <f>(Tabela1[[#This Row],[real]]-1)^3/Tabela1[[#This Row],[Z]]*0.00002</f>
        <v>3.7214529196508698E-4</v>
      </c>
      <c r="K2685" s="24">
        <v>2992.2328263718082</v>
      </c>
      <c r="L2685" s="66">
        <v>5145.3790266105862</v>
      </c>
      <c r="M2685" s="1">
        <v>42409</v>
      </c>
      <c r="N2685" s="22">
        <f>IF(Tabela1[[#This Row],[Entry]]=$B$1,Tabela1[[#This Row],[real]],Tabela1[[#This Row],[L2]]/Tabela1[[#This Row],[days2]])</f>
        <v>3.4016364065158569</v>
      </c>
      <c r="O2685" s="22">
        <f>IF(Tabela1[[#This Row],[Entry]]=$B$1,Tabela1[[#This Row],[real]],Tabela1[[#This Row],[L]]/($B$1-Tabela1[[#This Row],[Entry]]))</f>
        <v>3.4143191948311786</v>
      </c>
      <c r="P2685" s="35">
        <v>879.64510864246586</v>
      </c>
      <c r="Q2685" s="3">
        <f>MIN(500,$B$1-Tabela1[[#This Row],[Entry]])</f>
        <v>500</v>
      </c>
      <c r="R2685" s="21">
        <f>(0.25-Tabela1[[#This Row],[days]]/2000)*$L$2+(Tabela1[[#This Row],[days]]/2000+0.75)*(IF(Tabela1[[#This Row],[real]]&gt;Tabela1[[#This Row],[AV2]],0.4*Tabela1[[#This Row],[real]]+0.6*Tabela1[[#This Row],[AV2]],Tabela1[[#This Row],[AV2]]))</f>
        <v>3.4016364065158569</v>
      </c>
      <c r="S2685" s="22">
        <f>Tabela1[[#This Row],[real]]-Tabela1[[#This Row],[AV2]]</f>
        <v>-0.15428601734165026</v>
      </c>
      <c r="T2685" s="47">
        <f>Tabela1[[#This Row],[real]]/Tabela1[[#This Row],[AV2]]</f>
        <v>0.95464358946590699</v>
      </c>
      <c r="U2685" s="168">
        <v>42980</v>
      </c>
      <c r="V2685" s="191" t="s">
        <v>4134</v>
      </c>
      <c r="W2685" s="191"/>
    </row>
    <row r="2686" spans="1:23" x14ac:dyDescent="0.2">
      <c r="A2686" s="65">
        <v>425645</v>
      </c>
      <c r="B2686" s="65" t="s">
        <v>970</v>
      </c>
      <c r="C2686" s="65" t="s">
        <v>1594</v>
      </c>
      <c r="D2686" s="39"/>
      <c r="E2686" s="41">
        <v>2.9288831672496203</v>
      </c>
      <c r="F2686" s="116">
        <v>2000</v>
      </c>
      <c r="G26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6" s="39"/>
      <c r="I2686" s="41">
        <v>0.37999999999999995</v>
      </c>
      <c r="J2686" s="23">
        <f>(Tabela1[[#This Row],[real]]-1)^3/Tabela1[[#This Row],[Z]]*0.00002</f>
        <v>3.777149447172322E-4</v>
      </c>
      <c r="K2686" s="66">
        <v>2625.7561285495085</v>
      </c>
      <c r="L2686" s="66">
        <v>4478.5453290620699</v>
      </c>
      <c r="M2686" s="67">
        <v>42409</v>
      </c>
      <c r="N2686" s="22">
        <f>IF(Tabela1[[#This Row],[Entry]]=$B$1,Tabela1[[#This Row],[real]],Tabela1[[#This Row],[L2]]/Tabela1[[#This Row],[days2]])</f>
        <v>2.9850175971554846</v>
      </c>
      <c r="O2686" s="42">
        <f>IF(Tabela1[[#This Row],[Entry]]=$B$1,Tabela1[[#This Row],[real]],Tabela1[[#This Row],[L]]/($B$1-Tabela1[[#This Row],[Entry]]))</f>
        <v>2.9718283537240011</v>
      </c>
      <c r="P2686" s="115">
        <v>879.64510864246586</v>
      </c>
      <c r="Q2686" s="43">
        <f>MIN(500,$B$1-Tabela1[[#This Row],[Entry]])</f>
        <v>500</v>
      </c>
      <c r="R2686" s="41">
        <f>(0.25-Tabela1[[#This Row],[days]]/2000)*$L$2+(Tabela1[[#This Row],[days]]/2000+0.75)*(IF(Tabela1[[#This Row],[real]]&gt;Tabela1[[#This Row],[AV2]],0.4*Tabela1[[#This Row],[real]]+0.6*Tabela1[[#This Row],[AV2]],Tabela1[[#This Row],[AV2]]))</f>
        <v>2.9850175971554846</v>
      </c>
      <c r="S2686" s="42">
        <f>Tabela1[[#This Row],[real]]-Tabela1[[#This Row],[AV2]]</f>
        <v>-5.6134429905864369E-2</v>
      </c>
      <c r="T2686" s="64">
        <f>Tabela1[[#This Row],[real]]/Tabela1[[#This Row],[AV2]]</f>
        <v>0.98119460670538206</v>
      </c>
      <c r="U2686" s="168">
        <v>42979</v>
      </c>
      <c r="V2686" s="191" t="s">
        <v>4255</v>
      </c>
      <c r="W2686" s="191"/>
    </row>
    <row r="2687" spans="1:23" x14ac:dyDescent="0.2">
      <c r="A2687" s="65">
        <v>121703</v>
      </c>
      <c r="B2687" s="65" t="s">
        <v>1009</v>
      </c>
      <c r="C2687" s="65" t="s">
        <v>1010</v>
      </c>
      <c r="D2687" s="39"/>
      <c r="E2687" s="41">
        <v>3.0264556820008632</v>
      </c>
      <c r="F2687" s="116">
        <v>1984</v>
      </c>
      <c r="G26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7" s="39"/>
      <c r="I2687" s="41">
        <v>0.36</v>
      </c>
      <c r="J2687" s="23">
        <f>(Tabela1[[#This Row],[real]]-1)^3/Tabela1[[#This Row],[Z]]*0.00002</f>
        <v>4.6231589550473653E-4</v>
      </c>
      <c r="K2687" s="66">
        <v>2833.0221935951504</v>
      </c>
      <c r="L2687" s="66">
        <v>4876.6618097829078</v>
      </c>
      <c r="M2687" s="67">
        <v>42409</v>
      </c>
      <c r="N2687" s="22">
        <f>IF(Tabela1[[#This Row],[Entry]]=$B$1,Tabela1[[#This Row],[real]],Tabela1[[#This Row],[L2]]/Tabela1[[#This Row],[days2]])</f>
        <v>3.2206422405591297</v>
      </c>
      <c r="O2687" s="42">
        <f>IF(Tabela1[[#This Row],[Entry]]=$B$1,Tabela1[[#This Row],[real]],Tabela1[[#This Row],[L]]/($B$1-Tabela1[[#This Row],[Entry]]))</f>
        <v>3.2360065094777091</v>
      </c>
      <c r="P2687" s="115">
        <v>879.64510864246586</v>
      </c>
      <c r="Q2687" s="43">
        <f>MIN(500,$B$1-Tabela1[[#This Row],[Entry]])</f>
        <v>500</v>
      </c>
      <c r="R2687" s="41">
        <f>(0.25-Tabela1[[#This Row],[days]]/2000)*$L$2+(Tabela1[[#This Row],[days]]/2000+0.75)*(IF(Tabela1[[#This Row],[real]]&gt;Tabela1[[#This Row],[AV2]],0.4*Tabela1[[#This Row],[real]]+0.6*Tabela1[[#This Row],[AV2]],Tabela1[[#This Row],[AV2]]))</f>
        <v>3.2206422405591297</v>
      </c>
      <c r="S2687" s="42">
        <f>Tabela1[[#This Row],[real]]-Tabela1[[#This Row],[AV2]]</f>
        <v>-0.1941865585582665</v>
      </c>
      <c r="T2687" s="64">
        <f>Tabela1[[#This Row],[real]]/Tabela1[[#This Row],[AV2]]</f>
        <v>0.93970564128086631</v>
      </c>
      <c r="U2687" s="168">
        <v>42979</v>
      </c>
      <c r="V2687" s="191" t="s">
        <v>3956</v>
      </c>
      <c r="W2687" s="191"/>
    </row>
    <row r="2688" spans="1:23" x14ac:dyDescent="0.2">
      <c r="A2688" s="65">
        <v>3696053</v>
      </c>
      <c r="B2688" s="65" t="s">
        <v>1133</v>
      </c>
      <c r="C2688" s="65" t="s">
        <v>1134</v>
      </c>
      <c r="D2688" s="39"/>
      <c r="E2688" s="41">
        <v>3.0392458159910234</v>
      </c>
      <c r="F2688" s="116">
        <v>2012</v>
      </c>
      <c r="G26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8" s="39"/>
      <c r="I2688" s="41">
        <v>0.6399999999999999</v>
      </c>
      <c r="J2688" s="23">
        <f>(Tabela1[[#This Row],[real]]-1)^3/Tabela1[[#This Row],[Z]]*0.00002</f>
        <v>2.6500786387725293E-4</v>
      </c>
      <c r="K2688" s="66">
        <v>2561.6914592569342</v>
      </c>
      <c r="L2688" s="66">
        <v>4312.0038265369594</v>
      </c>
      <c r="M2688" s="67">
        <v>42409</v>
      </c>
      <c r="N2688" s="22">
        <f>IF(Tabela1[[#This Row],[Entry]]=$B$1,Tabela1[[#This Row],[real]],Tabela1[[#This Row],[L2]]/Tabela1[[#This Row],[days2]])</f>
        <v>2.9121874652498532</v>
      </c>
      <c r="O2688" s="42">
        <f>IF(Tabela1[[#This Row],[Entry]]=$B$1,Tabela1[[#This Row],[real]],Tabela1[[#This Row],[L]]/($B$1-Tabela1[[#This Row],[Entry]]))</f>
        <v>2.8613164077882942</v>
      </c>
      <c r="P2688" s="115">
        <v>879.64510864246586</v>
      </c>
      <c r="Q2688" s="43">
        <f>MIN(500,$B$1-Tabela1[[#This Row],[Entry]])</f>
        <v>500</v>
      </c>
      <c r="R2688" s="41">
        <f>(0.25-Tabela1[[#This Row],[days]]/2000)*$L$2+(Tabela1[[#This Row],[days]]/2000+0.75)*(IF(Tabela1[[#This Row],[real]]&gt;Tabela1[[#This Row],[AV2]],0.4*Tabela1[[#This Row],[real]]+0.6*Tabela1[[#This Row],[AV2]],Tabela1[[#This Row],[AV2]]))</f>
        <v>2.9630108055463213</v>
      </c>
      <c r="S2688" s="42">
        <f>Tabela1[[#This Row],[real]]-Tabela1[[#This Row],[AV2]]</f>
        <v>0.12705835074117022</v>
      </c>
      <c r="T2688" s="64">
        <f>Tabela1[[#This Row],[real]]/Tabela1[[#This Row],[AV2]]</f>
        <v>1.043629866640563</v>
      </c>
      <c r="U2688" s="168">
        <v>42979</v>
      </c>
      <c r="V2688" s="191" t="s">
        <v>4009</v>
      </c>
      <c r="W2688" s="191"/>
    </row>
    <row r="2689" spans="1:23" x14ac:dyDescent="0.2">
      <c r="A2689" s="65">
        <v>489810</v>
      </c>
      <c r="B2689" s="65" t="s">
        <v>866</v>
      </c>
      <c r="C2689" s="65" t="s">
        <v>867</v>
      </c>
      <c r="D2689" s="39"/>
      <c r="E2689" s="41">
        <v>2.8642846706229301</v>
      </c>
      <c r="F2689" s="116">
        <v>2006</v>
      </c>
      <c r="G26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89" s="39"/>
      <c r="I2689" s="41">
        <v>0.49</v>
      </c>
      <c r="J2689" s="23">
        <f>(Tabela1[[#This Row],[real]]-1)^3/Tabela1[[#This Row],[Z]]*0.00002</f>
        <v>2.6446645951045192E-4</v>
      </c>
      <c r="K2689" s="66">
        <v>2650.6801474368367</v>
      </c>
      <c r="L2689" s="66">
        <v>4570.0625984223852</v>
      </c>
      <c r="M2689" s="67">
        <v>42409</v>
      </c>
      <c r="N2689" s="22">
        <f>IF(Tabela1[[#This Row],[Entry]]=$B$1,Tabela1[[#This Row],[real]],Tabela1[[#This Row],[L2]]/Tabela1[[#This Row],[days2]])</f>
        <v>3.0133517726570034</v>
      </c>
      <c r="O2689" s="42">
        <f>IF(Tabela1[[#This Row],[Entry]]=$B$1,Tabela1[[#This Row],[real]],Tabela1[[#This Row],[L]]/($B$1-Tabela1[[#This Row],[Entry]]))</f>
        <v>3.0325564687607067</v>
      </c>
      <c r="P2689" s="115">
        <v>879.64510864246586</v>
      </c>
      <c r="Q2689" s="43">
        <f>MIN(500,$B$1-Tabela1[[#This Row],[Entry]])</f>
        <v>500</v>
      </c>
      <c r="R2689" s="41">
        <f>(0.25-Tabela1[[#This Row],[days]]/2000)*$L$2+(Tabela1[[#This Row],[days]]/2000+0.75)*(IF(Tabela1[[#This Row],[real]]&gt;Tabela1[[#This Row],[AV2]],0.4*Tabela1[[#This Row],[real]]+0.6*Tabela1[[#This Row],[AV2]],Tabela1[[#This Row],[AV2]]))</f>
        <v>3.0133517726570034</v>
      </c>
      <c r="S2689" s="42">
        <f>Tabela1[[#This Row],[real]]-Tabela1[[#This Row],[AV2]]</f>
        <v>-0.14906710203407325</v>
      </c>
      <c r="T2689" s="64">
        <f>Tabela1[[#This Row],[real]]/Tabela1[[#This Row],[AV2]]</f>
        <v>0.95053113168309777</v>
      </c>
      <c r="U2689" s="168">
        <v>42978</v>
      </c>
      <c r="V2689" s="191" t="s">
        <v>4249</v>
      </c>
      <c r="W2689" s="191"/>
    </row>
    <row r="2690" spans="1:23" x14ac:dyDescent="0.2">
      <c r="A2690" s="65">
        <v>1806279</v>
      </c>
      <c r="B2690" s="65" t="s">
        <v>2741</v>
      </c>
      <c r="C2690" s="65" t="s">
        <v>2742</v>
      </c>
      <c r="D2690" s="39"/>
      <c r="E2690" s="41">
        <v>2.8926785819264031</v>
      </c>
      <c r="F2690" s="116">
        <v>2009</v>
      </c>
      <c r="G26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0" s="39"/>
      <c r="I2690" s="41">
        <v>0.51</v>
      </c>
      <c r="J2690" s="23">
        <f>(Tabela1[[#This Row],[real]]-1)^3/Tabela1[[#This Row],[Z]]*0.00002</f>
        <v>2.6588290932700589E-4</v>
      </c>
      <c r="K2690" s="66">
        <v>2570.5036579170715</v>
      </c>
      <c r="L2690" s="66">
        <v>4386.9918435005538</v>
      </c>
      <c r="M2690" s="67">
        <v>42421</v>
      </c>
      <c r="N2690" s="22">
        <f>IF(Tabela1[[#This Row],[Entry]]=$B$1,Tabela1[[#This Row],[real]],Tabela1[[#This Row],[L2]]/Tabela1[[#This Row],[days2]])</f>
        <v>2.9408481327727198</v>
      </c>
      <c r="O2690" s="42">
        <f>IF(Tabela1[[#This Row],[Entry]]=$B$1,Tabela1[[#This Row],[real]],Tabela1[[#This Row],[L]]/($B$1-Tabela1[[#This Row],[Entry]]))</f>
        <v>2.9344427046826449</v>
      </c>
      <c r="P2690" s="115">
        <v>874.06882023980052</v>
      </c>
      <c r="Q2690" s="43">
        <f>MIN(500,$B$1-Tabela1[[#This Row],[Entry]])</f>
        <v>500</v>
      </c>
      <c r="R2690" s="41">
        <f>(0.25-Tabela1[[#This Row],[days]]/2000)*$L$2+(Tabela1[[#This Row],[days]]/2000+0.75)*(IF(Tabela1[[#This Row],[real]]&gt;Tabela1[[#This Row],[AV2]],0.4*Tabela1[[#This Row],[real]]+0.6*Tabela1[[#This Row],[AV2]],Tabela1[[#This Row],[AV2]]))</f>
        <v>2.9408481327727198</v>
      </c>
      <c r="S2690" s="42">
        <f>Tabela1[[#This Row],[real]]-Tabela1[[#This Row],[AV2]]</f>
        <v>-4.8169550846316689E-2</v>
      </c>
      <c r="T2690" s="64">
        <f>Tabela1[[#This Row],[real]]/Tabela1[[#This Row],[AV2]]</f>
        <v>0.98362052419180823</v>
      </c>
      <c r="U2690" s="168">
        <v>42978</v>
      </c>
      <c r="V2690" s="191" t="s">
        <v>4073</v>
      </c>
      <c r="W2690" s="191"/>
    </row>
    <row r="2691" spans="1:23" x14ac:dyDescent="0.2">
      <c r="A2691" s="75">
        <v>5423696</v>
      </c>
      <c r="B2691" s="75" t="s">
        <v>1790</v>
      </c>
      <c r="C2691" s="75" t="s">
        <v>3573</v>
      </c>
      <c r="D2691" s="76"/>
      <c r="E2691" s="77">
        <v>3.0467119012153026</v>
      </c>
      <c r="F2691" s="116">
        <v>2014</v>
      </c>
      <c r="G26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1" s="39"/>
      <c r="I2691" s="77">
        <v>0.41</v>
      </c>
      <c r="J2691" s="23">
        <f>(Tabela1[[#This Row],[real]]-1)^3/Tabela1[[#This Row],[Z]]*0.00002</f>
        <v>4.1823106099137024E-4</v>
      </c>
      <c r="K2691" s="112">
        <v>2012.8541060616465</v>
      </c>
      <c r="L2691" s="66">
        <v>3110.4163441291671</v>
      </c>
      <c r="M2691" s="79">
        <v>42977</v>
      </c>
      <c r="N2691" s="22">
        <f>IF(Tabela1[[#This Row],[Entry]]=$B$1,Tabela1[[#This Row],[real]],Tabela1[[#This Row],[L2]]/Tabela1[[#This Row],[days2]])</f>
        <v>3.2692082514074654</v>
      </c>
      <c r="O2691" s="64">
        <f>IF(Tabela1[[#This Row],[Entry]]=$B$1,Tabela1[[#This Row],[real]],Tabela1[[#This Row],[L]]/($B$1-Tabela1[[#This Row],[Entry]]))</f>
        <v>3.3124774697861206</v>
      </c>
      <c r="P2691" s="117">
        <v>615.70079091629259</v>
      </c>
      <c r="Q2691" s="78">
        <f>MIN(500,$B$1-Tabela1[[#This Row],[Entry]])</f>
        <v>500</v>
      </c>
      <c r="R2691" s="77">
        <f>(0.25-Tabela1[[#This Row],[days]]/2000)*$L$2+(Tabela1[[#This Row],[days]]/2000+0.75)*(IF(Tabela1[[#This Row],[real]]&gt;Tabela1[[#This Row],[AV2]],0.4*Tabela1[[#This Row],[real]]+0.6*Tabela1[[#This Row],[AV2]],Tabela1[[#This Row],[AV2]]))</f>
        <v>3.2692082514074654</v>
      </c>
      <c r="S2691" s="64">
        <f>Tabela1[[#This Row],[real]]-Tabela1[[#This Row],[AV2]]</f>
        <v>-0.22249635019216285</v>
      </c>
      <c r="T2691" s="64">
        <f>Tabela1[[#This Row],[real]]/Tabela1[[#This Row],[AV2]]</f>
        <v>0.93194182411096838</v>
      </c>
      <c r="U2691" s="168">
        <v>42977</v>
      </c>
      <c r="V2691" s="191" t="s">
        <v>4009</v>
      </c>
      <c r="W2691" s="191"/>
    </row>
    <row r="2692" spans="1:23" x14ac:dyDescent="0.2">
      <c r="A2692" s="65">
        <v>3924812</v>
      </c>
      <c r="B2692" s="65" t="s">
        <v>1511</v>
      </c>
      <c r="C2692" s="65" t="s">
        <v>2707</v>
      </c>
      <c r="D2692" s="39"/>
      <c r="E2692" s="41">
        <v>3.2392503325627104</v>
      </c>
      <c r="F2692" s="116">
        <v>2012</v>
      </c>
      <c r="G26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2" s="39"/>
      <c r="I2692" s="41">
        <v>0.61999999999999988</v>
      </c>
      <c r="J2692" s="23">
        <f>(Tabela1[[#This Row],[real]]-1)^3/Tabela1[[#This Row],[Z]]*0.00002</f>
        <v>3.6219816716861829E-4</v>
      </c>
      <c r="K2692" s="66">
        <v>2831.3195609046074</v>
      </c>
      <c r="L2692" s="66">
        <v>4804.12047579924</v>
      </c>
      <c r="M2692" s="67">
        <v>42409</v>
      </c>
      <c r="N2692" s="22">
        <f>IF(Tabela1[[#This Row],[Entry]]=$B$1,Tabela1[[#This Row],[real]],Tabela1[[#This Row],[L2]]/Tabela1[[#This Row],[days2]])</f>
        <v>3.2187066500876833</v>
      </c>
      <c r="O2692" s="42">
        <f>IF(Tabela1[[#This Row],[Entry]]=$B$1,Tabela1[[#This Row],[real]],Tabela1[[#This Row],[L]]/($B$1-Tabela1[[#This Row],[Entry]]))</f>
        <v>3.1878702560048042</v>
      </c>
      <c r="P2692" s="115">
        <v>879.64510864246586</v>
      </c>
      <c r="Q2692" s="43">
        <f>MIN(500,$B$1-Tabela1[[#This Row],[Entry]])</f>
        <v>500</v>
      </c>
      <c r="R2692" s="41">
        <f>(0.25-Tabela1[[#This Row],[days]]/2000)*$L$2+(Tabela1[[#This Row],[days]]/2000+0.75)*(IF(Tabela1[[#This Row],[real]]&gt;Tabela1[[#This Row],[AV2]],0.4*Tabela1[[#This Row],[real]]+0.6*Tabela1[[#This Row],[AV2]],Tabela1[[#This Row],[AV2]]))</f>
        <v>3.2269241230776942</v>
      </c>
      <c r="S2692" s="42">
        <f>Tabela1[[#This Row],[real]]-Tabela1[[#This Row],[AV2]]</f>
        <v>2.0543682475027136E-2</v>
      </c>
      <c r="T2692" s="64">
        <f>Tabela1[[#This Row],[real]]/Tabela1[[#This Row],[AV2]]</f>
        <v>1.0063825892535025</v>
      </c>
      <c r="U2692" s="168">
        <v>42977</v>
      </c>
      <c r="V2692" s="191" t="s">
        <v>4276</v>
      </c>
      <c r="W2692" s="191"/>
    </row>
    <row r="2693" spans="1:23" x14ac:dyDescent="0.2">
      <c r="A2693" s="65">
        <v>4058539</v>
      </c>
      <c r="B2693" s="65" t="s">
        <v>2194</v>
      </c>
      <c r="C2693" s="65" t="s">
        <v>2194</v>
      </c>
      <c r="D2693" s="39"/>
      <c r="E2693" s="41">
        <v>3.456393289803803</v>
      </c>
      <c r="F2693" s="116">
        <v>2012</v>
      </c>
      <c r="G26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3" s="39"/>
      <c r="I2693" s="41">
        <v>0.52999999999999992</v>
      </c>
      <c r="J2693" s="23">
        <f>(Tabela1[[#This Row],[real]]-1)^3/Tabela1[[#This Row],[Z]]*0.00002</f>
        <v>5.5930388122633922E-4</v>
      </c>
      <c r="K2693" s="66">
        <v>3147.6084504264804</v>
      </c>
      <c r="L2693" s="66">
        <v>5376.1939321691407</v>
      </c>
      <c r="M2693" s="67">
        <v>42409</v>
      </c>
      <c r="N2693" s="22">
        <f>IF(Tabela1[[#This Row],[Entry]]=$B$1,Tabela1[[#This Row],[real]],Tabela1[[#This Row],[L2]]/Tabela1[[#This Row],[days2]])</f>
        <v>3.5782708498022631</v>
      </c>
      <c r="O2693" s="42">
        <f>IF(Tabela1[[#This Row],[Entry]]=$B$1,Tabela1[[#This Row],[real]],Tabela1[[#This Row],[L]]/($B$1-Tabela1[[#This Row],[Entry]]))</f>
        <v>3.5674810432442872</v>
      </c>
      <c r="P2693" s="115">
        <v>879.64510864246586</v>
      </c>
      <c r="Q2693" s="43">
        <f>MIN(500,$B$1-Tabela1[[#This Row],[Entry]])</f>
        <v>500</v>
      </c>
      <c r="R2693" s="41">
        <f>(0.25-Tabela1[[#This Row],[days]]/2000)*$L$2+(Tabela1[[#This Row],[days]]/2000+0.75)*(IF(Tabela1[[#This Row],[real]]&gt;Tabela1[[#This Row],[AV2]],0.4*Tabela1[[#This Row],[real]]+0.6*Tabela1[[#This Row],[AV2]],Tabela1[[#This Row],[AV2]]))</f>
        <v>3.5782708498022631</v>
      </c>
      <c r="S2693" s="42">
        <f>Tabela1[[#This Row],[real]]-Tabela1[[#This Row],[AV2]]</f>
        <v>-0.12187755999846006</v>
      </c>
      <c r="T2693" s="64">
        <f>Tabela1[[#This Row],[real]]/Tabela1[[#This Row],[AV2]]</f>
        <v>0.96593953752684902</v>
      </c>
      <c r="U2693" s="172">
        <v>42974</v>
      </c>
      <c r="V2693" s="191" t="s">
        <v>4197</v>
      </c>
      <c r="W2693" s="191"/>
    </row>
    <row r="2694" spans="1:23" x14ac:dyDescent="0.2">
      <c r="A2694" s="65">
        <v>792343</v>
      </c>
      <c r="B2694" s="65" t="s">
        <v>2779</v>
      </c>
      <c r="C2694" s="65" t="s">
        <v>2780</v>
      </c>
      <c r="D2694" s="39"/>
      <c r="E2694" s="41">
        <v>3.1729486634014497</v>
      </c>
      <c r="F2694" s="116">
        <v>2007</v>
      </c>
      <c r="G26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4" s="39"/>
      <c r="I2694" s="41">
        <v>0.51</v>
      </c>
      <c r="J2694" s="23">
        <f>(Tabela1[[#This Row],[real]]-1)^3/Tabela1[[#This Row],[Z]]*0.00002</f>
        <v>4.023539023866656E-4</v>
      </c>
      <c r="K2694" s="66">
        <v>2732.4862932218061</v>
      </c>
      <c r="L2694" s="66">
        <v>4612.2746027850108</v>
      </c>
      <c r="M2694" s="67">
        <v>42470</v>
      </c>
      <c r="N2694" s="22">
        <f>IF(Tabela1[[#This Row],[Entry]]=$B$1,Tabela1[[#This Row],[real]],Tabela1[[#This Row],[L2]]/Tabela1[[#This Row],[days2]])</f>
        <v>3.2097845416061839</v>
      </c>
      <c r="O2694" s="42">
        <f>IF(Tabela1[[#This Row],[Entry]]=$B$1,Tabela1[[#This Row],[real]],Tabela1[[#This Row],[L]]/($B$1-Tabela1[[#This Row],[Entry]]))</f>
        <v>3.189678148537352</v>
      </c>
      <c r="P2694" s="115">
        <v>851.29897592891496</v>
      </c>
      <c r="Q2694" s="43">
        <f>MIN(500,$B$1-Tabela1[[#This Row],[Entry]])</f>
        <v>500</v>
      </c>
      <c r="R2694" s="41">
        <f>(0.25-Tabela1[[#This Row],[days]]/2000)*$L$2+(Tabela1[[#This Row],[days]]/2000+0.75)*(IF(Tabela1[[#This Row],[real]]&gt;Tabela1[[#This Row],[AV2]],0.4*Tabela1[[#This Row],[real]]+0.6*Tabela1[[#This Row],[AV2]],Tabela1[[#This Row],[AV2]]))</f>
        <v>3.2097845416061839</v>
      </c>
      <c r="S2694" s="42">
        <f>Tabela1[[#This Row],[real]]-Tabela1[[#This Row],[AV2]]</f>
        <v>-3.6835878204734218E-2</v>
      </c>
      <c r="T2694" s="64">
        <f>Tabela1[[#This Row],[real]]/Tabela1[[#This Row],[AV2]]</f>
        <v>0.98852387824564025</v>
      </c>
      <c r="U2694" s="168">
        <v>42973</v>
      </c>
      <c r="V2694" s="191" t="s">
        <v>3983</v>
      </c>
      <c r="W2694" s="191"/>
    </row>
    <row r="2695" spans="1:23" x14ac:dyDescent="0.2">
      <c r="A2695" s="65">
        <v>32211</v>
      </c>
      <c r="B2695" s="65" t="s">
        <v>1633</v>
      </c>
      <c r="C2695" s="65" t="s">
        <v>2607</v>
      </c>
      <c r="D2695" s="39"/>
      <c r="E2695" s="41">
        <v>3.0278492635161696</v>
      </c>
      <c r="F2695" s="116">
        <v>1993</v>
      </c>
      <c r="G26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5" s="39"/>
      <c r="I2695" s="41">
        <v>0.49</v>
      </c>
      <c r="J2695" s="23">
        <f>(Tabela1[[#This Row],[real]]-1)^3/Tabela1[[#This Row],[Z]]*0.00002</f>
        <v>3.4036188777295369E-4</v>
      </c>
      <c r="K2695" s="66">
        <v>2678.5642504232933</v>
      </c>
      <c r="L2695" s="66">
        <v>4558.8760926290879</v>
      </c>
      <c r="M2695" s="67">
        <v>42409</v>
      </c>
      <c r="N2695" s="22">
        <f>IF(Tabela1[[#This Row],[Entry]]=$B$1,Tabela1[[#This Row],[real]],Tabela1[[#This Row],[L2]]/Tabela1[[#This Row],[days2]])</f>
        <v>3.0450510371814086</v>
      </c>
      <c r="O2695" s="42">
        <f>IF(Tabela1[[#This Row],[Entry]]=$B$1,Tabela1[[#This Row],[real]],Tabela1[[#This Row],[L]]/($B$1-Tabela1[[#This Row],[Entry]]))</f>
        <v>3.0251334390372184</v>
      </c>
      <c r="P2695" s="115">
        <v>879.64510864246586</v>
      </c>
      <c r="Q2695" s="43">
        <f>MIN(500,$B$1-Tabela1[[#This Row],[Entry]])</f>
        <v>500</v>
      </c>
      <c r="R26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3.0450510371814086</v>
      </c>
      <c r="S2695" s="42">
        <f>Tabela1[[#This Row],[real]]-Tabela1[[#This Row],[AV2]]</f>
        <v>-1.7201773665239006E-2</v>
      </c>
      <c r="T2695" s="64">
        <f>Tabela1[[#This Row],[real]]/Tabela1[[#This Row],[AV2]]</f>
        <v>0.99435090793054115</v>
      </c>
      <c r="U2695" s="168">
        <v>42971</v>
      </c>
      <c r="V2695" s="191" t="s">
        <v>4009</v>
      </c>
      <c r="W2695" s="191"/>
    </row>
    <row r="2696" spans="1:23" x14ac:dyDescent="0.2">
      <c r="A2696" s="65">
        <v>176281</v>
      </c>
      <c r="B2696" s="65" t="s">
        <v>1353</v>
      </c>
      <c r="C2696" s="65" t="s">
        <v>1354</v>
      </c>
      <c r="D2696" s="39"/>
      <c r="E2696" s="41">
        <v>2.958761274904397</v>
      </c>
      <c r="F2696" s="116">
        <v>2004</v>
      </c>
      <c r="G26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6" s="39"/>
      <c r="I2696" s="41">
        <v>0.49</v>
      </c>
      <c r="J2696" s="23">
        <f>(Tabela1[[#This Row],[real]]-1)^3/Tabela1[[#This Row],[Z]]*0.00002</f>
        <v>3.0674567190301378E-4</v>
      </c>
      <c r="K2696" s="66">
        <v>2518.1209256157413</v>
      </c>
      <c r="L2696" s="66">
        <v>4244.1168161512041</v>
      </c>
      <c r="M2696" s="67">
        <v>42409</v>
      </c>
      <c r="N2696" s="22">
        <f>IF(Tabela1[[#This Row],[Entry]]=$B$1,Tabela1[[#This Row],[real]],Tabela1[[#This Row],[L2]]/Tabela1[[#This Row],[days2]])</f>
        <v>2.8626555196809926</v>
      </c>
      <c r="O2696" s="42">
        <f>IF(Tabela1[[#This Row],[Entry]]=$B$1,Tabela1[[#This Row],[real]],Tabela1[[#This Row],[L]]/($B$1-Tabela1[[#This Row],[Entry]]))</f>
        <v>2.816268623856141</v>
      </c>
      <c r="P2696" s="115">
        <v>879.64510864246586</v>
      </c>
      <c r="Q2696" s="43">
        <f>MIN(500,$B$1-Tabela1[[#This Row],[Entry]])</f>
        <v>500</v>
      </c>
      <c r="R2696" s="41">
        <f>(0.25-Tabela1[[#This Row],[days]]/2000)*$L$2+(Tabela1[[#This Row],[days]]/2000+0.75)*(IF(Tabela1[[#This Row],[real]]&gt;Tabela1[[#This Row],[AV2]],0.4*Tabela1[[#This Row],[real]]+0.6*Tabela1[[#This Row],[AV2]],Tabela1[[#This Row],[AV2]]))</f>
        <v>2.9010978217703545</v>
      </c>
      <c r="S2696" s="42">
        <f>Tabela1[[#This Row],[real]]-Tabela1[[#This Row],[AV2]]</f>
        <v>9.6105755223404365E-2</v>
      </c>
      <c r="T2696" s="64">
        <f>Tabela1[[#This Row],[real]]/Tabela1[[#This Row],[AV2]]</f>
        <v>1.0335722389797408</v>
      </c>
      <c r="U2696" s="168">
        <v>42970</v>
      </c>
      <c r="V2696" s="191" t="s">
        <v>964</v>
      </c>
      <c r="W2696" s="191"/>
    </row>
    <row r="2697" spans="1:23" x14ac:dyDescent="0.2">
      <c r="A2697" s="75">
        <v>7817885</v>
      </c>
      <c r="B2697" s="75" t="s">
        <v>3565</v>
      </c>
      <c r="C2697" s="75" t="s">
        <v>3566</v>
      </c>
      <c r="D2697" s="76"/>
      <c r="E2697" s="77">
        <v>2.7411153230581733</v>
      </c>
      <c r="F2697" s="116">
        <v>2016</v>
      </c>
      <c r="G26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7" s="39"/>
      <c r="I2697" s="77">
        <v>0.31999999999999995</v>
      </c>
      <c r="J2697" s="23">
        <f>(Tabela1[[#This Row],[real]]-1)^3/Tabela1[[#This Row],[Z]]*0.00002</f>
        <v>3.2988504694098845E-4</v>
      </c>
      <c r="K2697" s="112">
        <v>1805.5778510885873</v>
      </c>
      <c r="L2697" s="66">
        <v>2792.7868677344272</v>
      </c>
      <c r="M2697" s="79">
        <v>42968</v>
      </c>
      <c r="N2697" s="22">
        <f>IF(Tabela1[[#This Row],[Entry]]=$B$1,Tabela1[[#This Row],[real]],Tabela1[[#This Row],[L2]]/Tabela1[[#This Row],[days2]])</f>
        <v>2.9127719748135572</v>
      </c>
      <c r="O2697" s="64">
        <f>IF(Tabela1[[#This Row],[Entry]]=$B$1,Tabela1[[#This Row],[real]],Tabela1[[#This Row],[L]]/($B$1-Tabela1[[#This Row],[Entry]]))</f>
        <v>2.9459777085806196</v>
      </c>
      <c r="P2697" s="117">
        <v>619.8830072182908</v>
      </c>
      <c r="Q2697" s="78">
        <f>MIN(500,$B$1-Tabela1[[#This Row],[Entry]])</f>
        <v>500</v>
      </c>
      <c r="R2697" s="77">
        <f>(0.25-Tabela1[[#This Row],[days]]/2000)*$L$2+(Tabela1[[#This Row],[days]]/2000+0.75)*(IF(Tabela1[[#This Row],[real]]&gt;Tabela1[[#This Row],[AV2]],0.4*Tabela1[[#This Row],[real]]+0.6*Tabela1[[#This Row],[AV2]],Tabela1[[#This Row],[AV2]]))</f>
        <v>2.9127719748135572</v>
      </c>
      <c r="S2697" s="64">
        <f>Tabela1[[#This Row],[real]]-Tabela1[[#This Row],[AV2]]</f>
        <v>-0.17165665175538392</v>
      </c>
      <c r="T2697" s="64">
        <f>Tabela1[[#This Row],[real]]/Tabela1[[#This Row],[AV2]]</f>
        <v>0.94106759703825715</v>
      </c>
      <c r="U2697" s="168">
        <v>42968</v>
      </c>
      <c r="V2697" s="191" t="s">
        <v>4169</v>
      </c>
      <c r="W2697" s="191"/>
    </row>
    <row r="2698" spans="1:23" x14ac:dyDescent="0.2">
      <c r="A2698" s="65">
        <v>1576185</v>
      </c>
      <c r="B2698" s="65" t="s">
        <v>2145</v>
      </c>
      <c r="C2698" s="65" t="s">
        <v>2146</v>
      </c>
      <c r="D2698" s="39"/>
      <c r="E2698" s="41">
        <v>2.4774293685675008</v>
      </c>
      <c r="F2698" s="116">
        <v>2008</v>
      </c>
      <c r="G26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8" s="39"/>
      <c r="I2698" s="41">
        <v>0.79999999999999993</v>
      </c>
      <c r="J2698" s="23">
        <f>(Tabela1[[#This Row],[real]]-1)^3/Tabela1[[#This Row],[Z]]*0.00002</f>
        <v>8.0623229747793127E-5</v>
      </c>
      <c r="K2698" s="66">
        <v>2166.1579001897057</v>
      </c>
      <c r="L2698" s="66">
        <v>3697.2122801813002</v>
      </c>
      <c r="M2698" s="67">
        <v>42409</v>
      </c>
      <c r="N2698" s="22">
        <f>IF(Tabela1[[#This Row],[Entry]]=$B$1,Tabela1[[#This Row],[real]],Tabela1[[#This Row],[L2]]/Tabela1[[#This Row],[days2]])</f>
        <v>2.4625361738584357</v>
      </c>
      <c r="O2698" s="42">
        <f>IF(Tabela1[[#This Row],[Entry]]=$B$1,Tabela1[[#This Row],[real]],Tabela1[[#This Row],[L]]/($B$1-Tabela1[[#This Row],[Entry]]))</f>
        <v>2.4533591772934971</v>
      </c>
      <c r="P2698" s="115">
        <v>879.64510864246586</v>
      </c>
      <c r="Q2698" s="43">
        <f>MIN(500,$B$1-Tabela1[[#This Row],[Entry]])</f>
        <v>500</v>
      </c>
      <c r="R2698" s="559">
        <f>(0.25-Tabela1[[#This Row],[days]]/2000)*$L$2+(Tabela1[[#This Row],[days]]/2000+0.75)*(IF(Tabela1[[#This Row],[real]]&gt;Tabela1[[#This Row],[AV2]],0.4*Tabela1[[#This Row],[real]]+0.6*Tabela1[[#This Row],[AV2]],Tabela1[[#This Row],[AV2]]))</f>
        <v>2.468493451742062</v>
      </c>
      <c r="S2698" s="42">
        <f>Tabela1[[#This Row],[real]]-Tabela1[[#This Row],[AV2]]</f>
        <v>1.4893194709065138E-2</v>
      </c>
      <c r="T2698" s="64">
        <f>Tabela1[[#This Row],[real]]/Tabela1[[#This Row],[AV2]]</f>
        <v>1.0060479090082683</v>
      </c>
      <c r="U2698" s="172">
        <v>42967</v>
      </c>
      <c r="V2698" s="191" t="s">
        <v>4982</v>
      </c>
      <c r="W2698" s="191"/>
    </row>
    <row r="2699" spans="1:23" x14ac:dyDescent="0.2">
      <c r="A2699" s="65">
        <v>3553308</v>
      </c>
      <c r="B2699" s="65" t="s">
        <v>2828</v>
      </c>
      <c r="C2699" s="65" t="s">
        <v>2829</v>
      </c>
      <c r="D2699" s="39"/>
      <c r="E2699" s="41">
        <v>2.8838865072628854</v>
      </c>
      <c r="F2699" s="116">
        <v>2011</v>
      </c>
      <c r="G26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699" s="39"/>
      <c r="I2699" s="41">
        <v>0.5</v>
      </c>
      <c r="J2699" s="23">
        <f>(Tabela1[[#This Row],[real]]-1)^3/Tabela1[[#This Row],[Z]]*0.00002</f>
        <v>2.67438666574783E-4</v>
      </c>
      <c r="K2699" s="66">
        <v>2552.7887130025097</v>
      </c>
      <c r="L2699" s="66">
        <v>4352.136113235304</v>
      </c>
      <c r="M2699" s="67">
        <v>42512</v>
      </c>
      <c r="N2699" s="22">
        <f>IF(Tabela1[[#This Row],[Entry]]=$B$1,Tabela1[[#This Row],[real]],Tabela1[[#This Row],[L2]]/Tabela1[[#This Row],[days2]])</f>
        <v>3.0690599408930597</v>
      </c>
      <c r="O2699" s="42">
        <f>IF(Tabela1[[#This Row],[Entry]]=$B$1,Tabela1[[#This Row],[real]],Tabela1[[#This Row],[L]]/($B$1-Tabela1[[#This Row],[Entry]]))</f>
        <v>3.0998120464638919</v>
      </c>
      <c r="P2699" s="115">
        <v>831.78196651958478</v>
      </c>
      <c r="Q2699" s="43">
        <f>MIN(500,$B$1-Tabela1[[#This Row],[Entry]])</f>
        <v>500</v>
      </c>
      <c r="R2699" s="41">
        <f>(0.25-Tabela1[[#This Row],[days]]/2000)*$L$2+(Tabela1[[#This Row],[days]]/2000+0.75)*(IF(Tabela1[[#This Row],[real]]&gt;Tabela1[[#This Row],[AV2]],0.4*Tabela1[[#This Row],[real]]+0.6*Tabela1[[#This Row],[AV2]],Tabela1[[#This Row],[AV2]]))</f>
        <v>3.0690599408930597</v>
      </c>
      <c r="S2699" s="42">
        <f>Tabela1[[#This Row],[real]]-Tabela1[[#This Row],[AV2]]</f>
        <v>-0.18517343363017424</v>
      </c>
      <c r="T2699" s="64">
        <f>Tabela1[[#This Row],[real]]/Tabela1[[#This Row],[AV2]]</f>
        <v>0.93966444540138538</v>
      </c>
      <c r="U2699" s="168">
        <v>42967</v>
      </c>
      <c r="V2699" s="191" t="s">
        <v>3997</v>
      </c>
      <c r="W2699" s="191"/>
    </row>
    <row r="2700" spans="1:23" x14ac:dyDescent="0.2">
      <c r="A2700" s="65">
        <v>116218</v>
      </c>
      <c r="B2700" s="65" t="s">
        <v>2812</v>
      </c>
      <c r="C2700" s="65" t="s">
        <v>2813</v>
      </c>
      <c r="D2700" s="39"/>
      <c r="E2700" s="41">
        <v>2.8636010544754451</v>
      </c>
      <c r="F2700" s="116">
        <v>1998</v>
      </c>
      <c r="G27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0" s="39"/>
      <c r="I2700" s="41">
        <v>0.5</v>
      </c>
      <c r="J2700" s="23">
        <f>(Tabela1[[#This Row],[real]]-1)^3/Tabela1[[#This Row],[Z]]*0.00002</f>
        <v>2.5889212120230279E-4</v>
      </c>
      <c r="K2700" s="66">
        <v>2477.6894594607611</v>
      </c>
      <c r="L2700" s="66">
        <v>4199.201362580322</v>
      </c>
      <c r="M2700" s="67">
        <v>42484</v>
      </c>
      <c r="N2700" s="22">
        <f>IF(Tabela1[[#This Row],[Entry]]=$B$1,Tabela1[[#This Row],[real]],Tabela1[[#This Row],[L2]]/Tabela1[[#This Row],[days2]])</f>
        <v>2.9328942849030897</v>
      </c>
      <c r="O2700" s="42">
        <f>IF(Tabela1[[#This Row],[Entry]]=$B$1,Tabela1[[#This Row],[real]],Tabela1[[#This Row],[L]]/($B$1-Tabela1[[#This Row],[Entry]]))</f>
        <v>2.9324031861594428</v>
      </c>
      <c r="P2700" s="115">
        <v>844.79330612580543</v>
      </c>
      <c r="Q2700" s="43">
        <f>MIN(500,$B$1-Tabela1[[#This Row],[Entry]])</f>
        <v>500</v>
      </c>
      <c r="R2700" s="41">
        <f>(0.25-Tabela1[[#This Row],[days]]/2000)*$L$2+(Tabela1[[#This Row],[days]]/2000+0.75)*(IF(Tabela1[[#This Row],[real]]&gt;Tabela1[[#This Row],[AV2]],0.4*Tabela1[[#This Row],[real]]+0.6*Tabela1[[#This Row],[AV2]],Tabela1[[#This Row],[AV2]]))</f>
        <v>2.9328942849030897</v>
      </c>
      <c r="S2700" s="42">
        <f>Tabela1[[#This Row],[real]]-Tabela1[[#This Row],[AV2]]</f>
        <v>-6.929323042764457E-2</v>
      </c>
      <c r="T2700" s="64">
        <f>Tabela1[[#This Row],[real]]/Tabela1[[#This Row],[AV2]]</f>
        <v>0.97637377153880811</v>
      </c>
      <c r="U2700" s="168">
        <v>42965</v>
      </c>
      <c r="V2700" s="191" t="s">
        <v>4912</v>
      </c>
      <c r="W2700" s="191"/>
    </row>
    <row r="2701" spans="1:23" x14ac:dyDescent="0.2">
      <c r="A2701" s="10">
        <v>5497952</v>
      </c>
      <c r="B2701" s="10" t="s">
        <v>1043</v>
      </c>
      <c r="C2701" s="10" t="s">
        <v>1044</v>
      </c>
      <c r="E2701" s="21">
        <v>3.1926289692970626</v>
      </c>
      <c r="F2701" s="116">
        <v>2014</v>
      </c>
      <c r="G27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1" s="39"/>
      <c r="I2701" s="21">
        <v>0.48</v>
      </c>
      <c r="J2701" s="23">
        <f>(Tabela1[[#This Row],[real]]-1)^3/Tabela1[[#This Row],[Z]]*0.00002</f>
        <v>4.3922211773032236E-4</v>
      </c>
      <c r="K2701" s="24">
        <v>2937.510941199781</v>
      </c>
      <c r="L2701" s="66">
        <v>5040.5291221498383</v>
      </c>
      <c r="M2701" s="1">
        <v>42409</v>
      </c>
      <c r="N2701" s="22">
        <f>IF(Tabela1[[#This Row],[Entry]]=$B$1,Tabela1[[#This Row],[real]],Tabela1[[#This Row],[L2]]/Tabela1[[#This Row],[days2]])</f>
        <v>3.339427358077586</v>
      </c>
      <c r="O2701" s="22">
        <f>IF(Tabela1[[#This Row],[Entry]]=$B$1,Tabela1[[#This Row],[real]],Tabela1[[#This Row],[L]]/($B$1-Tabela1[[#This Row],[Entry]]))</f>
        <v>3.3447439430324075</v>
      </c>
      <c r="P2701" s="35">
        <v>879.64510864246586</v>
      </c>
      <c r="Q2701" s="3">
        <f>MIN(500,$B$1-Tabela1[[#This Row],[Entry]])</f>
        <v>500</v>
      </c>
      <c r="R2701" s="21">
        <f>(0.25-Tabela1[[#This Row],[days]]/2000)*$L$2+(Tabela1[[#This Row],[days]]/2000+0.75)*(IF(Tabela1[[#This Row],[real]]&gt;Tabela1[[#This Row],[AV2]],0.4*Tabela1[[#This Row],[real]]+0.6*Tabela1[[#This Row],[AV2]],Tabela1[[#This Row],[AV2]]))</f>
        <v>3.339427358077586</v>
      </c>
      <c r="S2701" s="22">
        <f>Tabela1[[#This Row],[real]]-Tabela1[[#This Row],[AV2]]</f>
        <v>-0.14679838878052331</v>
      </c>
      <c r="T2701" s="47">
        <f>Tabela1[[#This Row],[real]]/Tabela1[[#This Row],[AV2]]</f>
        <v>0.95604084981054027</v>
      </c>
      <c r="U2701" s="168">
        <v>42965</v>
      </c>
      <c r="V2701" s="191" t="s">
        <v>3941</v>
      </c>
      <c r="W2701" s="191"/>
    </row>
    <row r="2702" spans="1:23" x14ac:dyDescent="0.2">
      <c r="A2702" s="65">
        <v>68962</v>
      </c>
      <c r="B2702" s="65" t="s">
        <v>1476</v>
      </c>
      <c r="C2702" s="65" t="s">
        <v>1477</v>
      </c>
      <c r="D2702" s="39"/>
      <c r="E2702" s="41">
        <v>2.4324265370731926</v>
      </c>
      <c r="F2702" s="116">
        <v>2003</v>
      </c>
      <c r="G27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2" s="39"/>
      <c r="I2702" s="41">
        <v>0.49</v>
      </c>
      <c r="J2702" s="23">
        <f>(Tabela1[[#This Row],[real]]-1)^3/Tabela1[[#This Row],[Z]]*0.00002</f>
        <v>1.1996401433236993E-4</v>
      </c>
      <c r="K2702" s="66">
        <v>2223.4842341005115</v>
      </c>
      <c r="L2702" s="66">
        <v>3833.5882915139018</v>
      </c>
      <c r="M2702" s="67">
        <v>42409</v>
      </c>
      <c r="N2702" s="22">
        <f>IF(Tabela1[[#This Row],[Entry]]=$B$1,Tabela1[[#This Row],[real]],Tabela1[[#This Row],[L2]]/Tabela1[[#This Row],[days2]])</f>
        <v>2.5277060171822687</v>
      </c>
      <c r="O2702" s="42">
        <f>IF(Tabela1[[#This Row],[Entry]]=$B$1,Tabela1[[#This Row],[real]],Tabela1[[#This Row],[L]]/($B$1-Tabela1[[#This Row],[Entry]]))</f>
        <v>2.5438542080384221</v>
      </c>
      <c r="P2702" s="115">
        <v>879.64510864246586</v>
      </c>
      <c r="Q2702" s="43">
        <f>MIN(500,$B$1-Tabela1[[#This Row],[Entry]])</f>
        <v>500</v>
      </c>
      <c r="R2702" s="559">
        <f>(0.25-Tabela1[[#This Row],[days]]/2000)*$L$2+(Tabela1[[#This Row],[days]]/2000+0.75)*(IF(Tabela1[[#This Row],[real]]&gt;Tabela1[[#This Row],[AV2]],0.4*Tabela1[[#This Row],[real]]+0.6*Tabela1[[#This Row],[AV2]],Tabela1[[#This Row],[AV2]]))</f>
        <v>2.5277060171822687</v>
      </c>
      <c r="S2702" s="42">
        <f>Tabela1[[#This Row],[real]]-Tabela1[[#This Row],[AV2]]</f>
        <v>-9.5279480109076164E-2</v>
      </c>
      <c r="T2702" s="64">
        <f>Tabela1[[#This Row],[real]]/Tabela1[[#This Row],[AV2]]</f>
        <v>0.96230594876880193</v>
      </c>
      <c r="U2702" s="168">
        <v>42964</v>
      </c>
      <c r="V2702" s="191" t="s">
        <v>4009</v>
      </c>
      <c r="W2702" s="191"/>
    </row>
    <row r="2703" spans="1:23" x14ac:dyDescent="0.2">
      <c r="A2703" s="65">
        <v>50598</v>
      </c>
      <c r="B2703" s="65" t="s">
        <v>1478</v>
      </c>
      <c r="C2703" s="65" t="s">
        <v>1479</v>
      </c>
      <c r="D2703" s="39"/>
      <c r="E2703" s="41">
        <v>2.938028734193638</v>
      </c>
      <c r="F2703" s="116">
        <v>2002</v>
      </c>
      <c r="G27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3" s="39"/>
      <c r="I2703" s="41">
        <v>0.5</v>
      </c>
      <c r="J2703" s="23">
        <f>(Tabela1[[#This Row],[real]]-1)^3/Tabela1[[#This Row],[Z]]*0.00002</f>
        <v>2.9116597760986743E-4</v>
      </c>
      <c r="K2703" s="66">
        <v>2595.3301892151453</v>
      </c>
      <c r="L2703" s="66">
        <v>4420.1491684040329</v>
      </c>
      <c r="M2703" s="67">
        <v>42409</v>
      </c>
      <c r="N2703" s="22">
        <f>IF(Tabela1[[#This Row],[Entry]]=$B$1,Tabela1[[#This Row],[real]],Tabela1[[#This Row],[L2]]/Tabela1[[#This Row],[days2]])</f>
        <v>2.9504287168952184</v>
      </c>
      <c r="O2703" s="42">
        <f>IF(Tabela1[[#This Row],[Entry]]=$B$1,Tabela1[[#This Row],[real]],Tabela1[[#This Row],[L]]/($B$1-Tabela1[[#This Row],[Entry]]))</f>
        <v>2.9330784130086482</v>
      </c>
      <c r="P2703" s="115">
        <v>879.64510864246586</v>
      </c>
      <c r="Q2703" s="43">
        <f>MIN(500,$B$1-Tabela1[[#This Row],[Entry]])</f>
        <v>500</v>
      </c>
      <c r="R2703" s="41">
        <f>(0.25-Tabela1[[#This Row],[days]]/2000)*$L$2+(Tabela1[[#This Row],[days]]/2000+0.75)*(IF(Tabela1[[#This Row],[real]]&gt;Tabela1[[#This Row],[AV2]],0.4*Tabela1[[#This Row],[real]]+0.6*Tabela1[[#This Row],[AV2]],Tabela1[[#This Row],[AV2]]))</f>
        <v>2.9504287168952184</v>
      </c>
      <c r="S2703" s="42">
        <f>Tabela1[[#This Row],[real]]-Tabela1[[#This Row],[AV2]]</f>
        <v>-1.2399982701580381E-2</v>
      </c>
      <c r="T2703" s="64">
        <f>Tabela1[[#This Row],[real]]/Tabela1[[#This Row],[AV2]]</f>
        <v>0.99579722681298022</v>
      </c>
      <c r="U2703" s="168">
        <v>42964</v>
      </c>
      <c r="V2703" s="191" t="s">
        <v>4192</v>
      </c>
      <c r="W2703" s="191"/>
    </row>
    <row r="2704" spans="1:23" x14ac:dyDescent="0.2">
      <c r="A2704" s="65">
        <v>2620427</v>
      </c>
      <c r="B2704" s="65" t="s">
        <v>441</v>
      </c>
      <c r="C2704" s="65" t="s">
        <v>442</v>
      </c>
      <c r="D2704" s="39"/>
      <c r="E2704" s="41">
        <v>3.1883345498581077</v>
      </c>
      <c r="F2704" s="116">
        <v>2009</v>
      </c>
      <c r="G27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4" s="39"/>
      <c r="I2704" s="41">
        <v>0.44999999999999996</v>
      </c>
      <c r="J2704" s="23">
        <f>(Tabela1[[#This Row],[real]]-1)^3/Tabela1[[#This Row],[Z]]*0.00002</f>
        <v>4.6575618766541088E-4</v>
      </c>
      <c r="K2704" s="66">
        <v>2833.0757130905104</v>
      </c>
      <c r="L2704" s="66">
        <v>4814.4332625678044</v>
      </c>
      <c r="M2704" s="67">
        <v>42409</v>
      </c>
      <c r="N2704" s="22">
        <f>IF(Tabela1[[#This Row],[Entry]]=$B$1,Tabela1[[#This Row],[real]],Tabela1[[#This Row],[L2]]/Tabela1[[#This Row],[days2]])</f>
        <v>3.2207030827042566</v>
      </c>
      <c r="O2704" s="42">
        <f>IF(Tabela1[[#This Row],[Entry]]=$B$1,Tabela1[[#This Row],[real]],Tabela1[[#This Row],[L]]/($B$1-Tabela1[[#This Row],[Entry]]))</f>
        <v>3.1947135119892529</v>
      </c>
      <c r="P2704" s="115">
        <v>879.64510864246586</v>
      </c>
      <c r="Q2704" s="43">
        <f>MIN(500,$B$1-Tabela1[[#This Row],[Entry]])</f>
        <v>500</v>
      </c>
      <c r="R2704" s="41">
        <f>(0.25-Tabela1[[#This Row],[days]]/2000)*$L$2+(Tabela1[[#This Row],[days]]/2000+0.75)*(IF(Tabela1[[#This Row],[real]]&gt;Tabela1[[#This Row],[AV2]],0.4*Tabela1[[#This Row],[real]]+0.6*Tabela1[[#This Row],[AV2]],Tabela1[[#This Row],[AV2]]))</f>
        <v>3.2207030827042566</v>
      </c>
      <c r="S2704" s="42">
        <f>Tabela1[[#This Row],[real]]-Tabela1[[#This Row],[AV2]]</f>
        <v>-3.2368532846148934E-2</v>
      </c>
      <c r="T2704" s="64">
        <f>Tabela1[[#This Row],[real]]/Tabela1[[#This Row],[AV2]]</f>
        <v>0.98994985504252975</v>
      </c>
      <c r="U2704" s="168">
        <v>42964</v>
      </c>
      <c r="V2704" s="191" t="s">
        <v>4560</v>
      </c>
      <c r="W2704" s="191"/>
    </row>
    <row r="2705" spans="1:23" x14ac:dyDescent="0.2">
      <c r="A2705" s="65">
        <v>1238156</v>
      </c>
      <c r="B2705" s="65" t="s">
        <v>2571</v>
      </c>
      <c r="C2705" s="65" t="s">
        <v>1852</v>
      </c>
      <c r="D2705" s="39"/>
      <c r="E2705" s="41">
        <v>3.0016317865361866</v>
      </c>
      <c r="F2705" s="116">
        <v>1996</v>
      </c>
      <c r="G27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5" s="39"/>
      <c r="I2705" s="41">
        <v>0.64999999999999991</v>
      </c>
      <c r="J2705" s="23">
        <f>(Tabela1[[#This Row],[real]]-1)^3/Tabela1[[#This Row],[Z]]*0.00002</f>
        <v>2.4675684366593973E-4</v>
      </c>
      <c r="K2705" s="66">
        <v>2652.565879599144</v>
      </c>
      <c r="L2705" s="66">
        <v>4524.2170349311091</v>
      </c>
      <c r="M2705" s="67">
        <v>42409</v>
      </c>
      <c r="N2705" s="22">
        <f>IF(Tabela1[[#This Row],[Entry]]=$B$1,Tabela1[[#This Row],[real]],Tabela1[[#This Row],[L2]]/Tabela1[[#This Row],[days2]])</f>
        <v>3.0154955146545204</v>
      </c>
      <c r="O2705" s="42">
        <f>IF(Tabela1[[#This Row],[Entry]]=$B$1,Tabela1[[#This Row],[real]],Tabela1[[#This Row],[L]]/($B$1-Tabela1[[#This Row],[Entry]]))</f>
        <v>3.0021347278905832</v>
      </c>
      <c r="P2705" s="115">
        <v>879.64510864246586</v>
      </c>
      <c r="Q2705" s="43">
        <f>MIN(500,$B$1-Tabela1[[#This Row],[Entry]])</f>
        <v>500</v>
      </c>
      <c r="R2705" s="41">
        <f>(0.25-Tabela1[[#This Row],[days]]/2000)*$L$2+(Tabela1[[#This Row],[days]]/2000+0.75)*(IF(Tabela1[[#This Row],[real]]&gt;Tabela1[[#This Row],[AV2]],0.4*Tabela1[[#This Row],[real]]+0.6*Tabela1[[#This Row],[AV2]],Tabela1[[#This Row],[AV2]]))</f>
        <v>3.0154955146545204</v>
      </c>
      <c r="S2705" s="42">
        <f>Tabela1[[#This Row],[real]]-Tabela1[[#This Row],[AV2]]</f>
        <v>-1.3863728118333807E-2</v>
      </c>
      <c r="T2705" s="64">
        <f>Tabela1[[#This Row],[real]]/Tabela1[[#This Row],[AV2]]</f>
        <v>0.99540250414866815</v>
      </c>
      <c r="U2705" s="172">
        <v>42962</v>
      </c>
      <c r="V2705" s="191" t="s">
        <v>4880</v>
      </c>
      <c r="W2705" s="191"/>
    </row>
    <row r="2706" spans="1:23" x14ac:dyDescent="0.2">
      <c r="A2706" s="65">
        <v>442</v>
      </c>
      <c r="B2706" s="65" t="s">
        <v>809</v>
      </c>
      <c r="C2706" s="65" t="s">
        <v>810</v>
      </c>
      <c r="D2706" s="39"/>
      <c r="E2706" s="41">
        <v>3.2922165445006093</v>
      </c>
      <c r="F2706" s="116">
        <v>2000</v>
      </c>
      <c r="G27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6" s="39"/>
      <c r="I2706" s="41">
        <v>0.79999999999999993</v>
      </c>
      <c r="J2706" s="23">
        <f>(Tabela1[[#This Row],[real]]-1)^3/Tabela1[[#This Row],[Z]]*0.00002</f>
        <v>3.0109735266811499E-4</v>
      </c>
      <c r="K2706" s="66">
        <v>2982.4248529294141</v>
      </c>
      <c r="L2706" s="66">
        <v>5115.6138488935085</v>
      </c>
      <c r="M2706" s="67">
        <v>42409</v>
      </c>
      <c r="N2706" s="22">
        <f>IF(Tabela1[[#This Row],[Entry]]=$B$1,Tabela1[[#This Row],[real]],Tabela1[[#This Row],[L2]]/Tabela1[[#This Row],[days2]])</f>
        <v>3.3904864855465577</v>
      </c>
      <c r="O2706" s="42">
        <f>IF(Tabela1[[#This Row],[Entry]]=$B$1,Tabela1[[#This Row],[real]],Tabela1[[#This Row],[L]]/($B$1-Tabela1[[#This Row],[Entry]]))</f>
        <v>3.3945679156559447</v>
      </c>
      <c r="P2706" s="115">
        <v>879.64510864246586</v>
      </c>
      <c r="Q2706" s="43">
        <f>MIN(500,$B$1-Tabela1[[#This Row],[Entry]])</f>
        <v>500</v>
      </c>
      <c r="R2706" s="41">
        <f>(0.25-Tabela1[[#This Row],[days]]/2000)*$L$2+(Tabela1[[#This Row],[days]]/2000+0.75)*(IF(Tabela1[[#This Row],[real]]&gt;Tabela1[[#This Row],[AV2]],0.4*Tabela1[[#This Row],[real]]+0.6*Tabela1[[#This Row],[AV2]],Tabela1[[#This Row],[AV2]]))</f>
        <v>3.3904864855465577</v>
      </c>
      <c r="S2706" s="42">
        <f>Tabela1[[#This Row],[real]]-Tabela1[[#This Row],[AV2]]</f>
        <v>-9.8269941045948439E-2</v>
      </c>
      <c r="T2706" s="64">
        <f>Tabela1[[#This Row],[real]]/Tabela1[[#This Row],[AV2]]</f>
        <v>0.97101597618369295</v>
      </c>
      <c r="U2706" s="168">
        <v>42962</v>
      </c>
      <c r="V2706" s="191" t="s">
        <v>4628</v>
      </c>
      <c r="W2706" s="191"/>
    </row>
    <row r="2707" spans="1:23" x14ac:dyDescent="0.2">
      <c r="A2707" s="65">
        <v>1705</v>
      </c>
      <c r="B2707" s="65" t="s">
        <v>204</v>
      </c>
      <c r="C2707" s="65" t="s">
        <v>2250</v>
      </c>
      <c r="D2707" s="39"/>
      <c r="E2707" s="41">
        <v>3.4140201973348829</v>
      </c>
      <c r="F2707" s="116">
        <v>2001</v>
      </c>
      <c r="G27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7" s="39"/>
      <c r="I2707" s="41">
        <v>0.78999999999999992</v>
      </c>
      <c r="J2707" s="23">
        <f>(Tabela1[[#This Row],[real]]-1)^3/Tabela1[[#This Row],[Z]]*0.00002</f>
        <v>3.5614397571037416E-4</v>
      </c>
      <c r="K2707" s="66">
        <v>3069.3259224524518</v>
      </c>
      <c r="L2707" s="66">
        <v>5249.8134439912774</v>
      </c>
      <c r="M2707" s="67">
        <v>42409</v>
      </c>
      <c r="N2707" s="22">
        <f>IF(Tabela1[[#This Row],[Entry]]=$B$1,Tabela1[[#This Row],[real]],Tabela1[[#This Row],[L2]]/Tabela1[[#This Row],[days2]])</f>
        <v>3.4892775419274087</v>
      </c>
      <c r="O2707" s="42">
        <f>IF(Tabela1[[#This Row],[Entry]]=$B$1,Tabela1[[#This Row],[real]],Tabela1[[#This Row],[L]]/($B$1-Tabela1[[#This Row],[Entry]]))</f>
        <v>3.4836187418654792</v>
      </c>
      <c r="P2707" s="115">
        <v>879.64510864246586</v>
      </c>
      <c r="Q2707" s="43">
        <f>MIN(500,$B$1-Tabela1[[#This Row],[Entry]])</f>
        <v>500</v>
      </c>
      <c r="R2707" s="41">
        <f>(0.25-Tabela1[[#This Row],[days]]/2000)*$L$2+(Tabela1[[#This Row],[days]]/2000+0.75)*(IF(Tabela1[[#This Row],[real]]&gt;Tabela1[[#This Row],[AV2]],0.4*Tabela1[[#This Row],[real]]+0.6*Tabela1[[#This Row],[AV2]],Tabela1[[#This Row],[AV2]]))</f>
        <v>3.4892775419274087</v>
      </c>
      <c r="S2707" s="42">
        <f>Tabela1[[#This Row],[real]]-Tabela1[[#This Row],[AV2]]</f>
        <v>-7.5257344592525754E-2</v>
      </c>
      <c r="T2707" s="64">
        <f>Tabela1[[#This Row],[real]]/Tabela1[[#This Row],[AV2]]</f>
        <v>0.97843182616222757</v>
      </c>
      <c r="U2707" s="172">
        <v>42962</v>
      </c>
      <c r="V2707" s="191" t="s">
        <v>4788</v>
      </c>
      <c r="W2707" s="191"/>
    </row>
    <row r="2708" spans="1:23" x14ac:dyDescent="0.2">
      <c r="A2708" s="65">
        <v>19372</v>
      </c>
      <c r="B2708" s="65" t="s">
        <v>2578</v>
      </c>
      <c r="C2708" s="65" t="s">
        <v>2578</v>
      </c>
      <c r="D2708" s="39"/>
      <c r="E2708" s="41">
        <v>3.4507696344263428</v>
      </c>
      <c r="F2708" s="116">
        <v>1968</v>
      </c>
      <c r="G27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8" s="39"/>
      <c r="I2708" s="41">
        <v>0.80999999999999994</v>
      </c>
      <c r="J2708" s="23">
        <f>(Tabela1[[#This Row],[real]]-1)^3/Tabela1[[#This Row],[Z]]*0.00002</f>
        <v>3.6345650731027919E-4</v>
      </c>
      <c r="K2708" s="66">
        <v>3214.252599208759</v>
      </c>
      <c r="L2708" s="66">
        <v>5546.2287148688874</v>
      </c>
      <c r="M2708" s="67">
        <v>42409</v>
      </c>
      <c r="N2708" s="22">
        <f>IF(Tabela1[[#This Row],[Entry]]=$B$1,Tabela1[[#This Row],[real]],Tabela1[[#This Row],[L2]]/Tabela1[[#This Row],[days2]])</f>
        <v>3.6540333909992793</v>
      </c>
      <c r="O2708" s="42">
        <f>IF(Tabela1[[#This Row],[Entry]]=$B$1,Tabela1[[#This Row],[real]],Tabela1[[#This Row],[L]]/($B$1-Tabela1[[#This Row],[Entry]]))</f>
        <v>3.6803110251286579</v>
      </c>
      <c r="P2708" s="115">
        <v>879.64510864246586</v>
      </c>
      <c r="Q2708" s="43">
        <f>MIN(500,$B$1-Tabela1[[#This Row],[Entry]])</f>
        <v>500</v>
      </c>
      <c r="R2708" s="41">
        <f>(0.25-Tabela1[[#This Row],[days]]/2000)*$L$2+(Tabela1[[#This Row],[days]]/2000+0.75)*(IF(Tabela1[[#This Row],[real]]&gt;Tabela1[[#This Row],[AV2]],0.4*Tabela1[[#This Row],[real]]+0.6*Tabela1[[#This Row],[AV2]],Tabela1[[#This Row],[AV2]]))</f>
        <v>3.6540333909992793</v>
      </c>
      <c r="S2708" s="42">
        <f>Tabela1[[#This Row],[real]]-Tabela1[[#This Row],[AV2]]</f>
        <v>-0.20326375657293649</v>
      </c>
      <c r="T2708" s="64">
        <f>Tabela1[[#This Row],[real]]/Tabela1[[#This Row],[AV2]]</f>
        <v>0.94437276980729801</v>
      </c>
      <c r="U2708" s="172">
        <v>42962</v>
      </c>
      <c r="V2708" s="191" t="s">
        <v>4367</v>
      </c>
      <c r="W2708" s="191"/>
    </row>
    <row r="2709" spans="1:23" x14ac:dyDescent="0.2">
      <c r="A2709" s="65">
        <v>1197039</v>
      </c>
      <c r="B2709" s="65" t="s">
        <v>2601</v>
      </c>
      <c r="C2709" s="65" t="s">
        <v>2600</v>
      </c>
      <c r="D2709" s="39"/>
      <c r="E2709" s="41">
        <v>2.8701499660243224</v>
      </c>
      <c r="F2709" s="116">
        <v>2008</v>
      </c>
      <c r="G27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09" s="39"/>
      <c r="I2709" s="41">
        <v>0.45999999999999996</v>
      </c>
      <c r="J2709" s="23">
        <f>(Tabela1[[#This Row],[real]]-1)^3/Tabela1[[#This Row],[Z]]*0.00002</f>
        <v>2.8438158151054599E-4</v>
      </c>
      <c r="K2709" s="66">
        <v>2551.0344814685072</v>
      </c>
      <c r="L2709" s="66">
        <v>4351.7371749897757</v>
      </c>
      <c r="M2709" s="67">
        <v>42409</v>
      </c>
      <c r="N2709" s="22">
        <f>IF(Tabela1[[#This Row],[Entry]]=$B$1,Tabela1[[#This Row],[real]],Tabela1[[#This Row],[L2]]/Tabela1[[#This Row],[days2]])</f>
        <v>2.9000723773766612</v>
      </c>
      <c r="O2709" s="42">
        <f>IF(Tabela1[[#This Row],[Entry]]=$B$1,Tabela1[[#This Row],[real]],Tabela1[[#This Row],[L]]/($B$1-Tabela1[[#This Row],[Entry]]))</f>
        <v>2.8876822660847883</v>
      </c>
      <c r="P2709" s="115">
        <v>879.64510864246586</v>
      </c>
      <c r="Q2709" s="43">
        <f>MIN(500,$B$1-Tabela1[[#This Row],[Entry]])</f>
        <v>500</v>
      </c>
      <c r="R2709" s="41">
        <f>(0.25-Tabela1[[#This Row],[days]]/2000)*$L$2+(Tabela1[[#This Row],[days]]/2000+0.75)*(IF(Tabela1[[#This Row],[real]]&gt;Tabela1[[#This Row],[AV2]],0.4*Tabela1[[#This Row],[real]]+0.6*Tabela1[[#This Row],[AV2]],Tabela1[[#This Row],[AV2]]))</f>
        <v>2.9000723773766612</v>
      </c>
      <c r="S2709" s="42">
        <f>Tabela1[[#This Row],[real]]-Tabela1[[#This Row],[AV2]]</f>
        <v>-2.9922411352338862E-2</v>
      </c>
      <c r="T2709" s="64">
        <f>Tabela1[[#This Row],[real]]/Tabela1[[#This Row],[AV2]]</f>
        <v>0.98968218462898983</v>
      </c>
      <c r="U2709" s="168">
        <v>42961</v>
      </c>
      <c r="V2709" s="191" t="s">
        <v>4597</v>
      </c>
      <c r="W2709" s="191"/>
    </row>
    <row r="2710" spans="1:23" x14ac:dyDescent="0.2">
      <c r="A2710" s="65">
        <v>3211132</v>
      </c>
      <c r="B2710" s="65" t="s">
        <v>797</v>
      </c>
      <c r="C2710" s="65" t="s">
        <v>798</v>
      </c>
      <c r="D2710" s="39"/>
      <c r="E2710" s="41">
        <v>3.1744926897695276</v>
      </c>
      <c r="F2710" s="116">
        <v>2011</v>
      </c>
      <c r="G27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0" s="39"/>
      <c r="I2710" s="41">
        <v>0.76999999999999991</v>
      </c>
      <c r="J2710" s="23">
        <f>(Tabela1[[#This Row],[real]]-1)^3/Tabela1[[#This Row],[Z]]*0.00002</f>
        <v>2.6706263300754025E-4</v>
      </c>
      <c r="K2710" s="66">
        <v>2891.4395411713926</v>
      </c>
      <c r="L2710" s="66">
        <v>4969.3753962947912</v>
      </c>
      <c r="M2710" s="67">
        <v>42409</v>
      </c>
      <c r="N2710" s="22">
        <f>IF(Tabela1[[#This Row],[Entry]]=$B$1,Tabela1[[#This Row],[real]],Tabela1[[#This Row],[L2]]/Tabela1[[#This Row],[days2]])</f>
        <v>3.287052372329653</v>
      </c>
      <c r="O2710" s="42">
        <f>IF(Tabela1[[#This Row],[Entry]]=$B$1,Tabela1[[#This Row],[real]],Tabela1[[#This Row],[L]]/($B$1-Tabela1[[#This Row],[Entry]]))</f>
        <v>3.2975284646946195</v>
      </c>
      <c r="P2710" s="115">
        <v>879.64510864246586</v>
      </c>
      <c r="Q2710" s="43">
        <f>MIN(500,$B$1-Tabela1[[#This Row],[Entry]])</f>
        <v>500</v>
      </c>
      <c r="R2710" s="41">
        <f>(0.25-Tabela1[[#This Row],[days]]/2000)*$L$2+(Tabela1[[#This Row],[days]]/2000+0.75)*(IF(Tabela1[[#This Row],[real]]&gt;Tabela1[[#This Row],[AV2]],0.4*Tabela1[[#This Row],[real]]+0.6*Tabela1[[#This Row],[AV2]],Tabela1[[#This Row],[AV2]]))</f>
        <v>3.287052372329653</v>
      </c>
      <c r="S2710" s="42">
        <f>Tabela1[[#This Row],[real]]-Tabela1[[#This Row],[AV2]]</f>
        <v>-0.11255968256012538</v>
      </c>
      <c r="T2710" s="64">
        <f>Tabela1[[#This Row],[real]]/Tabela1[[#This Row],[AV2]]</f>
        <v>0.96575665069785599</v>
      </c>
      <c r="U2710" s="168">
        <v>42960</v>
      </c>
      <c r="V2710" s="191" t="s">
        <v>4157</v>
      </c>
      <c r="W2710" s="191"/>
    </row>
    <row r="2711" spans="1:23" x14ac:dyDescent="0.2">
      <c r="A2711" s="65">
        <v>2611</v>
      </c>
      <c r="B2711" s="65" t="s">
        <v>795</v>
      </c>
      <c r="C2711" s="65" t="s">
        <v>796</v>
      </c>
      <c r="D2711" s="39"/>
      <c r="E2711" s="41">
        <v>3.435358168035513</v>
      </c>
      <c r="F2711" s="116">
        <v>2000</v>
      </c>
      <c r="G27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1" s="39"/>
      <c r="I2711" s="41">
        <v>0.77999999999999992</v>
      </c>
      <c r="J2711" s="23">
        <f>(Tabela1[[#This Row],[real]]-1)^3/Tabela1[[#This Row],[Z]]*0.00002</f>
        <v>3.7035986637882465E-4</v>
      </c>
      <c r="K2711" s="66">
        <v>3088.7501833640495</v>
      </c>
      <c r="L2711" s="66">
        <v>5281.7991265716919</v>
      </c>
      <c r="M2711" s="67">
        <v>42409</v>
      </c>
      <c r="N2711" s="22">
        <f>IF(Tabela1[[#This Row],[Entry]]=$B$1,Tabela1[[#This Row],[real]],Tabela1[[#This Row],[L2]]/Tabela1[[#This Row],[days2]])</f>
        <v>3.5113594710153504</v>
      </c>
      <c r="O2711" s="42">
        <f>IF(Tabela1[[#This Row],[Entry]]=$B$1,Tabela1[[#This Row],[real]],Tabela1[[#This Row],[L]]/($B$1-Tabela1[[#This Row],[Entry]]))</f>
        <v>3.5048434814676126</v>
      </c>
      <c r="P2711" s="115">
        <v>879.64510864246586</v>
      </c>
      <c r="Q2711" s="43">
        <f>MIN(500,$B$1-Tabela1[[#This Row],[Entry]])</f>
        <v>500</v>
      </c>
      <c r="R2711" s="41">
        <f>(0.25-Tabela1[[#This Row],[days]]/2000)*$L$2+(Tabela1[[#This Row],[days]]/2000+0.75)*(IF(Tabela1[[#This Row],[real]]&gt;Tabela1[[#This Row],[AV2]],0.4*Tabela1[[#This Row],[real]]+0.6*Tabela1[[#This Row],[AV2]],Tabela1[[#This Row],[AV2]]))</f>
        <v>3.5113594710153504</v>
      </c>
      <c r="S2711" s="42">
        <f>Tabela1[[#This Row],[real]]-Tabela1[[#This Row],[AV2]]</f>
        <v>-7.6001302979837426E-2</v>
      </c>
      <c r="T2711" s="64">
        <f>Tabela1[[#This Row],[real]]/Tabela1[[#This Row],[AV2]]</f>
        <v>0.97835559030421326</v>
      </c>
      <c r="U2711" s="168">
        <v>42960</v>
      </c>
      <c r="V2711" s="191" t="s">
        <v>4804</v>
      </c>
      <c r="W2711" s="191"/>
    </row>
    <row r="2712" spans="1:23" x14ac:dyDescent="0.2">
      <c r="A2712" s="65">
        <v>13507</v>
      </c>
      <c r="B2712" s="65" t="s">
        <v>800</v>
      </c>
      <c r="C2712" s="65" t="s">
        <v>800</v>
      </c>
      <c r="D2712" s="39"/>
      <c r="E2712" s="41">
        <v>3.5525905513792493</v>
      </c>
      <c r="F2712" s="116">
        <v>1973</v>
      </c>
      <c r="G27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2" s="39"/>
      <c r="I2712" s="41">
        <v>0.7599999999999999</v>
      </c>
      <c r="J2712" s="23">
        <f>(Tabela1[[#This Row],[real]]-1)^3/Tabela1[[#This Row],[Z]]*0.00002</f>
        <v>4.376831983482268E-4</v>
      </c>
      <c r="K2712" s="66">
        <v>3184.1528101240165</v>
      </c>
      <c r="L2712" s="66">
        <v>5434.1323381279335</v>
      </c>
      <c r="M2712" s="67">
        <v>42409</v>
      </c>
      <c r="N2712" s="22">
        <f>IF(Tabela1[[#This Row],[Entry]]=$B$1,Tabela1[[#This Row],[real]],Tabela1[[#This Row],[L2]]/Tabela1[[#This Row],[days2]])</f>
        <v>3.6198152855508279</v>
      </c>
      <c r="O2712" s="42">
        <f>IF(Tabela1[[#This Row],[Entry]]=$B$1,Tabela1[[#This Row],[real]],Tabela1[[#This Row],[L]]/($B$1-Tabela1[[#This Row],[Entry]]))</f>
        <v>3.6059272316708251</v>
      </c>
      <c r="P2712" s="115">
        <v>879.64510864246586</v>
      </c>
      <c r="Q2712" s="43">
        <f>MIN(500,$B$1-Tabela1[[#This Row],[Entry]])</f>
        <v>500</v>
      </c>
      <c r="R2712" s="41">
        <f>(0.25-Tabela1[[#This Row],[days]]/2000)*$L$2+(Tabela1[[#This Row],[days]]/2000+0.75)*(IF(Tabela1[[#This Row],[real]]&gt;Tabela1[[#This Row],[AV2]],0.4*Tabela1[[#This Row],[real]]+0.6*Tabela1[[#This Row],[AV2]],Tabela1[[#This Row],[AV2]]))</f>
        <v>3.6198152855508279</v>
      </c>
      <c r="S2712" s="42">
        <f>Tabela1[[#This Row],[real]]-Tabela1[[#This Row],[AV2]]</f>
        <v>-6.7224734171578593E-2</v>
      </c>
      <c r="T2712" s="64">
        <f>Tabela1[[#This Row],[real]]/Tabela1[[#This Row],[AV2]]</f>
        <v>0.98142868382264736</v>
      </c>
      <c r="U2712" s="168">
        <v>42960</v>
      </c>
      <c r="V2712" s="191" t="s">
        <v>4996</v>
      </c>
      <c r="W2712" s="191"/>
    </row>
    <row r="2713" spans="1:23" x14ac:dyDescent="0.2">
      <c r="A2713" s="65">
        <v>474</v>
      </c>
      <c r="B2713" s="65" t="s">
        <v>2041</v>
      </c>
      <c r="C2713" s="65" t="s">
        <v>741</v>
      </c>
      <c r="D2713" s="39"/>
      <c r="E2713" s="41">
        <v>2.9333590393173439</v>
      </c>
      <c r="F2713" s="116">
        <v>1993</v>
      </c>
      <c r="G27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3" s="39"/>
      <c r="I2713" s="41">
        <v>0.67999999999999994</v>
      </c>
      <c r="J2713" s="23">
        <f>(Tabela1[[#This Row],[real]]-1)^3/Tabela1[[#This Row],[Z]]*0.00002</f>
        <v>2.1254878305795253E-4</v>
      </c>
      <c r="K2713" s="66">
        <v>2483.3130067258139</v>
      </c>
      <c r="L2713" s="66">
        <v>4190.0165848714087</v>
      </c>
      <c r="M2713" s="67">
        <v>42409</v>
      </c>
      <c r="N2713" s="22">
        <f>IF(Tabela1[[#This Row],[Entry]]=$B$1,Tabela1[[#This Row],[real]],Tabela1[[#This Row],[L2]]/Tabela1[[#This Row],[days2]])</f>
        <v>2.8230851082185273</v>
      </c>
      <c r="O2713" s="42">
        <f>IF(Tabela1[[#This Row],[Entry]]=$B$1,Tabela1[[#This Row],[real]],Tabela1[[#This Row],[L]]/($B$1-Tabela1[[#This Row],[Entry]]))</f>
        <v>2.780369333026814</v>
      </c>
      <c r="P2713" s="115">
        <v>879.64510864246586</v>
      </c>
      <c r="Q2713" s="43">
        <f>MIN(500,$B$1-Tabela1[[#This Row],[Entry]])</f>
        <v>500</v>
      </c>
      <c r="R2713" s="41">
        <f>(0.25-Tabela1[[#This Row],[days]]/2000)*$L$2+(Tabela1[[#This Row],[days]]/2000+0.75)*(IF(Tabela1[[#This Row],[real]]&gt;Tabela1[[#This Row],[AV2]],0.4*Tabela1[[#This Row],[real]]+0.6*Tabela1[[#This Row],[AV2]],Tabela1[[#This Row],[AV2]]))</f>
        <v>2.8671946806580539</v>
      </c>
      <c r="S2713" s="42">
        <f>Tabela1[[#This Row],[real]]-Tabela1[[#This Row],[AV2]]</f>
        <v>0.11027393109881656</v>
      </c>
      <c r="T2713" s="64">
        <f>Tabela1[[#This Row],[real]]/Tabela1[[#This Row],[AV2]]</f>
        <v>1.0390614972172778</v>
      </c>
      <c r="U2713" s="168">
        <v>42959</v>
      </c>
      <c r="V2713" s="191" t="s">
        <v>3965</v>
      </c>
      <c r="W2713" s="191"/>
    </row>
    <row r="2714" spans="1:23" x14ac:dyDescent="0.2">
      <c r="A2714" s="65">
        <v>9777</v>
      </c>
      <c r="B2714" s="65" t="s">
        <v>1526</v>
      </c>
      <c r="C2714" s="65" t="s">
        <v>709</v>
      </c>
      <c r="D2714" s="39"/>
      <c r="E2714" s="41">
        <v>3.0694856714433008</v>
      </c>
      <c r="F2714" s="116">
        <v>1995</v>
      </c>
      <c r="G27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4" s="39"/>
      <c r="I2714" s="41">
        <v>0.69</v>
      </c>
      <c r="J2714" s="23">
        <f>(Tabela1[[#This Row],[real]]-1)^3/Tabela1[[#This Row],[Z]]*0.00002</f>
        <v>2.5690240879192575E-4</v>
      </c>
      <c r="K2714" s="66">
        <v>2811.3802258714099</v>
      </c>
      <c r="L2714" s="66">
        <v>4838.3316398322995</v>
      </c>
      <c r="M2714" s="67">
        <v>42409</v>
      </c>
      <c r="N2714" s="22">
        <f>IF(Tabela1[[#This Row],[Entry]]=$B$1,Tabela1[[#This Row],[real]],Tabela1[[#This Row],[L2]]/Tabela1[[#This Row],[days2]])</f>
        <v>3.1960391733549707</v>
      </c>
      <c r="O2714" s="42">
        <f>IF(Tabela1[[#This Row],[Entry]]=$B$1,Tabela1[[#This Row],[real]],Tabela1[[#This Row],[L]]/($B$1-Tabela1[[#This Row],[Entry]]))</f>
        <v>3.2105717583492366</v>
      </c>
      <c r="P2714" s="115">
        <v>879.64510864246586</v>
      </c>
      <c r="Q2714" s="43">
        <f>MIN(500,$B$1-Tabela1[[#This Row],[Entry]])</f>
        <v>500</v>
      </c>
      <c r="R2714" s="41">
        <f>(0.25-Tabela1[[#This Row],[days]]/2000)*$L$2+(Tabela1[[#This Row],[days]]/2000+0.75)*(IF(Tabela1[[#This Row],[real]]&gt;Tabela1[[#This Row],[AV2]],0.4*Tabela1[[#This Row],[real]]+0.6*Tabela1[[#This Row],[AV2]],Tabela1[[#This Row],[AV2]]))</f>
        <v>3.1960391733549707</v>
      </c>
      <c r="S2714" s="42">
        <f>Tabela1[[#This Row],[real]]-Tabela1[[#This Row],[AV2]]</f>
        <v>-0.12655350191166992</v>
      </c>
      <c r="T2714" s="64">
        <f>Tabela1[[#This Row],[real]]/Tabela1[[#This Row],[AV2]]</f>
        <v>0.96040301915986115</v>
      </c>
      <c r="U2714" s="168">
        <v>42959</v>
      </c>
      <c r="V2714" s="191" t="s">
        <v>4321</v>
      </c>
      <c r="W2714" s="191"/>
    </row>
    <row r="2715" spans="1:23" x14ac:dyDescent="0.2">
      <c r="A2715" s="65">
        <v>240229</v>
      </c>
      <c r="B2715" s="65" t="s">
        <v>2256</v>
      </c>
      <c r="C2715" s="65" t="s">
        <v>748</v>
      </c>
      <c r="D2715" s="39"/>
      <c r="E2715" s="41">
        <v>3.1971244050751606</v>
      </c>
      <c r="F2715" s="116">
        <v>2015</v>
      </c>
      <c r="G27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5" s="39"/>
      <c r="I2715" s="41">
        <v>0.64999999999999991</v>
      </c>
      <c r="J2715" s="23">
        <f>(Tabela1[[#This Row],[real]]-1)^3/Tabela1[[#This Row],[Z]]*0.00002</f>
        <v>3.2634772041900434E-4</v>
      </c>
      <c r="K2715" s="66">
        <v>2915.3221838212398</v>
      </c>
      <c r="L2715" s="66">
        <v>5005.4376669670801</v>
      </c>
      <c r="M2715" s="67">
        <v>42409</v>
      </c>
      <c r="N2715" s="22">
        <f>IF(Tabela1[[#This Row],[Entry]]=$B$1,Tabela1[[#This Row],[real]],Tabela1[[#This Row],[L2]]/Tabela1[[#This Row],[days2]])</f>
        <v>3.3142026883095879</v>
      </c>
      <c r="O2715" s="42">
        <f>IF(Tabela1[[#This Row],[Entry]]=$B$1,Tabela1[[#This Row],[real]],Tabela1[[#This Row],[L]]/($B$1-Tabela1[[#This Row],[Entry]]))</f>
        <v>3.3214583058839282</v>
      </c>
      <c r="P2715" s="115">
        <v>879.64510864246586</v>
      </c>
      <c r="Q2715" s="43">
        <f>MIN(500,$B$1-Tabela1[[#This Row],[Entry]])</f>
        <v>500</v>
      </c>
      <c r="R271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3.3142026883095879</v>
      </c>
      <c r="S2715" s="42">
        <f>Tabela1[[#This Row],[real]]-Tabela1[[#This Row],[AV2]]</f>
        <v>-0.11707828323442726</v>
      </c>
      <c r="T2715" s="64">
        <f>Tabela1[[#This Row],[real]]/Tabela1[[#This Row],[AV2]]</f>
        <v>0.96467377096536511</v>
      </c>
      <c r="U2715" s="168">
        <v>42959</v>
      </c>
      <c r="V2715" s="191" t="s">
        <v>4036</v>
      </c>
      <c r="W2715" s="191"/>
    </row>
    <row r="2716" spans="1:23" x14ac:dyDescent="0.2">
      <c r="A2716" s="65">
        <v>10069</v>
      </c>
      <c r="B2716" s="65" t="s">
        <v>617</v>
      </c>
      <c r="C2716" s="65" t="s">
        <v>785</v>
      </c>
      <c r="D2716" s="39"/>
      <c r="E2716" s="41">
        <v>3.3617001040264487</v>
      </c>
      <c r="F2716" s="116">
        <v>1995</v>
      </c>
      <c r="G27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6" s="39"/>
      <c r="I2716" s="41">
        <v>0.73</v>
      </c>
      <c r="J2716" s="23">
        <f>(Tabela1[[#This Row],[real]]-1)^3/Tabela1[[#This Row],[Z]]*0.00002</f>
        <v>3.6089542922671864E-4</v>
      </c>
      <c r="K2716" s="66">
        <v>3027.1454501573699</v>
      </c>
      <c r="L2716" s="66">
        <v>5178.1869725835122</v>
      </c>
      <c r="M2716" s="67">
        <v>42409</v>
      </c>
      <c r="N2716" s="22">
        <f>IF(Tabela1[[#This Row],[Entry]]=$B$1,Tabela1[[#This Row],[real]],Tabela1[[#This Row],[L2]]/Tabela1[[#This Row],[days2]])</f>
        <v>3.4413258488176979</v>
      </c>
      <c r="O2716" s="42">
        <f>IF(Tabela1[[#This Row],[Entry]]=$B$1,Tabela1[[#This Row],[real]],Tabela1[[#This Row],[L]]/($B$1-Tabela1[[#This Row],[Entry]]))</f>
        <v>3.436089563758137</v>
      </c>
      <c r="P2716" s="115">
        <v>879.64510864246586</v>
      </c>
      <c r="Q2716" s="43">
        <f>MIN(500,$B$1-Tabela1[[#This Row],[Entry]])</f>
        <v>500</v>
      </c>
      <c r="R2716" s="41">
        <f>(0.25-Tabela1[[#This Row],[days]]/2000)*$L$2+(Tabela1[[#This Row],[days]]/2000+0.75)*(IF(Tabela1[[#This Row],[real]]&gt;Tabela1[[#This Row],[AV2]],0.4*Tabela1[[#This Row],[real]]+0.6*Tabela1[[#This Row],[AV2]],Tabela1[[#This Row],[AV2]]))</f>
        <v>3.4413258488176979</v>
      </c>
      <c r="S2716" s="42">
        <f>Tabela1[[#This Row],[real]]-Tabela1[[#This Row],[AV2]]</f>
        <v>-7.9625744791249176E-2</v>
      </c>
      <c r="T2716" s="64">
        <f>Tabela1[[#This Row],[real]]/Tabela1[[#This Row],[AV2]]</f>
        <v>0.97686189907921528</v>
      </c>
      <c r="U2716" s="172">
        <v>42959</v>
      </c>
      <c r="V2716" s="191" t="s">
        <v>5228</v>
      </c>
      <c r="W2716" s="191"/>
    </row>
    <row r="2717" spans="1:23" x14ac:dyDescent="0.2">
      <c r="A2717" s="65">
        <v>222126</v>
      </c>
      <c r="B2717" s="65" t="s">
        <v>744</v>
      </c>
      <c r="C2717" s="65" t="s">
        <v>745</v>
      </c>
      <c r="D2717" s="39"/>
      <c r="E2717" s="41">
        <v>3.5517081835786404</v>
      </c>
      <c r="F2717" s="116">
        <v>2006</v>
      </c>
      <c r="G27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7" s="39"/>
      <c r="I2717" s="41">
        <v>0.7</v>
      </c>
      <c r="J2717" s="23">
        <f>(Tabela1[[#This Row],[real]]-1)^3/Tabela1[[#This Row],[Z]]*0.00002</f>
        <v>4.7470627765748097E-4</v>
      </c>
      <c r="K2717" s="66">
        <v>3188.7847751395716</v>
      </c>
      <c r="L2717" s="66">
        <v>5440.025811305135</v>
      </c>
      <c r="M2717" s="67">
        <v>42409</v>
      </c>
      <c r="N2717" s="22">
        <f>IF(Tabela1[[#This Row],[Entry]]=$B$1,Tabela1[[#This Row],[real]],Tabela1[[#This Row],[L2]]/Tabela1[[#This Row],[days2]])</f>
        <v>3.6250810057487195</v>
      </c>
      <c r="O2717" s="42">
        <f>IF(Tabela1[[#This Row],[Entry]]=$B$1,Tabela1[[#This Row],[real]],Tabela1[[#This Row],[L]]/($B$1-Tabela1[[#This Row],[Entry]]))</f>
        <v>3.609837963706128</v>
      </c>
      <c r="P2717" s="115">
        <v>879.64510864246586</v>
      </c>
      <c r="Q2717" s="43">
        <f>MIN(500,$B$1-Tabela1[[#This Row],[Entry]])</f>
        <v>500</v>
      </c>
      <c r="R2717" s="41">
        <f>(0.25-Tabela1[[#This Row],[days]]/2000)*$L$2+(Tabela1[[#This Row],[days]]/2000+0.75)*(IF(Tabela1[[#This Row],[real]]&gt;Tabela1[[#This Row],[AV2]],0.4*Tabela1[[#This Row],[real]]+0.6*Tabela1[[#This Row],[AV2]],Tabela1[[#This Row],[AV2]]))</f>
        <v>3.6250810057487195</v>
      </c>
      <c r="S2717" s="42">
        <f>Tabela1[[#This Row],[real]]-Tabela1[[#This Row],[AV2]]</f>
        <v>-7.3372822170079122E-2</v>
      </c>
      <c r="T2717" s="64">
        <f>Tabela1[[#This Row],[real]]/Tabela1[[#This Row],[AV2]]</f>
        <v>0.97975967376902107</v>
      </c>
      <c r="U2717" s="168">
        <v>42959</v>
      </c>
      <c r="V2717" s="191" t="s">
        <v>4466</v>
      </c>
      <c r="W2717" s="191"/>
    </row>
    <row r="2718" spans="1:23" x14ac:dyDescent="0.2">
      <c r="A2718" s="65">
        <v>712947</v>
      </c>
      <c r="B2718" s="65" t="s">
        <v>716</v>
      </c>
      <c r="C2718" s="65" t="s">
        <v>717</v>
      </c>
      <c r="D2718" s="39"/>
      <c r="E2718" s="41">
        <v>3.611753471657849</v>
      </c>
      <c r="F2718" s="116">
        <v>2007</v>
      </c>
      <c r="G27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8" s="39"/>
      <c r="I2718" s="41">
        <v>0.66999999999999993</v>
      </c>
      <c r="J2718" s="23">
        <f>(Tabela1[[#This Row],[real]]-1)^3/Tabela1[[#This Row],[Z]]*0.00002</f>
        <v>5.3180416575650117E-4</v>
      </c>
      <c r="K2718" s="66">
        <v>3246.5150086232561</v>
      </c>
      <c r="L2718" s="66">
        <v>5534.0626219223022</v>
      </c>
      <c r="M2718" s="67">
        <v>42409</v>
      </c>
      <c r="N2718" s="22">
        <f>IF(Tabela1[[#This Row],[Entry]]=$B$1,Tabela1[[#This Row],[real]],Tabela1[[#This Row],[L2]]/Tabela1[[#This Row],[days2]])</f>
        <v>3.6907100110333371</v>
      </c>
      <c r="O2718" s="42">
        <f>IF(Tabela1[[#This Row],[Entry]]=$B$1,Tabela1[[#This Row],[real]],Tabela1[[#This Row],[L]]/($B$1-Tabela1[[#This Row],[Entry]]))</f>
        <v>3.6722379707513619</v>
      </c>
      <c r="P2718" s="115">
        <v>879.64510864246586</v>
      </c>
      <c r="Q2718" s="43">
        <f>MIN(500,$B$1-Tabela1[[#This Row],[Entry]])</f>
        <v>500</v>
      </c>
      <c r="R2718" s="41">
        <f>(0.25-Tabela1[[#This Row],[days]]/2000)*$L$2+(Tabela1[[#This Row],[days]]/2000+0.75)*(IF(Tabela1[[#This Row],[real]]&gt;Tabela1[[#This Row],[AV2]],0.4*Tabela1[[#This Row],[real]]+0.6*Tabela1[[#This Row],[AV2]],Tabela1[[#This Row],[AV2]]))</f>
        <v>3.6907100110333371</v>
      </c>
      <c r="S2718" s="42">
        <f>Tabela1[[#This Row],[real]]-Tabela1[[#This Row],[AV2]]</f>
        <v>-7.8956539375488077E-2</v>
      </c>
      <c r="T2718" s="64">
        <f>Tabela1[[#This Row],[real]]/Tabela1[[#This Row],[AV2]]</f>
        <v>0.97860668024866537</v>
      </c>
      <c r="U2718" s="172">
        <v>42959</v>
      </c>
      <c r="V2718" s="191" t="s">
        <v>4599</v>
      </c>
      <c r="W2718" s="191"/>
    </row>
    <row r="2719" spans="1:23" x14ac:dyDescent="0.2">
      <c r="A2719" s="65">
        <v>4038362</v>
      </c>
      <c r="B2719" s="65" t="s">
        <v>1466</v>
      </c>
      <c r="C2719" s="65" t="s">
        <v>1467</v>
      </c>
      <c r="D2719" s="39"/>
      <c r="E2719" s="41">
        <v>2.8554131743334197</v>
      </c>
      <c r="F2719" s="116">
        <v>2012</v>
      </c>
      <c r="G27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19" s="39"/>
      <c r="I2719" s="41">
        <v>0.45999999999999996</v>
      </c>
      <c r="J2719" s="23">
        <f>(Tabela1[[#This Row],[real]]-1)^3/Tabela1[[#This Row],[Z]]*0.00002</f>
        <v>2.7771163281393535E-4</v>
      </c>
      <c r="K2719" s="66">
        <v>2540.4591812761491</v>
      </c>
      <c r="L2719" s="66">
        <v>4334.8194244184142</v>
      </c>
      <c r="M2719" s="67">
        <v>42409</v>
      </c>
      <c r="N2719" s="22">
        <f>IF(Tabela1[[#This Row],[Entry]]=$B$1,Tabela1[[#This Row],[real]],Tabela1[[#This Row],[L2]]/Tabela1[[#This Row],[days2]])</f>
        <v>2.8880501423997864</v>
      </c>
      <c r="O2719" s="42">
        <f>IF(Tabela1[[#This Row],[Entry]]=$B$1,Tabela1[[#This Row],[real]],Tabela1[[#This Row],[L]]/($B$1-Tabela1[[#This Row],[Entry]]))</f>
        <v>2.8764561542258886</v>
      </c>
      <c r="P2719" s="115">
        <v>879.64510864246586</v>
      </c>
      <c r="Q2719" s="43">
        <f>MIN(500,$B$1-Tabela1[[#This Row],[Entry]])</f>
        <v>500</v>
      </c>
      <c r="R2719" s="41">
        <f>(0.25-Tabela1[[#This Row],[days]]/2000)*$L$2+(Tabela1[[#This Row],[days]]/2000+0.75)*(IF(Tabela1[[#This Row],[real]]&gt;Tabela1[[#This Row],[AV2]],0.4*Tabela1[[#This Row],[real]]+0.6*Tabela1[[#This Row],[AV2]],Tabela1[[#This Row],[AV2]]))</f>
        <v>2.8880501423997864</v>
      </c>
      <c r="S2719" s="42">
        <f>Tabela1[[#This Row],[real]]-Tabela1[[#This Row],[AV2]]</f>
        <v>-3.2636968066366734E-2</v>
      </c>
      <c r="T2719" s="64">
        <f>Tabela1[[#This Row],[real]]/Tabela1[[#This Row],[AV2]]</f>
        <v>0.98869930698666908</v>
      </c>
      <c r="U2719" s="168">
        <v>42958</v>
      </c>
      <c r="V2719" s="191" t="s">
        <v>5179</v>
      </c>
      <c r="W2719" s="191"/>
    </row>
    <row r="2720" spans="1:23" x14ac:dyDescent="0.2">
      <c r="A2720" s="65">
        <v>63513</v>
      </c>
      <c r="B2720" s="65" t="s">
        <v>2039</v>
      </c>
      <c r="C2720" s="65" t="s">
        <v>2040</v>
      </c>
      <c r="D2720" s="39"/>
      <c r="E2720" s="41">
        <v>3.1355972226521569</v>
      </c>
      <c r="F2720" s="116">
        <v>2003</v>
      </c>
      <c r="G27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0" s="39"/>
      <c r="I2720" s="41">
        <v>0.78999999999999992</v>
      </c>
      <c r="J2720" s="23">
        <f>(Tabela1[[#This Row],[real]]-1)^3/Tabela1[[#This Row],[Z]]*0.00002</f>
        <v>2.4658175912371165E-4</v>
      </c>
      <c r="K2720" s="66">
        <v>2631.8895653660616</v>
      </c>
      <c r="L2720" s="66">
        <v>4427.8414117181082</v>
      </c>
      <c r="M2720" s="67">
        <v>42409</v>
      </c>
      <c r="N2720" s="22">
        <f>IF(Tabela1[[#This Row],[Entry]]=$B$1,Tabela1[[#This Row],[real]],Tabela1[[#This Row],[L2]]/Tabela1[[#This Row],[days2]])</f>
        <v>2.9919902236798546</v>
      </c>
      <c r="O2720" s="42">
        <f>IF(Tabela1[[#This Row],[Entry]]=$B$1,Tabela1[[#This Row],[real]],Tabela1[[#This Row],[L]]/($B$1-Tabela1[[#This Row],[Entry]]))</f>
        <v>2.9381827549556125</v>
      </c>
      <c r="P2720" s="115">
        <v>879.64510864246586</v>
      </c>
      <c r="Q2720" s="43">
        <f>MIN(500,$B$1-Tabela1[[#This Row],[Entry]])</f>
        <v>500</v>
      </c>
      <c r="R2720" s="41">
        <f>(0.25-Tabela1[[#This Row],[days]]/2000)*$L$2+(Tabela1[[#This Row],[days]]/2000+0.75)*(IF(Tabela1[[#This Row],[real]]&gt;Tabela1[[#This Row],[AV2]],0.4*Tabela1[[#This Row],[real]]+0.6*Tabela1[[#This Row],[AV2]],Tabela1[[#This Row],[AV2]]))</f>
        <v>3.0494330232687759</v>
      </c>
      <c r="S2720" s="42">
        <f>Tabela1[[#This Row],[real]]-Tabela1[[#This Row],[AV2]]</f>
        <v>0.14360699897230234</v>
      </c>
      <c r="T2720" s="64">
        <f>Tabela1[[#This Row],[real]]/Tabela1[[#This Row],[AV2]]</f>
        <v>1.0479971484651711</v>
      </c>
      <c r="U2720" s="168">
        <v>42956</v>
      </c>
      <c r="V2720" s="191" t="s">
        <v>4752</v>
      </c>
      <c r="W2720" s="191"/>
    </row>
    <row r="2721" spans="1:23" x14ac:dyDescent="0.2">
      <c r="A2721" s="65">
        <v>6375637</v>
      </c>
      <c r="B2721" s="65" t="s">
        <v>829</v>
      </c>
      <c r="C2721" s="65" t="s">
        <v>2011</v>
      </c>
      <c r="D2721" s="39"/>
      <c r="E2721" s="41">
        <v>3.007641214432438</v>
      </c>
      <c r="F2721" s="116">
        <v>2015</v>
      </c>
      <c r="G27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1" s="39"/>
      <c r="I2721" s="41">
        <v>0.5</v>
      </c>
      <c r="J2721" s="23">
        <f>(Tabela1[[#This Row],[real]]-1)^3/Tabela1[[#This Row],[Z]]*0.00002</f>
        <v>3.2368181393174831E-4</v>
      </c>
      <c r="K2721" s="66">
        <v>2784.6026562789129</v>
      </c>
      <c r="L2721" s="66">
        <v>4797.5406442881576</v>
      </c>
      <c r="M2721" s="67">
        <v>42409</v>
      </c>
      <c r="N2721" s="22">
        <f>IF(Tabela1[[#This Row],[Entry]]=$B$1,Tabela1[[#This Row],[real]],Tabela1[[#This Row],[L2]]/Tabela1[[#This Row],[days2]])</f>
        <v>3.1655978404476324</v>
      </c>
      <c r="O2721" s="42">
        <f>IF(Tabela1[[#This Row],[Entry]]=$B$1,Tabela1[[#This Row],[real]],Tabela1[[#This Row],[L]]/($B$1-Tabela1[[#This Row],[Entry]]))</f>
        <v>3.1835040771653333</v>
      </c>
      <c r="P2721" s="115">
        <v>879.64510864246586</v>
      </c>
      <c r="Q2721" s="43">
        <f>MIN(500,$B$1-Tabela1[[#This Row],[Entry]])</f>
        <v>500</v>
      </c>
      <c r="R2721" s="41">
        <f>(0.25-Tabela1[[#This Row],[days]]/2000)*$L$2+(Tabela1[[#This Row],[days]]/2000+0.75)*(IF(Tabela1[[#This Row],[real]]&gt;Tabela1[[#This Row],[AV2]],0.4*Tabela1[[#This Row],[real]]+0.6*Tabela1[[#This Row],[AV2]],Tabela1[[#This Row],[AV2]]))</f>
        <v>3.1655978404476324</v>
      </c>
      <c r="S2721" s="42">
        <f>Tabela1[[#This Row],[real]]-Tabela1[[#This Row],[AV2]]</f>
        <v>-0.15795662601519433</v>
      </c>
      <c r="T2721" s="64">
        <f>Tabela1[[#This Row],[real]]/Tabela1[[#This Row],[AV2]]</f>
        <v>0.95010211846971115</v>
      </c>
      <c r="U2721" s="172">
        <v>42955</v>
      </c>
      <c r="V2721" s="191" t="s">
        <v>4189</v>
      </c>
      <c r="W2721" s="191"/>
    </row>
    <row r="2722" spans="1:23" x14ac:dyDescent="0.2">
      <c r="A2722" s="10">
        <v>92985</v>
      </c>
      <c r="B2722" s="10" t="s">
        <v>2444</v>
      </c>
      <c r="C2722" s="10" t="s">
        <v>710</v>
      </c>
      <c r="E2722" s="21">
        <v>3.101020432804146</v>
      </c>
      <c r="F2722" s="116">
        <v>1989</v>
      </c>
      <c r="G27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2" s="39"/>
      <c r="I2722" s="21">
        <v>0.64999999999999991</v>
      </c>
      <c r="J2722" s="23">
        <f>(Tabela1[[#This Row],[real]]-1)^3/Tabela1[[#This Row],[Z]]*0.00002</f>
        <v>2.8536944268138439E-4</v>
      </c>
      <c r="K2722" s="24">
        <v>2839.5585105100408</v>
      </c>
      <c r="L2722" s="66">
        <v>4883.9844385236511</v>
      </c>
      <c r="M2722" s="1">
        <v>42409</v>
      </c>
      <c r="N2722" s="22">
        <f>IF(Tabela1[[#This Row],[Entry]]=$B$1,Tabela1[[#This Row],[real]],Tabela1[[#This Row],[L2]]/Tabela1[[#This Row],[days2]])</f>
        <v>3.2280728700830954</v>
      </c>
      <c r="O2722" s="22">
        <f>IF(Tabela1[[#This Row],[Entry]]=$B$1,Tabela1[[#This Row],[real]],Tabela1[[#This Row],[L]]/($B$1-Tabela1[[#This Row],[Entry]]))</f>
        <v>3.2408655862797948</v>
      </c>
      <c r="P2722" s="35">
        <v>879.64510864246586</v>
      </c>
      <c r="Q2722" s="3">
        <f>MIN(500,$B$1-Tabela1[[#This Row],[Entry]])</f>
        <v>500</v>
      </c>
      <c r="R2722" s="21">
        <f>(0.25-Tabela1[[#This Row],[days]]/2000)*$L$2+(Tabela1[[#This Row],[days]]/2000+0.75)*(IF(Tabela1[[#This Row],[real]]&gt;Tabela1[[#This Row],[AV2]],0.4*Tabela1[[#This Row],[real]]+0.6*Tabela1[[#This Row],[AV2]],Tabela1[[#This Row],[AV2]]))</f>
        <v>3.2280728700830954</v>
      </c>
      <c r="S2722" s="22">
        <f>Tabela1[[#This Row],[real]]-Tabela1[[#This Row],[AV2]]</f>
        <v>-0.12705243727894944</v>
      </c>
      <c r="T2722" s="47">
        <f>Tabela1[[#This Row],[real]]/Tabela1[[#This Row],[AV2]]</f>
        <v>0.96064139739333732</v>
      </c>
      <c r="U2722" s="168">
        <v>42955</v>
      </c>
      <c r="V2722" s="191" t="s">
        <v>4628</v>
      </c>
      <c r="W2722" s="191"/>
    </row>
    <row r="2723" spans="1:23" x14ac:dyDescent="0.2">
      <c r="A2723" s="10">
        <v>1919872</v>
      </c>
      <c r="B2723" s="10" t="s">
        <v>708</v>
      </c>
      <c r="C2723" s="10" t="s">
        <v>2638</v>
      </c>
      <c r="E2723" s="21">
        <v>3.3106175547143009</v>
      </c>
      <c r="F2723" s="116">
        <v>2008</v>
      </c>
      <c r="G27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3" s="39"/>
      <c r="I2723" s="21">
        <v>0.79999999999999993</v>
      </c>
      <c r="J2723" s="23">
        <f>(Tabela1[[#This Row],[real]]-1)^3/Tabela1[[#This Row],[Z]]*0.00002</f>
        <v>3.0840699110722678E-4</v>
      </c>
      <c r="K2723" s="24">
        <v>2993.5555404438514</v>
      </c>
      <c r="L2723" s="66">
        <v>5131.6027816350379</v>
      </c>
      <c r="M2723" s="1">
        <v>42409</v>
      </c>
      <c r="N2723" s="22">
        <f>IF(Tabela1[[#This Row],[Entry]]=$B$1,Tabela1[[#This Row],[real]],Tabela1[[#This Row],[L2]]/Tabela1[[#This Row],[days2]])</f>
        <v>3.4031400971054455</v>
      </c>
      <c r="O2723" s="22">
        <f>IF(Tabela1[[#This Row],[Entry]]=$B$1,Tabela1[[#This Row],[real]],Tabela1[[#This Row],[L]]/($B$1-Tabela1[[#This Row],[Entry]]))</f>
        <v>3.405177691861339</v>
      </c>
      <c r="P2723" s="35">
        <v>879.64510864246586</v>
      </c>
      <c r="Q2723" s="3">
        <f>MIN(500,$B$1-Tabela1[[#This Row],[Entry]])</f>
        <v>500</v>
      </c>
      <c r="R2723" s="21">
        <f>(0.25-Tabela1[[#This Row],[days]]/2000)*$L$2+(Tabela1[[#This Row],[days]]/2000+0.75)*(IF(Tabela1[[#This Row],[real]]&gt;Tabela1[[#This Row],[AV2]],0.4*Tabela1[[#This Row],[real]]+0.6*Tabela1[[#This Row],[AV2]],Tabela1[[#This Row],[AV2]]))</f>
        <v>3.4031400971054455</v>
      </c>
      <c r="S2723" s="22">
        <f>Tabela1[[#This Row],[real]]-Tabela1[[#This Row],[AV2]]</f>
        <v>-9.2522542391144658E-2</v>
      </c>
      <c r="T2723" s="47">
        <f>Tabela1[[#This Row],[real]]/Tabela1[[#This Row],[AV2]]</f>
        <v>0.97281259667510012</v>
      </c>
      <c r="U2723" s="168">
        <v>42955</v>
      </c>
      <c r="V2723" s="191" t="s">
        <v>5076</v>
      </c>
      <c r="W2723" s="191"/>
    </row>
    <row r="2724" spans="1:23" x14ac:dyDescent="0.2">
      <c r="A2724" s="65">
        <v>425830</v>
      </c>
      <c r="B2724" s="65" t="s">
        <v>1848</v>
      </c>
      <c r="C2724" s="65" t="s">
        <v>1849</v>
      </c>
      <c r="D2724" s="39"/>
      <c r="E2724" s="41">
        <v>2.9604239172176956</v>
      </c>
      <c r="F2724" s="116">
        <v>1991</v>
      </c>
      <c r="G27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4" s="39"/>
      <c r="I2724" s="41">
        <v>0.6399999999999999</v>
      </c>
      <c r="J2724" s="23">
        <f>(Tabela1[[#This Row],[real]]-1)^3/Tabela1[[#This Row],[Z]]*0.00002</f>
        <v>2.3545070680927588E-4</v>
      </c>
      <c r="K2724" s="66">
        <v>2627.6376024586075</v>
      </c>
      <c r="L2724" s="66">
        <v>4487.7370711683088</v>
      </c>
      <c r="M2724" s="67">
        <v>42409</v>
      </c>
      <c r="N2724" s="22">
        <f>IF(Tabela1[[#This Row],[Entry]]=$B$1,Tabela1[[#This Row],[real]],Tabela1[[#This Row],[L2]]/Tabela1[[#This Row],[days2]])</f>
        <v>2.9871564982766454</v>
      </c>
      <c r="O2724" s="42">
        <f>IF(Tabela1[[#This Row],[Entry]]=$B$1,Tabela1[[#This Row],[real]],Tabela1[[#This Row],[L]]/($B$1-Tabela1[[#This Row],[Entry]]))</f>
        <v>2.9779277180944317</v>
      </c>
      <c r="P2724" s="115">
        <v>879.64510864246586</v>
      </c>
      <c r="Q2724" s="43">
        <f>MIN(500,$B$1-Tabela1[[#This Row],[Entry]])</f>
        <v>500</v>
      </c>
      <c r="R2724" s="41">
        <f>(0.25-Tabela1[[#This Row],[days]]/2000)*$L$2+(Tabela1[[#This Row],[days]]/2000+0.75)*(IF(Tabela1[[#This Row],[real]]&gt;Tabela1[[#This Row],[AV2]],0.4*Tabela1[[#This Row],[real]]+0.6*Tabela1[[#This Row],[AV2]],Tabela1[[#This Row],[AV2]]))</f>
        <v>2.9871564982766454</v>
      </c>
      <c r="S2724" s="42">
        <f>Tabela1[[#This Row],[real]]-Tabela1[[#This Row],[AV2]]</f>
        <v>-2.6732581058949823E-2</v>
      </c>
      <c r="T2724" s="64">
        <f>Tabela1[[#This Row],[real]]/Tabela1[[#This Row],[AV2]]</f>
        <v>0.99105082673961931</v>
      </c>
      <c r="U2724" s="168">
        <v>42954</v>
      </c>
      <c r="V2724" s="191" t="s">
        <v>4947</v>
      </c>
      <c r="W2724" s="191"/>
    </row>
    <row r="2725" spans="1:23" x14ac:dyDescent="0.2">
      <c r="A2725" s="65">
        <v>4871622</v>
      </c>
      <c r="B2725" s="65" t="s">
        <v>2136</v>
      </c>
      <c r="C2725" s="65" t="s">
        <v>2401</v>
      </c>
      <c r="D2725" s="39"/>
      <c r="E2725" s="41">
        <v>2.6807394905975945</v>
      </c>
      <c r="F2725" s="116">
        <v>2013</v>
      </c>
      <c r="G27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5" s="39"/>
      <c r="I2725" s="41">
        <v>0.49</v>
      </c>
      <c r="J2725" s="23">
        <f>(Tabela1[[#This Row],[real]]-1)^3/Tabela1[[#This Row],[Z]]*0.00002</f>
        <v>1.9379168046113933E-4</v>
      </c>
      <c r="K2725" s="66">
        <v>2319.5867348188071</v>
      </c>
      <c r="L2725" s="66">
        <v>3936.873340192722</v>
      </c>
      <c r="M2725" s="67">
        <v>42409</v>
      </c>
      <c r="N2725" s="22">
        <f>IF(Tabela1[[#This Row],[Entry]]=$B$1,Tabela1[[#This Row],[real]],Tabela1[[#This Row],[L2]]/Tabela1[[#This Row],[days2]])</f>
        <v>2.6369574639010578</v>
      </c>
      <c r="O2725" s="42">
        <f>IF(Tabela1[[#This Row],[Entry]]=$B$1,Tabela1[[#This Row],[real]],Tabela1[[#This Row],[L]]/($B$1-Tabela1[[#This Row],[Entry]]))</f>
        <v>2.6123910684755951</v>
      </c>
      <c r="P2725" s="115">
        <v>879.64510864246586</v>
      </c>
      <c r="Q2725" s="43">
        <f>MIN(500,$B$1-Tabela1[[#This Row],[Entry]])</f>
        <v>500</v>
      </c>
      <c r="R2725" s="41">
        <f>(0.25-Tabela1[[#This Row],[days]]/2000)*$L$2+(Tabela1[[#This Row],[days]]/2000+0.75)*(IF(Tabela1[[#This Row],[real]]&gt;Tabela1[[#This Row],[AV2]],0.4*Tabela1[[#This Row],[real]]+0.6*Tabela1[[#This Row],[AV2]],Tabela1[[#This Row],[AV2]]))</f>
        <v>2.6544702745796727</v>
      </c>
      <c r="S2725" s="42">
        <f>Tabela1[[#This Row],[real]]-Tabela1[[#This Row],[AV2]]</f>
        <v>4.3782026696536747E-2</v>
      </c>
      <c r="T2725" s="64">
        <f>Tabela1[[#This Row],[real]]/Tabela1[[#This Row],[AV2]]</f>
        <v>1.0166032358488508</v>
      </c>
      <c r="U2725" s="172">
        <v>42949</v>
      </c>
      <c r="V2725" s="191" t="s">
        <v>3938</v>
      </c>
      <c r="W2725" s="191"/>
    </row>
    <row r="2726" spans="1:23" x14ac:dyDescent="0.2">
      <c r="A2726" s="65">
        <v>357311</v>
      </c>
      <c r="B2726" s="65" t="s">
        <v>220</v>
      </c>
      <c r="C2726" s="65" t="s">
        <v>998</v>
      </c>
      <c r="D2726" s="39"/>
      <c r="E2726" s="41">
        <v>2.7358489777126609</v>
      </c>
      <c r="F2726" s="116">
        <v>2005</v>
      </c>
      <c r="G27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6" s="39"/>
      <c r="I2726" s="41">
        <v>0.41999999999999993</v>
      </c>
      <c r="J2726" s="23">
        <f>(Tabela1[[#This Row],[real]]-1)^3/Tabela1[[#This Row],[Z]]*0.00002</f>
        <v>2.4906718899949651E-4</v>
      </c>
      <c r="K2726" s="66">
        <v>2580.7710870709411</v>
      </c>
      <c r="L2726" s="66">
        <v>4471.0659591759941</v>
      </c>
      <c r="M2726" s="67">
        <v>42409</v>
      </c>
      <c r="N2726" s="22">
        <f>IF(Tabela1[[#This Row],[Entry]]=$B$1,Tabela1[[#This Row],[real]],Tabela1[[#This Row],[L2]]/Tabela1[[#This Row],[days2]])</f>
        <v>2.9338776078159294</v>
      </c>
      <c r="O2726" s="42">
        <f>IF(Tabela1[[#This Row],[Entry]]=$B$1,Tabela1[[#This Row],[real]],Tabela1[[#This Row],[L]]/($B$1-Tabela1[[#This Row],[Entry]]))</f>
        <v>2.9668652681990673</v>
      </c>
      <c r="P2726" s="115">
        <v>879.64510864246586</v>
      </c>
      <c r="Q2726" s="43">
        <f>MIN(500,$B$1-Tabela1[[#This Row],[Entry]])</f>
        <v>500</v>
      </c>
      <c r="R2726" s="41">
        <f>(0.25-Tabela1[[#This Row],[days]]/2000)*$L$2+(Tabela1[[#This Row],[days]]/2000+0.75)*(IF(Tabela1[[#This Row],[real]]&gt;Tabela1[[#This Row],[AV2]],0.4*Tabela1[[#This Row],[real]]+0.6*Tabela1[[#This Row],[AV2]],Tabela1[[#This Row],[AV2]]))</f>
        <v>2.9338776078159294</v>
      </c>
      <c r="S2726" s="42">
        <f>Tabela1[[#This Row],[real]]-Tabela1[[#This Row],[AV2]]</f>
        <v>-0.19802863010326854</v>
      </c>
      <c r="T2726" s="64">
        <f>Tabela1[[#This Row],[real]]/Tabela1[[#This Row],[AV2]]</f>
        <v>0.93250276372275553</v>
      </c>
      <c r="U2726" s="168">
        <v>42948</v>
      </c>
      <c r="V2726" s="191" t="s">
        <v>4623</v>
      </c>
      <c r="W2726" s="191"/>
    </row>
    <row r="2727" spans="1:23" x14ac:dyDescent="0.2">
      <c r="A2727" s="65">
        <v>57333</v>
      </c>
      <c r="B2727" s="65" t="s">
        <v>2181</v>
      </c>
      <c r="C2727" s="65" t="s">
        <v>2182</v>
      </c>
      <c r="D2727" s="39"/>
      <c r="E2727" s="41">
        <v>3.115946789228794</v>
      </c>
      <c r="F2727" s="116">
        <v>1961</v>
      </c>
      <c r="G27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7" s="39"/>
      <c r="I2727" s="41">
        <v>0.82</v>
      </c>
      <c r="J2727" s="23">
        <f>(Tabela1[[#This Row],[real]]-1)^3/Tabela1[[#This Row],[Z]]*0.00002</f>
        <v>2.3106297969056314E-4</v>
      </c>
      <c r="K2727" s="66">
        <v>2861.848546810043</v>
      </c>
      <c r="L2727" s="66">
        <v>4931.758909520041</v>
      </c>
      <c r="M2727" s="67">
        <v>42409</v>
      </c>
      <c r="N2727" s="22">
        <f>IF(Tabela1[[#This Row],[Entry]]=$B$1,Tabela1[[#This Row],[real]],Tabela1[[#This Row],[L2]]/Tabela1[[#This Row],[days2]])</f>
        <v>3.2534126759673136</v>
      </c>
      <c r="O2727" s="42">
        <f>IF(Tabela1[[#This Row],[Entry]]=$B$1,Tabela1[[#This Row],[real]],Tabela1[[#This Row],[L]]/($B$1-Tabela1[[#This Row],[Entry]]))</f>
        <v>3.2725672923158866</v>
      </c>
      <c r="P2727" s="115">
        <v>879.64510864246586</v>
      </c>
      <c r="Q2727" s="43">
        <f>MIN(500,$B$1-Tabela1[[#This Row],[Entry]])</f>
        <v>500</v>
      </c>
      <c r="R2727" s="41">
        <f>(0.25-Tabela1[[#This Row],[days]]/2000)*$L$2+(Tabela1[[#This Row],[days]]/2000+0.75)*(IF(Tabela1[[#This Row],[real]]&gt;Tabela1[[#This Row],[AV2]],0.4*Tabela1[[#This Row],[real]]+0.6*Tabela1[[#This Row],[AV2]],Tabela1[[#This Row],[AV2]]))</f>
        <v>3.2534126759673136</v>
      </c>
      <c r="S2727" s="42">
        <f>Tabela1[[#This Row],[real]]-Tabela1[[#This Row],[AV2]]</f>
        <v>-0.13746588673851967</v>
      </c>
      <c r="T2727" s="64">
        <f>Tabela1[[#This Row],[real]]/Tabela1[[#This Row],[AV2]]</f>
        <v>0.95774717183775404</v>
      </c>
      <c r="U2727" s="168">
        <v>42942</v>
      </c>
      <c r="V2727" s="191" t="s">
        <v>4964</v>
      </c>
      <c r="W2727" s="191"/>
    </row>
    <row r="2728" spans="1:23" x14ac:dyDescent="0.2">
      <c r="A2728" s="10">
        <v>2161</v>
      </c>
      <c r="B2728" s="10" t="s">
        <v>1116</v>
      </c>
      <c r="C2728" s="10" t="s">
        <v>1639</v>
      </c>
      <c r="E2728" s="21">
        <v>2.7144096959595725</v>
      </c>
      <c r="F2728" s="116">
        <v>1968</v>
      </c>
      <c r="G27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8" s="39"/>
      <c r="I2728" s="21">
        <v>0.5</v>
      </c>
      <c r="J2728" s="23">
        <f>(Tabela1[[#This Row],[real]]-1)^3/Tabela1[[#This Row],[Z]]*0.00002</f>
        <v>2.0155976066444877E-4</v>
      </c>
      <c r="K2728" s="24">
        <v>2448.3148175002543</v>
      </c>
      <c r="L2728" s="66">
        <v>4200.0795332006555</v>
      </c>
      <c r="M2728" s="1">
        <v>42409</v>
      </c>
      <c r="N2728" s="22">
        <f>IF(Tabela1[[#This Row],[Entry]]=$B$1,Tabela1[[#This Row],[real]],Tabela1[[#This Row],[L2]]/Tabela1[[#This Row],[days2]])</f>
        <v>2.7832983932334678</v>
      </c>
      <c r="O2728" s="22">
        <f>IF(Tabela1[[#This Row],[Entry]]=$B$1,Tabela1[[#This Row],[real]],Tabela1[[#This Row],[L]]/($B$1-Tabela1[[#This Row],[Entry]]))</f>
        <v>2.7870468037164269</v>
      </c>
      <c r="P2728" s="35">
        <v>879.64510864246586</v>
      </c>
      <c r="Q2728" s="3">
        <f>MIN(500,$B$1-Tabela1[[#This Row],[Entry]])</f>
        <v>500</v>
      </c>
      <c r="R2728" s="21">
        <f>(0.25-Tabela1[[#This Row],[days]]/2000)*$L$2+(Tabela1[[#This Row],[days]]/2000+0.75)*(IF(Tabela1[[#This Row],[real]]&gt;Tabela1[[#This Row],[AV2]],0.4*Tabela1[[#This Row],[real]]+0.6*Tabela1[[#This Row],[AV2]],Tabela1[[#This Row],[AV2]]))</f>
        <v>2.7832983932334678</v>
      </c>
      <c r="S2728" s="22">
        <f>Tabela1[[#This Row],[real]]-Tabela1[[#This Row],[AV2]]</f>
        <v>-6.888869727389535E-2</v>
      </c>
      <c r="T2728" s="47">
        <f>Tabela1[[#This Row],[real]]/Tabela1[[#This Row],[AV2]]</f>
        <v>0.97524925913751392</v>
      </c>
      <c r="U2728" s="172">
        <v>42941</v>
      </c>
      <c r="V2728" s="191" t="s">
        <v>4345</v>
      </c>
      <c r="W2728" s="191"/>
    </row>
    <row r="2729" spans="1:23" x14ac:dyDescent="0.2">
      <c r="A2729" s="65">
        <v>4361562</v>
      </c>
      <c r="B2729" s="65" t="s">
        <v>7</v>
      </c>
      <c r="C2729" s="65" t="s">
        <v>2419</v>
      </c>
      <c r="D2729" s="39"/>
      <c r="E2729" s="41">
        <v>3.0305601861372558</v>
      </c>
      <c r="F2729" s="116">
        <v>2013</v>
      </c>
      <c r="G27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29" s="39"/>
      <c r="I2729" s="41">
        <v>0.45999999999999996</v>
      </c>
      <c r="J2729" s="23">
        <f>(Tabela1[[#This Row],[real]]-1)^3/Tabela1[[#This Row],[Z]]*0.00002</f>
        <v>3.6401540540994181E-4</v>
      </c>
      <c r="K2729" s="66">
        <v>2818.1925934456722</v>
      </c>
      <c r="L2729" s="66">
        <v>4855.7489007862814</v>
      </c>
      <c r="M2729" s="67">
        <v>42409</v>
      </c>
      <c r="N2729" s="22">
        <f>IF(Tabela1[[#This Row],[Entry]]=$B$1,Tabela1[[#This Row],[real]],Tabela1[[#This Row],[L2]]/Tabela1[[#This Row],[days2]])</f>
        <v>3.2037836233693358</v>
      </c>
      <c r="O2729" s="42">
        <f>IF(Tabela1[[#This Row],[Entry]]=$B$1,Tabela1[[#This Row],[real]],Tabela1[[#This Row],[L]]/($B$1-Tabela1[[#This Row],[Entry]]))</f>
        <v>3.2221293303160459</v>
      </c>
      <c r="P2729" s="115">
        <v>879.64510864246586</v>
      </c>
      <c r="Q2729" s="43">
        <f>MIN(500,$B$1-Tabela1[[#This Row],[Entry]])</f>
        <v>500</v>
      </c>
      <c r="R2729" s="41">
        <f>(0.25-Tabela1[[#This Row],[days]]/2000)*$L$2+(Tabela1[[#This Row],[days]]/2000+0.75)*(IF(Tabela1[[#This Row],[real]]&gt;Tabela1[[#This Row],[AV2]],0.4*Tabela1[[#This Row],[real]]+0.6*Tabela1[[#This Row],[AV2]],Tabela1[[#This Row],[AV2]]))</f>
        <v>3.2037836233693358</v>
      </c>
      <c r="S2729" s="42">
        <f>Tabela1[[#This Row],[real]]-Tabela1[[#This Row],[AV2]]</f>
        <v>-0.17322343723208</v>
      </c>
      <c r="T2729" s="64">
        <f>Tabela1[[#This Row],[real]]/Tabela1[[#This Row],[AV2]]</f>
        <v>0.94593160537792331</v>
      </c>
      <c r="U2729" s="172">
        <v>42940</v>
      </c>
      <c r="V2729" s="191" t="s">
        <v>4701</v>
      </c>
      <c r="W2729" s="191"/>
    </row>
    <row r="2730" spans="1:23" x14ac:dyDescent="0.2">
      <c r="A2730" s="65">
        <v>1319020</v>
      </c>
      <c r="B2730" s="65" t="s">
        <v>2543</v>
      </c>
      <c r="C2730" s="65" t="s">
        <v>1896</v>
      </c>
      <c r="D2730" s="39"/>
      <c r="E2730" s="41">
        <v>3.2293979997788873</v>
      </c>
      <c r="F2730" s="116">
        <v>2008</v>
      </c>
      <c r="G27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0" s="39"/>
      <c r="I2730" s="41">
        <v>0.78999999999999992</v>
      </c>
      <c r="J2730" s="23">
        <f>(Tabela1[[#This Row],[real]]-1)^3/Tabela1[[#This Row],[Z]]*0.00002</f>
        <v>2.8052122439411803E-4</v>
      </c>
      <c r="K2730" s="66">
        <v>2826.767288555322</v>
      </c>
      <c r="L2730" s="66">
        <v>4807.6495851982909</v>
      </c>
      <c r="M2730" s="67">
        <v>42409</v>
      </c>
      <c r="N2730" s="22">
        <f>IF(Tabela1[[#This Row],[Entry]]=$B$1,Tabela1[[#This Row],[real]],Tabela1[[#This Row],[L2]]/Tabela1[[#This Row],[days2]])</f>
        <v>3.2135315262740458</v>
      </c>
      <c r="O2730" s="42">
        <f>IF(Tabela1[[#This Row],[Entry]]=$B$1,Tabela1[[#This Row],[real]],Tabela1[[#This Row],[L]]/($B$1-Tabela1[[#This Row],[Entry]]))</f>
        <v>3.1902120671521503</v>
      </c>
      <c r="P2730" s="115">
        <v>879.64510864246586</v>
      </c>
      <c r="Q2730" s="43">
        <f>MIN(500,$B$1-Tabela1[[#This Row],[Entry]])</f>
        <v>500</v>
      </c>
      <c r="R2730" s="41">
        <f>(0.25-Tabela1[[#This Row],[days]]/2000)*$L$2+(Tabela1[[#This Row],[days]]/2000+0.75)*(IF(Tabela1[[#This Row],[real]]&gt;Tabela1[[#This Row],[AV2]],0.4*Tabela1[[#This Row],[real]]+0.6*Tabela1[[#This Row],[AV2]],Tabela1[[#This Row],[AV2]]))</f>
        <v>3.2198781156759821</v>
      </c>
      <c r="S2730" s="42">
        <f>Tabela1[[#This Row],[real]]-Tabela1[[#This Row],[AV2]]</f>
        <v>1.5866473504841494E-2</v>
      </c>
      <c r="T2730" s="64">
        <f>Tabela1[[#This Row],[real]]/Tabela1[[#This Row],[AV2]]</f>
        <v>1.0049373946933822</v>
      </c>
      <c r="U2730" s="172">
        <v>42940</v>
      </c>
      <c r="V2730" s="191" t="s">
        <v>4551</v>
      </c>
      <c r="W2730" s="191"/>
    </row>
    <row r="2731" spans="1:23" x14ac:dyDescent="0.2">
      <c r="A2731" s="65">
        <v>3393571</v>
      </c>
      <c r="B2731" s="65" t="s">
        <v>1483</v>
      </c>
      <c r="C2731" s="65" t="s">
        <v>1484</v>
      </c>
      <c r="D2731" s="39"/>
      <c r="E2731" s="41">
        <v>2.9614922280915734</v>
      </c>
      <c r="F2731" s="116">
        <v>2011</v>
      </c>
      <c r="G27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1" s="39"/>
      <c r="I2731" s="41">
        <v>0.49</v>
      </c>
      <c r="J2731" s="23">
        <f>(Tabela1[[#This Row],[real]]-1)^3/Tabela1[[#This Row],[Z]]*0.00002</f>
        <v>3.0803047864862366E-4</v>
      </c>
      <c r="K2731" s="66">
        <v>2629.6123256618584</v>
      </c>
      <c r="L2731" s="66">
        <v>4483.0649952218155</v>
      </c>
      <c r="M2731" s="67">
        <v>42409</v>
      </c>
      <c r="N2731" s="22">
        <f>IF(Tabela1[[#This Row],[Entry]]=$B$1,Tabela1[[#This Row],[real]],Tabela1[[#This Row],[L2]]/Tabela1[[#This Row],[days2]])</f>
        <v>2.9894014072562434</v>
      </c>
      <c r="O2731" s="42">
        <f>IF(Tabela1[[#This Row],[Entry]]=$B$1,Tabela1[[#This Row],[real]],Tabela1[[#This Row],[L]]/($B$1-Tabela1[[#This Row],[Entry]]))</f>
        <v>2.9748274686276148</v>
      </c>
      <c r="P2731" s="115">
        <v>879.64510864246586</v>
      </c>
      <c r="Q2731" s="43">
        <f>MIN(500,$B$1-Tabela1[[#This Row],[Entry]])</f>
        <v>500</v>
      </c>
      <c r="R2731" s="41">
        <f>(0.25-Tabela1[[#This Row],[days]]/2000)*$L$2+(Tabela1[[#This Row],[days]]/2000+0.75)*(IF(Tabela1[[#This Row],[real]]&gt;Tabela1[[#This Row],[AV2]],0.4*Tabela1[[#This Row],[real]]+0.6*Tabela1[[#This Row],[AV2]],Tabela1[[#This Row],[AV2]]))</f>
        <v>2.9894014072562434</v>
      </c>
      <c r="S2731" s="42">
        <f>Tabela1[[#This Row],[real]]-Tabela1[[#This Row],[AV2]]</f>
        <v>-2.7909179164669951E-2</v>
      </c>
      <c r="T2731" s="64">
        <f>Tabela1[[#This Row],[real]]/Tabela1[[#This Row],[AV2]]</f>
        <v>0.99066395730699619</v>
      </c>
      <c r="U2731" s="168">
        <v>42939</v>
      </c>
      <c r="V2731" s="191" t="s">
        <v>4281</v>
      </c>
      <c r="W2731" s="191"/>
    </row>
    <row r="2732" spans="1:23" x14ac:dyDescent="0.2">
      <c r="A2732" s="65">
        <v>8439</v>
      </c>
      <c r="B2732" s="65" t="s">
        <v>286</v>
      </c>
      <c r="C2732" s="65" t="s">
        <v>1528</v>
      </c>
      <c r="D2732" s="39"/>
      <c r="E2732" s="41">
        <v>2.9403251798750212</v>
      </c>
      <c r="F2732" s="116">
        <v>1979</v>
      </c>
      <c r="G27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2" s="39"/>
      <c r="I2732" s="41">
        <v>0.65999999999999992</v>
      </c>
      <c r="J2732" s="23">
        <f>(Tabela1[[#This Row],[real]]-1)^3/Tabela1[[#This Row],[Z]]*0.00002</f>
        <v>2.213653380722858E-4</v>
      </c>
      <c r="K2732" s="66">
        <v>2615.3370417950737</v>
      </c>
      <c r="L2732" s="66">
        <v>4470.6165900489923</v>
      </c>
      <c r="M2732" s="67">
        <v>42409</v>
      </c>
      <c r="N2732" s="22">
        <f>IF(Tabela1[[#This Row],[Entry]]=$B$1,Tabela1[[#This Row],[real]],Tabela1[[#This Row],[L2]]/Tabela1[[#This Row],[days2]])</f>
        <v>2.9731729490672181</v>
      </c>
      <c r="O2732" s="42">
        <f>IF(Tabela1[[#This Row],[Entry]]=$B$1,Tabela1[[#This Row],[real]],Tabela1[[#This Row],[L]]/($B$1-Tabela1[[#This Row],[Entry]]))</f>
        <v>2.9665670803244808</v>
      </c>
      <c r="P2732" s="115">
        <v>879.64510864246586</v>
      </c>
      <c r="Q2732" s="43">
        <f>MIN(500,$B$1-Tabela1[[#This Row],[Entry]])</f>
        <v>500</v>
      </c>
      <c r="R2732" s="41">
        <f>(0.25-Tabela1[[#This Row],[days]]/2000)*$L$2+(Tabela1[[#This Row],[days]]/2000+0.75)*(IF(Tabela1[[#This Row],[real]]&gt;Tabela1[[#This Row],[AV2]],0.4*Tabela1[[#This Row],[real]]+0.6*Tabela1[[#This Row],[AV2]],Tabela1[[#This Row],[AV2]]))</f>
        <v>2.9731729490672181</v>
      </c>
      <c r="S2732" s="42">
        <f>Tabela1[[#This Row],[real]]-Tabela1[[#This Row],[AV2]]</f>
        <v>-3.2847769192196896E-2</v>
      </c>
      <c r="T2732" s="64">
        <f>Tabela1[[#This Row],[real]]/Tabela1[[#This Row],[AV2]]</f>
        <v>0.98895194805182718</v>
      </c>
      <c r="U2732" s="168">
        <v>42937</v>
      </c>
      <c r="V2732" s="191" t="s">
        <v>4321</v>
      </c>
      <c r="W2732" s="191"/>
    </row>
    <row r="2733" spans="1:23" x14ac:dyDescent="0.2">
      <c r="A2733" s="65">
        <v>2805103</v>
      </c>
      <c r="B2733" s="65" t="s">
        <v>1443</v>
      </c>
      <c r="C2733" s="65" t="s">
        <v>1444</v>
      </c>
      <c r="D2733" s="39"/>
      <c r="E2733" s="41">
        <v>2.9616001427890533</v>
      </c>
      <c r="F2733" s="116">
        <v>2010</v>
      </c>
      <c r="G27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3" s="39"/>
      <c r="I2733" s="41">
        <v>0.47</v>
      </c>
      <c r="J2733" s="23">
        <f>(Tabela1[[#This Row],[real]]-1)^3/Tabela1[[#This Row],[Z]]*0.00002</f>
        <v>3.2119116532762629E-4</v>
      </c>
      <c r="K2733" s="66">
        <v>2628.4686164239274</v>
      </c>
      <c r="L2733" s="66">
        <v>4479.0528400699231</v>
      </c>
      <c r="M2733" s="67">
        <v>42409</v>
      </c>
      <c r="N2733" s="22">
        <f>IF(Tabela1[[#This Row],[Entry]]=$B$1,Tabela1[[#This Row],[real]],Tabela1[[#This Row],[L2]]/Tabela1[[#This Row],[days2]])</f>
        <v>2.9881012133181493</v>
      </c>
      <c r="O2733" s="42">
        <f>IF(Tabela1[[#This Row],[Entry]]=$B$1,Tabela1[[#This Row],[real]],Tabela1[[#This Row],[L]]/($B$1-Tabela1[[#This Row],[Entry]]))</f>
        <v>2.97216512280685</v>
      </c>
      <c r="P2733" s="115">
        <v>879.64510864246586</v>
      </c>
      <c r="Q2733" s="43">
        <f>MIN(500,$B$1-Tabela1[[#This Row],[Entry]])</f>
        <v>500</v>
      </c>
      <c r="R2733" s="41">
        <f>(0.25-Tabela1[[#This Row],[days]]/2000)*$L$2+(Tabela1[[#This Row],[days]]/2000+0.75)*(IF(Tabela1[[#This Row],[real]]&gt;Tabela1[[#This Row],[AV2]],0.4*Tabela1[[#This Row],[real]]+0.6*Tabela1[[#This Row],[AV2]],Tabela1[[#This Row],[AV2]]))</f>
        <v>2.9881012133181493</v>
      </c>
      <c r="S2733" s="42">
        <f>Tabela1[[#This Row],[real]]-Tabela1[[#This Row],[AV2]]</f>
        <v>-2.6501070529096005E-2</v>
      </c>
      <c r="T2733" s="64">
        <f>Tabela1[[#This Row],[real]]/Tabela1[[#This Row],[AV2]]</f>
        <v>0.99113113357372928</v>
      </c>
      <c r="U2733" s="168">
        <v>42936</v>
      </c>
      <c r="V2733" s="191" t="s">
        <v>4965</v>
      </c>
      <c r="W2733" s="191"/>
    </row>
    <row r="2734" spans="1:23" x14ac:dyDescent="0.2">
      <c r="A2734" s="65">
        <v>32863</v>
      </c>
      <c r="B2734" s="65" t="s">
        <v>509</v>
      </c>
      <c r="C2734" s="65" t="s">
        <v>2997</v>
      </c>
      <c r="D2734" s="39"/>
      <c r="E2734" s="41">
        <v>2.8662078313612502</v>
      </c>
      <c r="F2734" s="116">
        <v>1993</v>
      </c>
      <c r="G27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4" s="39"/>
      <c r="I2734" s="41">
        <v>0.40999999999999992</v>
      </c>
      <c r="J2734" s="23">
        <f>(Tabela1[[#This Row],[real]]-1)^3/Tabela1[[#This Row],[Z]]*0.00002</f>
        <v>3.1704883496459362E-4</v>
      </c>
      <c r="K2734" s="66">
        <v>2391.0518801141843</v>
      </c>
      <c r="L2734" s="66">
        <v>4004.6333999597382</v>
      </c>
      <c r="M2734" s="67">
        <v>42615</v>
      </c>
      <c r="N2734" s="22">
        <f>IF(Tabela1[[#This Row],[Entry]]=$B$1,Tabela1[[#This Row],[real]],Tabela1[[#This Row],[L2]]/Tabela1[[#This Row],[days2]])</f>
        <v>3.0501268826581787</v>
      </c>
      <c r="O2734" s="42">
        <f>IF(Tabela1[[#This Row],[Entry]]=$B$1,Tabela1[[#This Row],[real]],Tabela1[[#This Row],[L]]/($B$1-Tabela1[[#This Row],[Entry]]))</f>
        <v>3.0781194465486075</v>
      </c>
      <c r="P2734" s="115">
        <v>783.91882439670439</v>
      </c>
      <c r="Q2734" s="43">
        <f>MIN(500,$B$1-Tabela1[[#This Row],[Entry]])</f>
        <v>500</v>
      </c>
      <c r="R273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3.0501268826581787</v>
      </c>
      <c r="S2734" s="42">
        <f>Tabela1[[#This Row],[real]]-Tabela1[[#This Row],[AV2]]</f>
        <v>-0.18391905129692843</v>
      </c>
      <c r="T2734" s="64">
        <f>Tabela1[[#This Row],[real]]/Tabela1[[#This Row],[AV2]]</f>
        <v>0.93970118018938165</v>
      </c>
      <c r="U2734" s="172">
        <v>42935</v>
      </c>
      <c r="V2734" s="191" t="s">
        <v>4550</v>
      </c>
      <c r="W2734" s="191"/>
    </row>
    <row r="2735" spans="1:23" x14ac:dyDescent="0.2">
      <c r="A2735" s="10">
        <v>853</v>
      </c>
      <c r="B2735" s="10" t="s">
        <v>692</v>
      </c>
      <c r="C2735" s="10" t="s">
        <v>693</v>
      </c>
      <c r="E2735" s="21">
        <v>3.1711825852670814</v>
      </c>
      <c r="F2735" s="116">
        <v>1997</v>
      </c>
      <c r="G27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5" s="39"/>
      <c r="I2735" s="21">
        <v>0.7599999999999999</v>
      </c>
      <c r="J2735" s="23">
        <f>(Tabela1[[#This Row],[real]]-1)^3/Tabela1[[#This Row],[Z]]*0.00002</f>
        <v>2.6934284561139097E-4</v>
      </c>
      <c r="K2735" s="24">
        <v>2900.5626786388762</v>
      </c>
      <c r="L2735" s="66">
        <v>4989.4504137820422</v>
      </c>
      <c r="M2735" s="1">
        <v>42409</v>
      </c>
      <c r="N2735" s="22">
        <f>IF(Tabela1[[#This Row],[Entry]]=$B$1,Tabela1[[#This Row],[real]],Tabela1[[#This Row],[L2]]/Tabela1[[#This Row],[days2]])</f>
        <v>3.2974237566275351</v>
      </c>
      <c r="O2735" s="22">
        <f>IF(Tabela1[[#This Row],[Entry]]=$B$1,Tabela1[[#This Row],[real]],Tabela1[[#This Row],[L]]/($B$1-Tabela1[[#This Row],[Entry]]))</f>
        <v>3.3108496441818462</v>
      </c>
      <c r="P2735" s="35">
        <v>879.64510864246586</v>
      </c>
      <c r="Q2735" s="3">
        <f>MIN(500,$B$1-Tabela1[[#This Row],[Entry]])</f>
        <v>500</v>
      </c>
      <c r="R2735" s="21">
        <f>(0.25-Tabela1[[#This Row],[days]]/2000)*$L$2+(Tabela1[[#This Row],[days]]/2000+0.75)*(IF(Tabela1[[#This Row],[real]]&gt;Tabela1[[#This Row],[AV2]],0.4*Tabela1[[#This Row],[real]]+0.6*Tabela1[[#This Row],[AV2]],Tabela1[[#This Row],[AV2]]))</f>
        <v>3.2974237566275351</v>
      </c>
      <c r="S2735" s="22">
        <f>Tabela1[[#This Row],[real]]-Tabela1[[#This Row],[AV2]]</f>
        <v>-0.12624117136045365</v>
      </c>
      <c r="T2735" s="47">
        <f>Tabela1[[#This Row],[real]]/Tabela1[[#This Row],[AV2]]</f>
        <v>0.96171521142627792</v>
      </c>
      <c r="U2735" s="168">
        <v>42931</v>
      </c>
      <c r="V2735" s="191" t="s">
        <v>4036</v>
      </c>
      <c r="W2735" s="191"/>
    </row>
    <row r="2736" spans="1:23" x14ac:dyDescent="0.2">
      <c r="A2736" s="65">
        <v>280331</v>
      </c>
      <c r="B2736" s="65" t="s">
        <v>551</v>
      </c>
      <c r="C2736" s="65" t="s">
        <v>2290</v>
      </c>
      <c r="D2736" s="39"/>
      <c r="E2736" s="41">
        <v>3.1809542687769796</v>
      </c>
      <c r="F2736" s="116">
        <v>1997</v>
      </c>
      <c r="G27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6" s="39"/>
      <c r="I2736" s="41">
        <v>0.49999999999999989</v>
      </c>
      <c r="J2736" s="23">
        <f>(Tabela1[[#This Row],[real]]-1)^3/Tabela1[[#This Row],[Z]]*0.00002</f>
        <v>4.1495372628756559E-4</v>
      </c>
      <c r="K2736" s="66">
        <v>2834.6683430767253</v>
      </c>
      <c r="L2736" s="66">
        <v>4827.2287753336586</v>
      </c>
      <c r="M2736" s="67">
        <v>42409</v>
      </c>
      <c r="N2736" s="22">
        <f>IF(Tabela1[[#This Row],[Entry]]=$B$1,Tabela1[[#This Row],[real]],Tabela1[[#This Row],[L2]]/Tabela1[[#This Row],[days2]])</f>
        <v>3.222513619670321</v>
      </c>
      <c r="O2736" s="42">
        <f>IF(Tabela1[[#This Row],[Entry]]=$B$1,Tabela1[[#This Row],[real]],Tabela1[[#This Row],[L]]/($B$1-Tabela1[[#This Row],[Entry]]))</f>
        <v>3.203204230480198</v>
      </c>
      <c r="P2736" s="115">
        <v>879.64510864246586</v>
      </c>
      <c r="Q2736" s="43">
        <f>MIN(500,$B$1-Tabela1[[#This Row],[Entry]])</f>
        <v>500</v>
      </c>
      <c r="R2736" s="41">
        <f>(0.25-Tabela1[[#This Row],[days]]/2000)*$L$2+(Tabela1[[#This Row],[days]]/2000+0.75)*(IF(Tabela1[[#This Row],[real]]&gt;Tabela1[[#This Row],[AV2]],0.4*Tabela1[[#This Row],[real]]+0.6*Tabela1[[#This Row],[AV2]],Tabela1[[#This Row],[AV2]]))</f>
        <v>3.222513619670321</v>
      </c>
      <c r="S2736" s="42">
        <f>Tabela1[[#This Row],[real]]-Tabela1[[#This Row],[AV2]]</f>
        <v>-4.1559350893341396E-2</v>
      </c>
      <c r="T2736" s="64">
        <f>Tabela1[[#This Row],[real]]/Tabela1[[#This Row],[AV2]]</f>
        <v>0.98710343669622935</v>
      </c>
      <c r="U2736" s="172">
        <v>42931</v>
      </c>
      <c r="V2736" s="191" t="s">
        <v>4194</v>
      </c>
      <c r="W2736" s="191"/>
    </row>
    <row r="2737" spans="1:22" x14ac:dyDescent="0.2">
      <c r="A2737" s="65">
        <v>3584014</v>
      </c>
      <c r="B2737" s="65" t="s">
        <v>2889</v>
      </c>
      <c r="C2737" s="65" t="s">
        <v>2889</v>
      </c>
      <c r="D2737" s="39"/>
      <c r="E2737" s="41">
        <v>2.925302020221245</v>
      </c>
      <c r="F2737" s="116">
        <v>2011</v>
      </c>
      <c r="G27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7" s="39"/>
      <c r="I2737" s="41">
        <v>0.52</v>
      </c>
      <c r="J2737" s="23">
        <f>(Tabela1[[#This Row],[real]]-1)^3/Tabela1[[#This Row],[Z]]*0.00002</f>
        <v>2.7448792972493226E-4</v>
      </c>
      <c r="K2737" s="66">
        <v>2424.5285194199791</v>
      </c>
      <c r="L2737" s="66">
        <v>4060.0260845578582</v>
      </c>
      <c r="M2737" s="67">
        <v>42575</v>
      </c>
      <c r="N2737" s="22">
        <f>IF(Tabela1[[#This Row],[Entry]]=$B$1,Tabela1[[#This Row],[real]],Tabela1[[#This Row],[L2]]/Tabela1[[#This Row],[days2]])</f>
        <v>3.0211950472824451</v>
      </c>
      <c r="O2737" s="42">
        <f>IF(Tabela1[[#This Row],[Entry]]=$B$1,Tabela1[[#This Row],[real]],Tabela1[[#This Row],[L]]/($B$1-Tabela1[[#This Row],[Entry]]))</f>
        <v>3.027610801310856</v>
      </c>
      <c r="P2737" s="115">
        <v>802.50645240559174</v>
      </c>
      <c r="Q2737" s="43">
        <f>MIN(500,$B$1-Tabela1[[#This Row],[Entry]])</f>
        <v>500</v>
      </c>
      <c r="R2737" s="41">
        <f>(0.25-Tabela1[[#This Row],[days]]/2000)*$L$2+(Tabela1[[#This Row],[days]]/2000+0.75)*(IF(Tabela1[[#This Row],[real]]&gt;Tabela1[[#This Row],[AV2]],0.4*Tabela1[[#This Row],[real]]+0.6*Tabela1[[#This Row],[AV2]],Tabela1[[#This Row],[AV2]]))</f>
        <v>3.0211950472824451</v>
      </c>
      <c r="S2737" s="42">
        <f>Tabela1[[#This Row],[real]]-Tabela1[[#This Row],[AV2]]</f>
        <v>-9.5893027061200176E-2</v>
      </c>
      <c r="T2737" s="64">
        <f>Tabela1[[#This Row],[real]]/Tabela1[[#This Row],[AV2]]</f>
        <v>0.96825990193931522</v>
      </c>
      <c r="U2737" s="172">
        <v>42929</v>
      </c>
      <c r="V2737" s="191" t="s">
        <v>4708</v>
      </c>
    </row>
    <row r="2738" spans="1:22" x14ac:dyDescent="0.2">
      <c r="A2738" s="65">
        <v>10639</v>
      </c>
      <c r="B2738" s="65" t="s">
        <v>130</v>
      </c>
      <c r="C2738" s="65" t="s">
        <v>694</v>
      </c>
      <c r="D2738" s="39"/>
      <c r="E2738" s="41">
        <v>3.3392552699068765</v>
      </c>
      <c r="F2738" s="116">
        <v>1989</v>
      </c>
      <c r="G27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8" s="39"/>
      <c r="I2738" s="41">
        <v>0.77999999999999992</v>
      </c>
      <c r="J2738" s="23">
        <f>(Tabela1[[#This Row],[real]]-1)^3/Tabela1[[#This Row],[Z]]*0.00002</f>
        <v>3.2822241950630966E-4</v>
      </c>
      <c r="K2738" s="66">
        <v>3025.2363717125472</v>
      </c>
      <c r="L2738" s="66">
        <v>5187.0812497169081</v>
      </c>
      <c r="M2738" s="67">
        <v>42409</v>
      </c>
      <c r="N2738" s="22">
        <f>IF(Tabela1[[#This Row],[Entry]]=$B$1,Tabela1[[#This Row],[real]],Tabela1[[#This Row],[L2]]/Tabela1[[#This Row],[days2]])</f>
        <v>3.4391555662502555</v>
      </c>
      <c r="O2738" s="42">
        <f>IF(Tabela1[[#This Row],[Entry]]=$B$1,Tabela1[[#This Row],[real]],Tabela1[[#This Row],[L]]/($B$1-Tabela1[[#This Row],[Entry]]))</f>
        <v>3.4419915392945639</v>
      </c>
      <c r="P2738" s="115">
        <v>879.64510864246586</v>
      </c>
      <c r="Q2738" s="43">
        <f>MIN(500,$B$1-Tabela1[[#This Row],[Entry]])</f>
        <v>500</v>
      </c>
      <c r="R2738" s="41">
        <f>(0.25-Tabela1[[#This Row],[days]]/2000)*$L$2+(Tabela1[[#This Row],[days]]/2000+0.75)*(IF(Tabela1[[#This Row],[real]]&gt;Tabela1[[#This Row],[AV2]],0.4*Tabela1[[#This Row],[real]]+0.6*Tabela1[[#This Row],[AV2]],Tabela1[[#This Row],[AV2]]))</f>
        <v>3.4391555662502555</v>
      </c>
      <c r="S2738" s="42">
        <f>Tabela1[[#This Row],[real]]-Tabela1[[#This Row],[AV2]]</f>
        <v>-9.9900296343379047E-2</v>
      </c>
      <c r="T2738" s="64">
        <f>Tabela1[[#This Row],[real]]/Tabela1[[#This Row],[AV2]]</f>
        <v>0.97095208564458713</v>
      </c>
      <c r="U2738" s="168">
        <v>42929</v>
      </c>
      <c r="V2738" s="191" t="s">
        <v>4485</v>
      </c>
    </row>
    <row r="2739" spans="1:22" x14ac:dyDescent="0.2">
      <c r="A2739" s="10">
        <v>153442</v>
      </c>
      <c r="B2739" s="10" t="s">
        <v>1690</v>
      </c>
      <c r="C2739" s="10" t="s">
        <v>1691</v>
      </c>
      <c r="E2739" s="21">
        <v>3.4373326208734563</v>
      </c>
      <c r="F2739" s="116">
        <v>1989</v>
      </c>
      <c r="G27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39" s="39"/>
      <c r="I2739" s="21">
        <v>0.7599999999999999</v>
      </c>
      <c r="J2739" s="23">
        <f>(Tabela1[[#This Row],[real]]-1)^3/Tabela1[[#This Row],[Z]]*0.00002</f>
        <v>3.8103143518605125E-4</v>
      </c>
      <c r="K2739" s="24">
        <v>3120.1281093301136</v>
      </c>
      <c r="L2739" s="66">
        <v>5347.0461295002842</v>
      </c>
      <c r="M2739" s="1">
        <v>42409</v>
      </c>
      <c r="N2739" s="22">
        <f>IF(Tabela1[[#This Row],[Entry]]=$B$1,Tabela1[[#This Row],[real]],Tabela1[[#This Row],[L2]]/Tabela1[[#This Row],[days2]])</f>
        <v>3.5470305907178052</v>
      </c>
      <c r="O2739" s="22">
        <f>IF(Tabela1[[#This Row],[Entry]]=$B$1,Tabela1[[#This Row],[real]],Tabela1[[#This Row],[L]]/($B$1-Tabela1[[#This Row],[Entry]]))</f>
        <v>3.5481394356338978</v>
      </c>
      <c r="P2739" s="35">
        <v>879.64510864246586</v>
      </c>
      <c r="Q2739" s="3">
        <f>MIN(500,$B$1-Tabela1[[#This Row],[Entry]])</f>
        <v>500</v>
      </c>
      <c r="R2739" s="21">
        <f>(0.25-Tabela1[[#This Row],[days]]/2000)*$L$2+(Tabela1[[#This Row],[days]]/2000+0.75)*(IF(Tabela1[[#This Row],[real]]&gt;Tabela1[[#This Row],[AV2]],0.4*Tabela1[[#This Row],[real]]+0.6*Tabela1[[#This Row],[AV2]],Tabela1[[#This Row],[AV2]]))</f>
        <v>3.5470305907178052</v>
      </c>
      <c r="S2739" s="22">
        <f>Tabela1[[#This Row],[real]]-Tabela1[[#This Row],[AV2]]</f>
        <v>-0.10969796984434899</v>
      </c>
      <c r="T2739" s="47">
        <f>Tabela1[[#This Row],[real]]/Tabela1[[#This Row],[AV2]]</f>
        <v>0.96907329467881764</v>
      </c>
      <c r="U2739" s="168">
        <v>42927</v>
      </c>
      <c r="V2739" s="191" t="s">
        <v>3936</v>
      </c>
    </row>
    <row r="2740" spans="1:22" x14ac:dyDescent="0.2">
      <c r="A2740" s="65">
        <v>35064</v>
      </c>
      <c r="B2740" s="65" t="s">
        <v>1439</v>
      </c>
      <c r="C2740" s="65" t="s">
        <v>1440</v>
      </c>
      <c r="D2740" s="39"/>
      <c r="E2740" s="41">
        <v>3.1491207473064149</v>
      </c>
      <c r="F2740" s="116">
        <v>1997</v>
      </c>
      <c r="G27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0" s="39"/>
      <c r="I2740" s="41">
        <v>0.49</v>
      </c>
      <c r="J2740" s="23">
        <f>(Tabela1[[#This Row],[real]]-1)^3/Tabela1[[#This Row],[Z]]*0.00002</f>
        <v>4.0515048771396541E-4</v>
      </c>
      <c r="K2740" s="66">
        <v>2788.2817130340563</v>
      </c>
      <c r="L2740" s="66">
        <v>4740.7332170902901</v>
      </c>
      <c r="M2740" s="67">
        <v>42409</v>
      </c>
      <c r="N2740" s="22">
        <f>IF(Tabela1[[#This Row],[Entry]]=$B$1,Tabela1[[#This Row],[real]],Tabela1[[#This Row],[L2]]/Tabela1[[#This Row],[days2]])</f>
        <v>3.1697802734754488</v>
      </c>
      <c r="O2740" s="42">
        <f>IF(Tabela1[[#This Row],[Entry]]=$B$1,Tabela1[[#This Row],[real]],Tabela1[[#This Row],[L]]/($B$1-Tabela1[[#This Row],[Entry]]))</f>
        <v>3.1458083723226875</v>
      </c>
      <c r="P2740" s="115">
        <v>879.64510864246586</v>
      </c>
      <c r="Q2740" s="43">
        <f>MIN(500,$B$1-Tabela1[[#This Row],[Entry]])</f>
        <v>500</v>
      </c>
      <c r="R2740" s="41">
        <f>(0.25-Tabela1[[#This Row],[days]]/2000)*$L$2+(Tabela1[[#This Row],[days]]/2000+0.75)*(IF(Tabela1[[#This Row],[real]]&gt;Tabela1[[#This Row],[AV2]],0.4*Tabela1[[#This Row],[real]]+0.6*Tabela1[[#This Row],[AV2]],Tabela1[[#This Row],[AV2]]))</f>
        <v>3.1697802734754488</v>
      </c>
      <c r="S2740" s="42">
        <f>Tabela1[[#This Row],[real]]-Tabela1[[#This Row],[AV2]]</f>
        <v>-2.0659526169033882E-2</v>
      </c>
      <c r="T2740" s="64">
        <f>Tabela1[[#This Row],[real]]/Tabela1[[#This Row],[AV2]]</f>
        <v>0.9934823475488469</v>
      </c>
      <c r="U2740" s="168">
        <v>42926</v>
      </c>
      <c r="V2740" s="191" t="s">
        <v>4909</v>
      </c>
    </row>
    <row r="2741" spans="1:22" x14ac:dyDescent="0.2">
      <c r="A2741" s="65">
        <v>36713</v>
      </c>
      <c r="B2741" s="65" t="s">
        <v>78</v>
      </c>
      <c r="C2741" s="65" t="s">
        <v>764</v>
      </c>
      <c r="D2741" s="39"/>
      <c r="E2741" s="41">
        <v>2.8237208933160991</v>
      </c>
      <c r="F2741" s="116">
        <v>1998</v>
      </c>
      <c r="G27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1" s="39"/>
      <c r="I2741" s="41">
        <v>0.7</v>
      </c>
      <c r="J2741" s="23">
        <f>(Tabela1[[#This Row],[real]]-1)^3/Tabela1[[#This Row],[Z]]*0.00002</f>
        <v>1.7330339732953386E-4</v>
      </c>
      <c r="K2741" s="66">
        <v>2632.2027797060196</v>
      </c>
      <c r="L2741" s="66">
        <v>4556.8221672959025</v>
      </c>
      <c r="M2741" s="67">
        <v>42409</v>
      </c>
      <c r="N2741" s="22">
        <f>IF(Tabela1[[#This Row],[Entry]]=$B$1,Tabela1[[#This Row],[real]],Tabela1[[#This Row],[L2]]/Tabela1[[#This Row],[days2]])</f>
        <v>2.9923462926636764</v>
      </c>
      <c r="O2741" s="42">
        <f>IF(Tabela1[[#This Row],[Entry]]=$B$1,Tabela1[[#This Row],[real]],Tabela1[[#This Row],[L]]/($B$1-Tabela1[[#This Row],[Entry]]))</f>
        <v>3.0237705157902472</v>
      </c>
      <c r="P2741" s="115">
        <v>879.64510864246586</v>
      </c>
      <c r="Q2741" s="43">
        <f>MIN(500,$B$1-Tabela1[[#This Row],[Entry]])</f>
        <v>500</v>
      </c>
      <c r="R2741" s="41">
        <f>(0.25-Tabela1[[#This Row],[days]]/2000)*$L$2+(Tabela1[[#This Row],[days]]/2000+0.75)*(IF(Tabela1[[#This Row],[real]]&gt;Tabela1[[#This Row],[AV2]],0.4*Tabela1[[#This Row],[real]]+0.6*Tabela1[[#This Row],[AV2]],Tabela1[[#This Row],[AV2]]))</f>
        <v>2.9923462926636764</v>
      </c>
      <c r="S2741" s="42">
        <f>Tabela1[[#This Row],[real]]-Tabela1[[#This Row],[AV2]]</f>
        <v>-0.16862539934757725</v>
      </c>
      <c r="T2741" s="64">
        <f>Tabela1[[#This Row],[real]]/Tabela1[[#This Row],[AV2]]</f>
        <v>0.9436477657144845</v>
      </c>
      <c r="U2741" s="168">
        <v>42925</v>
      </c>
      <c r="V2741" s="191" t="s">
        <v>5132</v>
      </c>
    </row>
    <row r="2742" spans="1:22" x14ac:dyDescent="0.2">
      <c r="A2742" s="10">
        <v>1865835</v>
      </c>
      <c r="B2742" s="10" t="s">
        <v>1135</v>
      </c>
      <c r="C2742" s="10" t="s">
        <v>2911</v>
      </c>
      <c r="E2742" s="21">
        <v>2.9536801850749708</v>
      </c>
      <c r="F2742" s="116">
        <v>2009</v>
      </c>
      <c r="G27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2" s="39"/>
      <c r="I2742" s="21">
        <v>0.77999999999999992</v>
      </c>
      <c r="J2742" s="23">
        <f>(Tabela1[[#This Row],[real]]-1)^3/Tabela1[[#This Row],[Z]]*0.00002</f>
        <v>1.9120348697679668E-4</v>
      </c>
      <c r="K2742" s="24">
        <v>2600.0334804448448</v>
      </c>
      <c r="L2742" s="66">
        <v>4435.5520539650352</v>
      </c>
      <c r="M2742" s="1">
        <v>42409</v>
      </c>
      <c r="N2742" s="22">
        <f>IF(Tabela1[[#This Row],[Entry]]=$B$1,Tabela1[[#This Row],[real]],Tabela1[[#This Row],[L2]]/Tabela1[[#This Row],[days2]])</f>
        <v>2.9557755223096858</v>
      </c>
      <c r="O2742" s="22">
        <f>IF(Tabela1[[#This Row],[Entry]]=$B$1,Tabela1[[#This Row],[real]],Tabela1[[#This Row],[L]]/($B$1-Tabela1[[#This Row],[Entry]]))</f>
        <v>2.9432993058825714</v>
      </c>
      <c r="P2742" s="35">
        <v>879.64510864246586</v>
      </c>
      <c r="Q2742" s="3">
        <f>MIN(500,$B$1-Tabela1[[#This Row],[Entry]])</f>
        <v>500</v>
      </c>
      <c r="R2742" s="21">
        <f>(0.25-Tabela1[[#This Row],[days]]/2000)*$L$2+(Tabela1[[#This Row],[days]]/2000+0.75)*(IF(Tabela1[[#This Row],[real]]&gt;Tabela1[[#This Row],[AV2]],0.4*Tabela1[[#This Row],[real]]+0.6*Tabela1[[#This Row],[AV2]],Tabela1[[#This Row],[AV2]]))</f>
        <v>2.9557755223096858</v>
      </c>
      <c r="S2742" s="22">
        <f>Tabela1[[#This Row],[real]]-Tabela1[[#This Row],[AV2]]</f>
        <v>-2.0953372347150001E-3</v>
      </c>
      <c r="T2742" s="47">
        <f>Tabela1[[#This Row],[real]]/Tabela1[[#This Row],[AV2]]</f>
        <v>0.99929110407102983</v>
      </c>
      <c r="U2742" s="172">
        <v>42925</v>
      </c>
      <c r="V2742" s="191" t="s">
        <v>4093</v>
      </c>
    </row>
    <row r="2743" spans="1:22" x14ac:dyDescent="0.2">
      <c r="A2743" s="65">
        <v>3358218</v>
      </c>
      <c r="B2743" s="65" t="s">
        <v>206</v>
      </c>
      <c r="C2743" s="65" t="s">
        <v>704</v>
      </c>
      <c r="D2743" s="39"/>
      <c r="E2743" s="41">
        <v>3.062067763604968</v>
      </c>
      <c r="F2743" s="116">
        <v>2011</v>
      </c>
      <c r="G27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3" s="39"/>
      <c r="I2743" s="41">
        <v>0.71999999999999986</v>
      </c>
      <c r="J2743" s="23">
        <f>(Tabela1[[#This Row],[real]]-1)^3/Tabela1[[#This Row],[Z]]*0.00002</f>
        <v>2.4356018658992914E-4</v>
      </c>
      <c r="K2743" s="66">
        <v>2811.0262916991687</v>
      </c>
      <c r="L2743" s="66">
        <v>4841.7986883118265</v>
      </c>
      <c r="M2743" s="67">
        <v>42409</v>
      </c>
      <c r="N2743" s="22">
        <f>IF(Tabela1[[#This Row],[Entry]]=$B$1,Tabela1[[#This Row],[real]],Tabela1[[#This Row],[L2]]/Tabela1[[#This Row],[days2]])</f>
        <v>3.1956368131658857</v>
      </c>
      <c r="O2743" s="42">
        <f>IF(Tabela1[[#This Row],[Entry]]=$B$1,Tabela1[[#This Row],[real]],Tabela1[[#This Row],[L]]/($B$1-Tabela1[[#This Row],[Entry]]))</f>
        <v>3.2128723877318026</v>
      </c>
      <c r="P2743" s="115">
        <v>879.64510864246586</v>
      </c>
      <c r="Q2743" s="43">
        <f>MIN(500,$B$1-Tabela1[[#This Row],[Entry]])</f>
        <v>500</v>
      </c>
      <c r="R2743" s="41">
        <f>(0.25-Tabela1[[#This Row],[days]]/2000)*$L$2+(Tabela1[[#This Row],[days]]/2000+0.75)*(IF(Tabela1[[#This Row],[real]]&gt;Tabela1[[#This Row],[AV2]],0.4*Tabela1[[#This Row],[real]]+0.6*Tabela1[[#This Row],[AV2]],Tabela1[[#This Row],[AV2]]))</f>
        <v>3.1956368131658857</v>
      </c>
      <c r="S2743" s="42">
        <f>Tabela1[[#This Row],[real]]-Tabela1[[#This Row],[AV2]]</f>
        <v>-0.13356904956091764</v>
      </c>
      <c r="T2743" s="64">
        <f>Tabela1[[#This Row],[real]]/Tabela1[[#This Row],[AV2]]</f>
        <v>0.95820268154046195</v>
      </c>
      <c r="U2743" s="168">
        <v>42925</v>
      </c>
      <c r="V2743" s="191" t="s">
        <v>4294</v>
      </c>
    </row>
    <row r="2744" spans="1:22" x14ac:dyDescent="0.2">
      <c r="A2744" s="10">
        <v>3639056</v>
      </c>
      <c r="B2744" s="10" t="s">
        <v>897</v>
      </c>
      <c r="C2744" s="10" t="s">
        <v>896</v>
      </c>
      <c r="E2744" s="21">
        <v>3.1173475208890333</v>
      </c>
      <c r="F2744" s="116">
        <v>2011</v>
      </c>
      <c r="G27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4" s="39"/>
      <c r="I2744" s="21">
        <v>0.49</v>
      </c>
      <c r="J2744" s="23">
        <f>(Tabela1[[#This Row],[real]]-1)^3/Tabela1[[#This Row],[Z]]*0.00002</f>
        <v>3.8744525802832948E-4</v>
      </c>
      <c r="K2744" s="24">
        <v>2875.3250499257292</v>
      </c>
      <c r="L2744" s="66">
        <v>4942.5732917101923</v>
      </c>
      <c r="M2744" s="1">
        <v>42409</v>
      </c>
      <c r="N2744" s="22">
        <f>IF(Tabela1[[#This Row],[Entry]]=$B$1,Tabela1[[#This Row],[real]],Tabela1[[#This Row],[L2]]/Tabela1[[#This Row],[days2]])</f>
        <v>3.2687330625451279</v>
      </c>
      <c r="O2744" s="22">
        <f>IF(Tabela1[[#This Row],[Entry]]=$B$1,Tabela1[[#This Row],[real]],Tabela1[[#This Row],[L]]/($B$1-Tabela1[[#This Row],[Entry]]))</f>
        <v>3.2797433919775663</v>
      </c>
      <c r="P2744" s="35">
        <v>879.64510864246586</v>
      </c>
      <c r="Q2744" s="3">
        <f>MIN(500,$B$1-Tabela1[[#This Row],[Entry]])</f>
        <v>500</v>
      </c>
      <c r="R2744" s="21">
        <f>(0.25-Tabela1[[#This Row],[days]]/2000)*$L$2+(Tabela1[[#This Row],[days]]/2000+0.75)*(IF(Tabela1[[#This Row],[real]]&gt;Tabela1[[#This Row],[AV2]],0.4*Tabela1[[#This Row],[real]]+0.6*Tabela1[[#This Row],[AV2]],Tabela1[[#This Row],[AV2]]))</f>
        <v>3.2687330625451279</v>
      </c>
      <c r="S2744" s="22">
        <f>Tabela1[[#This Row],[real]]-Tabela1[[#This Row],[AV2]]</f>
        <v>-0.15138554165609452</v>
      </c>
      <c r="T2744" s="47">
        <f>Tabela1[[#This Row],[real]]/Tabela1[[#This Row],[AV2]]</f>
        <v>0.95368678360715653</v>
      </c>
      <c r="U2744" s="172">
        <v>42925</v>
      </c>
      <c r="V2744" s="191" t="s">
        <v>3968</v>
      </c>
    </row>
    <row r="2745" spans="1:22" x14ac:dyDescent="0.2">
      <c r="A2745" s="75">
        <v>8141488</v>
      </c>
      <c r="B2745" s="75" t="s">
        <v>372</v>
      </c>
      <c r="C2745" s="75" t="s">
        <v>3533</v>
      </c>
      <c r="D2745" s="76"/>
      <c r="E2745" s="77">
        <v>2.6955992550291445</v>
      </c>
      <c r="F2745" s="116">
        <v>2017</v>
      </c>
      <c r="G27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5" s="39"/>
      <c r="I2745" s="77">
        <v>0.33</v>
      </c>
      <c r="J2745" s="23">
        <f>(Tabela1[[#This Row],[real]]-1)^3/Tabela1[[#This Row],[Z]]*0.00002</f>
        <v>2.9545116517045643E-4</v>
      </c>
      <c r="K2745" s="112">
        <v>1835.3937193934071</v>
      </c>
      <c r="L2745" s="66">
        <v>2876.935887112636</v>
      </c>
      <c r="M2745" s="79">
        <v>42924</v>
      </c>
      <c r="N2745" s="22">
        <f>IF(Tabela1[[#This Row],[Entry]]=$B$1,Tabela1[[#This Row],[real]],Tabela1[[#This Row],[L2]]/Tabela1[[#This Row],[days2]])</f>
        <v>2.8663274324833732</v>
      </c>
      <c r="O2745" s="64">
        <f>IF(Tabela1[[#This Row],[Entry]]=$B$1,Tabela1[[#This Row],[real]],Tabela1[[#This Row],[L]]/($B$1-Tabela1[[#This Row],[Entry]]))</f>
        <v>2.9001369829764476</v>
      </c>
      <c r="P2745" s="117">
        <v>640.32939802806482</v>
      </c>
      <c r="Q2745" s="78">
        <f>MIN(500,$B$1-Tabela1[[#This Row],[Entry]])</f>
        <v>500</v>
      </c>
      <c r="R2745" s="77">
        <f>(0.25-Tabela1[[#This Row],[days]]/2000)*$L$2+(Tabela1[[#This Row],[days]]/2000+0.75)*(IF(Tabela1[[#This Row],[real]]&gt;Tabela1[[#This Row],[AV2]],0.4*Tabela1[[#This Row],[real]]+0.6*Tabela1[[#This Row],[AV2]],Tabela1[[#This Row],[AV2]]))</f>
        <v>2.8663274324833732</v>
      </c>
      <c r="S2745" s="64">
        <f>Tabela1[[#This Row],[real]]-Tabela1[[#This Row],[AV2]]</f>
        <v>-0.17072817745422864</v>
      </c>
      <c r="T2745" s="64">
        <f>Tabela1[[#This Row],[real]]/Tabela1[[#This Row],[AV2]]</f>
        <v>0.94043661044463767</v>
      </c>
      <c r="U2745" s="172">
        <v>42924</v>
      </c>
      <c r="V2745" s="191" t="s">
        <v>4128</v>
      </c>
    </row>
    <row r="2746" spans="1:22" x14ac:dyDescent="0.2">
      <c r="A2746" s="65">
        <v>116010</v>
      </c>
      <c r="B2746" s="65" t="s">
        <v>1905</v>
      </c>
      <c r="C2746" s="65" t="s">
        <v>1906</v>
      </c>
      <c r="D2746" s="39"/>
      <c r="E2746" s="41">
        <v>2.9218212435844459</v>
      </c>
      <c r="F2746" s="116">
        <v>2003</v>
      </c>
      <c r="G27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6" s="39"/>
      <c r="I2746" s="41">
        <v>0.6399999999999999</v>
      </c>
      <c r="J2746" s="23">
        <f>(Tabela1[[#This Row],[real]]-1)^3/Tabela1[[#This Row],[Z]]*0.00002</f>
        <v>2.2181401901863866E-4</v>
      </c>
      <c r="K2746" s="66">
        <v>2610.961339656566</v>
      </c>
      <c r="L2746" s="66">
        <v>4468.3666977660723</v>
      </c>
      <c r="M2746" s="67">
        <v>42409</v>
      </c>
      <c r="N2746" s="22">
        <f>IF(Tabela1[[#This Row],[Entry]]=$B$1,Tabela1[[#This Row],[real]],Tabela1[[#This Row],[L2]]/Tabela1[[#This Row],[days2]])</f>
        <v>2.9681985541714622</v>
      </c>
      <c r="O2746" s="42">
        <f>IF(Tabela1[[#This Row],[Entry]]=$B$1,Tabela1[[#This Row],[real]],Tabela1[[#This Row],[L]]/($B$1-Tabela1[[#This Row],[Entry]]))</f>
        <v>2.9650741192873737</v>
      </c>
      <c r="P2746" s="115">
        <v>879.64510864246586</v>
      </c>
      <c r="Q2746" s="43">
        <f>MIN(500,$B$1-Tabela1[[#This Row],[Entry]])</f>
        <v>500</v>
      </c>
      <c r="R2746" s="41">
        <f>(0.25-Tabela1[[#This Row],[days]]/2000)*$L$2+(Tabela1[[#This Row],[days]]/2000+0.75)*(IF(Tabela1[[#This Row],[real]]&gt;Tabela1[[#This Row],[AV2]],0.4*Tabela1[[#This Row],[real]]+0.6*Tabela1[[#This Row],[AV2]],Tabela1[[#This Row],[AV2]]))</f>
        <v>2.9681985541714622</v>
      </c>
      <c r="S2746" s="42">
        <f>Tabela1[[#This Row],[real]]-Tabela1[[#This Row],[AV2]]</f>
        <v>-4.6377310587016218E-2</v>
      </c>
      <c r="T2746" s="64">
        <f>Tabela1[[#This Row],[real]]/Tabela1[[#This Row],[AV2]]</f>
        <v>0.98437526676851239</v>
      </c>
      <c r="U2746" s="172">
        <v>42924</v>
      </c>
      <c r="V2746" s="191" t="s">
        <v>4441</v>
      </c>
    </row>
    <row r="2747" spans="1:22" x14ac:dyDescent="0.2">
      <c r="A2747" s="65">
        <v>788367</v>
      </c>
      <c r="B2747" s="65" t="s">
        <v>1182</v>
      </c>
      <c r="C2747" s="65" t="s">
        <v>1714</v>
      </c>
      <c r="D2747" s="39"/>
      <c r="E2747" s="41">
        <v>3.0907760609282171</v>
      </c>
      <c r="F2747" s="116">
        <v>2007</v>
      </c>
      <c r="G27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7" s="39"/>
      <c r="I2747" s="41">
        <v>0.79999999999999993</v>
      </c>
      <c r="J2747" s="23">
        <f>(Tabela1[[#This Row],[real]]-1)^3/Tabela1[[#This Row],[Z]]*0.00002</f>
        <v>2.2848756279813688E-4</v>
      </c>
      <c r="K2747" s="66">
        <v>2724.5961076475469</v>
      </c>
      <c r="L2747" s="66">
        <v>4646.9846935157602</v>
      </c>
      <c r="M2747" s="67">
        <v>42409</v>
      </c>
      <c r="N2747" s="22">
        <f>IF(Tabela1[[#This Row],[Entry]]=$B$1,Tabela1[[#This Row],[real]],Tabela1[[#This Row],[L2]]/Tabela1[[#This Row],[days2]])</f>
        <v>3.0973810697956901</v>
      </c>
      <c r="O2747" s="42">
        <f>IF(Tabela1[[#This Row],[Entry]]=$B$1,Tabela1[[#This Row],[real]],Tabela1[[#This Row],[L]]/($B$1-Tabela1[[#This Row],[Entry]]))</f>
        <v>3.0835996639122496</v>
      </c>
      <c r="P2747" s="115">
        <v>879.64510864246586</v>
      </c>
      <c r="Q2747" s="43">
        <f>MIN(500,$B$1-Tabela1[[#This Row],[Entry]])</f>
        <v>500</v>
      </c>
      <c r="R2747" s="41">
        <f>(0.25-Tabela1[[#This Row],[days]]/2000)*$L$2+(Tabela1[[#This Row],[days]]/2000+0.75)*(IF(Tabela1[[#This Row],[real]]&gt;Tabela1[[#This Row],[AV2]],0.4*Tabela1[[#This Row],[real]]+0.6*Tabela1[[#This Row],[AV2]],Tabela1[[#This Row],[AV2]]))</f>
        <v>3.0973810697956901</v>
      </c>
      <c r="S2747" s="42">
        <f>Tabela1[[#This Row],[real]]-Tabela1[[#This Row],[AV2]]</f>
        <v>-6.6050088674729501E-3</v>
      </c>
      <c r="T2747" s="64">
        <f>Tabela1[[#This Row],[real]]/Tabela1[[#This Row],[AV2]]</f>
        <v>0.99786755045032005</v>
      </c>
      <c r="U2747" s="168">
        <v>42924</v>
      </c>
      <c r="V2747" s="191" t="s">
        <v>4605</v>
      </c>
    </row>
    <row r="2748" spans="1:22" x14ac:dyDescent="0.2">
      <c r="A2748" s="65">
        <v>3934817</v>
      </c>
      <c r="B2748" s="65" t="s">
        <v>1080</v>
      </c>
      <c r="C2748" s="65" t="s">
        <v>1081</v>
      </c>
      <c r="D2748" s="39"/>
      <c r="E2748" s="41">
        <v>2.911897948557324</v>
      </c>
      <c r="F2748" s="116">
        <v>2012</v>
      </c>
      <c r="G27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8" s="39"/>
      <c r="I2748" s="41">
        <v>0.57999999999999996</v>
      </c>
      <c r="J2748" s="23">
        <f>(Tabela1[[#This Row],[real]]-1)^3/Tabela1[[#This Row],[Z]]*0.00002</f>
        <v>2.409883919271976E-4</v>
      </c>
      <c r="K2748" s="66">
        <v>2506.2334608023771</v>
      </c>
      <c r="L2748" s="66">
        <v>4244.3420094181456</v>
      </c>
      <c r="M2748" s="67">
        <v>42409</v>
      </c>
      <c r="N2748" s="22">
        <f>IF(Tabela1[[#This Row],[Entry]]=$B$1,Tabela1[[#This Row],[real]],Tabela1[[#This Row],[L2]]/Tabela1[[#This Row],[days2]])</f>
        <v>2.8491415869636154</v>
      </c>
      <c r="O2748" s="42">
        <f>IF(Tabela1[[#This Row],[Entry]]=$B$1,Tabela1[[#This Row],[real]],Tabela1[[#This Row],[L]]/($B$1-Tabela1[[#This Row],[Entry]]))</f>
        <v>2.8164180553537794</v>
      </c>
      <c r="P2748" s="115">
        <v>879.64510864246586</v>
      </c>
      <c r="Q2748" s="43">
        <f>MIN(500,$B$1-Tabela1[[#This Row],[Entry]])</f>
        <v>500</v>
      </c>
      <c r="R2748" s="41">
        <f>(0.25-Tabela1[[#This Row],[days]]/2000)*$L$2+(Tabela1[[#This Row],[days]]/2000+0.75)*(IF(Tabela1[[#This Row],[real]]&gt;Tabela1[[#This Row],[AV2]],0.4*Tabela1[[#This Row],[real]]+0.6*Tabela1[[#This Row],[AV2]],Tabela1[[#This Row],[AV2]]))</f>
        <v>2.8742441316010989</v>
      </c>
      <c r="S2748" s="42">
        <f>Tabela1[[#This Row],[real]]-Tabela1[[#This Row],[AV2]]</f>
        <v>6.2756361593708565E-2</v>
      </c>
      <c r="T2748" s="64">
        <f>Tabela1[[#This Row],[real]]/Tabela1[[#This Row],[AV2]]</f>
        <v>1.0220264102987557</v>
      </c>
      <c r="U2748" s="168">
        <v>42923</v>
      </c>
      <c r="V2748" s="191" t="s">
        <v>4269</v>
      </c>
    </row>
    <row r="2749" spans="1:22" x14ac:dyDescent="0.2">
      <c r="A2749" s="65">
        <v>5259980</v>
      </c>
      <c r="B2749" s="65" t="s">
        <v>511</v>
      </c>
      <c r="C2749" s="65" t="s">
        <v>512</v>
      </c>
      <c r="D2749" s="39"/>
      <c r="E2749" s="41">
        <v>2.9228299471668699</v>
      </c>
      <c r="F2749" s="116">
        <v>2014</v>
      </c>
      <c r="G27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49" s="39"/>
      <c r="I2749" s="41">
        <v>0.51</v>
      </c>
      <c r="J2749" s="23">
        <f>(Tabela1[[#This Row],[real]]-1)^3/Tabela1[[#This Row],[Z]]*0.00002</f>
        <v>2.7879337662405242E-4</v>
      </c>
      <c r="K2749" s="66">
        <v>2625.9493163063689</v>
      </c>
      <c r="L2749" s="66">
        <v>4492.9588961124564</v>
      </c>
      <c r="M2749" s="67">
        <v>42409</v>
      </c>
      <c r="N2749" s="22">
        <f>IF(Tabela1[[#This Row],[Entry]]=$B$1,Tabela1[[#This Row],[real]],Tabela1[[#This Row],[L2]]/Tabela1[[#This Row],[days2]])</f>
        <v>2.9852372172670072</v>
      </c>
      <c r="O2749" s="42">
        <f>IF(Tabela1[[#This Row],[Entry]]=$B$1,Tabela1[[#This Row],[real]],Tabela1[[#This Row],[L]]/($B$1-Tabela1[[#This Row],[Entry]]))</f>
        <v>2.9813927645072704</v>
      </c>
      <c r="P2749" s="115">
        <v>879.64510864246586</v>
      </c>
      <c r="Q2749" s="43">
        <f>MIN(500,$B$1-Tabela1[[#This Row],[Entry]])</f>
        <v>500</v>
      </c>
      <c r="R2749" s="41">
        <f>(0.25-Tabela1[[#This Row],[days]]/2000)*$L$2+(Tabela1[[#This Row],[days]]/2000+0.75)*(IF(Tabela1[[#This Row],[real]]&gt;Tabela1[[#This Row],[AV2]],0.4*Tabela1[[#This Row],[real]]+0.6*Tabela1[[#This Row],[AV2]],Tabela1[[#This Row],[AV2]]))</f>
        <v>2.9852372172670072</v>
      </c>
      <c r="S2749" s="42">
        <f>Tabela1[[#This Row],[real]]-Tabela1[[#This Row],[AV2]]</f>
        <v>-6.2407270100137247E-2</v>
      </c>
      <c r="T2749" s="64">
        <f>Tabela1[[#This Row],[real]]/Tabela1[[#This Row],[AV2]]</f>
        <v>0.97909470318165492</v>
      </c>
      <c r="U2749" s="172">
        <v>42921</v>
      </c>
      <c r="V2749" s="191" t="s">
        <v>4228</v>
      </c>
    </row>
    <row r="2750" spans="1:22" x14ac:dyDescent="0.2">
      <c r="A2750" s="65">
        <v>3755124</v>
      </c>
      <c r="B2750" s="65" t="s">
        <v>886</v>
      </c>
      <c r="C2750" s="65" t="s">
        <v>887</v>
      </c>
      <c r="D2750" s="39"/>
      <c r="E2750" s="41">
        <v>3.0884144686708601</v>
      </c>
      <c r="F2750" s="116">
        <v>2012</v>
      </c>
      <c r="G27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0" s="39"/>
      <c r="I2750" s="41">
        <v>0.80999999999999994</v>
      </c>
      <c r="J2750" s="23">
        <f>(Tabela1[[#This Row],[real]]-1)^3/Tabela1[[#This Row],[Z]]*0.00002</f>
        <v>2.2490290074150211E-4</v>
      </c>
      <c r="K2750" s="66">
        <v>2833.1087289128559</v>
      </c>
      <c r="L2750" s="66">
        <v>4881.5177163821654</v>
      </c>
      <c r="M2750" s="67">
        <v>42409</v>
      </c>
      <c r="N2750" s="22">
        <f>IF(Tabela1[[#This Row],[Entry]]=$B$1,Tabela1[[#This Row],[real]],Tabela1[[#This Row],[L2]]/Tabela1[[#This Row],[days2]])</f>
        <v>3.2207406158207612</v>
      </c>
      <c r="O2750" s="42">
        <f>IF(Tabela1[[#This Row],[Entry]]=$B$1,Tabela1[[#This Row],[real]],Tabela1[[#This Row],[L]]/($B$1-Tabela1[[#This Row],[Entry]]))</f>
        <v>3.2392287434520011</v>
      </c>
      <c r="P2750" s="115">
        <v>879.64510864246586</v>
      </c>
      <c r="Q2750" s="43">
        <f>MIN(500,$B$1-Tabela1[[#This Row],[Entry]])</f>
        <v>500</v>
      </c>
      <c r="R2750" s="41">
        <f>(0.25-Tabela1[[#This Row],[days]]/2000)*$L$2+(Tabela1[[#This Row],[days]]/2000+0.75)*(IF(Tabela1[[#This Row],[real]]&gt;Tabela1[[#This Row],[AV2]],0.4*Tabela1[[#This Row],[real]]+0.6*Tabela1[[#This Row],[AV2]],Tabela1[[#This Row],[AV2]]))</f>
        <v>3.2207406158207612</v>
      </c>
      <c r="S2750" s="42">
        <f>Tabela1[[#This Row],[real]]-Tabela1[[#This Row],[AV2]]</f>
        <v>-0.1323261471499011</v>
      </c>
      <c r="T2750" s="64">
        <f>Tabela1[[#This Row],[real]]/Tabela1[[#This Row],[AV2]]</f>
        <v>0.95891437314141503</v>
      </c>
      <c r="U2750" s="172">
        <v>42920</v>
      </c>
      <c r="V2750" s="191" t="s">
        <v>4272</v>
      </c>
    </row>
    <row r="2751" spans="1:22" x14ac:dyDescent="0.2">
      <c r="A2751" s="65">
        <v>838324</v>
      </c>
      <c r="B2751" s="65" t="s">
        <v>465</v>
      </c>
      <c r="C2751" s="65" t="s">
        <v>466</v>
      </c>
      <c r="D2751" s="39"/>
      <c r="E2751" s="41">
        <v>2.9445924410488158</v>
      </c>
      <c r="F2751" s="116">
        <v>2007</v>
      </c>
      <c r="G27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1" s="39"/>
      <c r="I2751" s="41">
        <v>0.48</v>
      </c>
      <c r="J2751" s="23">
        <f>(Tabela1[[#This Row],[real]]-1)^3/Tabela1[[#This Row],[Z]]*0.00002</f>
        <v>3.0638996571029066E-4</v>
      </c>
      <c r="K2751" s="66">
        <v>2645.4047096266745</v>
      </c>
      <c r="L2751" s="66">
        <v>4524.4401753330412</v>
      </c>
      <c r="M2751" s="67">
        <v>42409</v>
      </c>
      <c r="N2751" s="22">
        <f>IF(Tabela1[[#This Row],[Entry]]=$B$1,Tabela1[[#This Row],[real]],Tabela1[[#This Row],[L2]]/Tabela1[[#This Row],[days2]])</f>
        <v>3.0073545383652061</v>
      </c>
      <c r="O2751" s="42">
        <f>IF(Tabela1[[#This Row],[Entry]]=$B$1,Tabela1[[#This Row],[real]],Tabela1[[#This Row],[L]]/($B$1-Tabela1[[#This Row],[Entry]]))</f>
        <v>3.0022827971685739</v>
      </c>
      <c r="P2751" s="115">
        <v>879.64510864246586</v>
      </c>
      <c r="Q2751" s="43">
        <f>MIN(500,$B$1-Tabela1[[#This Row],[Entry]])</f>
        <v>500</v>
      </c>
      <c r="R2751" s="41">
        <f>(0.25-Tabela1[[#This Row],[days]]/2000)*$L$2+(Tabela1[[#This Row],[days]]/2000+0.75)*(IF(Tabela1[[#This Row],[real]]&gt;Tabela1[[#This Row],[AV2]],0.4*Tabela1[[#This Row],[real]]+0.6*Tabela1[[#This Row],[AV2]],Tabela1[[#This Row],[AV2]]))</f>
        <v>3.0073545383652061</v>
      </c>
      <c r="S2751" s="42">
        <f>Tabela1[[#This Row],[real]]-Tabela1[[#This Row],[AV2]]</f>
        <v>-6.2762097316390264E-2</v>
      </c>
      <c r="T2751" s="64">
        <f>Tabela1[[#This Row],[real]]/Tabela1[[#This Row],[AV2]]</f>
        <v>0.9791304628317925</v>
      </c>
      <c r="U2751" s="168">
        <v>42919</v>
      </c>
      <c r="V2751" s="191" t="s">
        <v>4023</v>
      </c>
    </row>
    <row r="2752" spans="1:22" x14ac:dyDescent="0.2">
      <c r="A2752" s="65">
        <v>2277322</v>
      </c>
      <c r="B2752" s="65" t="s">
        <v>1799</v>
      </c>
      <c r="C2752" s="65" t="s">
        <v>2393</v>
      </c>
      <c r="D2752" s="39"/>
      <c r="E2752" s="41">
        <v>2.954675779786494</v>
      </c>
      <c r="F2752" s="116">
        <v>2009</v>
      </c>
      <c r="G27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2" s="39"/>
      <c r="I2752" s="41">
        <v>0.49</v>
      </c>
      <c r="J2752" s="23">
        <f>(Tabela1[[#This Row],[real]]-1)^3/Tabela1[[#This Row],[Z]]*0.00002</f>
        <v>3.0483028400827726E-4</v>
      </c>
      <c r="K2752" s="66">
        <v>2628.7536023562225</v>
      </c>
      <c r="L2752" s="66">
        <v>4484.9925444028086</v>
      </c>
      <c r="M2752" s="67">
        <v>42409</v>
      </c>
      <c r="N2752" s="22">
        <f>IF(Tabela1[[#This Row],[Entry]]=$B$1,Tabela1[[#This Row],[real]],Tabela1[[#This Row],[L2]]/Tabela1[[#This Row],[days2]])</f>
        <v>2.9884251916242808</v>
      </c>
      <c r="O2752" s="42">
        <f>IF(Tabela1[[#This Row],[Entry]]=$B$1,Tabela1[[#This Row],[real]],Tabela1[[#This Row],[L]]/($B$1-Tabela1[[#This Row],[Entry]]))</f>
        <v>2.9761065324504372</v>
      </c>
      <c r="P2752" s="115">
        <v>879.64510864246586</v>
      </c>
      <c r="Q2752" s="43">
        <f>MIN(500,$B$1-Tabela1[[#This Row],[Entry]])</f>
        <v>500</v>
      </c>
      <c r="R2752" s="41">
        <f>(0.25-Tabela1[[#This Row],[days]]/2000)*$L$2+(Tabela1[[#This Row],[days]]/2000+0.75)*(IF(Tabela1[[#This Row],[real]]&gt;Tabela1[[#This Row],[AV2]],0.4*Tabela1[[#This Row],[real]]+0.6*Tabela1[[#This Row],[AV2]],Tabela1[[#This Row],[AV2]]))</f>
        <v>2.9884251916242808</v>
      </c>
      <c r="S2752" s="42">
        <f>Tabela1[[#This Row],[real]]-Tabela1[[#This Row],[AV2]]</f>
        <v>-3.3749411837786791E-2</v>
      </c>
      <c r="T2752" s="64">
        <f>Tabela1[[#This Row],[real]]/Tabela1[[#This Row],[AV2]]</f>
        <v>0.98870662316313729</v>
      </c>
      <c r="U2752" s="168">
        <v>42916</v>
      </c>
      <c r="V2752" s="191" t="s">
        <v>4288</v>
      </c>
    </row>
    <row r="2753" spans="1:22" x14ac:dyDescent="0.2">
      <c r="A2753" s="65">
        <v>90705</v>
      </c>
      <c r="B2753" s="65" t="s">
        <v>1171</v>
      </c>
      <c r="C2753" s="65" t="s">
        <v>1172</v>
      </c>
      <c r="D2753" s="39"/>
      <c r="E2753" s="41">
        <v>3.235383292743538</v>
      </c>
      <c r="F2753" s="116">
        <v>2003</v>
      </c>
      <c r="G27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3" s="39"/>
      <c r="I2753" s="41">
        <v>0.7</v>
      </c>
      <c r="J2753" s="23">
        <f>(Tabela1[[#This Row],[real]]-1)^3/Tabela1[[#This Row],[Z]]*0.00002</f>
        <v>3.1914493601699118E-4</v>
      </c>
      <c r="K2753" s="66">
        <v>2861.3502509116074</v>
      </c>
      <c r="L2753" s="66">
        <v>4874.6656471830984</v>
      </c>
      <c r="M2753" s="67">
        <v>42409</v>
      </c>
      <c r="N2753" s="22">
        <f>IF(Tabela1[[#This Row],[Entry]]=$B$1,Tabela1[[#This Row],[real]],Tabela1[[#This Row],[L2]]/Tabela1[[#This Row],[days2]])</f>
        <v>3.2528462021774409</v>
      </c>
      <c r="O2753" s="42">
        <f>IF(Tabela1[[#This Row],[Entry]]=$B$1,Tabela1[[#This Row],[real]],Tabela1[[#This Row],[L]]/($B$1-Tabela1[[#This Row],[Entry]]))</f>
        <v>3.2346819158481077</v>
      </c>
      <c r="P2753" s="115">
        <v>879.64510864246586</v>
      </c>
      <c r="Q2753" s="43">
        <f>MIN(500,$B$1-Tabela1[[#This Row],[Entry]])</f>
        <v>500</v>
      </c>
      <c r="R2753" s="41">
        <f>(0.25-Tabela1[[#This Row],[days]]/2000)*$L$2+(Tabela1[[#This Row],[days]]/2000+0.75)*(IF(Tabela1[[#This Row],[real]]&gt;Tabela1[[#This Row],[AV2]],0.4*Tabela1[[#This Row],[real]]+0.6*Tabela1[[#This Row],[AV2]],Tabela1[[#This Row],[AV2]]))</f>
        <v>3.2528462021774409</v>
      </c>
      <c r="S2753" s="42">
        <f>Tabela1[[#This Row],[real]]-Tabela1[[#This Row],[AV2]]</f>
        <v>-1.746290943390294E-2</v>
      </c>
      <c r="T2753" s="64">
        <f>Tabela1[[#This Row],[real]]/Tabela1[[#This Row],[AV2]]</f>
        <v>0.99463149858661826</v>
      </c>
      <c r="U2753" s="168">
        <v>42916</v>
      </c>
      <c r="V2753" s="191" t="s">
        <v>4335</v>
      </c>
    </row>
    <row r="2754" spans="1:22" x14ac:dyDescent="0.2">
      <c r="A2754" s="65">
        <v>187496</v>
      </c>
      <c r="B2754" s="65" t="s">
        <v>746</v>
      </c>
      <c r="C2754" s="65" t="s">
        <v>747</v>
      </c>
      <c r="D2754" s="39"/>
      <c r="E2754" s="41">
        <v>2.9556561786409294</v>
      </c>
      <c r="F2754" s="116">
        <v>1971</v>
      </c>
      <c r="G27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4" s="39"/>
      <c r="I2754" s="41">
        <v>0.44999999999999996</v>
      </c>
      <c r="J2754" s="23">
        <f>(Tabela1[[#This Row],[real]]-1)^3/Tabela1[[#This Row],[Z]]*0.00002</f>
        <v>3.3242600862614557E-4</v>
      </c>
      <c r="K2754" s="66">
        <v>2743.6569661475928</v>
      </c>
      <c r="L2754" s="66">
        <v>4727.9145350417984</v>
      </c>
      <c r="M2754" s="67">
        <v>42409</v>
      </c>
      <c r="N2754" s="22">
        <f>IF(Tabela1[[#This Row],[Entry]]=$B$1,Tabela1[[#This Row],[real]],Tabela1[[#This Row],[L2]]/Tabela1[[#This Row],[days2]])</f>
        <v>3.1190498749908464</v>
      </c>
      <c r="O2754" s="42">
        <f>IF(Tabela1[[#This Row],[Entry]]=$B$1,Tabela1[[#This Row],[real]],Tabela1[[#This Row],[L]]/($B$1-Tabela1[[#This Row],[Entry]]))</f>
        <v>3.1373022793907088</v>
      </c>
      <c r="P2754" s="115">
        <v>879.64510864246586</v>
      </c>
      <c r="Q2754" s="43">
        <f>MIN(500,$B$1-Tabela1[[#This Row],[Entry]])</f>
        <v>500</v>
      </c>
      <c r="R2754" s="41">
        <f>(0.25-Tabela1[[#This Row],[days]]/2000)*$L$2+(Tabela1[[#This Row],[days]]/2000+0.75)*(IF(Tabela1[[#This Row],[real]]&gt;Tabela1[[#This Row],[AV2]],0.4*Tabela1[[#This Row],[real]]+0.6*Tabela1[[#This Row],[AV2]],Tabela1[[#This Row],[AV2]]))</f>
        <v>3.1190498749908464</v>
      </c>
      <c r="S2754" s="42">
        <f>Tabela1[[#This Row],[real]]-Tabela1[[#This Row],[AV2]]</f>
        <v>-0.16339369634991696</v>
      </c>
      <c r="T2754" s="64">
        <f>Tabela1[[#This Row],[real]]/Tabela1[[#This Row],[AV2]]</f>
        <v>0.94761427264756504</v>
      </c>
      <c r="U2754" s="168">
        <v>42915</v>
      </c>
      <c r="V2754" s="191" t="s">
        <v>4429</v>
      </c>
    </row>
    <row r="2755" spans="1:22" x14ac:dyDescent="0.2">
      <c r="A2755" s="65">
        <v>74814</v>
      </c>
      <c r="B2755" s="65" t="s">
        <v>1482</v>
      </c>
      <c r="C2755" s="65" t="s">
        <v>2599</v>
      </c>
      <c r="D2755" s="39"/>
      <c r="E2755" s="41">
        <v>2.8902633090445784</v>
      </c>
      <c r="F2755" s="116">
        <v>1991</v>
      </c>
      <c r="G27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5" s="39"/>
      <c r="I2755" s="41">
        <v>0.47</v>
      </c>
      <c r="J2755" s="23">
        <f>(Tabela1[[#This Row],[real]]-1)^3/Tabela1[[#This Row],[Z]]*0.00002</f>
        <v>2.874081315677934E-4</v>
      </c>
      <c r="K2755" s="66">
        <v>2592.2834919532088</v>
      </c>
      <c r="L2755" s="66">
        <v>4432.5724426810229</v>
      </c>
      <c r="M2755" s="67">
        <v>42409</v>
      </c>
      <c r="N2755" s="22">
        <f>IF(Tabela1[[#This Row],[Entry]]=$B$1,Tabela1[[#This Row],[real]],Tabela1[[#This Row],[L2]]/Tabela1[[#This Row],[days2]])</f>
        <v>2.9469651641146672</v>
      </c>
      <c r="O2755" s="42">
        <f>IF(Tabela1[[#This Row],[Entry]]=$B$1,Tabela1[[#This Row],[real]],Tabela1[[#This Row],[L]]/($B$1-Tabela1[[#This Row],[Entry]]))</f>
        <v>2.9413221252030675</v>
      </c>
      <c r="P2755" s="115">
        <v>879.64510864246586</v>
      </c>
      <c r="Q2755" s="43">
        <f>MIN(500,$B$1-Tabela1[[#This Row],[Entry]])</f>
        <v>500</v>
      </c>
      <c r="R2755" s="41">
        <f>(0.25-Tabela1[[#This Row],[days]]/2000)*$L$2+(Tabela1[[#This Row],[days]]/2000+0.75)*(IF(Tabela1[[#This Row],[real]]&gt;Tabela1[[#This Row],[AV2]],0.4*Tabela1[[#This Row],[real]]+0.6*Tabela1[[#This Row],[AV2]],Tabela1[[#This Row],[AV2]]))</f>
        <v>2.9469651641146672</v>
      </c>
      <c r="S2755" s="42">
        <f>Tabela1[[#This Row],[real]]-Tabela1[[#This Row],[AV2]]</f>
        <v>-5.6701855070088847E-2</v>
      </c>
      <c r="T2755" s="64">
        <f>Tabela1[[#This Row],[real]]/Tabela1[[#This Row],[AV2]]</f>
        <v>0.98075923809329335</v>
      </c>
      <c r="U2755" s="172">
        <v>42912</v>
      </c>
      <c r="V2755" s="191" t="s">
        <v>5169</v>
      </c>
    </row>
    <row r="2756" spans="1:22" x14ac:dyDescent="0.2">
      <c r="A2756" s="65">
        <v>2602726</v>
      </c>
      <c r="B2756" s="65" t="s">
        <v>1141</v>
      </c>
      <c r="C2756" s="65" t="s">
        <v>1142</v>
      </c>
      <c r="D2756" s="39"/>
      <c r="E2756" s="41">
        <v>3.3590576332391739</v>
      </c>
      <c r="F2756" s="116">
        <v>2010</v>
      </c>
      <c r="G27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6" s="39"/>
      <c r="I2756" s="41">
        <v>0.64999999999999991</v>
      </c>
      <c r="J2756" s="23">
        <f>(Tabela1[[#This Row],[real]]-1)^3/Tabela1[[#This Row],[Z]]*0.00002</f>
        <v>4.0395435288800093E-4</v>
      </c>
      <c r="K2756" s="66">
        <v>2865.1136618450023</v>
      </c>
      <c r="L2756" s="66">
        <v>4825.6433777568491</v>
      </c>
      <c r="M2756" s="67">
        <v>42409</v>
      </c>
      <c r="N2756" s="22">
        <f>IF(Tabela1[[#This Row],[Entry]]=$B$1,Tabela1[[#This Row],[real]],Tabela1[[#This Row],[L2]]/Tabela1[[#This Row],[days2]])</f>
        <v>3.2571245308993535</v>
      </c>
      <c r="O2756" s="42">
        <f>IF(Tabela1[[#This Row],[Entry]]=$B$1,Tabela1[[#This Row],[real]],Tabela1[[#This Row],[L]]/($B$1-Tabela1[[#This Row],[Entry]]))</f>
        <v>3.2021522081996343</v>
      </c>
      <c r="P2756" s="115">
        <v>879.64510864246586</v>
      </c>
      <c r="Q2756" s="43">
        <f>MIN(500,$B$1-Tabela1[[#This Row],[Entry]])</f>
        <v>500</v>
      </c>
      <c r="R2756" s="41">
        <f>(0.25-Tabela1[[#This Row],[days]]/2000)*$L$2+(Tabela1[[#This Row],[days]]/2000+0.75)*(IF(Tabela1[[#This Row],[real]]&gt;Tabela1[[#This Row],[AV2]],0.4*Tabela1[[#This Row],[real]]+0.6*Tabela1[[#This Row],[AV2]],Tabela1[[#This Row],[AV2]]))</f>
        <v>3.2978977718352818</v>
      </c>
      <c r="S2756" s="42">
        <f>Tabela1[[#This Row],[real]]-Tabela1[[#This Row],[AV2]]</f>
        <v>0.10193310233982045</v>
      </c>
      <c r="T2756" s="64">
        <f>Tabela1[[#This Row],[real]]/Tabela1[[#This Row],[AV2]]</f>
        <v>1.0312954268014047</v>
      </c>
      <c r="U2756" s="168">
        <v>42910</v>
      </c>
      <c r="V2756" s="191" t="s">
        <v>4253</v>
      </c>
    </row>
    <row r="2757" spans="1:22" x14ac:dyDescent="0.2">
      <c r="A2757" s="65">
        <v>4529346</v>
      </c>
      <c r="B2757" s="65" t="s">
        <v>1333</v>
      </c>
      <c r="C2757" s="65" t="s">
        <v>2568</v>
      </c>
      <c r="D2757" s="39"/>
      <c r="E2757" s="41">
        <v>2.9420069602116143</v>
      </c>
      <c r="F2757" s="116">
        <v>2013</v>
      </c>
      <c r="G27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7" s="39"/>
      <c r="I2757" s="41">
        <v>0.49</v>
      </c>
      <c r="J2757" s="23">
        <f>(Tabela1[[#This Row],[real]]-1)^3/Tabela1[[#This Row],[Z]]*0.00002</f>
        <v>2.9894153619415439E-4</v>
      </c>
      <c r="K2757" s="66">
        <v>2542.9152155838169</v>
      </c>
      <c r="L2757" s="66">
        <v>4305.7436528639937</v>
      </c>
      <c r="M2757" s="67">
        <v>42409</v>
      </c>
      <c r="N2757" s="22">
        <f>IF(Tabela1[[#This Row],[Entry]]=$B$1,Tabela1[[#This Row],[real]],Tabela1[[#This Row],[L2]]/Tabela1[[#This Row],[days2]])</f>
        <v>2.890842216480046</v>
      </c>
      <c r="O2757" s="42">
        <f>IF(Tabela1[[#This Row],[Entry]]=$B$1,Tabela1[[#This Row],[real]],Tabela1[[#This Row],[L]]/($B$1-Tabela1[[#This Row],[Entry]]))</f>
        <v>2.8571623443025835</v>
      </c>
      <c r="P2757" s="115">
        <v>879.64510864246586</v>
      </c>
      <c r="Q2757" s="43">
        <f>MIN(500,$B$1-Tabela1[[#This Row],[Entry]])</f>
        <v>500</v>
      </c>
      <c r="R2757" s="41">
        <f>(0.25-Tabela1[[#This Row],[days]]/2000)*$L$2+(Tabela1[[#This Row],[days]]/2000+0.75)*(IF(Tabela1[[#This Row],[real]]&gt;Tabela1[[#This Row],[AV2]],0.4*Tabela1[[#This Row],[real]]+0.6*Tabela1[[#This Row],[AV2]],Tabela1[[#This Row],[AV2]]))</f>
        <v>2.9113081139726731</v>
      </c>
      <c r="S2757" s="42">
        <f>Tabela1[[#This Row],[real]]-Tabela1[[#This Row],[AV2]]</f>
        <v>5.1164743731568318E-2</v>
      </c>
      <c r="T2757" s="64">
        <f>Tabela1[[#This Row],[real]]/Tabela1[[#This Row],[AV2]]</f>
        <v>1.0176989056821881</v>
      </c>
      <c r="U2757" s="168">
        <v>42908</v>
      </c>
      <c r="V2757" s="191" t="s">
        <v>4702</v>
      </c>
    </row>
    <row r="2758" spans="1:22" x14ac:dyDescent="0.2">
      <c r="A2758" s="65">
        <v>1492618</v>
      </c>
      <c r="B2758" s="65" t="s">
        <v>1121</v>
      </c>
      <c r="C2758" s="65" t="s">
        <v>1566</v>
      </c>
      <c r="D2758" s="39"/>
      <c r="E2758" s="41">
        <v>3.1598043839048842</v>
      </c>
      <c r="F2758" s="116">
        <v>1993</v>
      </c>
      <c r="G27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8" s="39"/>
      <c r="I2758" s="41">
        <v>0.6399999999999999</v>
      </c>
      <c r="J2758" s="23">
        <f>(Tabela1[[#This Row],[real]]-1)^3/Tabela1[[#This Row],[Z]]*0.00002</f>
        <v>3.1484244526855799E-4</v>
      </c>
      <c r="K2758" s="66">
        <v>2801.0436791149086</v>
      </c>
      <c r="L2758" s="66">
        <v>4774.9296158867883</v>
      </c>
      <c r="M2758" s="67">
        <v>42409</v>
      </c>
      <c r="N2758" s="22">
        <f>IF(Tabela1[[#This Row],[Entry]]=$B$1,Tabela1[[#This Row],[real]],Tabela1[[#This Row],[L2]]/Tabela1[[#This Row],[days2]])</f>
        <v>3.1842883585605208</v>
      </c>
      <c r="O2758" s="42">
        <f>IF(Tabela1[[#This Row],[Entry]]=$B$1,Tabela1[[#This Row],[real]],Tabela1[[#This Row],[L]]/($B$1-Tabela1[[#This Row],[Entry]]))</f>
        <v>3.1685000768989968</v>
      </c>
      <c r="P2758" s="115">
        <v>879.64510864246586</v>
      </c>
      <c r="Q2758" s="43">
        <f>MIN(500,$B$1-Tabela1[[#This Row],[Entry]])</f>
        <v>500</v>
      </c>
      <c r="R2758" s="41">
        <f>(0.25-Tabela1[[#This Row],[days]]/2000)*$L$2+(Tabela1[[#This Row],[days]]/2000+0.75)*(IF(Tabela1[[#This Row],[real]]&gt;Tabela1[[#This Row],[AV2]],0.4*Tabela1[[#This Row],[real]]+0.6*Tabela1[[#This Row],[AV2]],Tabela1[[#This Row],[AV2]]))</f>
        <v>3.1842883585605208</v>
      </c>
      <c r="S2758" s="42">
        <f>Tabela1[[#This Row],[real]]-Tabela1[[#This Row],[AV2]]</f>
        <v>-2.4483974655636676E-2</v>
      </c>
      <c r="T2758" s="64">
        <f>Tabela1[[#This Row],[real]]/Tabela1[[#This Row],[AV2]]</f>
        <v>0.99231100582024401</v>
      </c>
      <c r="U2758" s="168">
        <v>42907</v>
      </c>
      <c r="V2758" s="191" t="s">
        <v>4194</v>
      </c>
    </row>
    <row r="2759" spans="1:22" x14ac:dyDescent="0.2">
      <c r="A2759" s="65">
        <v>100099</v>
      </c>
      <c r="B2759" s="65" t="s">
        <v>2310</v>
      </c>
      <c r="C2759" s="65" t="s">
        <v>2238</v>
      </c>
      <c r="D2759" s="39"/>
      <c r="E2759" s="41">
        <v>3.031806607754155</v>
      </c>
      <c r="F2759" s="116">
        <v>1980</v>
      </c>
      <c r="G27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59" s="39"/>
      <c r="I2759" s="41">
        <v>0.6399999999999999</v>
      </c>
      <c r="J2759" s="23">
        <f>(Tabela1[[#This Row],[real]]-1)^3/Tabela1[[#This Row],[Z]]*0.00002</f>
        <v>2.6211816975978326E-4</v>
      </c>
      <c r="K2759" s="66">
        <v>2698.3000470851725</v>
      </c>
      <c r="L2759" s="66">
        <v>4609.166441897185</v>
      </c>
      <c r="M2759" s="67">
        <v>42409</v>
      </c>
      <c r="N2759" s="22">
        <f>IF(Tabela1[[#This Row],[Entry]]=$B$1,Tabela1[[#This Row],[real]],Tabela1[[#This Row],[L2]]/Tabela1[[#This Row],[days2]])</f>
        <v>3.0674871269953301</v>
      </c>
      <c r="O2759" s="42">
        <f>IF(Tabela1[[#This Row],[Entry]]=$B$1,Tabela1[[#This Row],[real]],Tabela1[[#This Row],[L]]/($B$1-Tabela1[[#This Row],[Entry]]))</f>
        <v>3.0585046064347612</v>
      </c>
      <c r="P2759" s="115">
        <v>879.64510864246586</v>
      </c>
      <c r="Q2759" s="43">
        <f>MIN(500,$B$1-Tabela1[[#This Row],[Entry]])</f>
        <v>500</v>
      </c>
      <c r="R2759" s="41">
        <f>(0.25-Tabela1[[#This Row],[days]]/2000)*$L$2+(Tabela1[[#This Row],[days]]/2000+0.75)*(IF(Tabela1[[#This Row],[real]]&gt;Tabela1[[#This Row],[AV2]],0.4*Tabela1[[#This Row],[real]]+0.6*Tabela1[[#This Row],[AV2]],Tabela1[[#This Row],[AV2]]))</f>
        <v>3.0674871269953301</v>
      </c>
      <c r="S2759" s="42">
        <f>Tabela1[[#This Row],[real]]-Tabela1[[#This Row],[AV2]]</f>
        <v>-3.5680519241175102E-2</v>
      </c>
      <c r="T2759" s="64">
        <f>Tabela1[[#This Row],[real]]/Tabela1[[#This Row],[AV2]]</f>
        <v>0.98836816007240269</v>
      </c>
      <c r="U2759" s="168">
        <v>42905</v>
      </c>
      <c r="V2759" s="191" t="s">
        <v>5055</v>
      </c>
    </row>
    <row r="2760" spans="1:22" x14ac:dyDescent="0.2">
      <c r="A2760" s="65">
        <v>55442</v>
      </c>
      <c r="B2760" s="65" t="s">
        <v>784</v>
      </c>
      <c r="C2760" s="65" t="s">
        <v>3526</v>
      </c>
      <c r="D2760" s="39"/>
      <c r="E2760" s="41">
        <v>3.3669479558481346</v>
      </c>
      <c r="F2760" s="116">
        <v>2003</v>
      </c>
      <c r="G27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0" s="39"/>
      <c r="I2760" s="41">
        <v>0.77999999999999992</v>
      </c>
      <c r="J2760" s="23">
        <f>(Tabela1[[#This Row],[real]]-1)^3/Tabela1[[#This Row],[Z]]*0.00002</f>
        <v>3.4001769540107881E-4</v>
      </c>
      <c r="K2760" s="66">
        <v>3057.5494835085651</v>
      </c>
      <c r="L2760" s="66">
        <v>5244.8164587118154</v>
      </c>
      <c r="M2760" s="67">
        <v>42409</v>
      </c>
      <c r="N2760" s="22">
        <f>IF(Tabela1[[#This Row],[Entry]]=$B$1,Tabela1[[#This Row],[real]],Tabela1[[#This Row],[L2]]/Tabela1[[#This Row],[days2]])</f>
        <v>3.475889825872168</v>
      </c>
      <c r="O2760" s="42">
        <f>IF(Tabela1[[#This Row],[Entry]]=$B$1,Tabela1[[#This Row],[real]],Tabela1[[#This Row],[L]]/($B$1-Tabela1[[#This Row],[Entry]]))</f>
        <v>3.4803028923104282</v>
      </c>
      <c r="P2760" s="115">
        <v>879.64510864246586</v>
      </c>
      <c r="Q2760" s="43">
        <f>MIN(500,$B$1-Tabela1[[#This Row],[Entry]])</f>
        <v>500</v>
      </c>
      <c r="R2760" s="41">
        <f>(0.25-Tabela1[[#This Row],[days]]/2000)*$L$2+(Tabela1[[#This Row],[days]]/2000+0.75)*(IF(Tabela1[[#This Row],[real]]&gt;Tabela1[[#This Row],[AV2]],0.4*Tabela1[[#This Row],[real]]+0.6*Tabela1[[#This Row],[AV2]],Tabela1[[#This Row],[AV2]]))</f>
        <v>3.475889825872168</v>
      </c>
      <c r="S2760" s="42">
        <f>Tabela1[[#This Row],[real]]-Tabela1[[#This Row],[AV2]]</f>
        <v>-0.10894187002403344</v>
      </c>
      <c r="T2760" s="64">
        <f>Tabela1[[#This Row],[real]]/Tabela1[[#This Row],[AV2]]</f>
        <v>0.96865784720414783</v>
      </c>
      <c r="U2760" s="172">
        <v>42902</v>
      </c>
      <c r="V2760" s="191" t="s">
        <v>4748</v>
      </c>
    </row>
    <row r="2761" spans="1:22" x14ac:dyDescent="0.2">
      <c r="A2761" s="10">
        <v>563</v>
      </c>
      <c r="B2761" s="10" t="s">
        <v>1916</v>
      </c>
      <c r="C2761" s="10" t="s">
        <v>1917</v>
      </c>
      <c r="E2761" s="21">
        <v>2.817868124797918</v>
      </c>
      <c r="F2761" s="116">
        <v>1997</v>
      </c>
      <c r="G27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1" s="39"/>
      <c r="I2761" s="21">
        <v>0.51</v>
      </c>
      <c r="J2761" s="23">
        <f>(Tabela1[[#This Row],[real]]-1)^3/Tabela1[[#This Row],[Z]]*0.00002</f>
        <v>2.3558462490832859E-4</v>
      </c>
      <c r="K2761" s="24">
        <v>2544.4567210487098</v>
      </c>
      <c r="L2761" s="66">
        <v>4363.0810143336548</v>
      </c>
      <c r="M2761" s="1">
        <v>42409</v>
      </c>
      <c r="N2761" s="22">
        <f>IF(Tabela1[[#This Row],[Entry]]=$B$1,Tabela1[[#This Row],[real]],Tabela1[[#This Row],[L2]]/Tabela1[[#This Row],[days2]])</f>
        <v>2.8925946339604001</v>
      </c>
      <c r="O2761" s="22">
        <f>IF(Tabela1[[#This Row],[Entry]]=$B$1,Tabela1[[#This Row],[real]],Tabela1[[#This Row],[L]]/($B$1-Tabela1[[#This Row],[Entry]]))</f>
        <v>2.8952096976334802</v>
      </c>
      <c r="P2761" s="35">
        <v>879.64510864246586</v>
      </c>
      <c r="Q2761" s="3">
        <f>MIN(500,$B$1-Tabela1[[#This Row],[Entry]])</f>
        <v>500</v>
      </c>
      <c r="R2761" s="21">
        <f>(0.25-Tabela1[[#This Row],[days]]/2000)*$L$2+(Tabela1[[#This Row],[days]]/2000+0.75)*(IF(Tabela1[[#This Row],[real]]&gt;Tabela1[[#This Row],[AV2]],0.4*Tabela1[[#This Row],[real]]+0.6*Tabela1[[#This Row],[AV2]],Tabela1[[#This Row],[AV2]]))</f>
        <v>2.8925946339604001</v>
      </c>
      <c r="S2761" s="22">
        <f>Tabela1[[#This Row],[real]]-Tabela1[[#This Row],[AV2]]</f>
        <v>-7.4726509162482024E-2</v>
      </c>
      <c r="T2761" s="47">
        <f>Tabela1[[#This Row],[real]]/Tabela1[[#This Row],[AV2]]</f>
        <v>0.97416626986541488</v>
      </c>
      <c r="U2761" s="168">
        <v>42901</v>
      </c>
      <c r="V2761" s="191" t="s">
        <v>4888</v>
      </c>
    </row>
    <row r="2762" spans="1:22" x14ac:dyDescent="0.2">
      <c r="A2762" s="65">
        <v>114162</v>
      </c>
      <c r="B2762" s="65" t="s">
        <v>535</v>
      </c>
      <c r="C2762" s="65" t="s">
        <v>536</v>
      </c>
      <c r="D2762" s="39"/>
      <c r="E2762" s="41">
        <v>2.8546841509097036</v>
      </c>
      <c r="F2762" s="116">
        <v>1995</v>
      </c>
      <c r="G27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2" s="39"/>
      <c r="I2762" s="41">
        <v>0.5</v>
      </c>
      <c r="J2762" s="23">
        <f>(Tabela1[[#This Row],[real]]-1)^3/Tabela1[[#This Row],[Z]]*0.00002</f>
        <v>2.5519365585154741E-4</v>
      </c>
      <c r="K2762" s="66">
        <v>2582.0150268295106</v>
      </c>
      <c r="L2762" s="66">
        <v>4427.4722663163575</v>
      </c>
      <c r="M2762" s="67">
        <v>42409</v>
      </c>
      <c r="N2762" s="22">
        <f>IF(Tabela1[[#This Row],[Entry]]=$B$1,Tabela1[[#This Row],[real]],Tabela1[[#This Row],[L2]]/Tabela1[[#This Row],[days2]])</f>
        <v>2.9352917460250185</v>
      </c>
      <c r="O2762" s="42">
        <f>IF(Tabela1[[#This Row],[Entry]]=$B$1,Tabela1[[#This Row],[real]],Tabela1[[#This Row],[L]]/($B$1-Tabela1[[#This Row],[Entry]]))</f>
        <v>2.9379378011389234</v>
      </c>
      <c r="P2762" s="115">
        <v>879.64510864246586</v>
      </c>
      <c r="Q2762" s="43">
        <f>MIN(500,$B$1-Tabela1[[#This Row],[Entry]])</f>
        <v>500</v>
      </c>
      <c r="R2762" s="41">
        <f>(0.25-Tabela1[[#This Row],[days]]/2000)*$L$2+(Tabela1[[#This Row],[days]]/2000+0.75)*(IF(Tabela1[[#This Row],[real]]&gt;Tabela1[[#This Row],[AV2]],0.4*Tabela1[[#This Row],[real]]+0.6*Tabela1[[#This Row],[AV2]],Tabela1[[#This Row],[AV2]]))</f>
        <v>2.9352917460250185</v>
      </c>
      <c r="S2762" s="42">
        <f>Tabela1[[#This Row],[real]]-Tabela1[[#This Row],[AV2]]</f>
        <v>-8.0607595115314901E-2</v>
      </c>
      <c r="T2762" s="64">
        <f>Tabela1[[#This Row],[real]]/Tabela1[[#This Row],[AV2]]</f>
        <v>0.97253847246207337</v>
      </c>
      <c r="U2762" s="168">
        <v>42901</v>
      </c>
      <c r="V2762" s="191" t="s">
        <v>4194</v>
      </c>
    </row>
    <row r="2763" spans="1:22" x14ac:dyDescent="0.2">
      <c r="A2763" s="65">
        <v>72374</v>
      </c>
      <c r="B2763" s="65" t="s">
        <v>1878</v>
      </c>
      <c r="C2763" s="65" t="s">
        <v>1879</v>
      </c>
      <c r="D2763" s="39"/>
      <c r="E2763" s="41">
        <v>2.9883558882302497</v>
      </c>
      <c r="F2763" s="116">
        <v>2002</v>
      </c>
      <c r="G27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3" s="39"/>
      <c r="I2763" s="41">
        <v>0.48</v>
      </c>
      <c r="J2763" s="23">
        <f>(Tabela1[[#This Row],[real]]-1)^3/Tabela1[[#This Row],[Z]]*0.00002</f>
        <v>3.2754510800106647E-4</v>
      </c>
      <c r="K2763" s="66">
        <v>2686.9261874956651</v>
      </c>
      <c r="L2763" s="66">
        <v>4594.0191733856773</v>
      </c>
      <c r="M2763" s="67">
        <v>42409</v>
      </c>
      <c r="N2763" s="22">
        <f>IF(Tabela1[[#This Row],[Entry]]=$B$1,Tabela1[[#This Row],[real]],Tabela1[[#This Row],[L2]]/Tabela1[[#This Row],[days2]])</f>
        <v>3.0545570720473063</v>
      </c>
      <c r="O2763" s="42">
        <f>IF(Tabela1[[#This Row],[Entry]]=$B$1,Tabela1[[#This Row],[real]],Tabela1[[#This Row],[L]]/($B$1-Tabela1[[#This Row],[Entry]]))</f>
        <v>3.0484533333680672</v>
      </c>
      <c r="P2763" s="115">
        <v>879.64510864246586</v>
      </c>
      <c r="Q2763" s="43">
        <f>MIN(500,$B$1-Tabela1[[#This Row],[Entry]])</f>
        <v>500</v>
      </c>
      <c r="R2763" s="41">
        <f>(0.25-Tabela1[[#This Row],[days]]/2000)*$L$2+(Tabela1[[#This Row],[days]]/2000+0.75)*(IF(Tabela1[[#This Row],[real]]&gt;Tabela1[[#This Row],[AV2]],0.4*Tabela1[[#This Row],[real]]+0.6*Tabela1[[#This Row],[AV2]],Tabela1[[#This Row],[AV2]]))</f>
        <v>3.0545570720473063</v>
      </c>
      <c r="S2763" s="42">
        <f>Tabela1[[#This Row],[real]]-Tabela1[[#This Row],[AV2]]</f>
        <v>-6.6201183817056641E-2</v>
      </c>
      <c r="T2763" s="64">
        <f>Tabela1[[#This Row],[real]]/Tabela1[[#This Row],[AV2]]</f>
        <v>0.97832707582291611</v>
      </c>
      <c r="U2763" s="168">
        <v>42901</v>
      </c>
      <c r="V2763" s="191" t="s">
        <v>4024</v>
      </c>
    </row>
    <row r="2764" spans="1:22" x14ac:dyDescent="0.2">
      <c r="A2764" s="65">
        <v>553743</v>
      </c>
      <c r="B2764" s="65" t="s">
        <v>872</v>
      </c>
      <c r="C2764" s="65" t="s">
        <v>873</v>
      </c>
      <c r="D2764" s="39"/>
      <c r="E2764" s="41">
        <v>3.0302613792114665</v>
      </c>
      <c r="F2764" s="116">
        <v>2006</v>
      </c>
      <c r="G27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4" s="39"/>
      <c r="I2764" s="41">
        <v>0.5</v>
      </c>
      <c r="J2764" s="23">
        <f>(Tabela1[[#This Row],[real]]-1)^3/Tabela1[[#This Row],[Z]]*0.00002</f>
        <v>3.3474635075434909E-4</v>
      </c>
      <c r="K2764" s="66">
        <v>2807.1742602524869</v>
      </c>
      <c r="L2764" s="66">
        <v>4835.9808216204083</v>
      </c>
      <c r="M2764" s="67">
        <v>42409</v>
      </c>
      <c r="N2764" s="22">
        <f>IF(Tabela1[[#This Row],[Entry]]=$B$1,Tabela1[[#This Row],[real]],Tabela1[[#This Row],[L2]]/Tabela1[[#This Row],[days2]])</f>
        <v>3.1912577386859211</v>
      </c>
      <c r="O2764" s="42">
        <f>IF(Tabela1[[#This Row],[Entry]]=$B$1,Tabela1[[#This Row],[real]],Tabela1[[#This Row],[L]]/($B$1-Tabela1[[#This Row],[Entry]]))</f>
        <v>3.2090118258927727</v>
      </c>
      <c r="P2764" s="115">
        <v>879.64510864246586</v>
      </c>
      <c r="Q2764" s="43">
        <f>MIN(500,$B$1-Tabela1[[#This Row],[Entry]])</f>
        <v>500</v>
      </c>
      <c r="R2764" s="41">
        <f>(0.25-Tabela1[[#This Row],[days]]/2000)*$L$2+(Tabela1[[#This Row],[days]]/2000+0.75)*(IF(Tabela1[[#This Row],[real]]&gt;Tabela1[[#This Row],[AV2]],0.4*Tabela1[[#This Row],[real]]+0.6*Tabela1[[#This Row],[AV2]],Tabela1[[#This Row],[AV2]]))</f>
        <v>3.1912577386859211</v>
      </c>
      <c r="S2764" s="42">
        <f>Tabela1[[#This Row],[real]]-Tabela1[[#This Row],[AV2]]</f>
        <v>-0.16099635947445456</v>
      </c>
      <c r="T2764" s="64">
        <f>Tabela1[[#This Row],[real]]/Tabela1[[#This Row],[AV2]]</f>
        <v>0.94955081267088481</v>
      </c>
      <c r="U2764" s="168">
        <v>42901</v>
      </c>
      <c r="V2764" s="191" t="s">
        <v>4769</v>
      </c>
    </row>
    <row r="2765" spans="1:22" x14ac:dyDescent="0.2">
      <c r="A2765" s="65">
        <v>2850</v>
      </c>
      <c r="B2765" s="65" t="s">
        <v>723</v>
      </c>
      <c r="C2765" s="65" t="s">
        <v>724</v>
      </c>
      <c r="D2765" s="39"/>
      <c r="E2765" s="41">
        <v>2.9560949900481401</v>
      </c>
      <c r="F2765" s="116">
        <v>1986</v>
      </c>
      <c r="G27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5" s="39"/>
      <c r="I2765" s="41">
        <v>0.48</v>
      </c>
      <c r="J2765" s="23">
        <f>(Tabela1[[#This Row],[real]]-1)^3/Tabela1[[#This Row],[Z]]*0.00002</f>
        <v>3.1185921443678858E-4</v>
      </c>
      <c r="K2765" s="66">
        <v>2739.5943430126608</v>
      </c>
      <c r="L2765" s="66">
        <v>4721.0490819641636</v>
      </c>
      <c r="M2765" s="67">
        <v>42409</v>
      </c>
      <c r="N2765" s="22">
        <f>IF(Tabela1[[#This Row],[Entry]]=$B$1,Tabela1[[#This Row],[real]],Tabela1[[#This Row],[L2]]/Tabela1[[#This Row],[days2]])</f>
        <v>3.1144313952255218</v>
      </c>
      <c r="O2765" s="42">
        <f>IF(Tabela1[[#This Row],[Entry]]=$B$1,Tabela1[[#This Row],[real]],Tabela1[[#This Row],[L]]/($B$1-Tabela1[[#This Row],[Entry]]))</f>
        <v>3.1327465706464257</v>
      </c>
      <c r="P2765" s="115">
        <v>879.64510864246586</v>
      </c>
      <c r="Q2765" s="43">
        <f>MIN(500,$B$1-Tabela1[[#This Row],[Entry]])</f>
        <v>500</v>
      </c>
      <c r="R2765" s="41">
        <f>(0.25-Tabela1[[#This Row],[days]]/2000)*$L$2+(Tabela1[[#This Row],[days]]/2000+0.75)*(IF(Tabela1[[#This Row],[real]]&gt;Tabela1[[#This Row],[AV2]],0.4*Tabela1[[#This Row],[real]]+0.6*Tabela1[[#This Row],[AV2]],Tabela1[[#This Row],[AV2]]))</f>
        <v>3.1144313952255218</v>
      </c>
      <c r="S2765" s="42">
        <f>Tabela1[[#This Row],[real]]-Tabela1[[#This Row],[AV2]]</f>
        <v>-0.15833640517738168</v>
      </c>
      <c r="T2765" s="64">
        <f>Tabela1[[#This Row],[real]]/Tabela1[[#This Row],[AV2]]</f>
        <v>0.94916041322338507</v>
      </c>
      <c r="U2765" s="168">
        <v>42900</v>
      </c>
      <c r="V2765" s="191" t="s">
        <v>4197</v>
      </c>
    </row>
    <row r="2766" spans="1:22" x14ac:dyDescent="0.2">
      <c r="A2766" s="65">
        <v>13401</v>
      </c>
      <c r="B2766" s="65" t="s">
        <v>1013</v>
      </c>
      <c r="C2766" s="65" t="s">
        <v>1014</v>
      </c>
      <c r="D2766" s="39"/>
      <c r="E2766" s="41">
        <v>2.8248906729787286</v>
      </c>
      <c r="F2766" s="116">
        <v>1989</v>
      </c>
      <c r="G27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6" s="39"/>
      <c r="I2766" s="41">
        <v>0.5</v>
      </c>
      <c r="J2766" s="23">
        <f>(Tabela1[[#This Row],[real]]-1)^3/Tabela1[[#This Row],[Z]]*0.00002</f>
        <v>2.4309193234029619E-4</v>
      </c>
      <c r="K2766" s="66">
        <v>2651.1891307179317</v>
      </c>
      <c r="L2766" s="66">
        <v>4589.6109961507282</v>
      </c>
      <c r="M2766" s="67">
        <v>42409</v>
      </c>
      <c r="N2766" s="22">
        <f>IF(Tabela1[[#This Row],[Entry]]=$B$1,Tabela1[[#This Row],[real]],Tabela1[[#This Row],[L2]]/Tabela1[[#This Row],[days2]])</f>
        <v>3.0139303960996782</v>
      </c>
      <c r="O2766" s="42">
        <f>IF(Tabela1[[#This Row],[Entry]]=$B$1,Tabela1[[#This Row],[real]],Tabela1[[#This Row],[L]]/($B$1-Tabela1[[#This Row],[Entry]]))</f>
        <v>3.0455281991710206</v>
      </c>
      <c r="P2766" s="115">
        <v>879.64510864246586</v>
      </c>
      <c r="Q2766" s="43">
        <f>MIN(500,$B$1-Tabela1[[#This Row],[Entry]])</f>
        <v>500</v>
      </c>
      <c r="R2766" s="41">
        <f>(0.25-Tabela1[[#This Row],[days]]/2000)*$L$2+(Tabela1[[#This Row],[days]]/2000+0.75)*(IF(Tabela1[[#This Row],[real]]&gt;Tabela1[[#This Row],[AV2]],0.4*Tabela1[[#This Row],[real]]+0.6*Tabela1[[#This Row],[AV2]],Tabela1[[#This Row],[AV2]]))</f>
        <v>3.0139303960996782</v>
      </c>
      <c r="S2766" s="42">
        <f>Tabela1[[#This Row],[real]]-Tabela1[[#This Row],[AV2]]</f>
        <v>-0.18903972312094952</v>
      </c>
      <c r="T2766" s="64">
        <f>Tabela1[[#This Row],[real]]/Tabela1[[#This Row],[AV2]]</f>
        <v>0.93727800636484992</v>
      </c>
      <c r="U2766" s="168">
        <v>42899</v>
      </c>
      <c r="V2766" s="191" t="s">
        <v>3993</v>
      </c>
    </row>
    <row r="2767" spans="1:22" x14ac:dyDescent="0.2">
      <c r="A2767" s="65">
        <v>4446457</v>
      </c>
      <c r="B2767" s="65" t="s">
        <v>1415</v>
      </c>
      <c r="C2767" s="65" t="s">
        <v>1416</v>
      </c>
      <c r="D2767" s="39"/>
      <c r="E2767" s="41">
        <v>2.8441009497503482</v>
      </c>
      <c r="F2767" s="116">
        <v>2013</v>
      </c>
      <c r="G27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7" s="39"/>
      <c r="I2767" s="41">
        <v>0.48</v>
      </c>
      <c r="J2767" s="23">
        <f>(Tabela1[[#This Row],[real]]-1)^3/Tabela1[[#This Row],[Z]]*0.00002</f>
        <v>2.6130205956615516E-4</v>
      </c>
      <c r="K2767" s="66">
        <v>2544.9275855360402</v>
      </c>
      <c r="L2767" s="66">
        <v>4351.5200310553691</v>
      </c>
      <c r="M2767" s="67">
        <v>42409</v>
      </c>
      <c r="N2767" s="22">
        <f>IF(Tabela1[[#This Row],[Entry]]=$B$1,Tabela1[[#This Row],[real]],Tabela1[[#This Row],[L2]]/Tabela1[[#This Row],[days2]])</f>
        <v>2.8931299231158834</v>
      </c>
      <c r="O2767" s="42">
        <f>IF(Tabela1[[#This Row],[Entry]]=$B$1,Tabela1[[#This Row],[real]],Tabela1[[#This Row],[L]]/($B$1-Tabela1[[#This Row],[Entry]]))</f>
        <v>2.8875381758827929</v>
      </c>
      <c r="P2767" s="115">
        <v>879.64510864246586</v>
      </c>
      <c r="Q2767" s="43">
        <f>MIN(500,$B$1-Tabela1[[#This Row],[Entry]])</f>
        <v>500</v>
      </c>
      <c r="R276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2.8931299231158834</v>
      </c>
      <c r="S2767" s="42">
        <f>Tabela1[[#This Row],[real]]-Tabela1[[#This Row],[AV2]]</f>
        <v>-4.9028973365535133E-2</v>
      </c>
      <c r="T2767" s="64">
        <f>Tabela1[[#This Row],[real]]/Tabela1[[#This Row],[AV2]]</f>
        <v>0.98305331088873771</v>
      </c>
      <c r="U2767" s="168">
        <v>42898</v>
      </c>
      <c r="V2767" s="191" t="s">
        <v>4022</v>
      </c>
    </row>
    <row r="2768" spans="1:22" x14ac:dyDescent="0.2">
      <c r="A2768" s="65">
        <v>92703</v>
      </c>
      <c r="B2768" s="65" t="s">
        <v>1517</v>
      </c>
      <c r="C2768" s="65" t="s">
        <v>1518</v>
      </c>
      <c r="D2768" s="39"/>
      <c r="E2768" s="41">
        <v>3.1271461365168469</v>
      </c>
      <c r="F2768" s="116">
        <v>1995</v>
      </c>
      <c r="G27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8" s="39"/>
      <c r="I2768" s="41">
        <v>0.80999999999999994</v>
      </c>
      <c r="J2768" s="23">
        <f>(Tabela1[[#This Row],[real]]-1)^3/Tabela1[[#This Row],[Z]]*0.00002</f>
        <v>2.3764952939843168E-4</v>
      </c>
      <c r="K2768" s="66">
        <v>2761.2744611607345</v>
      </c>
      <c r="L2768" s="66">
        <v>4710.7756928102563</v>
      </c>
      <c r="M2768" s="67">
        <v>42409</v>
      </c>
      <c r="N2768" s="22">
        <f>IF(Tabela1[[#This Row],[Entry]]=$B$1,Tabela1[[#This Row],[real]],Tabela1[[#This Row],[L2]]/Tabela1[[#This Row],[days2]])</f>
        <v>3.139077832675202</v>
      </c>
      <c r="O2768" s="42">
        <f>IF(Tabela1[[#This Row],[Entry]]=$B$1,Tabela1[[#This Row],[real]],Tabela1[[#This Row],[L]]/($B$1-Tabela1[[#This Row],[Entry]]))</f>
        <v>3.1259294577373962</v>
      </c>
      <c r="P2768" s="115">
        <v>879.64510864246586</v>
      </c>
      <c r="Q2768" s="43">
        <f>MIN(500,$B$1-Tabela1[[#This Row],[Entry]])</f>
        <v>500</v>
      </c>
      <c r="R2768" s="41">
        <f>(0.25-Tabela1[[#This Row],[days]]/2000)*$L$2+(Tabela1[[#This Row],[days]]/2000+0.75)*(IF(Tabela1[[#This Row],[real]]&gt;Tabela1[[#This Row],[AV2]],0.4*Tabela1[[#This Row],[real]]+0.6*Tabela1[[#This Row],[AV2]],Tabela1[[#This Row],[AV2]]))</f>
        <v>3.139077832675202</v>
      </c>
      <c r="S2768" s="42">
        <f>Tabela1[[#This Row],[real]]-Tabela1[[#This Row],[AV2]]</f>
        <v>-1.1931696158355098E-2</v>
      </c>
      <c r="T2768" s="64">
        <f>Tabela1[[#This Row],[real]]/Tabela1[[#This Row],[AV2]]</f>
        <v>0.99619898046676125</v>
      </c>
      <c r="U2768" s="168">
        <v>42898</v>
      </c>
      <c r="V2768" s="191" t="s">
        <v>5146</v>
      </c>
    </row>
    <row r="2769" spans="1:22" x14ac:dyDescent="0.2">
      <c r="A2769" s="65">
        <v>1299</v>
      </c>
      <c r="B2769" s="65" t="s">
        <v>1441</v>
      </c>
      <c r="C2769" s="65" t="s">
        <v>1442</v>
      </c>
      <c r="D2769" s="39"/>
      <c r="E2769" s="41">
        <v>2.549755836262305</v>
      </c>
      <c r="F2769" s="116">
        <v>2000</v>
      </c>
      <c r="G27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69" s="39"/>
      <c r="I2769" s="41">
        <v>0.51</v>
      </c>
      <c r="J2769" s="23">
        <f>(Tabela1[[#This Row],[real]]-1)^3/Tabela1[[#This Row],[Z]]*0.00002</f>
        <v>1.4596531243372883E-4</v>
      </c>
      <c r="K2769" s="66">
        <v>2316.3044377044603</v>
      </c>
      <c r="L2769" s="66">
        <v>3985.7362849604069</v>
      </c>
      <c r="M2769" s="67">
        <v>42409</v>
      </c>
      <c r="N2769" s="22">
        <f>IF(Tabela1[[#This Row],[Entry]]=$B$1,Tabela1[[#This Row],[real]],Tabela1[[#This Row],[L2]]/Tabela1[[#This Row],[days2]])</f>
        <v>2.6332260760014394</v>
      </c>
      <c r="O2769" s="42">
        <f>IF(Tabela1[[#This Row],[Entry]]=$B$1,Tabela1[[#This Row],[real]],Tabela1[[#This Row],[L]]/($B$1-Tabela1[[#This Row],[Entry]]))</f>
        <v>2.644815053059328</v>
      </c>
      <c r="P2769" s="115">
        <v>879.64510864246586</v>
      </c>
      <c r="Q2769" s="43">
        <f>MIN(500,$B$1-Tabela1[[#This Row],[Entry]])</f>
        <v>500</v>
      </c>
      <c r="R2769" s="559">
        <f>(0.25-Tabela1[[#This Row],[days]]/2000)*$L$2+(Tabela1[[#This Row],[days]]/2000+0.75)*(IF(Tabela1[[#This Row],[real]]&gt;Tabela1[[#This Row],[AV2]],0.4*Tabela1[[#This Row],[real]]+0.6*Tabela1[[#This Row],[AV2]],Tabela1[[#This Row],[AV2]]))</f>
        <v>2.6332260760014394</v>
      </c>
      <c r="S2769" s="42">
        <f>Tabela1[[#This Row],[real]]-Tabela1[[#This Row],[AV2]]</f>
        <v>-8.3470239739134477E-2</v>
      </c>
      <c r="T2769" s="64">
        <f>Tabela1[[#This Row],[real]]/Tabela1[[#This Row],[AV2]]</f>
        <v>0.96830114949116552</v>
      </c>
      <c r="U2769" s="168">
        <v>42897</v>
      </c>
      <c r="V2769" s="191" t="s">
        <v>4583</v>
      </c>
    </row>
    <row r="2770" spans="1:22" x14ac:dyDescent="0.2">
      <c r="A2770" s="65">
        <v>110382</v>
      </c>
      <c r="B2770" s="65" t="s">
        <v>2516</v>
      </c>
      <c r="C2770" s="65" t="s">
        <v>2516</v>
      </c>
      <c r="D2770" s="39"/>
      <c r="E2770" s="41">
        <v>3.0944596573907681</v>
      </c>
      <c r="F2770" s="116">
        <v>1997</v>
      </c>
      <c r="G27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0" s="39"/>
      <c r="I2770" s="41">
        <v>0.62999999999999989</v>
      </c>
      <c r="J2770" s="23">
        <f>(Tabela1[[#This Row],[real]]-1)^3/Tabela1[[#This Row],[Z]]*0.00002</f>
        <v>2.9167918978454239E-4</v>
      </c>
      <c r="K2770" s="66">
        <v>2727.3960675166559</v>
      </c>
      <c r="L2770" s="66">
        <v>4644.8654539893814</v>
      </c>
      <c r="M2770" s="67">
        <v>42409</v>
      </c>
      <c r="N2770" s="22">
        <f>IF(Tabela1[[#This Row],[Entry]]=$B$1,Tabela1[[#This Row],[real]],Tabela1[[#This Row],[L2]]/Tabela1[[#This Row],[days2]])</f>
        <v>3.1005641260550831</v>
      </c>
      <c r="O2770" s="42">
        <f>IF(Tabela1[[#This Row],[Entry]]=$B$1,Tabela1[[#This Row],[real]],Tabela1[[#This Row],[L]]/($B$1-Tabela1[[#This Row],[Entry]]))</f>
        <v>3.0821934001256679</v>
      </c>
      <c r="P2770" s="115">
        <v>879.64510864246586</v>
      </c>
      <c r="Q2770" s="43">
        <f>MIN(500,$B$1-Tabela1[[#This Row],[Entry]])</f>
        <v>500</v>
      </c>
      <c r="R2770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3.1005641260550831</v>
      </c>
      <c r="S2770" s="42">
        <f>Tabela1[[#This Row],[real]]-Tabela1[[#This Row],[AV2]]</f>
        <v>-6.1044686643150214E-3</v>
      </c>
      <c r="T2770" s="64">
        <f>Tabela1[[#This Row],[real]]/Tabela1[[#This Row],[AV2]]</f>
        <v>0.99803117483911485</v>
      </c>
      <c r="U2770" s="168">
        <v>42897</v>
      </c>
      <c r="V2770" s="191" t="s">
        <v>4800</v>
      </c>
    </row>
    <row r="2771" spans="1:22" x14ac:dyDescent="0.2">
      <c r="A2771" s="65">
        <v>302494</v>
      </c>
      <c r="B2771" s="65" t="s">
        <v>1449</v>
      </c>
      <c r="C2771" s="65" t="s">
        <v>1450</v>
      </c>
      <c r="D2771" s="39"/>
      <c r="E2771" s="41">
        <v>3.1619067521907573</v>
      </c>
      <c r="F2771" s="116">
        <v>2005</v>
      </c>
      <c r="G27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1" s="39"/>
      <c r="I2771" s="41">
        <v>0.6399999999999999</v>
      </c>
      <c r="J2771" s="23">
        <f>(Tabela1[[#This Row],[real]]-1)^3/Tabela1[[#This Row],[Z]]*0.00002</f>
        <v>3.1576274985491761E-4</v>
      </c>
      <c r="K2771" s="66">
        <v>2806.1673519377682</v>
      </c>
      <c r="L2771" s="66">
        <v>4785.297973020356</v>
      </c>
      <c r="M2771" s="67">
        <v>42409</v>
      </c>
      <c r="N2771" s="22">
        <f>IF(Tabela1[[#This Row],[Entry]]=$B$1,Tabela1[[#This Row],[real]],Tabela1[[#This Row],[L2]]/Tabela1[[#This Row],[days2]])</f>
        <v>3.1901130630606875</v>
      </c>
      <c r="O2771" s="42">
        <f>IF(Tabela1[[#This Row],[Entry]]=$B$1,Tabela1[[#This Row],[real]],Tabela1[[#This Row],[L]]/($B$1-Tabela1[[#This Row],[Entry]]))</f>
        <v>3.1753802077109197</v>
      </c>
      <c r="P2771" s="115">
        <v>879.64510864246586</v>
      </c>
      <c r="Q2771" s="43">
        <f>MIN(500,$B$1-Tabela1[[#This Row],[Entry]])</f>
        <v>500</v>
      </c>
      <c r="R2771" s="41">
        <f>(0.25-Tabela1[[#This Row],[days]]/2000)*$L$2+(Tabela1[[#This Row],[days]]/2000+0.75)*(IF(Tabela1[[#This Row],[real]]&gt;Tabela1[[#This Row],[AV2]],0.4*Tabela1[[#This Row],[real]]+0.6*Tabela1[[#This Row],[AV2]],Tabela1[[#This Row],[AV2]]))</f>
        <v>3.1901130630606875</v>
      </c>
      <c r="S2771" s="42">
        <f>Tabela1[[#This Row],[real]]-Tabela1[[#This Row],[AV2]]</f>
        <v>-2.8206310869930196E-2</v>
      </c>
      <c r="T2771" s="64">
        <f>Tabela1[[#This Row],[real]]/Tabela1[[#This Row],[AV2]]</f>
        <v>0.99115820965829082</v>
      </c>
      <c r="U2771" s="172">
        <v>42897</v>
      </c>
      <c r="V2771" s="191" t="s">
        <v>4499</v>
      </c>
    </row>
    <row r="2772" spans="1:22" x14ac:dyDescent="0.2">
      <c r="A2772" s="65">
        <v>10758</v>
      </c>
      <c r="B2772" s="65" t="s">
        <v>1741</v>
      </c>
      <c r="C2772" s="65" t="s">
        <v>1742</v>
      </c>
      <c r="D2772" s="39"/>
      <c r="E2772" s="41">
        <v>3.2338148236753801</v>
      </c>
      <c r="F2772" s="116">
        <v>1990</v>
      </c>
      <c r="G27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2" s="39"/>
      <c r="I2772" s="41">
        <v>0.66999999999999993</v>
      </c>
      <c r="J2772" s="23">
        <f>(Tabela1[[#This Row],[real]]-1)^3/Tabela1[[#This Row],[Z]]*0.00002</f>
        <v>3.3273363057455485E-4</v>
      </c>
      <c r="K2772" s="66">
        <v>2862.2317615937054</v>
      </c>
      <c r="L2772" s="66">
        <v>4876.6537303626756</v>
      </c>
      <c r="M2772" s="67">
        <v>42409</v>
      </c>
      <c r="N2772" s="22">
        <f>IF(Tabela1[[#This Row],[Entry]]=$B$1,Tabela1[[#This Row],[real]],Tabela1[[#This Row],[L2]]/Tabela1[[#This Row],[days2]])</f>
        <v>3.253848323002575</v>
      </c>
      <c r="O2772" s="42">
        <f>IF(Tabela1[[#This Row],[Entry]]=$B$1,Tabela1[[#This Row],[real]],Tabela1[[#This Row],[L]]/($B$1-Tabela1[[#This Row],[Entry]]))</f>
        <v>3.2360011482167721</v>
      </c>
      <c r="P2772" s="115">
        <v>879.64510864246586</v>
      </c>
      <c r="Q2772" s="43">
        <f>MIN(500,$B$1-Tabela1[[#This Row],[Entry]])</f>
        <v>500</v>
      </c>
      <c r="R2772" s="41">
        <f>(0.25-Tabela1[[#This Row],[days]]/2000)*$L$2+(Tabela1[[#This Row],[days]]/2000+0.75)*(IF(Tabela1[[#This Row],[real]]&gt;Tabela1[[#This Row],[AV2]],0.4*Tabela1[[#This Row],[real]]+0.6*Tabela1[[#This Row],[AV2]],Tabela1[[#This Row],[AV2]]))</f>
        <v>3.253848323002575</v>
      </c>
      <c r="S2772" s="42">
        <f>Tabela1[[#This Row],[real]]-Tabela1[[#This Row],[AV2]]</f>
        <v>-2.0033499327194892E-2</v>
      </c>
      <c r="T2772" s="64">
        <f>Tabela1[[#This Row],[real]]/Tabela1[[#This Row],[AV2]]</f>
        <v>0.993843136698914</v>
      </c>
      <c r="U2772" s="168">
        <v>42897</v>
      </c>
      <c r="V2772" s="191" t="s">
        <v>4070</v>
      </c>
    </row>
    <row r="2773" spans="1:22" x14ac:dyDescent="0.2">
      <c r="A2773" s="65">
        <v>100738</v>
      </c>
      <c r="B2773" s="65" t="s">
        <v>685</v>
      </c>
      <c r="C2773" s="65" t="s">
        <v>686</v>
      </c>
      <c r="D2773" s="39"/>
      <c r="E2773" s="41">
        <v>2.7745616707326621</v>
      </c>
      <c r="F2773" s="116">
        <v>1974</v>
      </c>
      <c r="G27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3" s="39"/>
      <c r="I2773" s="41">
        <v>0.49</v>
      </c>
      <c r="J2773" s="23">
        <f>(Tabela1[[#This Row],[real]]-1)^3/Tabela1[[#This Row],[Z]]*0.00002</f>
        <v>2.2809050467664796E-4</v>
      </c>
      <c r="K2773" s="66">
        <v>2585.116499019754</v>
      </c>
      <c r="L2773" s="66">
        <v>4468.147972759235</v>
      </c>
      <c r="M2773" s="67">
        <v>42409</v>
      </c>
      <c r="N2773" s="22">
        <f>IF(Tabela1[[#This Row],[Entry]]=$B$1,Tabela1[[#This Row],[real]],Tabela1[[#This Row],[L2]]/Tabela1[[#This Row],[days2]])</f>
        <v>2.9388175681546156</v>
      </c>
      <c r="O2773" s="42">
        <f>IF(Tabela1[[#This Row],[Entry]]=$B$1,Tabela1[[#This Row],[real]],Tabela1[[#This Row],[L]]/($B$1-Tabela1[[#This Row],[Entry]]))</f>
        <v>2.9649289799331355</v>
      </c>
      <c r="P2773" s="115">
        <v>879.64510864246586</v>
      </c>
      <c r="Q2773" s="43">
        <f>MIN(500,$B$1-Tabela1[[#This Row],[Entry]])</f>
        <v>500</v>
      </c>
      <c r="R2773" s="41">
        <f>(0.25-Tabela1[[#This Row],[days]]/2000)*$L$2+(Tabela1[[#This Row],[days]]/2000+0.75)*(IF(Tabela1[[#This Row],[real]]&gt;Tabela1[[#This Row],[AV2]],0.4*Tabela1[[#This Row],[real]]+0.6*Tabela1[[#This Row],[AV2]],Tabela1[[#This Row],[AV2]]))</f>
        <v>2.9388175681546156</v>
      </c>
      <c r="S2773" s="42">
        <f>Tabela1[[#This Row],[real]]-Tabela1[[#This Row],[AV2]]</f>
        <v>-0.16425589742195346</v>
      </c>
      <c r="T2773" s="64">
        <f>Tabela1[[#This Row],[real]]/Tabela1[[#This Row],[AV2]]</f>
        <v>0.94410816812794018</v>
      </c>
      <c r="U2773" s="168">
        <v>42896</v>
      </c>
      <c r="V2773" s="191" t="s">
        <v>4447</v>
      </c>
    </row>
    <row r="2774" spans="1:22" x14ac:dyDescent="0.2">
      <c r="A2774" s="65">
        <v>16919</v>
      </c>
      <c r="B2774" s="65" t="s">
        <v>651</v>
      </c>
      <c r="C2774" s="65" t="s">
        <v>652</v>
      </c>
      <c r="D2774" s="39"/>
      <c r="E2774" s="41">
        <v>3.2564356085419548</v>
      </c>
      <c r="F2774" s="116">
        <v>1987</v>
      </c>
      <c r="G27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4" s="39"/>
      <c r="I2774" s="41">
        <v>0.65999999999999992</v>
      </c>
      <c r="J2774" s="23">
        <f>(Tabela1[[#This Row],[real]]-1)^3/Tabela1[[#This Row],[Z]]*0.00002</f>
        <v>3.4814077686096118E-4</v>
      </c>
      <c r="K2774" s="66">
        <v>2978.9676748003108</v>
      </c>
      <c r="L2774" s="66">
        <v>5117.4270191676951</v>
      </c>
      <c r="M2774" s="67">
        <v>42409</v>
      </c>
      <c r="N2774" s="22">
        <f>IF(Tabela1[[#This Row],[Entry]]=$B$1,Tabela1[[#This Row],[real]],Tabela1[[#This Row],[L2]]/Tabela1[[#This Row],[days2]])</f>
        <v>3.3865562890444267</v>
      </c>
      <c r="O2774" s="42">
        <f>IF(Tabela1[[#This Row],[Entry]]=$B$1,Tabela1[[#This Row],[real]],Tabela1[[#This Row],[L]]/($B$1-Tabela1[[#This Row],[Entry]]))</f>
        <v>3.3957710810668185</v>
      </c>
      <c r="P2774" s="115">
        <v>879.64510864246586</v>
      </c>
      <c r="Q2774" s="43">
        <f>MIN(500,$B$1-Tabela1[[#This Row],[Entry]])</f>
        <v>500</v>
      </c>
      <c r="R2774" s="41">
        <f>(0.25-Tabela1[[#This Row],[days]]/2000)*$L$2+(Tabela1[[#This Row],[days]]/2000+0.75)*(IF(Tabela1[[#This Row],[real]]&gt;Tabela1[[#This Row],[AV2]],0.4*Tabela1[[#This Row],[real]]+0.6*Tabela1[[#This Row],[AV2]],Tabela1[[#This Row],[AV2]]))</f>
        <v>3.3865562890444267</v>
      </c>
      <c r="S2774" s="42">
        <f>Tabela1[[#This Row],[real]]-Tabela1[[#This Row],[AV2]]</f>
        <v>-0.13012068050247194</v>
      </c>
      <c r="T2774" s="64">
        <f>Tabela1[[#This Row],[real]]/Tabela1[[#This Row],[AV2]]</f>
        <v>0.96157728695565614</v>
      </c>
      <c r="U2774" s="168">
        <v>42896</v>
      </c>
      <c r="V2774" s="191" t="s">
        <v>4531</v>
      </c>
    </row>
    <row r="2775" spans="1:22" x14ac:dyDescent="0.2">
      <c r="A2775" s="65">
        <v>338737</v>
      </c>
      <c r="B2775" s="65" t="s">
        <v>1907</v>
      </c>
      <c r="C2775" s="65" t="s">
        <v>1908</v>
      </c>
      <c r="D2775" s="39"/>
      <c r="E2775" s="41">
        <v>3.2865230383281183</v>
      </c>
      <c r="F2775" s="116">
        <v>2005</v>
      </c>
      <c r="G27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5" s="39"/>
      <c r="I2775" s="41">
        <v>0.65999999999999992</v>
      </c>
      <c r="J2775" s="23">
        <f>(Tabela1[[#This Row],[real]]-1)^3/Tabela1[[#This Row],[Z]]*0.00002</f>
        <v>3.622536790026881E-4</v>
      </c>
      <c r="K2775" s="66">
        <v>2910.7055995635069</v>
      </c>
      <c r="L2775" s="66">
        <v>4956.8291824969783</v>
      </c>
      <c r="M2775" s="67">
        <v>42409</v>
      </c>
      <c r="N2775" s="22">
        <f>IF(Tabela1[[#This Row],[Entry]]=$B$1,Tabela1[[#This Row],[real]],Tabela1[[#This Row],[L2]]/Tabela1[[#This Row],[days2]])</f>
        <v>3.3089544532971091</v>
      </c>
      <c r="O2775" s="42">
        <f>IF(Tabela1[[#This Row],[Entry]]=$B$1,Tabela1[[#This Row],[real]],Tabela1[[#This Row],[L]]/($B$1-Tabela1[[#This Row],[Entry]]))</f>
        <v>3.2892031735215514</v>
      </c>
      <c r="P2775" s="115">
        <v>879.64510864246586</v>
      </c>
      <c r="Q2775" s="43">
        <f>MIN(500,$B$1-Tabela1[[#This Row],[Entry]])</f>
        <v>500</v>
      </c>
      <c r="R2775" s="41">
        <f>(0.25-Tabela1[[#This Row],[days]]/2000)*$L$2+(Tabela1[[#This Row],[days]]/2000+0.75)*(IF(Tabela1[[#This Row],[real]]&gt;Tabela1[[#This Row],[AV2]],0.4*Tabela1[[#This Row],[real]]+0.6*Tabela1[[#This Row],[AV2]],Tabela1[[#This Row],[AV2]]))</f>
        <v>3.3089544532971091</v>
      </c>
      <c r="S2775" s="42">
        <f>Tabela1[[#This Row],[real]]-Tabela1[[#This Row],[AV2]]</f>
        <v>-2.2431414968990815E-2</v>
      </c>
      <c r="T2775" s="64">
        <f>Tabela1[[#This Row],[real]]/Tabela1[[#This Row],[AV2]]</f>
        <v>0.99322099615283621</v>
      </c>
      <c r="U2775" s="172">
        <v>42895</v>
      </c>
      <c r="V2775" s="191" t="s">
        <v>3941</v>
      </c>
    </row>
    <row r="2776" spans="1:22" x14ac:dyDescent="0.2">
      <c r="A2776" s="65">
        <v>445060</v>
      </c>
      <c r="B2776" s="65" t="s">
        <v>360</v>
      </c>
      <c r="C2776" s="65" t="s">
        <v>361</v>
      </c>
      <c r="D2776" s="39"/>
      <c r="E2776" s="41">
        <v>2.8486877464048055</v>
      </c>
      <c r="F2776" s="116">
        <v>2006</v>
      </c>
      <c r="G27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6" s="39"/>
      <c r="I2776" s="41">
        <v>0.45999999999999996</v>
      </c>
      <c r="J2776" s="23">
        <f>(Tabela1[[#This Row],[real]]-1)^3/Tabela1[[#This Row],[Z]]*0.00002</f>
        <v>2.7470265178714535E-4</v>
      </c>
      <c r="K2776" s="66">
        <v>2579.7591863636289</v>
      </c>
      <c r="L2776" s="66">
        <v>4423.8136231927465</v>
      </c>
      <c r="M2776" s="67">
        <v>42409</v>
      </c>
      <c r="N2776" s="22">
        <f>IF(Tabela1[[#This Row],[Entry]]=$B$1,Tabela1[[#This Row],[real]],Tabela1[[#This Row],[L2]]/Tabela1[[#This Row],[days2]])</f>
        <v>2.9327272567284624</v>
      </c>
      <c r="O2776" s="42">
        <f>IF(Tabela1[[#This Row],[Entry]]=$B$1,Tabela1[[#This Row],[real]],Tabela1[[#This Row],[L]]/($B$1-Tabela1[[#This Row],[Entry]]))</f>
        <v>2.9355100352971113</v>
      </c>
      <c r="P2776" s="115">
        <v>879.64510864246586</v>
      </c>
      <c r="Q2776" s="43">
        <f>MIN(500,$B$1-Tabela1[[#This Row],[Entry]])</f>
        <v>500</v>
      </c>
      <c r="R2776" s="41">
        <f>(0.25-Tabela1[[#This Row],[days]]/2000)*$L$2+(Tabela1[[#This Row],[days]]/2000+0.75)*(IF(Tabela1[[#This Row],[real]]&gt;Tabela1[[#This Row],[AV2]],0.4*Tabela1[[#This Row],[real]]+0.6*Tabela1[[#This Row],[AV2]],Tabela1[[#This Row],[AV2]]))</f>
        <v>2.9327272567284624</v>
      </c>
      <c r="S2776" s="42">
        <f>Tabela1[[#This Row],[real]]-Tabela1[[#This Row],[AV2]]</f>
        <v>-8.4039510323656863E-2</v>
      </c>
      <c r="T2776" s="64">
        <f>Tabela1[[#This Row],[real]]/Tabela1[[#This Row],[AV2]]</f>
        <v>0.97134424616852877</v>
      </c>
      <c r="U2776" s="168">
        <v>42894</v>
      </c>
      <c r="V2776" s="191" t="s">
        <v>4196</v>
      </c>
    </row>
    <row r="2777" spans="1:22" x14ac:dyDescent="0.2">
      <c r="A2777" s="65">
        <v>344284</v>
      </c>
      <c r="B2777" s="65" t="s">
        <v>1411</v>
      </c>
      <c r="C2777" s="65" t="s">
        <v>2454</v>
      </c>
      <c r="D2777" s="39"/>
      <c r="E2777" s="41">
        <v>2.9648781472014054</v>
      </c>
      <c r="F2777" s="116">
        <v>2005</v>
      </c>
      <c r="G27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7" s="39"/>
      <c r="I2777" s="41">
        <v>0.44999999999999996</v>
      </c>
      <c r="J2777" s="23">
        <f>(Tabela1[[#This Row],[real]]-1)^3/Tabela1[[#This Row],[Z]]*0.00002</f>
        <v>3.3715092041382261E-4</v>
      </c>
      <c r="K2777" s="66">
        <v>2655.0196230129104</v>
      </c>
      <c r="L2777" s="66">
        <v>4533.2200626405502</v>
      </c>
      <c r="M2777" s="67">
        <v>42409</v>
      </c>
      <c r="N2777" s="22">
        <f>IF(Tabela1[[#This Row],[Entry]]=$B$1,Tabela1[[#This Row],[real]],Tabela1[[#This Row],[L2]]/Tabela1[[#This Row],[days2]])</f>
        <v>3.0182849843959634</v>
      </c>
      <c r="O2777" s="42">
        <f>IF(Tabela1[[#This Row],[Entry]]=$B$1,Tabela1[[#This Row],[real]],Tabela1[[#This Row],[L]]/($B$1-Tabela1[[#This Row],[Entry]]))</f>
        <v>3.0081088670474787</v>
      </c>
      <c r="P2777" s="115">
        <v>879.64510864246586</v>
      </c>
      <c r="Q2777" s="43">
        <f>MIN(500,$B$1-Tabela1[[#This Row],[Entry]])</f>
        <v>500</v>
      </c>
      <c r="R2777" s="41">
        <f>(0.25-Tabela1[[#This Row],[days]]/2000)*$L$2+(Tabela1[[#This Row],[days]]/2000+0.75)*(IF(Tabela1[[#This Row],[real]]&gt;Tabela1[[#This Row],[AV2]],0.4*Tabela1[[#This Row],[real]]+0.6*Tabela1[[#This Row],[AV2]],Tabela1[[#This Row],[AV2]]))</f>
        <v>3.0182849843959634</v>
      </c>
      <c r="S2777" s="42">
        <f>Tabela1[[#This Row],[real]]-Tabela1[[#This Row],[AV2]]</f>
        <v>-5.3406837194557966E-2</v>
      </c>
      <c r="T2777" s="64">
        <f>Tabela1[[#This Row],[real]]/Tabela1[[#This Row],[AV2]]</f>
        <v>0.98230556840369199</v>
      </c>
      <c r="U2777" s="168">
        <v>42894</v>
      </c>
      <c r="V2777" s="191" t="s">
        <v>4596</v>
      </c>
    </row>
    <row r="2778" spans="1:22" x14ac:dyDescent="0.2">
      <c r="A2778" s="65">
        <v>115964</v>
      </c>
      <c r="B2778" s="65" t="s">
        <v>1189</v>
      </c>
      <c r="C2778" s="65" t="s">
        <v>1189</v>
      </c>
      <c r="D2778" s="39"/>
      <c r="E2778" s="41">
        <v>2.99058226023178</v>
      </c>
      <c r="F2778" s="116">
        <v>2004</v>
      </c>
      <c r="G27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8" s="39"/>
      <c r="I2778" s="41">
        <v>0.67999999999999994</v>
      </c>
      <c r="J2778" s="23">
        <f>(Tabela1[[#This Row],[real]]-1)^3/Tabela1[[#This Row],[Z]]*0.00002</f>
        <v>2.3198583677706104E-4</v>
      </c>
      <c r="K2778" s="66">
        <v>2568.680758134838</v>
      </c>
      <c r="L2778" s="66">
        <v>4349.8063419941036</v>
      </c>
      <c r="M2778" s="67">
        <v>42409</v>
      </c>
      <c r="N2778" s="22">
        <f>IF(Tabela1[[#This Row],[Entry]]=$B$1,Tabela1[[#This Row],[real]],Tabela1[[#This Row],[L2]]/Tabela1[[#This Row],[days2]])</f>
        <v>2.9201330546804476</v>
      </c>
      <c r="O2778" s="42">
        <f>IF(Tabela1[[#This Row],[Entry]]=$B$1,Tabela1[[#This Row],[real]],Tabela1[[#This Row],[L]]/($B$1-Tabela1[[#This Row],[Entry]]))</f>
        <v>2.8864010232210378</v>
      </c>
      <c r="P2778" s="115">
        <v>879.64510864246586</v>
      </c>
      <c r="Q2778" s="43">
        <f>MIN(500,$B$1-Tabela1[[#This Row],[Entry]])</f>
        <v>500</v>
      </c>
      <c r="R2778" s="41">
        <f>(0.25-Tabela1[[#This Row],[days]]/2000)*$L$2+(Tabela1[[#This Row],[days]]/2000+0.75)*(IF(Tabela1[[#This Row],[real]]&gt;Tabela1[[#This Row],[AV2]],0.4*Tabela1[[#This Row],[real]]+0.6*Tabela1[[#This Row],[AV2]],Tabela1[[#This Row],[AV2]]))</f>
        <v>2.9483127369009807</v>
      </c>
      <c r="S2778" s="42">
        <f>Tabela1[[#This Row],[real]]-Tabela1[[#This Row],[AV2]]</f>
        <v>7.0449205551332383E-2</v>
      </c>
      <c r="T2778" s="64">
        <f>Tabela1[[#This Row],[real]]/Tabela1[[#This Row],[AV2]]</f>
        <v>1.0241253409458226</v>
      </c>
      <c r="U2778" s="172">
        <v>42894</v>
      </c>
      <c r="V2778" s="191" t="s">
        <v>4601</v>
      </c>
    </row>
    <row r="2779" spans="1:22" x14ac:dyDescent="0.2">
      <c r="A2779" s="65">
        <v>666827</v>
      </c>
      <c r="B2779" s="65" t="s">
        <v>1356</v>
      </c>
      <c r="C2779" s="65" t="s">
        <v>2528</v>
      </c>
      <c r="D2779" s="39"/>
      <c r="E2779" s="41">
        <v>3.005168490886597</v>
      </c>
      <c r="F2779" s="116">
        <v>1980</v>
      </c>
      <c r="G27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79" s="39"/>
      <c r="I2779" s="41">
        <v>0.66999999999999993</v>
      </c>
      <c r="J2779" s="23">
        <f>(Tabela1[[#This Row],[real]]-1)^3/Tabela1[[#This Row],[Z]]*0.00002</f>
        <v>2.4066215846253348E-4</v>
      </c>
      <c r="K2779" s="66">
        <v>2659.8505382759395</v>
      </c>
      <c r="L2779" s="66">
        <v>4539.457411271449</v>
      </c>
      <c r="M2779" s="67">
        <v>42409</v>
      </c>
      <c r="N2779" s="22">
        <f>IF(Tabela1[[#This Row],[Entry]]=$B$1,Tabela1[[#This Row],[real]],Tabela1[[#This Row],[L2]]/Tabela1[[#This Row],[days2]])</f>
        <v>3.02377687563206</v>
      </c>
      <c r="O2779" s="42">
        <f>IF(Tabela1[[#This Row],[Entry]]=$B$1,Tabela1[[#This Row],[real]],Tabela1[[#This Row],[L]]/($B$1-Tabela1[[#This Row],[Entry]]))</f>
        <v>3.0122477845198734</v>
      </c>
      <c r="P2779" s="115">
        <v>879.64510864246586</v>
      </c>
      <c r="Q2779" s="43">
        <f>MIN(500,$B$1-Tabela1[[#This Row],[Entry]])</f>
        <v>500</v>
      </c>
      <c r="R2779" s="41">
        <f>(0.25-Tabela1[[#This Row],[days]]/2000)*$L$2+(Tabela1[[#This Row],[days]]/2000+0.75)*(IF(Tabela1[[#This Row],[real]]&gt;Tabela1[[#This Row],[AV2]],0.4*Tabela1[[#This Row],[real]]+0.6*Tabela1[[#This Row],[AV2]],Tabela1[[#This Row],[AV2]]))</f>
        <v>3.02377687563206</v>
      </c>
      <c r="S2779" s="42">
        <f>Tabela1[[#This Row],[real]]-Tabela1[[#This Row],[AV2]]</f>
        <v>-1.8608384745463002E-2</v>
      </c>
      <c r="T2779" s="64">
        <f>Tabela1[[#This Row],[real]]/Tabela1[[#This Row],[AV2]]</f>
        <v>0.9938459795445147</v>
      </c>
      <c r="U2779" s="168">
        <v>42894</v>
      </c>
      <c r="V2779" s="191" t="s">
        <v>3938</v>
      </c>
    </row>
    <row r="2780" spans="1:22" x14ac:dyDescent="0.2">
      <c r="A2780" s="10">
        <v>3171828</v>
      </c>
      <c r="B2780" s="10" t="s">
        <v>2521</v>
      </c>
      <c r="C2780" s="10" t="s">
        <v>2521</v>
      </c>
      <c r="E2780" s="21">
        <v>3.0415707538572034</v>
      </c>
      <c r="F2780" s="116">
        <v>1997</v>
      </c>
      <c r="G27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0" s="39"/>
      <c r="I2780" s="21">
        <v>0.49</v>
      </c>
      <c r="J2780" s="23">
        <f>(Tabela1[[#This Row],[real]]-1)^3/Tabela1[[#This Row],[Z]]*0.00002</f>
        <v>3.4731794495143203E-4</v>
      </c>
      <c r="K2780" s="24">
        <v>2821.2163012862175</v>
      </c>
      <c r="L2780" s="66">
        <v>4861.0347696570425</v>
      </c>
      <c r="M2780" s="1">
        <v>42409</v>
      </c>
      <c r="N2780" s="22">
        <f>IF(Tabela1[[#This Row],[Entry]]=$B$1,Tabela1[[#This Row],[real]],Tabela1[[#This Row],[L2]]/Tabela1[[#This Row],[days2]])</f>
        <v>3.2072210412675739</v>
      </c>
      <c r="O2780" s="22">
        <f>IF(Tabela1[[#This Row],[Entry]]=$B$1,Tabela1[[#This Row],[real]],Tabela1[[#This Row],[L]]/($B$1-Tabela1[[#This Row],[Entry]]))</f>
        <v>3.2256368743576926</v>
      </c>
      <c r="P2780" s="35">
        <v>879.64510864246586</v>
      </c>
      <c r="Q2780" s="3">
        <f>MIN(500,$B$1-Tabela1[[#This Row],[Entry]])</f>
        <v>500</v>
      </c>
      <c r="R2780" s="21">
        <f>(0.25-Tabela1[[#This Row],[days]]/2000)*$L$2+(Tabela1[[#This Row],[days]]/2000+0.75)*(IF(Tabela1[[#This Row],[real]]&gt;Tabela1[[#This Row],[AV2]],0.4*Tabela1[[#This Row],[real]]+0.6*Tabela1[[#This Row],[AV2]],Tabela1[[#This Row],[AV2]]))</f>
        <v>3.2072210412675739</v>
      </c>
      <c r="S2780" s="22">
        <f>Tabela1[[#This Row],[real]]-Tabela1[[#This Row],[AV2]]</f>
        <v>-0.16565028741037047</v>
      </c>
      <c r="T2780" s="47">
        <f>Tabela1[[#This Row],[real]]/Tabela1[[#This Row],[AV2]]</f>
        <v>0.94835083541828435</v>
      </c>
      <c r="U2780" s="168">
        <v>42894</v>
      </c>
      <c r="V2780" s="191" t="s">
        <v>4253</v>
      </c>
    </row>
    <row r="2781" spans="1:22" x14ac:dyDescent="0.2">
      <c r="A2781" s="65">
        <v>5189347</v>
      </c>
      <c r="B2781" s="65" t="s">
        <v>2782</v>
      </c>
      <c r="C2781" s="65" t="s">
        <v>2783</v>
      </c>
      <c r="D2781" s="39"/>
      <c r="E2781" s="41">
        <v>3.0551883928263526</v>
      </c>
      <c r="F2781" s="116">
        <v>2014</v>
      </c>
      <c r="G27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1" s="39"/>
      <c r="I2781" s="41">
        <v>0.44999999999999996</v>
      </c>
      <c r="J2781" s="23">
        <f>(Tabela1[[#This Row],[real]]-1)^3/Tabela1[[#This Row],[Z]]*0.00002</f>
        <v>3.8580903807380044E-4</v>
      </c>
      <c r="K2781" s="66">
        <v>2775.8929925224538</v>
      </c>
      <c r="L2781" s="66">
        <v>4753.8979649731373</v>
      </c>
      <c r="M2781" s="67">
        <v>42472</v>
      </c>
      <c r="N2781" s="22">
        <f>IF(Tabela1[[#This Row],[Entry]]=$B$1,Tabela1[[#This Row],[real]],Tabela1[[#This Row],[L2]]/Tabela1[[#This Row],[days2]])</f>
        <v>3.2643370722370237</v>
      </c>
      <c r="O2781" s="42">
        <f>IF(Tabela1[[#This Row],[Entry]]=$B$1,Tabela1[[#This Row],[real]],Tabela1[[#This Row],[L]]/($B$1-Tabela1[[#This Row],[Entry]]))</f>
        <v>3.2921731059370756</v>
      </c>
      <c r="P2781" s="115">
        <v>850.36959452847088</v>
      </c>
      <c r="Q2781" s="43">
        <f>MIN(500,$B$1-Tabela1[[#This Row],[Entry]])</f>
        <v>500</v>
      </c>
      <c r="R2781" s="41">
        <f>(0.25-Tabela1[[#This Row],[days]]/2000)*$L$2+(Tabela1[[#This Row],[days]]/2000+0.75)*(IF(Tabela1[[#This Row],[real]]&gt;Tabela1[[#This Row],[AV2]],0.4*Tabela1[[#This Row],[real]]+0.6*Tabela1[[#This Row],[AV2]],Tabela1[[#This Row],[AV2]]))</f>
        <v>3.2643370722370237</v>
      </c>
      <c r="S2781" s="42">
        <f>Tabela1[[#This Row],[real]]-Tabela1[[#This Row],[AV2]]</f>
        <v>-0.20914867941067117</v>
      </c>
      <c r="T2781" s="64">
        <f>Tabela1[[#This Row],[real]]/Tabela1[[#This Row],[AV2]]</f>
        <v>0.93592920253564893</v>
      </c>
      <c r="U2781" s="168">
        <v>42894</v>
      </c>
      <c r="V2781" s="191" t="s">
        <v>4229</v>
      </c>
    </row>
    <row r="2782" spans="1:22" x14ac:dyDescent="0.2">
      <c r="A2782" s="65">
        <v>22052</v>
      </c>
      <c r="B2782" s="65" t="s">
        <v>934</v>
      </c>
      <c r="C2782" s="65" t="s">
        <v>935</v>
      </c>
      <c r="D2782" s="39"/>
      <c r="E2782" s="41">
        <v>3.1356222831016094</v>
      </c>
      <c r="F2782" s="116">
        <v>1982</v>
      </c>
      <c r="G27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2" s="39"/>
      <c r="I2782" s="41">
        <v>0.76999999999999991</v>
      </c>
      <c r="J2782" s="23">
        <f>(Tabela1[[#This Row],[real]]-1)^3/Tabela1[[#This Row],[Z]]*0.00002</f>
        <v>2.5299538635484959E-4</v>
      </c>
      <c r="K2782" s="66">
        <v>2879.6682986485116</v>
      </c>
      <c r="L2782" s="66">
        <v>4960.8541799747036</v>
      </c>
      <c r="M2782" s="67">
        <v>42409</v>
      </c>
      <c r="N2782" s="22">
        <f>IF(Tabela1[[#This Row],[Entry]]=$B$1,Tabela1[[#This Row],[real]],Tabela1[[#This Row],[L2]]/Tabela1[[#This Row],[days2]])</f>
        <v>3.2736705636806542</v>
      </c>
      <c r="O2782" s="42">
        <f>IF(Tabela1[[#This Row],[Entry]]=$B$1,Tabela1[[#This Row],[real]],Tabela1[[#This Row],[L]]/($B$1-Tabela1[[#This Row],[Entry]]))</f>
        <v>3.2918740411245544</v>
      </c>
      <c r="P2782" s="115">
        <v>879.64510864246586</v>
      </c>
      <c r="Q2782" s="43">
        <f>MIN(500,$B$1-Tabela1[[#This Row],[Entry]])</f>
        <v>500</v>
      </c>
      <c r="R2782" s="41">
        <f>(0.25-Tabela1[[#This Row],[days]]/2000)*$L$2+(Tabela1[[#This Row],[days]]/2000+0.75)*(IF(Tabela1[[#This Row],[real]]&gt;Tabela1[[#This Row],[AV2]],0.4*Tabela1[[#This Row],[real]]+0.6*Tabela1[[#This Row],[AV2]],Tabela1[[#This Row],[AV2]]))</f>
        <v>3.2736705636806542</v>
      </c>
      <c r="S2782" s="42">
        <f>Tabela1[[#This Row],[real]]-Tabela1[[#This Row],[AV2]]</f>
        <v>-0.13804828057904484</v>
      </c>
      <c r="T2782" s="64">
        <f>Tabela1[[#This Row],[real]]/Tabela1[[#This Row],[AV2]]</f>
        <v>0.95783073528820983</v>
      </c>
      <c r="U2782" s="168">
        <v>42894</v>
      </c>
      <c r="V2782" s="191" t="s">
        <v>4482</v>
      </c>
    </row>
    <row r="2783" spans="1:22" x14ac:dyDescent="0.2">
      <c r="A2783" s="65">
        <v>15086</v>
      </c>
      <c r="B2783" s="65" t="s">
        <v>152</v>
      </c>
      <c r="C2783" s="65" t="s">
        <v>1579</v>
      </c>
      <c r="D2783" s="39"/>
      <c r="E2783" s="41">
        <v>3.2558063078000408</v>
      </c>
      <c r="F2783" s="116">
        <v>1985</v>
      </c>
      <c r="G27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3" s="39"/>
      <c r="I2783" s="41">
        <v>0.72999999999999987</v>
      </c>
      <c r="J2783" s="23">
        <f>(Tabela1[[#This Row],[real]]-1)^3/Tabela1[[#This Row],[Z]]*0.00002</f>
        <v>3.1449413862004693E-4</v>
      </c>
      <c r="K2783" s="66">
        <v>2877.2632894456501</v>
      </c>
      <c r="L2783" s="66">
        <v>4902.2784924191637</v>
      </c>
      <c r="M2783" s="67">
        <v>42409</v>
      </c>
      <c r="N2783" s="22">
        <f>IF(Tabela1[[#This Row],[Entry]]=$B$1,Tabela1[[#This Row],[real]],Tabela1[[#This Row],[L2]]/Tabela1[[#This Row],[days2]])</f>
        <v>3.2709364960672129</v>
      </c>
      <c r="O2783" s="42">
        <f>IF(Tabela1[[#This Row],[Entry]]=$B$1,Tabela1[[#This Row],[real]],Tabela1[[#This Row],[L]]/($B$1-Tabela1[[#This Row],[Entry]]))</f>
        <v>3.2530049717446343</v>
      </c>
      <c r="P2783" s="115">
        <v>879.64510864246586</v>
      </c>
      <c r="Q2783" s="43">
        <f>MIN(500,$B$1-Tabela1[[#This Row],[Entry]])</f>
        <v>500</v>
      </c>
      <c r="R2783" s="41">
        <f>(0.25-Tabela1[[#This Row],[days]]/2000)*$L$2+(Tabela1[[#This Row],[days]]/2000+0.75)*(IF(Tabela1[[#This Row],[real]]&gt;Tabela1[[#This Row],[AV2]],0.4*Tabela1[[#This Row],[real]]+0.6*Tabela1[[#This Row],[AV2]],Tabela1[[#This Row],[AV2]]))</f>
        <v>3.2709364960672129</v>
      </c>
      <c r="S2783" s="42">
        <f>Tabela1[[#This Row],[real]]-Tabela1[[#This Row],[AV2]]</f>
        <v>-1.5130188267172162E-2</v>
      </c>
      <c r="T2783" s="64">
        <f>Tabela1[[#This Row],[real]]/Tabela1[[#This Row],[AV2]]</f>
        <v>0.9953743558502699</v>
      </c>
      <c r="U2783" s="168">
        <v>42894</v>
      </c>
      <c r="V2783" s="191" t="s">
        <v>4511</v>
      </c>
    </row>
    <row r="2784" spans="1:22" x14ac:dyDescent="0.2">
      <c r="A2784" s="65">
        <v>28335</v>
      </c>
      <c r="B2784" s="65" t="s">
        <v>2110</v>
      </c>
      <c r="C2784" s="65" t="s">
        <v>2111</v>
      </c>
      <c r="D2784" s="39"/>
      <c r="E2784" s="41">
        <v>2.7592500156914554</v>
      </c>
      <c r="F2784" s="116">
        <v>2001</v>
      </c>
      <c r="G27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4" s="39"/>
      <c r="I2784" s="41">
        <v>0.67999999999999994</v>
      </c>
      <c r="J2784" s="23">
        <f>(Tabela1[[#This Row],[real]]-1)^3/Tabela1[[#This Row],[Z]]*0.00002</f>
        <v>1.6014145633151279E-4</v>
      </c>
      <c r="K2784" s="66">
        <v>2387.8829494435749</v>
      </c>
      <c r="L2784" s="66">
        <v>4057.2440393598722</v>
      </c>
      <c r="M2784" s="67">
        <v>42409</v>
      </c>
      <c r="N2784" s="22">
        <f>IF(Tabela1[[#This Row],[Entry]]=$B$1,Tabela1[[#This Row],[real]],Tabela1[[#This Row],[L2]]/Tabela1[[#This Row],[days2]])</f>
        <v>2.7145981100591063</v>
      </c>
      <c r="O2784" s="42">
        <f>IF(Tabela1[[#This Row],[Entry]]=$B$1,Tabela1[[#This Row],[real]],Tabela1[[#This Row],[L]]/($B$1-Tabela1[[#This Row],[Entry]]))</f>
        <v>2.692265454120685</v>
      </c>
      <c r="P2784" s="115">
        <v>879.64510864246586</v>
      </c>
      <c r="Q2784" s="43">
        <f>MIN(500,$B$1-Tabela1[[#This Row],[Entry]])</f>
        <v>500</v>
      </c>
      <c r="R2784" s="41">
        <f>(0.25-Tabela1[[#This Row],[days]]/2000)*$L$2+(Tabela1[[#This Row],[days]]/2000+0.75)*(IF(Tabela1[[#This Row],[real]]&gt;Tabela1[[#This Row],[AV2]],0.4*Tabela1[[#This Row],[real]]+0.6*Tabela1[[#This Row],[AV2]],Tabela1[[#This Row],[AV2]]))</f>
        <v>2.732458872312046</v>
      </c>
      <c r="S2784" s="42">
        <f>Tabela1[[#This Row],[real]]-Tabela1[[#This Row],[AV2]]</f>
        <v>4.4651905632349109E-2</v>
      </c>
      <c r="T2784" s="64">
        <f>Tabela1[[#This Row],[real]]/Tabela1[[#This Row],[AV2]]</f>
        <v>1.0164488089293544</v>
      </c>
      <c r="U2784" s="168">
        <v>42893</v>
      </c>
      <c r="V2784" s="191" t="s">
        <v>4802</v>
      </c>
    </row>
    <row r="2785" spans="1:22" x14ac:dyDescent="0.2">
      <c r="A2785" s="65">
        <v>5179</v>
      </c>
      <c r="B2785" s="65" t="s">
        <v>1232</v>
      </c>
      <c r="C2785" s="65" t="s">
        <v>1233</v>
      </c>
      <c r="D2785" s="39"/>
      <c r="E2785" s="41">
        <v>2.5535545267717854</v>
      </c>
      <c r="F2785" s="116">
        <v>2001</v>
      </c>
      <c r="G27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5" s="39"/>
      <c r="I2785" s="41">
        <v>0.6399999999999999</v>
      </c>
      <c r="J2785" s="23">
        <f>(Tabela1[[#This Row],[real]]-1)^3/Tabela1[[#This Row],[Z]]*0.00002</f>
        <v>1.1717353274342313E-4</v>
      </c>
      <c r="K2785" s="66">
        <v>2310.3600770142257</v>
      </c>
      <c r="L2785" s="66">
        <v>3974.3064032648508</v>
      </c>
      <c r="M2785" s="67">
        <v>42409</v>
      </c>
      <c r="N2785" s="22">
        <f>IF(Tabela1[[#This Row],[Entry]]=$B$1,Tabela1[[#This Row],[real]],Tabela1[[#This Row],[L2]]/Tabela1[[#This Row],[days2]])</f>
        <v>2.626468395396123</v>
      </c>
      <c r="O2785" s="42">
        <f>IF(Tabela1[[#This Row],[Entry]]=$B$1,Tabela1[[#This Row],[real]],Tabela1[[#This Row],[L]]/($B$1-Tabela1[[#This Row],[Entry]]))</f>
        <v>2.6372305263867624</v>
      </c>
      <c r="P2785" s="115">
        <v>879.64510864246586</v>
      </c>
      <c r="Q2785" s="43">
        <f>MIN(500,$B$1-Tabela1[[#This Row],[Entry]])</f>
        <v>500</v>
      </c>
      <c r="R2785" s="559">
        <f>(0.25-Tabela1[[#This Row],[days]]/2000)*$L$2+(Tabela1[[#This Row],[days]]/2000+0.75)*(IF(Tabela1[[#This Row],[real]]&gt;Tabela1[[#This Row],[AV2]],0.4*Tabela1[[#This Row],[real]]+0.6*Tabela1[[#This Row],[AV2]],Tabela1[[#This Row],[AV2]]))</f>
        <v>2.626468395396123</v>
      </c>
      <c r="S2785" s="42">
        <f>Tabela1[[#This Row],[real]]-Tabela1[[#This Row],[AV2]]</f>
        <v>-7.2913868624337574E-2</v>
      </c>
      <c r="T2785" s="64">
        <f>Tabela1[[#This Row],[real]]/Tabela1[[#This Row],[AV2]]</f>
        <v>0.97223881743555463</v>
      </c>
      <c r="U2785" s="168">
        <v>42891</v>
      </c>
      <c r="V2785" s="191" t="s">
        <v>4799</v>
      </c>
    </row>
    <row r="2786" spans="1:22" x14ac:dyDescent="0.2">
      <c r="A2786" s="65">
        <v>15516</v>
      </c>
      <c r="B2786" s="65" t="s">
        <v>721</v>
      </c>
      <c r="C2786" s="65" t="s">
        <v>722</v>
      </c>
      <c r="D2786" s="39"/>
      <c r="E2786" s="41">
        <v>2.8347239567669074</v>
      </c>
      <c r="F2786" s="116">
        <v>1978</v>
      </c>
      <c r="G27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6" s="39"/>
      <c r="I2786" s="41">
        <v>0.48</v>
      </c>
      <c r="J2786" s="23">
        <f>(Tabela1[[#This Row],[real]]-1)^3/Tabela1[[#This Row],[Z]]*0.00002</f>
        <v>2.5733624147635751E-4</v>
      </c>
      <c r="K2786" s="66">
        <v>2639.2016876764519</v>
      </c>
      <c r="L2786" s="66">
        <v>4558.6248316318424</v>
      </c>
      <c r="M2786" s="67">
        <v>42409</v>
      </c>
      <c r="N2786" s="22">
        <f>IF(Tabela1[[#This Row],[Entry]]=$B$1,Tabela1[[#This Row],[real]],Tabela1[[#This Row],[L2]]/Tabela1[[#This Row],[days2]])</f>
        <v>3.0003028059230221</v>
      </c>
      <c r="O2786" s="42">
        <f>IF(Tabela1[[#This Row],[Entry]]=$B$1,Tabela1[[#This Row],[real]],Tabela1[[#This Row],[L]]/($B$1-Tabela1[[#This Row],[Entry]]))</f>
        <v>3.024966709775609</v>
      </c>
      <c r="P2786" s="115">
        <v>879.64510864246586</v>
      </c>
      <c r="Q2786" s="43">
        <f>MIN(500,$B$1-Tabela1[[#This Row],[Entry]])</f>
        <v>500</v>
      </c>
      <c r="R2786" s="41">
        <f>(0.25-Tabela1[[#This Row],[days]]/2000)*$L$2+(Tabela1[[#This Row],[days]]/2000+0.75)*(IF(Tabela1[[#This Row],[real]]&gt;Tabela1[[#This Row],[AV2]],0.4*Tabela1[[#This Row],[real]]+0.6*Tabela1[[#This Row],[AV2]],Tabela1[[#This Row],[AV2]]))</f>
        <v>3.0003028059230221</v>
      </c>
      <c r="S2786" s="42">
        <f>Tabela1[[#This Row],[real]]-Tabela1[[#This Row],[AV2]]</f>
        <v>-0.16557884915611476</v>
      </c>
      <c r="T2786" s="64">
        <f>Tabela1[[#This Row],[real]]/Tabela1[[#This Row],[AV2]]</f>
        <v>0.94481262063641092</v>
      </c>
      <c r="U2786" s="168">
        <v>42891</v>
      </c>
      <c r="V2786" s="191" t="s">
        <v>4443</v>
      </c>
    </row>
    <row r="2787" spans="1:22" x14ac:dyDescent="0.2">
      <c r="A2787" s="65">
        <v>4684461</v>
      </c>
      <c r="B2787" s="65" t="s">
        <v>875</v>
      </c>
      <c r="C2787" s="65" t="s">
        <v>876</v>
      </c>
      <c r="D2787" s="39"/>
      <c r="E2787" s="41">
        <v>3.0245462972238575</v>
      </c>
      <c r="F2787" s="116">
        <v>2013</v>
      </c>
      <c r="G27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7" s="39"/>
      <c r="I2787" s="41">
        <v>0.48</v>
      </c>
      <c r="J2787" s="23">
        <f>(Tabela1[[#This Row],[real]]-1)^3/Tabela1[[#This Row],[Z]]*0.00002</f>
        <v>3.4575772835762793E-4</v>
      </c>
      <c r="K2787" s="66">
        <v>2813.078092918825</v>
      </c>
      <c r="L2787" s="66">
        <v>4849.540961708849</v>
      </c>
      <c r="M2787" s="67">
        <v>42409</v>
      </c>
      <c r="N2787" s="22">
        <f>IF(Tabela1[[#This Row],[Entry]]=$B$1,Tabela1[[#This Row],[real]],Tabela1[[#This Row],[L2]]/Tabela1[[#This Row],[days2]])</f>
        <v>3.1979693461379868</v>
      </c>
      <c r="O2787" s="42">
        <f>IF(Tabela1[[#This Row],[Entry]]=$B$1,Tabela1[[#This Row],[real]],Tabela1[[#This Row],[L]]/($B$1-Tabela1[[#This Row],[Entry]]))</f>
        <v>3.2180099281412402</v>
      </c>
      <c r="P2787" s="115">
        <v>879.64510864246586</v>
      </c>
      <c r="Q2787" s="43">
        <f>MIN(500,$B$1-Tabela1[[#This Row],[Entry]])</f>
        <v>500</v>
      </c>
      <c r="R2787" s="41">
        <f>(0.25-Tabela1[[#This Row],[days]]/2000)*$L$2+(Tabela1[[#This Row],[days]]/2000+0.75)*(IF(Tabela1[[#This Row],[real]]&gt;Tabela1[[#This Row],[AV2]],0.4*Tabela1[[#This Row],[real]]+0.6*Tabela1[[#This Row],[AV2]],Tabela1[[#This Row],[AV2]]))</f>
        <v>3.1979693461379868</v>
      </c>
      <c r="S2787" s="42">
        <f>Tabela1[[#This Row],[real]]-Tabela1[[#This Row],[AV2]]</f>
        <v>-0.1734230489141293</v>
      </c>
      <c r="T2787" s="64">
        <f>Tabela1[[#This Row],[real]]/Tabela1[[#This Row],[AV2]]</f>
        <v>0.94577088453847658</v>
      </c>
      <c r="U2787" s="168">
        <v>42891</v>
      </c>
      <c r="V2787" s="191" t="s">
        <v>3985</v>
      </c>
    </row>
    <row r="2788" spans="1:22" x14ac:dyDescent="0.2">
      <c r="A2788" s="10">
        <v>4073</v>
      </c>
      <c r="B2788" s="10" t="s">
        <v>642</v>
      </c>
      <c r="C2788" s="10" t="s">
        <v>643</v>
      </c>
      <c r="E2788" s="21">
        <v>3.0381060569376932</v>
      </c>
      <c r="F2788" s="116">
        <v>1996</v>
      </c>
      <c r="G27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8" s="39"/>
      <c r="I2788" s="21">
        <v>0.76999999999999991</v>
      </c>
      <c r="J2788" s="23">
        <f>(Tabela1[[#This Row],[real]]-1)^3/Tabela1[[#This Row],[Z]]*0.00002</f>
        <v>2.1989715442666182E-4</v>
      </c>
      <c r="K2788" s="24">
        <v>2803.4835432475084</v>
      </c>
      <c r="L2788" s="66">
        <v>4837.8989764991011</v>
      </c>
      <c r="M2788" s="1">
        <v>42409</v>
      </c>
      <c r="N2788" s="22">
        <f>IF(Tabela1[[#This Row],[Entry]]=$B$1,Tabela1[[#This Row],[real]],Tabela1[[#This Row],[L2]]/Tabela1[[#This Row],[days2]])</f>
        <v>3.1870620500283962</v>
      </c>
      <c r="O2788" s="22">
        <f>IF(Tabela1[[#This Row],[Entry]]=$B$1,Tabela1[[#This Row],[real]],Tabela1[[#This Row],[L]]/($B$1-Tabela1[[#This Row],[Entry]]))</f>
        <v>3.2102846559383549</v>
      </c>
      <c r="P2788" s="35">
        <v>879.64510864246586</v>
      </c>
      <c r="Q2788" s="3">
        <f>MIN(500,$B$1-Tabela1[[#This Row],[Entry]])</f>
        <v>500</v>
      </c>
      <c r="R2788" s="21">
        <f>(0.25-Tabela1[[#This Row],[days]]/2000)*$L$2+(Tabela1[[#This Row],[days]]/2000+0.75)*(IF(Tabela1[[#This Row],[real]]&gt;Tabela1[[#This Row],[AV2]],0.4*Tabela1[[#This Row],[real]]+0.6*Tabela1[[#This Row],[AV2]],Tabela1[[#This Row],[AV2]]))</f>
        <v>3.1870620500283962</v>
      </c>
      <c r="S2788" s="22">
        <f>Tabela1[[#This Row],[real]]-Tabela1[[#This Row],[AV2]]</f>
        <v>-0.14895599309070295</v>
      </c>
      <c r="T2788" s="47">
        <f>Tabela1[[#This Row],[real]]/Tabela1[[#This Row],[AV2]]</f>
        <v>0.9532622864718383</v>
      </c>
      <c r="U2788" s="168">
        <v>42891</v>
      </c>
      <c r="V2788" s="191" t="s">
        <v>4551</v>
      </c>
    </row>
    <row r="2789" spans="1:22" x14ac:dyDescent="0.2">
      <c r="A2789" s="10">
        <v>33</v>
      </c>
      <c r="B2789" s="10" t="s">
        <v>2814</v>
      </c>
      <c r="C2789" s="10" t="s">
        <v>2815</v>
      </c>
      <c r="E2789" s="21">
        <v>3.0775615721407954</v>
      </c>
      <c r="F2789" s="116">
        <v>1998</v>
      </c>
      <c r="G27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89" s="39"/>
      <c r="I2789" s="21">
        <v>0.49999999999999989</v>
      </c>
      <c r="J2789" s="23">
        <f>(Tabela1[[#This Row],[real]]-1)^3/Tabela1[[#This Row],[Z]]*0.00002</f>
        <v>3.5869200980947769E-4</v>
      </c>
      <c r="K2789" s="24">
        <v>2766.6501297829468</v>
      </c>
      <c r="L2789" s="66">
        <v>4727.8539201812528</v>
      </c>
      <c r="M2789" s="1">
        <v>42484</v>
      </c>
      <c r="N2789" s="22">
        <f>IF(Tabela1[[#This Row],[Entry]]=$B$1,Tabela1[[#This Row],[real]],Tabela1[[#This Row],[L2]]/Tabela1[[#This Row],[days2]])</f>
        <v>3.274943243183015</v>
      </c>
      <c r="O2789" s="22">
        <f>IF(Tabela1[[#This Row],[Entry]]=$B$1,Tabela1[[#This Row],[real]],Tabela1[[#This Row],[L]]/($B$1-Tabela1[[#This Row],[Entry]]))</f>
        <v>3.3015739666070201</v>
      </c>
      <c r="P2789" s="35">
        <v>844.79330612580543</v>
      </c>
      <c r="Q2789" s="3">
        <f>MIN(500,$B$1-Tabela1[[#This Row],[Entry]])</f>
        <v>500</v>
      </c>
      <c r="R2789" s="21">
        <f>(0.25-Tabela1[[#This Row],[days]]/2000)*$L$2+(Tabela1[[#This Row],[days]]/2000+0.75)*(IF(Tabela1[[#This Row],[real]]&gt;Tabela1[[#This Row],[AV2]],0.4*Tabela1[[#This Row],[real]]+0.6*Tabela1[[#This Row],[AV2]],Tabela1[[#This Row],[AV2]]))</f>
        <v>3.274943243183015</v>
      </c>
      <c r="S2789" s="22">
        <f>Tabela1[[#This Row],[real]]-Tabela1[[#This Row],[AV2]]</f>
        <v>-0.1973816710422196</v>
      </c>
      <c r="T2789" s="47">
        <f>Tabela1[[#This Row],[real]]/Tabela1[[#This Row],[AV2]]</f>
        <v>0.93972974296483425</v>
      </c>
      <c r="U2789" s="168">
        <v>42891</v>
      </c>
      <c r="V2789" s="191" t="s">
        <v>4205</v>
      </c>
    </row>
    <row r="2790" spans="1:22" x14ac:dyDescent="0.2">
      <c r="A2790" s="65">
        <v>3395522</v>
      </c>
      <c r="B2790" s="65" t="s">
        <v>1405</v>
      </c>
      <c r="C2790" s="65" t="s">
        <v>1406</v>
      </c>
      <c r="D2790" s="39"/>
      <c r="E2790" s="41">
        <v>2.9225741808133132</v>
      </c>
      <c r="F2790" s="116">
        <v>2011</v>
      </c>
      <c r="G27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0" s="39">
        <v>2</v>
      </c>
      <c r="I2790" s="41">
        <v>0.48</v>
      </c>
      <c r="J2790" s="23">
        <f>(Tabela1[[#This Row],[real]]-1)^3/Tabela1[[#This Row],[Z]]*0.00002</f>
        <v>2.9609977356715312E-4</v>
      </c>
      <c r="K2790" s="66">
        <v>2609.6108677534394</v>
      </c>
      <c r="L2790" s="66">
        <v>4456.576669846555</v>
      </c>
      <c r="M2790" s="67">
        <v>42409</v>
      </c>
      <c r="N2790" s="22">
        <f>IF(Tabela1[[#This Row],[Entry]]=$B$1,Tabela1[[#This Row],[real]],Tabela1[[#This Row],[L2]]/Tabela1[[#This Row],[days2]])</f>
        <v>2.9666633078660394</v>
      </c>
      <c r="O2790" s="42">
        <f>IF(Tabela1[[#This Row],[Entry]]=$B$1,Tabela1[[#This Row],[real]],Tabela1[[#This Row],[L]]/($B$1-Tabela1[[#This Row],[Entry]]))</f>
        <v>2.9572506103825846</v>
      </c>
      <c r="P2790" s="115">
        <v>879.64510864246586</v>
      </c>
      <c r="Q2790" s="43">
        <f>MIN(500,$B$1-Tabela1[[#This Row],[Entry]])</f>
        <v>500</v>
      </c>
      <c r="R2790" s="41">
        <f>(0.25-Tabela1[[#This Row],[days]]/2000)*$L$2+(Tabela1[[#This Row],[days]]/2000+0.75)*(IF(Tabela1[[#This Row],[real]]&gt;Tabela1[[#This Row],[AV2]],0.4*Tabela1[[#This Row],[real]]+0.6*Tabela1[[#This Row],[AV2]],Tabela1[[#This Row],[AV2]]))</f>
        <v>2.9666633078660394</v>
      </c>
      <c r="S2790" s="42">
        <f>Tabela1[[#This Row],[real]]-Tabela1[[#This Row],[AV2]]</f>
        <v>-4.4089127052726163E-2</v>
      </c>
      <c r="T2790" s="64">
        <f>Tabela1[[#This Row],[real]]/Tabela1[[#This Row],[AV2]]</f>
        <v>0.98513847967316515</v>
      </c>
      <c r="U2790" s="172">
        <v>42890</v>
      </c>
      <c r="V2790" s="191" t="s">
        <v>4928</v>
      </c>
    </row>
    <row r="2791" spans="1:22" x14ac:dyDescent="0.2">
      <c r="A2791" s="65">
        <v>91391</v>
      </c>
      <c r="B2791" s="65" t="s">
        <v>2101</v>
      </c>
      <c r="C2791" s="65" t="s">
        <v>2102</v>
      </c>
      <c r="D2791" s="39"/>
      <c r="E2791" s="41">
        <v>2.4573787216173244</v>
      </c>
      <c r="F2791" s="116">
        <v>2003</v>
      </c>
      <c r="G27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1" s="39"/>
      <c r="I2791" s="41">
        <v>0.61999999999999988</v>
      </c>
      <c r="J2791" s="23">
        <f>(Tabela1[[#This Row],[real]]-1)^3/Tabela1[[#This Row],[Z]]*0.00002</f>
        <v>9.985172665828952E-5</v>
      </c>
      <c r="K2791" s="66">
        <v>2170.2200487928608</v>
      </c>
      <c r="L2791" s="66">
        <v>3711.7866254960009</v>
      </c>
      <c r="M2791" s="67">
        <v>42409</v>
      </c>
      <c r="N2791" s="22">
        <f>IF(Tabela1[[#This Row],[Entry]]=$B$1,Tabela1[[#This Row],[real]],Tabela1[[#This Row],[L2]]/Tabela1[[#This Row],[days2]])</f>
        <v>2.4671541141655489</v>
      </c>
      <c r="O2791" s="42">
        <f>IF(Tabela1[[#This Row],[Entry]]=$B$1,Tabela1[[#This Row],[real]],Tabela1[[#This Row],[L]]/($B$1-Tabela1[[#This Row],[Entry]]))</f>
        <v>2.4630302757106839</v>
      </c>
      <c r="P2791" s="115">
        <v>879.64510864246586</v>
      </c>
      <c r="Q2791" s="43">
        <f>MIN(500,$B$1-Tabela1[[#This Row],[Entry]])</f>
        <v>500</v>
      </c>
      <c r="R2791" s="559">
        <f>(0.25-Tabela1[[#This Row],[days]]/2000)*$L$2+(Tabela1[[#This Row],[days]]/2000+0.75)*(IF(Tabela1[[#This Row],[real]]&gt;Tabela1[[#This Row],[AV2]],0.4*Tabela1[[#This Row],[real]]+0.6*Tabela1[[#This Row],[AV2]],Tabela1[[#This Row],[AV2]]))</f>
        <v>2.4671541141655489</v>
      </c>
      <c r="S2791" s="42">
        <f>Tabela1[[#This Row],[real]]-Tabela1[[#This Row],[AV2]]</f>
        <v>-9.7753925482244597E-3</v>
      </c>
      <c r="T2791" s="64">
        <f>Tabela1[[#This Row],[real]]/Tabela1[[#This Row],[AV2]]</f>
        <v>0.99603778600935489</v>
      </c>
      <c r="U2791" s="168">
        <v>42888</v>
      </c>
      <c r="V2791" s="191" t="s">
        <v>4036</v>
      </c>
    </row>
    <row r="2792" spans="1:22" x14ac:dyDescent="0.2">
      <c r="A2792" s="65">
        <v>7381</v>
      </c>
      <c r="B2792" s="65" t="s">
        <v>1619</v>
      </c>
      <c r="C2792" s="65" t="s">
        <v>1620</v>
      </c>
      <c r="D2792" s="39"/>
      <c r="E2792" s="41">
        <v>2.5639397527969856</v>
      </c>
      <c r="F2792" s="116">
        <v>1998</v>
      </c>
      <c r="G27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2" s="39"/>
      <c r="I2792" s="41">
        <v>0.48</v>
      </c>
      <c r="J2792" s="23">
        <f>(Tabela1[[#This Row],[real]]-1)^3/Tabela1[[#This Row],[Z]]*0.00002</f>
        <v>1.5938550207098083E-4</v>
      </c>
      <c r="K2792" s="66">
        <v>2353.3091735757694</v>
      </c>
      <c r="L2792" s="66">
        <v>4058.2018338741805</v>
      </c>
      <c r="M2792" s="67">
        <v>42409</v>
      </c>
      <c r="N2792" s="22">
        <f>IF(Tabela1[[#This Row],[Entry]]=$B$1,Tabela1[[#This Row],[real]],Tabela1[[#This Row],[L2]]/Tabela1[[#This Row],[days2]])</f>
        <v>2.6752938775588397</v>
      </c>
      <c r="O2792" s="42">
        <f>IF(Tabela1[[#This Row],[Entry]]=$B$1,Tabela1[[#This Row],[real]],Tabela1[[#This Row],[L]]/($B$1-Tabela1[[#This Row],[Entry]]))</f>
        <v>2.6929010178329</v>
      </c>
      <c r="P2792" s="115">
        <v>879.64510864246586</v>
      </c>
      <c r="Q2792" s="43">
        <f>MIN(500,$B$1-Tabela1[[#This Row],[Entry]])</f>
        <v>500</v>
      </c>
      <c r="R2792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2.6752938775588397</v>
      </c>
      <c r="S2792" s="42">
        <f>Tabela1[[#This Row],[real]]-Tabela1[[#This Row],[AV2]]</f>
        <v>-0.11135412476185413</v>
      </c>
      <c r="T2792" s="64">
        <f>Tabela1[[#This Row],[real]]/Tabela1[[#This Row],[AV2]]</f>
        <v>0.95837686255856758</v>
      </c>
      <c r="U2792" s="168">
        <v>42888</v>
      </c>
      <c r="V2792" s="191" t="s">
        <v>4829</v>
      </c>
    </row>
    <row r="2793" spans="1:22" x14ac:dyDescent="0.2">
      <c r="A2793" s="65">
        <v>598487</v>
      </c>
      <c r="B2793" s="65" t="s">
        <v>669</v>
      </c>
      <c r="C2793" s="65" t="s">
        <v>670</v>
      </c>
      <c r="D2793" s="39"/>
      <c r="E2793" s="41">
        <v>2.8272067540260508</v>
      </c>
      <c r="F2793" s="116">
        <v>2006</v>
      </c>
      <c r="G27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3" s="39"/>
      <c r="I2793" s="41">
        <v>0.5</v>
      </c>
      <c r="J2793" s="23">
        <f>(Tabela1[[#This Row],[real]]-1)^3/Tabela1[[#This Row],[Z]]*0.00002</f>
        <v>2.4401867632338627E-4</v>
      </c>
      <c r="K2793" s="66">
        <v>2626.6481646751099</v>
      </c>
      <c r="L2793" s="66">
        <v>4535.8638530642656</v>
      </c>
      <c r="M2793" s="67">
        <v>42409</v>
      </c>
      <c r="N2793" s="22">
        <f>IF(Tabela1[[#This Row],[Entry]]=$B$1,Tabela1[[#This Row],[real]],Tabela1[[#This Row],[L2]]/Tabela1[[#This Row],[days2]])</f>
        <v>2.9860316835374094</v>
      </c>
      <c r="O2793" s="42">
        <f>IF(Tabela1[[#This Row],[Entry]]=$B$1,Tabela1[[#This Row],[real]],Tabela1[[#This Row],[L]]/($B$1-Tabela1[[#This Row],[Entry]]))</f>
        <v>3.0098632070764868</v>
      </c>
      <c r="P2793" s="115">
        <v>879.64510864246586</v>
      </c>
      <c r="Q2793" s="43">
        <f>MIN(500,$B$1-Tabela1[[#This Row],[Entry]])</f>
        <v>500</v>
      </c>
      <c r="R2793" s="41">
        <f>(0.25-Tabela1[[#This Row],[days]]/2000)*$L$2+(Tabela1[[#This Row],[days]]/2000+0.75)*(IF(Tabela1[[#This Row],[real]]&gt;Tabela1[[#This Row],[AV2]],0.4*Tabela1[[#This Row],[real]]+0.6*Tabela1[[#This Row],[AV2]],Tabela1[[#This Row],[AV2]]))</f>
        <v>2.9860316835374094</v>
      </c>
      <c r="S2793" s="42">
        <f>Tabela1[[#This Row],[real]]-Tabela1[[#This Row],[AV2]]</f>
        <v>-0.15882492951135863</v>
      </c>
      <c r="T2793" s="64">
        <f>Tabela1[[#This Row],[real]]/Tabela1[[#This Row],[AV2]]</f>
        <v>0.94681070184653693</v>
      </c>
      <c r="U2793" s="172">
        <v>42887</v>
      </c>
      <c r="V2793" s="191" t="s">
        <v>4286</v>
      </c>
    </row>
    <row r="2794" spans="1:22" x14ac:dyDescent="0.2">
      <c r="A2794" s="65">
        <v>2301798</v>
      </c>
      <c r="B2794" s="65" t="s">
        <v>2298</v>
      </c>
      <c r="C2794" s="65" t="s">
        <v>1721</v>
      </c>
      <c r="D2794" s="39"/>
      <c r="E2794" s="41">
        <v>2.9014964450792444</v>
      </c>
      <c r="F2794" s="116">
        <v>2009</v>
      </c>
      <c r="G27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4" s="39"/>
      <c r="I2794" s="41">
        <v>0.59999999999999987</v>
      </c>
      <c r="J2794" s="23">
        <f>(Tabela1[[#This Row],[real]]-1)^3/Tabela1[[#This Row],[Z]]*0.00002</f>
        <v>2.2917397559473897E-4</v>
      </c>
      <c r="K2794" s="66">
        <v>2612.594946618703</v>
      </c>
      <c r="L2794" s="66">
        <v>4478.7467576540112</v>
      </c>
      <c r="M2794" s="67">
        <v>42409</v>
      </c>
      <c r="N2794" s="22">
        <f>IF(Tabela1[[#This Row],[Entry]]=$B$1,Tabela1[[#This Row],[real]],Tabela1[[#This Row],[L2]]/Tabela1[[#This Row],[days2]])</f>
        <v>2.970055674669362</v>
      </c>
      <c r="O2794" s="42">
        <f>IF(Tabela1[[#This Row],[Entry]]=$B$1,Tabela1[[#This Row],[real]],Tabela1[[#This Row],[L]]/($B$1-Tabela1[[#This Row],[Entry]]))</f>
        <v>2.9719620156960924</v>
      </c>
      <c r="P2794" s="115">
        <v>879.64510864246586</v>
      </c>
      <c r="Q2794" s="43">
        <f>MIN(500,$B$1-Tabela1[[#This Row],[Entry]])</f>
        <v>500</v>
      </c>
      <c r="R2794" s="41">
        <f>(0.25-Tabela1[[#This Row],[days]]/2000)*$L$2+(Tabela1[[#This Row],[days]]/2000+0.75)*(IF(Tabela1[[#This Row],[real]]&gt;Tabela1[[#This Row],[AV2]],0.4*Tabela1[[#This Row],[real]]+0.6*Tabela1[[#This Row],[AV2]],Tabela1[[#This Row],[AV2]]))</f>
        <v>2.970055674669362</v>
      </c>
      <c r="S2794" s="42">
        <f>Tabela1[[#This Row],[real]]-Tabela1[[#This Row],[AV2]]</f>
        <v>-6.8559229590117621E-2</v>
      </c>
      <c r="T2794" s="64">
        <f>Tabela1[[#This Row],[real]]/Tabela1[[#This Row],[AV2]]</f>
        <v>0.97691651702867488</v>
      </c>
      <c r="U2794" s="168">
        <v>42887</v>
      </c>
      <c r="V2794" s="191" t="s">
        <v>4074</v>
      </c>
    </row>
    <row r="2795" spans="1:22" x14ac:dyDescent="0.2">
      <c r="A2795" s="65">
        <v>2693437</v>
      </c>
      <c r="B2795" s="65" t="s">
        <v>1404</v>
      </c>
      <c r="C2795" s="65" t="s">
        <v>2426</v>
      </c>
      <c r="D2795" s="39"/>
      <c r="E2795" s="41">
        <v>2.9841905785071474</v>
      </c>
      <c r="F2795" s="116">
        <v>2010</v>
      </c>
      <c r="G27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5" s="39"/>
      <c r="I2795" s="41">
        <v>0.52</v>
      </c>
      <c r="J2795" s="23">
        <f>(Tabela1[[#This Row],[real]]-1)^3/Tabela1[[#This Row],[Z]]*0.00002</f>
        <v>3.0045317759850953E-4</v>
      </c>
      <c r="K2795" s="66">
        <v>2654.8594077709104</v>
      </c>
      <c r="L2795" s="66">
        <v>4529.301021667482</v>
      </c>
      <c r="M2795" s="67">
        <v>42409</v>
      </c>
      <c r="N2795" s="22">
        <f>IF(Tabela1[[#This Row],[Entry]]=$B$1,Tabela1[[#This Row],[real]],Tabela1[[#This Row],[L2]]/Tabela1[[#This Row],[days2]])</f>
        <v>3.0181028481680392</v>
      </c>
      <c r="O2795" s="42">
        <f>IF(Tabela1[[#This Row],[Entry]]=$B$1,Tabela1[[#This Row],[real]],Tabela1[[#This Row],[L]]/($B$1-Tabela1[[#This Row],[Entry]]))</f>
        <v>3.0055083090029742</v>
      </c>
      <c r="P2795" s="115">
        <v>879.64510864246586</v>
      </c>
      <c r="Q2795" s="43">
        <f>MIN(500,$B$1-Tabela1[[#This Row],[Entry]])</f>
        <v>500</v>
      </c>
      <c r="R27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3.0181028481680392</v>
      </c>
      <c r="S2795" s="42">
        <f>Tabela1[[#This Row],[real]]-Tabela1[[#This Row],[AV2]]</f>
        <v>-3.3912269660891781E-2</v>
      </c>
      <c r="T2795" s="64">
        <f>Tabela1[[#This Row],[real]]/Tabela1[[#This Row],[AV2]]</f>
        <v>0.988763713045274</v>
      </c>
      <c r="U2795" s="168">
        <v>42887</v>
      </c>
      <c r="V2795" s="191" t="s">
        <v>4232</v>
      </c>
    </row>
    <row r="2796" spans="1:22" x14ac:dyDescent="0.2">
      <c r="A2796" s="65">
        <v>3064461</v>
      </c>
      <c r="B2796" s="65" t="s">
        <v>634</v>
      </c>
      <c r="C2796" s="65" t="s">
        <v>635</v>
      </c>
      <c r="D2796" s="39"/>
      <c r="E2796" s="41">
        <v>2.9918795053422715</v>
      </c>
      <c r="F2796" s="116">
        <v>2010</v>
      </c>
      <c r="G27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6" s="39"/>
      <c r="I2796" s="41">
        <v>0.67999999999999994</v>
      </c>
      <c r="J2796" s="23">
        <f>(Tabela1[[#This Row],[real]]-1)^3/Tabela1[[#This Row],[Z]]*0.00002</f>
        <v>2.3243968185949994E-4</v>
      </c>
      <c r="K2796" s="66">
        <v>2778.6909054101329</v>
      </c>
      <c r="L2796" s="66">
        <v>4801.2511176699327</v>
      </c>
      <c r="M2796" s="67">
        <v>42409</v>
      </c>
      <c r="N2796" s="22">
        <f>IF(Tabela1[[#This Row],[Entry]]=$B$1,Tabela1[[#This Row],[real]],Tabela1[[#This Row],[L2]]/Tabela1[[#This Row],[days2]])</f>
        <v>3.1588772314080353</v>
      </c>
      <c r="O2796" s="42">
        <f>IF(Tabela1[[#This Row],[Entry]]=$B$1,Tabela1[[#This Row],[real]],Tabela1[[#This Row],[L]]/($B$1-Tabela1[[#This Row],[Entry]]))</f>
        <v>3.1859662360118994</v>
      </c>
      <c r="P2796" s="115">
        <v>879.64510864246586</v>
      </c>
      <c r="Q2796" s="43">
        <f>MIN(500,$B$1-Tabela1[[#This Row],[Entry]])</f>
        <v>500</v>
      </c>
      <c r="R2796" s="41">
        <f>(0.25-Tabela1[[#This Row],[days]]/2000)*$L$2+(Tabela1[[#This Row],[days]]/2000+0.75)*(IF(Tabela1[[#This Row],[real]]&gt;Tabela1[[#This Row],[AV2]],0.4*Tabela1[[#This Row],[real]]+0.6*Tabela1[[#This Row],[AV2]],Tabela1[[#This Row],[AV2]]))</f>
        <v>3.1588772314080353</v>
      </c>
      <c r="S2796" s="42">
        <f>Tabela1[[#This Row],[real]]-Tabela1[[#This Row],[AV2]]</f>
        <v>-0.1669977260657638</v>
      </c>
      <c r="T2796" s="64">
        <f>Tabela1[[#This Row],[real]]/Tabela1[[#This Row],[AV2]]</f>
        <v>0.94713383464056744</v>
      </c>
      <c r="U2796" s="172">
        <v>42887</v>
      </c>
      <c r="V2796" s="191" t="s">
        <v>4940</v>
      </c>
    </row>
    <row r="2797" spans="1:22" x14ac:dyDescent="0.2">
      <c r="A2797" s="65">
        <v>2698</v>
      </c>
      <c r="B2797" s="65" t="s">
        <v>339</v>
      </c>
      <c r="C2797" s="65" t="s">
        <v>2721</v>
      </c>
      <c r="D2797" s="39"/>
      <c r="E2797" s="41">
        <v>2.9180583501915622</v>
      </c>
      <c r="F2797" s="116">
        <v>1995</v>
      </c>
      <c r="G27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7" s="39"/>
      <c r="I2797" s="41">
        <v>0.49</v>
      </c>
      <c r="J2797" s="23">
        <f>(Tabela1[[#This Row],[real]]-1)^3/Tabela1[[#This Row],[Z]]*0.00002</f>
        <v>2.8801782099352713E-4</v>
      </c>
      <c r="K2797" s="66">
        <v>2739.6689613601311</v>
      </c>
      <c r="L2797" s="66">
        <v>4738.6396353097889</v>
      </c>
      <c r="M2797" s="67">
        <v>42413</v>
      </c>
      <c r="N2797" s="22">
        <f>IF(Tabela1[[#This Row],[Entry]]=$B$1,Tabela1[[#This Row],[real]],Tabela1[[#This Row],[L2]]/Tabela1[[#This Row],[days2]])</f>
        <v>3.1211113892794411</v>
      </c>
      <c r="O2797" s="42">
        <f>IF(Tabela1[[#This Row],[Entry]]=$B$1,Tabela1[[#This Row],[real]],Tabela1[[#This Row],[L]]/($B$1-Tabela1[[#This Row],[Entry]]))</f>
        <v>3.1527875151761737</v>
      </c>
      <c r="P2797" s="115">
        <v>877.78634584157794</v>
      </c>
      <c r="Q2797" s="43">
        <f>MIN(500,$B$1-Tabela1[[#This Row],[Entry]])</f>
        <v>500</v>
      </c>
      <c r="R2797" s="41">
        <f>(0.25-Tabela1[[#This Row],[days]]/2000)*$L$2+(Tabela1[[#This Row],[days]]/2000+0.75)*(IF(Tabela1[[#This Row],[real]]&gt;Tabela1[[#This Row],[AV2]],0.4*Tabela1[[#This Row],[real]]+0.6*Tabela1[[#This Row],[AV2]],Tabela1[[#This Row],[AV2]]))</f>
        <v>3.1211113892794411</v>
      </c>
      <c r="S2797" s="42">
        <f>Tabela1[[#This Row],[real]]-Tabela1[[#This Row],[AV2]]</f>
        <v>-0.20305303908787886</v>
      </c>
      <c r="T2797" s="64">
        <f>Tabela1[[#This Row],[real]]/Tabela1[[#This Row],[AV2]]</f>
        <v>0.93494207230625082</v>
      </c>
      <c r="U2797" s="172">
        <v>42886</v>
      </c>
      <c r="V2797" s="191" t="s">
        <v>3967</v>
      </c>
    </row>
    <row r="2798" spans="1:22" x14ac:dyDescent="0.2">
      <c r="A2798" s="10">
        <v>33363</v>
      </c>
      <c r="B2798" s="10" t="s">
        <v>806</v>
      </c>
      <c r="C2798" s="10" t="s">
        <v>807</v>
      </c>
      <c r="E2798" s="21">
        <v>3.1633400622742305</v>
      </c>
      <c r="F2798" s="116">
        <v>1975</v>
      </c>
      <c r="G27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8" s="39"/>
      <c r="I2798" s="21">
        <v>0.48999999999999988</v>
      </c>
      <c r="J2798" s="23">
        <f>(Tabela1[[#This Row],[real]]-1)^3/Tabela1[[#This Row],[Z]]*0.00002</f>
        <v>4.1324565354634255E-4</v>
      </c>
      <c r="K2798" s="24">
        <v>2926.7410867553276</v>
      </c>
      <c r="L2798" s="66">
        <v>5033.6597719102547</v>
      </c>
      <c r="M2798" s="1">
        <v>42409</v>
      </c>
      <c r="N2798" s="22">
        <f>IF(Tabela1[[#This Row],[Entry]]=$B$1,Tabela1[[#This Row],[real]],Tabela1[[#This Row],[L2]]/Tabela1[[#This Row],[days2]])</f>
        <v>3.327183949527206</v>
      </c>
      <c r="O2798" s="22">
        <f>IF(Tabela1[[#This Row],[Entry]]=$B$1,Tabela1[[#This Row],[real]],Tabela1[[#This Row],[L]]/($B$1-Tabela1[[#This Row],[Entry]]))</f>
        <v>3.3401856482483443</v>
      </c>
      <c r="P2798" s="35">
        <v>879.64510864246586</v>
      </c>
      <c r="Q2798" s="3">
        <f>MIN(500,$B$1-Tabela1[[#This Row],[Entry]])</f>
        <v>500</v>
      </c>
      <c r="R2798" s="21">
        <f>(0.25-Tabela1[[#This Row],[days]]/2000)*$L$2+(Tabela1[[#This Row],[days]]/2000+0.75)*(IF(Tabela1[[#This Row],[real]]&gt;Tabela1[[#This Row],[AV2]],0.4*Tabela1[[#This Row],[real]]+0.6*Tabela1[[#This Row],[AV2]],Tabela1[[#This Row],[AV2]]))</f>
        <v>3.327183949527206</v>
      </c>
      <c r="S2798" s="22">
        <f>Tabela1[[#This Row],[real]]-Tabela1[[#This Row],[AV2]]</f>
        <v>-0.1638438872529755</v>
      </c>
      <c r="T2798" s="47">
        <f>Tabela1[[#This Row],[real]]/Tabela1[[#This Row],[AV2]]</f>
        <v>0.95075598772461689</v>
      </c>
      <c r="U2798" s="168">
        <v>42886</v>
      </c>
      <c r="V2798" s="191" t="s">
        <v>4409</v>
      </c>
    </row>
    <row r="2799" spans="1:22" x14ac:dyDescent="0.2">
      <c r="A2799" s="65">
        <v>3157749</v>
      </c>
      <c r="B2799" s="65" t="s">
        <v>463</v>
      </c>
      <c r="C2799" s="65" t="s">
        <v>464</v>
      </c>
      <c r="D2799" s="39"/>
      <c r="E2799" s="41">
        <v>3.0414542415016284</v>
      </c>
      <c r="F2799" s="116">
        <v>2011</v>
      </c>
      <c r="G27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799" s="39"/>
      <c r="I2799" s="41">
        <v>0.48</v>
      </c>
      <c r="J2799" s="23">
        <f>(Tabela1[[#This Row],[real]]-1)^3/Tabela1[[#This Row],[Z]]*0.00002</f>
        <v>3.5449303583596912E-4</v>
      </c>
      <c r="K2799" s="66">
        <v>2749.6611980263792</v>
      </c>
      <c r="L2799" s="66">
        <v>4704.7847206154902</v>
      </c>
      <c r="M2799" s="67">
        <v>42409</v>
      </c>
      <c r="N2799" s="22">
        <f>IF(Tabela1[[#This Row],[Entry]]=$B$1,Tabela1[[#This Row],[real]],Tabela1[[#This Row],[L2]]/Tabela1[[#This Row],[days2]])</f>
        <v>3.1258756184864849</v>
      </c>
      <c r="O2799" s="42">
        <f>IF(Tabela1[[#This Row],[Entry]]=$B$1,Tabela1[[#This Row],[real]],Tabela1[[#This Row],[L]]/($B$1-Tabela1[[#This Row],[Entry]]))</f>
        <v>3.1219540282783611</v>
      </c>
      <c r="P2799" s="115">
        <v>879.64510864246586</v>
      </c>
      <c r="Q2799" s="43">
        <f>MIN(500,$B$1-Tabela1[[#This Row],[Entry]])</f>
        <v>500</v>
      </c>
      <c r="R2799" s="41">
        <f>(0.25-Tabela1[[#This Row],[days]]/2000)*$L$2+(Tabela1[[#This Row],[days]]/2000+0.75)*(IF(Tabela1[[#This Row],[real]]&gt;Tabela1[[#This Row],[AV2]],0.4*Tabela1[[#This Row],[real]]+0.6*Tabela1[[#This Row],[AV2]],Tabela1[[#This Row],[AV2]]))</f>
        <v>3.1258756184864849</v>
      </c>
      <c r="S2799" s="42">
        <f>Tabela1[[#This Row],[real]]-Tabela1[[#This Row],[AV2]]</f>
        <v>-8.4421376984856522E-2</v>
      </c>
      <c r="T2799" s="64">
        <f>Tabela1[[#This Row],[real]]/Tabela1[[#This Row],[AV2]]</f>
        <v>0.9729927267465196</v>
      </c>
      <c r="U2799" s="172">
        <v>42885</v>
      </c>
      <c r="V2799" s="191" t="s">
        <v>4009</v>
      </c>
    </row>
    <row r="2800" spans="1:22" x14ac:dyDescent="0.2">
      <c r="A2800" s="65">
        <v>37914</v>
      </c>
      <c r="B2800" s="65" t="s">
        <v>849</v>
      </c>
      <c r="C2800" s="65" t="s">
        <v>2497</v>
      </c>
      <c r="D2800" s="39"/>
      <c r="E2800" s="41">
        <v>3.0430167855344119</v>
      </c>
      <c r="F2800" s="116">
        <v>1981</v>
      </c>
      <c r="G28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0" s="39"/>
      <c r="I2800" s="41">
        <v>0.6399999999999999</v>
      </c>
      <c r="J2800" s="23">
        <f>(Tabela1[[#This Row],[real]]-1)^3/Tabela1[[#This Row],[Z]]*0.00002</f>
        <v>2.6648074029952923E-4</v>
      </c>
      <c r="K2800" s="66">
        <v>2719.8345311255912</v>
      </c>
      <c r="L2800" s="66">
        <v>4650.8263570046729</v>
      </c>
      <c r="M2800" s="67">
        <v>42409</v>
      </c>
      <c r="N2800" s="22">
        <f>IF(Tabela1[[#This Row],[Entry]]=$B$1,Tabela1[[#This Row],[real]],Tabela1[[#This Row],[L2]]/Tabela1[[#This Row],[days2]])</f>
        <v>3.0919680043728581</v>
      </c>
      <c r="O2800" s="42">
        <f>IF(Tabela1[[#This Row],[Entry]]=$B$1,Tabela1[[#This Row],[real]],Tabela1[[#This Row],[L]]/($B$1-Tabela1[[#This Row],[Entry]]))</f>
        <v>3.0861488765790797</v>
      </c>
      <c r="P2800" s="115">
        <v>879.64510864246586</v>
      </c>
      <c r="Q2800" s="43">
        <f>MIN(500,$B$1-Tabela1[[#This Row],[Entry]])</f>
        <v>500</v>
      </c>
      <c r="R2800" s="41">
        <f>(0.25-Tabela1[[#This Row],[days]]/2000)*$L$2+(Tabela1[[#This Row],[days]]/2000+0.75)*(IF(Tabela1[[#This Row],[real]]&gt;Tabela1[[#This Row],[AV2]],0.4*Tabela1[[#This Row],[real]]+0.6*Tabela1[[#This Row],[AV2]],Tabela1[[#This Row],[AV2]]))</f>
        <v>3.0919680043728581</v>
      </c>
      <c r="S2800" s="42">
        <f>Tabela1[[#This Row],[real]]-Tabela1[[#This Row],[AV2]]</f>
        <v>-4.895121883844622E-2</v>
      </c>
      <c r="T2800" s="64">
        <f>Tabela1[[#This Row],[real]]/Tabela1[[#This Row],[AV2]]</f>
        <v>0.98416826475267005</v>
      </c>
      <c r="U2800" s="168">
        <v>42885</v>
      </c>
      <c r="V2800" s="191" t="s">
        <v>4943</v>
      </c>
    </row>
    <row r="2801" spans="1:22" x14ac:dyDescent="0.2">
      <c r="A2801" s="65">
        <v>44333</v>
      </c>
      <c r="B2801" s="65" t="s">
        <v>2453</v>
      </c>
      <c r="C2801" s="65" t="s">
        <v>734</v>
      </c>
      <c r="D2801" s="39"/>
      <c r="E2801" s="41">
        <v>3.0849423895434072</v>
      </c>
      <c r="F2801" s="116">
        <v>1969</v>
      </c>
      <c r="G28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1" s="39"/>
      <c r="I2801" s="41">
        <v>0.48</v>
      </c>
      <c r="J2801" s="23">
        <f>(Tabela1[[#This Row],[real]]-1)^3/Tabela1[[#This Row],[Z]]*0.00002</f>
        <v>3.7763386703785205E-4</v>
      </c>
      <c r="K2801" s="66">
        <v>2857.5895012320175</v>
      </c>
      <c r="L2801" s="66">
        <v>4918.1898373314489</v>
      </c>
      <c r="M2801" s="67">
        <v>42409</v>
      </c>
      <c r="N2801" s="22">
        <f>IF(Tabela1[[#This Row],[Entry]]=$B$1,Tabela1[[#This Row],[real]],Tabela1[[#This Row],[L2]]/Tabela1[[#This Row],[days2]])</f>
        <v>3.2485708988276687</v>
      </c>
      <c r="O2801" s="42">
        <f>IF(Tabela1[[#This Row],[Entry]]=$B$1,Tabela1[[#This Row],[real]],Tabela1[[#This Row],[L]]/($B$1-Tabela1[[#This Row],[Entry]]))</f>
        <v>3.263563262993662</v>
      </c>
      <c r="P2801" s="115">
        <v>879.64510864246586</v>
      </c>
      <c r="Q2801" s="43">
        <f>MIN(500,$B$1-Tabela1[[#This Row],[Entry]])</f>
        <v>500</v>
      </c>
      <c r="R2801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3.2485708988276687</v>
      </c>
      <c r="S2801" s="42">
        <f>Tabela1[[#This Row],[real]]-Tabela1[[#This Row],[AV2]]</f>
        <v>-0.16362850928426154</v>
      </c>
      <c r="T2801" s="64">
        <f>Tabela1[[#This Row],[real]]/Tabela1[[#This Row],[AV2]]</f>
        <v>0.94963061777617008</v>
      </c>
      <c r="U2801" s="168">
        <v>42885</v>
      </c>
      <c r="V2801" s="191" t="s">
        <v>3960</v>
      </c>
    </row>
    <row r="2802" spans="1:22" x14ac:dyDescent="0.2">
      <c r="A2802" s="65">
        <v>616316</v>
      </c>
      <c r="B2802" s="65" t="s">
        <v>1165</v>
      </c>
      <c r="C2802" s="65" t="s">
        <v>1166</v>
      </c>
      <c r="D2802" s="39"/>
      <c r="E2802" s="41">
        <v>2.7339023651538068</v>
      </c>
      <c r="F2802" s="116">
        <v>2006</v>
      </c>
      <c r="G28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2" s="39"/>
      <c r="I2802" s="41">
        <v>0.48</v>
      </c>
      <c r="J2802" s="23">
        <f>(Tabela1[[#This Row],[real]]-1)^3/Tabela1[[#This Row],[Z]]*0.00002</f>
        <v>2.1720142754619426E-4</v>
      </c>
      <c r="K2802" s="66">
        <v>2387.546561696397</v>
      </c>
      <c r="L2802" s="66">
        <v>4060.4063132110209</v>
      </c>
      <c r="M2802" s="67">
        <v>42409</v>
      </c>
      <c r="N2802" s="22">
        <f>IF(Tabela1[[#This Row],[Entry]]=$B$1,Tabela1[[#This Row],[real]],Tabela1[[#This Row],[L2]]/Tabela1[[#This Row],[days2]])</f>
        <v>2.7142156970338158</v>
      </c>
      <c r="O2802" s="42">
        <f>IF(Tabela1[[#This Row],[Entry]]=$B$1,Tabela1[[#This Row],[real]],Tabela1[[#This Row],[L]]/($B$1-Tabela1[[#This Row],[Entry]]))</f>
        <v>2.6943638442010758</v>
      </c>
      <c r="P2802" s="115">
        <v>879.64510864246586</v>
      </c>
      <c r="Q2802" s="43">
        <f>MIN(500,$B$1-Tabela1[[#This Row],[Entry]])</f>
        <v>500</v>
      </c>
      <c r="R2802" s="41">
        <f>(0.25-Tabela1[[#This Row],[days]]/2000)*$L$2+(Tabela1[[#This Row],[days]]/2000+0.75)*(IF(Tabela1[[#This Row],[real]]&gt;Tabela1[[#This Row],[AV2]],0.4*Tabela1[[#This Row],[real]]+0.6*Tabela1[[#This Row],[AV2]],Tabela1[[#This Row],[AV2]]))</f>
        <v>2.7220903642818124</v>
      </c>
      <c r="S2802" s="42">
        <f>Tabela1[[#This Row],[real]]-Tabela1[[#This Row],[AV2]]</f>
        <v>1.968666811999098E-2</v>
      </c>
      <c r="T2802" s="64">
        <f>Tabela1[[#This Row],[real]]/Tabela1[[#This Row],[AV2]]</f>
        <v>1.0072531700931158</v>
      </c>
      <c r="U2802" s="168">
        <v>42884</v>
      </c>
      <c r="V2802" s="191" t="s">
        <v>5799</v>
      </c>
    </row>
    <row r="2803" spans="1:22" x14ac:dyDescent="0.2">
      <c r="A2803" s="65">
        <v>152720</v>
      </c>
      <c r="B2803" s="65" t="s">
        <v>2527</v>
      </c>
      <c r="C2803" s="65" t="s">
        <v>1470</v>
      </c>
      <c r="D2803" s="39"/>
      <c r="E2803" s="41">
        <v>2.9628350233000176</v>
      </c>
      <c r="F2803" s="116">
        <v>1979</v>
      </c>
      <c r="G28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3" s="39"/>
      <c r="I2803" s="41">
        <v>0.5</v>
      </c>
      <c r="J2803" s="23">
        <f>(Tabela1[[#This Row],[real]]-1)^3/Tabela1[[#This Row],[Z]]*0.00002</f>
        <v>3.0249025435895814E-4</v>
      </c>
      <c r="K2803" s="66">
        <v>2655.553546600026</v>
      </c>
      <c r="L2803" s="66">
        <v>4539.8845712604279</v>
      </c>
      <c r="M2803" s="67">
        <v>42409</v>
      </c>
      <c r="N2803" s="22">
        <f>IF(Tabela1[[#This Row],[Entry]]=$B$1,Tabela1[[#This Row],[real]],Tabela1[[#This Row],[L2]]/Tabela1[[#This Row],[days2]])</f>
        <v>3.0188919605297131</v>
      </c>
      <c r="O2803" s="42">
        <f>IF(Tabela1[[#This Row],[Entry]]=$B$1,Tabela1[[#This Row],[real]],Tabela1[[#This Row],[L]]/($B$1-Tabela1[[#This Row],[Entry]]))</f>
        <v>3.0125312350765947</v>
      </c>
      <c r="P2803" s="115">
        <v>879.64510864246586</v>
      </c>
      <c r="Q2803" s="43">
        <f>MIN(500,$B$1-Tabela1[[#This Row],[Entry]])</f>
        <v>500</v>
      </c>
      <c r="R2803" s="41">
        <f>(0.25-Tabela1[[#This Row],[days]]/2000)*$L$2+(Tabela1[[#This Row],[days]]/2000+0.75)*(IF(Tabela1[[#This Row],[real]]&gt;Tabela1[[#This Row],[AV2]],0.4*Tabela1[[#This Row],[real]]+0.6*Tabela1[[#This Row],[AV2]],Tabela1[[#This Row],[AV2]]))</f>
        <v>3.0188919605297131</v>
      </c>
      <c r="S2803" s="42">
        <f>Tabela1[[#This Row],[real]]-Tabela1[[#This Row],[AV2]]</f>
        <v>-5.6056937229695514E-2</v>
      </c>
      <c r="T2803" s="64">
        <f>Tabela1[[#This Row],[real]]/Tabela1[[#This Row],[AV2]]</f>
        <v>0.98143128738536922</v>
      </c>
      <c r="U2803" s="168">
        <v>42883</v>
      </c>
      <c r="V2803" s="191" t="s">
        <v>4448</v>
      </c>
    </row>
    <row r="2804" spans="1:22" x14ac:dyDescent="0.2">
      <c r="A2804" s="65">
        <v>34110</v>
      </c>
      <c r="B2804" s="65" t="s">
        <v>905</v>
      </c>
      <c r="C2804" s="65" t="s">
        <v>906</v>
      </c>
      <c r="D2804" s="39"/>
      <c r="E2804" s="41">
        <v>3.0852695312695038</v>
      </c>
      <c r="F2804" s="116">
        <v>1995</v>
      </c>
      <c r="G28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4" s="39"/>
      <c r="I2804" s="41">
        <v>0.49</v>
      </c>
      <c r="J2804" s="23">
        <f>(Tabela1[[#This Row],[real]]-1)^3/Tabela1[[#This Row],[Z]]*0.00002</f>
        <v>3.7010121300597669E-4</v>
      </c>
      <c r="K2804" s="66">
        <v>2869.7293830983904</v>
      </c>
      <c r="L2804" s="66">
        <v>4944.4616407174162</v>
      </c>
      <c r="M2804" s="67">
        <v>42409</v>
      </c>
      <c r="N2804" s="22">
        <f>IF(Tabela1[[#This Row],[Entry]]=$B$1,Tabela1[[#This Row],[real]],Tabela1[[#This Row],[L2]]/Tabela1[[#This Row],[days2]])</f>
        <v>3.26237178482942</v>
      </c>
      <c r="O2804" s="42">
        <f>IF(Tabela1[[#This Row],[Entry]]=$B$1,Tabela1[[#This Row],[real]],Tabela1[[#This Row],[L]]/($B$1-Tabela1[[#This Row],[Entry]]))</f>
        <v>3.2809964437408201</v>
      </c>
      <c r="P2804" s="115">
        <v>879.64510864246586</v>
      </c>
      <c r="Q2804" s="43">
        <f>MIN(500,$B$1-Tabela1[[#This Row],[Entry]])</f>
        <v>500</v>
      </c>
      <c r="R2804" s="41">
        <f>(0.25-Tabela1[[#This Row],[days]]/2000)*$L$2+(Tabela1[[#This Row],[days]]/2000+0.75)*(IF(Tabela1[[#This Row],[real]]&gt;Tabela1[[#This Row],[AV2]],0.4*Tabela1[[#This Row],[real]]+0.6*Tabela1[[#This Row],[AV2]],Tabela1[[#This Row],[AV2]]))</f>
        <v>3.26237178482942</v>
      </c>
      <c r="S2804" s="42">
        <f>Tabela1[[#This Row],[real]]-Tabela1[[#This Row],[AV2]]</f>
        <v>-0.17710225355991627</v>
      </c>
      <c r="T2804" s="64">
        <f>Tabela1[[#This Row],[real]]/Tabela1[[#This Row],[AV2]]</f>
        <v>0.94571365091389292</v>
      </c>
      <c r="U2804" s="168">
        <v>42883</v>
      </c>
      <c r="V2804" s="191" t="s">
        <v>4239</v>
      </c>
    </row>
    <row r="2805" spans="1:22" x14ac:dyDescent="0.2">
      <c r="A2805" s="65">
        <v>2126653</v>
      </c>
      <c r="B2805" s="65" t="s">
        <v>1074</v>
      </c>
      <c r="C2805" s="65" t="s">
        <v>1074</v>
      </c>
      <c r="D2805" s="39"/>
      <c r="E2805" s="41">
        <v>2.9984456292058388</v>
      </c>
      <c r="F2805" s="116">
        <v>2009</v>
      </c>
      <c r="G28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5" s="39"/>
      <c r="I2805" s="41">
        <v>0.62</v>
      </c>
      <c r="J2805" s="23">
        <f>(Tabela1[[#This Row],[real]]-1)^3/Tabela1[[#This Row],[Z]]*0.00002</f>
        <v>2.5746329171374174E-4</v>
      </c>
      <c r="K2805" s="66">
        <v>2590.9475215206676</v>
      </c>
      <c r="L2805" s="66">
        <v>4391.740023498457</v>
      </c>
      <c r="M2805" s="67">
        <v>42409</v>
      </c>
      <c r="N2805" s="22">
        <f>IF(Tabela1[[#This Row],[Entry]]=$B$1,Tabela1[[#This Row],[real]],Tabela1[[#This Row],[L2]]/Tabela1[[#This Row],[days2]])</f>
        <v>2.945446403401494</v>
      </c>
      <c r="O2805" s="42">
        <f>IF(Tabela1[[#This Row],[Entry]]=$B$1,Tabela1[[#This Row],[real]],Tabela1[[#This Row],[L]]/($B$1-Tabela1[[#This Row],[Entry]]))</f>
        <v>2.9142269565351406</v>
      </c>
      <c r="P2805" s="115">
        <v>879.64510864246586</v>
      </c>
      <c r="Q2805" s="43">
        <f>MIN(500,$B$1-Tabela1[[#This Row],[Entry]])</f>
        <v>500</v>
      </c>
      <c r="R2805" s="41">
        <f>(0.25-Tabela1[[#This Row],[days]]/2000)*$L$2+(Tabela1[[#This Row],[days]]/2000+0.75)*(IF(Tabela1[[#This Row],[real]]&gt;Tabela1[[#This Row],[AV2]],0.4*Tabela1[[#This Row],[real]]+0.6*Tabela1[[#This Row],[AV2]],Tabela1[[#This Row],[AV2]]))</f>
        <v>2.9666460937232317</v>
      </c>
      <c r="S2805" s="42">
        <f>Tabela1[[#This Row],[real]]-Tabela1[[#This Row],[AV2]]</f>
        <v>5.2999225804344796E-2</v>
      </c>
      <c r="T2805" s="64">
        <f>Tabela1[[#This Row],[real]]/Tabela1[[#This Row],[AV2]]</f>
        <v>1.0179936140556283</v>
      </c>
      <c r="U2805" s="168">
        <v>42881</v>
      </c>
      <c r="V2805" s="191" t="s">
        <v>5185</v>
      </c>
    </row>
    <row r="2806" spans="1:22" x14ac:dyDescent="0.2">
      <c r="A2806" s="10">
        <v>1467330</v>
      </c>
      <c r="B2806" s="10" t="s">
        <v>1434</v>
      </c>
      <c r="C2806" s="10" t="s">
        <v>2787</v>
      </c>
      <c r="E2806" s="21">
        <v>2.9323154288172235</v>
      </c>
      <c r="F2806" s="116">
        <v>2008</v>
      </c>
      <c r="G28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6" s="39"/>
      <c r="I2806" s="21">
        <v>0.47</v>
      </c>
      <c r="J2806" s="23">
        <f>(Tabela1[[#This Row],[real]]-1)^3/Tabela1[[#This Row],[Z]]*0.00002</f>
        <v>3.0701967132879785E-4</v>
      </c>
      <c r="K2806" s="24">
        <v>2636.102607864429</v>
      </c>
      <c r="L2806" s="66">
        <v>4508.6058973740282</v>
      </c>
      <c r="M2806" s="1">
        <v>42409</v>
      </c>
      <c r="N2806" s="22">
        <f>IF(Tabela1[[#This Row],[Entry]]=$B$1,Tabela1[[#This Row],[real]],Tabela1[[#This Row],[L2]]/Tabela1[[#This Row],[days2]])</f>
        <v>2.9967797035018586</v>
      </c>
      <c r="O2806" s="22">
        <f>IF(Tabela1[[#This Row],[Entry]]=$B$1,Tabela1[[#This Row],[real]],Tabela1[[#This Row],[L]]/($B$1-Tabela1[[#This Row],[Entry]]))</f>
        <v>2.9917756452382402</v>
      </c>
      <c r="P2806" s="35">
        <v>879.64510864246586</v>
      </c>
      <c r="Q2806" s="3">
        <f>MIN(500,$B$1-Tabela1[[#This Row],[Entry]])</f>
        <v>500</v>
      </c>
      <c r="R2806" s="21">
        <f>(0.25-Tabela1[[#This Row],[days]]/2000)*$L$2+(Tabela1[[#This Row],[days]]/2000+0.75)*(IF(Tabela1[[#This Row],[real]]&gt;Tabela1[[#This Row],[AV2]],0.4*Tabela1[[#This Row],[real]]+0.6*Tabela1[[#This Row],[AV2]],Tabela1[[#This Row],[AV2]]))</f>
        <v>2.9967797035018586</v>
      </c>
      <c r="S2806" s="22">
        <f>Tabela1[[#This Row],[real]]-Tabela1[[#This Row],[AV2]]</f>
        <v>-6.4464274684635114E-2</v>
      </c>
      <c r="T2806" s="47">
        <f>Tabela1[[#This Row],[real]]/Tabela1[[#This Row],[AV2]]</f>
        <v>0.97848881764338369</v>
      </c>
      <c r="U2806" s="168">
        <v>42880</v>
      </c>
      <c r="V2806" s="191" t="s">
        <v>4229</v>
      </c>
    </row>
    <row r="2807" spans="1:22" x14ac:dyDescent="0.2">
      <c r="A2807" s="10">
        <v>16769</v>
      </c>
      <c r="B2807" s="10" t="s">
        <v>167</v>
      </c>
      <c r="C2807" s="10" t="s">
        <v>4922</v>
      </c>
      <c r="E2807" s="21">
        <v>2.925077433776738</v>
      </c>
      <c r="F2807" s="116">
        <v>1995</v>
      </c>
      <c r="G28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7" s="39"/>
      <c r="I2807" s="21">
        <v>0.52</v>
      </c>
      <c r="J2807" s="23">
        <f>(Tabela1[[#This Row],[real]]-1)^3/Tabela1[[#This Row],[Z]]*0.00002</f>
        <v>2.7439188389400304E-4</v>
      </c>
      <c r="K2807" s="24">
        <v>2724.4437300235254</v>
      </c>
      <c r="L2807" s="66">
        <v>4705.7863246714578</v>
      </c>
      <c r="M2807" s="1">
        <v>42409</v>
      </c>
      <c r="N2807" s="22">
        <f>IF(Tabela1[[#This Row],[Entry]]=$B$1,Tabela1[[#This Row],[real]],Tabela1[[#This Row],[L2]]/Tabela1[[#This Row],[days2]])</f>
        <v>3.0972078435450983</v>
      </c>
      <c r="O2807" s="22">
        <f>IF(Tabela1[[#This Row],[Entry]]=$B$1,Tabela1[[#This Row],[real]],Tabela1[[#This Row],[L]]/($B$1-Tabela1[[#This Row],[Entry]]))</f>
        <v>3.122618662688426</v>
      </c>
      <c r="P2807" s="35">
        <v>879.64510864246586</v>
      </c>
      <c r="Q2807" s="3">
        <f>MIN(500,$B$1-Tabela1[[#This Row],[Entry]])</f>
        <v>500</v>
      </c>
      <c r="R2807" s="21">
        <f>(0.25-Tabela1[[#This Row],[days]]/2000)*$L$2+(Tabela1[[#This Row],[days]]/2000+0.75)*(IF(Tabela1[[#This Row],[real]]&gt;Tabela1[[#This Row],[AV2]],0.4*Tabela1[[#This Row],[real]]+0.6*Tabela1[[#This Row],[AV2]],Tabela1[[#This Row],[AV2]]))</f>
        <v>3.0972078435450983</v>
      </c>
      <c r="S2807" s="22">
        <f>Tabela1[[#This Row],[real]]-Tabela1[[#This Row],[AV2]]</f>
        <v>-0.17213040976836025</v>
      </c>
      <c r="T2807" s="47">
        <f>Tabela1[[#This Row],[real]]/Tabela1[[#This Row],[AV2]]</f>
        <v>0.94442400430855877</v>
      </c>
      <c r="U2807" s="172">
        <v>42878</v>
      </c>
      <c r="V2807" s="191" t="s">
        <v>4053</v>
      </c>
    </row>
    <row r="2808" spans="1:22" x14ac:dyDescent="0.2">
      <c r="A2808" s="65">
        <v>5367498</v>
      </c>
      <c r="B2808" s="65" t="s">
        <v>445</v>
      </c>
      <c r="C2808" s="65" t="s">
        <v>968</v>
      </c>
      <c r="D2808" s="39"/>
      <c r="E2808" s="41">
        <v>3.0026995022095142</v>
      </c>
      <c r="F2808" s="116">
        <v>2014</v>
      </c>
      <c r="G28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8" s="39"/>
      <c r="I2808" s="41">
        <v>0.47</v>
      </c>
      <c r="J2808" s="23">
        <f>(Tabela1[[#This Row],[real]]-1)^3/Tabela1[[#This Row],[Z]]*0.00002</f>
        <v>3.4180586255571759E-4</v>
      </c>
      <c r="K2808" s="66">
        <v>2802.1660211712774</v>
      </c>
      <c r="L2808" s="66">
        <v>4835.7549150704763</v>
      </c>
      <c r="M2808" s="67">
        <v>42409</v>
      </c>
      <c r="N2808" s="22">
        <f>IF(Tabela1[[#This Row],[Entry]]=$B$1,Tabela1[[#This Row],[real]],Tabela1[[#This Row],[L2]]/Tabela1[[#This Row],[days2]])</f>
        <v>3.1855642618143922</v>
      </c>
      <c r="O2808" s="42">
        <f>IF(Tabela1[[#This Row],[Entry]]=$B$1,Tabela1[[#This Row],[real]],Tabela1[[#This Row],[L]]/($B$1-Tabela1[[#This Row],[Entry]]))</f>
        <v>3.2088619210819354</v>
      </c>
      <c r="P2808" s="115">
        <v>879.64510864246586</v>
      </c>
      <c r="Q2808" s="43">
        <f>MIN(500,$B$1-Tabela1[[#This Row],[Entry]])</f>
        <v>500</v>
      </c>
      <c r="R2808" s="41">
        <f>(0.25-Tabela1[[#This Row],[days]]/2000)*$L$2+(Tabela1[[#This Row],[days]]/2000+0.75)*(IF(Tabela1[[#This Row],[real]]&gt;Tabela1[[#This Row],[AV2]],0.4*Tabela1[[#This Row],[real]]+0.6*Tabela1[[#This Row],[AV2]],Tabela1[[#This Row],[AV2]]))</f>
        <v>3.1855642618143922</v>
      </c>
      <c r="S2808" s="42">
        <f>Tabela1[[#This Row],[real]]-Tabela1[[#This Row],[AV2]]</f>
        <v>-0.18286475960487802</v>
      </c>
      <c r="T2808" s="64">
        <f>Tabela1[[#This Row],[real]]/Tabela1[[#This Row],[AV2]]</f>
        <v>0.94259580263475073</v>
      </c>
      <c r="U2808" s="172">
        <v>42878</v>
      </c>
      <c r="V2808" s="191" t="s">
        <v>4224</v>
      </c>
    </row>
    <row r="2809" spans="1:22" x14ac:dyDescent="0.2">
      <c r="A2809" s="65">
        <v>4881690</v>
      </c>
      <c r="B2809" s="65" t="s">
        <v>458</v>
      </c>
      <c r="C2809" s="65" t="s">
        <v>459</v>
      </c>
      <c r="D2809" s="39"/>
      <c r="E2809" s="41">
        <v>3.067379542311965</v>
      </c>
      <c r="F2809" s="116">
        <v>2013</v>
      </c>
      <c r="G28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09" s="39"/>
      <c r="I2809" s="41">
        <v>0.53999999999999992</v>
      </c>
      <c r="J2809" s="23">
        <f>(Tabela1[[#This Row],[real]]-1)^3/Tabela1[[#This Row],[Z]]*0.00002</f>
        <v>3.2726297879193019E-4</v>
      </c>
      <c r="K2809" s="66">
        <v>2757.5351039252755</v>
      </c>
      <c r="L2809" s="66">
        <v>4715.6267561645845</v>
      </c>
      <c r="M2809" s="67">
        <v>42409</v>
      </c>
      <c r="N2809" s="22">
        <f>IF(Tabela1[[#This Row],[Entry]]=$B$1,Tabela1[[#This Row],[real]],Tabela1[[#This Row],[L2]]/Tabela1[[#This Row],[days2]])</f>
        <v>3.1348268487286992</v>
      </c>
      <c r="O2809" s="42">
        <f>IF(Tabela1[[#This Row],[Entry]]=$B$1,Tabela1[[#This Row],[real]],Tabela1[[#This Row],[L]]/($B$1-Tabela1[[#This Row],[Entry]]))</f>
        <v>3.1291484778796184</v>
      </c>
      <c r="P2809" s="115">
        <v>879.64510864246586</v>
      </c>
      <c r="Q2809" s="43">
        <f>MIN(500,$B$1-Tabela1[[#This Row],[Entry]])</f>
        <v>500</v>
      </c>
      <c r="R2809" s="41">
        <f>(0.25-Tabela1[[#This Row],[days]]/2000)*$L$2+(Tabela1[[#This Row],[days]]/2000+0.75)*(IF(Tabela1[[#This Row],[real]]&gt;Tabela1[[#This Row],[AV2]],0.4*Tabela1[[#This Row],[real]]+0.6*Tabela1[[#This Row],[AV2]],Tabela1[[#This Row],[AV2]]))</f>
        <v>3.1348268487286992</v>
      </c>
      <c r="S2809" s="42">
        <f>Tabela1[[#This Row],[real]]-Tabela1[[#This Row],[AV2]]</f>
        <v>-6.7447306416734243E-2</v>
      </c>
      <c r="T2809" s="64">
        <f>Tabela1[[#This Row],[real]]/Tabela1[[#This Row],[AV2]]</f>
        <v>0.97848451934623215</v>
      </c>
      <c r="U2809" s="168">
        <v>42878</v>
      </c>
      <c r="V2809" s="191" t="s">
        <v>4252</v>
      </c>
    </row>
    <row r="2810" spans="1:22" x14ac:dyDescent="0.2">
      <c r="A2810" s="65">
        <v>163337</v>
      </c>
      <c r="B2810" s="65" t="s">
        <v>1075</v>
      </c>
      <c r="C2810" s="65" t="s">
        <v>1076</v>
      </c>
      <c r="D2810" s="39"/>
      <c r="E2810" s="41">
        <v>2.8517911877174367</v>
      </c>
      <c r="F2810" s="116">
        <v>2004</v>
      </c>
      <c r="G28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0" s="39"/>
      <c r="I2810" s="41">
        <v>0.65999999999999992</v>
      </c>
      <c r="J2810" s="23">
        <f>(Tabela1[[#This Row],[real]]-1)^3/Tabela1[[#This Row],[Z]]*0.00002</f>
        <v>1.9242526763627675E-4</v>
      </c>
      <c r="K2810" s="66">
        <v>2469.0714934138769</v>
      </c>
      <c r="L2810" s="66">
        <v>4193.1189666619921</v>
      </c>
      <c r="M2810" s="67">
        <v>42409</v>
      </c>
      <c r="N2810" s="22">
        <f>IF(Tabela1[[#This Row],[Entry]]=$B$1,Tabela1[[#This Row],[real]],Tabela1[[#This Row],[L2]]/Tabela1[[#This Row],[days2]])</f>
        <v>2.806895041142595</v>
      </c>
      <c r="O2810" s="42">
        <f>IF(Tabela1[[#This Row],[Entry]]=$B$1,Tabela1[[#This Row],[real]],Tabela1[[#This Row],[L]]/($B$1-Tabela1[[#This Row],[Entry]]))</f>
        <v>2.7824279805321779</v>
      </c>
      <c r="P2810" s="115">
        <v>879.64510864246586</v>
      </c>
      <c r="Q2810" s="43">
        <f>MIN(500,$B$1-Tabela1[[#This Row],[Entry]])</f>
        <v>500</v>
      </c>
      <c r="R2810" s="41">
        <f>(0.25-Tabela1[[#This Row],[days]]/2000)*$L$2+(Tabela1[[#This Row],[days]]/2000+0.75)*(IF(Tabela1[[#This Row],[real]]&gt;Tabela1[[#This Row],[AV2]],0.4*Tabela1[[#This Row],[real]]+0.6*Tabela1[[#This Row],[AV2]],Tabela1[[#This Row],[AV2]]))</f>
        <v>2.8248534997725319</v>
      </c>
      <c r="S2810" s="42">
        <f>Tabela1[[#This Row],[real]]-Tabela1[[#This Row],[AV2]]</f>
        <v>4.4896146574841644E-2</v>
      </c>
      <c r="T2810" s="64">
        <f>Tabela1[[#This Row],[real]]/Tabela1[[#This Row],[AV2]]</f>
        <v>1.0159949502623959</v>
      </c>
      <c r="U2810" s="168">
        <v>42877</v>
      </c>
      <c r="V2810" s="191" t="s">
        <v>4055</v>
      </c>
    </row>
    <row r="2811" spans="1:22" x14ac:dyDescent="0.2">
      <c r="A2811" s="65">
        <v>10128</v>
      </c>
      <c r="B2811" s="65" t="s">
        <v>1563</v>
      </c>
      <c r="C2811" s="65" t="s">
        <v>2594</v>
      </c>
      <c r="D2811" s="39"/>
      <c r="E2811" s="41">
        <v>2.9661483316778656</v>
      </c>
      <c r="F2811" s="116">
        <v>1968</v>
      </c>
      <c r="G28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1" s="39"/>
      <c r="I2811" s="41">
        <v>0.64999999999999991</v>
      </c>
      <c r="J2811" s="23">
        <f>(Tabela1[[#This Row],[real]]-1)^3/Tabela1[[#This Row],[Z]]*0.00002</f>
        <v>2.3386513233836399E-4</v>
      </c>
      <c r="K2811" s="66">
        <v>2662.2936147033711</v>
      </c>
      <c r="L2811" s="66">
        <v>4560.2548576398503</v>
      </c>
      <c r="M2811" s="67">
        <v>42409</v>
      </c>
      <c r="N2811" s="22">
        <f>IF(Tabela1[[#This Row],[Entry]]=$B$1,Tabela1[[#This Row],[real]],Tabela1[[#This Row],[L2]]/Tabela1[[#This Row],[days2]])</f>
        <v>3.0265542189076933</v>
      </c>
      <c r="O2811" s="42">
        <f>IF(Tabela1[[#This Row],[Entry]]=$B$1,Tabela1[[#This Row],[real]],Tabela1[[#This Row],[L]]/($B$1-Tabela1[[#This Row],[Entry]]))</f>
        <v>3.0260483461445591</v>
      </c>
      <c r="P2811" s="115">
        <v>879.64510864246586</v>
      </c>
      <c r="Q2811" s="43">
        <f>MIN(500,$B$1-Tabela1[[#This Row],[Entry]])</f>
        <v>500</v>
      </c>
      <c r="R2811" s="41">
        <f>(0.25-Tabela1[[#This Row],[days]]/2000)*$L$2+(Tabela1[[#This Row],[days]]/2000+0.75)*(IF(Tabela1[[#This Row],[real]]&gt;Tabela1[[#This Row],[AV2]],0.4*Tabela1[[#This Row],[real]]+0.6*Tabela1[[#This Row],[AV2]],Tabela1[[#This Row],[AV2]]))</f>
        <v>3.0265542189076933</v>
      </c>
      <c r="S2811" s="42">
        <f>Tabela1[[#This Row],[real]]-Tabela1[[#This Row],[AV2]]</f>
        <v>-6.0405887229827648E-2</v>
      </c>
      <c r="T2811" s="64">
        <f>Tabela1[[#This Row],[real]]/Tabela1[[#This Row],[AV2]]</f>
        <v>0.98004136623343607</v>
      </c>
      <c r="U2811" s="172">
        <v>42876</v>
      </c>
      <c r="V2811" s="191" t="s">
        <v>4369</v>
      </c>
    </row>
    <row r="2812" spans="1:22" x14ac:dyDescent="0.2">
      <c r="A2812" s="65">
        <v>2947124</v>
      </c>
      <c r="B2812" s="65" t="s">
        <v>1342</v>
      </c>
      <c r="C2812" s="65" t="s">
        <v>1343</v>
      </c>
      <c r="D2812" s="39"/>
      <c r="E2812" s="41">
        <v>2.9580401660170548</v>
      </c>
      <c r="F2812" s="116">
        <v>2010</v>
      </c>
      <c r="G28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2" s="39"/>
      <c r="I2812" s="41">
        <v>0.49</v>
      </c>
      <c r="J2812" s="23">
        <f>(Tabela1[[#This Row],[real]]-1)^3/Tabela1[[#This Row],[Z]]*0.00002</f>
        <v>3.0640701561499044E-4</v>
      </c>
      <c r="K2812" s="66">
        <v>2582.540192677624</v>
      </c>
      <c r="L2812" s="66">
        <v>4383.0070522330743</v>
      </c>
      <c r="M2812" s="67">
        <v>42409</v>
      </c>
      <c r="N2812" s="22">
        <f>IF(Tabela1[[#This Row],[Entry]]=$B$1,Tabela1[[#This Row],[real]],Tabela1[[#This Row],[L2]]/Tabela1[[#This Row],[days2]])</f>
        <v>2.9358887661675208</v>
      </c>
      <c r="O2812" s="42">
        <f>IF(Tabela1[[#This Row],[Entry]]=$B$1,Tabela1[[#This Row],[real]],Tabela1[[#This Row],[L]]/($B$1-Tabela1[[#This Row],[Entry]]))</f>
        <v>2.9084320187346213</v>
      </c>
      <c r="P2812" s="115">
        <v>879.64510864246586</v>
      </c>
      <c r="Q2812" s="43">
        <f>MIN(500,$B$1-Tabela1[[#This Row],[Entry]])</f>
        <v>500</v>
      </c>
      <c r="R2812" s="41">
        <f>(0.25-Tabela1[[#This Row],[days]]/2000)*$L$2+(Tabela1[[#This Row],[days]]/2000+0.75)*(IF(Tabela1[[#This Row],[real]]&gt;Tabela1[[#This Row],[AV2]],0.4*Tabela1[[#This Row],[real]]+0.6*Tabela1[[#This Row],[AV2]],Tabela1[[#This Row],[AV2]]))</f>
        <v>2.9447493261073343</v>
      </c>
      <c r="S2812" s="42">
        <f>Tabela1[[#This Row],[real]]-Tabela1[[#This Row],[AV2]]</f>
        <v>2.2151399849533959E-2</v>
      </c>
      <c r="T2812" s="64">
        <f>Tabela1[[#This Row],[real]]/Tabela1[[#This Row],[AV2]]</f>
        <v>1.0075450405699293</v>
      </c>
      <c r="U2812" s="168">
        <v>42874</v>
      </c>
      <c r="V2812" s="191" t="s">
        <v>5183</v>
      </c>
    </row>
    <row r="2813" spans="1:22" x14ac:dyDescent="0.2">
      <c r="A2813" s="65">
        <v>716587</v>
      </c>
      <c r="B2813" s="65" t="s">
        <v>57</v>
      </c>
      <c r="C2813" s="65" t="s">
        <v>1515</v>
      </c>
      <c r="D2813" s="39"/>
      <c r="E2813" s="41">
        <v>2.9435217531413587</v>
      </c>
      <c r="F2813" s="116">
        <v>2007</v>
      </c>
      <c r="G28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3" s="39"/>
      <c r="I2813" s="41">
        <v>0.74999999999999989</v>
      </c>
      <c r="J2813" s="23">
        <f>(Tabela1[[#This Row],[real]]-1)^3/Tabela1[[#This Row],[Z]]*0.00002</f>
        <v>1.9576585701399623E-4</v>
      </c>
      <c r="K2813" s="66">
        <v>2632.590385449862</v>
      </c>
      <c r="L2813" s="66">
        <v>4509.493371505393</v>
      </c>
      <c r="M2813" s="67">
        <v>42409</v>
      </c>
      <c r="N2813" s="22">
        <f>IF(Tabela1[[#This Row],[Entry]]=$B$1,Tabela1[[#This Row],[real]],Tabela1[[#This Row],[L2]]/Tabela1[[#This Row],[days2]])</f>
        <v>2.9927869314395124</v>
      </c>
      <c r="O2813" s="42">
        <f>IF(Tabela1[[#This Row],[Entry]]=$B$1,Tabela1[[#This Row],[real]],Tabela1[[#This Row],[L]]/($B$1-Tabela1[[#This Row],[Entry]]))</f>
        <v>2.9923645464534792</v>
      </c>
      <c r="P2813" s="115">
        <v>879.64510864246586</v>
      </c>
      <c r="Q2813" s="43">
        <f>MIN(500,$B$1-Tabela1[[#This Row],[Entry]])</f>
        <v>500</v>
      </c>
      <c r="R2813" s="41">
        <f>(0.25-Tabela1[[#This Row],[days]]/2000)*$L$2+(Tabela1[[#This Row],[days]]/2000+0.75)*(IF(Tabela1[[#This Row],[real]]&gt;Tabela1[[#This Row],[AV2]],0.4*Tabela1[[#This Row],[real]]+0.6*Tabela1[[#This Row],[AV2]],Tabela1[[#This Row],[AV2]]))</f>
        <v>2.9927869314395124</v>
      </c>
      <c r="S2813" s="42">
        <f>Tabela1[[#This Row],[real]]-Tabela1[[#This Row],[AV2]]</f>
        <v>-4.9265178298153689E-2</v>
      </c>
      <c r="T2813" s="64">
        <f>Tabela1[[#This Row],[real]]/Tabela1[[#This Row],[AV2]]</f>
        <v>0.98353869506024028</v>
      </c>
      <c r="U2813" s="168">
        <v>42872</v>
      </c>
      <c r="V2813" s="191" t="s">
        <v>4004</v>
      </c>
    </row>
    <row r="2814" spans="1:22" x14ac:dyDescent="0.2">
      <c r="A2814" s="65">
        <v>191379</v>
      </c>
      <c r="B2814" s="65" t="s">
        <v>1427</v>
      </c>
      <c r="C2814" s="65" t="s">
        <v>2383</v>
      </c>
      <c r="D2814" s="39"/>
      <c r="E2814" s="41">
        <v>2.6674264913229857</v>
      </c>
      <c r="F2814" s="116">
        <v>2004</v>
      </c>
      <c r="G28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4" s="39"/>
      <c r="I2814" s="41">
        <v>0.66999999999999993</v>
      </c>
      <c r="J2814" s="23">
        <f>(Tabela1[[#This Row],[real]]-1)^3/Tabela1[[#This Row],[Z]]*0.00002</f>
        <v>1.3838699668274138E-4</v>
      </c>
      <c r="K2814" s="66">
        <v>2431.413467738259</v>
      </c>
      <c r="L2814" s="66">
        <v>4189.0850614142128</v>
      </c>
      <c r="M2814" s="67">
        <v>42409</v>
      </c>
      <c r="N2814" s="22">
        <f>IF(Tabela1[[#This Row],[Entry]]=$B$1,Tabela1[[#This Row],[real]],Tabela1[[#This Row],[L2]]/Tabela1[[#This Row],[days2]])</f>
        <v>2.7640845652977006</v>
      </c>
      <c r="O2814" s="42">
        <f>IF(Tabela1[[#This Row],[Entry]]=$B$1,Tabela1[[#This Row],[real]],Tabela1[[#This Row],[L]]/($B$1-Tabela1[[#This Row],[Entry]]))</f>
        <v>2.7797512020001411</v>
      </c>
      <c r="P2814" s="115">
        <v>879.64510864246586</v>
      </c>
      <c r="Q2814" s="43">
        <f>MIN(500,$B$1-Tabela1[[#This Row],[Entry]])</f>
        <v>500</v>
      </c>
      <c r="R2814" s="41">
        <f>(0.25-Tabela1[[#This Row],[days]]/2000)*$L$2+(Tabela1[[#This Row],[days]]/2000+0.75)*(IF(Tabela1[[#This Row],[real]]&gt;Tabela1[[#This Row],[AV2]],0.4*Tabela1[[#This Row],[real]]+0.6*Tabela1[[#This Row],[AV2]],Tabela1[[#This Row],[AV2]]))</f>
        <v>2.7640845652977006</v>
      </c>
      <c r="S2814" s="42">
        <f>Tabela1[[#This Row],[real]]-Tabela1[[#This Row],[AV2]]</f>
        <v>-9.6658073974714931E-2</v>
      </c>
      <c r="T2814" s="64">
        <f>Tabela1[[#This Row],[real]]/Tabela1[[#This Row],[AV2]]</f>
        <v>0.96503071027991338</v>
      </c>
      <c r="U2814" s="168">
        <v>42871</v>
      </c>
      <c r="V2814" s="191" t="s">
        <v>4456</v>
      </c>
    </row>
    <row r="2815" spans="1:22" x14ac:dyDescent="0.2">
      <c r="A2815" s="65">
        <v>14236</v>
      </c>
      <c r="B2815" s="65" t="s">
        <v>555</v>
      </c>
      <c r="C2815" s="65" t="s">
        <v>729</v>
      </c>
      <c r="D2815" s="39"/>
      <c r="E2815" s="41">
        <v>2.7747711119672558</v>
      </c>
      <c r="F2815" s="116">
        <v>1999</v>
      </c>
      <c r="G28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5" s="39"/>
      <c r="I2815" s="41">
        <v>0.52999999999999992</v>
      </c>
      <c r="J2815" s="23">
        <f>(Tabela1[[#This Row],[real]]-1)^3/Tabela1[[#This Row],[Z]]*0.00002</f>
        <v>2.1095080124108816E-4</v>
      </c>
      <c r="K2815" s="66">
        <v>2592.1675298565879</v>
      </c>
      <c r="L2815" s="66">
        <v>4485.3501880027261</v>
      </c>
      <c r="M2815" s="67">
        <v>42409</v>
      </c>
      <c r="N2815" s="22">
        <f>IF(Tabela1[[#This Row],[Entry]]=$B$1,Tabela1[[#This Row],[real]],Tabela1[[#This Row],[L2]]/Tabela1[[#This Row],[days2]])</f>
        <v>2.946833335840422</v>
      </c>
      <c r="O2815" s="42">
        <f>IF(Tabela1[[#This Row],[Entry]]=$B$1,Tabela1[[#This Row],[real]],Tabela1[[#This Row],[L]]/($B$1-Tabela1[[#This Row],[Entry]]))</f>
        <v>2.9763438540164073</v>
      </c>
      <c r="P2815" s="115">
        <v>879.64510864246586</v>
      </c>
      <c r="Q2815" s="43">
        <f>MIN(500,$B$1-Tabela1[[#This Row],[Entry]])</f>
        <v>500</v>
      </c>
      <c r="R2815" s="41">
        <f>(0.25-Tabela1[[#This Row],[days]]/2000)*$L$2+(Tabela1[[#This Row],[days]]/2000+0.75)*(IF(Tabela1[[#This Row],[real]]&gt;Tabela1[[#This Row],[AV2]],0.4*Tabela1[[#This Row],[real]]+0.6*Tabela1[[#This Row],[AV2]],Tabela1[[#This Row],[AV2]]))</f>
        <v>2.946833335840422</v>
      </c>
      <c r="S2815" s="42">
        <f>Tabela1[[#This Row],[real]]-Tabela1[[#This Row],[AV2]]</f>
        <v>-0.17206222387316616</v>
      </c>
      <c r="T2815" s="64">
        <f>Tabela1[[#This Row],[real]]/Tabela1[[#This Row],[AV2]]</f>
        <v>0.94161114516369659</v>
      </c>
      <c r="U2815" s="168">
        <v>42868</v>
      </c>
      <c r="V2815" s="191" t="s">
        <v>3984</v>
      </c>
    </row>
    <row r="2816" spans="1:22" x14ac:dyDescent="0.2">
      <c r="A2816" s="65">
        <v>4520</v>
      </c>
      <c r="B2816" s="65" t="s">
        <v>3811</v>
      </c>
      <c r="C2816" s="65" t="s">
        <v>2020</v>
      </c>
      <c r="D2816" s="39"/>
      <c r="E2816" s="41">
        <v>2.8779339619544309</v>
      </c>
      <c r="F2816" s="116">
        <v>1994</v>
      </c>
      <c r="G28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6" s="39"/>
      <c r="I2816" s="41">
        <v>0.66999999999999993</v>
      </c>
      <c r="J2816" s="23">
        <f>(Tabela1[[#This Row],[real]]-1)^3/Tabela1[[#This Row],[Z]]*0.00002</f>
        <v>1.9769520749226242E-4</v>
      </c>
      <c r="K2816" s="66">
        <v>2489.0071977442685</v>
      </c>
      <c r="L2816" s="66">
        <v>4225.2988177275702</v>
      </c>
      <c r="M2816" s="67">
        <v>42409</v>
      </c>
      <c r="N2816" s="22">
        <f>IF(Tabela1[[#This Row],[Entry]]=$B$1,Tabela1[[#This Row],[real]],Tabela1[[#This Row],[L2]]/Tabela1[[#This Row],[days2]])</f>
        <v>2.8295583904121182</v>
      </c>
      <c r="O2816" s="42">
        <f>IF(Tabela1[[#This Row],[Entry]]=$B$1,Tabela1[[#This Row],[real]],Tabela1[[#This Row],[L]]/($B$1-Tabela1[[#This Row],[Entry]]))</f>
        <v>2.8037815645172994</v>
      </c>
      <c r="P2816" s="115">
        <v>879.64510864246586</v>
      </c>
      <c r="Q2816" s="43">
        <f>MIN(500,$B$1-Tabela1[[#This Row],[Entry]])</f>
        <v>500</v>
      </c>
      <c r="R2816" s="41">
        <f>(0.25-Tabela1[[#This Row],[days]]/2000)*$L$2+(Tabela1[[#This Row],[days]]/2000+0.75)*(IF(Tabela1[[#This Row],[real]]&gt;Tabela1[[#This Row],[AV2]],0.4*Tabela1[[#This Row],[real]]+0.6*Tabela1[[#This Row],[AV2]],Tabela1[[#This Row],[AV2]]))</f>
        <v>2.8489086190290429</v>
      </c>
      <c r="S2816" s="42">
        <f>Tabela1[[#This Row],[real]]-Tabela1[[#This Row],[AV2]]</f>
        <v>4.8375571542312645E-2</v>
      </c>
      <c r="T2816" s="64">
        <f>Tabela1[[#This Row],[real]]/Tabela1[[#This Row],[AV2]]</f>
        <v>1.0170965093727107</v>
      </c>
      <c r="U2816" s="168">
        <v>42867</v>
      </c>
      <c r="V2816" s="191" t="s">
        <v>5195</v>
      </c>
    </row>
    <row r="2817" spans="1:22" x14ac:dyDescent="0.2">
      <c r="A2817" s="65">
        <v>4352466</v>
      </c>
      <c r="B2817" s="65" t="s">
        <v>3797</v>
      </c>
      <c r="C2817" s="65" t="s">
        <v>2504</v>
      </c>
      <c r="D2817" s="39"/>
      <c r="E2817" s="41">
        <v>2.8813193520116784</v>
      </c>
      <c r="F2817" s="116">
        <v>2013</v>
      </c>
      <c r="G28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7" s="39"/>
      <c r="I2817" s="41">
        <v>0.5</v>
      </c>
      <c r="J2817" s="23">
        <f>(Tabela1[[#This Row],[real]]-1)^3/Tabela1[[#This Row],[Z]]*0.00002</f>
        <v>2.663468469214757E-4</v>
      </c>
      <c r="K2817" s="66">
        <v>2576.2400364310852</v>
      </c>
      <c r="L2817" s="66">
        <v>4404.2923140534167</v>
      </c>
      <c r="M2817" s="67">
        <v>42409</v>
      </c>
      <c r="N2817" s="22">
        <f>IF(Tabela1[[#This Row],[Entry]]=$B$1,Tabela1[[#This Row],[real]],Tabela1[[#This Row],[L2]]/Tabela1[[#This Row],[days2]])</f>
        <v>2.9287266093105795</v>
      </c>
      <c r="O2817" s="42">
        <f>IF(Tabela1[[#This Row],[Entry]]=$B$1,Tabela1[[#This Row],[real]],Tabela1[[#This Row],[L]]/($B$1-Tabela1[[#This Row],[Entry]]))</f>
        <v>2.9225562800619884</v>
      </c>
      <c r="P2817" s="115">
        <v>879.64510864246586</v>
      </c>
      <c r="Q2817" s="43">
        <f>MIN(500,$B$1-Tabela1[[#This Row],[Entry]])</f>
        <v>500</v>
      </c>
      <c r="R2817" s="41">
        <f>(0.25-Tabela1[[#This Row],[days]]/2000)*$L$2+(Tabela1[[#This Row],[days]]/2000+0.75)*(IF(Tabela1[[#This Row],[real]]&gt;Tabela1[[#This Row],[AV2]],0.4*Tabela1[[#This Row],[real]]+0.6*Tabela1[[#This Row],[AV2]],Tabela1[[#This Row],[AV2]]))</f>
        <v>2.9287266093105795</v>
      </c>
      <c r="S2817" s="42">
        <f>Tabela1[[#This Row],[real]]-Tabela1[[#This Row],[AV2]]</f>
        <v>-4.7407257298901051E-2</v>
      </c>
      <c r="T2817" s="64">
        <f>Tabela1[[#This Row],[real]]/Tabela1[[#This Row],[AV2]]</f>
        <v>0.98381301376912722</v>
      </c>
      <c r="U2817" s="168">
        <v>42866</v>
      </c>
      <c r="V2817" s="191" t="s">
        <v>4703</v>
      </c>
    </row>
    <row r="2818" spans="1:22" x14ac:dyDescent="0.2">
      <c r="A2818" s="65">
        <v>15910</v>
      </c>
      <c r="B2818" s="65" t="s">
        <v>581</v>
      </c>
      <c r="C2818" s="65" t="s">
        <v>582</v>
      </c>
      <c r="D2818" s="39"/>
      <c r="E2818" s="41">
        <v>2.8497751182396795</v>
      </c>
      <c r="F2818" s="116">
        <v>1986</v>
      </c>
      <c r="G28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8" s="39"/>
      <c r="I2818" s="41">
        <v>0.49</v>
      </c>
      <c r="J2818" s="23">
        <f>(Tabela1[[#This Row],[real]]-1)^3/Tabela1[[#This Row],[Z]]*0.00002</f>
        <v>2.583394411097168E-4</v>
      </c>
      <c r="K2818" s="66">
        <v>2590.0357201685533</v>
      </c>
      <c r="L2818" s="66">
        <v>4447.4435309621895</v>
      </c>
      <c r="M2818" s="67">
        <v>42409</v>
      </c>
      <c r="N2818" s="22">
        <f>IF(Tabela1[[#This Row],[Entry]]=$B$1,Tabela1[[#This Row],[real]],Tabela1[[#This Row],[L2]]/Tabela1[[#This Row],[days2]])</f>
        <v>2.9444098474732501</v>
      </c>
      <c r="O2818" s="42">
        <f>IF(Tabela1[[#This Row],[Entry]]=$B$1,Tabela1[[#This Row],[real]],Tabela1[[#This Row],[L]]/($B$1-Tabela1[[#This Row],[Entry]]))</f>
        <v>2.9511901333524815</v>
      </c>
      <c r="P2818" s="115">
        <v>879.64510864246586</v>
      </c>
      <c r="Q2818" s="43">
        <f>MIN(500,$B$1-Tabela1[[#This Row],[Entry]])</f>
        <v>500</v>
      </c>
      <c r="R2818" s="41">
        <f>(0.25-Tabela1[[#This Row],[days]]/2000)*$L$2+(Tabela1[[#This Row],[days]]/2000+0.75)*(IF(Tabela1[[#This Row],[real]]&gt;Tabela1[[#This Row],[AV2]],0.4*Tabela1[[#This Row],[real]]+0.6*Tabela1[[#This Row],[AV2]],Tabela1[[#This Row],[AV2]]))</f>
        <v>2.9444098474732501</v>
      </c>
      <c r="S2818" s="42">
        <f>Tabela1[[#This Row],[real]]-Tabela1[[#This Row],[AV2]]</f>
        <v>-9.4634729233570525E-2</v>
      </c>
      <c r="T2818" s="64">
        <f>Tabela1[[#This Row],[real]]/Tabela1[[#This Row],[AV2]]</f>
        <v>0.96785952563133104</v>
      </c>
      <c r="U2818" s="168">
        <v>42864</v>
      </c>
      <c r="V2818" s="191" t="s">
        <v>4504</v>
      </c>
    </row>
    <row r="2819" spans="1:22" x14ac:dyDescent="0.2">
      <c r="A2819" s="65">
        <v>996</v>
      </c>
      <c r="B2819" s="65" t="s">
        <v>2509</v>
      </c>
      <c r="C2819" s="65" t="s">
        <v>695</v>
      </c>
      <c r="D2819" s="39"/>
      <c r="E2819" s="41">
        <v>2.9211896755501812</v>
      </c>
      <c r="F2819" s="116">
        <v>1972</v>
      </c>
      <c r="G28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19" s="39"/>
      <c r="I2819" s="41">
        <v>0.47999999999999987</v>
      </c>
      <c r="J2819" s="23">
        <f>(Tabela1[[#This Row],[real]]-1)^3/Tabela1[[#This Row],[Z]]*0.00002</f>
        <v>2.9546054224238066E-4</v>
      </c>
      <c r="K2819" s="66">
        <v>2718.5173785937291</v>
      </c>
      <c r="L2819" s="66">
        <v>4691.922963934252</v>
      </c>
      <c r="M2819" s="67">
        <v>42409</v>
      </c>
      <c r="N2819" s="22">
        <f>IF(Tabela1[[#This Row],[Entry]]=$B$1,Tabela1[[#This Row],[real]],Tabela1[[#This Row],[L2]]/Tabela1[[#This Row],[days2]])</f>
        <v>3.0904706362650596</v>
      </c>
      <c r="O2819" s="42">
        <f>IF(Tabela1[[#This Row],[Entry]]=$B$1,Tabela1[[#This Row],[real]],Tabela1[[#This Row],[L]]/($B$1-Tabela1[[#This Row],[Entry]]))</f>
        <v>3.1134193523120453</v>
      </c>
      <c r="P2819" s="115">
        <v>879.64510864246586</v>
      </c>
      <c r="Q2819" s="43">
        <f>MIN(500,$B$1-Tabela1[[#This Row],[Entry]])</f>
        <v>500</v>
      </c>
      <c r="R2819" s="41">
        <f>(0.25-Tabela1[[#This Row],[days]]/2000)*$L$2+(Tabela1[[#This Row],[days]]/2000+0.75)*(IF(Tabela1[[#This Row],[real]]&gt;Tabela1[[#This Row],[AV2]],0.4*Tabela1[[#This Row],[real]]+0.6*Tabela1[[#This Row],[AV2]],Tabela1[[#This Row],[AV2]]))</f>
        <v>3.0904706362650596</v>
      </c>
      <c r="S2819" s="42">
        <f>Tabela1[[#This Row],[real]]-Tabela1[[#This Row],[AV2]]</f>
        <v>-0.16928096071487841</v>
      </c>
      <c r="T2819" s="64">
        <f>Tabela1[[#This Row],[real]]/Tabela1[[#This Row],[AV2]]</f>
        <v>0.9452248603405401</v>
      </c>
      <c r="U2819" s="168">
        <v>42863</v>
      </c>
      <c r="V2819" s="191" t="s">
        <v>4392</v>
      </c>
    </row>
    <row r="2820" spans="1:22" x14ac:dyDescent="0.2">
      <c r="A2820" s="65">
        <v>2567375</v>
      </c>
      <c r="B2820" s="65" t="s">
        <v>2255</v>
      </c>
      <c r="C2820" s="65" t="s">
        <v>1099</v>
      </c>
      <c r="D2820" s="39"/>
      <c r="E2820" s="41">
        <v>2.9782971600724335</v>
      </c>
      <c r="F2820" s="116">
        <v>2010</v>
      </c>
      <c r="G28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0" s="39"/>
      <c r="I2820" s="41">
        <v>0.6</v>
      </c>
      <c r="J2820" s="23">
        <f>(Tabela1[[#This Row],[real]]-1)^3/Tabela1[[#This Row],[Z]]*0.00002</f>
        <v>2.5807939260364418E-4</v>
      </c>
      <c r="K2820" s="66">
        <v>2587.3299525966295</v>
      </c>
      <c r="L2820" s="66">
        <v>4391.6462433498136</v>
      </c>
      <c r="M2820" s="67">
        <v>42409</v>
      </c>
      <c r="N2820" s="22">
        <f>IF(Tabela1[[#This Row],[Entry]]=$B$1,Tabela1[[#This Row],[real]],Tabela1[[#This Row],[L2]]/Tabela1[[#This Row],[days2]])</f>
        <v>2.9413338710989829</v>
      </c>
      <c r="O2820" s="42">
        <f>IF(Tabela1[[#This Row],[Entry]]=$B$1,Tabela1[[#This Row],[real]],Tabela1[[#This Row],[L]]/($B$1-Tabela1[[#This Row],[Entry]]))</f>
        <v>2.9141647268412831</v>
      </c>
      <c r="P2820" s="115">
        <v>879.64510864246586</v>
      </c>
      <c r="Q2820" s="43">
        <f>MIN(500,$B$1-Tabela1[[#This Row],[Entry]])</f>
        <v>500</v>
      </c>
      <c r="R2820" s="41">
        <f>(0.25-Tabela1[[#This Row],[days]]/2000)*$L$2+(Tabela1[[#This Row],[days]]/2000+0.75)*(IF(Tabela1[[#This Row],[real]]&gt;Tabela1[[#This Row],[AV2]],0.4*Tabela1[[#This Row],[real]]+0.6*Tabela1[[#This Row],[AV2]],Tabela1[[#This Row],[AV2]]))</f>
        <v>2.9561191866883632</v>
      </c>
      <c r="S2820" s="42">
        <f>Tabela1[[#This Row],[real]]-Tabela1[[#This Row],[AV2]]</f>
        <v>3.6963288973450581E-2</v>
      </c>
      <c r="T2820" s="64">
        <f>Tabela1[[#This Row],[real]]/Tabela1[[#This Row],[AV2]]</f>
        <v>1.0125668457214754</v>
      </c>
      <c r="U2820" s="168">
        <v>42863</v>
      </c>
      <c r="V2820" s="191" t="s">
        <v>4321</v>
      </c>
    </row>
    <row r="2821" spans="1:22" x14ac:dyDescent="0.2">
      <c r="A2821" s="65">
        <v>9852</v>
      </c>
      <c r="B2821" s="65" t="s">
        <v>1064</v>
      </c>
      <c r="C2821" s="65" t="s">
        <v>2632</v>
      </c>
      <c r="D2821" s="39"/>
      <c r="E2821" s="41">
        <v>2.8947520229668595</v>
      </c>
      <c r="F2821" s="116">
        <v>2000</v>
      </c>
      <c r="G28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1" s="39"/>
      <c r="I2821" s="41">
        <v>0.62999999999999989</v>
      </c>
      <c r="J2821" s="23">
        <f>(Tabela1[[#This Row],[real]]-1)^3/Tabela1[[#This Row],[Z]]*0.00002</f>
        <v>2.159467063299662E-4</v>
      </c>
      <c r="K2821" s="66">
        <v>2516.9879182039513</v>
      </c>
      <c r="L2821" s="66">
        <v>4277.064435559415</v>
      </c>
      <c r="M2821" s="67">
        <v>42409</v>
      </c>
      <c r="N2821" s="22">
        <f>IF(Tabela1[[#This Row],[Entry]]=$B$1,Tabela1[[#This Row],[real]],Tabela1[[#This Row],[L2]]/Tabela1[[#This Row],[days2]])</f>
        <v>2.8613674918153702</v>
      </c>
      <c r="O2821" s="42">
        <f>IF(Tabela1[[#This Row],[Entry]]=$B$1,Tabela1[[#This Row],[real]],Tabela1[[#This Row],[L]]/($B$1-Tabela1[[#This Row],[Entry]]))</f>
        <v>2.8381316758854775</v>
      </c>
      <c r="P2821" s="115">
        <v>879.64510864246586</v>
      </c>
      <c r="Q2821" s="43">
        <f>MIN(500,$B$1-Tabela1[[#This Row],[Entry]])</f>
        <v>500</v>
      </c>
      <c r="R2821" s="41">
        <f>(0.25-Tabela1[[#This Row],[days]]/2000)*$L$2+(Tabela1[[#This Row],[days]]/2000+0.75)*(IF(Tabela1[[#This Row],[real]]&gt;Tabela1[[#This Row],[AV2]],0.4*Tabela1[[#This Row],[real]]+0.6*Tabela1[[#This Row],[AV2]],Tabela1[[#This Row],[AV2]]))</f>
        <v>2.8747213042759658</v>
      </c>
      <c r="S2821" s="42">
        <f>Tabela1[[#This Row],[real]]-Tabela1[[#This Row],[AV2]]</f>
        <v>3.3384531151489316E-2</v>
      </c>
      <c r="T2821" s="64">
        <f>Tabela1[[#This Row],[real]]/Tabela1[[#This Row],[AV2]]</f>
        <v>1.0116673343242286</v>
      </c>
      <c r="U2821" s="168">
        <v>42860</v>
      </c>
      <c r="V2821" s="191" t="s">
        <v>4809</v>
      </c>
    </row>
    <row r="2822" spans="1:22" x14ac:dyDescent="0.2">
      <c r="A2822" s="65">
        <v>13556</v>
      </c>
      <c r="B2822" s="65" t="s">
        <v>1109</v>
      </c>
      <c r="C2822" s="65" t="s">
        <v>1537</v>
      </c>
      <c r="D2822" s="39"/>
      <c r="E2822" s="41">
        <v>2.912214198600473</v>
      </c>
      <c r="F2822" s="116">
        <v>1981</v>
      </c>
      <c r="G28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2" s="39"/>
      <c r="I2822" s="41">
        <v>0.58999999999999986</v>
      </c>
      <c r="J2822" s="23">
        <f>(Tabela1[[#This Row],[real]]-1)^3/Tabela1[[#This Row],[Z]]*0.00002</f>
        <v>2.3702142226877766E-4</v>
      </c>
      <c r="K2822" s="66">
        <v>2626.590011284617</v>
      </c>
      <c r="L2822" s="66">
        <v>4504.3722735819838</v>
      </c>
      <c r="M2822" s="67">
        <v>42409</v>
      </c>
      <c r="N2822" s="22">
        <f>IF(Tabela1[[#This Row],[Entry]]=$B$1,Tabela1[[#This Row],[real]],Tabela1[[#This Row],[L2]]/Tabela1[[#This Row],[days2]])</f>
        <v>2.9859655734778849</v>
      </c>
      <c r="O2822" s="42">
        <f>IF(Tabela1[[#This Row],[Entry]]=$B$1,Tabela1[[#This Row],[real]],Tabela1[[#This Row],[L]]/($B$1-Tabela1[[#This Row],[Entry]]))</f>
        <v>2.9889663394704602</v>
      </c>
      <c r="P2822" s="115">
        <v>879.64510864246586</v>
      </c>
      <c r="Q2822" s="43">
        <f>MIN(500,$B$1-Tabela1[[#This Row],[Entry]])</f>
        <v>500</v>
      </c>
      <c r="R2822" s="41">
        <f>(0.25-Tabela1[[#This Row],[days]]/2000)*$L$2+(Tabela1[[#This Row],[days]]/2000+0.75)*(IF(Tabela1[[#This Row],[real]]&gt;Tabela1[[#This Row],[AV2]],0.4*Tabela1[[#This Row],[real]]+0.6*Tabela1[[#This Row],[AV2]],Tabela1[[#This Row],[AV2]]))</f>
        <v>2.9859655734778849</v>
      </c>
      <c r="S2822" s="42">
        <f>Tabela1[[#This Row],[real]]-Tabela1[[#This Row],[AV2]]</f>
        <v>-7.3751374877411902E-2</v>
      </c>
      <c r="T2822" s="64">
        <f>Tabela1[[#This Row],[real]]/Tabela1[[#This Row],[AV2]]</f>
        <v>0.97530066135641658</v>
      </c>
      <c r="U2822" s="172">
        <v>42860</v>
      </c>
      <c r="V2822" s="191" t="s">
        <v>3959</v>
      </c>
    </row>
    <row r="2823" spans="1:22" x14ac:dyDescent="0.2">
      <c r="A2823" s="65">
        <v>256492</v>
      </c>
      <c r="B2823" s="65" t="s">
        <v>194</v>
      </c>
      <c r="C2823" s="65" t="s">
        <v>1580</v>
      </c>
      <c r="D2823" s="39"/>
      <c r="E2823" s="41">
        <v>2.9485066383185767</v>
      </c>
      <c r="F2823" s="116">
        <v>2005</v>
      </c>
      <c r="G28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3" s="39"/>
      <c r="I2823" s="41">
        <v>0.74999999999999989</v>
      </c>
      <c r="J2823" s="23">
        <f>(Tabela1[[#This Row],[real]]-1)^3/Tabela1[[#This Row],[Z]]*0.00002</f>
        <v>1.9727606718784207E-4</v>
      </c>
      <c r="K2823" s="66">
        <v>2637.1574124106046</v>
      </c>
      <c r="L2823" s="66">
        <v>4517.0340684430275</v>
      </c>
      <c r="M2823" s="67">
        <v>42409</v>
      </c>
      <c r="N2823" s="22">
        <f>IF(Tabela1[[#This Row],[Entry]]=$B$1,Tabela1[[#This Row],[real]],Tabela1[[#This Row],[L2]]/Tabela1[[#This Row],[days2]])</f>
        <v>2.997978828621537</v>
      </c>
      <c r="O2823" s="42">
        <f>IF(Tabela1[[#This Row],[Entry]]=$B$1,Tabela1[[#This Row],[real]],Tabela1[[#This Row],[L]]/($B$1-Tabela1[[#This Row],[Entry]]))</f>
        <v>2.997368326770423</v>
      </c>
      <c r="P2823" s="115">
        <v>879.64510864246586</v>
      </c>
      <c r="Q2823" s="43">
        <f>MIN(500,$B$1-Tabela1[[#This Row],[Entry]])</f>
        <v>500</v>
      </c>
      <c r="R2823" s="41">
        <f>(0.25-Tabela1[[#This Row],[days]]/2000)*$L$2+(Tabela1[[#This Row],[days]]/2000+0.75)*(IF(Tabela1[[#This Row],[real]]&gt;Tabela1[[#This Row],[AV2]],0.4*Tabela1[[#This Row],[real]]+0.6*Tabela1[[#This Row],[AV2]],Tabela1[[#This Row],[AV2]]))</f>
        <v>2.997978828621537</v>
      </c>
      <c r="S2823" s="42">
        <f>Tabela1[[#This Row],[real]]-Tabela1[[#This Row],[AV2]]</f>
        <v>-4.9472190302960239E-2</v>
      </c>
      <c r="T2823" s="64">
        <f>Tabela1[[#This Row],[real]]/Tabela1[[#This Row],[AV2]]</f>
        <v>0.98349815221153269</v>
      </c>
      <c r="U2823" s="168">
        <v>42860</v>
      </c>
      <c r="V2823" s="191" t="s">
        <v>4601</v>
      </c>
    </row>
    <row r="2824" spans="1:22" x14ac:dyDescent="0.2">
      <c r="A2824" s="65">
        <v>1193260</v>
      </c>
      <c r="B2824" s="65" t="s">
        <v>1816</v>
      </c>
      <c r="C2824" s="65" t="s">
        <v>1817</v>
      </c>
      <c r="D2824" s="39"/>
      <c r="E2824" s="41">
        <v>3.087369483291373</v>
      </c>
      <c r="F2824" s="116">
        <v>1972</v>
      </c>
      <c r="G28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4" s="39"/>
      <c r="I2824" s="41">
        <v>0.71999999999999986</v>
      </c>
      <c r="J2824" s="23">
        <f>(Tabela1[[#This Row],[real]]-1)^3/Tabela1[[#This Row],[Z]]*0.00002</f>
        <v>2.5263614688052211E-4</v>
      </c>
      <c r="K2824" s="66">
        <v>2759.4294636569812</v>
      </c>
      <c r="L2824" s="66">
        <v>4720.9630866842281</v>
      </c>
      <c r="M2824" s="67">
        <v>42409</v>
      </c>
      <c r="N2824" s="22">
        <f>IF(Tabela1[[#This Row],[Entry]]=$B$1,Tabela1[[#This Row],[real]],Tabela1[[#This Row],[L2]]/Tabela1[[#This Row],[days2]])</f>
        <v>3.1369803987377809</v>
      </c>
      <c r="O2824" s="42">
        <f>IF(Tabela1[[#This Row],[Entry]]=$B$1,Tabela1[[#This Row],[real]],Tabela1[[#This Row],[L]]/($B$1-Tabela1[[#This Row],[Entry]]))</f>
        <v>3.1326895067579481</v>
      </c>
      <c r="P2824" s="115">
        <v>879.64510864246586</v>
      </c>
      <c r="Q2824" s="43">
        <f>MIN(500,$B$1-Tabela1[[#This Row],[Entry]])</f>
        <v>500</v>
      </c>
      <c r="R2824" s="41">
        <f>(0.25-Tabela1[[#This Row],[days]]/2000)*$L$2+(Tabela1[[#This Row],[days]]/2000+0.75)*(IF(Tabela1[[#This Row],[real]]&gt;Tabela1[[#This Row],[AV2]],0.4*Tabela1[[#This Row],[real]]+0.6*Tabela1[[#This Row],[AV2]],Tabela1[[#This Row],[AV2]]))</f>
        <v>3.1369803987377809</v>
      </c>
      <c r="S2824" s="42">
        <f>Tabela1[[#This Row],[real]]-Tabela1[[#This Row],[AV2]]</f>
        <v>-4.9610915446407944E-2</v>
      </c>
      <c r="T2824" s="64">
        <f>Tabela1[[#This Row],[real]]/Tabela1[[#This Row],[AV2]]</f>
        <v>0.98418513693411358</v>
      </c>
      <c r="U2824" s="168">
        <v>42860</v>
      </c>
      <c r="V2824" s="191" t="s">
        <v>5139</v>
      </c>
    </row>
    <row r="2825" spans="1:22" x14ac:dyDescent="0.2">
      <c r="A2825" s="65">
        <v>1134702</v>
      </c>
      <c r="B2825" s="65" t="s">
        <v>1426</v>
      </c>
      <c r="C2825" s="65" t="s">
        <v>1426</v>
      </c>
      <c r="D2825" s="39"/>
      <c r="E2825" s="41">
        <v>3.2527819687620423</v>
      </c>
      <c r="F2825" s="116">
        <v>2008</v>
      </c>
      <c r="G28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5" s="39"/>
      <c r="I2825" s="41">
        <v>0.74999999999999989</v>
      </c>
      <c r="J2825" s="23">
        <f>(Tabela1[[#This Row],[real]]-1)^3/Tabela1[[#This Row],[Z]]*0.00002</f>
        <v>3.0487809100581206E-4</v>
      </c>
      <c r="K2825" s="66">
        <v>2886.6086636192763</v>
      </c>
      <c r="L2825" s="66">
        <v>4925.1652211065675</v>
      </c>
      <c r="M2825" s="67">
        <v>42409</v>
      </c>
      <c r="N2825" s="22">
        <f>IF(Tabela1[[#This Row],[Entry]]=$B$1,Tabela1[[#This Row],[real]],Tabela1[[#This Row],[L2]]/Tabela1[[#This Row],[days2]])</f>
        <v>3.281560523964155</v>
      </c>
      <c r="O2825" s="42">
        <f>IF(Tabela1[[#This Row],[Entry]]=$B$1,Tabela1[[#This Row],[real]],Tabela1[[#This Row],[L]]/($B$1-Tabela1[[#This Row],[Entry]]))</f>
        <v>3.2681919184516044</v>
      </c>
      <c r="P2825" s="115">
        <v>879.64510864246586</v>
      </c>
      <c r="Q2825" s="43">
        <f>MIN(500,$B$1-Tabela1[[#This Row],[Entry]])</f>
        <v>500</v>
      </c>
      <c r="R2825" s="41">
        <f>(0.25-Tabela1[[#This Row],[days]]/2000)*$L$2+(Tabela1[[#This Row],[days]]/2000+0.75)*(IF(Tabela1[[#This Row],[real]]&gt;Tabela1[[#This Row],[AV2]],0.4*Tabela1[[#This Row],[real]]+0.6*Tabela1[[#This Row],[AV2]],Tabela1[[#This Row],[AV2]]))</f>
        <v>3.281560523964155</v>
      </c>
      <c r="S2825" s="42">
        <f>Tabela1[[#This Row],[real]]-Tabela1[[#This Row],[AV2]]</f>
        <v>-2.8778555202112699E-2</v>
      </c>
      <c r="T2825" s="64">
        <f>Tabela1[[#This Row],[real]]/Tabela1[[#This Row],[AV2]]</f>
        <v>0.99123022263586114</v>
      </c>
      <c r="U2825" s="172">
        <v>42860</v>
      </c>
      <c r="V2825" s="191" t="s">
        <v>4583</v>
      </c>
    </row>
    <row r="2826" spans="1:22" x14ac:dyDescent="0.2">
      <c r="A2826" s="65">
        <v>6659546</v>
      </c>
      <c r="B2826" s="65" t="s">
        <v>2805</v>
      </c>
      <c r="C2826" s="65" t="s">
        <v>2806</v>
      </c>
      <c r="D2826" s="39"/>
      <c r="E2826" s="41">
        <v>2.4410259620114618</v>
      </c>
      <c r="F2826" s="116">
        <v>2015</v>
      </c>
      <c r="G28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6" s="39"/>
      <c r="I2826" s="41">
        <v>0.5099999999999999</v>
      </c>
      <c r="J2826" s="23">
        <f>(Tabela1[[#This Row],[real]]-1)^3/Tabela1[[#This Row],[Z]]*0.00002</f>
        <v>1.1734787657978036E-4</v>
      </c>
      <c r="K2826" s="66">
        <v>2097.2757254585149</v>
      </c>
      <c r="L2826" s="66">
        <v>3559.5930902899349</v>
      </c>
      <c r="M2826" s="67">
        <v>42481</v>
      </c>
      <c r="N2826" s="22">
        <f>IF(Tabela1[[#This Row],[Entry]]=$B$1,Tabela1[[#This Row],[real]],Tabela1[[#This Row],[L2]]/Tabela1[[#This Row],[days2]])</f>
        <v>2.478500364605067</v>
      </c>
      <c r="O2826" s="42">
        <f>IF(Tabela1[[#This Row],[Entry]]=$B$1,Tabela1[[#This Row],[real]],Tabela1[[#This Row],[L]]/($B$1-Tabela1[[#This Row],[Entry]]))</f>
        <v>2.4805526761602334</v>
      </c>
      <c r="P2826" s="115">
        <v>846.18737822647131</v>
      </c>
      <c r="Q2826" s="43">
        <f>MIN(500,$B$1-Tabela1[[#This Row],[Entry]])</f>
        <v>500</v>
      </c>
      <c r="R2826" s="559">
        <f>(0.25-Tabela1[[#This Row],[days]]/2000)*$L$2+(Tabela1[[#This Row],[days]]/2000+0.75)*(IF(Tabela1[[#This Row],[real]]&gt;Tabela1[[#This Row],[AV2]],0.4*Tabela1[[#This Row],[real]]+0.6*Tabela1[[#This Row],[AV2]],Tabela1[[#This Row],[AV2]]))</f>
        <v>2.478500364605067</v>
      </c>
      <c r="S2826" s="42">
        <f>Tabela1[[#This Row],[real]]-Tabela1[[#This Row],[AV2]]</f>
        <v>-3.7474402593605127E-2</v>
      </c>
      <c r="T2826" s="64">
        <f>Tabela1[[#This Row],[real]]/Tabela1[[#This Row],[AV2]]</f>
        <v>0.98488021098210476</v>
      </c>
      <c r="U2826" s="168">
        <v>42857</v>
      </c>
      <c r="V2826" s="191" t="s">
        <v>4241</v>
      </c>
    </row>
    <row r="2827" spans="1:22" x14ac:dyDescent="0.2">
      <c r="A2827" s="65">
        <v>5565</v>
      </c>
      <c r="B2827" s="65" t="s">
        <v>2139</v>
      </c>
      <c r="C2827" s="65" t="s">
        <v>2140</v>
      </c>
      <c r="D2827" s="39"/>
      <c r="E2827" s="41">
        <v>2.9410510963402867</v>
      </c>
      <c r="F2827" s="116">
        <v>1988</v>
      </c>
      <c r="G28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7" s="39"/>
      <c r="I2827" s="41">
        <v>0.64999999999999991</v>
      </c>
      <c r="J2827" s="23">
        <f>(Tabela1[[#This Row],[real]]-1)^3/Tabela1[[#This Row],[Z]]*0.00002</f>
        <v>2.250233276823579E-4</v>
      </c>
      <c r="K2827" s="66">
        <v>2555.2376570241158</v>
      </c>
      <c r="L2827" s="66">
        <v>4340.7028424967648</v>
      </c>
      <c r="M2827" s="67">
        <v>42409</v>
      </c>
      <c r="N2827" s="22">
        <f>IF(Tabela1[[#This Row],[Entry]]=$B$1,Tabela1[[#This Row],[real]],Tabela1[[#This Row],[L2]]/Tabela1[[#This Row],[days2]])</f>
        <v>2.9048506402400736</v>
      </c>
      <c r="O2827" s="42">
        <f>IF(Tabela1[[#This Row],[Entry]]=$B$1,Tabela1[[#This Row],[real]],Tabela1[[#This Row],[L]]/($B$1-Tabela1[[#This Row],[Entry]]))</f>
        <v>2.8803602139991802</v>
      </c>
      <c r="P2827" s="115">
        <v>879.64510864246586</v>
      </c>
      <c r="Q2827" s="43">
        <f>MIN(500,$B$1-Tabela1[[#This Row],[Entry]])</f>
        <v>500</v>
      </c>
      <c r="R2827" s="41">
        <f>(0.25-Tabela1[[#This Row],[days]]/2000)*$L$2+(Tabela1[[#This Row],[days]]/2000+0.75)*(IF(Tabela1[[#This Row],[real]]&gt;Tabela1[[#This Row],[AV2]],0.4*Tabela1[[#This Row],[real]]+0.6*Tabela1[[#This Row],[AV2]],Tabela1[[#This Row],[AV2]]))</f>
        <v>2.9193308226801591</v>
      </c>
      <c r="S2827" s="42">
        <f>Tabela1[[#This Row],[real]]-Tabela1[[#This Row],[AV2]]</f>
        <v>3.6200456100213163E-2</v>
      </c>
      <c r="T2827" s="64">
        <f>Tabela1[[#This Row],[real]]/Tabela1[[#This Row],[AV2]]</f>
        <v>1.0124620714052346</v>
      </c>
      <c r="U2827" s="168">
        <v>42857</v>
      </c>
      <c r="V2827" s="191" t="s">
        <v>5186</v>
      </c>
    </row>
    <row r="2828" spans="1:22" x14ac:dyDescent="0.2">
      <c r="A2828" s="65">
        <v>12067</v>
      </c>
      <c r="B2828" s="65" t="s">
        <v>1428</v>
      </c>
      <c r="C2828" s="65" t="s">
        <v>2377</v>
      </c>
      <c r="D2828" s="39"/>
      <c r="E2828" s="41">
        <v>3.0683997637168456</v>
      </c>
      <c r="F2828" s="116">
        <v>2002</v>
      </c>
      <c r="G28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8" s="39"/>
      <c r="I2828" s="41">
        <v>0.47</v>
      </c>
      <c r="J2828" s="23">
        <f>(Tabela1[[#This Row],[real]]-1)^3/Tabela1[[#This Row],[Z]]*0.00002</f>
        <v>3.7656120599356972E-4</v>
      </c>
      <c r="K2828" s="66">
        <v>2763.6932518294416</v>
      </c>
      <c r="L2828" s="66">
        <v>4723.7664442363184</v>
      </c>
      <c r="M2828" s="67">
        <v>42409</v>
      </c>
      <c r="N2828" s="22">
        <f>IF(Tabela1[[#This Row],[Entry]]=$B$1,Tabela1[[#This Row],[real]],Tabela1[[#This Row],[L2]]/Tabela1[[#This Row],[days2]])</f>
        <v>3.1418275673635927</v>
      </c>
      <c r="O2828" s="42">
        <f>IF(Tabela1[[#This Row],[Entry]]=$B$1,Tabela1[[#This Row],[real]],Tabela1[[#This Row],[L]]/($B$1-Tabela1[[#This Row],[Entry]]))</f>
        <v>3.1345497307473913</v>
      </c>
      <c r="P2828" s="115">
        <v>879.64510864246586</v>
      </c>
      <c r="Q2828" s="43">
        <f>MIN(500,$B$1-Tabela1[[#This Row],[Entry]])</f>
        <v>500</v>
      </c>
      <c r="R2828" s="41">
        <f>(0.25-Tabela1[[#This Row],[days]]/2000)*$L$2+(Tabela1[[#This Row],[days]]/2000+0.75)*(IF(Tabela1[[#This Row],[real]]&gt;Tabela1[[#This Row],[AV2]],0.4*Tabela1[[#This Row],[real]]+0.6*Tabela1[[#This Row],[AV2]],Tabela1[[#This Row],[AV2]]))</f>
        <v>3.1418275673635927</v>
      </c>
      <c r="S2828" s="42">
        <f>Tabela1[[#This Row],[real]]-Tabela1[[#This Row],[AV2]]</f>
        <v>-7.3427803646747059E-2</v>
      </c>
      <c r="T2828" s="64">
        <f>Tabela1[[#This Row],[real]]/Tabela1[[#This Row],[AV2]]</f>
        <v>0.97662895175741216</v>
      </c>
      <c r="U2828" s="168">
        <v>42857</v>
      </c>
      <c r="V2828" s="191" t="s">
        <v>4771</v>
      </c>
    </row>
    <row r="2829" spans="1:22" x14ac:dyDescent="0.2">
      <c r="A2829" s="10">
        <v>13916</v>
      </c>
      <c r="B2829" s="10" t="s">
        <v>1865</v>
      </c>
      <c r="C2829" s="10" t="s">
        <v>1866</v>
      </c>
      <c r="E2829" s="21">
        <v>3.1921683621536823</v>
      </c>
      <c r="F2829" s="116">
        <v>1975</v>
      </c>
      <c r="G28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29" s="39"/>
      <c r="I2829" s="21">
        <v>0.61999999999999988</v>
      </c>
      <c r="J2829" s="23">
        <f>(Tabela1[[#This Row],[real]]-1)^3/Tabela1[[#This Row],[Z]]*0.00002</f>
        <v>3.3982867568259432E-4</v>
      </c>
      <c r="K2829" s="24">
        <v>2863.3565735098878</v>
      </c>
      <c r="L2829" s="66">
        <v>4894.0058626114242</v>
      </c>
      <c r="M2829" s="1">
        <v>42409</v>
      </c>
      <c r="N2829" s="22">
        <f>IF(Tabela1[[#This Row],[Entry]]=$B$1,Tabela1[[#This Row],[real]],Tabela1[[#This Row],[L2]]/Tabela1[[#This Row],[days2]])</f>
        <v>3.2551270340476672</v>
      </c>
      <c r="O2829" s="22">
        <f>IF(Tabela1[[#This Row],[Entry]]=$B$1,Tabela1[[#This Row],[real]],Tabela1[[#This Row],[L]]/($B$1-Tabela1[[#This Row],[Entry]]))</f>
        <v>3.2475155027282177</v>
      </c>
      <c r="P2829" s="35">
        <v>879.64510864246586</v>
      </c>
      <c r="Q2829" s="3">
        <f>MIN(500,$B$1-Tabela1[[#This Row],[Entry]])</f>
        <v>500</v>
      </c>
      <c r="R2829" s="21">
        <f>(0.25-Tabela1[[#This Row],[days]]/2000)*$L$2+(Tabela1[[#This Row],[days]]/2000+0.75)*(IF(Tabela1[[#This Row],[real]]&gt;Tabela1[[#This Row],[AV2]],0.4*Tabela1[[#This Row],[real]]+0.6*Tabela1[[#This Row],[AV2]],Tabela1[[#This Row],[AV2]]))</f>
        <v>3.2551270340476672</v>
      </c>
      <c r="S2829" s="22">
        <f>Tabela1[[#This Row],[real]]-Tabela1[[#This Row],[AV2]]</f>
        <v>-6.2958671893984963E-2</v>
      </c>
      <c r="T2829" s="47">
        <f>Tabela1[[#This Row],[real]]/Tabela1[[#This Row],[AV2]]</f>
        <v>0.98065861294030743</v>
      </c>
      <c r="U2829" s="172">
        <v>42857</v>
      </c>
      <c r="V2829" s="191" t="s">
        <v>4999</v>
      </c>
    </row>
    <row r="2830" spans="1:22" x14ac:dyDescent="0.2">
      <c r="A2830" s="10">
        <v>7871</v>
      </c>
      <c r="B2830" s="10" t="s">
        <v>707</v>
      </c>
      <c r="C2830" s="10" t="s">
        <v>707</v>
      </c>
      <c r="E2830" s="21">
        <v>3.0107115071011972</v>
      </c>
      <c r="F2830" s="116">
        <v>1980</v>
      </c>
      <c r="G28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0" s="39"/>
      <c r="I2830" s="21">
        <v>0.49</v>
      </c>
      <c r="J2830" s="23">
        <f>(Tabela1[[#This Row],[real]]-1)^3/Tabela1[[#This Row],[Z]]*0.00002</f>
        <v>3.3180521357225462E-4</v>
      </c>
      <c r="K2830" s="24">
        <v>2802.0853486406559</v>
      </c>
      <c r="L2830" s="66">
        <v>4832.361285574495</v>
      </c>
      <c r="M2830" s="1">
        <v>42409</v>
      </c>
      <c r="N2830" s="22">
        <f>IF(Tabela1[[#This Row],[Entry]]=$B$1,Tabela1[[#This Row],[real]],Tabela1[[#This Row],[L2]]/Tabela1[[#This Row],[days2]])</f>
        <v>3.1854725514986875</v>
      </c>
      <c r="O2830" s="22">
        <f>IF(Tabela1[[#This Row],[Entry]]=$B$1,Tabela1[[#This Row],[real]],Tabela1[[#This Row],[L]]/($B$1-Tabela1[[#This Row],[Entry]]))</f>
        <v>3.2066100103347677</v>
      </c>
      <c r="P2830" s="35">
        <v>879.64510864246586</v>
      </c>
      <c r="Q2830" s="3">
        <f>MIN(500,$B$1-Tabela1[[#This Row],[Entry]])</f>
        <v>500</v>
      </c>
      <c r="R2830" s="21">
        <f>(0.25-Tabela1[[#This Row],[days]]/2000)*$L$2+(Tabela1[[#This Row],[days]]/2000+0.75)*(IF(Tabela1[[#This Row],[real]]&gt;Tabela1[[#This Row],[AV2]],0.4*Tabela1[[#This Row],[real]]+0.6*Tabela1[[#This Row],[AV2]],Tabela1[[#This Row],[AV2]]))</f>
        <v>3.1854725514986875</v>
      </c>
      <c r="S2830" s="22">
        <f>Tabela1[[#This Row],[real]]-Tabela1[[#This Row],[AV2]]</f>
        <v>-0.17476104439749029</v>
      </c>
      <c r="T2830" s="47">
        <f>Tabela1[[#This Row],[real]]/Tabela1[[#This Row],[AV2]]</f>
        <v>0.94513811010072291</v>
      </c>
      <c r="U2830" s="172">
        <v>42856</v>
      </c>
      <c r="V2830" s="191" t="s">
        <v>5058</v>
      </c>
    </row>
    <row r="2831" spans="1:22" x14ac:dyDescent="0.2">
      <c r="A2831" s="65">
        <v>5744152</v>
      </c>
      <c r="B2831" s="65" t="s">
        <v>687</v>
      </c>
      <c r="C2831" s="65" t="s">
        <v>688</v>
      </c>
      <c r="D2831" s="39"/>
      <c r="E2831" s="41">
        <v>3.0266467085343405</v>
      </c>
      <c r="F2831" s="116">
        <v>2014</v>
      </c>
      <c r="G28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1" s="39"/>
      <c r="I2831" s="41">
        <v>0.5</v>
      </c>
      <c r="J2831" s="23">
        <f>(Tabela1[[#This Row],[real]]-1)^3/Tabela1[[#This Row],[Z]]*0.00002</f>
        <v>3.3296158821135365E-4</v>
      </c>
      <c r="K2831" s="66">
        <v>2804.3007105509582</v>
      </c>
      <c r="L2831" s="66">
        <v>4832.2602156019639</v>
      </c>
      <c r="M2831" s="67">
        <v>42409</v>
      </c>
      <c r="N2831" s="22">
        <f>IF(Tabela1[[#This Row],[Entry]]=$B$1,Tabela1[[#This Row],[real]],Tabela1[[#This Row],[L2]]/Tabela1[[#This Row],[days2]])</f>
        <v>3.1879910238786695</v>
      </c>
      <c r="O2831" s="42">
        <f>IF(Tabela1[[#This Row],[Entry]]=$B$1,Tabela1[[#This Row],[real]],Tabela1[[#This Row],[L]]/($B$1-Tabela1[[#This Row],[Entry]]))</f>
        <v>3.2065429433324244</v>
      </c>
      <c r="P2831" s="115">
        <v>879.64510864246586</v>
      </c>
      <c r="Q2831" s="43">
        <f>MIN(500,$B$1-Tabela1[[#This Row],[Entry]])</f>
        <v>500</v>
      </c>
      <c r="R2831" s="41">
        <f>(0.25-Tabela1[[#This Row],[days]]/2000)*$L$2+(Tabela1[[#This Row],[days]]/2000+0.75)*(IF(Tabela1[[#This Row],[real]]&gt;Tabela1[[#This Row],[AV2]],0.4*Tabela1[[#This Row],[real]]+0.6*Tabela1[[#This Row],[AV2]],Tabela1[[#This Row],[AV2]]))</f>
        <v>3.1879910238786695</v>
      </c>
      <c r="S2831" s="42">
        <f>Tabela1[[#This Row],[real]]-Tabela1[[#This Row],[AV2]]</f>
        <v>-0.16134431534432903</v>
      </c>
      <c r="T2831" s="64">
        <f>Tabela1[[#This Row],[real]]/Tabela1[[#This Row],[AV2]]</f>
        <v>0.94938997188642349</v>
      </c>
      <c r="U2831" s="168">
        <v>42856</v>
      </c>
      <c r="V2831" s="191" t="s">
        <v>4008</v>
      </c>
    </row>
    <row r="2832" spans="1:22" x14ac:dyDescent="0.2">
      <c r="A2832" s="65">
        <v>55734</v>
      </c>
      <c r="B2832" s="65" t="s">
        <v>1629</v>
      </c>
      <c r="C2832" s="65" t="s">
        <v>2398</v>
      </c>
      <c r="D2832" s="39"/>
      <c r="E2832" s="41">
        <v>3.0535618593746547</v>
      </c>
      <c r="F2832" s="116">
        <v>2003</v>
      </c>
      <c r="G28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2" s="39"/>
      <c r="I2832" s="41">
        <v>0.61999999999999988</v>
      </c>
      <c r="J2832" s="23">
        <f>(Tabela1[[#This Row],[real]]-1)^3/Tabela1[[#This Row],[Z]]*0.00002</f>
        <v>2.7935836165594418E-4</v>
      </c>
      <c r="K2832" s="66">
        <v>2743.2949395014052</v>
      </c>
      <c r="L2832" s="66">
        <v>4696.378325427052</v>
      </c>
      <c r="M2832" s="67">
        <v>42409</v>
      </c>
      <c r="N2832" s="22">
        <f>IF(Tabela1[[#This Row],[Entry]]=$B$1,Tabela1[[#This Row],[real]],Tabela1[[#This Row],[L2]]/Tabela1[[#This Row],[days2]])</f>
        <v>3.1186383150985324</v>
      </c>
      <c r="O2832" s="42">
        <f>IF(Tabela1[[#This Row],[Entry]]=$B$1,Tabela1[[#This Row],[real]],Tabela1[[#This Row],[L]]/($B$1-Tabela1[[#This Row],[Entry]]))</f>
        <v>3.1163757965673868</v>
      </c>
      <c r="P2832" s="115">
        <v>879.64510864246586</v>
      </c>
      <c r="Q2832" s="43">
        <f>MIN(500,$B$1-Tabela1[[#This Row],[Entry]])</f>
        <v>500</v>
      </c>
      <c r="R2832" s="41">
        <f>(0.25-Tabela1[[#This Row],[days]]/2000)*$L$2+(Tabela1[[#This Row],[days]]/2000+0.75)*(IF(Tabela1[[#This Row],[real]]&gt;Tabela1[[#This Row],[AV2]],0.4*Tabela1[[#This Row],[real]]+0.6*Tabela1[[#This Row],[AV2]],Tabela1[[#This Row],[AV2]]))</f>
        <v>3.1186383150985324</v>
      </c>
      <c r="S2832" s="42">
        <f>Tabela1[[#This Row],[real]]-Tabela1[[#This Row],[AV2]]</f>
        <v>-6.5076455723877658E-2</v>
      </c>
      <c r="T2832" s="64">
        <f>Tabela1[[#This Row],[real]]/Tabela1[[#This Row],[AV2]]</f>
        <v>0.97913305451009902</v>
      </c>
      <c r="U2832" s="168">
        <v>42854</v>
      </c>
      <c r="V2832" s="191" t="s">
        <v>3941</v>
      </c>
    </row>
    <row r="2833" spans="1:22" x14ac:dyDescent="0.2">
      <c r="A2833" s="10">
        <v>1251228</v>
      </c>
      <c r="B2833" s="10" t="s">
        <v>2119</v>
      </c>
      <c r="C2833" s="10" t="s">
        <v>2118</v>
      </c>
      <c r="E2833" s="21">
        <v>2.780517772552042</v>
      </c>
      <c r="F2833" s="116">
        <v>2007</v>
      </c>
      <c r="G28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3" s="39"/>
      <c r="I2833" s="21">
        <v>0.54999999999999993</v>
      </c>
      <c r="J2833" s="23">
        <f>(Tabela1[[#This Row],[real]]-1)^3/Tabela1[[#This Row],[Z]]*0.00002</f>
        <v>2.0526090775973161E-4</v>
      </c>
      <c r="K2833" s="24">
        <v>2437.9730093690628</v>
      </c>
      <c r="L2833" s="66">
        <v>4152.692165745053</v>
      </c>
      <c r="M2833" s="1">
        <v>42409</v>
      </c>
      <c r="N2833" s="22">
        <f>IF(Tabela1[[#This Row],[Entry]]=$B$1,Tabela1[[#This Row],[real]],Tabela1[[#This Row],[L2]]/Tabela1[[#This Row],[days2]])</f>
        <v>2.7715415971919914</v>
      </c>
      <c r="O2833" s="22">
        <f>IF(Tabela1[[#This Row],[Entry]]=$B$1,Tabela1[[#This Row],[real]],Tabela1[[#This Row],[L]]/($B$1-Tabela1[[#This Row],[Entry]]))</f>
        <v>2.7556019679794646</v>
      </c>
      <c r="P2833" s="35">
        <v>879.64510864246586</v>
      </c>
      <c r="Q2833" s="3">
        <f>MIN(500,$B$1-Tabela1[[#This Row],[Entry]])</f>
        <v>500</v>
      </c>
      <c r="R2833" s="21">
        <f>(0.25-Tabela1[[#This Row],[days]]/2000)*$L$2+(Tabela1[[#This Row],[days]]/2000+0.75)*(IF(Tabela1[[#This Row],[real]]&gt;Tabela1[[#This Row],[AV2]],0.4*Tabela1[[#This Row],[real]]+0.6*Tabela1[[#This Row],[AV2]],Tabela1[[#This Row],[AV2]]))</f>
        <v>2.7751320673360116</v>
      </c>
      <c r="S2833" s="22">
        <f>Tabela1[[#This Row],[real]]-Tabela1[[#This Row],[AV2]]</f>
        <v>8.9761753600505756E-3</v>
      </c>
      <c r="T2833" s="47">
        <f>Tabela1[[#This Row],[real]]/Tabela1[[#This Row],[AV2]]</f>
        <v>1.0032386940788278</v>
      </c>
      <c r="U2833" s="172">
        <v>42851</v>
      </c>
      <c r="V2833" s="191" t="s">
        <v>4004</v>
      </c>
    </row>
    <row r="2834" spans="1:22" x14ac:dyDescent="0.2">
      <c r="A2834" s="65">
        <v>2506158</v>
      </c>
      <c r="B2834" s="65" t="s">
        <v>401</v>
      </c>
      <c r="C2834" s="65" t="s">
        <v>401</v>
      </c>
      <c r="D2834" s="39"/>
      <c r="E2834" s="41">
        <v>2.8603832945528271</v>
      </c>
      <c r="F2834" s="116">
        <v>2009</v>
      </c>
      <c r="G28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4" s="39"/>
      <c r="I2834" s="41">
        <v>0.49</v>
      </c>
      <c r="J2834" s="23">
        <f>(Tabela1[[#This Row],[real]]-1)^3/Tabela1[[#This Row],[Z]]*0.00002</f>
        <v>2.6280959009572648E-4</v>
      </c>
      <c r="K2834" s="66">
        <v>2604.4041389365411</v>
      </c>
      <c r="L2834" s="66">
        <v>4473.4166556373648</v>
      </c>
      <c r="M2834" s="67">
        <v>42409</v>
      </c>
      <c r="N2834" s="22">
        <f>IF(Tabela1[[#This Row],[Entry]]=$B$1,Tabela1[[#This Row],[real]],Tabela1[[#This Row],[L2]]/Tabela1[[#This Row],[days2]])</f>
        <v>2.96074418347628</v>
      </c>
      <c r="O2834" s="42">
        <f>IF(Tabela1[[#This Row],[Entry]]=$B$1,Tabela1[[#This Row],[real]],Tabela1[[#This Row],[L]]/($B$1-Tabela1[[#This Row],[Entry]]))</f>
        <v>2.9684251198655374</v>
      </c>
      <c r="P2834" s="115">
        <v>879.64510864246586</v>
      </c>
      <c r="Q2834" s="43">
        <f>MIN(500,$B$1-Tabela1[[#This Row],[Entry]])</f>
        <v>500</v>
      </c>
      <c r="R2834" s="41">
        <f>(0.25-Tabela1[[#This Row],[days]]/2000)*$L$2+(Tabela1[[#This Row],[days]]/2000+0.75)*(IF(Tabela1[[#This Row],[real]]&gt;Tabela1[[#This Row],[AV2]],0.4*Tabela1[[#This Row],[real]]+0.6*Tabela1[[#This Row],[AV2]],Tabela1[[#This Row],[AV2]]))</f>
        <v>2.96074418347628</v>
      </c>
      <c r="S2834" s="42">
        <f>Tabela1[[#This Row],[real]]-Tabela1[[#This Row],[AV2]]</f>
        <v>-0.10036088892345285</v>
      </c>
      <c r="T2834" s="64">
        <f>Tabela1[[#This Row],[real]]/Tabela1[[#This Row],[AV2]]</f>
        <v>0.9661028164866251</v>
      </c>
      <c r="U2834" s="172">
        <v>42851</v>
      </c>
      <c r="V2834" s="191" t="s">
        <v>4291</v>
      </c>
    </row>
    <row r="2835" spans="1:22" x14ac:dyDescent="0.2">
      <c r="A2835" s="65">
        <v>124629</v>
      </c>
      <c r="B2835" s="65" t="s">
        <v>493</v>
      </c>
      <c r="C2835" s="65" t="s">
        <v>494</v>
      </c>
      <c r="D2835" s="39"/>
      <c r="E2835" s="41">
        <v>2.6701954710671973</v>
      </c>
      <c r="F2835" s="116">
        <v>1979</v>
      </c>
      <c r="G28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5" s="39"/>
      <c r="I2835" s="41">
        <v>0.48</v>
      </c>
      <c r="J2835" s="23">
        <f>(Tabela1[[#This Row],[real]]-1)^3/Tabela1[[#This Row],[Z]]*0.00002</f>
        <v>1.9412910996717374E-4</v>
      </c>
      <c r="K2835" s="66">
        <v>2449.8967122741701</v>
      </c>
      <c r="L2835" s="66">
        <v>4221.3510496626823</v>
      </c>
      <c r="M2835" s="67">
        <v>42409</v>
      </c>
      <c r="N2835" s="22">
        <f>IF(Tabela1[[#This Row],[Entry]]=$B$1,Tabela1[[#This Row],[real]],Tabela1[[#This Row],[L2]]/Tabela1[[#This Row],[days2]])</f>
        <v>2.785096726172938</v>
      </c>
      <c r="O2835" s="42">
        <f>IF(Tabela1[[#This Row],[Entry]]=$B$1,Tabela1[[#This Row],[real]],Tabela1[[#This Row],[L]]/($B$1-Tabela1[[#This Row],[Entry]]))</f>
        <v>2.8011619440362856</v>
      </c>
      <c r="P2835" s="115">
        <v>879.64510864246586</v>
      </c>
      <c r="Q2835" s="43">
        <f>MIN(500,$B$1-Tabela1[[#This Row],[Entry]])</f>
        <v>500</v>
      </c>
      <c r="R2835" s="41">
        <f>(0.25-Tabela1[[#This Row],[days]]/2000)*$L$2+(Tabela1[[#This Row],[days]]/2000+0.75)*(IF(Tabela1[[#This Row],[real]]&gt;Tabela1[[#This Row],[AV2]],0.4*Tabela1[[#This Row],[real]]+0.6*Tabela1[[#This Row],[AV2]],Tabela1[[#This Row],[AV2]]))</f>
        <v>2.785096726172938</v>
      </c>
      <c r="S2835" s="42">
        <f>Tabela1[[#This Row],[real]]-Tabela1[[#This Row],[AV2]]</f>
        <v>-0.11490125510574067</v>
      </c>
      <c r="T2835" s="64">
        <f>Tabela1[[#This Row],[real]]/Tabela1[[#This Row],[AV2]]</f>
        <v>0.95874424969662397</v>
      </c>
      <c r="U2835" s="168">
        <v>42850</v>
      </c>
      <c r="V2835" s="191" t="s">
        <v>4281</v>
      </c>
    </row>
    <row r="2836" spans="1:22" x14ac:dyDescent="0.2">
      <c r="A2836" s="65">
        <v>360971</v>
      </c>
      <c r="B2836" s="65" t="s">
        <v>1671</v>
      </c>
      <c r="C2836" s="65" t="s">
        <v>2589</v>
      </c>
      <c r="D2836" s="39"/>
      <c r="E2836" s="41">
        <v>2.8195931703954225</v>
      </c>
      <c r="F2836" s="116">
        <v>1994</v>
      </c>
      <c r="G28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6" s="39"/>
      <c r="I2836" s="41">
        <v>0.6399999999999999</v>
      </c>
      <c r="J2836" s="23">
        <f>(Tabela1[[#This Row],[real]]-1)^3/Tabela1[[#This Row],[Z]]*0.00002</f>
        <v>1.882664423897639E-4</v>
      </c>
      <c r="K2836" s="66">
        <v>2554.8531682379062</v>
      </c>
      <c r="L2836" s="66">
        <v>4390.3367047850516</v>
      </c>
      <c r="M2836" s="67">
        <v>42409</v>
      </c>
      <c r="N2836" s="22">
        <f>IF(Tabela1[[#This Row],[Entry]]=$B$1,Tabela1[[#This Row],[real]],Tabela1[[#This Row],[L2]]/Tabela1[[#This Row],[days2]])</f>
        <v>2.9044135448905601</v>
      </c>
      <c r="O2836" s="42">
        <f>IF(Tabela1[[#This Row],[Entry]]=$B$1,Tabela1[[#This Row],[real]],Tabela1[[#This Row],[L]]/($B$1-Tabela1[[#This Row],[Entry]]))</f>
        <v>2.9132957563271744</v>
      </c>
      <c r="P2836" s="115">
        <v>879.64510864246586</v>
      </c>
      <c r="Q2836" s="43">
        <f>MIN(500,$B$1-Tabela1[[#This Row],[Entry]])</f>
        <v>500</v>
      </c>
      <c r="R2836" s="41">
        <f>(0.25-Tabela1[[#This Row],[days]]/2000)*$L$2+(Tabela1[[#This Row],[days]]/2000+0.75)*(IF(Tabela1[[#This Row],[real]]&gt;Tabela1[[#This Row],[AV2]],0.4*Tabela1[[#This Row],[real]]+0.6*Tabela1[[#This Row],[AV2]],Tabela1[[#This Row],[AV2]]))</f>
        <v>2.9044135448905601</v>
      </c>
      <c r="S2836" s="42">
        <f>Tabela1[[#This Row],[real]]-Tabela1[[#This Row],[AV2]]</f>
        <v>-8.4820374495137685E-2</v>
      </c>
      <c r="T2836" s="64">
        <f>Tabela1[[#This Row],[real]]/Tabela1[[#This Row],[AV2]]</f>
        <v>0.97079604085845361</v>
      </c>
      <c r="U2836" s="168">
        <v>42850</v>
      </c>
      <c r="V2836" s="191" t="s">
        <v>4024</v>
      </c>
    </row>
    <row r="2837" spans="1:22" x14ac:dyDescent="0.2">
      <c r="A2837" s="65">
        <v>2534696</v>
      </c>
      <c r="B2837" s="65" t="s">
        <v>1424</v>
      </c>
      <c r="C2837" s="65" t="s">
        <v>1425</v>
      </c>
      <c r="D2837" s="39"/>
      <c r="E2837" s="41">
        <v>2.8198990469948813</v>
      </c>
      <c r="F2837" s="116">
        <v>2010</v>
      </c>
      <c r="G28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7" s="39"/>
      <c r="I2837" s="41">
        <v>0.72999999999999987</v>
      </c>
      <c r="J2837" s="23">
        <f>(Tabela1[[#This Row],[real]]-1)^3/Tabela1[[#This Row],[Z]]*0.00002</f>
        <v>1.6513876343677116E-4</v>
      </c>
      <c r="K2837" s="66">
        <v>2547.8862991178562</v>
      </c>
      <c r="L2837" s="66">
        <v>4377.9536715805079</v>
      </c>
      <c r="M2837" s="67">
        <v>42409</v>
      </c>
      <c r="N2837" s="22">
        <f>IF(Tabela1[[#This Row],[Entry]]=$B$1,Tabela1[[#This Row],[real]],Tabela1[[#This Row],[L2]]/Tabela1[[#This Row],[days2]])</f>
        <v>2.8964934541044003</v>
      </c>
      <c r="O2837" s="42">
        <f>IF(Tabela1[[#This Row],[Entry]]=$B$1,Tabela1[[#This Row],[real]],Tabela1[[#This Row],[L]]/($B$1-Tabela1[[#This Row],[Entry]]))</f>
        <v>2.9050787469014652</v>
      </c>
      <c r="P2837" s="115">
        <v>879.64510864246586</v>
      </c>
      <c r="Q2837" s="43">
        <f>MIN(500,$B$1-Tabela1[[#This Row],[Entry]])</f>
        <v>500</v>
      </c>
      <c r="R283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2.8964934541044003</v>
      </c>
      <c r="S2837" s="42">
        <f>Tabela1[[#This Row],[real]]-Tabela1[[#This Row],[AV2]]</f>
        <v>-7.6594407109519036E-2</v>
      </c>
      <c r="T2837" s="64">
        <f>Tabela1[[#This Row],[real]]/Tabela1[[#This Row],[AV2]]</f>
        <v>0.97355616081196972</v>
      </c>
      <c r="U2837" s="172">
        <v>42849</v>
      </c>
      <c r="V2837" s="191" t="s">
        <v>4317</v>
      </c>
    </row>
    <row r="2838" spans="1:22" x14ac:dyDescent="0.2">
      <c r="A2838" s="65">
        <v>8544</v>
      </c>
      <c r="B2838" s="65" t="s">
        <v>705</v>
      </c>
      <c r="C2838" s="65" t="s">
        <v>706</v>
      </c>
      <c r="D2838" s="39"/>
      <c r="E2838" s="41">
        <v>2.9996548422263989</v>
      </c>
      <c r="F2838" s="116">
        <v>1973</v>
      </c>
      <c r="G28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8" s="39"/>
      <c r="I2838" s="41">
        <v>0.5</v>
      </c>
      <c r="J2838" s="23">
        <f>(Tabela1[[#This Row],[real]]-1)^3/Tabela1[[#This Row],[Z]]*0.00002</f>
        <v>3.1983435285915998E-4</v>
      </c>
      <c r="K2838" s="66">
        <v>2788.209737002041</v>
      </c>
      <c r="L2838" s="66">
        <v>4809.4468508848704</v>
      </c>
      <c r="M2838" s="67">
        <v>42409</v>
      </c>
      <c r="N2838" s="22">
        <f>IF(Tabela1[[#This Row],[Entry]]=$B$1,Tabela1[[#This Row],[real]],Tabela1[[#This Row],[L2]]/Tabela1[[#This Row],[days2]])</f>
        <v>3.1696984495315559</v>
      </c>
      <c r="O2838" s="42">
        <f>IF(Tabela1[[#This Row],[Entry]]=$B$1,Tabela1[[#This Row],[real]],Tabela1[[#This Row],[L]]/($B$1-Tabela1[[#This Row],[Entry]]))</f>
        <v>3.1914046787557204</v>
      </c>
      <c r="P2838" s="115">
        <v>879.64510864246586</v>
      </c>
      <c r="Q2838" s="43">
        <f>MIN(500,$B$1-Tabela1[[#This Row],[Entry]])</f>
        <v>500</v>
      </c>
      <c r="R28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3.1696984495315559</v>
      </c>
      <c r="S2838" s="42">
        <f>Tabela1[[#This Row],[real]]-Tabela1[[#This Row],[AV2]]</f>
        <v>-0.170043607305157</v>
      </c>
      <c r="T2838" s="64">
        <f>Tabela1[[#This Row],[real]]/Tabela1[[#This Row],[AV2]]</f>
        <v>0.94635338029386129</v>
      </c>
      <c r="U2838" s="172">
        <v>42849</v>
      </c>
      <c r="V2838" s="191" t="s">
        <v>4340</v>
      </c>
    </row>
    <row r="2839" spans="1:22" x14ac:dyDescent="0.2">
      <c r="A2839" s="65">
        <v>5498</v>
      </c>
      <c r="B2839" s="65" t="s">
        <v>1899</v>
      </c>
      <c r="C2839" s="65" t="s">
        <v>1900</v>
      </c>
      <c r="D2839" s="39"/>
      <c r="E2839" s="41">
        <v>2.8556110394942928</v>
      </c>
      <c r="F2839" s="116">
        <v>1986</v>
      </c>
      <c r="G28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39" s="39"/>
      <c r="I2839" s="41">
        <v>0.45999999999999996</v>
      </c>
      <c r="J2839" s="23">
        <f>(Tabela1[[#This Row],[real]]-1)^3/Tabela1[[#This Row],[Z]]*0.00002</f>
        <v>2.7780048954589756E-4</v>
      </c>
      <c r="K2839" s="66">
        <v>2607.3780356780667</v>
      </c>
      <c r="L2839" s="66">
        <v>4480.0557609477755</v>
      </c>
      <c r="M2839" s="67">
        <v>42409</v>
      </c>
      <c r="N2839" s="22">
        <f>IF(Tabela1[[#This Row],[Entry]]=$B$1,Tabela1[[#This Row],[real]],Tabela1[[#This Row],[L2]]/Tabela1[[#This Row],[days2]])</f>
        <v>2.9641249750163081</v>
      </c>
      <c r="O2839" s="42">
        <f>IF(Tabela1[[#This Row],[Entry]]=$B$1,Tabela1[[#This Row],[real]],Tabela1[[#This Row],[L]]/($B$1-Tabela1[[#This Row],[Entry]]))</f>
        <v>2.9728306310204218</v>
      </c>
      <c r="P2839" s="115">
        <v>879.64510864246586</v>
      </c>
      <c r="Q2839" s="43">
        <f>MIN(500,$B$1-Tabela1[[#This Row],[Entry]])</f>
        <v>500</v>
      </c>
      <c r="R283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2.9641249750163081</v>
      </c>
      <c r="S2839" s="42">
        <f>Tabela1[[#This Row],[real]]-Tabela1[[#This Row],[AV2]]</f>
        <v>-0.10851393552201527</v>
      </c>
      <c r="T2839" s="64">
        <f>Tabela1[[#This Row],[real]]/Tabela1[[#This Row],[AV2]]</f>
        <v>0.96339090408243722</v>
      </c>
      <c r="U2839" s="168">
        <v>42845</v>
      </c>
      <c r="V2839" s="191" t="s">
        <v>4231</v>
      </c>
    </row>
    <row r="2840" spans="1:22" x14ac:dyDescent="0.2">
      <c r="A2840" s="65">
        <v>44033</v>
      </c>
      <c r="B2840" s="65" t="s">
        <v>2201</v>
      </c>
      <c r="C2840" s="65" t="s">
        <v>2202</v>
      </c>
      <c r="D2840" s="39"/>
      <c r="E2840" s="41">
        <v>3.1317442162150306</v>
      </c>
      <c r="F2840" s="116">
        <v>1981</v>
      </c>
      <c r="G28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0" s="39"/>
      <c r="I2840" s="41">
        <v>0.51</v>
      </c>
      <c r="J2840" s="23">
        <f>(Tabela1[[#This Row],[real]]-1)^3/Tabela1[[#This Row],[Z]]*0.00002</f>
        <v>3.7989633134034265E-4</v>
      </c>
      <c r="K2840" s="66">
        <v>2934.281729803708</v>
      </c>
      <c r="L2840" s="66">
        <v>5065.5249787778148</v>
      </c>
      <c r="M2840" s="67">
        <v>42409</v>
      </c>
      <c r="N2840" s="22">
        <f>IF(Tabela1[[#This Row],[Entry]]=$B$1,Tabela1[[#This Row],[real]],Tabela1[[#This Row],[L2]]/Tabela1[[#This Row],[days2]])</f>
        <v>3.3357563191957165</v>
      </c>
      <c r="O2840" s="42">
        <f>IF(Tabela1[[#This Row],[Entry]]=$B$1,Tabela1[[#This Row],[real]],Tabela1[[#This Row],[L]]/($B$1-Tabela1[[#This Row],[Entry]]))</f>
        <v>3.3613304437808988</v>
      </c>
      <c r="P2840" s="115">
        <v>879.64510864246586</v>
      </c>
      <c r="Q2840" s="43">
        <f>MIN(500,$B$1-Tabela1[[#This Row],[Entry]])</f>
        <v>500</v>
      </c>
      <c r="R284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3.3357563191957165</v>
      </c>
      <c r="S2840" s="42">
        <f>Tabela1[[#This Row],[real]]-Tabela1[[#This Row],[AV2]]</f>
        <v>-0.20401210298068584</v>
      </c>
      <c r="T2840" s="64">
        <f>Tabela1[[#This Row],[real]]/Tabela1[[#This Row],[AV2]]</f>
        <v>0.93884082545038083</v>
      </c>
      <c r="U2840" s="168">
        <v>42844</v>
      </c>
      <c r="V2840" s="191" t="s">
        <v>4519</v>
      </c>
    </row>
    <row r="2841" spans="1:22" x14ac:dyDescent="0.2">
      <c r="A2841" s="10">
        <v>2333716</v>
      </c>
      <c r="B2841" s="10" t="s">
        <v>76</v>
      </c>
      <c r="C2841" s="10" t="s">
        <v>474</v>
      </c>
      <c r="E2841" s="21">
        <v>3.1963121795931069</v>
      </c>
      <c r="F2841" s="116">
        <v>2009</v>
      </c>
      <c r="G28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41" s="21">
        <v>0.60999999999999988</v>
      </c>
      <c r="J2841" s="23">
        <f>(Tabela1[[#This Row],[real]]-1)^3/Tabela1[[#This Row],[Z]]*0.00002</f>
        <v>3.4736205107099079E-4</v>
      </c>
      <c r="K2841" s="24">
        <v>2937.5744709490973</v>
      </c>
      <c r="L2841" s="66">
        <v>5051.6032932806283</v>
      </c>
      <c r="M2841" s="1">
        <v>42409</v>
      </c>
      <c r="N2841" s="22">
        <f>IF(Tabela1[[#This Row],[Entry]]=$B$1,Tabela1[[#This Row],[real]],Tabela1[[#This Row],[L2]]/Tabela1[[#This Row],[days2]])</f>
        <v>3.3394995801006409</v>
      </c>
      <c r="O2841" s="22">
        <f>IF(Tabela1[[#This Row],[Entry]]=$B$1,Tabela1[[#This Row],[real]],Tabela1[[#This Row],[L]]/($B$1-Tabela1[[#This Row],[Entry]]))</f>
        <v>3.3520924308431508</v>
      </c>
      <c r="P2841" s="35">
        <v>879.64510864246586</v>
      </c>
      <c r="Q2841" s="3">
        <f>MIN(500,$B$1-Tabela1[[#This Row],[Entry]])</f>
        <v>500</v>
      </c>
      <c r="R2841" s="21">
        <f>(0.25-Tabela1[[#This Row],[days]]/2000)*$L$2+(Tabela1[[#This Row],[days]]/2000+0.75)*(IF(Tabela1[[#This Row],[real]]&gt;Tabela1[[#This Row],[AV2]],0.4*Tabela1[[#This Row],[real]]+0.6*Tabela1[[#This Row],[AV2]],Tabela1[[#This Row],[AV2]]))</f>
        <v>3.3394995801006409</v>
      </c>
      <c r="S2841" s="22">
        <f>Tabela1[[#This Row],[real]]-Tabela1[[#This Row],[AV2]]</f>
        <v>-0.14318740050753398</v>
      </c>
      <c r="T2841" s="47">
        <f>Tabela1[[#This Row],[real]]/Tabela1[[#This Row],[AV2]]</f>
        <v>0.95712309671761697</v>
      </c>
      <c r="U2841" s="168">
        <v>42844</v>
      </c>
      <c r="V2841" s="191" t="s">
        <v>4553</v>
      </c>
    </row>
    <row r="2842" spans="1:22" x14ac:dyDescent="0.2">
      <c r="A2842" s="10">
        <v>2976</v>
      </c>
      <c r="B2842" s="10" t="s">
        <v>829</v>
      </c>
      <c r="C2842" s="10" t="s">
        <v>830</v>
      </c>
      <c r="E2842" s="21">
        <v>3.2352013148417784</v>
      </c>
      <c r="F2842" s="116">
        <v>1999</v>
      </c>
      <c r="G28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42" s="21">
        <v>0.71999999999999986</v>
      </c>
      <c r="J2842" s="23">
        <f>(Tabela1[[#This Row],[real]]-1)^3/Tabela1[[#This Row],[Z]]*0.00002</f>
        <v>3.1020402737604795E-4</v>
      </c>
      <c r="K2842" s="24">
        <v>2985.2057965981103</v>
      </c>
      <c r="L2842" s="66">
        <v>5143.3436207096574</v>
      </c>
      <c r="M2842" s="1">
        <v>42409</v>
      </c>
      <c r="N2842" s="22">
        <f>IF(Tabela1[[#This Row],[Entry]]=$B$1,Tabela1[[#This Row],[real]],Tabela1[[#This Row],[L2]]/Tabela1[[#This Row],[days2]])</f>
        <v>3.3936479237690564</v>
      </c>
      <c r="O2842" s="22">
        <f>IF(Tabela1[[#This Row],[Entry]]=$B$1,Tabela1[[#This Row],[real]],Tabela1[[#This Row],[L]]/($B$1-Tabela1[[#This Row],[Entry]]))</f>
        <v>3.4129685605239928</v>
      </c>
      <c r="P2842" s="35">
        <v>879.64510864246586</v>
      </c>
      <c r="Q2842" s="3">
        <f>MIN(500,$B$1-Tabela1[[#This Row],[Entry]])</f>
        <v>500</v>
      </c>
      <c r="R2842" s="21">
        <f>(0.25-Tabela1[[#This Row],[days]]/2000)*$L$2+(Tabela1[[#This Row],[days]]/2000+0.75)*(IF(Tabela1[[#This Row],[real]]&gt;Tabela1[[#This Row],[AV2]],0.4*Tabela1[[#This Row],[real]]+0.6*Tabela1[[#This Row],[AV2]],Tabela1[[#This Row],[AV2]]))</f>
        <v>3.3936479237690564</v>
      </c>
      <c r="S2842" s="22">
        <f>Tabela1[[#This Row],[real]]-Tabela1[[#This Row],[AV2]]</f>
        <v>-0.15844660892727802</v>
      </c>
      <c r="T2842" s="47">
        <f>Tabela1[[#This Row],[real]]/Tabela1[[#This Row],[AV2]]</f>
        <v>0.95331082879354678</v>
      </c>
      <c r="U2842" s="168">
        <v>42839</v>
      </c>
      <c r="V2842" s="191" t="s">
        <v>4839</v>
      </c>
    </row>
    <row r="2843" spans="1:22" x14ac:dyDescent="0.2">
      <c r="A2843" s="65">
        <v>1966067</v>
      </c>
      <c r="B2843" s="65" t="s">
        <v>1422</v>
      </c>
      <c r="C2843" s="65" t="s">
        <v>1423</v>
      </c>
      <c r="D2843" s="39"/>
      <c r="E2843" s="41">
        <v>3.0197388406800565</v>
      </c>
      <c r="F2843" s="116">
        <v>2009</v>
      </c>
      <c r="G28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3" s="39"/>
      <c r="I2843" s="41">
        <v>0.74999999999999989</v>
      </c>
      <c r="J2843" s="23">
        <f>(Tabela1[[#This Row],[real]]-1)^3/Tabela1[[#This Row],[Z]]*0.00002</f>
        <v>2.1971230692886112E-4</v>
      </c>
      <c r="K2843" s="66">
        <v>2706.3124910309775</v>
      </c>
      <c r="L2843" s="66">
        <v>4636.1199311762566</v>
      </c>
      <c r="M2843" s="67">
        <v>42409</v>
      </c>
      <c r="N2843" s="22">
        <f>IF(Tabela1[[#This Row],[Entry]]=$B$1,Tabela1[[#This Row],[real]],Tabela1[[#This Row],[L2]]/Tabela1[[#This Row],[days2]])</f>
        <v>3.0765958503510142</v>
      </c>
      <c r="O2843" s="42">
        <f>IF(Tabela1[[#This Row],[Entry]]=$B$1,Tabela1[[#This Row],[real]],Tabela1[[#This Row],[L]]/($B$1-Tabela1[[#This Row],[Entry]]))</f>
        <v>3.0763901334945301</v>
      </c>
      <c r="P2843" s="115">
        <v>879.64510864246586</v>
      </c>
      <c r="Q2843" s="43">
        <f>MIN(500,$B$1-Tabela1[[#This Row],[Entry]])</f>
        <v>500</v>
      </c>
      <c r="R2843" s="41">
        <f>(0.25-Tabela1[[#This Row],[days]]/2000)*$L$2+(Tabela1[[#This Row],[days]]/2000+0.75)*(IF(Tabela1[[#This Row],[real]]&gt;Tabela1[[#This Row],[AV2]],0.4*Tabela1[[#This Row],[real]]+0.6*Tabela1[[#This Row],[AV2]],Tabela1[[#This Row],[AV2]]))</f>
        <v>3.0765958503510142</v>
      </c>
      <c r="S2843" s="42">
        <f>Tabela1[[#This Row],[real]]-Tabela1[[#This Row],[AV2]]</f>
        <v>-5.6857009670957748E-2</v>
      </c>
      <c r="T2843" s="64">
        <f>Tabela1[[#This Row],[real]]/Tabela1[[#This Row],[AV2]]</f>
        <v>0.98151950648166197</v>
      </c>
      <c r="U2843" s="168">
        <v>42838</v>
      </c>
      <c r="V2843" s="191" t="s">
        <v>4554</v>
      </c>
    </row>
    <row r="2844" spans="1:22" x14ac:dyDescent="0.2">
      <c r="A2844" s="65">
        <v>4548390</v>
      </c>
      <c r="B2844" s="65" t="s">
        <v>402</v>
      </c>
      <c r="C2844" s="65" t="s">
        <v>403</v>
      </c>
      <c r="D2844" s="39"/>
      <c r="E2844" s="41">
        <v>2.9361981737035783</v>
      </c>
      <c r="F2844" s="116">
        <v>2012</v>
      </c>
      <c r="G28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4" s="39"/>
      <c r="I2844" s="41">
        <v>0.5099999999999999</v>
      </c>
      <c r="J2844" s="23">
        <f>(Tabela1[[#This Row],[real]]-1)^3/Tabela1[[#This Row],[Z]]*0.00002</f>
        <v>2.846487218157398E-4</v>
      </c>
      <c r="K2844" s="66">
        <v>2671.3524370432142</v>
      </c>
      <c r="L2844" s="66">
        <v>4585.3429954418743</v>
      </c>
      <c r="M2844" s="67">
        <v>42409</v>
      </c>
      <c r="N2844" s="22">
        <f>IF(Tabela1[[#This Row],[Entry]]=$B$1,Tabela1[[#This Row],[real]],Tabela1[[#This Row],[L2]]/Tabela1[[#This Row],[days2]])</f>
        <v>3.0368524883470847</v>
      </c>
      <c r="O2844" s="42">
        <f>IF(Tabela1[[#This Row],[Entry]]=$B$1,Tabela1[[#This Row],[real]],Tabela1[[#This Row],[L]]/($B$1-Tabela1[[#This Row],[Entry]]))</f>
        <v>3.0426960819123252</v>
      </c>
      <c r="P2844" s="115">
        <v>879.64510864246586</v>
      </c>
      <c r="Q2844" s="43">
        <f>MIN(500,$B$1-Tabela1[[#This Row],[Entry]])</f>
        <v>500</v>
      </c>
      <c r="R2844" s="41">
        <f>(0.25-Tabela1[[#This Row],[days]]/2000)*$L$2+(Tabela1[[#This Row],[days]]/2000+0.75)*(IF(Tabela1[[#This Row],[real]]&gt;Tabela1[[#This Row],[AV2]],0.4*Tabela1[[#This Row],[real]]+0.6*Tabela1[[#This Row],[AV2]],Tabela1[[#This Row],[AV2]]))</f>
        <v>3.0368524883470847</v>
      </c>
      <c r="S2844" s="42">
        <f>Tabela1[[#This Row],[real]]-Tabela1[[#This Row],[AV2]]</f>
        <v>-0.10065431464350638</v>
      </c>
      <c r="T2844" s="64">
        <f>Tabela1[[#This Row],[real]]/Tabela1[[#This Row],[AV2]]</f>
        <v>0.96685571161927231</v>
      </c>
      <c r="U2844" s="168">
        <v>42837</v>
      </c>
      <c r="V2844" s="191" t="s">
        <v>4102</v>
      </c>
    </row>
    <row r="2845" spans="1:22" x14ac:dyDescent="0.2">
      <c r="A2845" s="65">
        <v>13516</v>
      </c>
      <c r="B2845" s="65" t="s">
        <v>672</v>
      </c>
      <c r="C2845" s="65" t="s">
        <v>672</v>
      </c>
      <c r="D2845" s="39"/>
      <c r="E2845" s="41">
        <v>2.9458514352442458</v>
      </c>
      <c r="F2845" s="116">
        <v>1983</v>
      </c>
      <c r="G28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5" s="39"/>
      <c r="I2845" s="41">
        <v>0.47</v>
      </c>
      <c r="J2845" s="23">
        <f>(Tabela1[[#This Row],[real]]-1)^3/Tabela1[[#This Row],[Z]]*0.00002</f>
        <v>3.1351705779141513E-4</v>
      </c>
      <c r="K2845" s="66">
        <v>2750.1670569021371</v>
      </c>
      <c r="L2845" s="66">
        <v>4749.1327330551258</v>
      </c>
      <c r="M2845" s="67">
        <v>42409</v>
      </c>
      <c r="N2845" s="22">
        <f>IF(Tabela1[[#This Row],[Entry]]=$B$1,Tabela1[[#This Row],[real]],Tabela1[[#This Row],[L2]]/Tabela1[[#This Row],[days2]])</f>
        <v>3.1264506900361222</v>
      </c>
      <c r="O2845" s="42">
        <f>IF(Tabela1[[#This Row],[Entry]]=$B$1,Tabela1[[#This Row],[real]],Tabela1[[#This Row],[L]]/($B$1-Tabela1[[#This Row],[Entry]]))</f>
        <v>3.1513820391872103</v>
      </c>
      <c r="P2845" s="115">
        <v>879.64510864246586</v>
      </c>
      <c r="Q2845" s="43">
        <f>MIN(500,$B$1-Tabela1[[#This Row],[Entry]])</f>
        <v>500</v>
      </c>
      <c r="R2845" s="41">
        <f>(0.25-Tabela1[[#This Row],[days]]/2000)*$L$2+(Tabela1[[#This Row],[days]]/2000+0.75)*(IF(Tabela1[[#This Row],[real]]&gt;Tabela1[[#This Row],[AV2]],0.4*Tabela1[[#This Row],[real]]+0.6*Tabela1[[#This Row],[AV2]],Tabela1[[#This Row],[AV2]]))</f>
        <v>3.1264506900361222</v>
      </c>
      <c r="S2845" s="42">
        <f>Tabela1[[#This Row],[real]]-Tabela1[[#This Row],[AV2]]</f>
        <v>-0.18059925479187644</v>
      </c>
      <c r="T2845" s="64">
        <f>Tabela1[[#This Row],[real]]/Tabela1[[#This Row],[AV2]]</f>
        <v>0.94223505415663866</v>
      </c>
      <c r="U2845" s="168">
        <v>42836</v>
      </c>
      <c r="V2845" s="191" t="s">
        <v>4038</v>
      </c>
    </row>
    <row r="2846" spans="1:22" x14ac:dyDescent="0.2">
      <c r="A2846" s="65">
        <v>549</v>
      </c>
      <c r="B2846" s="65" t="s">
        <v>1068</v>
      </c>
      <c r="C2846" s="65" t="s">
        <v>1069</v>
      </c>
      <c r="D2846" s="39"/>
      <c r="E2846" s="41">
        <v>2.7870929764913721</v>
      </c>
      <c r="F2846" s="116">
        <v>1998</v>
      </c>
      <c r="G28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6" s="39"/>
      <c r="I2846" s="41">
        <v>0.6399999999999999</v>
      </c>
      <c r="J2846" s="23">
        <f>(Tabela1[[#This Row],[real]]-1)^3/Tabela1[[#This Row],[Z]]*0.00002</f>
        <v>1.7835753669001513E-4</v>
      </c>
      <c r="K2846" s="66">
        <v>2438.8842334241012</v>
      </c>
      <c r="L2846" s="66">
        <v>4154.9660580282407</v>
      </c>
      <c r="M2846" s="67">
        <v>42409</v>
      </c>
      <c r="N2846" s="22">
        <f>IF(Tabela1[[#This Row],[Entry]]=$B$1,Tabela1[[#This Row],[real]],Tabela1[[#This Row],[L2]]/Tabela1[[#This Row],[days2]])</f>
        <v>2.7725774968361616</v>
      </c>
      <c r="O2846" s="42">
        <f>IF(Tabela1[[#This Row],[Entry]]=$B$1,Tabela1[[#This Row],[real]],Tabela1[[#This Row],[L]]/($B$1-Tabela1[[#This Row],[Entry]]))</f>
        <v>2.7571108546969083</v>
      </c>
      <c r="P2846" s="115">
        <v>879.64510864246586</v>
      </c>
      <c r="Q2846" s="43">
        <f>MIN(500,$B$1-Tabela1[[#This Row],[Entry]])</f>
        <v>500</v>
      </c>
      <c r="R2846" s="41">
        <f>(0.25-Tabela1[[#This Row],[days]]/2000)*$L$2+(Tabela1[[#This Row],[days]]/2000+0.75)*(IF(Tabela1[[#This Row],[real]]&gt;Tabela1[[#This Row],[AV2]],0.4*Tabela1[[#This Row],[real]]+0.6*Tabela1[[#This Row],[AV2]],Tabela1[[#This Row],[AV2]]))</f>
        <v>2.7783836886982458</v>
      </c>
      <c r="S2846" s="42">
        <f>Tabela1[[#This Row],[real]]-Tabela1[[#This Row],[AV2]]</f>
        <v>1.4515479655210495E-2</v>
      </c>
      <c r="T2846" s="64">
        <f>Tabela1[[#This Row],[real]]/Tabela1[[#This Row],[AV2]]</f>
        <v>1.0052353738251769</v>
      </c>
      <c r="U2846" s="168">
        <v>42835</v>
      </c>
      <c r="V2846" s="191" t="s">
        <v>4348</v>
      </c>
    </row>
    <row r="2847" spans="1:22" x14ac:dyDescent="0.2">
      <c r="A2847" s="65">
        <v>3196548</v>
      </c>
      <c r="B2847" s="65" t="s">
        <v>526</v>
      </c>
      <c r="C2847" s="65" t="s">
        <v>526</v>
      </c>
      <c r="D2847" s="39"/>
      <c r="E2847" s="41">
        <v>3.016042936692426</v>
      </c>
      <c r="F2847" s="116">
        <v>2011</v>
      </c>
      <c r="G28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7" s="39"/>
      <c r="I2847" s="41">
        <v>0.52</v>
      </c>
      <c r="J2847" s="23">
        <f>(Tabela1[[#This Row],[real]]-1)^3/Tabela1[[#This Row],[Z]]*0.00002</f>
        <v>3.15156293241514E-4</v>
      </c>
      <c r="K2847" s="66">
        <v>2743.210613225629</v>
      </c>
      <c r="L2847" s="66">
        <v>4705.7067956984492</v>
      </c>
      <c r="M2847" s="67">
        <v>42409</v>
      </c>
      <c r="N2847" s="22">
        <f>IF(Tabela1[[#This Row],[Entry]]=$B$1,Tabela1[[#This Row],[real]],Tabela1[[#This Row],[L2]]/Tabela1[[#This Row],[days2]])</f>
        <v>3.1185424511245867</v>
      </c>
      <c r="O2847" s="42">
        <f>IF(Tabela1[[#This Row],[Entry]]=$B$1,Tabela1[[#This Row],[real]],Tabela1[[#This Row],[L]]/($B$1-Tabela1[[#This Row],[Entry]]))</f>
        <v>3.1225658896472788</v>
      </c>
      <c r="P2847" s="115">
        <v>879.64510864246586</v>
      </c>
      <c r="Q2847" s="43">
        <f>MIN(500,$B$1-Tabela1[[#This Row],[Entry]])</f>
        <v>500</v>
      </c>
      <c r="R2847" s="41">
        <f>(0.25-Tabela1[[#This Row],[days]]/2000)*$L$2+(Tabela1[[#This Row],[days]]/2000+0.75)*(IF(Tabela1[[#This Row],[real]]&gt;Tabela1[[#This Row],[AV2]],0.4*Tabela1[[#This Row],[real]]+0.6*Tabela1[[#This Row],[AV2]],Tabela1[[#This Row],[AV2]]))</f>
        <v>3.1185424511245867</v>
      </c>
      <c r="S2847" s="42">
        <f>Tabela1[[#This Row],[real]]-Tabela1[[#This Row],[AV2]]</f>
        <v>-0.10249951443216077</v>
      </c>
      <c r="T2847" s="64">
        <f>Tabela1[[#This Row],[real]]/Tabela1[[#This Row],[AV2]]</f>
        <v>0.9671322369220281</v>
      </c>
      <c r="U2847" s="168">
        <v>42834</v>
      </c>
      <c r="V2847" s="191" t="s">
        <v>4157</v>
      </c>
    </row>
    <row r="2848" spans="1:22" x14ac:dyDescent="0.2">
      <c r="A2848" s="65">
        <v>495037</v>
      </c>
      <c r="B2848" s="65" t="s">
        <v>1846</v>
      </c>
      <c r="C2848" s="65" t="s">
        <v>1847</v>
      </c>
      <c r="D2848" s="39"/>
      <c r="E2848" s="41">
        <v>3.1147242984858159</v>
      </c>
      <c r="F2848" s="116">
        <v>2006</v>
      </c>
      <c r="G28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8" s="39"/>
      <c r="I2848" s="41">
        <v>0.62999999999999989</v>
      </c>
      <c r="J2848" s="23">
        <f>(Tabela1[[#This Row],[real]]-1)^3/Tabela1[[#This Row],[Z]]*0.00002</f>
        <v>3.0022766770011251E-4</v>
      </c>
      <c r="K2848" s="66">
        <v>2805.689969193666</v>
      </c>
      <c r="L2848" s="66">
        <v>4804.3880033820451</v>
      </c>
      <c r="M2848" s="67">
        <v>42409</v>
      </c>
      <c r="N2848" s="22">
        <f>IF(Tabela1[[#This Row],[Entry]]=$B$1,Tabela1[[#This Row],[real]],Tabela1[[#This Row],[L2]]/Tabela1[[#This Row],[days2]])</f>
        <v>3.1895703638068502</v>
      </c>
      <c r="O2848" s="42">
        <f>IF(Tabela1[[#This Row],[Entry]]=$B$1,Tabela1[[#This Row],[real]],Tabela1[[#This Row],[L]]/($B$1-Tabela1[[#This Row],[Entry]]))</f>
        <v>3.1880477792847013</v>
      </c>
      <c r="P2848" s="115">
        <v>879.64510864246586</v>
      </c>
      <c r="Q2848" s="43">
        <f>MIN(500,$B$1-Tabela1[[#This Row],[Entry]])</f>
        <v>500</v>
      </c>
      <c r="R2848" s="41">
        <f>(0.25-Tabela1[[#This Row],[days]]/2000)*$L$2+(Tabela1[[#This Row],[days]]/2000+0.75)*(IF(Tabela1[[#This Row],[real]]&gt;Tabela1[[#This Row],[AV2]],0.4*Tabela1[[#This Row],[real]]+0.6*Tabela1[[#This Row],[AV2]],Tabela1[[#This Row],[AV2]]))</f>
        <v>3.1895703638068502</v>
      </c>
      <c r="S2848" s="42">
        <f>Tabela1[[#This Row],[real]]-Tabela1[[#This Row],[AV2]]</f>
        <v>-7.4846065321034327E-2</v>
      </c>
      <c r="T2848" s="64">
        <f>Tabela1[[#This Row],[real]]/Tabela1[[#This Row],[AV2]]</f>
        <v>0.97653412316268728</v>
      </c>
      <c r="U2848" s="168">
        <v>42833</v>
      </c>
      <c r="V2848" s="191" t="s">
        <v>4728</v>
      </c>
    </row>
    <row r="2849" spans="1:22" x14ac:dyDescent="0.2">
      <c r="A2849" s="65">
        <v>1788</v>
      </c>
      <c r="B2849" s="65" t="s">
        <v>3473</v>
      </c>
      <c r="C2849" s="65" t="s">
        <v>3474</v>
      </c>
      <c r="D2849" s="39"/>
      <c r="E2849" s="41">
        <v>2.7585069075872775</v>
      </c>
      <c r="F2849" s="116">
        <v>1993</v>
      </c>
      <c r="G28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49" s="39"/>
      <c r="I2849" s="41">
        <v>0.32999999999999996</v>
      </c>
      <c r="J2849" s="23">
        <f>(Tabela1[[#This Row],[real]]-1)^3/Tabela1[[#This Row],[Z]]*0.00002</f>
        <v>3.2957047020207373E-4</v>
      </c>
      <c r="K2849" s="66">
        <v>2027.5558062908428</v>
      </c>
      <c r="L2849" s="66">
        <v>3263.6626567750782</v>
      </c>
      <c r="M2849" s="67">
        <v>42832</v>
      </c>
      <c r="N2849" s="22">
        <f>IF(Tabela1[[#This Row],[Entry]]=$B$1,Tabela1[[#This Row],[real]],Tabela1[[#This Row],[L2]]/Tabela1[[#This Row],[days2]])</f>
        <v>2.9682511695071958</v>
      </c>
      <c r="O2849" s="42">
        <f>IF(Tabela1[[#This Row],[Entry]]=$B$1,Tabela1[[#This Row],[real]],Tabela1[[#This Row],[L]]/($B$1-Tabela1[[#This Row],[Entry]]))</f>
        <v>3.0107589084640942</v>
      </c>
      <c r="P2849" s="115">
        <v>683.08094244850179</v>
      </c>
      <c r="Q2849" s="43">
        <f>MIN(500,$B$1-Tabela1[[#This Row],[Entry]])</f>
        <v>500</v>
      </c>
      <c r="R284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2.9682511695071958</v>
      </c>
      <c r="S2849" s="42">
        <f>Tabela1[[#This Row],[real]]-Tabela1[[#This Row],[AV2]]</f>
        <v>-0.20974426191991835</v>
      </c>
      <c r="T2849" s="64">
        <f>Tabela1[[#This Row],[real]]/Tabela1[[#This Row],[AV2]]</f>
        <v>0.92933742802003472</v>
      </c>
      <c r="U2849" s="168">
        <v>42832</v>
      </c>
      <c r="V2849" s="191" t="s">
        <v>4144</v>
      </c>
    </row>
    <row r="2850" spans="1:22" x14ac:dyDescent="0.2">
      <c r="A2850" s="65">
        <v>555192</v>
      </c>
      <c r="B2850" s="65" t="s">
        <v>137</v>
      </c>
      <c r="C2850" s="65" t="s">
        <v>137</v>
      </c>
      <c r="D2850" s="39"/>
      <c r="E2850" s="41">
        <v>2.9303419884563655</v>
      </c>
      <c r="F2850" s="116">
        <v>2006</v>
      </c>
      <c r="G28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0" s="39"/>
      <c r="I2850" s="41">
        <v>0.42999999999999994</v>
      </c>
      <c r="J2850" s="23">
        <f>(Tabela1[[#This Row],[real]]-1)^3/Tabela1[[#This Row],[Z]]*0.00002</f>
        <v>3.345525253776368E-4</v>
      </c>
      <c r="K2850" s="66">
        <v>2146.6298199930152</v>
      </c>
      <c r="L2850" s="66">
        <v>3453.1869478370263</v>
      </c>
      <c r="M2850" s="67">
        <v>42831</v>
      </c>
      <c r="N2850" s="22">
        <f>IF(Tabela1[[#This Row],[Entry]]=$B$1,Tabela1[[#This Row],[real]],Tabela1[[#This Row],[L2]]/Tabela1[[#This Row],[days2]])</f>
        <v>3.14043381435217</v>
      </c>
      <c r="O2850" s="42">
        <f>IF(Tabela1[[#This Row],[Entry]]=$B$1,Tabela1[[#This Row],[real]],Tabela1[[#This Row],[L]]/($B$1-Tabela1[[#This Row],[Entry]]))</f>
        <v>3.1826607814166139</v>
      </c>
      <c r="P2850" s="115">
        <v>683.5456331487236</v>
      </c>
      <c r="Q2850" s="43">
        <f>MIN(500,$B$1-Tabela1[[#This Row],[Entry]])</f>
        <v>500</v>
      </c>
      <c r="R2850" s="41">
        <f>(0.25-Tabela1[[#This Row],[days]]/2000)*$L$2+(Tabela1[[#This Row],[days]]/2000+0.75)*(IF(Tabela1[[#This Row],[real]]&gt;Tabela1[[#This Row],[AV2]],0.4*Tabela1[[#This Row],[real]]+0.6*Tabela1[[#This Row],[AV2]],Tabela1[[#This Row],[AV2]]))</f>
        <v>3.14043381435217</v>
      </c>
      <c r="S2850" s="42">
        <f>Tabela1[[#This Row],[real]]-Tabela1[[#This Row],[AV2]]</f>
        <v>-0.21009182589580444</v>
      </c>
      <c r="T2850" s="64">
        <f>Tabela1[[#This Row],[real]]/Tabela1[[#This Row],[AV2]]</f>
        <v>0.93310101778433963</v>
      </c>
      <c r="U2850" s="168">
        <v>42831</v>
      </c>
      <c r="V2850" s="191" t="s">
        <v>4620</v>
      </c>
    </row>
    <row r="2851" spans="1:22" x14ac:dyDescent="0.2">
      <c r="A2851" s="65">
        <v>1843578</v>
      </c>
      <c r="B2851" s="65" t="s">
        <v>2490</v>
      </c>
      <c r="C2851" s="65" t="s">
        <v>3470</v>
      </c>
      <c r="D2851" s="39"/>
      <c r="E2851" s="41">
        <v>2.8464641020404824</v>
      </c>
      <c r="F2851" s="116">
        <v>2008</v>
      </c>
      <c r="G28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1" s="39"/>
      <c r="I2851" s="41">
        <v>0.38999999999999996</v>
      </c>
      <c r="J2851" s="23">
        <f>(Tabela1[[#This Row],[real]]-1)^3/Tabela1[[#This Row],[Z]]*0.00002</f>
        <v>3.2284048783490444E-4</v>
      </c>
      <c r="K2851" s="66">
        <v>2084.9130453003218</v>
      </c>
      <c r="L2851" s="66">
        <v>3354.2696954871549</v>
      </c>
      <c r="M2851" s="67">
        <v>42830</v>
      </c>
      <c r="N2851" s="22">
        <f>IF(Tabela1[[#This Row],[Entry]]=$B$1,Tabela1[[#This Row],[real]],Tabela1[[#This Row],[L2]]/Tabela1[[#This Row],[days2]])</f>
        <v>3.0480724816673179</v>
      </c>
      <c r="O2851" s="42">
        <f>IF(Tabela1[[#This Row],[Entry]]=$B$1,Tabela1[[#This Row],[real]],Tabela1[[#This Row],[L]]/($B$1-Tabela1[[#This Row],[Entry]]))</f>
        <v>3.0886461284412108</v>
      </c>
      <c r="P2851" s="115">
        <v>684.01032384894575</v>
      </c>
      <c r="Q2851" s="43">
        <f>MIN(500,$B$1-Tabela1[[#This Row],[Entry]])</f>
        <v>500</v>
      </c>
      <c r="R2851" s="41">
        <f>(0.25-Tabela1[[#This Row],[days]]/2000)*$L$2+(Tabela1[[#This Row],[days]]/2000+0.75)*(IF(Tabela1[[#This Row],[real]]&gt;Tabela1[[#This Row],[AV2]],0.4*Tabela1[[#This Row],[real]]+0.6*Tabela1[[#This Row],[AV2]],Tabela1[[#This Row],[AV2]]))</f>
        <v>3.0480724816673179</v>
      </c>
      <c r="S2851" s="42">
        <f>Tabela1[[#This Row],[real]]-Tabela1[[#This Row],[AV2]]</f>
        <v>-0.20160837962683553</v>
      </c>
      <c r="T2851" s="64">
        <f>Tabela1[[#This Row],[real]]/Tabela1[[#This Row],[AV2]]</f>
        <v>0.93385709137843265</v>
      </c>
      <c r="U2851" s="168">
        <v>42830</v>
      </c>
      <c r="V2851" s="191" t="s">
        <v>4581</v>
      </c>
    </row>
    <row r="2852" spans="1:22" x14ac:dyDescent="0.2">
      <c r="A2852" s="10">
        <v>3304019</v>
      </c>
      <c r="B2852" s="10" t="s">
        <v>1275</v>
      </c>
      <c r="C2852" s="10" t="s">
        <v>1276</v>
      </c>
      <c r="E2852" s="21">
        <v>3.1803686222315535</v>
      </c>
      <c r="F2852" s="116">
        <v>2012</v>
      </c>
      <c r="G28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52" s="21">
        <v>0.64999999999999991</v>
      </c>
      <c r="J2852" s="23">
        <f>(Tabela1[[#This Row],[real]]-1)^3/Tabela1[[#This Row],[Z]]*0.00002</f>
        <v>3.1893810491078037E-4</v>
      </c>
      <c r="K2852" s="24">
        <v>2917.4296570930533</v>
      </c>
      <c r="L2852" s="66">
        <v>5017.5507970187937</v>
      </c>
      <c r="M2852" s="1">
        <v>42409</v>
      </c>
      <c r="N2852" s="22">
        <f>IF(Tabela1[[#This Row],[Entry]]=$B$1,Tabela1[[#This Row],[real]],Tabela1[[#This Row],[L2]]/Tabela1[[#This Row],[days2]])</f>
        <v>3.3165985105009552</v>
      </c>
      <c r="O2852" s="22">
        <f>IF(Tabela1[[#This Row],[Entry]]=$B$1,Tabela1[[#This Row],[real]],Tabela1[[#This Row],[L]]/($B$1-Tabela1[[#This Row],[Entry]]))</f>
        <v>3.329496215672723</v>
      </c>
      <c r="P2852" s="35">
        <v>879.64510864246586</v>
      </c>
      <c r="Q2852" s="3">
        <f>MIN(500,$B$1-Tabela1[[#This Row],[Entry]])</f>
        <v>500</v>
      </c>
      <c r="R2852" s="21">
        <f>(0.25-Tabela1[[#This Row],[days]]/2000)*$L$2+(Tabela1[[#This Row],[days]]/2000+0.75)*(IF(Tabela1[[#This Row],[real]]&gt;Tabela1[[#This Row],[AV2]],0.4*Tabela1[[#This Row],[real]]+0.6*Tabela1[[#This Row],[AV2]],Tabela1[[#This Row],[AV2]]))</f>
        <v>3.3165985105009552</v>
      </c>
      <c r="S2852" s="22">
        <f>Tabela1[[#This Row],[real]]-Tabela1[[#This Row],[AV2]]</f>
        <v>-0.13622988826940174</v>
      </c>
      <c r="T2852" s="47">
        <f>Tabela1[[#This Row],[real]]/Tabela1[[#This Row],[AV2]]</f>
        <v>0.95892481774985028</v>
      </c>
      <c r="U2852" s="168">
        <v>42830</v>
      </c>
      <c r="V2852" s="191" t="s">
        <v>4074</v>
      </c>
    </row>
    <row r="2853" spans="1:22" x14ac:dyDescent="0.2">
      <c r="A2853" s="65">
        <v>4199077</v>
      </c>
      <c r="B2853" s="65" t="s">
        <v>250</v>
      </c>
      <c r="C2853" s="65" t="s">
        <v>1481</v>
      </c>
      <c r="D2853" s="39"/>
      <c r="E2853" s="41">
        <v>2.6598393124024367</v>
      </c>
      <c r="F2853" s="116">
        <v>2012</v>
      </c>
      <c r="G28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3" s="39"/>
      <c r="I2853" s="41">
        <v>0.47</v>
      </c>
      <c r="J2853" s="23">
        <f>(Tabela1[[#This Row],[real]]-1)^3/Tabela1[[#This Row],[Z]]*0.00002</f>
        <v>1.9459437261065639E-4</v>
      </c>
      <c r="K2853" s="66">
        <v>2439.5410252252163</v>
      </c>
      <c r="L2853" s="66">
        <v>4203.4197693667111</v>
      </c>
      <c r="M2853" s="67">
        <v>42409</v>
      </c>
      <c r="N2853" s="22">
        <f>IF(Tabela1[[#This Row],[Entry]]=$B$1,Tabela1[[#This Row],[real]],Tabela1[[#This Row],[L2]]/Tabela1[[#This Row],[days2]])</f>
        <v>2.7733241522710204</v>
      </c>
      <c r="O2853" s="42">
        <f>IF(Tabela1[[#This Row],[Entry]]=$B$1,Tabela1[[#This Row],[real]],Tabela1[[#This Row],[L]]/($B$1-Tabela1[[#This Row],[Entry]]))</f>
        <v>2.7892632842513012</v>
      </c>
      <c r="P2853" s="115">
        <v>879.64510864246586</v>
      </c>
      <c r="Q2853" s="43">
        <f>MIN(500,$B$1-Tabela1[[#This Row],[Entry]])</f>
        <v>500</v>
      </c>
      <c r="R2853" s="41">
        <f>(0.25-Tabela1[[#This Row],[days]]/2000)*$L$2+(Tabela1[[#This Row],[days]]/2000+0.75)*(IF(Tabela1[[#This Row],[real]]&gt;Tabela1[[#This Row],[AV2]],0.4*Tabela1[[#This Row],[real]]+0.6*Tabela1[[#This Row],[AV2]],Tabela1[[#This Row],[AV2]]))</f>
        <v>2.7733241522710204</v>
      </c>
      <c r="S2853" s="42">
        <f>Tabela1[[#This Row],[real]]-Tabela1[[#This Row],[AV2]]</f>
        <v>-0.11348483986858371</v>
      </c>
      <c r="T2853" s="64">
        <f>Tabela1[[#This Row],[real]]/Tabela1[[#This Row],[AV2]]</f>
        <v>0.95907985015900388</v>
      </c>
      <c r="U2853" s="172">
        <v>42828</v>
      </c>
      <c r="V2853" s="191" t="s">
        <v>4036</v>
      </c>
    </row>
    <row r="2854" spans="1:22" x14ac:dyDescent="0.2">
      <c r="A2854" s="65">
        <v>367863</v>
      </c>
      <c r="B2854" s="65" t="s">
        <v>2350</v>
      </c>
      <c r="C2854" s="65" t="s">
        <v>2351</v>
      </c>
      <c r="D2854" s="39"/>
      <c r="E2854" s="41">
        <v>3.0027176387312822</v>
      </c>
      <c r="F2854" s="116">
        <v>2003</v>
      </c>
      <c r="G28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4" s="39"/>
      <c r="I2854" s="41">
        <v>0.60999999999999988</v>
      </c>
      <c r="J2854" s="23">
        <f>(Tabela1[[#This Row],[real]]-1)^3/Tabela1[[#This Row],[Z]]*0.00002</f>
        <v>2.6336577043305952E-4</v>
      </c>
      <c r="K2854" s="66">
        <v>2627.8901729513368</v>
      </c>
      <c r="L2854" s="66">
        <v>4469.5877722203304</v>
      </c>
      <c r="M2854" s="67">
        <v>42409</v>
      </c>
      <c r="N2854" s="22">
        <f>IF(Tabela1[[#This Row],[Entry]]=$B$1,Tabela1[[#This Row],[real]],Tabela1[[#This Row],[L2]]/Tabela1[[#This Row],[days2]])</f>
        <v>2.9874436259946848</v>
      </c>
      <c r="O2854" s="42">
        <f>IF(Tabela1[[#This Row],[Entry]]=$B$1,Tabela1[[#This Row],[real]],Tabela1[[#This Row],[L]]/($B$1-Tabela1[[#This Row],[Entry]]))</f>
        <v>2.9658843876710885</v>
      </c>
      <c r="P2854" s="115">
        <v>879.64510864246586</v>
      </c>
      <c r="Q2854" s="43">
        <f>MIN(500,$B$1-Tabela1[[#This Row],[Entry]])</f>
        <v>500</v>
      </c>
      <c r="R2854" s="41">
        <f>(0.25-Tabela1[[#This Row],[days]]/2000)*$L$2+(Tabela1[[#This Row],[days]]/2000+0.75)*(IF(Tabela1[[#This Row],[real]]&gt;Tabela1[[#This Row],[AV2]],0.4*Tabela1[[#This Row],[real]]+0.6*Tabela1[[#This Row],[AV2]],Tabela1[[#This Row],[AV2]]))</f>
        <v>2.993553231089324</v>
      </c>
      <c r="S2854" s="42">
        <f>Tabela1[[#This Row],[real]]-Tabela1[[#This Row],[AV2]]</f>
        <v>1.5274012736597342E-2</v>
      </c>
      <c r="T2854" s="64">
        <f>Tabela1[[#This Row],[real]]/Tabela1[[#This Row],[AV2]]</f>
        <v>1.0051127367236969</v>
      </c>
      <c r="U2854" s="168">
        <v>42825</v>
      </c>
      <c r="V2854" s="191" t="s">
        <v>4672</v>
      </c>
    </row>
    <row r="2855" spans="1:22" x14ac:dyDescent="0.2">
      <c r="A2855" s="65">
        <v>188976</v>
      </c>
      <c r="B2855" s="65" t="s">
        <v>1642</v>
      </c>
      <c r="C2855" s="65" t="s">
        <v>1643</v>
      </c>
      <c r="D2855" s="39"/>
      <c r="E2855" s="41">
        <v>3.0981112570624103</v>
      </c>
      <c r="F2855" s="116">
        <v>2004</v>
      </c>
      <c r="G28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5" s="39"/>
      <c r="I2855" s="41">
        <v>0.71999999999999986</v>
      </c>
      <c r="J2855" s="23">
        <f>(Tabela1[[#This Row],[real]]-1)^3/Tabela1[[#This Row],[Z]]*0.00002</f>
        <v>2.5655651106950428E-4</v>
      </c>
      <c r="K2855" s="66">
        <v>2782.1590128860312</v>
      </c>
      <c r="L2855" s="66">
        <v>4765.4412246208767</v>
      </c>
      <c r="M2855" s="67">
        <v>42409</v>
      </c>
      <c r="N2855" s="22">
        <f>IF(Tabela1[[#This Row],[Entry]]=$B$1,Tabela1[[#This Row],[real]],Tabela1[[#This Row],[L2]]/Tabela1[[#This Row],[days2]])</f>
        <v>3.1628198526331457</v>
      </c>
      <c r="O2855" s="42">
        <f>IF(Tabela1[[#This Row],[Entry]]=$B$1,Tabela1[[#This Row],[real]],Tabela1[[#This Row],[L]]/($B$1-Tabela1[[#This Row],[Entry]]))</f>
        <v>3.1622038650437139</v>
      </c>
      <c r="P2855" s="115">
        <v>879.64510864246586</v>
      </c>
      <c r="Q2855" s="43">
        <f>MIN(500,$B$1-Tabela1[[#This Row],[Entry]])</f>
        <v>500</v>
      </c>
      <c r="R2855" s="41">
        <f>(0.25-Tabela1[[#This Row],[days]]/2000)*$L$2+(Tabela1[[#This Row],[days]]/2000+0.75)*(IF(Tabela1[[#This Row],[real]]&gt;Tabela1[[#This Row],[AV2]],0.4*Tabela1[[#This Row],[real]]+0.6*Tabela1[[#This Row],[AV2]],Tabela1[[#This Row],[AV2]]))</f>
        <v>3.1628198526331457</v>
      </c>
      <c r="S2855" s="42">
        <f>Tabela1[[#This Row],[real]]-Tabela1[[#This Row],[AV2]]</f>
        <v>-6.4708595570735383E-2</v>
      </c>
      <c r="T2855" s="64">
        <f>Tabela1[[#This Row],[real]]/Tabela1[[#This Row],[AV2]]</f>
        <v>0.97954085323042872</v>
      </c>
      <c r="U2855" s="168">
        <v>42824</v>
      </c>
      <c r="V2855" s="191" t="s">
        <v>4677</v>
      </c>
    </row>
    <row r="2856" spans="1:22" x14ac:dyDescent="0.2">
      <c r="A2856" s="65">
        <v>94402</v>
      </c>
      <c r="B2856" s="65" t="s">
        <v>101</v>
      </c>
      <c r="C2856" s="65" t="s">
        <v>2479</v>
      </c>
      <c r="D2856" s="39"/>
      <c r="E2856" s="41">
        <v>3.0274770174298355</v>
      </c>
      <c r="F2856" s="116">
        <v>2003</v>
      </c>
      <c r="G28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6" s="39"/>
      <c r="I2856" s="41">
        <v>0.52</v>
      </c>
      <c r="J2856" s="23">
        <f>(Tabela1[[#This Row],[real]]-1)^3/Tabela1[[#This Row],[Z]]*0.00002</f>
        <v>3.2054903357138162E-4</v>
      </c>
      <c r="K2856" s="66">
        <v>2835.1749726476751</v>
      </c>
      <c r="L2856" s="66">
        <v>4898.7603036249311</v>
      </c>
      <c r="M2856" s="67">
        <v>42409</v>
      </c>
      <c r="N2856" s="22">
        <f>IF(Tabela1[[#This Row],[Entry]]=$B$1,Tabela1[[#This Row],[real]],Tabela1[[#This Row],[L2]]/Tabela1[[#This Row],[days2]])</f>
        <v>3.2230895673632851</v>
      </c>
      <c r="O2856" s="42">
        <f>IF(Tabela1[[#This Row],[Entry]]=$B$1,Tabela1[[#This Row],[real]],Tabela1[[#This Row],[L]]/($B$1-Tabela1[[#This Row],[Entry]]))</f>
        <v>3.2506704071830996</v>
      </c>
      <c r="P2856" s="115">
        <v>879.64510864246586</v>
      </c>
      <c r="Q2856" s="43">
        <f>MIN(500,$B$1-Tabela1[[#This Row],[Entry]])</f>
        <v>500</v>
      </c>
      <c r="R2856" s="41">
        <f>(0.25-Tabela1[[#This Row],[days]]/2000)*$L$2+(Tabela1[[#This Row],[days]]/2000+0.75)*(IF(Tabela1[[#This Row],[real]]&gt;Tabela1[[#This Row],[AV2]],0.4*Tabela1[[#This Row],[real]]+0.6*Tabela1[[#This Row],[AV2]],Tabela1[[#This Row],[AV2]]))</f>
        <v>3.2230895673632851</v>
      </c>
      <c r="S2856" s="42">
        <f>Tabela1[[#This Row],[real]]-Tabela1[[#This Row],[AV2]]</f>
        <v>-0.19561254993344956</v>
      </c>
      <c r="T2856" s="64">
        <f>Tabela1[[#This Row],[real]]/Tabela1[[#This Row],[AV2]]</f>
        <v>0.93930899348432495</v>
      </c>
      <c r="U2856" s="168">
        <v>42823</v>
      </c>
      <c r="V2856" s="191" t="s">
        <v>3993</v>
      </c>
    </row>
    <row r="2857" spans="1:22" x14ac:dyDescent="0.2">
      <c r="A2857" s="65">
        <v>1500010</v>
      </c>
      <c r="B2857" s="65" t="s">
        <v>565</v>
      </c>
      <c r="C2857" s="65" t="s">
        <v>144</v>
      </c>
      <c r="D2857" s="39"/>
      <c r="E2857" s="41">
        <v>2.9148136183320283</v>
      </c>
      <c r="F2857" s="116">
        <v>2008</v>
      </c>
      <c r="G28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7" s="39"/>
      <c r="I2857" s="41">
        <v>0.41999999999999993</v>
      </c>
      <c r="J2857" s="23">
        <f>(Tabela1[[#This Row],[real]]-1)^3/Tabela1[[#This Row],[Z]]*0.00002</f>
        <v>3.3431836019176569E-4</v>
      </c>
      <c r="K2857" s="66">
        <v>2688.3544798878647</v>
      </c>
      <c r="L2857" s="66">
        <v>4625.0769853844422</v>
      </c>
      <c r="M2857" s="67">
        <v>42409</v>
      </c>
      <c r="N2857" s="22">
        <f>IF(Tabela1[[#This Row],[Entry]]=$B$1,Tabela1[[#This Row],[real]],Tabela1[[#This Row],[L2]]/Tabela1[[#This Row],[days2]])</f>
        <v>3.0561807864045698</v>
      </c>
      <c r="O2857" s="42">
        <f>IF(Tabela1[[#This Row],[Entry]]=$B$1,Tabela1[[#This Row],[real]],Tabela1[[#This Row],[L]]/($B$1-Tabela1[[#This Row],[Entry]]))</f>
        <v>3.0690623658821781</v>
      </c>
      <c r="P2857" s="115">
        <v>879.64510864246586</v>
      </c>
      <c r="Q2857" s="43">
        <f>MIN(500,$B$1-Tabela1[[#This Row],[Entry]])</f>
        <v>500</v>
      </c>
      <c r="R2857" s="41">
        <f>(0.25-Tabela1[[#This Row],[days]]/2000)*$L$2+(Tabela1[[#This Row],[days]]/2000+0.75)*(IF(Tabela1[[#This Row],[real]]&gt;Tabela1[[#This Row],[AV2]],0.4*Tabela1[[#This Row],[real]]+0.6*Tabela1[[#This Row],[AV2]],Tabela1[[#This Row],[AV2]]))</f>
        <v>3.0561807864045698</v>
      </c>
      <c r="S2857" s="42">
        <f>Tabela1[[#This Row],[real]]-Tabela1[[#This Row],[AV2]]</f>
        <v>-0.14136716807254146</v>
      </c>
      <c r="T2857" s="64">
        <f>Tabela1[[#This Row],[real]]/Tabela1[[#This Row],[AV2]]</f>
        <v>0.95374384633873299</v>
      </c>
      <c r="U2857" s="168">
        <v>42821</v>
      </c>
      <c r="V2857" s="191" t="s">
        <v>4577</v>
      </c>
    </row>
    <row r="2858" spans="1:22" x14ac:dyDescent="0.2">
      <c r="A2858" s="65">
        <v>6210</v>
      </c>
      <c r="B2858" s="65" t="s">
        <v>1540</v>
      </c>
      <c r="C2858" s="65" t="s">
        <v>1541</v>
      </c>
      <c r="D2858" s="39"/>
      <c r="E2858" s="41">
        <v>3.1275809916104231</v>
      </c>
      <c r="F2858" s="116">
        <v>1973</v>
      </c>
      <c r="G28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8" s="39"/>
      <c r="I2858" s="41">
        <v>0.61999999999999988</v>
      </c>
      <c r="J2858" s="23">
        <f>(Tabela1[[#This Row],[real]]-1)^3/Tabela1[[#This Row],[Z]]*0.00002</f>
        <v>3.1066806387390541E-4</v>
      </c>
      <c r="K2858" s="66">
        <v>2822.6921638717608</v>
      </c>
      <c r="L2858" s="66">
        <v>4835.075472095491</v>
      </c>
      <c r="M2858" s="67">
        <v>42409</v>
      </c>
      <c r="N2858" s="22">
        <f>IF(Tabela1[[#This Row],[Entry]]=$B$1,Tabela1[[#This Row],[real]],Tabela1[[#This Row],[L2]]/Tabela1[[#This Row],[days2]])</f>
        <v>3.2088988344719502</v>
      </c>
      <c r="O2858" s="42">
        <f>IF(Tabela1[[#This Row],[Entry]]=$B$1,Tabela1[[#This Row],[real]],Tabela1[[#This Row],[L]]/($B$1-Tabela1[[#This Row],[Entry]]))</f>
        <v>3.2084110631025156</v>
      </c>
      <c r="P2858" s="115">
        <v>879.64510864246586</v>
      </c>
      <c r="Q2858" s="43">
        <f>MIN(500,$B$1-Tabela1[[#This Row],[Entry]])</f>
        <v>500</v>
      </c>
      <c r="R2858" s="41">
        <f>(0.25-Tabela1[[#This Row],[days]]/2000)*$L$2+(Tabela1[[#This Row],[days]]/2000+0.75)*(IF(Tabela1[[#This Row],[real]]&gt;Tabela1[[#This Row],[AV2]],0.4*Tabela1[[#This Row],[real]]+0.6*Tabela1[[#This Row],[AV2]],Tabela1[[#This Row],[AV2]]))</f>
        <v>3.2088988344719502</v>
      </c>
      <c r="S2858" s="42">
        <f>Tabela1[[#This Row],[real]]-Tabela1[[#This Row],[AV2]]</f>
        <v>-8.1317842861527101E-2</v>
      </c>
      <c r="T2858" s="64">
        <f>Tabela1[[#This Row],[real]]/Tabela1[[#This Row],[AV2]]</f>
        <v>0.97465864551790748</v>
      </c>
      <c r="U2858" s="168">
        <v>42821</v>
      </c>
      <c r="V2858" s="191" t="s">
        <v>4401</v>
      </c>
    </row>
    <row r="2859" spans="1:22" x14ac:dyDescent="0.2">
      <c r="A2859" s="65">
        <v>796730</v>
      </c>
      <c r="B2859" s="65" t="s">
        <v>1177</v>
      </c>
      <c r="C2859" s="65" t="s">
        <v>2473</v>
      </c>
      <c r="D2859" s="39"/>
      <c r="E2859" s="41">
        <v>3.1859893480186181</v>
      </c>
      <c r="F2859" s="116">
        <v>2007</v>
      </c>
      <c r="G28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59" s="39"/>
      <c r="I2859" s="41">
        <v>0.72999999999999987</v>
      </c>
      <c r="J2859" s="23">
        <f>(Tabela1[[#This Row],[real]]-1)^3/Tabela1[[#This Row],[Z]]*0.00002</f>
        <v>2.861878945807461E-4</v>
      </c>
      <c r="K2859" s="66">
        <v>2854.4974012158355</v>
      </c>
      <c r="L2859" s="66">
        <v>4884.056173870611</v>
      </c>
      <c r="M2859" s="67">
        <v>42409</v>
      </c>
      <c r="N2859" s="22">
        <f>IF(Tabela1[[#This Row],[Entry]]=$B$1,Tabela1[[#This Row],[real]],Tabela1[[#This Row],[L2]]/Tabela1[[#This Row],[days2]])</f>
        <v>3.2450557311926733</v>
      </c>
      <c r="O2859" s="42">
        <f>IF(Tabela1[[#This Row],[Entry]]=$B$1,Tabela1[[#This Row],[real]],Tabela1[[#This Row],[L]]/($B$1-Tabela1[[#This Row],[Entry]]))</f>
        <v>3.2409131877044532</v>
      </c>
      <c r="P2859" s="115">
        <v>879.64510864246586</v>
      </c>
      <c r="Q2859" s="43">
        <f>MIN(500,$B$1-Tabela1[[#This Row],[Entry]])</f>
        <v>500</v>
      </c>
      <c r="R2859" s="41">
        <f>(0.25-Tabela1[[#This Row],[days]]/2000)*$L$2+(Tabela1[[#This Row],[days]]/2000+0.75)*(IF(Tabela1[[#This Row],[real]]&gt;Tabela1[[#This Row],[AV2]],0.4*Tabela1[[#This Row],[real]]+0.6*Tabela1[[#This Row],[AV2]],Tabela1[[#This Row],[AV2]]))</f>
        <v>3.2450557311926733</v>
      </c>
      <c r="S2859" s="42">
        <f>Tabela1[[#This Row],[real]]-Tabela1[[#This Row],[AV2]]</f>
        <v>-5.9066383174055215E-2</v>
      </c>
      <c r="T2859" s="64">
        <f>Tabela1[[#This Row],[real]]/Tabela1[[#This Row],[AV2]]</f>
        <v>0.98179803736302973</v>
      </c>
      <c r="U2859" s="172">
        <v>42820</v>
      </c>
      <c r="V2859" s="191" t="s">
        <v>4604</v>
      </c>
    </row>
    <row r="2860" spans="1:22" x14ac:dyDescent="0.2">
      <c r="A2860" s="65">
        <v>517873</v>
      </c>
      <c r="B2860" s="65" t="s">
        <v>2542</v>
      </c>
      <c r="C2860" s="65" t="s">
        <v>1071</v>
      </c>
      <c r="D2860" s="39"/>
      <c r="E2860" s="41">
        <v>3.091907655134992</v>
      </c>
      <c r="F2860" s="116">
        <v>2006</v>
      </c>
      <c r="G28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0" s="39"/>
      <c r="I2860" s="41">
        <v>0.66999999999999993</v>
      </c>
      <c r="J2860" s="23">
        <f>(Tabela1[[#This Row],[real]]-1)^3/Tabela1[[#This Row],[Z]]*0.00002</f>
        <v>2.732641883458624E-4</v>
      </c>
      <c r="K2860" s="66">
        <v>2696.1529431312342</v>
      </c>
      <c r="L2860" s="66">
        <v>4580.7202040877037</v>
      </c>
      <c r="M2860" s="67">
        <v>42409</v>
      </c>
      <c r="N2860" s="22">
        <f>IF(Tabela1[[#This Row],[Entry]]=$B$1,Tabela1[[#This Row],[real]],Tabela1[[#This Row],[L2]]/Tabela1[[#This Row],[days2]])</f>
        <v>3.0650462517686696</v>
      </c>
      <c r="O2860" s="42">
        <f>IF(Tabela1[[#This Row],[Entry]]=$B$1,Tabela1[[#This Row],[real]],Tabela1[[#This Row],[L]]/($B$1-Tabela1[[#This Row],[Entry]]))</f>
        <v>3.0396285362227631</v>
      </c>
      <c r="P2860" s="115">
        <v>879.64510864246586</v>
      </c>
      <c r="Q2860" s="43">
        <f>MIN(500,$B$1-Tabela1[[#This Row],[Entry]])</f>
        <v>500</v>
      </c>
      <c r="R2860" s="41">
        <f>(0.25-Tabela1[[#This Row],[days]]/2000)*$L$2+(Tabela1[[#This Row],[days]]/2000+0.75)*(IF(Tabela1[[#This Row],[real]]&gt;Tabela1[[#This Row],[AV2]],0.4*Tabela1[[#This Row],[real]]+0.6*Tabela1[[#This Row],[AV2]],Tabela1[[#This Row],[AV2]]))</f>
        <v>3.0757908131151988</v>
      </c>
      <c r="S2860" s="42">
        <f>Tabela1[[#This Row],[real]]-Tabela1[[#This Row],[AV2]]</f>
        <v>2.6861403366322367E-2</v>
      </c>
      <c r="T2860" s="64">
        <f>Tabela1[[#This Row],[real]]/Tabela1[[#This Row],[AV2]]</f>
        <v>1.0087637840214718</v>
      </c>
      <c r="U2860" s="168">
        <v>42818</v>
      </c>
      <c r="V2860" s="191" t="s">
        <v>5168</v>
      </c>
    </row>
    <row r="2861" spans="1:22" x14ac:dyDescent="0.2">
      <c r="A2861" s="65">
        <v>108387</v>
      </c>
      <c r="B2861" s="65" t="s">
        <v>412</v>
      </c>
      <c r="C2861" s="65" t="s">
        <v>413</v>
      </c>
      <c r="D2861" s="39"/>
      <c r="E2861" s="41">
        <v>3.0969272689606999</v>
      </c>
      <c r="F2861" s="116">
        <v>1995</v>
      </c>
      <c r="G28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1" s="39"/>
      <c r="I2861" s="41">
        <v>0.5</v>
      </c>
      <c r="J2861" s="23">
        <f>(Tabela1[[#This Row],[real]]-1)^3/Tabela1[[#This Row],[Z]]*0.00002</f>
        <v>3.6881628887589526E-4</v>
      </c>
      <c r="K2861" s="66">
        <v>2827.1401978071262</v>
      </c>
      <c r="L2861" s="66">
        <v>4849.6662705924364</v>
      </c>
      <c r="M2861" s="67">
        <v>42409</v>
      </c>
      <c r="N2861" s="22">
        <f>IF(Tabela1[[#This Row],[Entry]]=$B$1,Tabela1[[#This Row],[real]],Tabela1[[#This Row],[L2]]/Tabela1[[#This Row],[days2]])</f>
        <v>3.2139554577529346</v>
      </c>
      <c r="O2861" s="42">
        <f>IF(Tabela1[[#This Row],[Entry]]=$B$1,Tabela1[[#This Row],[real]],Tabela1[[#This Row],[L]]/($B$1-Tabela1[[#This Row],[Entry]]))</f>
        <v>3.2180930793579536</v>
      </c>
      <c r="P2861" s="115">
        <v>879.64510864246586</v>
      </c>
      <c r="Q2861" s="43">
        <f>MIN(500,$B$1-Tabela1[[#This Row],[Entry]])</f>
        <v>500</v>
      </c>
      <c r="R2861" s="41">
        <f>(0.25-Tabela1[[#This Row],[days]]/2000)*$L$2+(Tabela1[[#This Row],[days]]/2000+0.75)*(IF(Tabela1[[#This Row],[real]]&gt;Tabela1[[#This Row],[AV2]],0.4*Tabela1[[#This Row],[real]]+0.6*Tabela1[[#This Row],[AV2]],Tabela1[[#This Row],[AV2]]))</f>
        <v>3.2139554577529346</v>
      </c>
      <c r="S2861" s="42">
        <f>Tabela1[[#This Row],[real]]-Tabela1[[#This Row],[AV2]]</f>
        <v>-0.11702818879223464</v>
      </c>
      <c r="T2861" s="64">
        <f>Tabela1[[#This Row],[real]]/Tabela1[[#This Row],[AV2]]</f>
        <v>0.96358748889629731</v>
      </c>
      <c r="U2861" s="168">
        <v>42818</v>
      </c>
      <c r="V2861" s="191" t="s">
        <v>3936</v>
      </c>
    </row>
    <row r="2862" spans="1:22" x14ac:dyDescent="0.2">
      <c r="A2862" s="65">
        <v>709</v>
      </c>
      <c r="B2862" s="65" t="s">
        <v>280</v>
      </c>
      <c r="C2862" s="65" t="s">
        <v>1030</v>
      </c>
      <c r="D2862" s="39"/>
      <c r="E2862" s="41">
        <v>3.1510702723001747</v>
      </c>
      <c r="F2862" s="116">
        <v>1977</v>
      </c>
      <c r="G28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2" s="39"/>
      <c r="I2862" s="41">
        <v>0.77999999999999992</v>
      </c>
      <c r="J2862" s="23">
        <f>(Tabela1[[#This Row],[real]]-1)^3/Tabela1[[#This Row],[Z]]*0.00002</f>
        <v>2.5521088181314596E-4</v>
      </c>
      <c r="K2862" s="66">
        <v>2911.6914895688196</v>
      </c>
      <c r="L2862" s="66">
        <v>5023.9718328613772</v>
      </c>
      <c r="M2862" s="67">
        <v>42409</v>
      </c>
      <c r="N2862" s="22">
        <f>IF(Tabela1[[#This Row],[Entry]]=$B$1,Tabela1[[#This Row],[real]],Tabela1[[#This Row],[L2]]/Tabela1[[#This Row],[days2]])</f>
        <v>3.3100752348436973</v>
      </c>
      <c r="O2862" s="42">
        <f>IF(Tabela1[[#This Row],[Entry]]=$B$1,Tabela1[[#This Row],[real]],Tabela1[[#This Row],[L]]/($B$1-Tabela1[[#This Row],[Entry]]))</f>
        <v>3.3337570224693942</v>
      </c>
      <c r="P2862" s="115">
        <v>879.64510864246586</v>
      </c>
      <c r="Q2862" s="43">
        <f>MIN(500,$B$1-Tabela1[[#This Row],[Entry]])</f>
        <v>500</v>
      </c>
      <c r="R2862" s="41">
        <f>(0.25-Tabela1[[#This Row],[days]]/2000)*$L$2+(Tabela1[[#This Row],[days]]/2000+0.75)*(IF(Tabela1[[#This Row],[real]]&gt;Tabela1[[#This Row],[AV2]],0.4*Tabela1[[#This Row],[real]]+0.6*Tabela1[[#This Row],[AV2]],Tabela1[[#This Row],[AV2]]))</f>
        <v>3.3100752348436973</v>
      </c>
      <c r="S2862" s="42">
        <f>Tabela1[[#This Row],[real]]-Tabela1[[#This Row],[AV2]]</f>
        <v>-0.15900496254352259</v>
      </c>
      <c r="T2862" s="64">
        <f>Tabela1[[#This Row],[real]]/Tabela1[[#This Row],[AV2]]</f>
        <v>0.95196333881787709</v>
      </c>
      <c r="U2862" s="168">
        <v>42818</v>
      </c>
      <c r="V2862" s="191" t="s">
        <v>4032</v>
      </c>
    </row>
    <row r="2863" spans="1:22" x14ac:dyDescent="0.2">
      <c r="A2863" s="65">
        <v>2717976</v>
      </c>
      <c r="B2863" s="65" t="s">
        <v>882</v>
      </c>
      <c r="C2863" s="65" t="s">
        <v>1864</v>
      </c>
      <c r="D2863" s="39"/>
      <c r="E2863" s="41">
        <v>3.3731483907051532</v>
      </c>
      <c r="F2863" s="116">
        <v>2010</v>
      </c>
      <c r="G28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3" s="39"/>
      <c r="I2863" s="41">
        <v>0.66999999999999993</v>
      </c>
      <c r="J2863" s="23">
        <f>(Tabela1[[#This Row],[real]]-1)^3/Tabela1[[#This Row],[Z]]*0.00002</f>
        <v>3.9896048045885349E-4</v>
      </c>
      <c r="K2863" s="66">
        <v>3031.5658928883117</v>
      </c>
      <c r="L2863" s="66">
        <v>5179.9442331673681</v>
      </c>
      <c r="M2863" s="67">
        <v>42409</v>
      </c>
      <c r="N2863" s="22">
        <f>IF(Tabela1[[#This Row],[Entry]]=$B$1,Tabela1[[#This Row],[real]],Tabela1[[#This Row],[L2]]/Tabela1[[#This Row],[days2]])</f>
        <v>3.4463511058077172</v>
      </c>
      <c r="O2863" s="42">
        <f>IF(Tabela1[[#This Row],[Entry]]=$B$1,Tabela1[[#This Row],[real]],Tabela1[[#This Row],[L]]/($B$1-Tabela1[[#This Row],[Entry]]))</f>
        <v>3.4372556291754268</v>
      </c>
      <c r="P2863" s="115">
        <v>879.64510864246586</v>
      </c>
      <c r="Q2863" s="43">
        <f>MIN(500,$B$1-Tabela1[[#This Row],[Entry]])</f>
        <v>500</v>
      </c>
      <c r="R2863" s="41">
        <f>(0.25-Tabela1[[#This Row],[days]]/2000)*$L$2+(Tabela1[[#This Row],[days]]/2000+0.75)*(IF(Tabela1[[#This Row],[real]]&gt;Tabela1[[#This Row],[AV2]],0.4*Tabela1[[#This Row],[real]]+0.6*Tabela1[[#This Row],[AV2]],Tabela1[[#This Row],[AV2]]))</f>
        <v>3.4463511058077172</v>
      </c>
      <c r="S2863" s="42">
        <f>Tabela1[[#This Row],[real]]-Tabela1[[#This Row],[AV2]]</f>
        <v>-7.3202715102564042E-2</v>
      </c>
      <c r="T2863" s="64">
        <f>Tabela1[[#This Row],[real]]/Tabela1[[#This Row],[AV2]]</f>
        <v>0.9787593565324193</v>
      </c>
      <c r="U2863" s="172">
        <v>42818</v>
      </c>
      <c r="V2863" s="191" t="s">
        <v>4315</v>
      </c>
    </row>
    <row r="2864" spans="1:22" x14ac:dyDescent="0.2">
      <c r="A2864" s="10">
        <v>8409</v>
      </c>
      <c r="B2864" s="10" t="s">
        <v>2387</v>
      </c>
      <c r="C2864" s="10" t="s">
        <v>2386</v>
      </c>
      <c r="E2864" s="21">
        <v>3.0214798024187033</v>
      </c>
      <c r="F2864" s="116">
        <v>1988</v>
      </c>
      <c r="G28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64" s="21">
        <v>0.58999999999999986</v>
      </c>
      <c r="J2864" s="23">
        <f>(Tabela1[[#This Row],[real]]-1)^3/Tabela1[[#This Row],[Z]]*0.00002</f>
        <v>2.800181637589298E-4</v>
      </c>
      <c r="K2864" s="24">
        <v>2833.5865053214179</v>
      </c>
      <c r="L2864" s="66">
        <v>4903.182851659607</v>
      </c>
      <c r="M2864" s="1">
        <v>42409</v>
      </c>
      <c r="N2864" s="22">
        <f>IF(Tabela1[[#This Row],[Entry]]=$B$1,Tabela1[[#This Row],[real]],Tabela1[[#This Row],[L2]]/Tabela1[[#This Row],[days2]])</f>
        <v>3.2212837626010571</v>
      </c>
      <c r="O2864" s="22">
        <f>IF(Tabela1[[#This Row],[Entry]]=$B$1,Tabela1[[#This Row],[real]],Tabela1[[#This Row],[L]]/($B$1-Tabela1[[#This Row],[Entry]]))</f>
        <v>3.2536050774118164</v>
      </c>
      <c r="P2864" s="35">
        <v>879.64510864246586</v>
      </c>
      <c r="Q2864" s="3">
        <f>MIN(500,$B$1-Tabela1[[#This Row],[Entry]])</f>
        <v>500</v>
      </c>
      <c r="R2864" s="21">
        <f>(0.25-Tabela1[[#This Row],[days]]/2000)*$L$2+(Tabela1[[#This Row],[days]]/2000+0.75)*(IF(Tabela1[[#This Row],[real]]&gt;Tabela1[[#This Row],[AV2]],0.4*Tabela1[[#This Row],[real]]+0.6*Tabela1[[#This Row],[AV2]],Tabela1[[#This Row],[AV2]]))</f>
        <v>3.2212837626010571</v>
      </c>
      <c r="S2864" s="22">
        <f>Tabela1[[#This Row],[real]]-Tabela1[[#This Row],[AV2]]</f>
        <v>-0.1998039601823538</v>
      </c>
      <c r="T2864" s="47">
        <f>Tabela1[[#This Row],[real]]/Tabela1[[#This Row],[AV2]]</f>
        <v>0.93797380954075893</v>
      </c>
      <c r="U2864" s="168">
        <v>42817</v>
      </c>
      <c r="V2864" s="191" t="s">
        <v>4630</v>
      </c>
    </row>
    <row r="2865" spans="1:22" x14ac:dyDescent="0.2">
      <c r="A2865" s="65">
        <v>3235340</v>
      </c>
      <c r="B2865" s="65" t="s">
        <v>1435</v>
      </c>
      <c r="C2865" s="95" t="s">
        <v>1436</v>
      </c>
      <c r="D2865" s="39"/>
      <c r="E2865" s="41">
        <v>3.0542241215997916</v>
      </c>
      <c r="F2865" s="116">
        <v>2011</v>
      </c>
      <c r="G28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5" s="39"/>
      <c r="I2865" s="41">
        <v>0.47</v>
      </c>
      <c r="J2865" s="23">
        <f>(Tabela1[[#This Row],[real]]-1)^3/Tabela1[[#This Row],[Z]]*0.00002</f>
        <v>3.6887193294219008E-4</v>
      </c>
      <c r="K2865" s="66">
        <v>2779.4730360245198</v>
      </c>
      <c r="L2865" s="66">
        <v>4764.3753759128667</v>
      </c>
      <c r="M2865" s="67">
        <v>42409</v>
      </c>
      <c r="N2865" s="22">
        <f>IF(Tabela1[[#This Row],[Entry]]=$B$1,Tabela1[[#This Row],[real]],Tabela1[[#This Row],[L2]]/Tabela1[[#This Row],[days2]])</f>
        <v>3.1597663747758578</v>
      </c>
      <c r="O2865" s="42">
        <f>IF(Tabela1[[#This Row],[Entry]]=$B$1,Tabela1[[#This Row],[real]],Tabela1[[#This Row],[L]]/($B$1-Tabela1[[#This Row],[Entry]]))</f>
        <v>3.1614965998094671</v>
      </c>
      <c r="P2865" s="115">
        <v>879.64510864246586</v>
      </c>
      <c r="Q2865" s="43">
        <f>MIN(500,$B$1-Tabela1[[#This Row],[Entry]])</f>
        <v>500</v>
      </c>
      <c r="R2865" s="41">
        <f>(0.25-Tabela1[[#This Row],[days]]/2000)*$L$2+(Tabela1[[#This Row],[days]]/2000+0.75)*(IF(Tabela1[[#This Row],[real]]&gt;Tabela1[[#This Row],[AV2]],0.4*Tabela1[[#This Row],[real]]+0.6*Tabela1[[#This Row],[AV2]],Tabela1[[#This Row],[AV2]]))</f>
        <v>3.1597663747758578</v>
      </c>
      <c r="S2865" s="42">
        <f>Tabela1[[#This Row],[real]]-Tabela1[[#This Row],[AV2]]</f>
        <v>-0.10554225317606614</v>
      </c>
      <c r="T2865" s="64">
        <f>Tabela1[[#This Row],[real]]/Tabela1[[#This Row],[AV2]]</f>
        <v>0.96659808332077934</v>
      </c>
      <c r="U2865" s="172">
        <v>42817</v>
      </c>
      <c r="V2865" s="191" t="s">
        <v>4299</v>
      </c>
    </row>
    <row r="2866" spans="1:22" x14ac:dyDescent="0.2">
      <c r="A2866" s="65">
        <v>4877</v>
      </c>
      <c r="B2866" s="65" t="s">
        <v>1822</v>
      </c>
      <c r="C2866" s="65" t="s">
        <v>1823</v>
      </c>
      <c r="D2866" s="39"/>
      <c r="E2866" s="41">
        <v>3.1989882500179454</v>
      </c>
      <c r="F2866" s="116">
        <v>1993</v>
      </c>
      <c r="G28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6" s="39"/>
      <c r="I2866" s="41">
        <v>0.69</v>
      </c>
      <c r="J2866" s="23">
        <f>(Tabela1[[#This Row],[real]]-1)^3/Tabela1[[#This Row],[Z]]*0.00002</f>
        <v>3.0821206218075001E-4</v>
      </c>
      <c r="K2866" s="66">
        <v>2872.0162836731183</v>
      </c>
      <c r="L2866" s="66">
        <v>4914.0462806855976</v>
      </c>
      <c r="M2866" s="67">
        <v>42409</v>
      </c>
      <c r="N2866" s="22">
        <f>IF(Tabela1[[#This Row],[Entry]]=$B$1,Tabela1[[#This Row],[real]],Tabela1[[#This Row],[L2]]/Tabela1[[#This Row],[days2]])</f>
        <v>3.2649715839441531</v>
      </c>
      <c r="O2866" s="42">
        <f>IF(Tabela1[[#This Row],[Entry]]=$B$1,Tabela1[[#This Row],[real]],Tabela1[[#This Row],[L]]/($B$1-Tabela1[[#This Row],[Entry]]))</f>
        <v>3.2608137230826792</v>
      </c>
      <c r="P2866" s="115">
        <v>879.64510864246586</v>
      </c>
      <c r="Q2866" s="43">
        <f>MIN(500,$B$1-Tabela1[[#This Row],[Entry]])</f>
        <v>500</v>
      </c>
      <c r="R2866" s="41">
        <f>(0.25-Tabela1[[#This Row],[days]]/2000)*$L$2+(Tabela1[[#This Row],[days]]/2000+0.75)*(IF(Tabela1[[#This Row],[real]]&gt;Tabela1[[#This Row],[AV2]],0.4*Tabela1[[#This Row],[real]]+0.6*Tabela1[[#This Row],[AV2]],Tabela1[[#This Row],[AV2]]))</f>
        <v>3.2649715839441531</v>
      </c>
      <c r="S2866" s="42">
        <f>Tabela1[[#This Row],[real]]-Tabela1[[#This Row],[AV2]]</f>
        <v>-6.5983333926207699E-2</v>
      </c>
      <c r="T2866" s="64">
        <f>Tabela1[[#This Row],[real]]/Tabela1[[#This Row],[AV2]]</f>
        <v>0.97979053347640521</v>
      </c>
      <c r="U2866" s="168">
        <v>42817</v>
      </c>
      <c r="V2866" s="191" t="s">
        <v>4628</v>
      </c>
    </row>
    <row r="2867" spans="1:22" x14ac:dyDescent="0.2">
      <c r="A2867" s="10">
        <v>134752</v>
      </c>
      <c r="B2867" s="10" t="s">
        <v>1401</v>
      </c>
      <c r="C2867" s="10" t="s">
        <v>2424</v>
      </c>
      <c r="E2867" s="21">
        <v>2.6389746121691759</v>
      </c>
      <c r="F2867" s="116">
        <v>2003</v>
      </c>
      <c r="G28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67" s="21">
        <v>0.48</v>
      </c>
      <c r="J2867" s="23">
        <f>(Tabela1[[#This Row],[real]]-1)^3/Tabela1[[#This Row],[Z]]*0.00002</f>
        <v>1.8344481344083064E-4</v>
      </c>
      <c r="K2867" s="24">
        <v>2409.1688102649509</v>
      </c>
      <c r="L2867" s="66">
        <v>4147.042010025436</v>
      </c>
      <c r="M2867" s="1">
        <v>42409</v>
      </c>
      <c r="N2867" s="22">
        <f>IF(Tabela1[[#This Row],[Entry]]=$B$1,Tabela1[[#This Row],[real]],Tabela1[[#This Row],[L2]]/Tabela1[[#This Row],[days2]])</f>
        <v>2.7387963470665579</v>
      </c>
      <c r="O2867" s="22">
        <f>IF(Tabela1[[#This Row],[Entry]]=$B$1,Tabela1[[#This Row],[real]],Tabela1[[#This Row],[L]]/($B$1-Tabela1[[#This Row],[Entry]]))</f>
        <v>2.7518526941111054</v>
      </c>
      <c r="P2867" s="35">
        <v>879.64510864246586</v>
      </c>
      <c r="Q2867" s="3">
        <f>MIN(500,$B$1-Tabela1[[#This Row],[Entry]])</f>
        <v>500</v>
      </c>
      <c r="R2867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2.7387963470665579</v>
      </c>
      <c r="S2867" s="22">
        <f>Tabela1[[#This Row],[real]]-Tabela1[[#This Row],[AV2]]</f>
        <v>-9.9821734897381997E-2</v>
      </c>
      <c r="T2867" s="47">
        <f>Tabela1[[#This Row],[real]]/Tabela1[[#This Row],[AV2]]</f>
        <v>0.96355269897876927</v>
      </c>
      <c r="U2867" s="168">
        <v>42816</v>
      </c>
      <c r="V2867" s="191" t="s">
        <v>4024</v>
      </c>
    </row>
    <row r="2868" spans="1:22" x14ac:dyDescent="0.2">
      <c r="A2868" s="65">
        <v>4391917</v>
      </c>
      <c r="B2868" s="65" t="s">
        <v>208</v>
      </c>
      <c r="C2868" s="65" t="s">
        <v>2272</v>
      </c>
      <c r="D2868" s="39"/>
      <c r="E2868" s="41">
        <v>3.0813399234114396</v>
      </c>
      <c r="F2868" s="116">
        <v>2013</v>
      </c>
      <c r="G28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8" s="39"/>
      <c r="I2868" s="41">
        <v>0.51</v>
      </c>
      <c r="J2868" s="23">
        <f>(Tabela1[[#This Row],[real]]-1)^3/Tabela1[[#This Row],[Z]]*0.00002</f>
        <v>3.5358095449453646E-4</v>
      </c>
      <c r="K2868" s="66">
        <v>2801.2545471915982</v>
      </c>
      <c r="L2868" s="66">
        <v>4801.8883766579447</v>
      </c>
      <c r="M2868" s="67">
        <v>42409</v>
      </c>
      <c r="N2868" s="22">
        <f>IF(Tabela1[[#This Row],[Entry]]=$B$1,Tabela1[[#This Row],[real]],Tabela1[[#This Row],[L2]]/Tabela1[[#This Row],[days2]])</f>
        <v>3.1845280780503673</v>
      </c>
      <c r="O2868" s="42">
        <f>IF(Tabela1[[#This Row],[Entry]]=$B$1,Tabela1[[#This Row],[real]],Tabela1[[#This Row],[L]]/($B$1-Tabela1[[#This Row],[Entry]]))</f>
        <v>3.1863891019628032</v>
      </c>
      <c r="P2868" s="115">
        <v>879.64510864246586</v>
      </c>
      <c r="Q2868" s="43">
        <f>MIN(500,$B$1-Tabela1[[#This Row],[Entry]])</f>
        <v>500</v>
      </c>
      <c r="R2868" s="41">
        <f>(0.25-Tabela1[[#This Row],[days]]/2000)*$L$2+(Tabela1[[#This Row],[days]]/2000+0.75)*(IF(Tabela1[[#This Row],[real]]&gt;Tabela1[[#This Row],[AV2]],0.4*Tabela1[[#This Row],[real]]+0.6*Tabela1[[#This Row],[AV2]],Tabela1[[#This Row],[AV2]]))</f>
        <v>3.1845280780503673</v>
      </c>
      <c r="S2868" s="42">
        <f>Tabela1[[#This Row],[real]]-Tabela1[[#This Row],[AV2]]</f>
        <v>-0.10318815463892772</v>
      </c>
      <c r="T2868" s="64">
        <f>Tabela1[[#This Row],[real]]/Tabela1[[#This Row],[AV2]]</f>
        <v>0.967597034125665</v>
      </c>
      <c r="U2868" s="168">
        <v>42816</v>
      </c>
      <c r="V2868" s="191" t="s">
        <v>5126</v>
      </c>
    </row>
    <row r="2869" spans="1:22" x14ac:dyDescent="0.2">
      <c r="A2869" s="65">
        <v>19481</v>
      </c>
      <c r="B2869" s="65" t="s">
        <v>340</v>
      </c>
      <c r="C2869" s="65" t="s">
        <v>895</v>
      </c>
      <c r="D2869" s="39"/>
      <c r="E2869" s="41">
        <v>3.1669069188827494</v>
      </c>
      <c r="F2869" s="116">
        <v>1989</v>
      </c>
      <c r="G28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69" s="39"/>
      <c r="I2869" s="41">
        <v>0.77999999999999992</v>
      </c>
      <c r="J2869" s="23">
        <f>(Tabela1[[#This Row],[real]]-1)^3/Tabela1[[#This Row],[Z]]*0.00002</f>
        <v>2.6088923650104253E-4</v>
      </c>
      <c r="K2869" s="66">
        <v>2921.6540165340743</v>
      </c>
      <c r="L2869" s="66">
        <v>5038.4137207568074</v>
      </c>
      <c r="M2869" s="67">
        <v>42409</v>
      </c>
      <c r="N2869" s="22">
        <f>IF(Tabela1[[#This Row],[Entry]]=$B$1,Tabela1[[#This Row],[real]],Tabela1[[#This Row],[L2]]/Tabela1[[#This Row],[days2]])</f>
        <v>3.3214008556734766</v>
      </c>
      <c r="O2869" s="42">
        <f>IF(Tabela1[[#This Row],[Entry]]=$B$1,Tabela1[[#This Row],[real]],Tabela1[[#This Row],[L]]/($B$1-Tabela1[[#This Row],[Entry]]))</f>
        <v>3.343340226115997</v>
      </c>
      <c r="P2869" s="115">
        <v>879.64510864246586</v>
      </c>
      <c r="Q2869" s="43">
        <f>MIN(500,$B$1-Tabela1[[#This Row],[Entry]])</f>
        <v>500</v>
      </c>
      <c r="R2869" s="41">
        <f>(0.25-Tabela1[[#This Row],[days]]/2000)*$L$2+(Tabela1[[#This Row],[days]]/2000+0.75)*(IF(Tabela1[[#This Row],[real]]&gt;Tabela1[[#This Row],[AV2]],0.4*Tabela1[[#This Row],[real]]+0.6*Tabela1[[#This Row],[AV2]],Tabela1[[#This Row],[AV2]]))</f>
        <v>3.3214008556734766</v>
      </c>
      <c r="S2869" s="42">
        <f>Tabela1[[#This Row],[real]]-Tabela1[[#This Row],[AV2]]</f>
        <v>-0.1544939367907272</v>
      </c>
      <c r="T2869" s="64">
        <f>Tabela1[[#This Row],[real]]/Tabela1[[#This Row],[AV2]]</f>
        <v>0.95348530830693701</v>
      </c>
      <c r="U2869" s="168">
        <v>42816</v>
      </c>
      <c r="V2869" s="191" t="s">
        <v>4628</v>
      </c>
    </row>
    <row r="2870" spans="1:22" x14ac:dyDescent="0.2">
      <c r="A2870" s="65">
        <v>2040572</v>
      </c>
      <c r="B2870" s="65" t="s">
        <v>1296</v>
      </c>
      <c r="C2870" s="65" t="s">
        <v>1297</v>
      </c>
      <c r="D2870" s="39"/>
      <c r="E2870" s="41">
        <v>2.2674769920113462</v>
      </c>
      <c r="F2870" s="116">
        <v>2009</v>
      </c>
      <c r="G28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0" s="39"/>
      <c r="I2870" s="41">
        <v>0.45999999999999996</v>
      </c>
      <c r="J2870" s="23">
        <f>(Tabela1[[#This Row],[real]]-1)^3/Tabela1[[#This Row],[Z]]*0.00002</f>
        <v>8.8530398174086673E-5</v>
      </c>
      <c r="K2870" s="66">
        <v>2050.0865795246582</v>
      </c>
      <c r="L2870" s="66">
        <v>3527.6947094670427</v>
      </c>
      <c r="M2870" s="67">
        <v>42409</v>
      </c>
      <c r="N2870" s="22">
        <f>IF(Tabela1[[#This Row],[Entry]]=$B$1,Tabela1[[#This Row],[real]],Tabela1[[#This Row],[L2]]/Tabela1[[#This Row],[days2]])</f>
        <v>2.3305837313055777</v>
      </c>
      <c r="O2870" s="42">
        <f>IF(Tabela1[[#This Row],[Entry]]=$B$1,Tabela1[[#This Row],[real]],Tabela1[[#This Row],[L]]/($B$1-Tabela1[[#This Row],[Entry]]))</f>
        <v>2.3408724017697695</v>
      </c>
      <c r="P2870" s="115">
        <v>879.64510864246586</v>
      </c>
      <c r="Q2870" s="43">
        <f>MIN(500,$B$1-Tabela1[[#This Row],[Entry]])</f>
        <v>500</v>
      </c>
      <c r="R2870" s="559">
        <f>(0.25-Tabela1[[#This Row],[days]]/2000)*$L$2+(Tabela1[[#This Row],[days]]/2000+0.75)*(IF(Tabela1[[#This Row],[real]]&gt;Tabela1[[#This Row],[AV2]],0.4*Tabela1[[#This Row],[real]]+0.6*Tabela1[[#This Row],[AV2]],Tabela1[[#This Row],[AV2]]))</f>
        <v>2.3305837313055777</v>
      </c>
      <c r="S2870" s="42">
        <f>Tabela1[[#This Row],[real]]-Tabela1[[#This Row],[AV2]]</f>
        <v>-6.3106739294231495E-2</v>
      </c>
      <c r="T2870" s="64">
        <f>Tabela1[[#This Row],[real]]/Tabela1[[#This Row],[AV2]]</f>
        <v>0.97292234625748486</v>
      </c>
      <c r="U2870" s="168">
        <v>42815</v>
      </c>
      <c r="V2870" s="191" t="s">
        <v>4561</v>
      </c>
    </row>
    <row r="2871" spans="1:22" x14ac:dyDescent="0.2">
      <c r="A2871" s="65">
        <v>34983</v>
      </c>
      <c r="B2871" s="65" t="s">
        <v>1496</v>
      </c>
      <c r="C2871" s="65" t="s">
        <v>431</v>
      </c>
      <c r="D2871" s="39"/>
      <c r="E2871" s="41">
        <v>2.9947770926014354</v>
      </c>
      <c r="F2871" s="116">
        <v>1995</v>
      </c>
      <c r="G28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1" s="39"/>
      <c r="I2871" s="41">
        <v>0.71999999999999986</v>
      </c>
      <c r="J2871" s="23">
        <f>(Tabela1[[#This Row],[real]]-1)^3/Tabela1[[#This Row],[Z]]*0.00002</f>
        <v>2.2048579559202623E-4</v>
      </c>
      <c r="K2871" s="66">
        <v>2699.9179271458697</v>
      </c>
      <c r="L2871" s="66">
        <v>4632.1907784466111</v>
      </c>
      <c r="M2871" s="67">
        <v>42409</v>
      </c>
      <c r="N2871" s="22">
        <f>IF(Tabela1[[#This Row],[Entry]]=$B$1,Tabela1[[#This Row],[real]],Tabela1[[#This Row],[L2]]/Tabela1[[#This Row],[days2]])</f>
        <v>3.0693263688041021</v>
      </c>
      <c r="O2871" s="42">
        <f>IF(Tabela1[[#This Row],[Entry]]=$B$1,Tabela1[[#This Row],[real]],Tabela1[[#This Row],[L]]/($B$1-Tabela1[[#This Row],[Entry]]))</f>
        <v>3.0737828655916464</v>
      </c>
      <c r="P2871" s="115">
        <v>879.64510864246586</v>
      </c>
      <c r="Q2871" s="43">
        <f>MIN(500,$B$1-Tabela1[[#This Row],[Entry]])</f>
        <v>500</v>
      </c>
      <c r="R2871" s="41">
        <f>(0.25-Tabela1[[#This Row],[days]]/2000)*$L$2+(Tabela1[[#This Row],[days]]/2000+0.75)*(IF(Tabela1[[#This Row],[real]]&gt;Tabela1[[#This Row],[AV2]],0.4*Tabela1[[#This Row],[real]]+0.6*Tabela1[[#This Row],[AV2]],Tabela1[[#This Row],[AV2]]))</f>
        <v>3.0693263688041021</v>
      </c>
      <c r="S2871" s="42">
        <f>Tabela1[[#This Row],[real]]-Tabela1[[#This Row],[AV2]]</f>
        <v>-7.4549276202666714E-2</v>
      </c>
      <c r="T2871" s="64">
        <f>Tabela1[[#This Row],[real]]/Tabela1[[#This Row],[AV2]]</f>
        <v>0.97571151867055661</v>
      </c>
      <c r="U2871" s="172">
        <v>42814</v>
      </c>
      <c r="V2871" s="191" t="s">
        <v>4099</v>
      </c>
    </row>
    <row r="2872" spans="1:22" x14ac:dyDescent="0.2">
      <c r="A2872" s="65">
        <v>17338</v>
      </c>
      <c r="B2872" s="65" t="s">
        <v>2506</v>
      </c>
      <c r="C2872" s="65" t="s">
        <v>2738</v>
      </c>
      <c r="D2872" s="39"/>
      <c r="E2872" s="41">
        <v>2.9689119815468663</v>
      </c>
      <c r="F2872" s="116">
        <v>1996</v>
      </c>
      <c r="G28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2" s="39"/>
      <c r="I2872" s="41">
        <v>0.49</v>
      </c>
      <c r="J2872" s="23">
        <f>(Tabela1[[#This Row],[real]]-1)^3/Tabela1[[#This Row],[Z]]*0.00002</f>
        <v>3.1153928662988058E-4</v>
      </c>
      <c r="K2872" s="66">
        <v>2775.8600050284381</v>
      </c>
      <c r="L2872" s="66">
        <v>4795.3462143342431</v>
      </c>
      <c r="M2872" s="67">
        <v>42409</v>
      </c>
      <c r="N2872" s="22">
        <f>IF(Tabela1[[#This Row],[Entry]]=$B$1,Tabela1[[#This Row],[real]],Tabela1[[#This Row],[L2]]/Tabela1[[#This Row],[days2]])</f>
        <v>3.1556590012901373</v>
      </c>
      <c r="O2872" s="42">
        <f>IF(Tabela1[[#This Row],[Entry]]=$B$1,Tabela1[[#This Row],[real]],Tabela1[[#This Row],[L]]/($B$1-Tabela1[[#This Row],[Entry]]))</f>
        <v>3.1820479192662527</v>
      </c>
      <c r="P2872" s="115">
        <v>879.64510864246586</v>
      </c>
      <c r="Q2872" s="43">
        <f>MIN(500,$B$1-Tabela1[[#This Row],[Entry]])</f>
        <v>500</v>
      </c>
      <c r="R2872" s="41">
        <f>(0.25-Tabela1[[#This Row],[days]]/2000)*$L$2+(Tabela1[[#This Row],[days]]/2000+0.75)*(IF(Tabela1[[#This Row],[real]]&gt;Tabela1[[#This Row],[AV2]],0.4*Tabela1[[#This Row],[real]]+0.6*Tabela1[[#This Row],[AV2]],Tabela1[[#This Row],[AV2]]))</f>
        <v>3.1556590012901373</v>
      </c>
      <c r="S2872" s="42">
        <f>Tabela1[[#This Row],[real]]-Tabela1[[#This Row],[AV2]]</f>
        <v>-0.18674701974327101</v>
      </c>
      <c r="T2872" s="64">
        <f>Tabela1[[#This Row],[real]]/Tabela1[[#This Row],[AV2]]</f>
        <v>0.94082154641330928</v>
      </c>
      <c r="U2872" s="168">
        <v>42813</v>
      </c>
      <c r="V2872" s="191" t="s">
        <v>4916</v>
      </c>
    </row>
    <row r="2873" spans="1:22" x14ac:dyDescent="0.2">
      <c r="A2873" s="65">
        <v>94014</v>
      </c>
      <c r="B2873" s="65" t="s">
        <v>868</v>
      </c>
      <c r="C2873" s="65" t="s">
        <v>869</v>
      </c>
      <c r="D2873" s="39"/>
      <c r="E2873" s="41">
        <v>2.7545398837107284</v>
      </c>
      <c r="F2873" s="116">
        <v>1993</v>
      </c>
      <c r="G28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3" s="39"/>
      <c r="I2873" s="41">
        <v>0.45999999999999996</v>
      </c>
      <c r="J2873" s="23">
        <f>(Tabela1[[#This Row],[real]]-1)^3/Tabela1[[#This Row],[Z]]*0.00002</f>
        <v>2.3483449915297187E-4</v>
      </c>
      <c r="K2873" s="66">
        <v>2608.0579519523476</v>
      </c>
      <c r="L2873" s="66">
        <v>4525.8446854569283</v>
      </c>
      <c r="M2873" s="67">
        <v>42409</v>
      </c>
      <c r="N2873" s="22">
        <f>IF(Tabela1[[#This Row],[Entry]]=$B$1,Tabela1[[#This Row],[real]],Tabela1[[#This Row],[L2]]/Tabela1[[#This Row],[days2]])</f>
        <v>2.9648979188633215</v>
      </c>
      <c r="O2873" s="42">
        <f>IF(Tabela1[[#This Row],[Entry]]=$B$1,Tabela1[[#This Row],[real]],Tabela1[[#This Row],[L]]/($B$1-Tabela1[[#This Row],[Entry]]))</f>
        <v>3.0032147879608018</v>
      </c>
      <c r="P2873" s="115">
        <v>879.64510864246586</v>
      </c>
      <c r="Q2873" s="43">
        <f>MIN(500,$B$1-Tabela1[[#This Row],[Entry]])</f>
        <v>500</v>
      </c>
      <c r="R2873" s="41">
        <f>(0.25-Tabela1[[#This Row],[days]]/2000)*$L$2+(Tabela1[[#This Row],[days]]/2000+0.75)*(IF(Tabela1[[#This Row],[real]]&gt;Tabela1[[#This Row],[AV2]],0.4*Tabela1[[#This Row],[real]]+0.6*Tabela1[[#This Row],[AV2]],Tabela1[[#This Row],[AV2]]))</f>
        <v>2.9648979188633215</v>
      </c>
      <c r="S2873" s="42">
        <f>Tabela1[[#This Row],[real]]-Tabela1[[#This Row],[AV2]]</f>
        <v>-0.2103580351525931</v>
      </c>
      <c r="T2873" s="64">
        <f>Tabela1[[#This Row],[real]]/Tabela1[[#This Row],[AV2]]</f>
        <v>0.92905049654011707</v>
      </c>
      <c r="U2873" s="172">
        <v>42812</v>
      </c>
      <c r="V2873" s="191" t="s">
        <v>4009</v>
      </c>
    </row>
    <row r="2874" spans="1:22" x14ac:dyDescent="0.2">
      <c r="A2874" s="65">
        <v>831</v>
      </c>
      <c r="B2874" s="65" t="s">
        <v>156</v>
      </c>
      <c r="C2874" s="65" t="s">
        <v>923</v>
      </c>
      <c r="D2874" s="39"/>
      <c r="E2874" s="41">
        <v>3.0323805514128819</v>
      </c>
      <c r="F2874" s="116">
        <v>1991</v>
      </c>
      <c r="G28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4" s="39"/>
      <c r="I2874" s="41">
        <v>0.45999999999999996</v>
      </c>
      <c r="J2874" s="23">
        <f>(Tabela1[[#This Row],[real]]-1)^3/Tabela1[[#This Row],[Z]]*0.00002</f>
        <v>3.649952855923961E-4</v>
      </c>
      <c r="K2874" s="66">
        <v>2860.8653055585937</v>
      </c>
      <c r="L2874" s="66">
        <v>4947.5774945745325</v>
      </c>
      <c r="M2874" s="67">
        <v>42409</v>
      </c>
      <c r="N2874" s="22">
        <f>IF(Tabela1[[#This Row],[Entry]]=$B$1,Tabela1[[#This Row],[real]],Tabela1[[#This Row],[L2]]/Tabela1[[#This Row],[days2]])</f>
        <v>3.252294905582656</v>
      </c>
      <c r="O2874" s="42">
        <f>IF(Tabela1[[#This Row],[Entry]]=$B$1,Tabela1[[#This Row],[real]],Tabela1[[#This Row],[L]]/($B$1-Tabela1[[#This Row],[Entry]]))</f>
        <v>3.2830640309054626</v>
      </c>
      <c r="P2874" s="115">
        <v>879.64510864246586</v>
      </c>
      <c r="Q2874" s="43">
        <f>MIN(500,$B$1-Tabela1[[#This Row],[Entry]])</f>
        <v>500</v>
      </c>
      <c r="R2874" s="41">
        <f>(0.25-Tabela1[[#This Row],[days]]/2000)*$L$2+(Tabela1[[#This Row],[days]]/2000+0.75)*(IF(Tabela1[[#This Row],[real]]&gt;Tabela1[[#This Row],[AV2]],0.4*Tabela1[[#This Row],[real]]+0.6*Tabela1[[#This Row],[AV2]],Tabela1[[#This Row],[AV2]]))</f>
        <v>3.252294905582656</v>
      </c>
      <c r="S2874" s="42">
        <f>Tabela1[[#This Row],[real]]-Tabela1[[#This Row],[AV2]]</f>
        <v>-0.21991435416977412</v>
      </c>
      <c r="T2874" s="64">
        <f>Tabela1[[#This Row],[real]]/Tabela1[[#This Row],[AV2]]</f>
        <v>0.93238179176424474</v>
      </c>
      <c r="U2874" s="168">
        <v>42812</v>
      </c>
      <c r="V2874" s="191" t="s">
        <v>4016</v>
      </c>
    </row>
    <row r="2875" spans="1:22" x14ac:dyDescent="0.2">
      <c r="A2875" s="10">
        <v>1190</v>
      </c>
      <c r="B2875" s="10" t="s">
        <v>1542</v>
      </c>
      <c r="C2875" s="10" t="s">
        <v>1547</v>
      </c>
      <c r="E2875" s="21">
        <v>3.0436933000010717</v>
      </c>
      <c r="F2875" s="116">
        <v>1967</v>
      </c>
      <c r="G28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75" s="21">
        <v>0.80999999999999994</v>
      </c>
      <c r="J2875" s="23">
        <f>(Tabela1[[#This Row],[real]]-1)^3/Tabela1[[#This Row],[Z]]*0.00002</f>
        <v>2.107619170833799E-4</v>
      </c>
      <c r="K2875" s="24">
        <v>2726.5500897771881</v>
      </c>
      <c r="L2875" s="66">
        <v>4671.6792856364473</v>
      </c>
      <c r="M2875" s="1">
        <v>42409</v>
      </c>
      <c r="N2875" s="22">
        <f>IF(Tabela1[[#This Row],[Entry]]=$B$1,Tabela1[[#This Row],[real]],Tabela1[[#This Row],[L2]]/Tabela1[[#This Row],[days2]])</f>
        <v>3.0996023998644229</v>
      </c>
      <c r="O2875" s="22">
        <f>IF(Tabela1[[#This Row],[Entry]]=$B$1,Tabela1[[#This Row],[real]],Tabela1[[#This Row],[L]]/($B$1-Tabela1[[#This Row],[Entry]]))</f>
        <v>3.0999862545696399</v>
      </c>
      <c r="P2875" s="35">
        <v>879.64510864246586</v>
      </c>
      <c r="Q2875" s="3">
        <f>MIN(500,$B$1-Tabela1[[#This Row],[Entry]])</f>
        <v>500</v>
      </c>
      <c r="R2875" s="21">
        <f>(0.25-Tabela1[[#This Row],[days]]/2000)*$L$2+(Tabela1[[#This Row],[days]]/2000+0.75)*(IF(Tabela1[[#This Row],[real]]&gt;Tabela1[[#This Row],[AV2]],0.4*Tabela1[[#This Row],[real]]+0.6*Tabela1[[#This Row],[AV2]],Tabela1[[#This Row],[AV2]]))</f>
        <v>3.0996023998644229</v>
      </c>
      <c r="S2875" s="22">
        <f>Tabela1[[#This Row],[real]]-Tabela1[[#This Row],[AV2]]</f>
        <v>-5.590909986335113E-2</v>
      </c>
      <c r="T2875" s="47">
        <f>Tabela1[[#This Row],[real]]/Tabela1[[#This Row],[AV2]]</f>
        <v>0.98196249303917282</v>
      </c>
      <c r="U2875" s="168">
        <v>42812</v>
      </c>
      <c r="V2875" s="191" t="s">
        <v>4181</v>
      </c>
    </row>
    <row r="2876" spans="1:22" x14ac:dyDescent="0.2">
      <c r="A2876" s="65">
        <v>17499</v>
      </c>
      <c r="B2876" s="65" t="s">
        <v>517</v>
      </c>
      <c r="C2876" s="65" t="s">
        <v>518</v>
      </c>
      <c r="D2876" s="39"/>
      <c r="E2876" s="41">
        <v>2.867306629875666</v>
      </c>
      <c r="F2876" s="116">
        <v>1964</v>
      </c>
      <c r="G28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76" s="39"/>
      <c r="I2876" s="41">
        <v>0.60999999999999988</v>
      </c>
      <c r="J2876" s="23">
        <f>(Tabela1[[#This Row],[real]]-1)^3/Tabela1[[#This Row],[Z]]*0.00002</f>
        <v>2.1347502750162053E-4</v>
      </c>
      <c r="K2876" s="66">
        <v>2679.0249938738066</v>
      </c>
      <c r="L2876" s="66">
        <v>4637.2116832264228</v>
      </c>
      <c r="M2876" s="67">
        <v>42409</v>
      </c>
      <c r="N2876" s="22">
        <f>IF(Tabela1[[#This Row],[Entry]]=$B$1,Tabela1[[#This Row],[real]],Tabela1[[#This Row],[L2]]/Tabela1[[#This Row],[days2]])</f>
        <v>3.0455748205185595</v>
      </c>
      <c r="O2876" s="42">
        <f>IF(Tabela1[[#This Row],[Entry]]=$B$1,Tabela1[[#This Row],[real]],Tabela1[[#This Row],[L]]/($B$1-Tabela1[[#This Row],[Entry]]))</f>
        <v>3.0771145874097035</v>
      </c>
      <c r="P2876" s="115">
        <v>879.64510864246586</v>
      </c>
      <c r="Q2876" s="43">
        <f>MIN(500,$B$1-Tabela1[[#This Row],[Entry]])</f>
        <v>500</v>
      </c>
      <c r="R2876" s="41">
        <f>(0.25-Tabela1[[#This Row],[days]]/2000)*$L$2+(Tabela1[[#This Row],[days]]/2000+0.75)*(IF(Tabela1[[#This Row],[real]]&gt;Tabela1[[#This Row],[AV2]],0.4*Tabela1[[#This Row],[real]]+0.6*Tabela1[[#This Row],[AV2]],Tabela1[[#This Row],[AV2]]))</f>
        <v>3.0455748205185595</v>
      </c>
      <c r="S2876" s="42">
        <f>Tabela1[[#This Row],[real]]-Tabela1[[#This Row],[AV2]]</f>
        <v>-0.17826819064289356</v>
      </c>
      <c r="T2876" s="64">
        <f>Tabela1[[#This Row],[real]]/Tabela1[[#This Row],[AV2]]</f>
        <v>0.9414664878886343</v>
      </c>
      <c r="U2876" s="168">
        <v>42811</v>
      </c>
      <c r="V2876" s="191" t="s">
        <v>4070</v>
      </c>
    </row>
    <row r="2877" spans="1:22" x14ac:dyDescent="0.2">
      <c r="A2877" s="10">
        <v>262357</v>
      </c>
      <c r="B2877" s="10" t="s">
        <v>1716</v>
      </c>
      <c r="C2877" s="10" t="s">
        <v>1717</v>
      </c>
      <c r="E2877" s="21">
        <v>3.1222462338319814</v>
      </c>
      <c r="F2877" s="116">
        <v>1983</v>
      </c>
      <c r="G28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77" s="21">
        <v>0.64999999999999991</v>
      </c>
      <c r="J2877" s="23">
        <f>(Tabela1[[#This Row],[real]]-1)^3/Tabela1[[#This Row],[Z]]*0.00002</f>
        <v>2.9410604680428851E-4</v>
      </c>
      <c r="K2877" s="24">
        <v>2817.3959864915346</v>
      </c>
      <c r="L2877" s="66">
        <v>4827.524722779578</v>
      </c>
      <c r="M2877" s="1">
        <v>42409</v>
      </c>
      <c r="N2877" s="22">
        <f>IF(Tabela1[[#This Row],[Entry]]=$B$1,Tabela1[[#This Row],[real]],Tabela1[[#This Row],[L2]]/Tabela1[[#This Row],[days2]])</f>
        <v>3.2028780229785521</v>
      </c>
      <c r="O2877" s="22">
        <f>IF(Tabela1[[#This Row],[Entry]]=$B$1,Tabela1[[#This Row],[real]],Tabela1[[#This Row],[L]]/($B$1-Tabela1[[#This Row],[Entry]]))</f>
        <v>3.2034006123288505</v>
      </c>
      <c r="P2877" s="35">
        <v>879.64510864246586</v>
      </c>
      <c r="Q2877" s="3">
        <f>MIN(500,$B$1-Tabela1[[#This Row],[Entry]])</f>
        <v>500</v>
      </c>
      <c r="R2877" s="21">
        <f>(0.25-Tabela1[[#This Row],[days]]/2000)*$L$2+(Tabela1[[#This Row],[days]]/2000+0.75)*(IF(Tabela1[[#This Row],[real]]&gt;Tabela1[[#This Row],[AV2]],0.4*Tabela1[[#This Row],[real]]+0.6*Tabela1[[#This Row],[AV2]],Tabela1[[#This Row],[AV2]]))</f>
        <v>3.2028780229785521</v>
      </c>
      <c r="S2877" s="22">
        <f>Tabela1[[#This Row],[real]]-Tabela1[[#This Row],[AV2]]</f>
        <v>-8.0631789146570654E-2</v>
      </c>
      <c r="T2877" s="47">
        <f>Tabela1[[#This Row],[real]]/Tabela1[[#This Row],[AV2]]</f>
        <v>0.97482520765134029</v>
      </c>
      <c r="U2877" s="168">
        <v>42811</v>
      </c>
      <c r="V2877" s="191" t="s">
        <v>5119</v>
      </c>
    </row>
    <row r="2878" spans="1:22" x14ac:dyDescent="0.2">
      <c r="A2878" s="10">
        <v>11222</v>
      </c>
      <c r="B2878" s="10" t="s">
        <v>118</v>
      </c>
      <c r="C2878" s="10" t="s">
        <v>119</v>
      </c>
      <c r="E2878" s="21">
        <v>3.1615429550890486</v>
      </c>
      <c r="F2878" s="116">
        <v>1959</v>
      </c>
      <c r="G28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78" s="21">
        <v>0.66999999999999993</v>
      </c>
      <c r="J2878" s="23">
        <f>(Tabela1[[#This Row],[real]]-1)^3/Tabela1[[#This Row],[Z]]*0.00002</f>
        <v>3.0147187655125865E-4</v>
      </c>
      <c r="K2878" s="24">
        <v>2959.5393593049116</v>
      </c>
      <c r="L2878" s="66">
        <v>5117.0567423658749</v>
      </c>
      <c r="M2878" s="1">
        <v>42409</v>
      </c>
      <c r="N2878" s="22">
        <f>IF(Tabela1[[#This Row],[Entry]]=$B$1,Tabela1[[#This Row],[real]],Tabela1[[#This Row],[L2]]/Tabela1[[#This Row],[days2]])</f>
        <v>3.3644697506160117</v>
      </c>
      <c r="O2878" s="22">
        <f>IF(Tabela1[[#This Row],[Entry]]=$B$1,Tabela1[[#This Row],[real]],Tabela1[[#This Row],[L]]/($B$1-Tabela1[[#This Row],[Entry]]))</f>
        <v>3.3955253764869773</v>
      </c>
      <c r="P2878" s="35">
        <v>879.64510864246586</v>
      </c>
      <c r="Q2878" s="3">
        <f>MIN(500,$B$1-Tabela1[[#This Row],[Entry]])</f>
        <v>500</v>
      </c>
      <c r="R2878" s="21">
        <f>(0.25-Tabela1[[#This Row],[days]]/2000)*$L$2+(Tabela1[[#This Row],[days]]/2000+0.75)*(IF(Tabela1[[#This Row],[real]]&gt;Tabela1[[#This Row],[AV2]],0.4*Tabela1[[#This Row],[real]]+0.6*Tabela1[[#This Row],[AV2]],Tabela1[[#This Row],[AV2]]))</f>
        <v>3.3644697506160117</v>
      </c>
      <c r="S2878" s="22">
        <f>Tabela1[[#This Row],[real]]-Tabela1[[#This Row],[AV2]]</f>
        <v>-0.20292679552696313</v>
      </c>
      <c r="T2878" s="47">
        <f>Tabela1[[#This Row],[real]]/Tabela1[[#This Row],[AV2]]</f>
        <v>0.93968535591981217</v>
      </c>
      <c r="U2878" s="168">
        <v>42811</v>
      </c>
      <c r="V2878" s="191" t="s">
        <v>4351</v>
      </c>
    </row>
    <row r="2879" spans="1:22" x14ac:dyDescent="0.2">
      <c r="A2879" s="10">
        <v>160076</v>
      </c>
      <c r="B2879" s="10" t="s">
        <v>362</v>
      </c>
      <c r="C2879" s="10" t="s">
        <v>363</v>
      </c>
      <c r="E2879" s="21">
        <v>2.7551399851978324</v>
      </c>
      <c r="F2879" s="116">
        <v>2001</v>
      </c>
      <c r="G28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79" s="21">
        <v>0.45999999999999996</v>
      </c>
      <c r="J2879" s="23">
        <f>(Tabela1[[#This Row],[real]]-1)^3/Tabela1[[#This Row],[Z]]*0.00002</f>
        <v>2.3507554138703414E-4</v>
      </c>
      <c r="K2879" s="24">
        <v>2535.7998740315488</v>
      </c>
      <c r="L2879" s="66">
        <v>4369.6393339998585</v>
      </c>
      <c r="M2879" s="1">
        <v>42409</v>
      </c>
      <c r="N2879" s="22">
        <f>IF(Tabela1[[#This Row],[Entry]]=$B$1,Tabela1[[#This Row],[real]],Tabela1[[#This Row],[L2]]/Tabela1[[#This Row],[days2]])</f>
        <v>2.8827533389516424</v>
      </c>
      <c r="O2879" s="22">
        <f>IF(Tabela1[[#This Row],[Entry]]=$B$1,Tabela1[[#This Row],[real]],Tabela1[[#This Row],[L]]/($B$1-Tabela1[[#This Row],[Entry]]))</f>
        <v>2.899561601857902</v>
      </c>
      <c r="P2879" s="35">
        <v>879.64510864246586</v>
      </c>
      <c r="Q2879" s="3">
        <f>MIN(500,$B$1-Tabela1[[#This Row],[Entry]])</f>
        <v>500</v>
      </c>
      <c r="R2879" s="21">
        <f>(0.25-Tabela1[[#This Row],[days]]/2000)*$L$2+(Tabela1[[#This Row],[days]]/2000+0.75)*(IF(Tabela1[[#This Row],[real]]&gt;Tabela1[[#This Row],[AV2]],0.4*Tabela1[[#This Row],[real]]+0.6*Tabela1[[#This Row],[AV2]],Tabela1[[#This Row],[AV2]]))</f>
        <v>2.8827533389516424</v>
      </c>
      <c r="S2879" s="22">
        <f>Tabela1[[#This Row],[real]]-Tabela1[[#This Row],[AV2]]</f>
        <v>-0.12761335375381</v>
      </c>
      <c r="T2879" s="47">
        <f>Tabela1[[#This Row],[real]]/Tabela1[[#This Row],[AV2]]</f>
        <v>0.95573212871545277</v>
      </c>
      <c r="U2879" s="172">
        <v>42810</v>
      </c>
      <c r="V2879" s="191" t="s">
        <v>4196</v>
      </c>
    </row>
    <row r="2880" spans="1:22" x14ac:dyDescent="0.2">
      <c r="A2880" s="65">
        <v>16893</v>
      </c>
      <c r="B2880" s="65" t="s">
        <v>697</v>
      </c>
      <c r="C2880" s="65" t="s">
        <v>698</v>
      </c>
      <c r="D2880" s="39"/>
      <c r="E2880" s="41">
        <v>2.8158477943512632</v>
      </c>
      <c r="F2880" s="116">
        <v>1993</v>
      </c>
      <c r="G28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0" s="39"/>
      <c r="I2880" s="41">
        <v>0.41</v>
      </c>
      <c r="J2880" s="23">
        <f>(Tabela1[[#This Row],[real]]-1)^3/Tabela1[[#This Row],[Z]]*0.00002</f>
        <v>2.9206833001327461E-4</v>
      </c>
      <c r="K2880" s="66">
        <v>2669.6912727126255</v>
      </c>
      <c r="L2880" s="66">
        <v>4627.2941422658823</v>
      </c>
      <c r="M2880" s="67">
        <v>42409</v>
      </c>
      <c r="N2880" s="22">
        <f>IF(Tabela1[[#This Row],[Entry]]=$B$1,Tabela1[[#This Row],[real]],Tabela1[[#This Row],[L2]]/Tabela1[[#This Row],[days2]])</f>
        <v>3.0349640400237008</v>
      </c>
      <c r="O2880" s="42">
        <f>IF(Tabela1[[#This Row],[Entry]]=$B$1,Tabela1[[#This Row],[real]],Tabela1[[#This Row],[L]]/($B$1-Tabela1[[#This Row],[Entry]]))</f>
        <v>3.0705336046887077</v>
      </c>
      <c r="P2880" s="115">
        <v>879.64510864246586</v>
      </c>
      <c r="Q2880" s="43">
        <f>MIN(500,$B$1-Tabela1[[#This Row],[Entry]])</f>
        <v>500</v>
      </c>
      <c r="R2880" s="41">
        <f>(0.25-Tabela1[[#This Row],[days]]/2000)*$L$2+(Tabela1[[#This Row],[days]]/2000+0.75)*(IF(Tabela1[[#This Row],[real]]&gt;Tabela1[[#This Row],[AV2]],0.4*Tabela1[[#This Row],[real]]+0.6*Tabela1[[#This Row],[AV2]],Tabela1[[#This Row],[AV2]]))</f>
        <v>3.0349640400237008</v>
      </c>
      <c r="S2880" s="42">
        <f>Tabela1[[#This Row],[real]]-Tabela1[[#This Row],[AV2]]</f>
        <v>-0.21911624567243759</v>
      </c>
      <c r="T2880" s="64">
        <f>Tabela1[[#This Row],[real]]/Tabela1[[#This Row],[AV2]]</f>
        <v>0.92780268801118104</v>
      </c>
      <c r="U2880" s="168">
        <v>42810</v>
      </c>
      <c r="V2880" s="191" t="s">
        <v>3956</v>
      </c>
    </row>
    <row r="2881" spans="1:22" x14ac:dyDescent="0.2">
      <c r="A2881" s="65">
        <v>4398277</v>
      </c>
      <c r="B2881" s="65" t="s">
        <v>2872</v>
      </c>
      <c r="C2881" s="65" t="s">
        <v>2873</v>
      </c>
      <c r="D2881" s="39"/>
      <c r="E2881" s="41">
        <v>2.9064940101081431</v>
      </c>
      <c r="F2881" s="116">
        <v>2013</v>
      </c>
      <c r="G28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1" s="39"/>
      <c r="I2881" s="41">
        <v>0.47</v>
      </c>
      <c r="J2881" s="23">
        <f>(Tabela1[[#This Row],[real]]-1)^3/Tabela1[[#This Row],[Z]]*0.00002</f>
        <v>2.9487535254005081E-4</v>
      </c>
      <c r="K2881" s="66">
        <v>2429.6896808363258</v>
      </c>
      <c r="L2881" s="66">
        <v>4076.9442714880056</v>
      </c>
      <c r="M2881" s="67">
        <v>42550</v>
      </c>
      <c r="N2881" s="22">
        <f>IF(Tabela1[[#This Row],[Entry]]=$B$1,Tabela1[[#This Row],[real]],Tabela1[[#This Row],[L2]]/Tabela1[[#This Row],[days2]])</f>
        <v>2.9844231551213234</v>
      </c>
      <c r="O2881" s="42">
        <f>IF(Tabela1[[#This Row],[Entry]]=$B$1,Tabela1[[#This Row],[real]],Tabela1[[#This Row],[L]]/($B$1-Tabela1[[#This Row],[Entry]]))</f>
        <v>2.984585850284045</v>
      </c>
      <c r="P2881" s="115">
        <v>814.12371991114435</v>
      </c>
      <c r="Q2881" s="43">
        <f>MIN(500,$B$1-Tabela1[[#This Row],[Entry]])</f>
        <v>500</v>
      </c>
      <c r="R2881" s="41">
        <f>(0.25-Tabela1[[#This Row],[days]]/2000)*$L$2+(Tabela1[[#This Row],[days]]/2000+0.75)*(IF(Tabela1[[#This Row],[real]]&gt;Tabela1[[#This Row],[AV2]],0.4*Tabela1[[#This Row],[real]]+0.6*Tabela1[[#This Row],[AV2]],Tabela1[[#This Row],[AV2]]))</f>
        <v>2.9844231551213234</v>
      </c>
      <c r="S2881" s="42">
        <f>Tabela1[[#This Row],[real]]-Tabela1[[#This Row],[AV2]]</f>
        <v>-7.7929145013180268E-2</v>
      </c>
      <c r="T2881" s="64">
        <f>Tabela1[[#This Row],[real]]/Tabela1[[#This Row],[AV2]]</f>
        <v>0.97388803766669196</v>
      </c>
      <c r="U2881" s="172">
        <v>42810</v>
      </c>
      <c r="V2881" s="191" t="s">
        <v>4247</v>
      </c>
    </row>
    <row r="2882" spans="1:22" x14ac:dyDescent="0.2">
      <c r="A2882" s="65">
        <v>8569</v>
      </c>
      <c r="B2882" s="65" t="s">
        <v>85</v>
      </c>
      <c r="C2882" s="65" t="s">
        <v>433</v>
      </c>
      <c r="D2882" s="39"/>
      <c r="E2882" s="41">
        <v>2.9360010200321871</v>
      </c>
      <c r="F2882" s="116">
        <v>1989</v>
      </c>
      <c r="G28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2" s="39"/>
      <c r="I2882" s="41">
        <v>0.64999999999999991</v>
      </c>
      <c r="J2882" s="23">
        <f>(Tabela1[[#This Row],[real]]-1)^3/Tabela1[[#This Row],[Z]]*0.00002</f>
        <v>2.2327154847820695E-4</v>
      </c>
      <c r="K2882" s="66">
        <v>2661.141657828714</v>
      </c>
      <c r="L2882" s="66">
        <v>4571.2046491054698</v>
      </c>
      <c r="M2882" s="67">
        <v>42409</v>
      </c>
      <c r="N2882" s="22">
        <f>IF(Tabela1[[#This Row],[Entry]]=$B$1,Tabela1[[#This Row],[real]],Tabela1[[#This Row],[L2]]/Tabela1[[#This Row],[days2]])</f>
        <v>3.0252446488738927</v>
      </c>
      <c r="O2882" s="42">
        <f>IF(Tabela1[[#This Row],[Entry]]=$B$1,Tabela1[[#This Row],[real]],Tabela1[[#This Row],[L]]/($B$1-Tabela1[[#This Row],[Entry]]))</f>
        <v>3.0333142993400597</v>
      </c>
      <c r="P2882" s="115">
        <v>879.64510864246586</v>
      </c>
      <c r="Q2882" s="43">
        <f>MIN(500,$B$1-Tabela1[[#This Row],[Entry]])</f>
        <v>500</v>
      </c>
      <c r="R2882" s="41">
        <f>(0.25-Tabela1[[#This Row],[days]]/2000)*$L$2+(Tabela1[[#This Row],[days]]/2000+0.75)*(IF(Tabela1[[#This Row],[real]]&gt;Tabela1[[#This Row],[AV2]],0.4*Tabela1[[#This Row],[real]]+0.6*Tabela1[[#This Row],[AV2]],Tabela1[[#This Row],[AV2]]))</f>
        <v>3.0252446488738927</v>
      </c>
      <c r="S2882" s="42">
        <f>Tabela1[[#This Row],[real]]-Tabela1[[#This Row],[AV2]]</f>
        <v>-8.9243628841705558E-2</v>
      </c>
      <c r="T2882" s="64">
        <f>Tabela1[[#This Row],[real]]/Tabela1[[#This Row],[AV2]]</f>
        <v>0.97050035973952542</v>
      </c>
      <c r="U2882" s="168">
        <v>42810</v>
      </c>
      <c r="V2882" s="191" t="s">
        <v>4192</v>
      </c>
    </row>
    <row r="2883" spans="1:22" x14ac:dyDescent="0.2">
      <c r="A2883" s="65">
        <v>37907</v>
      </c>
      <c r="B2883" s="65" t="s">
        <v>428</v>
      </c>
      <c r="C2883" s="65" t="s">
        <v>3804</v>
      </c>
      <c r="D2883" s="39"/>
      <c r="E2883" s="41">
        <v>2.9786906995634848</v>
      </c>
      <c r="F2883" s="116">
        <v>1999</v>
      </c>
      <c r="G28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3" s="39"/>
      <c r="I2883" s="41">
        <v>0.45999999999999996</v>
      </c>
      <c r="J2883" s="23">
        <f>(Tabela1[[#This Row],[real]]-1)^3/Tabela1[[#This Row],[Z]]*0.00002</f>
        <v>3.3682622766136115E-4</v>
      </c>
      <c r="K2883" s="66">
        <v>2731.8323665595676</v>
      </c>
      <c r="L2883" s="66">
        <v>4694.6156687410949</v>
      </c>
      <c r="M2883" s="67">
        <v>42409</v>
      </c>
      <c r="N2883" s="22">
        <f>IF(Tabela1[[#This Row],[Entry]]=$B$1,Tabela1[[#This Row],[real]],Tabela1[[#This Row],[L2]]/Tabela1[[#This Row],[days2]])</f>
        <v>3.1056074088509806</v>
      </c>
      <c r="O2883" s="42">
        <f>IF(Tabela1[[#This Row],[Entry]]=$B$1,Tabela1[[#This Row],[real]],Tabela1[[#This Row],[L]]/($B$1-Tabela1[[#This Row],[Entry]]))</f>
        <v>3.1152061504585897</v>
      </c>
      <c r="P2883" s="115">
        <v>879.64510864246586</v>
      </c>
      <c r="Q2883" s="43">
        <f>MIN(500,$B$1-Tabela1[[#This Row],[Entry]])</f>
        <v>500</v>
      </c>
      <c r="R2883" s="41">
        <f>(0.25-Tabela1[[#This Row],[days]]/2000)*$L$2+(Tabela1[[#This Row],[days]]/2000+0.75)*(IF(Tabela1[[#This Row],[real]]&gt;Tabela1[[#This Row],[AV2]],0.4*Tabela1[[#This Row],[real]]+0.6*Tabela1[[#This Row],[AV2]],Tabela1[[#This Row],[AV2]]))</f>
        <v>3.1056074088509806</v>
      </c>
      <c r="S2883" s="42">
        <f>Tabela1[[#This Row],[real]]-Tabela1[[#This Row],[AV2]]</f>
        <v>-0.12691670928749588</v>
      </c>
      <c r="T2883" s="64">
        <f>Tabela1[[#This Row],[real]]/Tabela1[[#This Row],[AV2]]</f>
        <v>0.95913304787791809</v>
      </c>
      <c r="U2883" s="168">
        <v>42810</v>
      </c>
      <c r="V2883" s="191" t="s">
        <v>5060</v>
      </c>
    </row>
    <row r="2884" spans="1:22" x14ac:dyDescent="0.2">
      <c r="A2884" s="65">
        <v>36520</v>
      </c>
      <c r="B2884" s="65" t="s">
        <v>1461</v>
      </c>
      <c r="C2884" s="65" t="s">
        <v>1462</v>
      </c>
      <c r="D2884" s="39"/>
      <c r="E2884" s="41">
        <v>2.8529987070868144</v>
      </c>
      <c r="F2884" s="116">
        <v>1994</v>
      </c>
      <c r="G28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4" s="39"/>
      <c r="I2884" s="41">
        <v>0.45999999999999996</v>
      </c>
      <c r="J2884" s="23">
        <f>(Tabela1[[#This Row],[real]]-1)^3/Tabela1[[#This Row],[Z]]*0.00002</f>
        <v>2.7662887647540181E-4</v>
      </c>
      <c r="K2884" s="66">
        <v>2613.053546710456</v>
      </c>
      <c r="L2884" s="66">
        <v>4493.0343220505874</v>
      </c>
      <c r="M2884" s="67">
        <v>42409</v>
      </c>
      <c r="N2884" s="22">
        <f>IF(Tabela1[[#This Row],[Entry]]=$B$1,Tabela1[[#This Row],[real]],Tabela1[[#This Row],[L2]]/Tabela1[[#This Row],[days2]])</f>
        <v>2.9705770213889049</v>
      </c>
      <c r="O2884" s="42">
        <f>IF(Tabela1[[#This Row],[Entry]]=$B$1,Tabela1[[#This Row],[real]],Tabela1[[#This Row],[L]]/($B$1-Tabela1[[#This Row],[Entry]]))</f>
        <v>2.9814428148975365</v>
      </c>
      <c r="P2884" s="115">
        <v>879.64510864246586</v>
      </c>
      <c r="Q2884" s="43">
        <f>MIN(500,$B$1-Tabela1[[#This Row],[Entry]])</f>
        <v>500</v>
      </c>
      <c r="R2884" s="41">
        <f>(0.25-Tabela1[[#This Row],[days]]/2000)*$L$2+(Tabela1[[#This Row],[days]]/2000+0.75)*(IF(Tabela1[[#This Row],[real]]&gt;Tabela1[[#This Row],[AV2]],0.4*Tabela1[[#This Row],[real]]+0.6*Tabela1[[#This Row],[AV2]],Tabela1[[#This Row],[AV2]]))</f>
        <v>2.9705770213889049</v>
      </c>
      <c r="S2884" s="42">
        <f>Tabela1[[#This Row],[real]]-Tabela1[[#This Row],[AV2]]</f>
        <v>-0.11757831430209054</v>
      </c>
      <c r="T2884" s="64">
        <f>Tabela1[[#This Row],[real]]/Tabela1[[#This Row],[AV2]]</f>
        <v>0.96041903190676525</v>
      </c>
      <c r="U2884" s="168">
        <v>42809</v>
      </c>
      <c r="V2884" s="191" t="s">
        <v>4835</v>
      </c>
    </row>
    <row r="2885" spans="1:22" x14ac:dyDescent="0.2">
      <c r="A2885" s="65">
        <v>915</v>
      </c>
      <c r="B2885" s="65" t="s">
        <v>5</v>
      </c>
      <c r="C2885" s="65" t="s">
        <v>848</v>
      </c>
      <c r="D2885" s="39"/>
      <c r="E2885" s="41">
        <v>3.2584818873189745</v>
      </c>
      <c r="F2885" s="116">
        <v>1980</v>
      </c>
      <c r="G28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5" s="39"/>
      <c r="I2885" s="41">
        <v>0.7599999999999999</v>
      </c>
      <c r="J2885" s="23">
        <f>(Tabela1[[#This Row],[real]]-1)^3/Tabela1[[#This Row],[Z]]*0.00002</f>
        <v>3.0315604960917588E-4</v>
      </c>
      <c r="K2885" s="66">
        <v>3001.6148265924626</v>
      </c>
      <c r="L2885" s="66">
        <v>5170.9215939748201</v>
      </c>
      <c r="M2885" s="67">
        <v>42409</v>
      </c>
      <c r="N2885" s="22">
        <f>IF(Tabela1[[#This Row],[Entry]]=$B$1,Tabela1[[#This Row],[real]],Tabela1[[#This Row],[L2]]/Tabela1[[#This Row],[days2]])</f>
        <v>3.4123020717125105</v>
      </c>
      <c r="O2885" s="42">
        <f>IF(Tabela1[[#This Row],[Entry]]=$B$1,Tabela1[[#This Row],[real]],Tabela1[[#This Row],[L]]/($B$1-Tabela1[[#This Row],[Entry]]))</f>
        <v>3.4312684764265562</v>
      </c>
      <c r="P2885" s="115">
        <v>879.64510864246586</v>
      </c>
      <c r="Q2885" s="43">
        <f>MIN(500,$B$1-Tabela1[[#This Row],[Entry]])</f>
        <v>500</v>
      </c>
      <c r="R2885" s="41">
        <f>(0.25-Tabela1[[#This Row],[days]]/2000)*$L$2+(Tabela1[[#This Row],[days]]/2000+0.75)*(IF(Tabela1[[#This Row],[real]]&gt;Tabela1[[#This Row],[AV2]],0.4*Tabela1[[#This Row],[real]]+0.6*Tabela1[[#This Row],[AV2]],Tabela1[[#This Row],[AV2]]))</f>
        <v>3.4123020717125105</v>
      </c>
      <c r="S2885" s="42">
        <f>Tabela1[[#This Row],[real]]-Tabela1[[#This Row],[AV2]]</f>
        <v>-0.15382018439353606</v>
      </c>
      <c r="T2885" s="64">
        <f>Tabela1[[#This Row],[real]]/Tabela1[[#This Row],[AV2]]</f>
        <v>0.95492187351504343</v>
      </c>
      <c r="U2885" s="172">
        <v>42809</v>
      </c>
      <c r="V2885" s="191" t="s">
        <v>4415</v>
      </c>
    </row>
    <row r="2886" spans="1:22" x14ac:dyDescent="0.2">
      <c r="A2886" s="65">
        <v>5015369</v>
      </c>
      <c r="B2886" s="65" t="s">
        <v>560</v>
      </c>
      <c r="C2886" s="65" t="s">
        <v>561</v>
      </c>
      <c r="D2886" s="39"/>
      <c r="E2886" s="41">
        <v>2.9025678725947714</v>
      </c>
      <c r="F2886" s="116">
        <v>2014</v>
      </c>
      <c r="G28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86" s="39"/>
      <c r="I2886" s="41">
        <v>0.51</v>
      </c>
      <c r="J2886" s="23">
        <f>(Tabela1[[#This Row],[real]]-1)^3/Tabela1[[#This Row],[Z]]*0.00002</f>
        <v>2.7007245736317365E-4</v>
      </c>
      <c r="K2886" s="66">
        <v>2650.8553153252619</v>
      </c>
      <c r="L2886" s="66">
        <v>4556.9871391660572</v>
      </c>
      <c r="M2886" s="67">
        <v>42409</v>
      </c>
      <c r="N2886" s="22">
        <f>IF(Tabela1[[#This Row],[Entry]]=$B$1,Tabela1[[#This Row],[real]],Tabela1[[#This Row],[L2]]/Tabela1[[#This Row],[days2]])</f>
        <v>3.0135509073838427</v>
      </c>
      <c r="O2886" s="42">
        <f>IF(Tabela1[[#This Row],[Entry]]=$B$1,Tabela1[[#This Row],[real]],Tabela1[[#This Row],[L]]/($B$1-Tabela1[[#This Row],[Entry]]))</f>
        <v>3.0238799861752206</v>
      </c>
      <c r="P2886" s="115">
        <v>879.64510864246586</v>
      </c>
      <c r="Q2886" s="43">
        <f>MIN(500,$B$1-Tabela1[[#This Row],[Entry]])</f>
        <v>500</v>
      </c>
      <c r="R2886" s="41">
        <f>(0.25-Tabela1[[#This Row],[days]]/2000)*$L$2+(Tabela1[[#This Row],[days]]/2000+0.75)*(IF(Tabela1[[#This Row],[real]]&gt;Tabela1[[#This Row],[AV2]],0.4*Tabela1[[#This Row],[real]]+0.6*Tabela1[[#This Row],[AV2]],Tabela1[[#This Row],[AV2]]))</f>
        <v>3.0135509073838427</v>
      </c>
      <c r="S2886" s="42">
        <f>Tabela1[[#This Row],[real]]-Tabela1[[#This Row],[AV2]]</f>
        <v>-0.11098303478907123</v>
      </c>
      <c r="T2886" s="64">
        <f>Tabela1[[#This Row],[real]]/Tabela1[[#This Row],[AV2]]</f>
        <v>0.96317200598233166</v>
      </c>
      <c r="U2886" s="168">
        <v>42808</v>
      </c>
      <c r="V2886" s="191" t="s">
        <v>4199</v>
      </c>
    </row>
    <row r="2887" spans="1:22" x14ac:dyDescent="0.2">
      <c r="A2887" s="10">
        <v>20103</v>
      </c>
      <c r="B2887" s="10" t="s">
        <v>89</v>
      </c>
      <c r="C2887" s="10" t="s">
        <v>808</v>
      </c>
      <c r="E2887" s="21">
        <v>3.1241509639623981</v>
      </c>
      <c r="F2887" s="116">
        <v>1999</v>
      </c>
      <c r="G28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87" s="21">
        <v>0.48</v>
      </c>
      <c r="J2887" s="23">
        <f>(Tabela1[[#This Row],[real]]-1)^3/Tabela1[[#This Row],[Z]]*0.00002</f>
        <v>3.9934191395052317E-4</v>
      </c>
      <c r="K2887" s="24">
        <v>2922.3131971231032</v>
      </c>
      <c r="L2887" s="66">
        <v>5040.8372395029983</v>
      </c>
      <c r="M2887" s="1">
        <v>42409</v>
      </c>
      <c r="N2887" s="22">
        <f>IF(Tabela1[[#This Row],[Entry]]=$B$1,Tabela1[[#This Row],[real]],Tabela1[[#This Row],[L2]]/Tabela1[[#This Row],[days2]])</f>
        <v>3.322150226735229</v>
      </c>
      <c r="O2887" s="22">
        <f>IF(Tabela1[[#This Row],[Entry]]=$B$1,Tabela1[[#This Row],[real]],Tabela1[[#This Row],[L]]/($B$1-Tabela1[[#This Row],[Entry]]))</f>
        <v>3.3449484004664884</v>
      </c>
      <c r="P2887" s="35">
        <v>879.64510864246586</v>
      </c>
      <c r="Q2887" s="3">
        <f>MIN(500,$B$1-Tabela1[[#This Row],[Entry]])</f>
        <v>500</v>
      </c>
      <c r="R2887" s="21">
        <f>(0.25-Tabela1[[#This Row],[days]]/2000)*$L$2+(Tabela1[[#This Row],[days]]/2000+0.75)*(IF(Tabela1[[#This Row],[real]]&gt;Tabela1[[#This Row],[AV2]],0.4*Tabela1[[#This Row],[real]]+0.6*Tabela1[[#This Row],[AV2]],Tabela1[[#This Row],[AV2]]))</f>
        <v>3.322150226735229</v>
      </c>
      <c r="S2887" s="22">
        <f>Tabela1[[#This Row],[real]]-Tabela1[[#This Row],[AV2]]</f>
        <v>-0.19799926277283086</v>
      </c>
      <c r="T2887" s="47">
        <f>Tabela1[[#This Row],[real]]/Tabela1[[#This Row],[AV2]]</f>
        <v>0.94040026812170674</v>
      </c>
      <c r="U2887" s="168">
        <v>42806</v>
      </c>
      <c r="V2887" s="191" t="s">
        <v>4485</v>
      </c>
    </row>
    <row r="2888" spans="1:22" x14ac:dyDescent="0.2">
      <c r="A2888" s="10">
        <v>3147925</v>
      </c>
      <c r="B2888" s="10" t="s">
        <v>888</v>
      </c>
      <c r="C2888" s="10" t="s">
        <v>1728</v>
      </c>
      <c r="E2888" s="21">
        <v>2.9870416713793704</v>
      </c>
      <c r="F2888" s="116">
        <v>2010</v>
      </c>
      <c r="G28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88" s="21">
        <v>0.60999999999999988</v>
      </c>
      <c r="J2888" s="23">
        <f>(Tabela1[[#This Row],[real]]-1)^3/Tabela1[[#This Row],[Z]]*0.00002</f>
        <v>2.5722968492773859E-4</v>
      </c>
      <c r="K2888" s="24">
        <v>2713.825860325192</v>
      </c>
      <c r="L2888" s="66">
        <v>4660.9788034211242</v>
      </c>
      <c r="M2888" s="1">
        <v>42409</v>
      </c>
      <c r="N2888" s="22">
        <f>IF(Tabela1[[#This Row],[Entry]]=$B$1,Tabela1[[#This Row],[real]],Tabela1[[#This Row],[L2]]/Tabela1[[#This Row],[days2]])</f>
        <v>3.0851372146130287</v>
      </c>
      <c r="O2888" s="22">
        <f>IF(Tabela1[[#This Row],[Entry]]=$B$1,Tabela1[[#This Row],[real]],Tabela1[[#This Row],[L]]/($B$1-Tabela1[[#This Row],[Entry]]))</f>
        <v>3.0928857355150128</v>
      </c>
      <c r="P2888" s="35">
        <v>879.64510864246586</v>
      </c>
      <c r="Q2888" s="3">
        <f>MIN(500,$B$1-Tabela1[[#This Row],[Entry]])</f>
        <v>500</v>
      </c>
      <c r="R2888" s="21">
        <f>(0.25-Tabela1[[#This Row],[days]]/2000)*$L$2+(Tabela1[[#This Row],[days]]/2000+0.75)*(IF(Tabela1[[#This Row],[real]]&gt;Tabela1[[#This Row],[AV2]],0.4*Tabela1[[#This Row],[real]]+0.6*Tabela1[[#This Row],[AV2]],Tabela1[[#This Row],[AV2]]))</f>
        <v>3.0851372146130287</v>
      </c>
      <c r="S2888" s="22">
        <f>Tabela1[[#This Row],[real]]-Tabela1[[#This Row],[AV2]]</f>
        <v>-9.8095543233658322E-2</v>
      </c>
      <c r="T2888" s="47">
        <f>Tabela1[[#This Row],[real]]/Tabela1[[#This Row],[AV2]]</f>
        <v>0.96820383133397758</v>
      </c>
      <c r="U2888" s="168">
        <v>42805</v>
      </c>
      <c r="V2888" s="191" t="s">
        <v>4237</v>
      </c>
    </row>
    <row r="2889" spans="1:22" x14ac:dyDescent="0.2">
      <c r="A2889" s="10">
        <v>1669969</v>
      </c>
      <c r="B2889" s="10" t="s">
        <v>646</v>
      </c>
      <c r="C2889" s="10" t="s">
        <v>647</v>
      </c>
      <c r="E2889" s="21">
        <v>3.0666778894194366</v>
      </c>
      <c r="F2889" s="116">
        <v>2008</v>
      </c>
      <c r="G28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89" s="21">
        <v>0.5</v>
      </c>
      <c r="J2889" s="23">
        <f>(Tabela1[[#This Row],[real]]-1)^3/Tabela1[[#This Row],[Z]]*0.00002</f>
        <v>3.5308427058464067E-4</v>
      </c>
      <c r="K2889" s="24">
        <v>2861.843433195972</v>
      </c>
      <c r="L2889" s="66">
        <v>4938.6941818032674</v>
      </c>
      <c r="M2889" s="1">
        <v>42409</v>
      </c>
      <c r="N2889" s="22">
        <f>IF(Tabela1[[#This Row],[Entry]]=$B$1,Tabela1[[#This Row],[real]],Tabela1[[#This Row],[L2]]/Tabela1[[#This Row],[days2]])</f>
        <v>3.2534068626978248</v>
      </c>
      <c r="O2889" s="22">
        <f>IF(Tabela1[[#This Row],[Entry]]=$B$1,Tabela1[[#This Row],[real]],Tabela1[[#This Row],[L]]/($B$1-Tabela1[[#This Row],[Entry]]))</f>
        <v>3.2771693309908874</v>
      </c>
      <c r="P2889" s="35">
        <v>879.64510864246586</v>
      </c>
      <c r="Q2889" s="3">
        <f>MIN(500,$B$1-Tabela1[[#This Row],[Entry]])</f>
        <v>500</v>
      </c>
      <c r="R2889" s="21">
        <f>(0.25-Tabela1[[#This Row],[days]]/2000)*$L$2+(Tabela1[[#This Row],[days]]/2000+0.75)*(IF(Tabela1[[#This Row],[real]]&gt;Tabela1[[#This Row],[AV2]],0.4*Tabela1[[#This Row],[real]]+0.6*Tabela1[[#This Row],[AV2]],Tabela1[[#This Row],[AV2]]))</f>
        <v>3.2534068626978248</v>
      </c>
      <c r="S2889" s="22">
        <f>Tabela1[[#This Row],[real]]-Tabela1[[#This Row],[AV2]]</f>
        <v>-0.18672897327838811</v>
      </c>
      <c r="T2889" s="47">
        <f>Tabela1[[#This Row],[real]]/Tabela1[[#This Row],[AV2]]</f>
        <v>0.94260509639315548</v>
      </c>
      <c r="U2889" s="168">
        <v>42802</v>
      </c>
      <c r="V2889" s="191" t="s">
        <v>4592</v>
      </c>
    </row>
    <row r="2890" spans="1:22" x14ac:dyDescent="0.2">
      <c r="A2890" s="10">
        <v>7469</v>
      </c>
      <c r="B2890" s="10" t="s">
        <v>805</v>
      </c>
      <c r="C2890" s="10" t="s">
        <v>2611</v>
      </c>
      <c r="E2890" s="21">
        <v>3.407509692894211</v>
      </c>
      <c r="F2890" s="116">
        <v>1966</v>
      </c>
      <c r="G28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90" s="21">
        <v>0.73999999999999988</v>
      </c>
      <c r="J2890" s="23">
        <f>(Tabela1[[#This Row],[real]]-1)^3/Tabela1[[#This Row],[Z]]*0.00002</f>
        <v>3.7713983687118354E-4</v>
      </c>
      <c r="K2890" s="24">
        <v>3138.805945350663</v>
      </c>
      <c r="L2890" s="66">
        <v>5400.6969830007893</v>
      </c>
      <c r="M2890" s="1">
        <v>42409</v>
      </c>
      <c r="N2890" s="22">
        <f>IF(Tabela1[[#This Row],[Entry]]=$B$1,Tabela1[[#This Row],[real]],Tabela1[[#This Row],[L2]]/Tabela1[[#This Row],[days2]])</f>
        <v>3.5682639674933259</v>
      </c>
      <c r="O2890" s="22">
        <f>IF(Tabela1[[#This Row],[Entry]]=$B$1,Tabela1[[#This Row],[real]],Tabela1[[#This Row],[L]]/($B$1-Tabela1[[#This Row],[Entry]]))</f>
        <v>3.5837405328472389</v>
      </c>
      <c r="P2890" s="35">
        <v>879.64510864246586</v>
      </c>
      <c r="Q2890" s="3">
        <f>MIN(500,$B$1-Tabela1[[#This Row],[Entry]])</f>
        <v>500</v>
      </c>
      <c r="R2890" s="21">
        <f>(0.25-Tabela1[[#This Row],[days]]/2000)*$L$2+(Tabela1[[#This Row],[days]]/2000+0.75)*(IF(Tabela1[[#This Row],[real]]&gt;Tabela1[[#This Row],[AV2]],0.4*Tabela1[[#This Row],[real]]+0.6*Tabela1[[#This Row],[AV2]],Tabela1[[#This Row],[AV2]]))</f>
        <v>3.5682639674933259</v>
      </c>
      <c r="S2890" s="22">
        <f>Tabela1[[#This Row],[real]]-Tabela1[[#This Row],[AV2]]</f>
        <v>-0.16075427459911484</v>
      </c>
      <c r="T2890" s="47">
        <f>Tabela1[[#This Row],[real]]/Tabela1[[#This Row],[AV2]]</f>
        <v>0.9549488838091641</v>
      </c>
      <c r="U2890" s="168">
        <v>42802</v>
      </c>
      <c r="V2890" s="191" t="s">
        <v>4352</v>
      </c>
    </row>
    <row r="2891" spans="1:22" x14ac:dyDescent="0.2">
      <c r="A2891" s="65">
        <v>387593</v>
      </c>
      <c r="B2891" s="65" t="s">
        <v>93</v>
      </c>
      <c r="C2891" s="65" t="s">
        <v>901</v>
      </c>
      <c r="D2891" s="39"/>
      <c r="E2891" s="41">
        <v>2.8840485125627855</v>
      </c>
      <c r="F2891" s="116">
        <v>1995</v>
      </c>
      <c r="G28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1" s="39"/>
      <c r="I2891" s="41">
        <v>0.45999999999999996</v>
      </c>
      <c r="J2891" s="23">
        <f>(Tabela1[[#This Row],[real]]-1)^3/Tabela1[[#This Row],[Z]]*0.00002</f>
        <v>2.9076920421404711E-4</v>
      </c>
      <c r="K2891" s="66">
        <v>2731.4750253259513</v>
      </c>
      <c r="L2891" s="66">
        <v>4734.2794352093833</v>
      </c>
      <c r="M2891" s="67">
        <v>42409</v>
      </c>
      <c r="N2891" s="22">
        <f>IF(Tabela1[[#This Row],[Entry]]=$B$1,Tabela1[[#This Row],[real]],Tabela1[[#This Row],[L2]]/Tabela1[[#This Row],[days2]])</f>
        <v>3.1052011754392268</v>
      </c>
      <c r="O2891" s="42">
        <f>IF(Tabela1[[#This Row],[Entry]]=$B$1,Tabela1[[#This Row],[real]],Tabela1[[#This Row],[L]]/($B$1-Tabela1[[#This Row],[Entry]]))</f>
        <v>3.141525836237149</v>
      </c>
      <c r="P2891" s="115">
        <v>879.64510864246586</v>
      </c>
      <c r="Q2891" s="43">
        <f>MIN(500,$B$1-Tabela1[[#This Row],[Entry]])</f>
        <v>500</v>
      </c>
      <c r="R2891" s="41">
        <f>(0.25-Tabela1[[#This Row],[days]]/2000)*$L$2+(Tabela1[[#This Row],[days]]/2000+0.75)*(IF(Tabela1[[#This Row],[real]]&gt;Tabela1[[#This Row],[AV2]],0.4*Tabela1[[#This Row],[real]]+0.6*Tabela1[[#This Row],[AV2]],Tabela1[[#This Row],[AV2]]))</f>
        <v>3.1052011754392268</v>
      </c>
      <c r="S2891" s="42">
        <f>Tabela1[[#This Row],[real]]-Tabela1[[#This Row],[AV2]]</f>
        <v>-0.22115266287644131</v>
      </c>
      <c r="T2891" s="64">
        <f>Tabela1[[#This Row],[real]]/Tabela1[[#This Row],[AV2]]</f>
        <v>0.92877992426846245</v>
      </c>
      <c r="U2891" s="168">
        <v>42801</v>
      </c>
      <c r="V2891" s="191" t="s">
        <v>4994</v>
      </c>
    </row>
    <row r="2892" spans="1:22" x14ac:dyDescent="0.2">
      <c r="A2892" s="65">
        <v>2014333</v>
      </c>
      <c r="B2892" s="65" t="s">
        <v>501</v>
      </c>
      <c r="C2892" s="65" t="s">
        <v>501</v>
      </c>
      <c r="D2892" s="39"/>
      <c r="E2892" s="41">
        <v>3.0903065255630096</v>
      </c>
      <c r="F2892" s="116">
        <v>2008</v>
      </c>
      <c r="G28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2" s="39"/>
      <c r="I2892" s="41">
        <v>0.47</v>
      </c>
      <c r="J2892" s="23">
        <f>(Tabela1[[#This Row],[real]]-1)^3/Tabela1[[#This Row],[Z]]*0.00002</f>
        <v>3.8865303796086425E-4</v>
      </c>
      <c r="K2892" s="66">
        <v>2837.2961915455485</v>
      </c>
      <c r="L2892" s="66">
        <v>4872.9138596828752</v>
      </c>
      <c r="M2892" s="67">
        <v>42409</v>
      </c>
      <c r="N2892" s="22">
        <f>IF(Tabela1[[#This Row],[Entry]]=$B$1,Tabela1[[#This Row],[real]],Tabela1[[#This Row],[L2]]/Tabela1[[#This Row],[days2]])</f>
        <v>3.2255010158861408</v>
      </c>
      <c r="O2892" s="42">
        <f>IF(Tabela1[[#This Row],[Entry]]=$B$1,Tabela1[[#This Row],[real]],Tabela1[[#This Row],[L]]/($B$1-Tabela1[[#This Row],[Entry]]))</f>
        <v>3.2335194822049602</v>
      </c>
      <c r="P2892" s="115">
        <v>879.64510864246586</v>
      </c>
      <c r="Q2892" s="43">
        <f>MIN(500,$B$1-Tabela1[[#This Row],[Entry]])</f>
        <v>500</v>
      </c>
      <c r="R2892" s="41">
        <f>(0.25-Tabela1[[#This Row],[days]]/2000)*$L$2+(Tabela1[[#This Row],[days]]/2000+0.75)*(IF(Tabela1[[#This Row],[real]]&gt;Tabela1[[#This Row],[AV2]],0.4*Tabela1[[#This Row],[real]]+0.6*Tabela1[[#This Row],[AV2]],Tabela1[[#This Row],[AV2]]))</f>
        <v>3.2255010158861408</v>
      </c>
      <c r="S2892" s="42">
        <f>Tabela1[[#This Row],[real]]-Tabela1[[#This Row],[AV2]]</f>
        <v>-0.13519449032313124</v>
      </c>
      <c r="T2892" s="64">
        <f>Tabela1[[#This Row],[real]]/Tabela1[[#This Row],[AV2]]</f>
        <v>0.95808573934490315</v>
      </c>
      <c r="U2892" s="168">
        <v>42801</v>
      </c>
      <c r="V2892" s="191" t="s">
        <v>4585</v>
      </c>
    </row>
    <row r="2893" spans="1:22" x14ac:dyDescent="0.2">
      <c r="A2893" s="65">
        <v>1976898</v>
      </c>
      <c r="B2893" s="65" t="s">
        <v>1655</v>
      </c>
      <c r="C2893" s="65" t="s">
        <v>1656</v>
      </c>
      <c r="D2893" s="39"/>
      <c r="E2893" s="41">
        <v>3.2246604257623739</v>
      </c>
      <c r="F2893" s="116">
        <v>1998</v>
      </c>
      <c r="G28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3" s="39"/>
      <c r="I2893" s="41">
        <v>0.61999999999999988</v>
      </c>
      <c r="J2893" s="23">
        <f>(Tabela1[[#This Row],[real]]-1)^3/Tabela1[[#This Row],[Z]]*0.00002</f>
        <v>3.5516445421061534E-4</v>
      </c>
      <c r="K2893" s="66">
        <v>2916.8842103829602</v>
      </c>
      <c r="L2893" s="66">
        <v>4996.061083941675</v>
      </c>
      <c r="M2893" s="67">
        <v>42409</v>
      </c>
      <c r="N2893" s="22">
        <f>IF(Tabela1[[#This Row],[Entry]]=$B$1,Tabela1[[#This Row],[real]],Tabela1[[#This Row],[L2]]/Tabela1[[#This Row],[days2]])</f>
        <v>3.3159784346263392</v>
      </c>
      <c r="O2893" s="42">
        <f>IF(Tabela1[[#This Row],[Entry]]=$B$1,Tabela1[[#This Row],[real]],Tabela1[[#This Row],[L]]/($B$1-Tabela1[[#This Row],[Entry]]))</f>
        <v>3.3152362866235401</v>
      </c>
      <c r="P2893" s="115">
        <v>879.64510864246586</v>
      </c>
      <c r="Q2893" s="43">
        <f>MIN(500,$B$1-Tabela1[[#This Row],[Entry]])</f>
        <v>500</v>
      </c>
      <c r="R2893" s="41">
        <f>(0.25-Tabela1[[#This Row],[days]]/2000)*$L$2+(Tabela1[[#This Row],[days]]/2000+0.75)*(IF(Tabela1[[#This Row],[real]]&gt;Tabela1[[#This Row],[AV2]],0.4*Tabela1[[#This Row],[real]]+0.6*Tabela1[[#This Row],[AV2]],Tabela1[[#This Row],[AV2]]))</f>
        <v>3.3159784346263392</v>
      </c>
      <c r="S2893" s="42">
        <f>Tabela1[[#This Row],[real]]-Tabela1[[#This Row],[AV2]]</f>
        <v>-9.131800886396535E-2</v>
      </c>
      <c r="T2893" s="64">
        <f>Tabela1[[#This Row],[real]]/Tabela1[[#This Row],[AV2]]</f>
        <v>0.9724612175066043</v>
      </c>
      <c r="U2893" s="168">
        <v>42801</v>
      </c>
      <c r="V2893" s="191" t="s">
        <v>4009</v>
      </c>
    </row>
    <row r="2894" spans="1:22" x14ac:dyDescent="0.2">
      <c r="A2894" s="65">
        <v>1082</v>
      </c>
      <c r="B2894" s="65" t="s">
        <v>2334</v>
      </c>
      <c r="C2894" s="65" t="s">
        <v>1469</v>
      </c>
      <c r="D2894" s="39"/>
      <c r="E2894" s="41">
        <v>2.5837023919872859</v>
      </c>
      <c r="F2894" s="116">
        <v>1987</v>
      </c>
      <c r="G28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4" s="39"/>
      <c r="I2894" s="41">
        <v>0.47</v>
      </c>
      <c r="J2894" s="23">
        <f>(Tabela1[[#This Row],[real]]-1)^3/Tabela1[[#This Row],[Z]]*0.00002</f>
        <v>1.6902574380216813E-4</v>
      </c>
      <c r="K2894" s="66">
        <v>2382.2469914770372</v>
      </c>
      <c r="L2894" s="66">
        <v>4112.3174145958283</v>
      </c>
      <c r="M2894" s="67">
        <v>42409</v>
      </c>
      <c r="N2894" s="22">
        <f>IF(Tabela1[[#This Row],[Entry]]=$B$1,Tabela1[[#This Row],[real]],Tabela1[[#This Row],[L2]]/Tabela1[[#This Row],[days2]])</f>
        <v>2.7081910284859072</v>
      </c>
      <c r="O2894" s="42">
        <f>IF(Tabela1[[#This Row],[Entry]]=$B$1,Tabela1[[#This Row],[real]],Tabela1[[#This Row],[L]]/($B$1-Tabela1[[#This Row],[Entry]]))</f>
        <v>2.7288104940914586</v>
      </c>
      <c r="P2894" s="115">
        <v>879.64510864246586</v>
      </c>
      <c r="Q2894" s="43">
        <f>MIN(500,$B$1-Tabela1[[#This Row],[Entry]])</f>
        <v>500</v>
      </c>
      <c r="R2894" s="559">
        <f>(0.25-Tabela1[[#This Row],[days]]/2000)*$L$2+(Tabela1[[#This Row],[days]]/2000+0.75)*(IF(Tabela1[[#This Row],[real]]&gt;Tabela1[[#This Row],[AV2]],0.4*Tabela1[[#This Row],[real]]+0.6*Tabela1[[#This Row],[AV2]],Tabela1[[#This Row],[AV2]]))</f>
        <v>2.7081910284859072</v>
      </c>
      <c r="S2894" s="42">
        <f>Tabela1[[#This Row],[real]]-Tabela1[[#This Row],[AV2]]</f>
        <v>-0.1244886364986213</v>
      </c>
      <c r="T2894" s="64">
        <f>Tabela1[[#This Row],[real]]/Tabela1[[#This Row],[AV2]]</f>
        <v>0.95403254970229323</v>
      </c>
      <c r="U2894" s="168">
        <v>42800</v>
      </c>
      <c r="V2894" s="191" t="s">
        <v>4955</v>
      </c>
    </row>
    <row r="2895" spans="1:22" x14ac:dyDescent="0.2">
      <c r="A2895" s="65">
        <v>982413</v>
      </c>
      <c r="B2895" s="65" t="s">
        <v>1622</v>
      </c>
      <c r="C2895" s="65" t="s">
        <v>1622</v>
      </c>
      <c r="D2895" s="39"/>
      <c r="E2895" s="41">
        <v>2.5865489664599095</v>
      </c>
      <c r="F2895" s="116">
        <v>2007</v>
      </c>
      <c r="G28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5" s="39"/>
      <c r="I2895" s="41">
        <v>0.48</v>
      </c>
      <c r="J2895" s="23">
        <f>(Tabela1[[#This Row],[real]]-1)^3/Tabela1[[#This Row],[Z]]*0.00002</f>
        <v>1.6639842059034795E-4</v>
      </c>
      <c r="K2895" s="66">
        <v>2393.0659981596978</v>
      </c>
      <c r="L2895" s="66">
        <v>4134.5231067971154</v>
      </c>
      <c r="M2895" s="67">
        <v>42409</v>
      </c>
      <c r="N2895" s="22">
        <f>IF(Tabela1[[#This Row],[Entry]]=$B$1,Tabela1[[#This Row],[real]],Tabela1[[#This Row],[L2]]/Tabela1[[#This Row],[days2]])</f>
        <v>2.7204903143869648</v>
      </c>
      <c r="O2895" s="42">
        <f>IF(Tabela1[[#This Row],[Entry]]=$B$1,Tabela1[[#This Row],[real]],Tabela1[[#This Row],[L]]/($B$1-Tabela1[[#This Row],[Entry]]))</f>
        <v>2.7435455254128169</v>
      </c>
      <c r="P2895" s="115">
        <v>879.64510864246586</v>
      </c>
      <c r="Q2895" s="43">
        <f>MIN(500,$B$1-Tabela1[[#This Row],[Entry]])</f>
        <v>500</v>
      </c>
      <c r="R2895" s="559">
        <f>(0.25-Tabela1[[#This Row],[days]]/2000)*$L$2+(Tabela1[[#This Row],[days]]/2000+0.75)*(IF(Tabela1[[#This Row],[real]]&gt;Tabela1[[#This Row],[AV2]],0.4*Tabela1[[#This Row],[real]]+0.6*Tabela1[[#This Row],[AV2]],Tabela1[[#This Row],[AV2]]))</f>
        <v>2.7204903143869648</v>
      </c>
      <c r="S2895" s="42">
        <f>Tabela1[[#This Row],[real]]-Tabela1[[#This Row],[AV2]]</f>
        <v>-0.13394134792705525</v>
      </c>
      <c r="T2895" s="64">
        <f>Tabela1[[#This Row],[real]]/Tabela1[[#This Row],[AV2]]</f>
        <v>0.9507657324789125</v>
      </c>
      <c r="U2895" s="172">
        <v>42800</v>
      </c>
      <c r="V2895" s="191" t="s">
        <v>4053</v>
      </c>
    </row>
    <row r="2896" spans="1:22" x14ac:dyDescent="0.2">
      <c r="A2896" s="10">
        <v>8994</v>
      </c>
      <c r="B2896" s="10" t="s">
        <v>2435</v>
      </c>
      <c r="C2896" s="10" t="s">
        <v>957</v>
      </c>
      <c r="E2896" s="21">
        <v>3.1158857397179736</v>
      </c>
      <c r="F2896" s="116">
        <v>1983</v>
      </c>
      <c r="G28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96" s="21">
        <v>0.49</v>
      </c>
      <c r="J2896" s="23">
        <f>(Tabela1[[#This Row],[real]]-1)^3/Tabela1[[#This Row],[Z]]*0.00002</f>
        <v>3.8664335480482863E-4</v>
      </c>
      <c r="K2896" s="24">
        <v>2932.4182252171909</v>
      </c>
      <c r="L2896" s="66">
        <v>5067.8270013177007</v>
      </c>
      <c r="M2896" s="1">
        <v>42409</v>
      </c>
      <c r="N2896" s="22">
        <f>IF(Tabela1[[#This Row],[Entry]]=$B$1,Tabela1[[#This Row],[real]],Tabela1[[#This Row],[L2]]/Tabela1[[#This Row],[days2]])</f>
        <v>3.3336378459975955</v>
      </c>
      <c r="O2896" s="22">
        <f>IF(Tabela1[[#This Row],[Entry]]=$B$1,Tabela1[[#This Row],[real]],Tabela1[[#This Row],[L]]/($B$1-Tabela1[[#This Row],[Entry]]))</f>
        <v>3.3628579968929668</v>
      </c>
      <c r="P2896" s="35">
        <v>879.64510864246586</v>
      </c>
      <c r="Q2896" s="3">
        <f>MIN(500,$B$1-Tabela1[[#This Row],[Entry]])</f>
        <v>500</v>
      </c>
      <c r="R2896" s="21">
        <f>(0.25-Tabela1[[#This Row],[days]]/2000)*$L$2+(Tabela1[[#This Row],[days]]/2000+0.75)*(IF(Tabela1[[#This Row],[real]]&gt;Tabela1[[#This Row],[AV2]],0.4*Tabela1[[#This Row],[real]]+0.6*Tabela1[[#This Row],[AV2]],Tabela1[[#This Row],[AV2]]))</f>
        <v>3.3336378459975955</v>
      </c>
      <c r="S2896" s="22">
        <f>Tabela1[[#This Row],[real]]-Tabela1[[#This Row],[AV2]]</f>
        <v>-0.21775210627962194</v>
      </c>
      <c r="T2896" s="47">
        <f>Tabela1[[#This Row],[real]]/Tabela1[[#This Row],[AV2]]</f>
        <v>0.93468033531564998</v>
      </c>
      <c r="U2896" s="168">
        <v>42799</v>
      </c>
      <c r="V2896" s="191" t="s">
        <v>4427</v>
      </c>
    </row>
    <row r="2897" spans="1:22" x14ac:dyDescent="0.2">
      <c r="A2897" s="10">
        <v>3386893</v>
      </c>
      <c r="B2897" s="10" t="s">
        <v>1320</v>
      </c>
      <c r="C2897" s="10" t="s">
        <v>1321</v>
      </c>
      <c r="E2897" s="21">
        <v>2.8127937883668674</v>
      </c>
      <c r="F2897" s="116">
        <v>2011</v>
      </c>
      <c r="G28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897" s="21">
        <v>0.49</v>
      </c>
      <c r="J2897" s="23">
        <f>(Tabela1[[#This Row],[real]]-1)^3/Tabela1[[#This Row],[Z]]*0.00002</f>
        <v>2.4315271814442786E-4</v>
      </c>
      <c r="K2897" s="24">
        <v>2502.774156578203</v>
      </c>
      <c r="L2897" s="66">
        <v>4274.9734167159922</v>
      </c>
      <c r="M2897" s="1">
        <v>42409</v>
      </c>
      <c r="N2897" s="22">
        <f>IF(Tabela1[[#This Row],[Entry]]=$B$1,Tabela1[[#This Row],[real]],Tabela1[[#This Row],[L2]]/Tabela1[[#This Row],[days2]])</f>
        <v>2.8452089734696204</v>
      </c>
      <c r="O2897" s="22">
        <f>IF(Tabela1[[#This Row],[Entry]]=$B$1,Tabela1[[#This Row],[real]],Tabela1[[#This Row],[L]]/($B$1-Tabela1[[#This Row],[Entry]]))</f>
        <v>2.8367441384976724</v>
      </c>
      <c r="P2897" s="35">
        <v>879.64510864246586</v>
      </c>
      <c r="Q2897" s="3">
        <f>MIN(500,$B$1-Tabela1[[#This Row],[Entry]])</f>
        <v>500</v>
      </c>
      <c r="R2897" s="21">
        <f>(0.25-Tabela1[[#This Row],[days]]/2000)*$L$2+(Tabela1[[#This Row],[days]]/2000+0.75)*(IF(Tabela1[[#This Row],[real]]&gt;Tabela1[[#This Row],[AV2]],0.4*Tabela1[[#This Row],[real]]+0.6*Tabela1[[#This Row],[AV2]],Tabela1[[#This Row],[AV2]]))</f>
        <v>2.8452089734696204</v>
      </c>
      <c r="S2897" s="22">
        <f>Tabela1[[#This Row],[real]]-Tabela1[[#This Row],[AV2]]</f>
        <v>-3.2415185102752986E-2</v>
      </c>
      <c r="T2897" s="47">
        <f>Tabela1[[#This Row],[real]]/Tabela1[[#This Row],[AV2]]</f>
        <v>0.98860709866831897</v>
      </c>
      <c r="U2897" s="168">
        <v>42798</v>
      </c>
      <c r="V2897" s="191" t="s">
        <v>5182</v>
      </c>
    </row>
    <row r="2898" spans="1:22" x14ac:dyDescent="0.2">
      <c r="A2898" s="65">
        <v>262</v>
      </c>
      <c r="B2898" s="65" t="s">
        <v>2478</v>
      </c>
      <c r="C2898" s="65" t="s">
        <v>663</v>
      </c>
      <c r="D2898" s="39"/>
      <c r="E2898" s="41">
        <v>2.8788887480528325</v>
      </c>
      <c r="F2898" s="116">
        <v>1997</v>
      </c>
      <c r="G28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8" s="39"/>
      <c r="I2898" s="41">
        <v>0.5</v>
      </c>
      <c r="J2898" s="23">
        <f>(Tabela1[[#This Row],[real]]-1)^3/Tabela1[[#This Row],[Z]]*0.00002</f>
        <v>2.6531584546838998E-4</v>
      </c>
      <c r="K2898" s="66">
        <v>2699.0125390890566</v>
      </c>
      <c r="L2898" s="66">
        <v>4669.3560389424465</v>
      </c>
      <c r="M2898" s="67">
        <v>42409</v>
      </c>
      <c r="N2898" s="22">
        <f>IF(Tabela1[[#This Row],[Entry]]=$B$1,Tabela1[[#This Row],[real]],Tabela1[[#This Row],[L2]]/Tabela1[[#This Row],[days2]])</f>
        <v>3.0682971036516928</v>
      </c>
      <c r="O2898" s="42">
        <f>IF(Tabela1[[#This Row],[Entry]]=$B$1,Tabela1[[#This Row],[real]],Tabela1[[#This Row],[L]]/($B$1-Tabela1[[#This Row],[Entry]]))</f>
        <v>3.0984446177454852</v>
      </c>
      <c r="P2898" s="115">
        <v>879.64510864246586</v>
      </c>
      <c r="Q2898" s="43">
        <f>MIN(500,$B$1-Tabela1[[#This Row],[Entry]])</f>
        <v>500</v>
      </c>
      <c r="R2898" s="41">
        <f>(0.25-Tabela1[[#This Row],[days]]/2000)*$L$2+(Tabela1[[#This Row],[days]]/2000+0.75)*(IF(Tabela1[[#This Row],[real]]&gt;Tabela1[[#This Row],[AV2]],0.4*Tabela1[[#This Row],[real]]+0.6*Tabela1[[#This Row],[AV2]],Tabela1[[#This Row],[AV2]]))</f>
        <v>3.0682971036516928</v>
      </c>
      <c r="S2898" s="42">
        <f>Tabela1[[#This Row],[real]]-Tabela1[[#This Row],[AV2]]</f>
        <v>-0.18940835559886038</v>
      </c>
      <c r="T2898" s="64">
        <f>Tabela1[[#This Row],[real]]/Tabela1[[#This Row],[AV2]]</f>
        <v>0.93826922582776007</v>
      </c>
      <c r="U2898" s="168">
        <v>42797</v>
      </c>
      <c r="V2898" s="191" t="s">
        <v>4895</v>
      </c>
    </row>
    <row r="2899" spans="1:22" x14ac:dyDescent="0.2">
      <c r="A2899" s="65">
        <v>249684</v>
      </c>
      <c r="B2899" s="65" t="s">
        <v>1657</v>
      </c>
      <c r="C2899" s="65" t="s">
        <v>2797</v>
      </c>
      <c r="D2899" s="39"/>
      <c r="E2899" s="41">
        <v>2.9071773830541843</v>
      </c>
      <c r="F2899" s="116">
        <v>1996</v>
      </c>
      <c r="G28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899" s="39"/>
      <c r="I2899" s="41">
        <v>0.51</v>
      </c>
      <c r="J2899" s="23">
        <f>(Tabela1[[#This Row],[real]]-1)^3/Tabela1[[#This Row],[Z]]*0.00002</f>
        <v>2.7204019853863738E-4</v>
      </c>
      <c r="K2899" s="66">
        <v>2509.9660533286528</v>
      </c>
      <c r="L2899" s="66">
        <v>4250.8579167233647</v>
      </c>
      <c r="M2899" s="67">
        <v>42479</v>
      </c>
      <c r="N2899" s="22">
        <f>IF(Tabela1[[#This Row],[Entry]]=$B$1,Tabela1[[#This Row],[real]],Tabela1[[#This Row],[L2]]/Tabela1[[#This Row],[days2]])</f>
        <v>2.962951712151324</v>
      </c>
      <c r="O2899" s="42">
        <f>IF(Tabela1[[#This Row],[Entry]]=$B$1,Tabela1[[#This Row],[real]],Tabela1[[#This Row],[L]]/($B$1-Tabela1[[#This Row],[Entry]]))</f>
        <v>2.958147471623775</v>
      </c>
      <c r="P2899" s="115">
        <v>847.11675962691618</v>
      </c>
      <c r="Q2899" s="43">
        <f>MIN(500,$B$1-Tabela1[[#This Row],[Entry]])</f>
        <v>500</v>
      </c>
      <c r="R289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2.962951712151324</v>
      </c>
      <c r="S2899" s="42">
        <f>Tabela1[[#This Row],[real]]-Tabela1[[#This Row],[AV2]]</f>
        <v>-5.5774329097139752E-2</v>
      </c>
      <c r="T2899" s="64">
        <f>Tabela1[[#This Row],[real]]/Tabela1[[#This Row],[AV2]]</f>
        <v>0.98117609245253501</v>
      </c>
      <c r="U2899" s="168">
        <v>42797</v>
      </c>
      <c r="V2899" s="191" t="s">
        <v>3971</v>
      </c>
    </row>
    <row r="2900" spans="1:22" x14ac:dyDescent="0.2">
      <c r="A2900" s="65">
        <v>1386792</v>
      </c>
      <c r="B2900" s="65" t="s">
        <v>70</v>
      </c>
      <c r="C2900" s="65" t="s">
        <v>554</v>
      </c>
      <c r="D2900" s="39"/>
      <c r="E2900" s="41">
        <v>3.0357041269999971</v>
      </c>
      <c r="F2900" s="116">
        <v>2008</v>
      </c>
      <c r="G29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0" s="39"/>
      <c r="I2900" s="41">
        <v>0.47</v>
      </c>
      <c r="J2900" s="23">
        <f>(Tabela1[[#This Row],[real]]-1)^3/Tabela1[[#This Row],[Z]]*0.00002</f>
        <v>3.5898484030566995E-4</v>
      </c>
      <c r="K2900" s="66">
        <v>2791.3412672239083</v>
      </c>
      <c r="L2900" s="66">
        <v>4798.2768545109193</v>
      </c>
      <c r="M2900" s="67">
        <v>42409</v>
      </c>
      <c r="N2900" s="22">
        <f>IF(Tabela1[[#This Row],[Entry]]=$B$1,Tabela1[[#This Row],[real]],Tabela1[[#This Row],[L2]]/Tabela1[[#This Row],[days2]])</f>
        <v>3.173258442295797</v>
      </c>
      <c r="O2900" s="42">
        <f>IF(Tabela1[[#This Row],[Entry]]=$B$1,Tabela1[[#This Row],[real]],Tabela1[[#This Row],[L]]/($B$1-Tabela1[[#This Row],[Entry]]))</f>
        <v>3.1839926041877367</v>
      </c>
      <c r="P2900" s="115">
        <v>879.64510864246586</v>
      </c>
      <c r="Q2900" s="43">
        <f>MIN(500,$B$1-Tabela1[[#This Row],[Entry]])</f>
        <v>500</v>
      </c>
      <c r="R2900" s="41">
        <f>(0.25-Tabela1[[#This Row],[days]]/2000)*$L$2+(Tabela1[[#This Row],[days]]/2000+0.75)*(IF(Tabela1[[#This Row],[real]]&gt;Tabela1[[#This Row],[AV2]],0.4*Tabela1[[#This Row],[real]]+0.6*Tabela1[[#This Row],[AV2]],Tabela1[[#This Row],[AV2]]))</f>
        <v>3.173258442295797</v>
      </c>
      <c r="S2900" s="42">
        <f>Tabela1[[#This Row],[real]]-Tabela1[[#This Row],[AV2]]</f>
        <v>-0.13755431529579987</v>
      </c>
      <c r="T2900" s="64">
        <f>Tabela1[[#This Row],[real]]/Tabela1[[#This Row],[AV2]]</f>
        <v>0.95665202888539969</v>
      </c>
      <c r="U2900" s="168">
        <v>42797</v>
      </c>
      <c r="V2900" s="191" t="s">
        <v>3951</v>
      </c>
    </row>
    <row r="2901" spans="1:22" x14ac:dyDescent="0.2">
      <c r="A2901" s="65">
        <v>97621</v>
      </c>
      <c r="B2901" s="65" t="s">
        <v>749</v>
      </c>
      <c r="C2901" s="65" t="s">
        <v>1836</v>
      </c>
      <c r="D2901" s="39"/>
      <c r="E2901" s="41">
        <v>2.9949998389008936</v>
      </c>
      <c r="F2901" s="116">
        <v>1993</v>
      </c>
      <c r="G29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1" s="39"/>
      <c r="I2901" s="41">
        <v>0.49</v>
      </c>
      <c r="J2901" s="23">
        <f>(Tabela1[[#This Row],[real]]-1)^3/Tabela1[[#This Row],[Z]]*0.00002</f>
        <v>3.2408767148835686E-4</v>
      </c>
      <c r="K2901" s="66">
        <v>2745.9553980133237</v>
      </c>
      <c r="L2901" s="66">
        <v>4719.599297449653</v>
      </c>
      <c r="M2901" s="67">
        <v>42409</v>
      </c>
      <c r="N2901" s="22">
        <f>IF(Tabela1[[#This Row],[Entry]]=$B$1,Tabela1[[#This Row],[real]],Tabela1[[#This Row],[L2]]/Tabela1[[#This Row],[days2]])</f>
        <v>3.1216627831320376</v>
      </c>
      <c r="O2901" s="42">
        <f>IF(Tabela1[[#This Row],[Entry]]=$B$1,Tabela1[[#This Row],[real]],Tabela1[[#This Row],[L]]/($B$1-Tabela1[[#This Row],[Entry]]))</f>
        <v>3.1317845371265118</v>
      </c>
      <c r="P2901" s="115">
        <v>879.64510864246586</v>
      </c>
      <c r="Q2901" s="43">
        <f>MIN(500,$B$1-Tabela1[[#This Row],[Entry]])</f>
        <v>500</v>
      </c>
      <c r="R2901" s="41">
        <f>(0.25-Tabela1[[#This Row],[days]]/2000)*$L$2+(Tabela1[[#This Row],[days]]/2000+0.75)*(IF(Tabela1[[#This Row],[real]]&gt;Tabela1[[#This Row],[AV2]],0.4*Tabela1[[#This Row],[real]]+0.6*Tabela1[[#This Row],[AV2]],Tabela1[[#This Row],[AV2]]))</f>
        <v>3.1216627831320376</v>
      </c>
      <c r="S2901" s="42">
        <f>Tabela1[[#This Row],[real]]-Tabela1[[#This Row],[AV2]]</f>
        <v>-0.12666294423114399</v>
      </c>
      <c r="T2901" s="64">
        <f>Tabela1[[#This Row],[real]]/Tabela1[[#This Row],[AV2]]</f>
        <v>0.95942452691701052</v>
      </c>
      <c r="U2901" s="168">
        <v>42796</v>
      </c>
      <c r="V2901" s="191" t="s">
        <v>4009</v>
      </c>
    </row>
    <row r="2902" spans="1:22" x14ac:dyDescent="0.2">
      <c r="A2902" s="65">
        <v>243732</v>
      </c>
      <c r="B2902" s="65" t="s">
        <v>2</v>
      </c>
      <c r="C2902" s="65" t="s">
        <v>1837</v>
      </c>
      <c r="D2902" s="39"/>
      <c r="E2902" s="41">
        <v>3.2482277502462544</v>
      </c>
      <c r="F2902" s="116">
        <v>2005</v>
      </c>
      <c r="G29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2" s="39"/>
      <c r="I2902" s="41">
        <v>0.64999999999999991</v>
      </c>
      <c r="J2902" s="23">
        <f>(Tabela1[[#This Row],[real]]-1)^3/Tabela1[[#This Row],[Z]]*0.00002</f>
        <v>3.4965323545124971E-4</v>
      </c>
      <c r="K2902" s="66">
        <v>2938.6243892137477</v>
      </c>
      <c r="L2902" s="66">
        <v>5033.8165646437474</v>
      </c>
      <c r="M2902" s="67">
        <v>42409</v>
      </c>
      <c r="N2902" s="22">
        <f>IF(Tabela1[[#This Row],[Entry]]=$B$1,Tabela1[[#This Row],[real]],Tabela1[[#This Row],[L2]]/Tabela1[[#This Row],[days2]])</f>
        <v>3.340693150387493</v>
      </c>
      <c r="O2902" s="42">
        <f>IF(Tabela1[[#This Row],[Entry]]=$B$1,Tabela1[[#This Row],[real]],Tabela1[[#This Row],[L]]/($B$1-Tabela1[[#This Row],[Entry]]))</f>
        <v>3.3402896912035485</v>
      </c>
      <c r="P2902" s="115">
        <v>879.64510864246586</v>
      </c>
      <c r="Q2902" s="43">
        <f>MIN(500,$B$1-Tabela1[[#This Row],[Entry]])</f>
        <v>500</v>
      </c>
      <c r="R2902" s="41">
        <f>(0.25-Tabela1[[#This Row],[days]]/2000)*$L$2+(Tabela1[[#This Row],[days]]/2000+0.75)*(IF(Tabela1[[#This Row],[real]]&gt;Tabela1[[#This Row],[AV2]],0.4*Tabela1[[#This Row],[real]]+0.6*Tabela1[[#This Row],[AV2]],Tabela1[[#This Row],[AV2]]))</f>
        <v>3.340693150387493</v>
      </c>
      <c r="S2902" s="42">
        <f>Tabela1[[#This Row],[real]]-Tabela1[[#This Row],[AV2]]</f>
        <v>-9.2465400141238607E-2</v>
      </c>
      <c r="T2902" s="64">
        <f>Tabela1[[#This Row],[real]]/Tabela1[[#This Row],[AV2]]</f>
        <v>0.97232149258290501</v>
      </c>
      <c r="U2902" s="172">
        <v>42796</v>
      </c>
      <c r="V2902" s="191" t="s">
        <v>4093</v>
      </c>
    </row>
    <row r="2903" spans="1:22" x14ac:dyDescent="0.2">
      <c r="A2903" s="65">
        <v>3336704</v>
      </c>
      <c r="B2903" s="65" t="s">
        <v>1159</v>
      </c>
      <c r="C2903" s="65" t="s">
        <v>1160</v>
      </c>
      <c r="D2903" s="39"/>
      <c r="E2903" s="41">
        <v>2.7873918575327434</v>
      </c>
      <c r="F2903" s="116">
        <v>2011</v>
      </c>
      <c r="G29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3" s="39"/>
      <c r="I2903" s="41">
        <v>0.59999999999999987</v>
      </c>
      <c r="J2903" s="23">
        <f>(Tabela1[[#This Row],[real]]-1)^3/Tabela1[[#This Row],[Z]]*0.00002</f>
        <v>1.9034350877822101E-4</v>
      </c>
      <c r="K2903" s="66">
        <v>2465.0871178915659</v>
      </c>
      <c r="L2903" s="66">
        <v>4209.8647593606102</v>
      </c>
      <c r="M2903" s="67">
        <v>42409</v>
      </c>
      <c r="N2903" s="22">
        <f>IF(Tabela1[[#This Row],[Entry]]=$B$1,Tabela1[[#This Row],[real]],Tabela1[[#This Row],[L2]]/Tabela1[[#This Row],[days2]])</f>
        <v>2.8023655149926006</v>
      </c>
      <c r="O2903" s="42">
        <f>IF(Tabela1[[#This Row],[Entry]]=$B$1,Tabela1[[#This Row],[real]],Tabela1[[#This Row],[L]]/($B$1-Tabela1[[#This Row],[Entry]]))</f>
        <v>2.79353998630432</v>
      </c>
      <c r="P2903" s="115">
        <v>879.64510864246586</v>
      </c>
      <c r="Q2903" s="43">
        <f>MIN(500,$B$1-Tabela1[[#This Row],[Entry]])</f>
        <v>500</v>
      </c>
      <c r="R2903" s="41">
        <f>(0.25-Tabela1[[#This Row],[days]]/2000)*$L$2+(Tabela1[[#This Row],[days]]/2000+0.75)*(IF(Tabela1[[#This Row],[real]]&gt;Tabela1[[#This Row],[AV2]],0.4*Tabela1[[#This Row],[real]]+0.6*Tabela1[[#This Row],[AV2]],Tabela1[[#This Row],[AV2]]))</f>
        <v>2.8023655149926006</v>
      </c>
      <c r="S2903" s="42">
        <f>Tabela1[[#This Row],[real]]-Tabela1[[#This Row],[AV2]]</f>
        <v>-1.4973657459857126E-2</v>
      </c>
      <c r="T2903" s="64">
        <f>Tabela1[[#This Row],[real]]/Tabela1[[#This Row],[AV2]]</f>
        <v>0.99465677928887275</v>
      </c>
      <c r="U2903" s="168">
        <v>42795</v>
      </c>
      <c r="V2903" s="191" t="s">
        <v>4297</v>
      </c>
    </row>
    <row r="2904" spans="1:22" x14ac:dyDescent="0.2">
      <c r="A2904" s="65">
        <v>100069</v>
      </c>
      <c r="B2904" s="65" t="s">
        <v>2360</v>
      </c>
      <c r="C2904" s="65" t="s">
        <v>2362</v>
      </c>
      <c r="D2904" s="39"/>
      <c r="E2904" s="41">
        <v>3.01278576888601</v>
      </c>
      <c r="F2904" s="116">
        <v>2003</v>
      </c>
      <c r="G29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4" s="39"/>
      <c r="I2904" s="41">
        <v>0.45999999999999996</v>
      </c>
      <c r="J2904" s="23">
        <f>(Tabela1[[#This Row],[real]]-1)^3/Tabela1[[#This Row],[Z]]*0.00002</f>
        <v>3.5453965965708949E-4</v>
      </c>
      <c r="K2904" s="66">
        <v>2770.6034106181232</v>
      </c>
      <c r="L2904" s="66">
        <v>4763.1507422084305</v>
      </c>
      <c r="M2904" s="67">
        <v>42409</v>
      </c>
      <c r="N2904" s="22">
        <f>IF(Tabela1[[#This Row],[Entry]]=$B$1,Tabela1[[#This Row],[real]],Tabela1[[#This Row],[L2]]/Tabela1[[#This Row],[days2]])</f>
        <v>3.1496831885917329</v>
      </c>
      <c r="O2904" s="42">
        <f>IF(Tabela1[[#This Row],[Entry]]=$B$1,Tabela1[[#This Row],[real]],Tabela1[[#This Row],[L]]/($B$1-Tabela1[[#This Row],[Entry]]))</f>
        <v>3.1606839696140878</v>
      </c>
      <c r="P2904" s="115">
        <v>879.64510864246586</v>
      </c>
      <c r="Q2904" s="43">
        <f>MIN(500,$B$1-Tabela1[[#This Row],[Entry]])</f>
        <v>500</v>
      </c>
      <c r="R2904" s="41">
        <f>(0.25-Tabela1[[#This Row],[days]]/2000)*$L$2+(Tabela1[[#This Row],[days]]/2000+0.75)*(IF(Tabela1[[#This Row],[real]]&gt;Tabela1[[#This Row],[AV2]],0.4*Tabela1[[#This Row],[real]]+0.6*Tabela1[[#This Row],[AV2]],Tabela1[[#This Row],[AV2]]))</f>
        <v>3.1496831885917329</v>
      </c>
      <c r="S2904" s="42">
        <f>Tabela1[[#This Row],[real]]-Tabela1[[#This Row],[AV2]]</f>
        <v>-0.13689741970572289</v>
      </c>
      <c r="T2904" s="64">
        <f>Tabela1[[#This Row],[real]]/Tabela1[[#This Row],[AV2]]</f>
        <v>0.95653613029984397</v>
      </c>
      <c r="U2904" s="168">
        <v>42795</v>
      </c>
      <c r="V2904" s="191" t="s">
        <v>4619</v>
      </c>
    </row>
    <row r="2905" spans="1:22" x14ac:dyDescent="0.2">
      <c r="A2905" s="10">
        <v>10878</v>
      </c>
      <c r="B2905" s="10" t="s">
        <v>1526</v>
      </c>
      <c r="C2905" s="10" t="s">
        <v>1578</v>
      </c>
      <c r="E2905" s="21">
        <v>3.144984200725232</v>
      </c>
      <c r="F2905" s="116">
        <v>1991</v>
      </c>
      <c r="G29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05" s="21">
        <v>0.64999999999999991</v>
      </c>
      <c r="J2905" s="23">
        <f>(Tabela1[[#This Row],[real]]-1)^3/Tabela1[[#This Row],[Z]]*0.00002</f>
        <v>3.036609399394374E-4</v>
      </c>
      <c r="K2905" s="24">
        <v>2843.7107238350745</v>
      </c>
      <c r="L2905" s="66">
        <v>4874.431410376229</v>
      </c>
      <c r="M2905" s="1">
        <v>42409</v>
      </c>
      <c r="N2905" s="22">
        <f>IF(Tabela1[[#This Row],[Entry]]=$B$1,Tabela1[[#This Row],[real]],Tabela1[[#This Row],[L2]]/Tabela1[[#This Row],[days2]])</f>
        <v>3.232793197956505</v>
      </c>
      <c r="O2905" s="22">
        <f>IF(Tabela1[[#This Row],[Entry]]=$B$1,Tabela1[[#This Row],[real]],Tabela1[[#This Row],[L]]/($B$1-Tabela1[[#This Row],[Entry]]))</f>
        <v>3.2345264833286191</v>
      </c>
      <c r="P2905" s="35">
        <v>879.64510864246586</v>
      </c>
      <c r="Q2905" s="3">
        <f>MIN(500,$B$1-Tabela1[[#This Row],[Entry]])</f>
        <v>500</v>
      </c>
      <c r="R2905" s="21">
        <f>(0.25-Tabela1[[#This Row],[days]]/2000)*$L$2+(Tabela1[[#This Row],[days]]/2000+0.75)*(IF(Tabela1[[#This Row],[real]]&gt;Tabela1[[#This Row],[AV2]],0.4*Tabela1[[#This Row],[real]]+0.6*Tabela1[[#This Row],[AV2]],Tabela1[[#This Row],[AV2]]))</f>
        <v>3.232793197956505</v>
      </c>
      <c r="S2905" s="22">
        <f>Tabela1[[#This Row],[real]]-Tabela1[[#This Row],[AV2]]</f>
        <v>-8.7808997231273E-2</v>
      </c>
      <c r="T2905" s="47">
        <f>Tabela1[[#This Row],[real]]/Tabela1[[#This Row],[AV2]]</f>
        <v>0.97283804071142621</v>
      </c>
      <c r="U2905" s="168">
        <v>42795</v>
      </c>
      <c r="V2905" s="191" t="s">
        <v>4482</v>
      </c>
    </row>
    <row r="2906" spans="1:22" x14ac:dyDescent="0.2">
      <c r="A2906" s="65">
        <v>8096</v>
      </c>
      <c r="B2906" s="65" t="s">
        <v>44</v>
      </c>
      <c r="C2906" s="65" t="s">
        <v>3444</v>
      </c>
      <c r="D2906" s="39"/>
      <c r="E2906" s="41">
        <v>2.8197918704933582</v>
      </c>
      <c r="F2906" s="116">
        <v>1971</v>
      </c>
      <c r="G29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6" s="39"/>
      <c r="I2906" s="41">
        <v>0.38999999999999996</v>
      </c>
      <c r="J2906" s="23">
        <f>(Tabela1[[#This Row],[real]]-1)^3/Tabela1[[#This Row],[Z]]*0.00002</f>
        <v>3.0905128266529603E-4</v>
      </c>
      <c r="K2906" s="66">
        <v>2116.8456973304592</v>
      </c>
      <c r="L2906" s="66">
        <v>3435.0695451372508</v>
      </c>
      <c r="M2906" s="67">
        <v>42794</v>
      </c>
      <c r="N2906" s="22">
        <f>IF(Tabela1[[#This Row],[Entry]]=$B$1,Tabela1[[#This Row],[real]],Tabela1[[#This Row],[L2]]/Tabela1[[#This Row],[days2]])</f>
        <v>3.0208752848250393</v>
      </c>
      <c r="O2906" s="42">
        <f>IF(Tabela1[[#This Row],[Entry]]=$B$1,Tabela1[[#This Row],[real]],Tabela1[[#This Row],[L]]/($B$1-Tabela1[[#This Row],[Entry]]))</f>
        <v>3.0615593093914892</v>
      </c>
      <c r="P2906" s="115">
        <v>700.73918905694279</v>
      </c>
      <c r="Q2906" s="43">
        <f>MIN(500,$B$1-Tabela1[[#This Row],[Entry]])</f>
        <v>500</v>
      </c>
      <c r="R29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3.0208752848250393</v>
      </c>
      <c r="S2906" s="42">
        <f>Tabela1[[#This Row],[real]]-Tabela1[[#This Row],[AV2]]</f>
        <v>-0.20108341433168109</v>
      </c>
      <c r="T2906" s="64">
        <f>Tabela1[[#This Row],[real]]/Tabela1[[#This Row],[AV2]]</f>
        <v>0.93343538035423157</v>
      </c>
      <c r="U2906" s="168">
        <v>42794</v>
      </c>
      <c r="V2906" s="191" t="s">
        <v>4358</v>
      </c>
    </row>
    <row r="2907" spans="1:22" x14ac:dyDescent="0.2">
      <c r="A2907" s="65">
        <v>360</v>
      </c>
      <c r="B2907" s="65" t="s">
        <v>617</v>
      </c>
      <c r="C2907" s="65" t="s">
        <v>618</v>
      </c>
      <c r="D2907" s="39"/>
      <c r="E2907" s="41">
        <v>3.0036737560120703</v>
      </c>
      <c r="F2907" s="116">
        <v>1969</v>
      </c>
      <c r="G29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7" s="39"/>
      <c r="I2907" s="41">
        <v>0.49</v>
      </c>
      <c r="J2907" s="23">
        <f>(Tabela1[[#This Row],[real]]-1)^3/Tabela1[[#This Row],[Z]]*0.00002</f>
        <v>3.2833331022967543E-4</v>
      </c>
      <c r="K2907" s="66">
        <v>2759.6847761414042</v>
      </c>
      <c r="L2907" s="66">
        <v>4745.4674939823626</v>
      </c>
      <c r="M2907" s="67">
        <v>42409</v>
      </c>
      <c r="N2907" s="22">
        <f>IF(Tabela1[[#This Row],[Entry]]=$B$1,Tabela1[[#This Row],[real]],Tabela1[[#This Row],[L2]]/Tabela1[[#This Row],[days2]])</f>
        <v>3.137270643612577</v>
      </c>
      <c r="O2907" s="42">
        <f>IF(Tabela1[[#This Row],[Entry]]=$B$1,Tabela1[[#This Row],[real]],Tabela1[[#This Row],[L]]/($B$1-Tabela1[[#This Row],[Entry]]))</f>
        <v>3.1489498964713754</v>
      </c>
      <c r="P2907" s="115">
        <v>879.64510864246586</v>
      </c>
      <c r="Q2907" s="43">
        <f>MIN(500,$B$1-Tabela1[[#This Row],[Entry]])</f>
        <v>500</v>
      </c>
      <c r="R2907" s="41">
        <f>(0.25-Tabela1[[#This Row],[days]]/2000)*$L$2+(Tabela1[[#This Row],[days]]/2000+0.75)*(IF(Tabela1[[#This Row],[real]]&gt;Tabela1[[#This Row],[AV2]],0.4*Tabela1[[#This Row],[real]]+0.6*Tabela1[[#This Row],[AV2]],Tabela1[[#This Row],[AV2]]))</f>
        <v>3.137270643612577</v>
      </c>
      <c r="S2907" s="42">
        <f>Tabela1[[#This Row],[real]]-Tabela1[[#This Row],[AV2]]</f>
        <v>-0.1335968876005067</v>
      </c>
      <c r="T2907" s="64">
        <f>Tabela1[[#This Row],[real]]/Tabela1[[#This Row],[AV2]]</f>
        <v>0.95741620574797792</v>
      </c>
      <c r="U2907" s="168">
        <v>42794</v>
      </c>
      <c r="V2907" s="191" t="s">
        <v>4365</v>
      </c>
    </row>
    <row r="2908" spans="1:22" x14ac:dyDescent="0.2">
      <c r="A2908" s="10">
        <v>3914764</v>
      </c>
      <c r="B2908" s="10" t="s">
        <v>445</v>
      </c>
      <c r="C2908" s="10" t="s">
        <v>446</v>
      </c>
      <c r="E2908" s="21">
        <v>3.1083656750386153</v>
      </c>
      <c r="F2908" s="116">
        <v>2012</v>
      </c>
      <c r="G29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08" s="21">
        <v>0.47</v>
      </c>
      <c r="J2908" s="23">
        <f>(Tabela1[[#This Row],[real]]-1)^3/Tabela1[[#This Row],[Z]]*0.00002</f>
        <v>3.9881359015733568E-4</v>
      </c>
      <c r="K2908" s="24">
        <v>2859.3260115837043</v>
      </c>
      <c r="L2908" s="66">
        <v>4912.2722215840304</v>
      </c>
      <c r="M2908" s="1">
        <v>42409</v>
      </c>
      <c r="N2908" s="22">
        <f>IF(Tabela1[[#This Row],[Entry]]=$B$1,Tabela1[[#This Row],[real]],Tabela1[[#This Row],[L2]]/Tabela1[[#This Row],[days2]])</f>
        <v>3.2505450021730127</v>
      </c>
      <c r="O2908" s="22">
        <f>IF(Tabela1[[#This Row],[Entry]]=$B$1,Tabela1[[#This Row],[real]],Tabela1[[#This Row],[L]]/($B$1-Tabela1[[#This Row],[Entry]]))</f>
        <v>3.25963651067288</v>
      </c>
      <c r="P2908" s="35">
        <v>879.64510864246586</v>
      </c>
      <c r="Q2908" s="3">
        <f>MIN(500,$B$1-Tabela1[[#This Row],[Entry]])</f>
        <v>500</v>
      </c>
      <c r="R2908" s="21">
        <f>(0.25-Tabela1[[#This Row],[days]]/2000)*$L$2+(Tabela1[[#This Row],[days]]/2000+0.75)*(IF(Tabela1[[#This Row],[real]]&gt;Tabela1[[#This Row],[AV2]],0.4*Tabela1[[#This Row],[real]]+0.6*Tabela1[[#This Row],[AV2]],Tabela1[[#This Row],[AV2]]))</f>
        <v>3.2505450021730127</v>
      </c>
      <c r="S2908" s="22">
        <f>Tabela1[[#This Row],[real]]-Tabela1[[#This Row],[AV2]]</f>
        <v>-0.1421793271343974</v>
      </c>
      <c r="T2908" s="47">
        <f>Tabela1[[#This Row],[real]]/Tabela1[[#This Row],[AV2]]</f>
        <v>0.95625984964387523</v>
      </c>
      <c r="U2908" s="168">
        <v>42794</v>
      </c>
      <c r="V2908" s="191" t="s">
        <v>4224</v>
      </c>
    </row>
    <row r="2909" spans="1:22" x14ac:dyDescent="0.2">
      <c r="A2909" s="65">
        <v>3676</v>
      </c>
      <c r="B2909" s="65" t="s">
        <v>3438</v>
      </c>
      <c r="C2909" s="65" t="s">
        <v>3439</v>
      </c>
      <c r="D2909" s="39"/>
      <c r="E2909" s="41">
        <v>2.8078226752433051</v>
      </c>
      <c r="F2909" s="116">
        <v>1970</v>
      </c>
      <c r="G29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09" s="39"/>
      <c r="I2909" s="41">
        <v>0.38999999999999996</v>
      </c>
      <c r="J2909" s="23">
        <f>(Tabela1[[#This Row],[real]]-1)^3/Tabela1[[#This Row],[Z]]*0.00002</f>
        <v>3.0299319646187952E-4</v>
      </c>
      <c r="K2909" s="66">
        <v>2108.8648917054575</v>
      </c>
      <c r="L2909" s="66">
        <v>3422.9707326279236</v>
      </c>
      <c r="M2909" s="67">
        <v>42793</v>
      </c>
      <c r="N2909" s="22">
        <f>IF(Tabela1[[#This Row],[Entry]]=$B$1,Tabela1[[#This Row],[real]],Tabela1[[#This Row],[L2]]/Tabela1[[#This Row],[days2]])</f>
        <v>3.0074917617908552</v>
      </c>
      <c r="O2909" s="42">
        <f>IF(Tabela1[[#This Row],[Entry]]=$B$1,Tabela1[[#This Row],[real]],Tabela1[[#This Row],[L]]/($B$1-Tabela1[[#This Row],[Entry]]))</f>
        <v>3.0480594235333247</v>
      </c>
      <c r="P2909" s="115">
        <v>701.20387975716449</v>
      </c>
      <c r="Q2909" s="43">
        <f>MIN(500,$B$1-Tabela1[[#This Row],[Entry]])</f>
        <v>500</v>
      </c>
      <c r="R2909" s="41">
        <f>(0.25-Tabela1[[#This Row],[days]]/2000)*$L$2+(Tabela1[[#This Row],[days]]/2000+0.75)*(IF(Tabela1[[#This Row],[real]]&gt;Tabela1[[#This Row],[AV2]],0.4*Tabela1[[#This Row],[real]]+0.6*Tabela1[[#This Row],[AV2]],Tabela1[[#This Row],[AV2]]))</f>
        <v>3.0074917617908552</v>
      </c>
      <c r="S2909" s="42">
        <f>Tabela1[[#This Row],[real]]-Tabela1[[#This Row],[AV2]]</f>
        <v>-0.19966908654755011</v>
      </c>
      <c r="T2909" s="64">
        <f>Tabela1[[#This Row],[real]]/Tabela1[[#This Row],[AV2]]</f>
        <v>0.9336094319245436</v>
      </c>
      <c r="U2909" s="172">
        <v>42793</v>
      </c>
      <c r="V2909" s="191" t="s">
        <v>4438</v>
      </c>
    </row>
    <row r="2910" spans="1:22" x14ac:dyDescent="0.2">
      <c r="A2910" s="10">
        <v>3026362</v>
      </c>
      <c r="B2910" s="10" t="s">
        <v>3767</v>
      </c>
      <c r="C2910" s="10" t="s">
        <v>653</v>
      </c>
      <c r="E2910" s="21">
        <v>2.8426479349510734</v>
      </c>
      <c r="F2910" s="116">
        <v>2010</v>
      </c>
      <c r="G29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10" s="21">
        <v>0.53</v>
      </c>
      <c r="J2910" s="23">
        <f>(Tabela1[[#This Row],[real]]-1)^3/Tabela1[[#This Row],[Z]]*0.00002</f>
        <v>2.3609197238059186E-4</v>
      </c>
      <c r="K2910" s="24">
        <v>2661.5971202809578</v>
      </c>
      <c r="L2910" s="66">
        <v>4606.0826238573545</v>
      </c>
      <c r="M2910" s="1">
        <v>42409</v>
      </c>
      <c r="N2910" s="22">
        <f>IF(Tabela1[[#This Row],[Entry]]=$B$1,Tabela1[[#This Row],[real]],Tabela1[[#This Row],[L2]]/Tabela1[[#This Row],[days2]])</f>
        <v>3.0257624286554989</v>
      </c>
      <c r="O2910" s="22">
        <f>IF(Tabela1[[#This Row],[Entry]]=$B$1,Tabela1[[#This Row],[real]],Tabela1[[#This Row],[L]]/($B$1-Tabela1[[#This Row],[Entry]]))</f>
        <v>3.0564582772776077</v>
      </c>
      <c r="P2910" s="35">
        <v>879.64510864246586</v>
      </c>
      <c r="Q2910" s="3">
        <f>MIN(500,$B$1-Tabela1[[#This Row],[Entry]])</f>
        <v>500</v>
      </c>
      <c r="R2910" s="21">
        <f>(0.25-Tabela1[[#This Row],[days]]/2000)*$L$2+(Tabela1[[#This Row],[days]]/2000+0.75)*(IF(Tabela1[[#This Row],[real]]&gt;Tabela1[[#This Row],[AV2]],0.4*Tabela1[[#This Row],[real]]+0.6*Tabela1[[#This Row],[AV2]],Tabela1[[#This Row],[AV2]]))</f>
        <v>3.0257624286554989</v>
      </c>
      <c r="S2910" s="22">
        <f>Tabela1[[#This Row],[real]]-Tabela1[[#This Row],[AV2]]</f>
        <v>-0.18311449370442556</v>
      </c>
      <c r="T2910" s="47">
        <f>Tabela1[[#This Row],[real]]/Tabela1[[#This Row],[AV2]]</f>
        <v>0.93948153629966491</v>
      </c>
      <c r="U2910" s="168">
        <v>42793</v>
      </c>
      <c r="V2910" s="191" t="s">
        <v>5127</v>
      </c>
    </row>
    <row r="2911" spans="1:22" x14ac:dyDescent="0.2">
      <c r="A2911" s="65">
        <v>38250</v>
      </c>
      <c r="B2911" s="65" t="s">
        <v>3437</v>
      </c>
      <c r="C2911" s="65" t="s">
        <v>3437</v>
      </c>
      <c r="D2911" s="39"/>
      <c r="E2911" s="41">
        <v>2.8434221932830064</v>
      </c>
      <c r="F2911" s="116">
        <v>1968</v>
      </c>
      <c r="G29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1" s="39"/>
      <c r="I2911" s="41">
        <v>0.38999999999999996</v>
      </c>
      <c r="J2911" s="23">
        <f>(Tabela1[[#This Row],[real]]-1)^3/Tabela1[[#This Row],[Z]]*0.00002</f>
        <v>3.2124754973238156E-4</v>
      </c>
      <c r="K2911" s="66">
        <v>2140.2807243163711</v>
      </c>
      <c r="L2911" s="66">
        <v>3474.8301998131365</v>
      </c>
      <c r="M2911" s="67">
        <v>42793</v>
      </c>
      <c r="N2911" s="22">
        <f>IF(Tabela1[[#This Row],[Entry]]=$B$1,Tabela1[[#This Row],[real]],Tabela1[[#This Row],[L2]]/Tabela1[[#This Row],[days2]])</f>
        <v>3.0522944697019883</v>
      </c>
      <c r="O2911" s="42">
        <f>IF(Tabela1[[#This Row],[Entry]]=$B$1,Tabela1[[#This Row],[real]],Tabela1[[#This Row],[L]]/($B$1-Tabela1[[#This Row],[Entry]]))</f>
        <v>3.0942388244106289</v>
      </c>
      <c r="P2911" s="115">
        <v>701.20387975716449</v>
      </c>
      <c r="Q2911" s="43">
        <f>MIN(500,$B$1-Tabela1[[#This Row],[Entry]])</f>
        <v>500</v>
      </c>
      <c r="R2911" s="41">
        <f>(0.25-Tabela1[[#This Row],[days]]/2000)*$L$2+(Tabela1[[#This Row],[days]]/2000+0.75)*(IF(Tabela1[[#This Row],[real]]&gt;Tabela1[[#This Row],[AV2]],0.4*Tabela1[[#This Row],[real]]+0.6*Tabela1[[#This Row],[AV2]],Tabela1[[#This Row],[AV2]]))</f>
        <v>3.0522944697019883</v>
      </c>
      <c r="S2911" s="42">
        <f>Tabela1[[#This Row],[real]]-Tabela1[[#This Row],[AV2]]</f>
        <v>-0.20887227641898187</v>
      </c>
      <c r="T2911" s="64">
        <f>Tabela1[[#This Row],[real]]/Tabela1[[#This Row],[AV2]]</f>
        <v>0.9315687662208505</v>
      </c>
      <c r="U2911" s="168">
        <v>42793</v>
      </c>
      <c r="V2911" s="191" t="s">
        <v>4379</v>
      </c>
    </row>
    <row r="2912" spans="1:22" x14ac:dyDescent="0.2">
      <c r="A2912" s="65">
        <v>567020</v>
      </c>
      <c r="B2912" s="65" t="s">
        <v>1139</v>
      </c>
      <c r="C2912" s="65" t="s">
        <v>1140</v>
      </c>
      <c r="D2912" s="39"/>
      <c r="E2912" s="41">
        <v>3.1087203763406106</v>
      </c>
      <c r="F2912" s="116">
        <v>2006</v>
      </c>
      <c r="G29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2" s="39"/>
      <c r="I2912" s="41">
        <v>0.69</v>
      </c>
      <c r="J2912" s="23">
        <f>(Tabela1[[#This Row],[real]]-1)^3/Tabela1[[#This Row],[Z]]*0.00002</f>
        <v>2.7179276305499043E-4</v>
      </c>
      <c r="K2912" s="66">
        <v>2723.7318373023863</v>
      </c>
      <c r="L2912" s="66">
        <v>4633.8122934990151</v>
      </c>
      <c r="M2912" s="67">
        <v>42409</v>
      </c>
      <c r="N2912" s="22">
        <f>IF(Tabela1[[#This Row],[Entry]]=$B$1,Tabela1[[#This Row],[real]],Tabela1[[#This Row],[L2]]/Tabela1[[#This Row],[days2]])</f>
        <v>3.0963985481666043</v>
      </c>
      <c r="O2912" s="42">
        <f>IF(Tabela1[[#This Row],[Entry]]=$B$1,Tabela1[[#This Row],[real]],Tabela1[[#This Row],[L]]/($B$1-Tabela1[[#This Row],[Entry]]))</f>
        <v>3.07485885434573</v>
      </c>
      <c r="P2912" s="115">
        <v>879.64510864246586</v>
      </c>
      <c r="Q2912" s="43">
        <f>MIN(500,$B$1-Tabela1[[#This Row],[Entry]])</f>
        <v>500</v>
      </c>
      <c r="R2912" s="41">
        <f>(0.25-Tabela1[[#This Row],[days]]/2000)*$L$2+(Tabela1[[#This Row],[days]]/2000+0.75)*(IF(Tabela1[[#This Row],[real]]&gt;Tabela1[[#This Row],[AV2]],0.4*Tabela1[[#This Row],[real]]+0.6*Tabela1[[#This Row],[AV2]],Tabela1[[#This Row],[AV2]]))</f>
        <v>3.101327279436207</v>
      </c>
      <c r="S2912" s="42">
        <f>Tabela1[[#This Row],[real]]-Tabela1[[#This Row],[AV2]]</f>
        <v>1.2321828174006288E-2</v>
      </c>
      <c r="T2912" s="64">
        <f>Tabela1[[#This Row],[real]]/Tabela1[[#This Row],[AV2]]</f>
        <v>1.0039794063917586</v>
      </c>
      <c r="U2912" s="168">
        <v>42793</v>
      </c>
      <c r="V2912" s="191" t="s">
        <v>4622</v>
      </c>
    </row>
    <row r="2913" spans="1:22" x14ac:dyDescent="0.2">
      <c r="A2913" s="65">
        <v>3250162</v>
      </c>
      <c r="B2913" s="65" t="s">
        <v>641</v>
      </c>
      <c r="C2913" s="65" t="s">
        <v>2432</v>
      </c>
      <c r="D2913" s="39"/>
      <c r="E2913" s="41">
        <v>2.9816824350027398</v>
      </c>
      <c r="F2913" s="116">
        <v>2011</v>
      </c>
      <c r="G29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3" s="39"/>
      <c r="I2913" s="41">
        <v>0.48</v>
      </c>
      <c r="J2913" s="23">
        <f>(Tabela1[[#This Row],[real]]-1)^3/Tabela1[[#This Row],[Z]]*0.00002</f>
        <v>3.2425817804193673E-4</v>
      </c>
      <c r="K2913" s="66">
        <v>2797.0257491849088</v>
      </c>
      <c r="L2913" s="66">
        <v>4834.7005596550398</v>
      </c>
      <c r="M2913" s="67">
        <v>42409</v>
      </c>
      <c r="N2913" s="22">
        <f>IF(Tabela1[[#This Row],[Entry]]=$B$1,Tabela1[[#This Row],[real]],Tabela1[[#This Row],[L2]]/Tabela1[[#This Row],[days2]])</f>
        <v>3.1797206870183001</v>
      </c>
      <c r="O2913" s="42">
        <f>IF(Tabela1[[#This Row],[Entry]]=$B$1,Tabela1[[#This Row],[real]],Tabela1[[#This Row],[L]]/($B$1-Tabela1[[#This Row],[Entry]]))</f>
        <v>3.2081622824519176</v>
      </c>
      <c r="P2913" s="115">
        <v>879.64510864246586</v>
      </c>
      <c r="Q2913" s="43">
        <f>MIN(500,$B$1-Tabela1[[#This Row],[Entry]])</f>
        <v>500</v>
      </c>
      <c r="R2913" s="41">
        <f>(0.25-Tabela1[[#This Row],[days]]/2000)*$L$2+(Tabela1[[#This Row],[days]]/2000+0.75)*(IF(Tabela1[[#This Row],[real]]&gt;Tabela1[[#This Row],[AV2]],0.4*Tabela1[[#This Row],[real]]+0.6*Tabela1[[#This Row],[AV2]],Tabela1[[#This Row],[AV2]]))</f>
        <v>3.1797206870183001</v>
      </c>
      <c r="S2913" s="42">
        <f>Tabela1[[#This Row],[real]]-Tabela1[[#This Row],[AV2]]</f>
        <v>-0.19803825201556036</v>
      </c>
      <c r="T2913" s="64">
        <f>Tabela1[[#This Row],[real]]/Tabela1[[#This Row],[AV2]]</f>
        <v>0.93771834965754008</v>
      </c>
      <c r="U2913" s="168">
        <v>42792</v>
      </c>
      <c r="V2913" s="191" t="s">
        <v>4304</v>
      </c>
    </row>
    <row r="2914" spans="1:22" x14ac:dyDescent="0.2">
      <c r="A2914" s="65">
        <v>11594</v>
      </c>
      <c r="B2914" s="65" t="s">
        <v>636</v>
      </c>
      <c r="C2914" s="65" t="s">
        <v>637</v>
      </c>
      <c r="D2914" s="39"/>
      <c r="E2914" s="41">
        <v>3.0343947876301742</v>
      </c>
      <c r="F2914" s="116">
        <v>1989</v>
      </c>
      <c r="G29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4" s="39"/>
      <c r="I2914" s="41">
        <v>0.53999999999999992</v>
      </c>
      <c r="J2914" s="23">
        <f>(Tabela1[[#This Row],[real]]-1)^3/Tabela1[[#This Row],[Z]]*0.00002</f>
        <v>3.1184726478301173E-4</v>
      </c>
      <c r="K2914" s="66">
        <v>2827.7778819382529</v>
      </c>
      <c r="L2914" s="66">
        <v>4881.3384298305346</v>
      </c>
      <c r="M2914" s="67">
        <v>42409</v>
      </c>
      <c r="N2914" s="22">
        <f>IF(Tabela1[[#This Row],[Entry]]=$B$1,Tabela1[[#This Row],[real]],Tabela1[[#This Row],[L2]]/Tabela1[[#This Row],[days2]])</f>
        <v>3.2146803911662638</v>
      </c>
      <c r="O2914" s="42">
        <f>IF(Tabela1[[#This Row],[Entry]]=$B$1,Tabela1[[#This Row],[real]],Tabela1[[#This Row],[L]]/($B$1-Tabela1[[#This Row],[Entry]]))</f>
        <v>3.2391097742737456</v>
      </c>
      <c r="P2914" s="115">
        <v>879.64510864246586</v>
      </c>
      <c r="Q2914" s="43">
        <f>MIN(500,$B$1-Tabela1[[#This Row],[Entry]])</f>
        <v>500</v>
      </c>
      <c r="R2914" s="41">
        <f>(0.25-Tabela1[[#This Row],[days]]/2000)*$L$2+(Tabela1[[#This Row],[days]]/2000+0.75)*(IF(Tabela1[[#This Row],[real]]&gt;Tabela1[[#This Row],[AV2]],0.4*Tabela1[[#This Row],[real]]+0.6*Tabela1[[#This Row],[AV2]],Tabela1[[#This Row],[AV2]]))</f>
        <v>3.2146803911662638</v>
      </c>
      <c r="S2914" s="42">
        <f>Tabela1[[#This Row],[real]]-Tabela1[[#This Row],[AV2]]</f>
        <v>-0.18028560353608958</v>
      </c>
      <c r="T2914" s="64">
        <f>Tabela1[[#This Row],[real]]/Tabela1[[#This Row],[AV2]]</f>
        <v>0.94391803177961242</v>
      </c>
      <c r="U2914" s="168">
        <v>42792</v>
      </c>
      <c r="V2914" s="191" t="s">
        <v>4083</v>
      </c>
    </row>
    <row r="2915" spans="1:22" x14ac:dyDescent="0.2">
      <c r="A2915" s="65">
        <v>109495</v>
      </c>
      <c r="B2915" s="65" t="s">
        <v>1681</v>
      </c>
      <c r="C2915" s="65" t="s">
        <v>1682</v>
      </c>
      <c r="D2915" s="39"/>
      <c r="E2915" s="41">
        <v>3.198794289848335</v>
      </c>
      <c r="F2915" s="116">
        <v>2002</v>
      </c>
      <c r="G29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5" s="39"/>
      <c r="I2915" s="41">
        <v>0.65999999999999992</v>
      </c>
      <c r="J2915" s="23">
        <f>(Tabela1[[#This Row],[real]]-1)^3/Tabela1[[#This Row],[Z]]*0.00002</f>
        <v>3.2213644489421337E-4</v>
      </c>
      <c r="K2915" s="66">
        <v>2892.1550426989147</v>
      </c>
      <c r="L2915" s="66">
        <v>4956.0106321934309</v>
      </c>
      <c r="M2915" s="67">
        <v>42409</v>
      </c>
      <c r="N2915" s="22">
        <f>IF(Tabela1[[#This Row],[Entry]]=$B$1,Tabela1[[#This Row],[real]],Tabela1[[#This Row],[L2]]/Tabela1[[#This Row],[days2]])</f>
        <v>3.2878657702789988</v>
      </c>
      <c r="O2915" s="42">
        <f>IF(Tabela1[[#This Row],[Entry]]=$B$1,Tabela1[[#This Row],[real]],Tabela1[[#This Row],[L]]/($B$1-Tabela1[[#This Row],[Entry]]))</f>
        <v>3.288660008091195</v>
      </c>
      <c r="P2915" s="115">
        <v>879.64510864246586</v>
      </c>
      <c r="Q2915" s="43">
        <f>MIN(500,$B$1-Tabela1[[#This Row],[Entry]])</f>
        <v>500</v>
      </c>
      <c r="R2915" s="41">
        <f>(0.25-Tabela1[[#This Row],[days]]/2000)*$L$2+(Tabela1[[#This Row],[days]]/2000+0.75)*(IF(Tabela1[[#This Row],[real]]&gt;Tabela1[[#This Row],[AV2]],0.4*Tabela1[[#This Row],[real]]+0.6*Tabela1[[#This Row],[AV2]],Tabela1[[#This Row],[AV2]]))</f>
        <v>3.2878657702789988</v>
      </c>
      <c r="S2915" s="42">
        <f>Tabela1[[#This Row],[real]]-Tabela1[[#This Row],[AV2]]</f>
        <v>-8.9071480430663819E-2</v>
      </c>
      <c r="T2915" s="64">
        <f>Tabela1[[#This Row],[real]]/Tabela1[[#This Row],[AV2]]</f>
        <v>0.97290902772374876</v>
      </c>
      <c r="U2915" s="168">
        <v>42792</v>
      </c>
      <c r="V2915" s="191" t="s">
        <v>4774</v>
      </c>
    </row>
    <row r="2916" spans="1:22" x14ac:dyDescent="0.2">
      <c r="A2916" s="65">
        <v>341973</v>
      </c>
      <c r="B2916" s="65" t="s">
        <v>654</v>
      </c>
      <c r="C2916" s="65" t="s">
        <v>655</v>
      </c>
      <c r="D2916" s="39"/>
      <c r="E2916" s="41">
        <v>2.9179918219743612</v>
      </c>
      <c r="F2916" s="116">
        <v>2005</v>
      </c>
      <c r="G29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6" s="39"/>
      <c r="I2916" s="41">
        <v>0.47</v>
      </c>
      <c r="J2916" s="23">
        <f>(Tabela1[[#This Row],[real]]-1)^3/Tabela1[[#This Row],[Z]]*0.00002</f>
        <v>3.0024265439520246E-4</v>
      </c>
      <c r="K2916" s="66">
        <v>2742.6172491805964</v>
      </c>
      <c r="L2916" s="66">
        <v>4744.1745289445425</v>
      </c>
      <c r="M2916" s="67">
        <v>42409</v>
      </c>
      <c r="N2916" s="22">
        <f>IF(Tabela1[[#This Row],[Entry]]=$B$1,Tabela1[[#This Row],[real]],Tabela1[[#This Row],[L2]]/Tabela1[[#This Row],[days2]])</f>
        <v>3.1178679017646203</v>
      </c>
      <c r="O2916" s="42">
        <f>IF(Tabela1[[#This Row],[Entry]]=$B$1,Tabela1[[#This Row],[real]],Tabela1[[#This Row],[L]]/($B$1-Tabela1[[#This Row],[Entry]]))</f>
        <v>3.1480919236526494</v>
      </c>
      <c r="P2916" s="115">
        <v>879.64510864246586</v>
      </c>
      <c r="Q2916" s="43">
        <f>MIN(500,$B$1-Tabela1[[#This Row],[Entry]])</f>
        <v>500</v>
      </c>
      <c r="R2916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3.1178679017646203</v>
      </c>
      <c r="S2916" s="42">
        <f>Tabela1[[#This Row],[real]]-Tabela1[[#This Row],[AV2]]</f>
        <v>-0.19987607979025901</v>
      </c>
      <c r="T2916" s="64">
        <f>Tabela1[[#This Row],[real]]/Tabela1[[#This Row],[AV2]]</f>
        <v>0.93589334568115112</v>
      </c>
      <c r="U2916" s="172">
        <v>42791</v>
      </c>
      <c r="V2916" s="191" t="s">
        <v>4659</v>
      </c>
    </row>
    <row r="2917" spans="1:22" x14ac:dyDescent="0.2">
      <c r="A2917" s="65">
        <v>130514</v>
      </c>
      <c r="B2917" s="65" t="s">
        <v>3806</v>
      </c>
      <c r="C2917" s="65" t="s">
        <v>571</v>
      </c>
      <c r="D2917" s="39"/>
      <c r="E2917" s="41">
        <v>3.0231793998326437</v>
      </c>
      <c r="F2917" s="116">
        <v>1989</v>
      </c>
      <c r="G29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7" s="39"/>
      <c r="I2917" s="41">
        <v>0.57999999999999985</v>
      </c>
      <c r="J2917" s="23">
        <f>(Tabela1[[#This Row],[real]]-1)^3/Tabela1[[#This Row],[Z]]*0.00002</f>
        <v>2.8556513653052977E-4</v>
      </c>
      <c r="K2917" s="66">
        <v>2828.8632039121885</v>
      </c>
      <c r="L2917" s="66">
        <v>4891.9301559793821</v>
      </c>
      <c r="M2917" s="67">
        <v>42409</v>
      </c>
      <c r="N2917" s="22">
        <f>IF(Tabela1[[#This Row],[Entry]]=$B$1,Tabela1[[#This Row],[real]],Tabela1[[#This Row],[L2]]/Tabela1[[#This Row],[days2]])</f>
        <v>3.2159142091722672</v>
      </c>
      <c r="O2917" s="42">
        <f>IF(Tabela1[[#This Row],[Entry]]=$B$1,Tabela1[[#This Row],[real]],Tabela1[[#This Row],[L]]/($B$1-Tabela1[[#This Row],[Entry]]))</f>
        <v>3.2461381260646198</v>
      </c>
      <c r="P2917" s="115">
        <v>879.64510864246586</v>
      </c>
      <c r="Q2917" s="43">
        <f>MIN(500,$B$1-Tabela1[[#This Row],[Entry]])</f>
        <v>500</v>
      </c>
      <c r="R2917" s="41">
        <f>(0.25-Tabela1[[#This Row],[days]]/2000)*$L$2+(Tabela1[[#This Row],[days]]/2000+0.75)*(IF(Tabela1[[#This Row],[real]]&gt;Tabela1[[#This Row],[AV2]],0.4*Tabela1[[#This Row],[real]]+0.6*Tabela1[[#This Row],[AV2]],Tabela1[[#This Row],[AV2]]))</f>
        <v>3.2159142091722672</v>
      </c>
      <c r="S2917" s="42">
        <f>Tabela1[[#This Row],[real]]-Tabela1[[#This Row],[AV2]]</f>
        <v>-0.1927348093396235</v>
      </c>
      <c r="T2917" s="64">
        <f>Tabela1[[#This Row],[real]]/Tabela1[[#This Row],[AV2]]</f>
        <v>0.94006842322164097</v>
      </c>
      <c r="U2917" s="168">
        <v>42791</v>
      </c>
      <c r="V2917" s="191" t="s">
        <v>5102</v>
      </c>
    </row>
    <row r="2918" spans="1:22" x14ac:dyDescent="0.2">
      <c r="A2918" s="65">
        <v>4532318</v>
      </c>
      <c r="B2918" s="65" t="s">
        <v>2255</v>
      </c>
      <c r="C2918" s="65" t="s">
        <v>656</v>
      </c>
      <c r="D2918" s="39"/>
      <c r="E2918" s="41">
        <v>3.0648639773381956</v>
      </c>
      <c r="F2918" s="116">
        <v>2013</v>
      </c>
      <c r="G29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8" s="39"/>
      <c r="I2918" s="41">
        <v>0.5</v>
      </c>
      <c r="J2918" s="23">
        <f>(Tabela1[[#This Row],[real]]-1)^3/Tabela1[[#This Row],[Z]]*0.00002</f>
        <v>3.5215538583653172E-4</v>
      </c>
      <c r="K2918" s="66">
        <v>2871.0873064708471</v>
      </c>
      <c r="L2918" s="66">
        <v>4958.1154333218492</v>
      </c>
      <c r="M2918" s="67">
        <v>42409</v>
      </c>
      <c r="N2918" s="22">
        <f>IF(Tabela1[[#This Row],[Entry]]=$B$1,Tabela1[[#This Row],[real]],Tabela1[[#This Row],[L2]]/Tabela1[[#This Row],[days2]])</f>
        <v>3.2639155021298576</v>
      </c>
      <c r="O2918" s="42">
        <f>IF(Tabela1[[#This Row],[Entry]]=$B$1,Tabela1[[#This Row],[real]],Tabela1[[#This Row],[L]]/($B$1-Tabela1[[#This Row],[Entry]]))</f>
        <v>3.2900566909899465</v>
      </c>
      <c r="P2918" s="115">
        <v>879.64510864246586</v>
      </c>
      <c r="Q2918" s="43">
        <f>MIN(500,$B$1-Tabela1[[#This Row],[Entry]])</f>
        <v>500</v>
      </c>
      <c r="R2918" s="41">
        <f>(0.25-Tabela1[[#This Row],[days]]/2000)*$L$2+(Tabela1[[#This Row],[days]]/2000+0.75)*(IF(Tabela1[[#This Row],[real]]&gt;Tabela1[[#This Row],[AV2]],0.4*Tabela1[[#This Row],[real]]+0.6*Tabela1[[#This Row],[AV2]],Tabela1[[#This Row],[AV2]]))</f>
        <v>3.2639155021298576</v>
      </c>
      <c r="S2918" s="42">
        <f>Tabela1[[#This Row],[real]]-Tabela1[[#This Row],[AV2]]</f>
        <v>-0.19905152479166199</v>
      </c>
      <c r="T2918" s="64">
        <f>Tabela1[[#This Row],[real]]/Tabela1[[#This Row],[AV2]]</f>
        <v>0.93901449818116567</v>
      </c>
      <c r="U2918" s="168">
        <v>42791</v>
      </c>
      <c r="V2918" s="191" t="s">
        <v>5100</v>
      </c>
    </row>
    <row r="2919" spans="1:22" x14ac:dyDescent="0.2">
      <c r="A2919" s="65">
        <v>35431</v>
      </c>
      <c r="B2919" s="65" t="s">
        <v>851</v>
      </c>
      <c r="C2919" s="65" t="s">
        <v>852</v>
      </c>
      <c r="D2919" s="39"/>
      <c r="E2919" s="41">
        <v>3.0460720866489157</v>
      </c>
      <c r="F2919" s="116">
        <v>2002</v>
      </c>
      <c r="G29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19" s="39"/>
      <c r="I2919" s="41">
        <v>0.71999999999999986</v>
      </c>
      <c r="J2919" s="23">
        <f>(Tabela1[[#This Row],[real]]-1)^3/Tabela1[[#This Row],[Z]]*0.00002</f>
        <v>2.3793607380887886E-4</v>
      </c>
      <c r="K2919" s="66">
        <v>2839.0729726699997</v>
      </c>
      <c r="L2919" s="66">
        <v>4909.5178887229295</v>
      </c>
      <c r="M2919" s="67">
        <v>42409</v>
      </c>
      <c r="N2919" s="22">
        <f>IF(Tabela1[[#This Row],[Entry]]=$B$1,Tabela1[[#This Row],[real]],Tabela1[[#This Row],[L2]]/Tabela1[[#This Row],[days2]])</f>
        <v>3.2275208999359633</v>
      </c>
      <c r="O2919" s="42">
        <f>IF(Tabela1[[#This Row],[Entry]]=$B$1,Tabela1[[#This Row],[real]],Tabela1[[#This Row],[L]]/($B$1-Tabela1[[#This Row],[Entry]]))</f>
        <v>3.2578088179979625</v>
      </c>
      <c r="P2919" s="115">
        <v>879.64510864246586</v>
      </c>
      <c r="Q2919" s="43">
        <f>MIN(500,$B$1-Tabela1[[#This Row],[Entry]])</f>
        <v>500</v>
      </c>
      <c r="R2919" s="41">
        <f>(0.25-Tabela1[[#This Row],[days]]/2000)*$L$2+(Tabela1[[#This Row],[days]]/2000+0.75)*(IF(Tabela1[[#This Row],[real]]&gt;Tabela1[[#This Row],[AV2]],0.4*Tabela1[[#This Row],[real]]+0.6*Tabela1[[#This Row],[AV2]],Tabela1[[#This Row],[AV2]]))</f>
        <v>3.2275208999359633</v>
      </c>
      <c r="S2919" s="42">
        <f>Tabela1[[#This Row],[real]]-Tabela1[[#This Row],[AV2]]</f>
        <v>-0.18144881328704754</v>
      </c>
      <c r="T2919" s="64">
        <f>Tabela1[[#This Row],[real]]/Tabela1[[#This Row],[AV2]]</f>
        <v>0.943780747232141</v>
      </c>
      <c r="U2919" s="168">
        <v>42790</v>
      </c>
      <c r="V2919" s="191" t="s">
        <v>4102</v>
      </c>
    </row>
    <row r="2920" spans="1:22" x14ac:dyDescent="0.2">
      <c r="A2920" s="65">
        <v>45743</v>
      </c>
      <c r="B2920" s="65" t="s">
        <v>682</v>
      </c>
      <c r="C2920" s="65" t="s">
        <v>683</v>
      </c>
      <c r="D2920" s="39"/>
      <c r="E2920" s="41">
        <v>3.141075584501448</v>
      </c>
      <c r="F2920" s="116">
        <v>1968</v>
      </c>
      <c r="G29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0" s="39"/>
      <c r="I2920" s="41">
        <v>0.51999999999999991</v>
      </c>
      <c r="J2920" s="23">
        <f>(Tabela1[[#This Row],[real]]-1)^3/Tabela1[[#This Row],[Z]]*0.00002</f>
        <v>3.7750494879905334E-4</v>
      </c>
      <c r="K2920" s="66">
        <v>2936.8177120216756</v>
      </c>
      <c r="L2920" s="66">
        <v>5067.411435556709</v>
      </c>
      <c r="M2920" s="67">
        <v>42409</v>
      </c>
      <c r="N2920" s="22">
        <f>IF(Tabela1[[#This Row],[Entry]]=$B$1,Tabela1[[#This Row],[real]],Tabela1[[#This Row],[L2]]/Tabela1[[#This Row],[days2]])</f>
        <v>3.3386392798272846</v>
      </c>
      <c r="O2920" s="42">
        <f>IF(Tabela1[[#This Row],[Entry]]=$B$1,Tabela1[[#This Row],[real]],Tabela1[[#This Row],[L]]/($B$1-Tabela1[[#This Row],[Entry]]))</f>
        <v>3.3625822399181877</v>
      </c>
      <c r="P2920" s="115">
        <v>879.64510864246586</v>
      </c>
      <c r="Q2920" s="43">
        <f>MIN(500,$B$1-Tabela1[[#This Row],[Entry]])</f>
        <v>500</v>
      </c>
      <c r="R2920" s="41">
        <f>(0.25-Tabela1[[#This Row],[days]]/2000)*$L$2+(Tabela1[[#This Row],[days]]/2000+0.75)*(IF(Tabela1[[#This Row],[real]]&gt;Tabela1[[#This Row],[AV2]],0.4*Tabela1[[#This Row],[real]]+0.6*Tabela1[[#This Row],[AV2]],Tabela1[[#This Row],[AV2]]))</f>
        <v>3.3386392798272846</v>
      </c>
      <c r="S2920" s="42">
        <f>Tabela1[[#This Row],[real]]-Tabela1[[#This Row],[AV2]]</f>
        <v>-0.19756369532583662</v>
      </c>
      <c r="T2920" s="64">
        <f>Tabela1[[#This Row],[real]]/Tabela1[[#This Row],[AV2]]</f>
        <v>0.94082508508195084</v>
      </c>
      <c r="U2920" s="168">
        <v>42790</v>
      </c>
      <c r="V2920" s="191" t="s">
        <v>4375</v>
      </c>
    </row>
    <row r="2921" spans="1:22" x14ac:dyDescent="0.2">
      <c r="A2921" s="65">
        <v>3516863</v>
      </c>
      <c r="B2921" s="65" t="s">
        <v>1524</v>
      </c>
      <c r="C2921" s="65" t="s">
        <v>1525</v>
      </c>
      <c r="D2921" s="39"/>
      <c r="E2921" s="41">
        <v>2.79729743955486</v>
      </c>
      <c r="F2921" s="116">
        <v>2011</v>
      </c>
      <c r="G29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1" s="39"/>
      <c r="I2921" s="41">
        <v>0.47</v>
      </c>
      <c r="J2921" s="23">
        <f>(Tabela1[[#This Row],[real]]-1)^3/Tabela1[[#This Row],[Z]]*0.00002</f>
        <v>2.4705406525243288E-4</v>
      </c>
      <c r="K2921" s="66">
        <v>2574.7033637537193</v>
      </c>
      <c r="L2921" s="66">
        <v>4436.3064596286004</v>
      </c>
      <c r="M2921" s="67">
        <v>42409</v>
      </c>
      <c r="N2921" s="22">
        <f>IF(Tabela1[[#This Row],[Entry]]=$B$1,Tabela1[[#This Row],[real]],Tabela1[[#This Row],[L2]]/Tabela1[[#This Row],[days2]])</f>
        <v>2.9269796858498927</v>
      </c>
      <c r="O2921" s="42">
        <f>IF(Tabela1[[#This Row],[Entry]]=$B$1,Tabela1[[#This Row],[real]],Tabela1[[#This Row],[L]]/($B$1-Tabela1[[#This Row],[Entry]]))</f>
        <v>2.9437999068537493</v>
      </c>
      <c r="P2921" s="115">
        <v>879.64510864246586</v>
      </c>
      <c r="Q2921" s="43">
        <f>MIN(500,$B$1-Tabela1[[#This Row],[Entry]])</f>
        <v>500</v>
      </c>
      <c r="R2921" s="41">
        <f>(0.25-Tabela1[[#This Row],[days]]/2000)*$L$2+(Tabela1[[#This Row],[days]]/2000+0.75)*(IF(Tabela1[[#This Row],[real]]&gt;Tabela1[[#This Row],[AV2]],0.4*Tabela1[[#This Row],[real]]+0.6*Tabela1[[#This Row],[AV2]],Tabela1[[#This Row],[AV2]]))</f>
        <v>2.9269796858498927</v>
      </c>
      <c r="S2921" s="42">
        <f>Tabela1[[#This Row],[real]]-Tabela1[[#This Row],[AV2]]</f>
        <v>-0.12968224629503267</v>
      </c>
      <c r="T2921" s="64">
        <f>Tabela1[[#This Row],[real]]/Tabela1[[#This Row],[AV2]]</f>
        <v>0.95569417617690866</v>
      </c>
      <c r="U2921" s="168">
        <v>42789</v>
      </c>
      <c r="V2921" s="191" t="s">
        <v>4714</v>
      </c>
    </row>
    <row r="2922" spans="1:22" x14ac:dyDescent="0.2">
      <c r="A2922" s="65">
        <v>10194</v>
      </c>
      <c r="B2922" s="65" t="s">
        <v>128</v>
      </c>
      <c r="C2922" s="65" t="s">
        <v>638</v>
      </c>
      <c r="D2922" s="39"/>
      <c r="E2922" s="41">
        <v>2.952140252458455</v>
      </c>
      <c r="F2922" s="116">
        <v>1979</v>
      </c>
      <c r="G29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2" s="39"/>
      <c r="I2922" s="41">
        <v>0.48</v>
      </c>
      <c r="J2922" s="23">
        <f>(Tabela1[[#This Row],[real]]-1)^3/Tabela1[[#This Row],[Z]]*0.00002</f>
        <v>3.0997153069604443E-4</v>
      </c>
      <c r="K2922" s="66">
        <v>2771.9607406919872</v>
      </c>
      <c r="L2922" s="66">
        <v>4793.180508644522</v>
      </c>
      <c r="M2922" s="67">
        <v>42409</v>
      </c>
      <c r="N2922" s="22">
        <f>IF(Tabela1[[#This Row],[Entry]]=$B$1,Tabela1[[#This Row],[real]],Tabela1[[#This Row],[L2]]/Tabela1[[#This Row],[days2]])</f>
        <v>3.1512262314172181</v>
      </c>
      <c r="O2922" s="42">
        <f>IF(Tabela1[[#This Row],[Entry]]=$B$1,Tabela1[[#This Row],[real]],Tabela1[[#This Row],[L]]/($B$1-Tabela1[[#This Row],[Entry]]))</f>
        <v>3.1806108219273534</v>
      </c>
      <c r="P2922" s="115">
        <v>879.64510864246586</v>
      </c>
      <c r="Q2922" s="43">
        <f>MIN(500,$B$1-Tabela1[[#This Row],[Entry]])</f>
        <v>500</v>
      </c>
      <c r="R2922" s="41">
        <f>(0.25-Tabela1[[#This Row],[days]]/2000)*$L$2+(Tabela1[[#This Row],[days]]/2000+0.75)*(IF(Tabela1[[#This Row],[real]]&gt;Tabela1[[#This Row],[AV2]],0.4*Tabela1[[#This Row],[real]]+0.6*Tabela1[[#This Row],[AV2]],Tabela1[[#This Row],[AV2]]))</f>
        <v>3.1512262314172181</v>
      </c>
      <c r="S2922" s="42">
        <f>Tabela1[[#This Row],[real]]-Tabela1[[#This Row],[AV2]]</f>
        <v>-0.19908597895876312</v>
      </c>
      <c r="T2922" s="64">
        <f>Tabela1[[#This Row],[real]]/Tabela1[[#This Row],[AV2]]</f>
        <v>0.93682269556723408</v>
      </c>
      <c r="U2922" s="168">
        <v>42788</v>
      </c>
      <c r="V2922" s="191" t="s">
        <v>5109</v>
      </c>
    </row>
    <row r="2923" spans="1:22" x14ac:dyDescent="0.2">
      <c r="A2923" s="65">
        <v>13659</v>
      </c>
      <c r="B2923" s="65" t="s">
        <v>2365</v>
      </c>
      <c r="C2923" s="65" t="s">
        <v>431</v>
      </c>
      <c r="D2923" s="39"/>
      <c r="E2923" s="41">
        <v>2.9919219710274829</v>
      </c>
      <c r="F2923" s="116">
        <v>1993</v>
      </c>
      <c r="G29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3" s="39"/>
      <c r="I2923" s="41">
        <v>0.49</v>
      </c>
      <c r="J2923" s="23">
        <f>(Tabela1[[#This Row],[real]]-1)^3/Tabela1[[#This Row],[Z]]*0.00002</f>
        <v>3.225899858169028E-4</v>
      </c>
      <c r="K2923" s="66">
        <v>2749.7687419133249</v>
      </c>
      <c r="L2923" s="66">
        <v>4729.08734081288</v>
      </c>
      <c r="M2923" s="67">
        <v>42409</v>
      </c>
      <c r="N2923" s="22">
        <f>IF(Tabela1[[#This Row],[Entry]]=$B$1,Tabela1[[#This Row],[real]],Tabela1[[#This Row],[L2]]/Tabela1[[#This Row],[days2]])</f>
        <v>3.1259978767539263</v>
      </c>
      <c r="O2923" s="42">
        <f>IF(Tabela1[[#This Row],[Entry]]=$B$1,Tabela1[[#This Row],[real]],Tabela1[[#This Row],[L]]/($B$1-Tabela1[[#This Row],[Entry]]))</f>
        <v>3.1380805181240081</v>
      </c>
      <c r="P2923" s="115">
        <v>879.64510864246586</v>
      </c>
      <c r="Q2923" s="43">
        <f>MIN(500,$B$1-Tabela1[[#This Row],[Entry]])</f>
        <v>500</v>
      </c>
      <c r="R2923" s="41">
        <f>(0.25-Tabela1[[#This Row],[days]]/2000)*$L$2+(Tabela1[[#This Row],[days]]/2000+0.75)*(IF(Tabela1[[#This Row],[real]]&gt;Tabela1[[#This Row],[AV2]],0.4*Tabela1[[#This Row],[real]]+0.6*Tabela1[[#This Row],[AV2]],Tabela1[[#This Row],[AV2]]))</f>
        <v>3.1259978767539263</v>
      </c>
      <c r="S2923" s="42">
        <f>Tabela1[[#This Row],[real]]-Tabela1[[#This Row],[AV2]]</f>
        <v>-0.13407590572644335</v>
      </c>
      <c r="T2923" s="64">
        <f>Tabela1[[#This Row],[real]]/Tabela1[[#This Row],[AV2]]</f>
        <v>0.95710940601608174</v>
      </c>
      <c r="U2923" s="168">
        <v>42788</v>
      </c>
      <c r="V2923" s="191" t="s">
        <v>4863</v>
      </c>
    </row>
    <row r="2924" spans="1:22" x14ac:dyDescent="0.2">
      <c r="A2924" s="65">
        <v>59277</v>
      </c>
      <c r="B2924" s="65" t="s">
        <v>42</v>
      </c>
      <c r="C2924" s="65" t="s">
        <v>1577</v>
      </c>
      <c r="D2924" s="39"/>
      <c r="E2924" s="41">
        <v>3.1317364717088201</v>
      </c>
      <c r="F2924" s="116">
        <v>1980</v>
      </c>
      <c r="G29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4" s="39"/>
      <c r="I2924" s="41">
        <v>0.58999999999999986</v>
      </c>
      <c r="J2924" s="23">
        <f>(Tabela1[[#This Row],[real]]-1)^3/Tabela1[[#This Row],[Z]]*0.00002</f>
        <v>3.2838138537991579E-4</v>
      </c>
      <c r="K2924" s="66">
        <v>2849.6201028351879</v>
      </c>
      <c r="L2924" s="66">
        <v>4890.1839131447259</v>
      </c>
      <c r="M2924" s="67">
        <v>42409</v>
      </c>
      <c r="N2924" s="22">
        <f>IF(Tabela1[[#This Row],[Entry]]=$B$1,Tabela1[[#This Row],[real]],Tabela1[[#This Row],[L2]]/Tabela1[[#This Row],[days2]])</f>
        <v>3.2395111106033827</v>
      </c>
      <c r="O2924" s="42">
        <f>IF(Tabela1[[#This Row],[Entry]]=$B$1,Tabela1[[#This Row],[real]],Tabela1[[#This Row],[L]]/($B$1-Tabela1[[#This Row],[Entry]]))</f>
        <v>3.2449793716952393</v>
      </c>
      <c r="P2924" s="115">
        <v>879.64510864246586</v>
      </c>
      <c r="Q2924" s="43">
        <f>MIN(500,$B$1-Tabela1[[#This Row],[Entry]])</f>
        <v>500</v>
      </c>
      <c r="R2924" s="41">
        <f>(0.25-Tabela1[[#This Row],[days]]/2000)*$L$2+(Tabela1[[#This Row],[days]]/2000+0.75)*(IF(Tabela1[[#This Row],[real]]&gt;Tabela1[[#This Row],[AV2]],0.4*Tabela1[[#This Row],[real]]+0.6*Tabela1[[#This Row],[AV2]],Tabela1[[#This Row],[AV2]]))</f>
        <v>3.2395111106033827</v>
      </c>
      <c r="S2924" s="42">
        <f>Tabela1[[#This Row],[real]]-Tabela1[[#This Row],[AV2]]</f>
        <v>-0.10777463889456262</v>
      </c>
      <c r="T2924" s="64">
        <f>Tabela1[[#This Row],[real]]/Tabela1[[#This Row],[AV2]]</f>
        <v>0.96673120257504264</v>
      </c>
      <c r="U2924" s="172">
        <v>42787</v>
      </c>
      <c r="V2924" s="191" t="s">
        <v>4038</v>
      </c>
    </row>
    <row r="2925" spans="1:22" x14ac:dyDescent="0.2">
      <c r="A2925" s="10">
        <v>59276</v>
      </c>
      <c r="B2925" s="10" t="s">
        <v>2201</v>
      </c>
      <c r="C2925" s="10" t="s">
        <v>2676</v>
      </c>
      <c r="E2925" s="21">
        <v>3.1595394474651628</v>
      </c>
      <c r="F2925" s="116">
        <v>1983</v>
      </c>
      <c r="G29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25" s="21">
        <v>0.49999999999999989</v>
      </c>
      <c r="J2925" s="23">
        <f>(Tabela1[[#This Row],[real]]-1)^3/Tabela1[[#This Row],[Z]]*0.00002</f>
        <v>4.0285004450586699E-4</v>
      </c>
      <c r="K2925" s="24">
        <v>2984.1186537523631</v>
      </c>
      <c r="L2925" s="66">
        <v>5160.677463909893</v>
      </c>
      <c r="M2925" s="1">
        <v>42409</v>
      </c>
      <c r="N2925" s="22">
        <f>IF(Tabela1[[#This Row],[Entry]]=$B$1,Tabela1[[#This Row],[real]],Tabela1[[#This Row],[L2]]/Tabela1[[#This Row],[days2]])</f>
        <v>3.3924120357557359</v>
      </c>
      <c r="O2925" s="22">
        <f>IF(Tabela1[[#This Row],[Entry]]=$B$1,Tabela1[[#This Row],[real]],Tabela1[[#This Row],[L]]/($B$1-Tabela1[[#This Row],[Entry]]))</f>
        <v>3.4244707789713957</v>
      </c>
      <c r="P2925" s="35">
        <v>879.64510864246586</v>
      </c>
      <c r="Q2925" s="3">
        <f>MIN(500,$B$1-Tabela1[[#This Row],[Entry]])</f>
        <v>500</v>
      </c>
      <c r="R2925" s="21">
        <f>(0.25-Tabela1[[#This Row],[days]]/2000)*$L$2+(Tabela1[[#This Row],[days]]/2000+0.75)*(IF(Tabela1[[#This Row],[real]]&gt;Tabela1[[#This Row],[AV2]],0.4*Tabela1[[#This Row],[real]]+0.6*Tabela1[[#This Row],[AV2]],Tabela1[[#This Row],[AV2]]))</f>
        <v>3.3924120357557359</v>
      </c>
      <c r="S2925" s="22">
        <f>Tabela1[[#This Row],[real]]-Tabela1[[#This Row],[AV2]]</f>
        <v>-0.23287258829057311</v>
      </c>
      <c r="T2925" s="47">
        <f>Tabela1[[#This Row],[real]]/Tabela1[[#This Row],[AV2]]</f>
        <v>0.93135486319582772</v>
      </c>
      <c r="U2925" s="168">
        <v>42787</v>
      </c>
      <c r="V2925" s="191" t="s">
        <v>4519</v>
      </c>
    </row>
    <row r="2926" spans="1:22" x14ac:dyDescent="0.2">
      <c r="A2926" s="65">
        <v>4201124</v>
      </c>
      <c r="B2926" s="65" t="s">
        <v>859</v>
      </c>
      <c r="C2926" s="65" t="s">
        <v>858</v>
      </c>
      <c r="D2926" s="39"/>
      <c r="E2926" s="41">
        <v>2.8419538430703035</v>
      </c>
      <c r="F2926" s="116">
        <v>2012</v>
      </c>
      <c r="G29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6" s="39"/>
      <c r="I2926" s="41">
        <v>0.5</v>
      </c>
      <c r="J2926" s="23">
        <f>(Tabela1[[#This Row],[real]]-1)^3/Tabela1[[#This Row],[Z]]*0.00002</f>
        <v>2.4997479493481614E-4</v>
      </c>
      <c r="K2926" s="66">
        <v>2681.3720306064633</v>
      </c>
      <c r="L2926" s="66">
        <v>4647.9190540007121</v>
      </c>
      <c r="M2926" s="67">
        <v>42409</v>
      </c>
      <c r="N2926" s="22">
        <f>IF(Tabela1[[#This Row],[Entry]]=$B$1,Tabela1[[#This Row],[real]],Tabela1[[#This Row],[L2]]/Tabela1[[#This Row],[days2]])</f>
        <v>3.048242983746658</v>
      </c>
      <c r="O2926" s="42">
        <f>IF(Tabela1[[#This Row],[Entry]]=$B$1,Tabela1[[#This Row],[real]],Tabela1[[#This Row],[L]]/($B$1-Tabela1[[#This Row],[Entry]]))</f>
        <v>3.0842196775054491</v>
      </c>
      <c r="P2926" s="115">
        <v>879.64510864246586</v>
      </c>
      <c r="Q2926" s="43">
        <f>MIN(500,$B$1-Tabela1[[#This Row],[Entry]])</f>
        <v>500</v>
      </c>
      <c r="R2926" s="41">
        <f>(0.25-Tabela1[[#This Row],[days]]/2000)*$L$2+(Tabela1[[#This Row],[days]]/2000+0.75)*(IF(Tabela1[[#This Row],[real]]&gt;Tabela1[[#This Row],[AV2]],0.4*Tabela1[[#This Row],[real]]+0.6*Tabela1[[#This Row],[AV2]],Tabela1[[#This Row],[AV2]]))</f>
        <v>3.048242983746658</v>
      </c>
      <c r="S2926" s="42">
        <f>Tabela1[[#This Row],[real]]-Tabela1[[#This Row],[AV2]]</f>
        <v>-0.20628914067635451</v>
      </c>
      <c r="T2926" s="64">
        <f>Tabela1[[#This Row],[real]]/Tabela1[[#This Row],[AV2]]</f>
        <v>0.93232523070624762</v>
      </c>
      <c r="U2926" s="168">
        <v>42786</v>
      </c>
      <c r="V2926" s="191" t="s">
        <v>4728</v>
      </c>
    </row>
    <row r="2927" spans="1:22" x14ac:dyDescent="0.2">
      <c r="A2927" s="65">
        <v>8702</v>
      </c>
      <c r="B2927" s="65" t="s">
        <v>1513</v>
      </c>
      <c r="C2927" s="65" t="s">
        <v>1514</v>
      </c>
      <c r="D2927" s="39"/>
      <c r="E2927" s="41">
        <v>3.1104367021386623</v>
      </c>
      <c r="F2927" s="116">
        <v>1995</v>
      </c>
      <c r="G29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7" s="39"/>
      <c r="I2927" s="41">
        <v>0.66999999999999993</v>
      </c>
      <c r="J2927" s="23">
        <f>(Tabela1[[#This Row],[real]]-1)^3/Tabela1[[#This Row],[Z]]*0.00002</f>
        <v>2.805899979714728E-4</v>
      </c>
      <c r="K2927" s="66">
        <v>2814.8217748761062</v>
      </c>
      <c r="L2927" s="66">
        <v>4827.8752913158723</v>
      </c>
      <c r="M2927" s="67">
        <v>42409</v>
      </c>
      <c r="N2927" s="22">
        <f>IF(Tabela1[[#This Row],[Entry]]=$B$1,Tabela1[[#This Row],[real]],Tabela1[[#This Row],[L2]]/Tabela1[[#This Row],[days2]])</f>
        <v>3.1999516023230661</v>
      </c>
      <c r="O2927" s="42">
        <f>IF(Tabela1[[#This Row],[Entry]]=$B$1,Tabela1[[#This Row],[real]],Tabela1[[#This Row],[L]]/($B$1-Tabela1[[#This Row],[Entry]]))</f>
        <v>3.2036332390948057</v>
      </c>
      <c r="P2927" s="115">
        <v>879.64510864246586</v>
      </c>
      <c r="Q2927" s="43">
        <f>MIN(500,$B$1-Tabela1[[#This Row],[Entry]])</f>
        <v>500</v>
      </c>
      <c r="R2927" s="41">
        <f>(0.25-Tabela1[[#This Row],[days]]/2000)*$L$2+(Tabela1[[#This Row],[days]]/2000+0.75)*(IF(Tabela1[[#This Row],[real]]&gt;Tabela1[[#This Row],[AV2]],0.4*Tabela1[[#This Row],[real]]+0.6*Tabela1[[#This Row],[AV2]],Tabela1[[#This Row],[AV2]]))</f>
        <v>3.1999516023230661</v>
      </c>
      <c r="S2927" s="42">
        <f>Tabela1[[#This Row],[real]]-Tabela1[[#This Row],[AV2]]</f>
        <v>-8.9514900184403778E-2</v>
      </c>
      <c r="T2927" s="64">
        <f>Tabela1[[#This Row],[real]]/Tabela1[[#This Row],[AV2]]</f>
        <v>0.97202617060851215</v>
      </c>
      <c r="U2927" s="172">
        <v>42786</v>
      </c>
      <c r="V2927" s="191" t="s">
        <v>4992</v>
      </c>
    </row>
    <row r="2928" spans="1:22" x14ac:dyDescent="0.2">
      <c r="A2928" s="65">
        <v>600359</v>
      </c>
      <c r="B2928" s="65" t="s">
        <v>3809</v>
      </c>
      <c r="C2928" s="65" t="s">
        <v>801</v>
      </c>
      <c r="D2928" s="39"/>
      <c r="E2928" s="41">
        <v>3.0417627965450937</v>
      </c>
      <c r="F2928" s="116">
        <v>2002</v>
      </c>
      <c r="G29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28" s="39"/>
      <c r="I2928" s="41">
        <v>0.48999999999999988</v>
      </c>
      <c r="J2928" s="23">
        <f>(Tabela1[[#This Row],[real]]-1)^3/Tabela1[[#This Row],[Z]]*0.00002</f>
        <v>3.4741596675053673E-4</v>
      </c>
      <c r="K2928" s="66">
        <v>2855.8938407304727</v>
      </c>
      <c r="L2928" s="66">
        <v>4934.9051362478795</v>
      </c>
      <c r="M2928" s="67">
        <v>42409</v>
      </c>
      <c r="N2928" s="22">
        <f>IF(Tabela1[[#This Row],[Entry]]=$B$1,Tabela1[[#This Row],[real]],Tabela1[[#This Row],[L2]]/Tabela1[[#This Row],[days2]])</f>
        <v>3.2466432344947633</v>
      </c>
      <c r="O2928" s="42">
        <f>IF(Tabela1[[#This Row],[Entry]]=$B$1,Tabela1[[#This Row],[real]],Tabela1[[#This Row],[L]]/($B$1-Tabela1[[#This Row],[Entry]]))</f>
        <v>3.2746550340065559</v>
      </c>
      <c r="P2928" s="115">
        <v>879.64510864246586</v>
      </c>
      <c r="Q2928" s="43">
        <f>MIN(500,$B$1-Tabela1[[#This Row],[Entry]])</f>
        <v>500</v>
      </c>
      <c r="R2928" s="41">
        <f>(0.25-Tabela1[[#This Row],[days]]/2000)*$L$2+(Tabela1[[#This Row],[days]]/2000+0.75)*(IF(Tabela1[[#This Row],[real]]&gt;Tabela1[[#This Row],[AV2]],0.4*Tabela1[[#This Row],[real]]+0.6*Tabela1[[#This Row],[AV2]],Tabela1[[#This Row],[AV2]]))</f>
        <v>3.2466432344947633</v>
      </c>
      <c r="S2928" s="42">
        <f>Tabela1[[#This Row],[real]]-Tabela1[[#This Row],[AV2]]</f>
        <v>-0.20488043794966959</v>
      </c>
      <c r="T2928" s="64">
        <f>Tabela1[[#This Row],[real]]/Tabela1[[#This Row],[AV2]]</f>
        <v>0.93689468686523147</v>
      </c>
      <c r="U2928" s="168">
        <v>42785</v>
      </c>
      <c r="V2928" s="191" t="s">
        <v>4018</v>
      </c>
    </row>
    <row r="2929" spans="1:22" x14ac:dyDescent="0.2">
      <c r="A2929" s="10">
        <v>2673</v>
      </c>
      <c r="B2929" s="10" t="s">
        <v>713</v>
      </c>
      <c r="C2929" s="10" t="s">
        <v>2510</v>
      </c>
      <c r="E2929" s="21">
        <v>3.0654999954046316</v>
      </c>
      <c r="F2929" s="116">
        <v>1998</v>
      </c>
      <c r="G29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29" s="21">
        <v>0.48</v>
      </c>
      <c r="J2929" s="23">
        <f>(Tabela1[[#This Row],[real]]-1)^3/Tabela1[[#This Row],[Z]]*0.00002</f>
        <v>3.6716760218997806E-4</v>
      </c>
      <c r="K2929" s="24">
        <v>2880.3504059710117</v>
      </c>
      <c r="L2929" s="66">
        <v>4977.5410612785417</v>
      </c>
      <c r="M2929" s="1">
        <v>42409</v>
      </c>
      <c r="N2929" s="22">
        <f>IF(Tabela1[[#This Row],[Entry]]=$B$1,Tabela1[[#This Row],[real]],Tabela1[[#This Row],[L2]]/Tabela1[[#This Row],[days2]])</f>
        <v>3.2744459983597065</v>
      </c>
      <c r="O2929" s="22">
        <f>IF(Tabela1[[#This Row],[Entry]]=$B$1,Tabela1[[#This Row],[real]],Tabela1[[#This Row],[L]]/($B$1-Tabela1[[#This Row],[Entry]]))</f>
        <v>3.3029469550620716</v>
      </c>
      <c r="P2929" s="35">
        <v>879.64510864246586</v>
      </c>
      <c r="Q2929" s="3">
        <f>MIN(500,$B$1-Tabela1[[#This Row],[Entry]])</f>
        <v>500</v>
      </c>
      <c r="R2929" s="21">
        <f>(0.25-Tabela1[[#This Row],[days]]/2000)*$L$2+(Tabela1[[#This Row],[days]]/2000+0.75)*(IF(Tabela1[[#This Row],[real]]&gt;Tabela1[[#This Row],[AV2]],0.4*Tabela1[[#This Row],[real]]+0.6*Tabela1[[#This Row],[AV2]],Tabela1[[#This Row],[AV2]]))</f>
        <v>3.2744459983597065</v>
      </c>
      <c r="S2929" s="22">
        <f>Tabela1[[#This Row],[real]]-Tabela1[[#This Row],[AV2]]</f>
        <v>-0.20894600295507493</v>
      </c>
      <c r="T2929" s="47">
        <f>Tabela1[[#This Row],[real]]/Tabela1[[#This Row],[AV2]]</f>
        <v>0.93618889941695671</v>
      </c>
      <c r="U2929" s="168">
        <v>42785</v>
      </c>
      <c r="V2929" s="191" t="s">
        <v>3941</v>
      </c>
    </row>
    <row r="2930" spans="1:22" x14ac:dyDescent="0.2">
      <c r="A2930" s="65">
        <v>2001335</v>
      </c>
      <c r="B2930" s="65" t="s">
        <v>1245</v>
      </c>
      <c r="C2930" s="65" t="s">
        <v>1246</v>
      </c>
      <c r="D2930" s="39"/>
      <c r="E2930" s="41">
        <v>2.6513877458156796</v>
      </c>
      <c r="F2930" s="116">
        <v>2009</v>
      </c>
      <c r="G29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0" s="39"/>
      <c r="I2930" s="41">
        <v>0.61999999999999988</v>
      </c>
      <c r="J2930" s="23">
        <f>(Tabela1[[#This Row],[real]]-1)^3/Tabela1[[#This Row],[Z]]*0.00002</f>
        <v>1.4527319192007937E-4</v>
      </c>
      <c r="K2930" s="66">
        <v>2417.3944958477082</v>
      </c>
      <c r="L2930" s="66">
        <v>4164.4297468902332</v>
      </c>
      <c r="M2930" s="67">
        <v>42409</v>
      </c>
      <c r="N2930" s="22">
        <f>IF(Tabela1[[#This Row],[Entry]]=$B$1,Tabela1[[#This Row],[real]],Tabela1[[#This Row],[L2]]/Tabela1[[#This Row],[days2]])</f>
        <v>2.7481474882278518</v>
      </c>
      <c r="O2930" s="42">
        <f>IF(Tabela1[[#This Row],[Entry]]=$B$1,Tabela1[[#This Row],[real]],Tabela1[[#This Row],[L]]/($B$1-Tabela1[[#This Row],[Entry]]))</f>
        <v>2.7633906747778587</v>
      </c>
      <c r="P2930" s="115">
        <v>879.64510864246586</v>
      </c>
      <c r="Q2930" s="43">
        <f>MIN(500,$B$1-Tabela1[[#This Row],[Entry]])</f>
        <v>500</v>
      </c>
      <c r="R2930" s="559">
        <f>(0.25-Tabela1[[#This Row],[days]]/2000)*$L$2+(Tabela1[[#This Row],[days]]/2000+0.75)*(IF(Tabela1[[#This Row],[real]]&gt;Tabela1[[#This Row],[AV2]],0.4*Tabela1[[#This Row],[real]]+0.6*Tabela1[[#This Row],[AV2]],Tabela1[[#This Row],[AV2]]))</f>
        <v>2.7481474882278518</v>
      </c>
      <c r="S2930" s="42">
        <f>Tabela1[[#This Row],[real]]-Tabela1[[#This Row],[AV2]]</f>
        <v>-9.6759742412172223E-2</v>
      </c>
      <c r="T2930" s="64">
        <f>Tabela1[[#This Row],[real]]/Tabela1[[#This Row],[AV2]]</f>
        <v>0.96479092085608265</v>
      </c>
      <c r="U2930" s="172">
        <v>42784</v>
      </c>
      <c r="V2930" s="191" t="s">
        <v>5177</v>
      </c>
    </row>
    <row r="2931" spans="1:22" x14ac:dyDescent="0.2">
      <c r="A2931" s="65">
        <v>399677</v>
      </c>
      <c r="B2931" s="65" t="s">
        <v>1575</v>
      </c>
      <c r="C2931" s="65" t="s">
        <v>1576</v>
      </c>
      <c r="D2931" s="39"/>
      <c r="E2931" s="41">
        <v>2.7278142511724872</v>
      </c>
      <c r="F2931" s="116">
        <v>1981</v>
      </c>
      <c r="G29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1" s="39"/>
      <c r="I2931" s="41">
        <v>0.58999999999999986</v>
      </c>
      <c r="J2931" s="23">
        <f>(Tabela1[[#This Row],[real]]-1)^3/Tabela1[[#This Row],[Z]]*0.00002</f>
        <v>1.7485141022963711E-4</v>
      </c>
      <c r="K2931" s="66">
        <v>2500.7065351875708</v>
      </c>
      <c r="L2931" s="66">
        <v>4311.1382318762362</v>
      </c>
      <c r="M2931" s="67">
        <v>42409</v>
      </c>
      <c r="N2931" s="22">
        <f>IF(Tabela1[[#This Row],[Entry]]=$B$1,Tabela1[[#This Row],[real]],Tabela1[[#This Row],[L2]]/Tabela1[[#This Row],[days2]])</f>
        <v>2.8428584557775216</v>
      </c>
      <c r="O2931" s="42">
        <f>IF(Tabela1[[#This Row],[Entry]]=$B$1,Tabela1[[#This Row],[real]],Tabela1[[#This Row],[L]]/($B$1-Tabela1[[#This Row],[Entry]]))</f>
        <v>2.8607420251335345</v>
      </c>
      <c r="P2931" s="115">
        <v>879.64510864246586</v>
      </c>
      <c r="Q2931" s="43">
        <f>MIN(500,$B$1-Tabela1[[#This Row],[Entry]])</f>
        <v>500</v>
      </c>
      <c r="R2931" s="41">
        <f>(0.25-Tabela1[[#This Row],[days]]/2000)*$L$2+(Tabela1[[#This Row],[days]]/2000+0.75)*(IF(Tabela1[[#This Row],[real]]&gt;Tabela1[[#This Row],[AV2]],0.4*Tabela1[[#This Row],[real]]+0.6*Tabela1[[#This Row],[AV2]],Tabela1[[#This Row],[AV2]]))</f>
        <v>2.8428584557775216</v>
      </c>
      <c r="S2931" s="42">
        <f>Tabela1[[#This Row],[real]]-Tabela1[[#This Row],[AV2]]</f>
        <v>-0.11504420460503439</v>
      </c>
      <c r="T2931" s="64">
        <f>Tabela1[[#This Row],[real]]/Tabela1[[#This Row],[AV2]]</f>
        <v>0.95953220802420502</v>
      </c>
      <c r="U2931" s="168">
        <v>42784</v>
      </c>
      <c r="V2931" s="191" t="s">
        <v>4942</v>
      </c>
    </row>
    <row r="2932" spans="1:22" x14ac:dyDescent="0.2">
      <c r="A2932" s="65">
        <v>6197918</v>
      </c>
      <c r="B2932" s="65" t="s">
        <v>727</v>
      </c>
      <c r="C2932" s="65" t="s">
        <v>728</v>
      </c>
      <c r="D2932" s="39"/>
      <c r="E2932" s="41">
        <v>2.8831330525127843</v>
      </c>
      <c r="F2932" s="116">
        <v>2015</v>
      </c>
      <c r="G29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2" s="39"/>
      <c r="I2932" s="41">
        <v>0.47</v>
      </c>
      <c r="J2932" s="23">
        <f>(Tabela1[[#This Row],[real]]-1)^3/Tabela1[[#This Row],[Z]]*0.00002</f>
        <v>2.8416799044678491E-4</v>
      </c>
      <c r="K2932" s="66">
        <v>2720.2367032875113</v>
      </c>
      <c r="L2932" s="66">
        <v>4711.7881680046394</v>
      </c>
      <c r="M2932" s="67">
        <v>42409</v>
      </c>
      <c r="N2932" s="22">
        <f>IF(Tabela1[[#This Row],[Entry]]=$B$1,Tabela1[[#This Row],[real]],Tabela1[[#This Row],[L2]]/Tabela1[[#This Row],[days2]])</f>
        <v>3.0924252025746886</v>
      </c>
      <c r="O2932" s="42">
        <f>IF(Tabela1[[#This Row],[Entry]]=$B$1,Tabela1[[#This Row],[real]],Tabela1[[#This Row],[L]]/($B$1-Tabela1[[#This Row],[Entry]]))</f>
        <v>3.1266013059088515</v>
      </c>
      <c r="P2932" s="115">
        <v>879.64510864246586</v>
      </c>
      <c r="Q2932" s="43">
        <f>MIN(500,$B$1-Tabela1[[#This Row],[Entry]])</f>
        <v>500</v>
      </c>
      <c r="R2932" s="41">
        <f>(0.25-Tabela1[[#This Row],[days]]/2000)*$L$2+(Tabela1[[#This Row],[days]]/2000+0.75)*(IF(Tabela1[[#This Row],[real]]&gt;Tabela1[[#This Row],[AV2]],0.4*Tabela1[[#This Row],[real]]+0.6*Tabela1[[#This Row],[AV2]],Tabela1[[#This Row],[AV2]]))</f>
        <v>3.0924252025746886</v>
      </c>
      <c r="S2932" s="42">
        <f>Tabela1[[#This Row],[real]]-Tabela1[[#This Row],[AV2]]</f>
        <v>-0.20929215006190427</v>
      </c>
      <c r="T2932" s="64">
        <f>Tabela1[[#This Row],[real]]/Tabela1[[#This Row],[AV2]]</f>
        <v>0.93232103079238526</v>
      </c>
      <c r="U2932" s="172">
        <v>42783</v>
      </c>
      <c r="V2932" s="191" t="s">
        <v>4783</v>
      </c>
    </row>
    <row r="2933" spans="1:22" x14ac:dyDescent="0.2">
      <c r="A2933" s="65">
        <v>2334928</v>
      </c>
      <c r="B2933" s="65" t="s">
        <v>2325</v>
      </c>
      <c r="C2933" s="65" t="s">
        <v>506</v>
      </c>
      <c r="D2933" s="39"/>
      <c r="E2933" s="41">
        <v>2.8844883809313902</v>
      </c>
      <c r="F2933" s="116">
        <v>2009</v>
      </c>
      <c r="G29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3" s="39"/>
      <c r="I2933" s="41">
        <v>0.51</v>
      </c>
      <c r="J2933" s="23">
        <f>(Tabela1[[#This Row],[real]]-1)^3/Tabela1[[#This Row],[Z]]*0.00002</f>
        <v>2.6244615341530086E-4</v>
      </c>
      <c r="K2933" s="66">
        <v>2650.3332764830816</v>
      </c>
      <c r="L2933" s="66">
        <v>4562.9164541940154</v>
      </c>
      <c r="M2933" s="67">
        <v>42409</v>
      </c>
      <c r="N2933" s="22">
        <f>IF(Tabela1[[#This Row],[Entry]]=$B$1,Tabela1[[#This Row],[real]],Tabela1[[#This Row],[L2]]/Tabela1[[#This Row],[days2]])</f>
        <v>3.012957442090793</v>
      </c>
      <c r="O2933" s="42">
        <f>IF(Tabela1[[#This Row],[Entry]]=$B$1,Tabela1[[#This Row],[real]],Tabela1[[#This Row],[L]]/($B$1-Tabela1[[#This Row],[Entry]]))</f>
        <v>3.0278145017876676</v>
      </c>
      <c r="P2933" s="115">
        <v>879.64510864246586</v>
      </c>
      <c r="Q2933" s="43">
        <f>MIN(500,$B$1-Tabela1[[#This Row],[Entry]])</f>
        <v>500</v>
      </c>
      <c r="R2933" s="41">
        <f>(0.25-Tabela1[[#This Row],[days]]/2000)*$L$2+(Tabela1[[#This Row],[days]]/2000+0.75)*(IF(Tabela1[[#This Row],[real]]&gt;Tabela1[[#This Row],[AV2]],0.4*Tabela1[[#This Row],[real]]+0.6*Tabela1[[#This Row],[AV2]],Tabela1[[#This Row],[AV2]]))</f>
        <v>3.012957442090793</v>
      </c>
      <c r="S2933" s="42">
        <f>Tabela1[[#This Row],[real]]-Tabela1[[#This Row],[AV2]]</f>
        <v>-0.12846906115940282</v>
      </c>
      <c r="T2933" s="64">
        <f>Tabela1[[#This Row],[real]]/Tabela1[[#This Row],[AV2]]</f>
        <v>0.95736114311981324</v>
      </c>
      <c r="U2933" s="172">
        <v>42783</v>
      </c>
      <c r="V2933" s="191" t="s">
        <v>4043</v>
      </c>
    </row>
    <row r="2934" spans="1:22" x14ac:dyDescent="0.2">
      <c r="A2934" s="65">
        <v>5279680</v>
      </c>
      <c r="B2934" s="65" t="s">
        <v>1490</v>
      </c>
      <c r="C2934" s="65" t="s">
        <v>1491</v>
      </c>
      <c r="D2934" s="39"/>
      <c r="E2934" s="41">
        <v>2.9576315513961093</v>
      </c>
      <c r="F2934" s="116">
        <v>2014</v>
      </c>
      <c r="G29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4" s="39"/>
      <c r="I2934" s="41">
        <v>0.49</v>
      </c>
      <c r="J2934" s="23">
        <f>(Tabela1[[#This Row],[real]]-1)^3/Tabela1[[#This Row],[Z]]*0.00002</f>
        <v>3.0621522752615648E-4</v>
      </c>
      <c r="K2934" s="66">
        <v>2712.8546531271031</v>
      </c>
      <c r="L2934" s="66">
        <v>4664.8915783818811</v>
      </c>
      <c r="M2934" s="67">
        <v>42409</v>
      </c>
      <c r="N2934" s="22">
        <f>IF(Tabela1[[#This Row],[Entry]]=$B$1,Tabela1[[#This Row],[real]],Tabela1[[#This Row],[L2]]/Tabela1[[#This Row],[days2]])</f>
        <v>3.0840331248061883</v>
      </c>
      <c r="O2934" s="42">
        <f>IF(Tabela1[[#This Row],[Entry]]=$B$1,Tabela1[[#This Row],[real]],Tabela1[[#This Row],[L]]/($B$1-Tabela1[[#This Row],[Entry]]))</f>
        <v>3.0954821356216864</v>
      </c>
      <c r="P2934" s="115">
        <v>879.64510864246586</v>
      </c>
      <c r="Q2934" s="43">
        <f>MIN(500,$B$1-Tabela1[[#This Row],[Entry]])</f>
        <v>500</v>
      </c>
      <c r="R2934" s="41">
        <f>(0.25-Tabela1[[#This Row],[days]]/2000)*$L$2+(Tabela1[[#This Row],[days]]/2000+0.75)*(IF(Tabela1[[#This Row],[real]]&gt;Tabela1[[#This Row],[AV2]],0.4*Tabela1[[#This Row],[real]]+0.6*Tabela1[[#This Row],[AV2]],Tabela1[[#This Row],[AV2]]))</f>
        <v>3.0840331248061883</v>
      </c>
      <c r="S2934" s="42">
        <f>Tabela1[[#This Row],[real]]-Tabela1[[#This Row],[AV2]]</f>
        <v>-0.12640157341007896</v>
      </c>
      <c r="T2934" s="64">
        <f>Tabela1[[#This Row],[real]]/Tabela1[[#This Row],[AV2]]</f>
        <v>0.95901419722331205</v>
      </c>
      <c r="U2934" s="172">
        <v>42783</v>
      </c>
      <c r="V2934" s="191" t="s">
        <v>4022</v>
      </c>
    </row>
    <row r="2935" spans="1:22" x14ac:dyDescent="0.2">
      <c r="A2935" s="65">
        <v>53577</v>
      </c>
      <c r="B2935" s="65" t="s">
        <v>114</v>
      </c>
      <c r="C2935" s="65" t="s">
        <v>737</v>
      </c>
      <c r="D2935" s="39"/>
      <c r="E2935" s="41">
        <v>2.9844510551318408</v>
      </c>
      <c r="F2935" s="116">
        <v>2003</v>
      </c>
      <c r="G29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5" s="39"/>
      <c r="I2935" s="41">
        <v>0.45999999999999996</v>
      </c>
      <c r="J2935" s="23">
        <f>(Tabela1[[#This Row],[real]]-1)^3/Tabela1[[#This Row],[Z]]*0.00002</f>
        <v>3.3977650088859321E-4</v>
      </c>
      <c r="K2935" s="66">
        <v>2822.0295590359551</v>
      </c>
      <c r="L2935" s="66">
        <v>4884.9461858283812</v>
      </c>
      <c r="M2935" s="67">
        <v>42409</v>
      </c>
      <c r="N2935" s="22">
        <f>IF(Tabela1[[#This Row],[Entry]]=$B$1,Tabela1[[#This Row],[real]],Tabela1[[#This Row],[L2]]/Tabela1[[#This Row],[days2]])</f>
        <v>3.2081455706507849</v>
      </c>
      <c r="O2935" s="42">
        <f>IF(Tabela1[[#This Row],[Entry]]=$B$1,Tabela1[[#This Row],[real]],Tabela1[[#This Row],[L]]/($B$1-Tabela1[[#This Row],[Entry]]))</f>
        <v>3.2415037729451766</v>
      </c>
      <c r="P2935" s="115">
        <v>879.64510864246586</v>
      </c>
      <c r="Q2935" s="43">
        <f>MIN(500,$B$1-Tabela1[[#This Row],[Entry]])</f>
        <v>500</v>
      </c>
      <c r="R2935" s="41">
        <f>(0.25-Tabela1[[#This Row],[days]]/2000)*$L$2+(Tabela1[[#This Row],[days]]/2000+0.75)*(IF(Tabela1[[#This Row],[real]]&gt;Tabela1[[#This Row],[AV2]],0.4*Tabela1[[#This Row],[real]]+0.6*Tabela1[[#This Row],[AV2]],Tabela1[[#This Row],[AV2]]))</f>
        <v>3.2081455706507849</v>
      </c>
      <c r="S2935" s="42">
        <f>Tabela1[[#This Row],[real]]-Tabela1[[#This Row],[AV2]]</f>
        <v>-0.22369451551894404</v>
      </c>
      <c r="T2935" s="64">
        <f>Tabela1[[#This Row],[real]]/Tabela1[[#This Row],[AV2]]</f>
        <v>0.93027295345779248</v>
      </c>
      <c r="U2935" s="168">
        <v>42783</v>
      </c>
      <c r="V2935" s="191" t="s">
        <v>3964</v>
      </c>
    </row>
    <row r="2936" spans="1:22" x14ac:dyDescent="0.2">
      <c r="A2936" s="10">
        <v>5597853</v>
      </c>
      <c r="B2936" s="10" t="s">
        <v>675</v>
      </c>
      <c r="C2936" s="10" t="s">
        <v>676</v>
      </c>
      <c r="E2936" s="21">
        <v>2.9964502711180829</v>
      </c>
      <c r="F2936" s="116">
        <v>2014</v>
      </c>
      <c r="G29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36" s="21">
        <v>0.49</v>
      </c>
      <c r="J2936" s="23">
        <f>(Tabela1[[#This Row],[real]]-1)^3/Tabela1[[#This Row],[Z]]*0.00002</f>
        <v>3.2479505355670129E-4</v>
      </c>
      <c r="K2936" s="24">
        <v>2813.5654063926477</v>
      </c>
      <c r="L2936" s="66">
        <v>4864.4176929001023</v>
      </c>
      <c r="M2936" s="1">
        <v>42409</v>
      </c>
      <c r="N2936" s="22">
        <f>IF(Tabela1[[#This Row],[Entry]]=$B$1,Tabela1[[#This Row],[real]],Tabela1[[#This Row],[L2]]/Tabela1[[#This Row],[days2]])</f>
        <v>3.1985233348648436</v>
      </c>
      <c r="O2936" s="22">
        <f>IF(Tabela1[[#This Row],[Entry]]=$B$1,Tabela1[[#This Row],[real]],Tabela1[[#This Row],[L]]/($B$1-Tabela1[[#This Row],[Entry]]))</f>
        <v>3.2278816807565378</v>
      </c>
      <c r="P2936" s="35">
        <v>879.64510864246586</v>
      </c>
      <c r="Q2936" s="3">
        <f>MIN(500,$B$1-Tabela1[[#This Row],[Entry]])</f>
        <v>500</v>
      </c>
      <c r="R2936" s="21">
        <f>(0.25-Tabela1[[#This Row],[days]]/2000)*$L$2+(Tabela1[[#This Row],[days]]/2000+0.75)*(IF(Tabela1[[#This Row],[real]]&gt;Tabela1[[#This Row],[AV2]],0.4*Tabela1[[#This Row],[real]]+0.6*Tabela1[[#This Row],[AV2]],Tabela1[[#This Row],[AV2]]))</f>
        <v>3.1985233348648436</v>
      </c>
      <c r="S2936" s="22">
        <f>Tabela1[[#This Row],[real]]-Tabela1[[#This Row],[AV2]]</f>
        <v>-0.20207306374676071</v>
      </c>
      <c r="T2936" s="47">
        <f>Tabela1[[#This Row],[real]]/Tabela1[[#This Row],[AV2]]</f>
        <v>0.93682301406273794</v>
      </c>
      <c r="U2936" s="172">
        <v>42783</v>
      </c>
      <c r="V2936" s="191" t="s">
        <v>5104</v>
      </c>
    </row>
    <row r="2937" spans="1:22" x14ac:dyDescent="0.2">
      <c r="A2937" s="10">
        <v>4137693</v>
      </c>
      <c r="B2937" s="10" t="s">
        <v>523</v>
      </c>
      <c r="C2937" s="10" t="s">
        <v>524</v>
      </c>
      <c r="E2937" s="21">
        <v>2.8945856059649788</v>
      </c>
      <c r="F2937" s="116">
        <v>2012</v>
      </c>
      <c r="G29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37" s="21">
        <v>0.49</v>
      </c>
      <c r="J2937" s="23">
        <f>(Tabela1[[#This Row],[real]]-1)^3/Tabela1[[#This Row],[Z]]*0.00002</f>
        <v>2.7757261441436494E-4</v>
      </c>
      <c r="K2937" s="24">
        <v>2665.4035819996448</v>
      </c>
      <c r="L2937" s="66">
        <v>4589.6784429379586</v>
      </c>
      <c r="M2937" s="1">
        <v>42409</v>
      </c>
      <c r="N2937" s="22">
        <f>IF(Tabela1[[#This Row],[Entry]]=$B$1,Tabela1[[#This Row],[real]],Tabela1[[#This Row],[L2]]/Tabela1[[#This Row],[days2]])</f>
        <v>3.0300896984615706</v>
      </c>
      <c r="O2937" s="22">
        <f>IF(Tabela1[[#This Row],[Entry]]=$B$1,Tabela1[[#This Row],[real]],Tabela1[[#This Row],[L]]/($B$1-Tabela1[[#This Row],[Entry]]))</f>
        <v>3.0455729548360706</v>
      </c>
      <c r="P2937" s="35">
        <v>879.64510864246586</v>
      </c>
      <c r="Q2937" s="3">
        <f>MIN(500,$B$1-Tabela1[[#This Row],[Entry]])</f>
        <v>500</v>
      </c>
      <c r="R2937" s="21">
        <f>(0.25-Tabela1[[#This Row],[days]]/2000)*$L$2+(Tabela1[[#This Row],[days]]/2000+0.75)*(IF(Tabela1[[#This Row],[real]]&gt;Tabela1[[#This Row],[AV2]],0.4*Tabela1[[#This Row],[real]]+0.6*Tabela1[[#This Row],[AV2]],Tabela1[[#This Row],[AV2]]))</f>
        <v>3.0300896984615706</v>
      </c>
      <c r="S2937" s="22">
        <f>Tabela1[[#This Row],[real]]-Tabela1[[#This Row],[AV2]]</f>
        <v>-0.13550409249659179</v>
      </c>
      <c r="T2937" s="47">
        <f>Tabela1[[#This Row],[real]]/Tabela1[[#This Row],[AV2]]</f>
        <v>0.95528050124542863</v>
      </c>
      <c r="U2937" s="168">
        <v>42782</v>
      </c>
      <c r="V2937" s="191" t="s">
        <v>5140</v>
      </c>
    </row>
    <row r="2938" spans="1:22" x14ac:dyDescent="0.2">
      <c r="A2938" s="65">
        <v>2448647</v>
      </c>
      <c r="B2938" s="65" t="s">
        <v>2364</v>
      </c>
      <c r="C2938" s="65" t="s">
        <v>1145</v>
      </c>
      <c r="D2938" s="39"/>
      <c r="E2938" s="41">
        <v>3.1174774315493972</v>
      </c>
      <c r="F2938" s="116">
        <v>2009</v>
      </c>
      <c r="G29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38" s="39"/>
      <c r="I2938" s="41">
        <v>0.65999999999999992</v>
      </c>
      <c r="J2938" s="23">
        <f>(Tabela1[[#This Row],[real]]-1)^3/Tabela1[[#This Row],[Z]]*0.00002</f>
        <v>2.877017018160892E-4</v>
      </c>
      <c r="K2938" s="66">
        <v>2745.1637134156645</v>
      </c>
      <c r="L2938" s="66">
        <v>4674.4405499703935</v>
      </c>
      <c r="M2938" s="67">
        <v>42409</v>
      </c>
      <c r="N2938" s="22">
        <f>IF(Tabela1[[#This Row],[Entry]]=$B$1,Tabela1[[#This Row],[real]],Tabela1[[#This Row],[L2]]/Tabela1[[#This Row],[days2]])</f>
        <v>3.1207627785848846</v>
      </c>
      <c r="O2938" s="42">
        <f>IF(Tabela1[[#This Row],[Entry]]=$B$1,Tabela1[[#This Row],[real]],Tabela1[[#This Row],[L]]/($B$1-Tabela1[[#This Row],[Entry]]))</f>
        <v>3.1018185467620394</v>
      </c>
      <c r="P2938" s="115">
        <v>879.64510864246586</v>
      </c>
      <c r="Q2938" s="43">
        <f>MIN(500,$B$1-Tabela1[[#This Row],[Entry]])</f>
        <v>500</v>
      </c>
      <c r="R2938" s="41">
        <f>(0.25-Tabela1[[#This Row],[days]]/2000)*$L$2+(Tabela1[[#This Row],[days]]/2000+0.75)*(IF(Tabela1[[#This Row],[real]]&gt;Tabela1[[#This Row],[AV2]],0.4*Tabela1[[#This Row],[real]]+0.6*Tabela1[[#This Row],[AV2]],Tabela1[[#This Row],[AV2]]))</f>
        <v>3.1207627785848846</v>
      </c>
      <c r="S2938" s="42">
        <f>Tabela1[[#This Row],[real]]-Tabela1[[#This Row],[AV2]]</f>
        <v>-3.2853470354874403E-3</v>
      </c>
      <c r="T2938" s="64">
        <f>Tabela1[[#This Row],[real]]/Tabela1[[#This Row],[AV2]]</f>
        <v>0.99894726152912616</v>
      </c>
      <c r="U2938" s="168">
        <v>42782</v>
      </c>
      <c r="V2938" s="191" t="s">
        <v>4552</v>
      </c>
    </row>
    <row r="2939" spans="1:22" x14ac:dyDescent="0.2">
      <c r="A2939" s="10">
        <v>465026</v>
      </c>
      <c r="B2939" s="10" t="s">
        <v>1657</v>
      </c>
      <c r="C2939" s="10" t="s">
        <v>1658</v>
      </c>
      <c r="E2939" s="21">
        <v>3.1810252210834831</v>
      </c>
      <c r="F2939" s="116">
        <v>2002</v>
      </c>
      <c r="G29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39" s="21">
        <v>0.66999999999999993</v>
      </c>
      <c r="J2939" s="23">
        <f>(Tabela1[[#This Row],[real]]-1)^3/Tabela1[[#This Row],[Z]]*0.00002</f>
        <v>3.0969718379584806E-4</v>
      </c>
      <c r="K2939" s="24">
        <v>2880.9623168156463</v>
      </c>
      <c r="L2939" s="66">
        <v>4940.2047077845791</v>
      </c>
      <c r="M2939" s="1">
        <v>42409</v>
      </c>
      <c r="N2939" s="22">
        <f>IF(Tabela1[[#This Row],[Entry]]=$B$1,Tabela1[[#This Row],[real]],Tabela1[[#This Row],[L2]]/Tabela1[[#This Row],[days2]])</f>
        <v>3.2751416321313522</v>
      </c>
      <c r="O2939" s="22">
        <f>IF(Tabela1[[#This Row],[Entry]]=$B$1,Tabela1[[#This Row],[real]],Tabela1[[#This Row],[L]]/($B$1-Tabela1[[#This Row],[Entry]]))</f>
        <v>3.27817167072633</v>
      </c>
      <c r="P2939" s="35">
        <v>879.64510864246586</v>
      </c>
      <c r="Q2939" s="3">
        <f>MIN(500,$B$1-Tabela1[[#This Row],[Entry]])</f>
        <v>500</v>
      </c>
      <c r="R2939" s="21">
        <f>(0.25-Tabela1[[#This Row],[days]]/2000)*$L$2+(Tabela1[[#This Row],[days]]/2000+0.75)*(IF(Tabela1[[#This Row],[real]]&gt;Tabela1[[#This Row],[AV2]],0.4*Tabela1[[#This Row],[real]]+0.6*Tabela1[[#This Row],[AV2]],Tabela1[[#This Row],[AV2]]))</f>
        <v>3.2751416321313522</v>
      </c>
      <c r="S2939" s="22">
        <f>Tabela1[[#This Row],[real]]-Tabela1[[#This Row],[AV2]]</f>
        <v>-9.4116411047869164E-2</v>
      </c>
      <c r="T2939" s="47">
        <f>Tabela1[[#This Row],[real]]/Tabela1[[#This Row],[AV2]]</f>
        <v>0.97126340732122129</v>
      </c>
      <c r="U2939" s="168">
        <v>42782</v>
      </c>
      <c r="V2939" s="191" t="s">
        <v>4777</v>
      </c>
    </row>
    <row r="2940" spans="1:22" x14ac:dyDescent="0.2">
      <c r="A2940" s="65">
        <v>5603800</v>
      </c>
      <c r="B2940" s="65" t="s">
        <v>624</v>
      </c>
      <c r="C2940" s="65" t="s">
        <v>625</v>
      </c>
      <c r="D2940" s="39"/>
      <c r="E2940" s="41">
        <v>2.7508818794829035</v>
      </c>
      <c r="F2940" s="116">
        <v>2014</v>
      </c>
      <c r="G29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0" s="39"/>
      <c r="I2940" s="41">
        <v>0.45999999999999996</v>
      </c>
      <c r="J2940" s="23">
        <f>(Tabela1[[#This Row],[real]]-1)^3/Tabela1[[#This Row],[Z]]*0.00002</f>
        <v>2.3336875440956484E-4</v>
      </c>
      <c r="K2940" s="66">
        <v>2593.4737344879413</v>
      </c>
      <c r="L2940" s="66">
        <v>4496.1029365191516</v>
      </c>
      <c r="M2940" s="67">
        <v>42409</v>
      </c>
      <c r="N2940" s="22">
        <f>IF(Tabela1[[#This Row],[Entry]]=$B$1,Tabela1[[#This Row],[real]],Tabela1[[#This Row],[L2]]/Tabela1[[#This Row],[days2]])</f>
        <v>2.9483182581329692</v>
      </c>
      <c r="O2940" s="42">
        <f>IF(Tabela1[[#This Row],[Entry]]=$B$1,Tabela1[[#This Row],[real]],Tabela1[[#This Row],[L]]/($B$1-Tabela1[[#This Row],[Entry]]))</f>
        <v>2.9834790554208039</v>
      </c>
      <c r="P2940" s="115">
        <v>879.64510864246586</v>
      </c>
      <c r="Q2940" s="43">
        <f>MIN(500,$B$1-Tabela1[[#This Row],[Entry]])</f>
        <v>500</v>
      </c>
      <c r="R2940" s="41">
        <f>(0.25-Tabela1[[#This Row],[days]]/2000)*$L$2+(Tabela1[[#This Row],[days]]/2000+0.75)*(IF(Tabela1[[#This Row],[real]]&gt;Tabela1[[#This Row],[AV2]],0.4*Tabela1[[#This Row],[real]]+0.6*Tabela1[[#This Row],[AV2]],Tabela1[[#This Row],[AV2]]))</f>
        <v>2.9483182581329692</v>
      </c>
      <c r="S2940" s="42">
        <f>Tabela1[[#This Row],[real]]-Tabela1[[#This Row],[AV2]]</f>
        <v>-0.19743637865006569</v>
      </c>
      <c r="T2940" s="64">
        <f>Tabela1[[#This Row],[real]]/Tabela1[[#This Row],[AV2]]</f>
        <v>0.9330342380421669</v>
      </c>
      <c r="U2940" s="168">
        <v>42781</v>
      </c>
      <c r="V2940" s="191" t="s">
        <v>5135</v>
      </c>
    </row>
    <row r="2941" spans="1:22" x14ac:dyDescent="0.2">
      <c r="A2941" s="65">
        <v>919657</v>
      </c>
      <c r="B2941" s="65" t="s">
        <v>1369</v>
      </c>
      <c r="C2941" s="65" t="s">
        <v>1369</v>
      </c>
      <c r="D2941" s="39"/>
      <c r="E2941" s="41">
        <v>3.0458571316784946</v>
      </c>
      <c r="F2941" s="116">
        <v>2007</v>
      </c>
      <c r="G29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1" s="39"/>
      <c r="I2941" s="41">
        <v>0.47</v>
      </c>
      <c r="J2941" s="23">
        <f>(Tabela1[[#This Row],[real]]-1)^3/Tabela1[[#This Row],[Z]]*0.00002</f>
        <v>3.6438294770988752E-4</v>
      </c>
      <c r="K2941" s="66">
        <v>2728.8718744206089</v>
      </c>
      <c r="L2941" s="66">
        <v>4659.446517540593</v>
      </c>
      <c r="M2941" s="67">
        <v>42409</v>
      </c>
      <c r="N2941" s="22">
        <f>IF(Tabela1[[#This Row],[Entry]]=$B$1,Tabela1[[#This Row],[real]],Tabela1[[#This Row],[L2]]/Tabela1[[#This Row],[days2]])</f>
        <v>3.1022418559593974</v>
      </c>
      <c r="O2941" s="42">
        <f>IF(Tabela1[[#This Row],[Entry]]=$B$1,Tabela1[[#This Row],[real]],Tabela1[[#This Row],[L]]/($B$1-Tabela1[[#This Row],[Entry]]))</f>
        <v>3.091868956563101</v>
      </c>
      <c r="P2941" s="115">
        <v>879.64510864246586</v>
      </c>
      <c r="Q2941" s="43">
        <f>MIN(500,$B$1-Tabela1[[#This Row],[Entry]])</f>
        <v>500</v>
      </c>
      <c r="R2941" s="41">
        <f>(0.25-Tabela1[[#This Row],[days]]/2000)*$L$2+(Tabela1[[#This Row],[days]]/2000+0.75)*(IF(Tabela1[[#This Row],[real]]&gt;Tabela1[[#This Row],[AV2]],0.4*Tabela1[[#This Row],[real]]+0.6*Tabela1[[#This Row],[AV2]],Tabela1[[#This Row],[AV2]]))</f>
        <v>3.1022418559593974</v>
      </c>
      <c r="S2941" s="42">
        <f>Tabela1[[#This Row],[real]]-Tabela1[[#This Row],[AV2]]</f>
        <v>-5.6384724280902798E-2</v>
      </c>
      <c r="T2941" s="64">
        <f>Tabela1[[#This Row],[real]]/Tabela1[[#This Row],[AV2]]</f>
        <v>0.98182452339343307</v>
      </c>
      <c r="U2941" s="168">
        <v>42781</v>
      </c>
      <c r="V2941" s="191" t="s">
        <v>3968</v>
      </c>
    </row>
    <row r="2942" spans="1:22" x14ac:dyDescent="0.2">
      <c r="A2942" s="10">
        <v>354157</v>
      </c>
      <c r="B2942" s="10" t="s">
        <v>184</v>
      </c>
      <c r="C2942" s="10" t="s">
        <v>2295</v>
      </c>
      <c r="E2942" s="21">
        <v>3.1257693568822078</v>
      </c>
      <c r="F2942" s="116">
        <v>2000</v>
      </c>
      <c r="G29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42" s="21">
        <v>0.47</v>
      </c>
      <c r="J2942" s="23">
        <f>(Tabela1[[#This Row],[real]]-1)^3/Tabela1[[#This Row],[Z]]*0.00002</f>
        <v>4.0877145874022885E-4</v>
      </c>
      <c r="K2942" s="24">
        <v>2884.9372064087174</v>
      </c>
      <c r="L2942" s="66">
        <v>4959.5004922597882</v>
      </c>
      <c r="M2942" s="1">
        <v>42409</v>
      </c>
      <c r="N2942" s="22">
        <f>IF(Tabela1[[#This Row],[Entry]]=$B$1,Tabela1[[#This Row],[real]],Tabela1[[#This Row],[L2]]/Tabela1[[#This Row],[days2]])</f>
        <v>3.2796603744673445</v>
      </c>
      <c r="O2942" s="22">
        <f>IF(Tabela1[[#This Row],[Entry]]=$B$1,Tabela1[[#This Row],[real]],Tabela1[[#This Row],[L]]/($B$1-Tabela1[[#This Row],[Entry]]))</f>
        <v>3.2909757745585853</v>
      </c>
      <c r="P2942" s="35">
        <v>879.64510864246586</v>
      </c>
      <c r="Q2942" s="3">
        <f>MIN(500,$B$1-Tabela1[[#This Row],[Entry]])</f>
        <v>500</v>
      </c>
      <c r="R2942" s="21">
        <f>(0.25-Tabela1[[#This Row],[days]]/2000)*$L$2+(Tabela1[[#This Row],[days]]/2000+0.75)*(IF(Tabela1[[#This Row],[real]]&gt;Tabela1[[#This Row],[AV2]],0.4*Tabela1[[#This Row],[real]]+0.6*Tabela1[[#This Row],[AV2]],Tabela1[[#This Row],[AV2]]))</f>
        <v>3.2796603744673445</v>
      </c>
      <c r="S2942" s="22">
        <f>Tabela1[[#This Row],[real]]-Tabela1[[#This Row],[AV2]]</f>
        <v>-0.15389101758513668</v>
      </c>
      <c r="T2942" s="47">
        <f>Tabela1[[#This Row],[real]]/Tabela1[[#This Row],[AV2]]</f>
        <v>0.95307714823668888</v>
      </c>
      <c r="U2942" s="172">
        <v>42781</v>
      </c>
      <c r="V2942" s="191" t="s">
        <v>4055</v>
      </c>
    </row>
    <row r="2943" spans="1:22" x14ac:dyDescent="0.2">
      <c r="A2943" s="65">
        <v>37903</v>
      </c>
      <c r="B2943" s="65" t="s">
        <v>233</v>
      </c>
      <c r="C2943" s="65" t="s">
        <v>774</v>
      </c>
      <c r="D2943" s="39"/>
      <c r="E2943" s="41">
        <v>3.2790988621789299</v>
      </c>
      <c r="F2943" s="116">
        <v>1996</v>
      </c>
      <c r="G29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3" s="39"/>
      <c r="I2943" s="41">
        <v>0.66999999999999993</v>
      </c>
      <c r="J2943" s="23">
        <f>(Tabela1[[#This Row],[real]]-1)^3/Tabela1[[#This Row],[Z]]*0.00002</f>
        <v>3.5338221281011308E-4</v>
      </c>
      <c r="K2943" s="66">
        <v>3058.8854735229224</v>
      </c>
      <c r="L2943" s="66">
        <v>5280.4791551332974</v>
      </c>
      <c r="M2943" s="67">
        <v>42409</v>
      </c>
      <c r="N2943" s="22">
        <f>IF(Tabela1[[#This Row],[Entry]]=$B$1,Tabela1[[#This Row],[real]],Tabela1[[#This Row],[L2]]/Tabela1[[#This Row],[days2]])</f>
        <v>3.4774086088463827</v>
      </c>
      <c r="O2943" s="42">
        <f>IF(Tabela1[[#This Row],[Entry]]=$B$1,Tabela1[[#This Row],[real]],Tabela1[[#This Row],[L]]/($B$1-Tabela1[[#This Row],[Entry]]))</f>
        <v>3.503967588011478</v>
      </c>
      <c r="P2943" s="115">
        <v>879.64510864246586</v>
      </c>
      <c r="Q2943" s="43">
        <f>MIN(500,$B$1-Tabela1[[#This Row],[Entry]])</f>
        <v>500</v>
      </c>
      <c r="R2943" s="41">
        <f>(0.25-Tabela1[[#This Row],[days]]/2000)*$L$2+(Tabela1[[#This Row],[days]]/2000+0.75)*(IF(Tabela1[[#This Row],[real]]&gt;Tabela1[[#This Row],[AV2]],0.4*Tabela1[[#This Row],[real]]+0.6*Tabela1[[#This Row],[AV2]],Tabela1[[#This Row],[AV2]]))</f>
        <v>3.4774086088463827</v>
      </c>
      <c r="S2943" s="42">
        <f>Tabela1[[#This Row],[real]]-Tabela1[[#This Row],[AV2]]</f>
        <v>-0.19830974666745282</v>
      </c>
      <c r="T2943" s="64">
        <f>Tabela1[[#This Row],[real]]/Tabela1[[#This Row],[AV2]]</f>
        <v>0.94297197454364123</v>
      </c>
      <c r="U2943" s="168">
        <v>42781</v>
      </c>
      <c r="V2943" s="191" t="s">
        <v>4279</v>
      </c>
    </row>
    <row r="2944" spans="1:22" x14ac:dyDescent="0.2">
      <c r="A2944" s="10">
        <v>1025962</v>
      </c>
      <c r="B2944" s="10" t="s">
        <v>1418</v>
      </c>
      <c r="C2944" s="10" t="s">
        <v>1419</v>
      </c>
      <c r="E2944" s="21">
        <v>2.8727878288394191</v>
      </c>
      <c r="F2944" s="116">
        <v>1970</v>
      </c>
      <c r="G29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44" s="21">
        <v>0.78999999999999992</v>
      </c>
      <c r="J2944" s="23">
        <f>(Tabela1[[#This Row],[real]]-1)^3/Tabela1[[#This Row],[Z]]*0.00002</f>
        <v>1.6629095945657065E-4</v>
      </c>
      <c r="K2944" s="24">
        <v>2600.9061984448031</v>
      </c>
      <c r="L2944" s="66">
        <v>4471.9524719541787</v>
      </c>
      <c r="M2944" s="1">
        <v>42409</v>
      </c>
      <c r="N2944" s="22">
        <f>IF(Tabela1[[#This Row],[Entry]]=$B$1,Tabela1[[#This Row],[real]],Tabela1[[#This Row],[L2]]/Tabela1[[#This Row],[days2]])</f>
        <v>2.9567676474194418</v>
      </c>
      <c r="O2944" s="22">
        <f>IF(Tabela1[[#This Row],[Entry]]=$B$1,Tabela1[[#This Row],[real]],Tabela1[[#This Row],[L]]/($B$1-Tabela1[[#This Row],[Entry]]))</f>
        <v>2.9674535314891695</v>
      </c>
      <c r="P2944" s="35">
        <v>879.64510864246586</v>
      </c>
      <c r="Q2944" s="3">
        <f>MIN(500,$B$1-Tabela1[[#This Row],[Entry]])</f>
        <v>500</v>
      </c>
      <c r="R2944" s="21">
        <f>(0.25-Tabela1[[#This Row],[days]]/2000)*$L$2+(Tabela1[[#This Row],[days]]/2000+0.75)*(IF(Tabela1[[#This Row],[real]]&gt;Tabela1[[#This Row],[AV2]],0.4*Tabela1[[#This Row],[real]]+0.6*Tabela1[[#This Row],[AV2]],Tabela1[[#This Row],[AV2]]))</f>
        <v>2.9567676474194418</v>
      </c>
      <c r="S2944" s="22">
        <f>Tabela1[[#This Row],[real]]-Tabela1[[#This Row],[AV2]]</f>
        <v>-8.397981858002268E-2</v>
      </c>
      <c r="T2944" s="47">
        <f>Tabela1[[#This Row],[real]]/Tabela1[[#This Row],[AV2]]</f>
        <v>0.97159742374301306</v>
      </c>
      <c r="U2944" s="172">
        <v>42780</v>
      </c>
      <c r="V2944" s="191" t="s">
        <v>5157</v>
      </c>
    </row>
    <row r="2945" spans="1:22" x14ac:dyDescent="0.2">
      <c r="A2945" s="10">
        <v>16909</v>
      </c>
      <c r="B2945" s="10" t="s">
        <v>626</v>
      </c>
      <c r="C2945" s="10" t="s">
        <v>2431</v>
      </c>
      <c r="E2945" s="21">
        <v>2.9879375445596841</v>
      </c>
      <c r="F2945" s="116">
        <v>1994</v>
      </c>
      <c r="G29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45" s="21">
        <v>0.49</v>
      </c>
      <c r="J2945" s="23">
        <f>(Tabela1[[#This Row],[real]]-1)^3/Tabela1[[#This Row],[Z]]*0.00002</f>
        <v>3.2065803251356284E-4</v>
      </c>
      <c r="K2945" s="24">
        <v>2803.9508774422784</v>
      </c>
      <c r="L2945" s="66">
        <v>4847.6517775476495</v>
      </c>
      <c r="M2945" s="1">
        <v>42409</v>
      </c>
      <c r="N2945" s="22">
        <f>IF(Tabela1[[#This Row],[Entry]]=$B$1,Tabela1[[#This Row],[real]],Tabela1[[#This Row],[L2]]/Tabela1[[#This Row],[days2]])</f>
        <v>3.1875933258692761</v>
      </c>
      <c r="O2945" s="22">
        <f>IF(Tabela1[[#This Row],[Entry]]=$B$1,Tabela1[[#This Row],[real]],Tabela1[[#This Row],[L]]/($B$1-Tabela1[[#This Row],[Entry]]))</f>
        <v>3.2167563221948572</v>
      </c>
      <c r="P2945" s="35">
        <v>879.64510864246586</v>
      </c>
      <c r="Q2945" s="3">
        <f>MIN(500,$B$1-Tabela1[[#This Row],[Entry]])</f>
        <v>500</v>
      </c>
      <c r="R2945" s="21">
        <f>(0.25-Tabela1[[#This Row],[days]]/2000)*$L$2+(Tabela1[[#This Row],[days]]/2000+0.75)*(IF(Tabela1[[#This Row],[real]]&gt;Tabela1[[#This Row],[AV2]],0.4*Tabela1[[#This Row],[real]]+0.6*Tabela1[[#This Row],[AV2]],Tabela1[[#This Row],[AV2]]))</f>
        <v>3.1875933258692761</v>
      </c>
      <c r="S2945" s="22">
        <f>Tabela1[[#This Row],[real]]-Tabela1[[#This Row],[AV2]]</f>
        <v>-0.19965578130959205</v>
      </c>
      <c r="T2945" s="47">
        <f>Tabela1[[#This Row],[real]]/Tabela1[[#This Row],[AV2]]</f>
        <v>0.93736472601781951</v>
      </c>
      <c r="U2945" s="168">
        <v>42780</v>
      </c>
      <c r="V2945" s="191" t="s">
        <v>4106</v>
      </c>
    </row>
    <row r="2946" spans="1:22" x14ac:dyDescent="0.2">
      <c r="A2946" s="65">
        <v>5992464</v>
      </c>
      <c r="B2946" s="65" t="s">
        <v>2477</v>
      </c>
      <c r="C2946" s="65" t="s">
        <v>648</v>
      </c>
      <c r="D2946" s="39"/>
      <c r="E2946" s="41">
        <v>3.1230011688690191</v>
      </c>
      <c r="F2946" s="116">
        <v>2014</v>
      </c>
      <c r="G29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6" s="39"/>
      <c r="I2946" s="41">
        <v>0.44999999999999996</v>
      </c>
      <c r="J2946" s="23">
        <f>(Tabela1[[#This Row],[real]]-1)^3/Tabela1[[#This Row],[Z]]*0.00002</f>
        <v>4.2527336318840279E-4</v>
      </c>
      <c r="K2946" s="66">
        <v>2953.0421594160744</v>
      </c>
      <c r="L2946" s="66">
        <v>5103.5860292116704</v>
      </c>
      <c r="M2946" s="67">
        <v>42409</v>
      </c>
      <c r="N2946" s="22">
        <f>IF(Tabela1[[#This Row],[Entry]]=$B$1,Tabela1[[#This Row],[real]],Tabela1[[#This Row],[L2]]/Tabela1[[#This Row],[days2]])</f>
        <v>3.3570835901917651</v>
      </c>
      <c r="O2946" s="42">
        <f>IF(Tabela1[[#This Row],[Entry]]=$B$1,Tabela1[[#This Row],[real]],Tabela1[[#This Row],[L]]/($B$1-Tabela1[[#This Row],[Entry]]))</f>
        <v>3.3865866152698545</v>
      </c>
      <c r="P2946" s="115">
        <v>879.64510864246586</v>
      </c>
      <c r="Q2946" s="43">
        <f>MIN(500,$B$1-Tabela1[[#This Row],[Entry]])</f>
        <v>500</v>
      </c>
      <c r="R2946" s="41">
        <f>(0.25-Tabela1[[#This Row],[days]]/2000)*$L$2+(Tabela1[[#This Row],[days]]/2000+0.75)*(IF(Tabela1[[#This Row],[real]]&gt;Tabela1[[#This Row],[AV2]],0.4*Tabela1[[#This Row],[real]]+0.6*Tabela1[[#This Row],[AV2]],Tabela1[[#This Row],[AV2]]))</f>
        <v>3.3570835901917651</v>
      </c>
      <c r="S2946" s="42">
        <f>Tabela1[[#This Row],[real]]-Tabela1[[#This Row],[AV2]]</f>
        <v>-0.23408242132274593</v>
      </c>
      <c r="T2946" s="64">
        <f>Tabela1[[#This Row],[real]]/Tabela1[[#This Row],[AV2]]</f>
        <v>0.93027209033261682</v>
      </c>
      <c r="U2946" s="172">
        <v>42780</v>
      </c>
      <c r="V2946" s="191" t="s">
        <v>5080</v>
      </c>
    </row>
    <row r="2947" spans="1:22" x14ac:dyDescent="0.2">
      <c r="A2947" s="65">
        <v>11366</v>
      </c>
      <c r="B2947" s="65" t="s">
        <v>1065</v>
      </c>
      <c r="C2947" s="65" t="s">
        <v>1065</v>
      </c>
      <c r="D2947" s="39"/>
      <c r="E2947" s="41">
        <v>2.7866716339929081</v>
      </c>
      <c r="F2947" s="116">
        <v>1980</v>
      </c>
      <c r="G29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7" s="39"/>
      <c r="I2947" s="41">
        <v>0.56999999999999995</v>
      </c>
      <c r="J2947" s="23">
        <f>(Tabela1[[#This Row],[real]]-1)^3/Tabela1[[#This Row],[Z]]*0.00002</f>
        <v>2.001194806851654E-4</v>
      </c>
      <c r="K2947" s="66">
        <v>2479.1217785485769</v>
      </c>
      <c r="L2947" s="66">
        <v>4239.290223023917</v>
      </c>
      <c r="M2947" s="67">
        <v>42409</v>
      </c>
      <c r="N2947" s="22">
        <f>IF(Tabela1[[#This Row],[Entry]]=$B$1,Tabela1[[#This Row],[real]],Tabela1[[#This Row],[L2]]/Tabela1[[#This Row],[days2]])</f>
        <v>2.8183204273988895</v>
      </c>
      <c r="O2947" s="42">
        <f>IF(Tabela1[[#This Row],[Entry]]=$B$1,Tabela1[[#This Row],[real]],Tabela1[[#This Row],[L]]/($B$1-Tabela1[[#This Row],[Entry]]))</f>
        <v>2.813065841422639</v>
      </c>
      <c r="P2947" s="115">
        <v>879.64510864246586</v>
      </c>
      <c r="Q2947" s="43">
        <f>MIN(500,$B$1-Tabela1[[#This Row],[Entry]])</f>
        <v>500</v>
      </c>
      <c r="R2947" s="41">
        <f>(0.25-Tabela1[[#This Row],[days]]/2000)*$L$2+(Tabela1[[#This Row],[days]]/2000+0.75)*(IF(Tabela1[[#This Row],[real]]&gt;Tabela1[[#This Row],[AV2]],0.4*Tabela1[[#This Row],[real]]+0.6*Tabela1[[#This Row],[AV2]],Tabela1[[#This Row],[AV2]]))</f>
        <v>2.8183204273988895</v>
      </c>
      <c r="S2947" s="42">
        <f>Tabela1[[#This Row],[real]]-Tabela1[[#This Row],[AV2]]</f>
        <v>-3.1648793405981479E-2</v>
      </c>
      <c r="T2947" s="64">
        <f>Tabela1[[#This Row],[real]]/Tabela1[[#This Row],[AV2]]</f>
        <v>0.9887703353038565</v>
      </c>
      <c r="U2947" s="168">
        <v>42775</v>
      </c>
      <c r="V2947" s="191" t="s">
        <v>4482</v>
      </c>
    </row>
    <row r="2948" spans="1:22" x14ac:dyDescent="0.2">
      <c r="A2948" s="65">
        <v>816259</v>
      </c>
      <c r="B2948" s="65" t="s">
        <v>2132</v>
      </c>
      <c r="C2948" s="65" t="s">
        <v>2133</v>
      </c>
      <c r="D2948" s="39"/>
      <c r="E2948" s="41">
        <v>2.7889196830320468</v>
      </c>
      <c r="F2948" s="116">
        <v>2007</v>
      </c>
      <c r="G29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8" s="39"/>
      <c r="I2948" s="41">
        <v>0.66999999999999993</v>
      </c>
      <c r="J2948" s="23">
        <f>(Tabela1[[#This Row],[real]]-1)^3/Tabela1[[#This Row],[Z]]*0.00002</f>
        <v>1.7089435627442502E-4</v>
      </c>
      <c r="K2948" s="66">
        <v>2465.5701466844548</v>
      </c>
      <c r="L2948" s="66">
        <v>4212.6333605792934</v>
      </c>
      <c r="M2948" s="67">
        <v>42409</v>
      </c>
      <c r="N2948" s="22">
        <f>IF(Tabela1[[#This Row],[Entry]]=$B$1,Tabela1[[#This Row],[real]],Tabela1[[#This Row],[L2]]/Tabela1[[#This Row],[days2]])</f>
        <v>2.8029146327994789</v>
      </c>
      <c r="O2948" s="42">
        <f>IF(Tabela1[[#This Row],[Entry]]=$B$1,Tabela1[[#This Row],[real]],Tabela1[[#This Row],[L]]/($B$1-Tabela1[[#This Row],[Entry]]))</f>
        <v>2.7953771470333733</v>
      </c>
      <c r="P2948" s="115">
        <v>879.64510864246586</v>
      </c>
      <c r="Q2948" s="43">
        <f>MIN(500,$B$1-Tabela1[[#This Row],[Entry]])</f>
        <v>500</v>
      </c>
      <c r="R2948" s="41">
        <f>(0.25-Tabela1[[#This Row],[days]]/2000)*$L$2+(Tabela1[[#This Row],[days]]/2000+0.75)*(IF(Tabela1[[#This Row],[real]]&gt;Tabela1[[#This Row],[AV2]],0.4*Tabela1[[#This Row],[real]]+0.6*Tabela1[[#This Row],[AV2]],Tabela1[[#This Row],[AV2]]))</f>
        <v>2.8029146327994789</v>
      </c>
      <c r="S2948" s="42">
        <f>Tabela1[[#This Row],[real]]-Tabela1[[#This Row],[AV2]]</f>
        <v>-1.3994949767432097E-2</v>
      </c>
      <c r="T2948" s="64">
        <f>Tabela1[[#This Row],[real]]/Tabela1[[#This Row],[AV2]]</f>
        <v>0.99500700106822226</v>
      </c>
      <c r="U2948" s="172">
        <v>42775</v>
      </c>
      <c r="V2948" s="191" t="s">
        <v>4074</v>
      </c>
    </row>
    <row r="2949" spans="1:22" x14ac:dyDescent="0.2">
      <c r="A2949" s="65">
        <v>75322</v>
      </c>
      <c r="B2949" s="65" t="s">
        <v>757</v>
      </c>
      <c r="C2949" s="65" t="s">
        <v>1889</v>
      </c>
      <c r="D2949" s="39"/>
      <c r="E2949" s="41">
        <v>3.0908704609159225</v>
      </c>
      <c r="F2949" s="116">
        <v>1994</v>
      </c>
      <c r="G29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49" s="39"/>
      <c r="I2949" s="41">
        <v>0.53</v>
      </c>
      <c r="J2949" s="23">
        <f>(Tabela1[[#This Row],[real]]-1)^3/Tabela1[[#This Row],[Z]]*0.00002</f>
        <v>3.4493360499746815E-4</v>
      </c>
      <c r="K2949" s="66">
        <v>2838.3227459111899</v>
      </c>
      <c r="L2949" s="66">
        <v>4878.5655400027927</v>
      </c>
      <c r="M2949" s="67">
        <v>42409</v>
      </c>
      <c r="N2949" s="22">
        <f>IF(Tabela1[[#This Row],[Entry]]=$B$1,Tabela1[[#This Row],[real]],Tabela1[[#This Row],[L2]]/Tabela1[[#This Row],[days2]])</f>
        <v>3.2266680255762483</v>
      </c>
      <c r="O2949" s="42">
        <f>IF(Tabela1[[#This Row],[Entry]]=$B$1,Tabela1[[#This Row],[real]],Tabela1[[#This Row],[L]]/($B$1-Tabela1[[#This Row],[Entry]]))</f>
        <v>3.237269767752351</v>
      </c>
      <c r="P2949" s="115">
        <v>879.64510864246586</v>
      </c>
      <c r="Q2949" s="43">
        <f>MIN(500,$B$1-Tabela1[[#This Row],[Entry]])</f>
        <v>500</v>
      </c>
      <c r="R2949" s="41">
        <f>(0.25-Tabela1[[#This Row],[days]]/2000)*$L$2+(Tabela1[[#This Row],[days]]/2000+0.75)*(IF(Tabela1[[#This Row],[real]]&gt;Tabela1[[#This Row],[AV2]],0.4*Tabela1[[#This Row],[real]]+0.6*Tabela1[[#This Row],[AV2]],Tabela1[[#This Row],[AV2]]))</f>
        <v>3.2266680255762483</v>
      </c>
      <c r="S2949" s="42">
        <f>Tabela1[[#This Row],[real]]-Tabela1[[#This Row],[AV2]]</f>
        <v>-0.13579756466032578</v>
      </c>
      <c r="T2949" s="64">
        <f>Tabela1[[#This Row],[real]]/Tabela1[[#This Row],[AV2]]</f>
        <v>0.95791399561903368</v>
      </c>
      <c r="U2949" s="172">
        <v>42775</v>
      </c>
      <c r="V2949" s="191" t="s">
        <v>4009</v>
      </c>
    </row>
    <row r="2950" spans="1:22" x14ac:dyDescent="0.2">
      <c r="A2950" s="65">
        <v>2095596</v>
      </c>
      <c r="B2950" s="65" t="s">
        <v>1662</v>
      </c>
      <c r="C2950" s="65" t="s">
        <v>2254</v>
      </c>
      <c r="D2950" s="39"/>
      <c r="E2950" s="41">
        <v>2.5749010831047894</v>
      </c>
      <c r="F2950" s="116">
        <v>2009</v>
      </c>
      <c r="G29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0" s="39"/>
      <c r="I2950" s="41">
        <v>0.65999999999999992</v>
      </c>
      <c r="J2950" s="23">
        <f>(Tabela1[[#This Row],[real]]-1)^3/Tabela1[[#This Row],[Z]]*0.00002</f>
        <v>1.1837116042610595E-4</v>
      </c>
      <c r="K2950" s="66">
        <v>2293.1294504372163</v>
      </c>
      <c r="L2950" s="66">
        <v>3929.2994505511642</v>
      </c>
      <c r="M2950" s="67">
        <v>42409</v>
      </c>
      <c r="N2950" s="22">
        <f>IF(Tabela1[[#This Row],[Entry]]=$B$1,Tabela1[[#This Row],[real]],Tabela1[[#This Row],[L2]]/Tabela1[[#This Row],[days2]])</f>
        <v>2.6068802382999041</v>
      </c>
      <c r="O2950" s="42">
        <f>IF(Tabela1[[#This Row],[Entry]]=$B$1,Tabela1[[#This Row],[real]],Tabela1[[#This Row],[L]]/($B$1-Tabela1[[#This Row],[Entry]]))</f>
        <v>2.6073652624758887</v>
      </c>
      <c r="P2950" s="115">
        <v>879.64510864246586</v>
      </c>
      <c r="Q2950" s="43">
        <f>MIN(500,$B$1-Tabela1[[#This Row],[Entry]])</f>
        <v>500</v>
      </c>
      <c r="R295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2.6068802382999041</v>
      </c>
      <c r="S2950" s="42">
        <f>Tabela1[[#This Row],[real]]-Tabela1[[#This Row],[AV2]]</f>
        <v>-3.1979155195114739E-2</v>
      </c>
      <c r="T2950" s="64">
        <f>Tabela1[[#This Row],[real]]/Tabela1[[#This Row],[AV2]]</f>
        <v>0.98773278698220135</v>
      </c>
      <c r="U2950" s="168">
        <v>42774</v>
      </c>
      <c r="V2950" s="191" t="s">
        <v>4670</v>
      </c>
    </row>
    <row r="2951" spans="1:22" x14ac:dyDescent="0.2">
      <c r="A2951" s="10">
        <v>4310356</v>
      </c>
      <c r="B2951" s="10" t="s">
        <v>818</v>
      </c>
      <c r="C2951" s="10" t="s">
        <v>1355</v>
      </c>
      <c r="E2951" s="21">
        <v>2.8263449969685217</v>
      </c>
      <c r="F2951" s="116">
        <v>2013</v>
      </c>
      <c r="G29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51" s="21">
        <v>0.48</v>
      </c>
      <c r="J2951" s="23">
        <f>(Tabela1[[#This Row],[real]]-1)^3/Tabela1[[#This Row],[Z]]*0.00002</f>
        <v>2.5382664889104996E-4</v>
      </c>
      <c r="K2951" s="24">
        <v>2528.1882490463995</v>
      </c>
      <c r="L2951" s="66">
        <v>4323.7886268183238</v>
      </c>
      <c r="M2951" s="1">
        <v>42409</v>
      </c>
      <c r="N2951" s="22">
        <f>IF(Tabela1[[#This Row],[Entry]]=$B$1,Tabela1[[#This Row],[real]],Tabela1[[#This Row],[L2]]/Tabela1[[#This Row],[days2]])</f>
        <v>2.8741002754486851</v>
      </c>
      <c r="O2951" s="22">
        <f>IF(Tabela1[[#This Row],[Entry]]=$B$1,Tabela1[[#This Row],[real]],Tabela1[[#This Row],[L]]/($B$1-Tabela1[[#This Row],[Entry]]))</f>
        <v>2.8691364477891996</v>
      </c>
      <c r="P2951" s="35">
        <v>879.64510864246586</v>
      </c>
      <c r="Q2951" s="3">
        <f>MIN(500,$B$1-Tabela1[[#This Row],[Entry]])</f>
        <v>500</v>
      </c>
      <c r="R2951" s="21">
        <f>(0.25-Tabela1[[#This Row],[days]]/2000)*$L$2+(Tabela1[[#This Row],[days]]/2000+0.75)*(IF(Tabela1[[#This Row],[real]]&gt;Tabela1[[#This Row],[AV2]],0.4*Tabela1[[#This Row],[real]]+0.6*Tabela1[[#This Row],[AV2]],Tabela1[[#This Row],[AV2]]))</f>
        <v>2.8741002754486851</v>
      </c>
      <c r="S2951" s="22">
        <f>Tabela1[[#This Row],[real]]-Tabela1[[#This Row],[AV2]]</f>
        <v>-4.7755278480163366E-2</v>
      </c>
      <c r="T2951" s="47">
        <f>Tabela1[[#This Row],[real]]/Tabela1[[#This Row],[AV2]]</f>
        <v>0.98338426850026728</v>
      </c>
      <c r="U2951" s="168">
        <v>42774</v>
      </c>
      <c r="V2951" s="191" t="s">
        <v>4238</v>
      </c>
    </row>
    <row r="2952" spans="1:22" x14ac:dyDescent="0.2">
      <c r="A2952" s="65">
        <v>3949987</v>
      </c>
      <c r="B2952" s="65" t="s">
        <v>2155</v>
      </c>
      <c r="C2952" s="65" t="s">
        <v>2156</v>
      </c>
      <c r="D2952" s="39"/>
      <c r="E2952" s="41">
        <v>2.8811605166087753</v>
      </c>
      <c r="F2952" s="116">
        <v>2012</v>
      </c>
      <c r="G29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2" s="39"/>
      <c r="I2952" s="41">
        <v>0.55999999999999994</v>
      </c>
      <c r="J2952" s="23">
        <f>(Tabela1[[#This Row],[real]]-1)^3/Tabela1[[#This Row],[Z]]*0.00002</f>
        <v>2.3774945668622775E-4</v>
      </c>
      <c r="K2952" s="66">
        <v>2563.0034956885011</v>
      </c>
      <c r="L2952" s="66">
        <v>4379.7799040883065</v>
      </c>
      <c r="M2952" s="67">
        <v>42409</v>
      </c>
      <c r="N2952" s="22">
        <f>IF(Tabela1[[#This Row],[Entry]]=$B$1,Tabela1[[#This Row],[real]],Tabela1[[#This Row],[L2]]/Tabela1[[#This Row],[days2]])</f>
        <v>2.9136790172617681</v>
      </c>
      <c r="O2952" s="42">
        <f>IF(Tabela1[[#This Row],[Entry]]=$B$1,Tabela1[[#This Row],[real]],Tabela1[[#This Row],[L]]/($B$1-Tabela1[[#This Row],[Entry]]))</f>
        <v>2.9062905800187835</v>
      </c>
      <c r="P2952" s="115">
        <v>879.64510864246586</v>
      </c>
      <c r="Q2952" s="43">
        <f>MIN(500,$B$1-Tabela1[[#This Row],[Entry]])</f>
        <v>500</v>
      </c>
      <c r="R2952" s="41">
        <f>(0.25-Tabela1[[#This Row],[days]]/2000)*$L$2+(Tabela1[[#This Row],[days]]/2000+0.75)*(IF(Tabela1[[#This Row],[real]]&gt;Tabela1[[#This Row],[AV2]],0.4*Tabela1[[#This Row],[real]]+0.6*Tabela1[[#This Row],[AV2]],Tabela1[[#This Row],[AV2]]))</f>
        <v>2.9136790172617681</v>
      </c>
      <c r="S2952" s="42">
        <f>Tabela1[[#This Row],[real]]-Tabela1[[#This Row],[AV2]]</f>
        <v>-3.2518500652992888E-2</v>
      </c>
      <c r="T2952" s="64">
        <f>Tabela1[[#This Row],[real]]/Tabela1[[#This Row],[AV2]]</f>
        <v>0.98883936752801505</v>
      </c>
      <c r="U2952" s="168">
        <v>42774</v>
      </c>
      <c r="V2952" s="191" t="s">
        <v>4190</v>
      </c>
    </row>
    <row r="2953" spans="1:22" x14ac:dyDescent="0.2">
      <c r="A2953" s="65">
        <v>3269667</v>
      </c>
      <c r="B2953" s="65" t="s">
        <v>1086</v>
      </c>
      <c r="C2953" s="65" t="s">
        <v>2160</v>
      </c>
      <c r="D2953" s="39"/>
      <c r="E2953" s="41">
        <v>3.0184269734570957</v>
      </c>
      <c r="F2953" s="116">
        <v>2011</v>
      </c>
      <c r="G29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3" s="39"/>
      <c r="I2953" s="41">
        <v>0.62999999999999989</v>
      </c>
      <c r="J2953" s="23">
        <f>(Tabela1[[#This Row],[real]]-1)^3/Tabela1[[#This Row],[Z]]*0.00002</f>
        <v>2.6105292884223691E-4</v>
      </c>
      <c r="K2953" s="66">
        <v>2669.4511513964126</v>
      </c>
      <c r="L2953" s="66">
        <v>4552.6589660987083</v>
      </c>
      <c r="M2953" s="67">
        <v>42409</v>
      </c>
      <c r="N2953" s="22">
        <f>IF(Tabela1[[#This Row],[Entry]]=$B$1,Tabela1[[#This Row],[real]],Tabela1[[#This Row],[L2]]/Tabela1[[#This Row],[days2]])</f>
        <v>3.0346910648046568</v>
      </c>
      <c r="O2953" s="42">
        <f>IF(Tabela1[[#This Row],[Entry]]=$B$1,Tabela1[[#This Row],[real]],Tabela1[[#This Row],[L]]/($B$1-Tabela1[[#This Row],[Entry]]))</f>
        <v>3.0210079403441994</v>
      </c>
      <c r="P2953" s="115">
        <v>879.64510864246586</v>
      </c>
      <c r="Q2953" s="43">
        <f>MIN(500,$B$1-Tabela1[[#This Row],[Entry]])</f>
        <v>500</v>
      </c>
      <c r="R2953" s="41">
        <f>(0.25-Tabela1[[#This Row],[days]]/2000)*$L$2+(Tabela1[[#This Row],[days]]/2000+0.75)*(IF(Tabela1[[#This Row],[real]]&gt;Tabela1[[#This Row],[AV2]],0.4*Tabela1[[#This Row],[real]]+0.6*Tabela1[[#This Row],[AV2]],Tabela1[[#This Row],[AV2]]))</f>
        <v>3.0346910648046568</v>
      </c>
      <c r="S2953" s="42">
        <f>Tabela1[[#This Row],[real]]-Tabela1[[#This Row],[AV2]]</f>
        <v>-1.6264091347561127E-2</v>
      </c>
      <c r="T2953" s="64">
        <f>Tabela1[[#This Row],[real]]/Tabela1[[#This Row],[AV2]]</f>
        <v>0.99464061052665731</v>
      </c>
      <c r="U2953" s="168">
        <v>42774</v>
      </c>
      <c r="V2953" s="191" t="s">
        <v>4296</v>
      </c>
    </row>
    <row r="2954" spans="1:22" x14ac:dyDescent="0.2">
      <c r="A2954" s="65">
        <v>10386</v>
      </c>
      <c r="B2954" s="65" t="s">
        <v>2077</v>
      </c>
      <c r="C2954" s="65" t="s">
        <v>2372</v>
      </c>
      <c r="D2954" s="39"/>
      <c r="E2954" s="41">
        <v>3.1572245013855929</v>
      </c>
      <c r="F2954" s="116">
        <v>2001</v>
      </c>
      <c r="G29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4" s="39"/>
      <c r="I2954" s="41">
        <v>0.7</v>
      </c>
      <c r="J2954" s="23">
        <f>(Tabela1[[#This Row],[real]]-1)^3/Tabela1[[#This Row],[Z]]*0.00002</f>
        <v>2.868256513599112E-4</v>
      </c>
      <c r="K2954" s="66">
        <v>2775.1796213988196</v>
      </c>
      <c r="L2954" s="66">
        <v>4724.2851654592241</v>
      </c>
      <c r="M2954" s="67">
        <v>42409</v>
      </c>
      <c r="N2954" s="22">
        <f>IF(Tabela1[[#This Row],[Entry]]=$B$1,Tabela1[[#This Row],[real]],Tabela1[[#This Row],[L2]]/Tabela1[[#This Row],[days2]])</f>
        <v>3.1548855261432469</v>
      </c>
      <c r="O2954" s="42">
        <f>IF(Tabela1[[#This Row],[Entry]]=$B$1,Tabela1[[#This Row],[real]],Tabela1[[#This Row],[L]]/($B$1-Tabela1[[#This Row],[Entry]]))</f>
        <v>3.1348939385927168</v>
      </c>
      <c r="P2954" s="115">
        <v>879.64510864246586</v>
      </c>
      <c r="Q2954" s="43">
        <f>MIN(500,$B$1-Tabela1[[#This Row],[Entry]])</f>
        <v>500</v>
      </c>
      <c r="R2954" s="41">
        <f>(0.25-Tabela1[[#This Row],[days]]/2000)*$L$2+(Tabela1[[#This Row],[days]]/2000+0.75)*(IF(Tabela1[[#This Row],[real]]&gt;Tabela1[[#This Row],[AV2]],0.4*Tabela1[[#This Row],[real]]+0.6*Tabela1[[#This Row],[AV2]],Tabela1[[#This Row],[AV2]]))</f>
        <v>3.155821116240185</v>
      </c>
      <c r="S2954" s="42">
        <f>Tabela1[[#This Row],[real]]-Tabela1[[#This Row],[AV2]]</f>
        <v>2.338975242345942E-3</v>
      </c>
      <c r="T2954" s="64">
        <f>Tabela1[[#This Row],[real]]/Tabela1[[#This Row],[AV2]]</f>
        <v>1.0007413819686843</v>
      </c>
      <c r="U2954" s="168">
        <v>42774</v>
      </c>
      <c r="V2954" s="191" t="s">
        <v>5152</v>
      </c>
    </row>
    <row r="2955" spans="1:22" x14ac:dyDescent="0.2">
      <c r="A2955" s="65">
        <v>849868</v>
      </c>
      <c r="B2955" s="65" t="s">
        <v>882</v>
      </c>
      <c r="C2955" s="65" t="s">
        <v>883</v>
      </c>
      <c r="D2955" s="39"/>
      <c r="E2955" s="41">
        <v>3.6337161671306606</v>
      </c>
      <c r="F2955" s="116">
        <v>2007</v>
      </c>
      <c r="G29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5" s="39"/>
      <c r="I2955" s="41">
        <v>0.79999999999999993</v>
      </c>
      <c r="J2955" s="23">
        <f>(Tabela1[[#This Row],[real]]-1)^3/Tabela1[[#This Row],[Z]]*0.00002</f>
        <v>4.5671672701736105E-4</v>
      </c>
      <c r="K2955" s="66">
        <v>3348.2016169804642</v>
      </c>
      <c r="L2955" s="66">
        <v>5754.3805915082767</v>
      </c>
      <c r="M2955" s="67">
        <v>42409</v>
      </c>
      <c r="N2955" s="22">
        <f>IF(Tabela1[[#This Row],[Entry]]=$B$1,Tabela1[[#This Row],[real]],Tabela1[[#This Row],[L2]]/Tabela1[[#This Row],[days2]])</f>
        <v>3.8063095947269683</v>
      </c>
      <c r="O2955" s="42">
        <f>IF(Tabela1[[#This Row],[Entry]]=$B$1,Tabela1[[#This Row],[real]],Tabela1[[#This Row],[L]]/($B$1-Tabela1[[#This Row],[Entry]]))</f>
        <v>3.8184343672914909</v>
      </c>
      <c r="P2955" s="115">
        <v>879.64510864246586</v>
      </c>
      <c r="Q2955" s="43">
        <f>MIN(500,$B$1-Tabela1[[#This Row],[Entry]])</f>
        <v>500</v>
      </c>
      <c r="R2955" s="41">
        <f>(0.25-Tabela1[[#This Row],[days]]/2000)*$L$2+(Tabela1[[#This Row],[days]]/2000+0.75)*(IF(Tabela1[[#This Row],[real]]&gt;Tabela1[[#This Row],[AV2]],0.4*Tabela1[[#This Row],[real]]+0.6*Tabela1[[#This Row],[AV2]],Tabela1[[#This Row],[AV2]]))</f>
        <v>3.8063095947269683</v>
      </c>
      <c r="S2955" s="42">
        <f>Tabela1[[#This Row],[real]]-Tabela1[[#This Row],[AV2]]</f>
        <v>-0.17259342759630769</v>
      </c>
      <c r="T2955" s="64">
        <f>Tabela1[[#This Row],[real]]/Tabela1[[#This Row],[AV2]]</f>
        <v>0.95465596707230327</v>
      </c>
      <c r="U2955" s="172">
        <v>42774</v>
      </c>
      <c r="V2955" s="191" t="s">
        <v>4608</v>
      </c>
    </row>
    <row r="2956" spans="1:22" x14ac:dyDescent="0.2">
      <c r="A2956" s="10">
        <v>3372042</v>
      </c>
      <c r="B2956" s="10" t="s">
        <v>1485</v>
      </c>
      <c r="C2956" s="10" t="s">
        <v>1486</v>
      </c>
      <c r="E2956" s="21">
        <v>2.8927520771956812</v>
      </c>
      <c r="F2956" s="116">
        <v>2011</v>
      </c>
      <c r="G29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56" s="21">
        <v>0.41999999999999993</v>
      </c>
      <c r="J2956" s="23">
        <f>(Tabela1[[#This Row],[real]]-1)^3/Tabela1[[#This Row],[Z]]*0.00002</f>
        <v>3.2289543094632991E-4</v>
      </c>
      <c r="K2956" s="24">
        <v>2679.8848170475671</v>
      </c>
      <c r="L2956" s="66">
        <v>4616.9907471008855</v>
      </c>
      <c r="M2956" s="1">
        <v>42409</v>
      </c>
      <c r="N2956" s="22">
        <f>IF(Tabela1[[#This Row],[Entry]]=$B$1,Tabela1[[#This Row],[real]],Tabela1[[#This Row],[L2]]/Tabela1[[#This Row],[days2]])</f>
        <v>3.0465522865049133</v>
      </c>
      <c r="O2956" s="22">
        <f>IF(Tabela1[[#This Row],[Entry]]=$B$1,Tabela1[[#This Row],[real]],Tabela1[[#This Row],[L]]/($B$1-Tabela1[[#This Row],[Entry]]))</f>
        <v>3.0636965806907006</v>
      </c>
      <c r="P2956" s="35">
        <v>879.64510864246586</v>
      </c>
      <c r="Q2956" s="3">
        <f>MIN(500,$B$1-Tabela1[[#This Row],[Entry]])</f>
        <v>500</v>
      </c>
      <c r="R2956" s="21">
        <f>(0.25-Tabela1[[#This Row],[days]]/2000)*$L$2+(Tabela1[[#This Row],[days]]/2000+0.75)*(IF(Tabela1[[#This Row],[real]]&gt;Tabela1[[#This Row],[AV2]],0.4*Tabela1[[#This Row],[real]]+0.6*Tabela1[[#This Row],[AV2]],Tabela1[[#This Row],[AV2]]))</f>
        <v>3.0465522865049133</v>
      </c>
      <c r="S2956" s="22">
        <f>Tabela1[[#This Row],[real]]-Tabela1[[#This Row],[AV2]]</f>
        <v>-0.15380020930923211</v>
      </c>
      <c r="T2956" s="47">
        <f>Tabela1[[#This Row],[real]]/Tabela1[[#This Row],[AV2]]</f>
        <v>0.94951663557835209</v>
      </c>
      <c r="U2956" s="172">
        <v>42773</v>
      </c>
      <c r="V2956" s="191" t="s">
        <v>4706</v>
      </c>
    </row>
    <row r="2957" spans="1:22" x14ac:dyDescent="0.2">
      <c r="A2957" s="65">
        <v>57291</v>
      </c>
      <c r="B2957" s="65" t="s">
        <v>2131</v>
      </c>
      <c r="C2957" s="65" t="s">
        <v>2688</v>
      </c>
      <c r="D2957" s="39"/>
      <c r="E2957" s="41">
        <v>3.0113083969954277</v>
      </c>
      <c r="F2957" s="116">
        <v>2003</v>
      </c>
      <c r="G29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7" s="39"/>
      <c r="I2957" s="41">
        <v>0.61</v>
      </c>
      <c r="J2957" s="23">
        <f>(Tabela1[[#This Row],[real]]-1)^3/Tabela1[[#This Row],[Z]]*0.00002</f>
        <v>2.6676949144645236E-4</v>
      </c>
      <c r="K2957" s="66">
        <v>2665.7995882083064</v>
      </c>
      <c r="L2957" s="66">
        <v>4547.6822508206478</v>
      </c>
      <c r="M2957" s="67">
        <v>42409</v>
      </c>
      <c r="N2957" s="22">
        <f>IF(Tabela1[[#This Row],[Entry]]=$B$1,Tabela1[[#This Row],[real]],Tabela1[[#This Row],[L2]]/Tabela1[[#This Row],[days2]])</f>
        <v>3.0305398870714666</v>
      </c>
      <c r="O2957" s="42">
        <f>IF(Tabela1[[#This Row],[Entry]]=$B$1,Tabela1[[#This Row],[real]],Tabela1[[#This Row],[L]]/($B$1-Tabela1[[#This Row],[Entry]]))</f>
        <v>3.0177055413541125</v>
      </c>
      <c r="P2957" s="115">
        <v>879.64510864246586</v>
      </c>
      <c r="Q2957" s="43">
        <f>MIN(500,$B$1-Tabela1[[#This Row],[Entry]])</f>
        <v>500</v>
      </c>
      <c r="R2957" s="41">
        <f>(0.25-Tabela1[[#This Row],[days]]/2000)*$L$2+(Tabela1[[#This Row],[days]]/2000+0.75)*(IF(Tabela1[[#This Row],[real]]&gt;Tabela1[[#This Row],[AV2]],0.4*Tabela1[[#This Row],[real]]+0.6*Tabela1[[#This Row],[AV2]],Tabela1[[#This Row],[AV2]]))</f>
        <v>3.0305398870714666</v>
      </c>
      <c r="S2957" s="42">
        <f>Tabela1[[#This Row],[real]]-Tabela1[[#This Row],[AV2]]</f>
        <v>-1.923149007603886E-2</v>
      </c>
      <c r="T2957" s="64">
        <f>Tabela1[[#This Row],[real]]/Tabela1[[#This Row],[AV2]]</f>
        <v>0.99365410428746315</v>
      </c>
      <c r="U2957" s="168">
        <v>42773</v>
      </c>
      <c r="V2957" s="191" t="s">
        <v>4222</v>
      </c>
    </row>
    <row r="2958" spans="1:22" x14ac:dyDescent="0.2">
      <c r="A2958" s="65">
        <v>132277</v>
      </c>
      <c r="B2958" s="65" t="s">
        <v>2331</v>
      </c>
      <c r="C2958" s="65" t="s">
        <v>2150</v>
      </c>
      <c r="D2958" s="39"/>
      <c r="E2958" s="41">
        <v>3.1347447946240337</v>
      </c>
      <c r="F2958" s="116">
        <v>1979</v>
      </c>
      <c r="G29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8" s="39"/>
      <c r="I2958" s="41">
        <v>0.61999999999999988</v>
      </c>
      <c r="J2958" s="23">
        <f>(Tabela1[[#This Row],[real]]-1)^3/Tabela1[[#This Row],[Z]]*0.00002</f>
        <v>3.1381680456661469E-4</v>
      </c>
      <c r="K2958" s="66">
        <v>2775.4577001745265</v>
      </c>
      <c r="L2958" s="66">
        <v>4730.5591108864319</v>
      </c>
      <c r="M2958" s="67">
        <v>42409</v>
      </c>
      <c r="N2958" s="22">
        <f>IF(Tabela1[[#This Row],[Entry]]=$B$1,Tabela1[[#This Row],[real]],Tabela1[[#This Row],[L2]]/Tabela1[[#This Row],[days2]])</f>
        <v>3.1552016522411184</v>
      </c>
      <c r="O2958" s="42">
        <f>IF(Tabela1[[#This Row],[Entry]]=$B$1,Tabela1[[#This Row],[real]],Tabela1[[#This Row],[L]]/($B$1-Tabela1[[#This Row],[Entry]]))</f>
        <v>3.1390571406014809</v>
      </c>
      <c r="P2958" s="115">
        <v>879.64510864246586</v>
      </c>
      <c r="Q2958" s="43">
        <f>MIN(500,$B$1-Tabela1[[#This Row],[Entry]])</f>
        <v>500</v>
      </c>
      <c r="R2958" s="41">
        <f>(0.25-Tabela1[[#This Row],[days]]/2000)*$L$2+(Tabela1[[#This Row],[days]]/2000+0.75)*(IF(Tabela1[[#This Row],[real]]&gt;Tabela1[[#This Row],[AV2]],0.4*Tabela1[[#This Row],[real]]+0.6*Tabela1[[#This Row],[AV2]],Tabela1[[#This Row],[AV2]]))</f>
        <v>3.1552016522411184</v>
      </c>
      <c r="S2958" s="42">
        <f>Tabela1[[#This Row],[real]]-Tabela1[[#This Row],[AV2]]</f>
        <v>-2.0456857617084712E-2</v>
      </c>
      <c r="T2958" s="64">
        <f>Tabela1[[#This Row],[real]]/Tabela1[[#This Row],[AV2]]</f>
        <v>0.99351646586437536</v>
      </c>
      <c r="U2958" s="172">
        <v>42773</v>
      </c>
      <c r="V2958" s="191" t="s">
        <v>4455</v>
      </c>
    </row>
    <row r="2959" spans="1:22" x14ac:dyDescent="0.2">
      <c r="A2959" s="65">
        <v>1207502</v>
      </c>
      <c r="B2959" s="65" t="s">
        <v>1955</v>
      </c>
      <c r="C2959" s="65" t="s">
        <v>2117</v>
      </c>
      <c r="D2959" s="39"/>
      <c r="E2959" s="41">
        <v>2.9823011752100586</v>
      </c>
      <c r="F2959" s="116">
        <v>2008</v>
      </c>
      <c r="G29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59" s="39"/>
      <c r="I2959" s="41">
        <v>0.69</v>
      </c>
      <c r="J2959" s="23">
        <f>(Tabela1[[#This Row],[real]]-1)^3/Tabela1[[#This Row],[Z]]*0.00002</f>
        <v>2.2578226228364768E-4</v>
      </c>
      <c r="K2959" s="66">
        <v>2626.6301148817583</v>
      </c>
      <c r="L2959" s="66">
        <v>4478.6940696716547</v>
      </c>
      <c r="M2959" s="67">
        <v>42409</v>
      </c>
      <c r="N2959" s="22">
        <f>IF(Tabela1[[#This Row],[Entry]]=$B$1,Tabela1[[#This Row],[real]],Tabela1[[#This Row],[L2]]/Tabela1[[#This Row],[days2]])</f>
        <v>2.9860111641334202</v>
      </c>
      <c r="O2959" s="42">
        <f>IF(Tabela1[[#This Row],[Entry]]=$B$1,Tabela1[[#This Row],[real]],Tabela1[[#This Row],[L]]/($B$1-Tabela1[[#This Row],[Entry]]))</f>
        <v>2.9719270535312905</v>
      </c>
      <c r="P2959" s="115">
        <v>879.64510864246586</v>
      </c>
      <c r="Q2959" s="43">
        <f>MIN(500,$B$1-Tabela1[[#This Row],[Entry]])</f>
        <v>500</v>
      </c>
      <c r="R2959" s="41">
        <f>(0.25-Tabela1[[#This Row],[days]]/2000)*$L$2+(Tabela1[[#This Row],[days]]/2000+0.75)*(IF(Tabela1[[#This Row],[real]]&gt;Tabela1[[#This Row],[AV2]],0.4*Tabela1[[#This Row],[real]]+0.6*Tabela1[[#This Row],[AV2]],Tabela1[[#This Row],[AV2]]))</f>
        <v>2.9860111641334202</v>
      </c>
      <c r="S2959" s="42">
        <f>Tabela1[[#This Row],[real]]-Tabela1[[#This Row],[AV2]]</f>
        <v>-3.7099889233616068E-3</v>
      </c>
      <c r="T2959" s="64">
        <f>Tabela1[[#This Row],[real]]/Tabela1[[#This Row],[AV2]]</f>
        <v>0.99875754351895119</v>
      </c>
      <c r="U2959" s="172">
        <v>42772</v>
      </c>
      <c r="V2959" s="191" t="s">
        <v>4588</v>
      </c>
    </row>
    <row r="2960" spans="1:22" x14ac:dyDescent="0.2">
      <c r="A2960" s="65">
        <v>85578</v>
      </c>
      <c r="B2960" s="65" t="s">
        <v>596</v>
      </c>
      <c r="C2960" s="65" t="s">
        <v>597</v>
      </c>
      <c r="D2960" s="39"/>
      <c r="E2960" s="41">
        <v>2.9918006075122787</v>
      </c>
      <c r="F2960" s="116">
        <v>1984</v>
      </c>
      <c r="G29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0" s="39"/>
      <c r="I2960" s="41">
        <v>0.5</v>
      </c>
      <c r="J2960" s="23">
        <f>(Tabela1[[#This Row],[real]]-1)^3/Tabela1[[#This Row],[Z]]*0.00002</f>
        <v>3.1608040476499561E-4</v>
      </c>
      <c r="K2960" s="66">
        <v>2756.4630923124018</v>
      </c>
      <c r="L2960" s="66">
        <v>4743.850723613119</v>
      </c>
      <c r="M2960" s="67">
        <v>42409</v>
      </c>
      <c r="N2960" s="22">
        <f>IF(Tabela1[[#This Row],[Entry]]=$B$1,Tabela1[[#This Row],[real]],Tabela1[[#This Row],[L2]]/Tabela1[[#This Row],[days2]])</f>
        <v>3.1336081622353156</v>
      </c>
      <c r="O2960" s="42">
        <f>IF(Tabela1[[#This Row],[Entry]]=$B$1,Tabela1[[#This Row],[real]],Tabela1[[#This Row],[L]]/($B$1-Tabela1[[#This Row],[Entry]]))</f>
        <v>3.147877056146728</v>
      </c>
      <c r="P2960" s="115">
        <v>879.64510864246586</v>
      </c>
      <c r="Q2960" s="43">
        <f>MIN(500,$B$1-Tabela1[[#This Row],[Entry]])</f>
        <v>500</v>
      </c>
      <c r="R2960" s="41">
        <f>(0.25-Tabela1[[#This Row],[days]]/2000)*$L$2+(Tabela1[[#This Row],[days]]/2000+0.75)*(IF(Tabela1[[#This Row],[real]]&gt;Tabela1[[#This Row],[AV2]],0.4*Tabela1[[#This Row],[real]]+0.6*Tabela1[[#This Row],[AV2]],Tabela1[[#This Row],[AV2]]))</f>
        <v>3.1336081622353156</v>
      </c>
      <c r="S2960" s="42">
        <f>Tabela1[[#This Row],[real]]-Tabela1[[#This Row],[AV2]]</f>
        <v>-0.14180755472303685</v>
      </c>
      <c r="T2960" s="64">
        <f>Tabela1[[#This Row],[real]]/Tabela1[[#This Row],[AV2]]</f>
        <v>0.95474623903778688</v>
      </c>
      <c r="U2960" s="168">
        <v>42772</v>
      </c>
      <c r="V2960" s="191" t="s">
        <v>5120</v>
      </c>
    </row>
    <row r="2961" spans="1:22" x14ac:dyDescent="0.2">
      <c r="A2961" s="65">
        <v>87772</v>
      </c>
      <c r="B2961" s="65" t="s">
        <v>987</v>
      </c>
      <c r="C2961" s="65" t="s">
        <v>988</v>
      </c>
      <c r="D2961" s="39"/>
      <c r="E2961" s="41">
        <v>3.0237798695763809</v>
      </c>
      <c r="F2961" s="116">
        <v>2003</v>
      </c>
      <c r="G29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1" s="39"/>
      <c r="I2961" s="41">
        <v>0.57999999999999985</v>
      </c>
      <c r="J2961" s="23">
        <f>(Tabela1[[#This Row],[real]]-1)^3/Tabela1[[#This Row],[Z]]*0.00002</f>
        <v>2.8581947500661676E-4</v>
      </c>
      <c r="K2961" s="66">
        <v>2843.8590683623011</v>
      </c>
      <c r="L2961" s="66">
        <v>4923.595621120161</v>
      </c>
      <c r="M2961" s="67">
        <v>42409</v>
      </c>
      <c r="N2961" s="22">
        <f>IF(Tabela1[[#This Row],[Entry]]=$B$1,Tabela1[[#This Row],[real]],Tabela1[[#This Row],[L2]]/Tabela1[[#This Row],[days2]])</f>
        <v>3.2329618392935271</v>
      </c>
      <c r="O2961" s="42">
        <f>IF(Tabela1[[#This Row],[Entry]]=$B$1,Tabela1[[#This Row],[real]],Tabela1[[#This Row],[L]]/($B$1-Tabela1[[#This Row],[Entry]]))</f>
        <v>3.2671503789782088</v>
      </c>
      <c r="P2961" s="115">
        <v>879.64510864246586</v>
      </c>
      <c r="Q2961" s="43">
        <f>MIN(500,$B$1-Tabela1[[#This Row],[Entry]])</f>
        <v>500</v>
      </c>
      <c r="R2961" s="41">
        <f>(0.25-Tabela1[[#This Row],[days]]/2000)*$L$2+(Tabela1[[#This Row],[days]]/2000+0.75)*(IF(Tabela1[[#This Row],[real]]&gt;Tabela1[[#This Row],[AV2]],0.4*Tabela1[[#This Row],[real]]+0.6*Tabela1[[#This Row],[AV2]],Tabela1[[#This Row],[AV2]]))</f>
        <v>3.2329618392935271</v>
      </c>
      <c r="S2961" s="42">
        <f>Tabela1[[#This Row],[real]]-Tabela1[[#This Row],[AV2]]</f>
        <v>-0.2091819697171462</v>
      </c>
      <c r="T2961" s="64">
        <f>Tabela1[[#This Row],[real]]/Tabela1[[#This Row],[AV2]]</f>
        <v>0.93529711140578853</v>
      </c>
      <c r="U2961" s="168">
        <v>42772</v>
      </c>
      <c r="V2961" s="191" t="s">
        <v>4009</v>
      </c>
    </row>
    <row r="2962" spans="1:22" x14ac:dyDescent="0.2">
      <c r="A2962" s="65">
        <v>4159</v>
      </c>
      <c r="B2962" s="65" t="s">
        <v>2669</v>
      </c>
      <c r="C2962" s="65" t="s">
        <v>2670</v>
      </c>
      <c r="D2962" s="39"/>
      <c r="E2962" s="41">
        <v>2.6112958184777475</v>
      </c>
      <c r="F2962" s="116">
        <v>1998</v>
      </c>
      <c r="G29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2" s="39"/>
      <c r="I2962" s="41">
        <v>0.5</v>
      </c>
      <c r="J2962" s="23">
        <f>(Tabela1[[#This Row],[real]]-1)^3/Tabela1[[#This Row],[Z]]*0.00002</f>
        <v>1.6733463142709092E-4</v>
      </c>
      <c r="K2962" s="66">
        <v>2340.0332959089255</v>
      </c>
      <c r="L2962" s="66">
        <v>4011.0948963172577</v>
      </c>
      <c r="M2962" s="67">
        <v>42409</v>
      </c>
      <c r="N2962" s="22">
        <f>IF(Tabela1[[#This Row],[Entry]]=$B$1,Tabela1[[#This Row],[real]],Tabela1[[#This Row],[L2]]/Tabela1[[#This Row],[days2]])</f>
        <v>2.6602015664251688</v>
      </c>
      <c r="O2962" s="42">
        <f>IF(Tabela1[[#This Row],[Entry]]=$B$1,Tabela1[[#This Row],[real]],Tabela1[[#This Row],[L]]/($B$1-Tabela1[[#This Row],[Entry]]))</f>
        <v>2.6616422669656652</v>
      </c>
      <c r="P2962" s="115">
        <v>879.64510864246586</v>
      </c>
      <c r="Q2962" s="43">
        <f>MIN(500,$B$1-Tabela1[[#This Row],[Entry]])</f>
        <v>500</v>
      </c>
      <c r="R2962" s="559">
        <f>(0.25-Tabela1[[#This Row],[days]]/2000)*$L$2+(Tabela1[[#This Row],[days]]/2000+0.75)*(IF(Tabela1[[#This Row],[real]]&gt;Tabela1[[#This Row],[AV2]],0.4*Tabela1[[#This Row],[real]]+0.6*Tabela1[[#This Row],[AV2]],Tabela1[[#This Row],[AV2]]))</f>
        <v>2.6602015664251688</v>
      </c>
      <c r="S2962" s="42">
        <f>Tabela1[[#This Row],[real]]-Tabela1[[#This Row],[AV2]]</f>
        <v>-4.8905747947421307E-2</v>
      </c>
      <c r="T2962" s="64">
        <f>Tabela1[[#This Row],[real]]/Tabela1[[#This Row],[AV2]]</f>
        <v>0.98161577356969165</v>
      </c>
      <c r="U2962" s="168">
        <v>42771</v>
      </c>
      <c r="V2962" s="191" t="s">
        <v>4412</v>
      </c>
    </row>
    <row r="2963" spans="1:22" x14ac:dyDescent="0.2">
      <c r="A2963" s="65">
        <v>3300090</v>
      </c>
      <c r="B2963" s="65" t="s">
        <v>1337</v>
      </c>
      <c r="C2963" s="65" t="s">
        <v>1338</v>
      </c>
      <c r="D2963" s="39"/>
      <c r="E2963" s="41">
        <v>2.6293196523676428</v>
      </c>
      <c r="F2963" s="116">
        <v>2010</v>
      </c>
      <c r="G29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3" s="39"/>
      <c r="I2963" s="41">
        <v>0.47</v>
      </c>
      <c r="J2963" s="23">
        <f>(Tabela1[[#This Row],[real]]-1)^3/Tabela1[[#This Row],[Z]]*0.00002</f>
        <v>1.8405644324512091E-4</v>
      </c>
      <c r="K2963" s="66">
        <v>2359.9808258501926</v>
      </c>
      <c r="L2963" s="66">
        <v>4045.0208807591011</v>
      </c>
      <c r="M2963" s="67">
        <v>42409</v>
      </c>
      <c r="N2963" s="22">
        <f>IF(Tabela1[[#This Row],[Entry]]=$B$1,Tabela1[[#This Row],[real]],Tabela1[[#This Row],[L2]]/Tabela1[[#This Row],[days2]])</f>
        <v>2.6828783593104855</v>
      </c>
      <c r="O2963" s="42">
        <f>IF(Tabela1[[#This Row],[Entry]]=$B$1,Tabela1[[#This Row],[real]],Tabela1[[#This Row],[L]]/($B$1-Tabela1[[#This Row],[Entry]]))</f>
        <v>2.6841545326868621</v>
      </c>
      <c r="P2963" s="115">
        <v>879.64510864246586</v>
      </c>
      <c r="Q2963" s="43">
        <f>MIN(500,$B$1-Tabela1[[#This Row],[Entry]])</f>
        <v>500</v>
      </c>
      <c r="R2963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2.6828783593104855</v>
      </c>
      <c r="S2963" s="42">
        <f>Tabela1[[#This Row],[real]]-Tabela1[[#This Row],[AV2]]</f>
        <v>-5.3558706942842704E-2</v>
      </c>
      <c r="T2963" s="64">
        <f>Tabela1[[#This Row],[real]]/Tabela1[[#This Row],[AV2]]</f>
        <v>0.98003684857460049</v>
      </c>
      <c r="U2963" s="168">
        <v>42771</v>
      </c>
      <c r="V2963" s="191" t="s">
        <v>5199</v>
      </c>
    </row>
    <row r="2964" spans="1:22" x14ac:dyDescent="0.2">
      <c r="A2964" s="10">
        <v>37925</v>
      </c>
      <c r="B2964" s="10" t="s">
        <v>2562</v>
      </c>
      <c r="C2964" s="10" t="s">
        <v>2634</v>
      </c>
      <c r="E2964" s="21">
        <v>2.7168148531538687</v>
      </c>
      <c r="F2964" s="116">
        <v>2002</v>
      </c>
      <c r="G29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64" s="21">
        <v>0.62999999999999989</v>
      </c>
      <c r="J2964" s="23">
        <f>(Tabela1[[#This Row],[real]]-1)^3/Tabela1[[#This Row],[Z]]*0.00002</f>
        <v>1.6064226988651481E-4</v>
      </c>
      <c r="K2964" s="24">
        <v>2412.1366828277633</v>
      </c>
      <c r="L2964" s="66">
        <v>4126.5087310635572</v>
      </c>
      <c r="M2964" s="1">
        <v>42409</v>
      </c>
      <c r="N2964" s="22">
        <f>IF(Tabela1[[#This Row],[Entry]]=$B$1,Tabela1[[#This Row],[real]],Tabela1[[#This Row],[L2]]/Tabela1[[#This Row],[days2]])</f>
        <v>2.7421702901870879</v>
      </c>
      <c r="O2964" s="22">
        <f>IF(Tabela1[[#This Row],[Entry]]=$B$1,Tabela1[[#This Row],[real]],Tabela1[[#This Row],[L]]/($B$1-Tabela1[[#This Row],[Entry]]))</f>
        <v>2.7382274260541188</v>
      </c>
      <c r="P2964" s="35">
        <v>879.64510864246586</v>
      </c>
      <c r="Q2964" s="3">
        <f>MIN(500,$B$1-Tabela1[[#This Row],[Entry]])</f>
        <v>500</v>
      </c>
      <c r="R2964" s="21">
        <f>(0.25-Tabela1[[#This Row],[days]]/2000)*$L$2+(Tabela1[[#This Row],[days]]/2000+0.75)*(IF(Tabela1[[#This Row],[real]]&gt;Tabela1[[#This Row],[AV2]],0.4*Tabela1[[#This Row],[real]]+0.6*Tabela1[[#This Row],[AV2]],Tabela1[[#This Row],[AV2]]))</f>
        <v>2.7421702901870879</v>
      </c>
      <c r="S2964" s="22">
        <f>Tabela1[[#This Row],[real]]-Tabela1[[#This Row],[AV2]]</f>
        <v>-2.5355437033219186E-2</v>
      </c>
      <c r="T2964" s="47">
        <f>Tabela1[[#This Row],[real]]/Tabela1[[#This Row],[AV2]]</f>
        <v>0.99075351478937901</v>
      </c>
      <c r="U2964" s="168">
        <v>42771</v>
      </c>
      <c r="V2964" s="191" t="s">
        <v>4772</v>
      </c>
    </row>
    <row r="2965" spans="1:22" x14ac:dyDescent="0.2">
      <c r="A2965" s="65">
        <v>858175</v>
      </c>
      <c r="B2965" s="65" t="s">
        <v>1324</v>
      </c>
      <c r="C2965" s="65" t="s">
        <v>1325</v>
      </c>
      <c r="D2965" s="39"/>
      <c r="E2965" s="41">
        <v>2.8503070546135461</v>
      </c>
      <c r="F2965" s="116">
        <v>2007</v>
      </c>
      <c r="G29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5" s="39"/>
      <c r="I2965" s="41">
        <v>0.47</v>
      </c>
      <c r="J2965" s="23">
        <f>(Tabela1[[#This Row],[real]]-1)^3/Tabela1[[#This Row],[Z]]*0.00002</f>
        <v>2.6956503006560033E-4</v>
      </c>
      <c r="K2965" s="66">
        <v>2552.7973162373487</v>
      </c>
      <c r="L2965" s="66">
        <v>4365.9595611565892</v>
      </c>
      <c r="M2965" s="67">
        <v>42409</v>
      </c>
      <c r="N2965" s="22">
        <f>IF(Tabela1[[#This Row],[Entry]]=$B$1,Tabela1[[#This Row],[real]],Tabela1[[#This Row],[L2]]/Tabela1[[#This Row],[days2]])</f>
        <v>2.9020764069012066</v>
      </c>
      <c r="O2965" s="42">
        <f>IF(Tabela1[[#This Row],[Entry]]=$B$1,Tabela1[[#This Row],[real]],Tabela1[[#This Row],[L]]/($B$1-Tabela1[[#This Row],[Entry]]))</f>
        <v>2.8971198149678759</v>
      </c>
      <c r="P2965" s="115">
        <v>879.64510864246586</v>
      </c>
      <c r="Q2965" s="43">
        <f>MIN(500,$B$1-Tabela1[[#This Row],[Entry]])</f>
        <v>500</v>
      </c>
      <c r="R2965" s="41">
        <f>(0.25-Tabela1[[#This Row],[days]]/2000)*$L$2+(Tabela1[[#This Row],[days]]/2000+0.75)*(IF(Tabela1[[#This Row],[real]]&gt;Tabela1[[#This Row],[AV2]],0.4*Tabela1[[#This Row],[real]]+0.6*Tabela1[[#This Row],[AV2]],Tabela1[[#This Row],[AV2]]))</f>
        <v>2.9020764069012066</v>
      </c>
      <c r="S2965" s="42">
        <f>Tabela1[[#This Row],[real]]-Tabela1[[#This Row],[AV2]]</f>
        <v>-5.1769352287660553E-2</v>
      </c>
      <c r="T2965" s="64">
        <f>Tabela1[[#This Row],[real]]/Tabela1[[#This Row],[AV2]]</f>
        <v>0.98216127178300616</v>
      </c>
      <c r="U2965" s="168">
        <v>42771</v>
      </c>
      <c r="V2965" s="191" t="s">
        <v>5172</v>
      </c>
    </row>
    <row r="2966" spans="1:22" x14ac:dyDescent="0.2">
      <c r="A2966" s="65">
        <v>46366</v>
      </c>
      <c r="B2966" s="65" t="s">
        <v>2548</v>
      </c>
      <c r="C2966" s="65" t="s">
        <v>1326</v>
      </c>
      <c r="D2966" s="39"/>
      <c r="E2966" s="41">
        <v>2.9348223891342768</v>
      </c>
      <c r="F2966" s="116">
        <v>2003</v>
      </c>
      <c r="G29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6" s="39"/>
      <c r="I2966" s="41">
        <v>0.48</v>
      </c>
      <c r="J2966" s="23">
        <f>(Tabela1[[#This Row],[real]]-1)^3/Tabela1[[#This Row],[Z]]*0.00002</f>
        <v>3.0179502137439926E-4</v>
      </c>
      <c r="K2966" s="66">
        <v>2630.5620398545866</v>
      </c>
      <c r="L2966" s="66">
        <v>4496.4867978635248</v>
      </c>
      <c r="M2966" s="67">
        <v>42409</v>
      </c>
      <c r="N2966" s="22">
        <f>IF(Tabela1[[#This Row],[Entry]]=$B$1,Tabela1[[#This Row],[real]],Tabela1[[#This Row],[L2]]/Tabela1[[#This Row],[days2]])</f>
        <v>2.9904810633395855</v>
      </c>
      <c r="O2966" s="42">
        <f>IF(Tabela1[[#This Row],[Entry]]=$B$1,Tabela1[[#This Row],[real]],Tabela1[[#This Row],[L]]/($B$1-Tabela1[[#This Row],[Entry]]))</f>
        <v>2.9837337742956369</v>
      </c>
      <c r="P2966" s="115">
        <v>879.64510864246586</v>
      </c>
      <c r="Q2966" s="43">
        <f>MIN(500,$B$1-Tabela1[[#This Row],[Entry]])</f>
        <v>500</v>
      </c>
      <c r="R2966" s="41">
        <f>(0.25-Tabela1[[#This Row],[days]]/2000)*$L$2+(Tabela1[[#This Row],[days]]/2000+0.75)*(IF(Tabela1[[#This Row],[real]]&gt;Tabela1[[#This Row],[AV2]],0.4*Tabela1[[#This Row],[real]]+0.6*Tabela1[[#This Row],[AV2]],Tabela1[[#This Row],[AV2]]))</f>
        <v>2.9904810633395855</v>
      </c>
      <c r="S2966" s="42">
        <f>Tabela1[[#This Row],[real]]-Tabela1[[#This Row],[AV2]]</f>
        <v>-5.5658674205308678E-2</v>
      </c>
      <c r="T2966" s="64">
        <f>Tabela1[[#This Row],[real]]/Tabela1[[#This Row],[AV2]]</f>
        <v>0.98138805328425904</v>
      </c>
      <c r="U2966" s="168">
        <v>42771</v>
      </c>
      <c r="V2966" s="191" t="s">
        <v>4797</v>
      </c>
    </row>
    <row r="2967" spans="1:22" x14ac:dyDescent="0.2">
      <c r="A2967" s="65">
        <v>18672</v>
      </c>
      <c r="B2967" s="65" t="s">
        <v>2148</v>
      </c>
      <c r="C2967" s="65" t="s">
        <v>2149</v>
      </c>
      <c r="D2967" s="39"/>
      <c r="E2967" s="41">
        <v>2.9666762674658274</v>
      </c>
      <c r="F2967" s="116">
        <v>1982</v>
      </c>
      <c r="G29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7" s="39"/>
      <c r="I2967" s="41">
        <v>0.59999999999999987</v>
      </c>
      <c r="J2967" s="23">
        <f>(Tabela1[[#This Row],[real]]-1)^3/Tabela1[[#This Row],[Z]]*0.00002</f>
        <v>2.5355803438154652E-4</v>
      </c>
      <c r="K2967" s="66">
        <v>2630.4498970313821</v>
      </c>
      <c r="L2967" s="66">
        <v>4489.835164744678</v>
      </c>
      <c r="M2967" s="67">
        <v>42409</v>
      </c>
      <c r="N2967" s="22">
        <f>IF(Tabela1[[#This Row],[Entry]]=$B$1,Tabela1[[#This Row],[real]],Tabela1[[#This Row],[L2]]/Tabela1[[#This Row],[days2]])</f>
        <v>2.9903535768997673</v>
      </c>
      <c r="O2967" s="42">
        <f>IF(Tabela1[[#This Row],[Entry]]=$B$1,Tabela1[[#This Row],[real]],Tabela1[[#This Row],[L]]/($B$1-Tabela1[[#This Row],[Entry]]))</f>
        <v>2.9793199500628256</v>
      </c>
      <c r="P2967" s="115">
        <v>879.64510864246586</v>
      </c>
      <c r="Q2967" s="43">
        <f>MIN(500,$B$1-Tabela1[[#This Row],[Entry]])</f>
        <v>500</v>
      </c>
      <c r="R2967" s="41">
        <f>(0.25-Tabela1[[#This Row],[days]]/2000)*$L$2+(Tabela1[[#This Row],[days]]/2000+0.75)*(IF(Tabela1[[#This Row],[real]]&gt;Tabela1[[#This Row],[AV2]],0.4*Tabela1[[#This Row],[real]]+0.6*Tabela1[[#This Row],[AV2]],Tabela1[[#This Row],[AV2]]))</f>
        <v>2.9903535768997673</v>
      </c>
      <c r="S2967" s="42">
        <f>Tabela1[[#This Row],[real]]-Tabela1[[#This Row],[AV2]]</f>
        <v>-2.3677309433939975E-2</v>
      </c>
      <c r="T2967" s="64">
        <f>Tabela1[[#This Row],[real]]/Tabela1[[#This Row],[AV2]]</f>
        <v>0.99208210372952377</v>
      </c>
      <c r="U2967" s="172">
        <v>42771</v>
      </c>
      <c r="V2967" s="191" t="s">
        <v>5034</v>
      </c>
    </row>
    <row r="2968" spans="1:22" x14ac:dyDescent="0.2">
      <c r="A2968" s="65">
        <v>187569</v>
      </c>
      <c r="B2968" s="65" t="s">
        <v>1331</v>
      </c>
      <c r="C2968" s="65" t="s">
        <v>1332</v>
      </c>
      <c r="D2968" s="39"/>
      <c r="E2968" s="41">
        <v>2.8833466287827472</v>
      </c>
      <c r="F2968" s="116">
        <v>1994</v>
      </c>
      <c r="G29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8" s="39"/>
      <c r="I2968" s="41">
        <v>0.42999999999999994</v>
      </c>
      <c r="J2968" s="23">
        <f>(Tabela1[[#This Row],[real]]-1)^3/Tabela1[[#This Row],[Z]]*0.00002</f>
        <v>3.1070791531924446E-4</v>
      </c>
      <c r="K2968" s="66">
        <v>2595.8392816782139</v>
      </c>
      <c r="L2968" s="66">
        <v>4441.4177204914231</v>
      </c>
      <c r="M2968" s="67">
        <v>42409</v>
      </c>
      <c r="N2968" s="22">
        <f>IF(Tabela1[[#This Row],[Entry]]=$B$1,Tabela1[[#This Row],[real]],Tabela1[[#This Row],[L2]]/Tabela1[[#This Row],[days2]])</f>
        <v>2.9510074644583737</v>
      </c>
      <c r="O2968" s="42">
        <f>IF(Tabela1[[#This Row],[Entry]]=$B$1,Tabela1[[#This Row],[real]],Tabela1[[#This Row],[L]]/($B$1-Tabela1[[#This Row],[Entry]]))</f>
        <v>2.9471915862584095</v>
      </c>
      <c r="P2968" s="115">
        <v>879.64510864246586</v>
      </c>
      <c r="Q2968" s="43">
        <f>MIN(500,$B$1-Tabela1[[#This Row],[Entry]])</f>
        <v>500</v>
      </c>
      <c r="R2968" s="41">
        <f>(0.25-Tabela1[[#This Row],[days]]/2000)*$L$2+(Tabela1[[#This Row],[days]]/2000+0.75)*(IF(Tabela1[[#This Row],[real]]&gt;Tabela1[[#This Row],[AV2]],0.4*Tabela1[[#This Row],[real]]+0.6*Tabela1[[#This Row],[AV2]],Tabela1[[#This Row],[AV2]]))</f>
        <v>2.9510074644583737</v>
      </c>
      <c r="S2968" s="42">
        <f>Tabela1[[#This Row],[real]]-Tabela1[[#This Row],[AV2]]</f>
        <v>-6.7660835675626529E-2</v>
      </c>
      <c r="T2968" s="64">
        <f>Tabela1[[#This Row],[real]]/Tabela1[[#This Row],[AV2]]</f>
        <v>0.97707195373426647</v>
      </c>
      <c r="U2968" s="172">
        <v>42770</v>
      </c>
      <c r="V2968" s="191" t="s">
        <v>5162</v>
      </c>
    </row>
    <row r="2969" spans="1:22" x14ac:dyDescent="0.2">
      <c r="A2969" s="65">
        <v>4058733</v>
      </c>
      <c r="B2969" s="65" t="s">
        <v>1289</v>
      </c>
      <c r="C2969" s="65" t="s">
        <v>2598</v>
      </c>
      <c r="D2969" s="39"/>
      <c r="E2969" s="41">
        <v>2.6161976359972972</v>
      </c>
      <c r="F2969" s="116">
        <v>2012</v>
      </c>
      <c r="G29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69" s="39"/>
      <c r="I2969" s="41">
        <v>0.44999999999999996</v>
      </c>
      <c r="J2969" s="23">
        <f>(Tabela1[[#This Row],[real]]-1)^3/Tabela1[[#This Row],[Z]]*0.00002</f>
        <v>1.8762939726681835E-4</v>
      </c>
      <c r="K2969" s="66">
        <v>2347.0860340329696</v>
      </c>
      <c r="L2969" s="66">
        <v>4022.6612660822702</v>
      </c>
      <c r="M2969" s="67">
        <v>42409</v>
      </c>
      <c r="N2969" s="22">
        <f>IF(Tabela1[[#This Row],[Entry]]=$B$1,Tabela1[[#This Row],[real]],Tabela1[[#This Row],[L2]]/Tabela1[[#This Row],[days2]])</f>
        <v>2.6682192749928073</v>
      </c>
      <c r="O2969" s="42">
        <f>IF(Tabela1[[#This Row],[Entry]]=$B$1,Tabela1[[#This Row],[real]],Tabela1[[#This Row],[L]]/($B$1-Tabela1[[#This Row],[Entry]]))</f>
        <v>2.6693173630273859</v>
      </c>
      <c r="P2969" s="115">
        <v>879.64510864246586</v>
      </c>
      <c r="Q2969" s="43">
        <f>MIN(500,$B$1-Tabela1[[#This Row],[Entry]])</f>
        <v>500</v>
      </c>
      <c r="R2969" s="559">
        <f>(0.25-Tabela1[[#This Row],[days]]/2000)*$L$2+(Tabela1[[#This Row],[days]]/2000+0.75)*(IF(Tabela1[[#This Row],[real]]&gt;Tabela1[[#This Row],[AV2]],0.4*Tabela1[[#This Row],[real]]+0.6*Tabela1[[#This Row],[AV2]],Tabela1[[#This Row],[AV2]]))</f>
        <v>2.6682192749928073</v>
      </c>
      <c r="S2969" s="42">
        <f>Tabela1[[#This Row],[real]]-Tabela1[[#This Row],[AV2]]</f>
        <v>-5.2021638995510155E-2</v>
      </c>
      <c r="T2969" s="64">
        <f>Tabela1[[#This Row],[real]]/Tabela1[[#This Row],[AV2]]</f>
        <v>0.98050323694043084</v>
      </c>
      <c r="U2969" s="168">
        <v>42769</v>
      </c>
      <c r="V2969" s="191" t="s">
        <v>4181</v>
      </c>
    </row>
    <row r="2970" spans="1:22" x14ac:dyDescent="0.2">
      <c r="A2970" s="65">
        <v>8692</v>
      </c>
      <c r="B2970" s="65" t="s">
        <v>2413</v>
      </c>
      <c r="C2970" s="65" t="s">
        <v>1306</v>
      </c>
      <c r="D2970" s="39"/>
      <c r="E2970" s="41">
        <v>2.631237233916043</v>
      </c>
      <c r="F2970" s="116">
        <v>1994</v>
      </c>
      <c r="G29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0" s="39"/>
      <c r="I2970" s="41">
        <v>0.47</v>
      </c>
      <c r="J2970" s="23">
        <f>(Tabela1[[#This Row],[real]]-1)^3/Tabela1[[#This Row],[Z]]*0.00002</f>
        <v>1.8470706840957699E-4</v>
      </c>
      <c r="K2970" s="66">
        <v>2359.7340054334873</v>
      </c>
      <c r="L2970" s="66">
        <v>4043.6873083652313</v>
      </c>
      <c r="M2970" s="67">
        <v>42409</v>
      </c>
      <c r="N2970" s="22">
        <f>IF(Tabela1[[#This Row],[Entry]]=$B$1,Tabela1[[#This Row],[real]],Tabela1[[#This Row],[L2]]/Tabela1[[#This Row],[days2]])</f>
        <v>2.6825977684059485</v>
      </c>
      <c r="O2970" s="42">
        <f>IF(Tabela1[[#This Row],[Entry]]=$B$1,Tabela1[[#This Row],[real]],Tabela1[[#This Row],[L]]/($B$1-Tabela1[[#This Row],[Entry]]))</f>
        <v>2.6832696140446126</v>
      </c>
      <c r="P2970" s="115">
        <v>879.64510864246586</v>
      </c>
      <c r="Q2970" s="43">
        <f>MIN(500,$B$1-Tabela1[[#This Row],[Entry]])</f>
        <v>500</v>
      </c>
      <c r="R297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2.6825977684059485</v>
      </c>
      <c r="S2970" s="42">
        <f>Tabela1[[#This Row],[real]]-Tabela1[[#This Row],[AV2]]</f>
        <v>-5.1360534489905518E-2</v>
      </c>
      <c r="T2970" s="64">
        <f>Tabela1[[#This Row],[real]]/Tabela1[[#This Row],[AV2]]</f>
        <v>0.98085417981972567</v>
      </c>
      <c r="U2970" s="168">
        <v>42769</v>
      </c>
      <c r="V2970" s="191" t="s">
        <v>4901</v>
      </c>
    </row>
    <row r="2971" spans="1:22" x14ac:dyDescent="0.2">
      <c r="A2971" s="65">
        <v>82707</v>
      </c>
      <c r="B2971" s="65" t="s">
        <v>1304</v>
      </c>
      <c r="C2971" s="65" t="s">
        <v>1305</v>
      </c>
      <c r="D2971" s="39"/>
      <c r="E2971" s="41">
        <v>2.6359927336186368</v>
      </c>
      <c r="F2971" s="116">
        <v>1994</v>
      </c>
      <c r="G29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1" s="39"/>
      <c r="I2971" s="41">
        <v>0.48</v>
      </c>
      <c r="J2971" s="23">
        <f>(Tabela1[[#This Row],[real]]-1)^3/Tabela1[[#This Row],[Z]]*0.00002</f>
        <v>1.824453796223827E-4</v>
      </c>
      <c r="K2971" s="66">
        <v>2362.7162167205156</v>
      </c>
      <c r="L2971" s="66">
        <v>4048.8888854925431</v>
      </c>
      <c r="M2971" s="67">
        <v>42409</v>
      </c>
      <c r="N2971" s="22">
        <f>IF(Tabela1[[#This Row],[Entry]]=$B$1,Tabela1[[#This Row],[real]],Tabela1[[#This Row],[L2]]/Tabela1[[#This Row],[days2]])</f>
        <v>2.6859880121050592</v>
      </c>
      <c r="O2971" s="42">
        <f>IF(Tabela1[[#This Row],[Entry]]=$B$1,Tabela1[[#This Row],[real]],Tabela1[[#This Row],[L]]/($B$1-Tabela1[[#This Row],[Entry]]))</f>
        <v>2.6867212246134993</v>
      </c>
      <c r="P2971" s="115">
        <v>879.64510864246586</v>
      </c>
      <c r="Q2971" s="43">
        <f>MIN(500,$B$1-Tabela1[[#This Row],[Entry]])</f>
        <v>500</v>
      </c>
      <c r="R297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2.6859880121050592</v>
      </c>
      <c r="S2971" s="42">
        <f>Tabela1[[#This Row],[real]]-Tabela1[[#This Row],[AV2]]</f>
        <v>-4.9995278486422379E-2</v>
      </c>
      <c r="T2971" s="64">
        <f>Tabela1[[#This Row],[real]]/Tabela1[[#This Row],[AV2]]</f>
        <v>0.9813866337969096</v>
      </c>
      <c r="U2971" s="172">
        <v>42769</v>
      </c>
      <c r="V2971" s="191" t="s">
        <v>4321</v>
      </c>
    </row>
    <row r="2972" spans="1:22" x14ac:dyDescent="0.2">
      <c r="A2972" s="65">
        <v>4613429</v>
      </c>
      <c r="B2972" s="65" t="s">
        <v>1286</v>
      </c>
      <c r="C2972" s="65" t="s">
        <v>1286</v>
      </c>
      <c r="D2972" s="39"/>
      <c r="E2972" s="41">
        <v>2.6529288990750164</v>
      </c>
      <c r="F2972" s="116">
        <v>2013</v>
      </c>
      <c r="G29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2" s="39"/>
      <c r="I2972" s="41">
        <v>0.49</v>
      </c>
      <c r="J2972" s="23">
        <f>(Tabela1[[#This Row],[real]]-1)^3/Tabela1[[#This Row],[Z]]*0.00002</f>
        <v>1.8433017435294199E-4</v>
      </c>
      <c r="K2972" s="66">
        <v>2374.8585102269767</v>
      </c>
      <c r="L2972" s="66">
        <v>4068.2987605438771</v>
      </c>
      <c r="M2972" s="67">
        <v>42409</v>
      </c>
      <c r="N2972" s="22">
        <f>IF(Tabela1[[#This Row],[Entry]]=$B$1,Tabela1[[#This Row],[real]],Tabela1[[#This Row],[L2]]/Tabela1[[#This Row],[days2]])</f>
        <v>2.699791639712561</v>
      </c>
      <c r="O2972" s="42">
        <f>IF(Tabela1[[#This Row],[Entry]]=$B$1,Tabela1[[#This Row],[real]],Tabela1[[#This Row],[L]]/($B$1-Tabela1[[#This Row],[Entry]]))</f>
        <v>2.6996010355301108</v>
      </c>
      <c r="P2972" s="115">
        <v>879.64510864246586</v>
      </c>
      <c r="Q2972" s="43">
        <f>MIN(500,$B$1-Tabela1[[#This Row],[Entry]])</f>
        <v>500</v>
      </c>
      <c r="R2972" s="559">
        <f>(0.25-Tabela1[[#This Row],[days]]/2000)*$L$2+(Tabela1[[#This Row],[days]]/2000+0.75)*(IF(Tabela1[[#This Row],[real]]&gt;Tabela1[[#This Row],[AV2]],0.4*Tabela1[[#This Row],[real]]+0.6*Tabela1[[#This Row],[AV2]],Tabela1[[#This Row],[AV2]]))</f>
        <v>2.699791639712561</v>
      </c>
      <c r="S2972" s="42">
        <f>Tabela1[[#This Row],[real]]-Tabela1[[#This Row],[AV2]]</f>
        <v>-4.6862740637544587E-2</v>
      </c>
      <c r="T2972" s="64">
        <f>Tabela1[[#This Row],[real]]/Tabela1[[#This Row],[AV2]]</f>
        <v>0.98264208987530088</v>
      </c>
      <c r="U2972" s="168">
        <v>42769</v>
      </c>
      <c r="V2972" s="191" t="s">
        <v>4254</v>
      </c>
    </row>
    <row r="2973" spans="1:22" x14ac:dyDescent="0.2">
      <c r="A2973" s="10">
        <v>1094980</v>
      </c>
      <c r="B2973" s="10" t="s">
        <v>3807</v>
      </c>
      <c r="C2973" s="10" t="s">
        <v>585</v>
      </c>
      <c r="E2973" s="21">
        <v>2.7993126273227329</v>
      </c>
      <c r="F2973" s="116">
        <v>1958</v>
      </c>
      <c r="G29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73" s="21">
        <v>0.48</v>
      </c>
      <c r="J2973" s="23">
        <f>(Tabela1[[#This Row],[real]]-1)^3/Tabela1[[#This Row],[Z]]*0.00002</f>
        <v>2.4272172036044414E-4</v>
      </c>
      <c r="K2973" s="24">
        <v>2584.2481452240527</v>
      </c>
      <c r="L2973" s="66">
        <v>4456.2931983008002</v>
      </c>
      <c r="M2973" s="1">
        <v>42409</v>
      </c>
      <c r="N2973" s="22">
        <f>IF(Tabela1[[#This Row],[Entry]]=$B$1,Tabela1[[#This Row],[real]],Tabela1[[#This Row],[L2]]/Tabela1[[#This Row],[days2]])</f>
        <v>2.9378304043687091</v>
      </c>
      <c r="O2973" s="22">
        <f>IF(Tabela1[[#This Row],[Entry]]=$B$1,Tabela1[[#This Row],[real]],Tabela1[[#This Row],[L]]/($B$1-Tabela1[[#This Row],[Entry]]))</f>
        <v>2.9570625071670871</v>
      </c>
      <c r="P2973" s="35">
        <v>879.64510864246586</v>
      </c>
      <c r="Q2973" s="3">
        <f>MIN(500,$B$1-Tabela1[[#This Row],[Entry]])</f>
        <v>500</v>
      </c>
      <c r="R2973" s="21">
        <f>(0.25-Tabela1[[#This Row],[days]]/2000)*$L$2+(Tabela1[[#This Row],[days]]/2000+0.75)*(IF(Tabela1[[#This Row],[real]]&gt;Tabela1[[#This Row],[AV2]],0.4*Tabela1[[#This Row],[real]]+0.6*Tabela1[[#This Row],[AV2]],Tabela1[[#This Row],[AV2]]))</f>
        <v>2.9378304043687091</v>
      </c>
      <c r="S2973" s="22">
        <f>Tabela1[[#This Row],[real]]-Tabela1[[#This Row],[AV2]]</f>
        <v>-0.13851777704597623</v>
      </c>
      <c r="T2973" s="47">
        <f>Tabela1[[#This Row],[real]]/Tabela1[[#This Row],[AV2]]</f>
        <v>0.95285031537559384</v>
      </c>
      <c r="U2973" s="168">
        <v>42769</v>
      </c>
      <c r="V2973" s="191" t="s">
        <v>4268</v>
      </c>
    </row>
    <row r="2974" spans="1:22" x14ac:dyDescent="0.2">
      <c r="A2974" s="65">
        <v>3783029</v>
      </c>
      <c r="B2974" s="65" t="s">
        <v>2657</v>
      </c>
      <c r="C2974" s="65" t="s">
        <v>1300</v>
      </c>
      <c r="D2974" s="39"/>
      <c r="E2974" s="41">
        <v>2.8055011059635531</v>
      </c>
      <c r="F2974" s="116">
        <v>2011</v>
      </c>
      <c r="G29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4" s="39"/>
      <c r="I2974" s="41">
        <v>0.48</v>
      </c>
      <c r="J2974" s="23">
        <f>(Tabela1[[#This Row],[real]]-1)^3/Tabela1[[#This Row],[Z]]*0.00002</f>
        <v>2.4523476383924846E-4</v>
      </c>
      <c r="K2974" s="66">
        <v>2509.1671887947386</v>
      </c>
      <c r="L2974" s="66">
        <v>4292.4540989241023</v>
      </c>
      <c r="M2974" s="67">
        <v>42409</v>
      </c>
      <c r="N2974" s="22">
        <f>IF(Tabela1[[#This Row],[Entry]]=$B$1,Tabela1[[#This Row],[real]],Tabela1[[#This Row],[L2]]/Tabela1[[#This Row],[days2]])</f>
        <v>2.852476713781849</v>
      </c>
      <c r="O2974" s="42">
        <f>IF(Tabela1[[#This Row],[Entry]]=$B$1,Tabela1[[#This Row],[real]],Tabela1[[#This Row],[L]]/($B$1-Tabela1[[#This Row],[Entry]]))</f>
        <v>2.8483437949065045</v>
      </c>
      <c r="P2974" s="115">
        <v>879.64510864246586</v>
      </c>
      <c r="Q2974" s="43">
        <f>MIN(500,$B$1-Tabela1[[#This Row],[Entry]])</f>
        <v>500</v>
      </c>
      <c r="R2974" s="41">
        <f>(0.25-Tabela1[[#This Row],[days]]/2000)*$L$2+(Tabela1[[#This Row],[days]]/2000+0.75)*(IF(Tabela1[[#This Row],[real]]&gt;Tabela1[[#This Row],[AV2]],0.4*Tabela1[[#This Row],[real]]+0.6*Tabela1[[#This Row],[AV2]],Tabela1[[#This Row],[AV2]]))</f>
        <v>2.852476713781849</v>
      </c>
      <c r="S2974" s="42">
        <f>Tabela1[[#This Row],[real]]-Tabela1[[#This Row],[AV2]]</f>
        <v>-4.6975607818295906E-2</v>
      </c>
      <c r="T2974" s="64">
        <f>Tabela1[[#This Row],[real]]/Tabela1[[#This Row],[AV2]]</f>
        <v>0.98353164196176202</v>
      </c>
      <c r="U2974" s="168">
        <v>42769</v>
      </c>
      <c r="V2974" s="191" t="s">
        <v>5178</v>
      </c>
    </row>
    <row r="2975" spans="1:22" x14ac:dyDescent="0.2">
      <c r="A2975" s="65">
        <v>11908</v>
      </c>
      <c r="B2975" s="65" t="s">
        <v>1250</v>
      </c>
      <c r="C2975" s="65" t="s">
        <v>1251</v>
      </c>
      <c r="D2975" s="39"/>
      <c r="E2975" s="41">
        <v>2.8651635643256728</v>
      </c>
      <c r="F2975" s="116">
        <v>1996</v>
      </c>
      <c r="G29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5" s="39"/>
      <c r="I2975" s="41">
        <v>0.49</v>
      </c>
      <c r="J2975" s="23">
        <f>(Tabela1[[#This Row],[real]]-1)^3/Tabela1[[#This Row],[Z]]*0.00002</f>
        <v>2.6484067409261286E-4</v>
      </c>
      <c r="K2975" s="66">
        <v>2562.3907818951652</v>
      </c>
      <c r="L2975" s="66">
        <v>4381.2491782366305</v>
      </c>
      <c r="M2975" s="67">
        <v>42409</v>
      </c>
      <c r="N2975" s="22">
        <f>IF(Tabela1[[#This Row],[Entry]]=$B$1,Tabela1[[#This Row],[real]],Tabela1[[#This Row],[L2]]/Tabela1[[#This Row],[days2]])</f>
        <v>2.9129824706802934</v>
      </c>
      <c r="O2975" s="42">
        <f>IF(Tabela1[[#This Row],[Entry]]=$B$1,Tabela1[[#This Row],[real]],Tabela1[[#This Row],[L]]/($B$1-Tabela1[[#This Row],[Entry]]))</f>
        <v>2.9072655462751364</v>
      </c>
      <c r="P2975" s="115">
        <v>879.64510864246586</v>
      </c>
      <c r="Q2975" s="43">
        <f>MIN(500,$B$1-Tabela1[[#This Row],[Entry]])</f>
        <v>500</v>
      </c>
      <c r="R2975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2.9129824706802934</v>
      </c>
      <c r="S2975" s="42">
        <f>Tabela1[[#This Row],[real]]-Tabela1[[#This Row],[AV2]]</f>
        <v>-4.7818906354620605E-2</v>
      </c>
      <c r="T2975" s="64">
        <f>Tabela1[[#This Row],[real]]/Tabela1[[#This Row],[AV2]]</f>
        <v>0.9835842107407351</v>
      </c>
      <c r="U2975" s="168">
        <v>42769</v>
      </c>
      <c r="V2975" s="191" t="s">
        <v>4903</v>
      </c>
    </row>
    <row r="2976" spans="1:22" x14ac:dyDescent="0.2">
      <c r="A2976" s="65">
        <v>4490847</v>
      </c>
      <c r="B2976" s="65" t="s">
        <v>1318</v>
      </c>
      <c r="C2976" s="65" t="s">
        <v>1319</v>
      </c>
      <c r="D2976" s="39"/>
      <c r="E2976" s="41">
        <v>2.8752043425967884</v>
      </c>
      <c r="F2976" s="116">
        <v>2013</v>
      </c>
      <c r="G29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6" s="39"/>
      <c r="I2976" s="41">
        <v>0.47</v>
      </c>
      <c r="J2976" s="23">
        <f>(Tabela1[[#This Row],[real]]-1)^3/Tabela1[[#This Row],[Z]]*0.00002</f>
        <v>2.8059371428557257E-4</v>
      </c>
      <c r="K2976" s="66">
        <v>2575.7479908454334</v>
      </c>
      <c r="L2976" s="66">
        <v>4404.6410369936966</v>
      </c>
      <c r="M2976" s="67">
        <v>42409</v>
      </c>
      <c r="N2976" s="22">
        <f>IF(Tabela1[[#This Row],[Entry]]=$B$1,Tabela1[[#This Row],[real]],Tabela1[[#This Row],[L2]]/Tabela1[[#This Row],[days2]])</f>
        <v>2.9281672410144135</v>
      </c>
      <c r="O2976" s="42">
        <f>IF(Tabela1[[#This Row],[Entry]]=$B$1,Tabela1[[#This Row],[real]],Tabela1[[#This Row],[L]]/($B$1-Tabela1[[#This Row],[Entry]]))</f>
        <v>2.9227876821457839</v>
      </c>
      <c r="P2976" s="115">
        <v>879.64510864246586</v>
      </c>
      <c r="Q2976" s="43">
        <f>MIN(500,$B$1-Tabela1[[#This Row],[Entry]])</f>
        <v>500</v>
      </c>
      <c r="R2976" s="41">
        <f>(0.25-Tabela1[[#This Row],[days]]/2000)*$L$2+(Tabela1[[#This Row],[days]]/2000+0.75)*(IF(Tabela1[[#This Row],[real]]&gt;Tabela1[[#This Row],[AV2]],0.4*Tabela1[[#This Row],[real]]+0.6*Tabela1[[#This Row],[AV2]],Tabela1[[#This Row],[AV2]]))</f>
        <v>2.9281672410144135</v>
      </c>
      <c r="S2976" s="42">
        <f>Tabela1[[#This Row],[real]]-Tabela1[[#This Row],[AV2]]</f>
        <v>-5.2962898417625137E-2</v>
      </c>
      <c r="T2976" s="64">
        <f>Tabela1[[#This Row],[real]]/Tabela1[[#This Row],[AV2]]</f>
        <v>0.98191261152171172</v>
      </c>
      <c r="U2976" s="168">
        <v>42769</v>
      </c>
      <c r="V2976" s="191" t="s">
        <v>4694</v>
      </c>
    </row>
    <row r="2977" spans="1:22" x14ac:dyDescent="0.2">
      <c r="A2977" s="65">
        <v>44339</v>
      </c>
      <c r="B2977" s="65" t="s">
        <v>1298</v>
      </c>
      <c r="C2977" s="65" t="s">
        <v>1299</v>
      </c>
      <c r="D2977" s="39"/>
      <c r="E2977" s="41">
        <v>2.9456225126912408</v>
      </c>
      <c r="F2977" s="116">
        <v>2002</v>
      </c>
      <c r="G29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7" s="39"/>
      <c r="I2977" s="41">
        <v>0.5</v>
      </c>
      <c r="J2977" s="23">
        <f>(Tabela1[[#This Row],[real]]-1)^3/Tabela1[[#This Row],[Z]]*0.00002</f>
        <v>2.9460203318614988E-4</v>
      </c>
      <c r="K2977" s="66">
        <v>2634.6500608815131</v>
      </c>
      <c r="L2977" s="66">
        <v>4501.993381564097</v>
      </c>
      <c r="M2977" s="67">
        <v>42409</v>
      </c>
      <c r="N2977" s="22">
        <f>IF(Tabela1[[#This Row],[Entry]]=$B$1,Tabela1[[#This Row],[real]],Tabela1[[#This Row],[L2]]/Tabela1[[#This Row],[days2]])</f>
        <v>2.9951284159898326</v>
      </c>
      <c r="O2977" s="42">
        <f>IF(Tabela1[[#This Row],[Entry]]=$B$1,Tabela1[[#This Row],[real]],Tabela1[[#This Row],[L]]/($B$1-Tabela1[[#This Row],[Entry]]))</f>
        <v>2.9873877780783658</v>
      </c>
      <c r="P2977" s="115">
        <v>879.64510864246586</v>
      </c>
      <c r="Q2977" s="43">
        <f>MIN(500,$B$1-Tabela1[[#This Row],[Entry]])</f>
        <v>500</v>
      </c>
      <c r="R2977" s="41">
        <f>(0.25-Tabela1[[#This Row],[days]]/2000)*$L$2+(Tabela1[[#This Row],[days]]/2000+0.75)*(IF(Tabela1[[#This Row],[real]]&gt;Tabela1[[#This Row],[AV2]],0.4*Tabela1[[#This Row],[real]]+0.6*Tabela1[[#This Row],[AV2]],Tabela1[[#This Row],[AV2]]))</f>
        <v>2.9951284159898326</v>
      </c>
      <c r="S2977" s="42">
        <f>Tabela1[[#This Row],[real]]-Tabela1[[#This Row],[AV2]]</f>
        <v>-4.9505903298591836E-2</v>
      </c>
      <c r="T2977" s="64">
        <f>Tabela1[[#This Row],[real]]/Tabela1[[#This Row],[AV2]]</f>
        <v>0.98347119174112907</v>
      </c>
      <c r="U2977" s="168">
        <v>42769</v>
      </c>
      <c r="V2977" s="191" t="s">
        <v>3974</v>
      </c>
    </row>
    <row r="2978" spans="1:22" x14ac:dyDescent="0.2">
      <c r="A2978" s="10">
        <v>4450647</v>
      </c>
      <c r="B2978" s="10" t="s">
        <v>1310</v>
      </c>
      <c r="C2978" s="10" t="s">
        <v>1311</v>
      </c>
      <c r="E2978" s="21">
        <v>2.9722107289744324</v>
      </c>
      <c r="F2978" s="116">
        <v>2013</v>
      </c>
      <c r="G29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78" s="21">
        <v>0.51</v>
      </c>
      <c r="J2978" s="23">
        <f>(Tabela1[[#This Row],[real]]-1)^3/Tabela1[[#This Row],[Z]]*0.00002</f>
        <v>3.0082904898477356E-4</v>
      </c>
      <c r="K2978" s="24">
        <v>2655.6814760762854</v>
      </c>
      <c r="L2978" s="66">
        <v>4536.942190747257</v>
      </c>
      <c r="M2978" s="1">
        <v>42409</v>
      </c>
      <c r="N2978" s="22">
        <f>IF(Tabela1[[#This Row],[Entry]]=$B$1,Tabela1[[#This Row],[real]],Tabela1[[#This Row],[L2]]/Tabela1[[#This Row],[days2]])</f>
        <v>3.0190373935856152</v>
      </c>
      <c r="O2978" s="22">
        <f>IF(Tabela1[[#This Row],[Entry]]=$B$1,Tabela1[[#This Row],[real]],Tabela1[[#This Row],[L]]/($B$1-Tabela1[[#This Row],[Entry]]))</f>
        <v>3.0105787596199449</v>
      </c>
      <c r="P2978" s="35">
        <v>879.64510864246586</v>
      </c>
      <c r="Q2978" s="3">
        <f>MIN(500,$B$1-Tabela1[[#This Row],[Entry]])</f>
        <v>500</v>
      </c>
      <c r="R2978" s="21">
        <f>(0.25-Tabela1[[#This Row],[days]]/2000)*$L$2+(Tabela1[[#This Row],[days]]/2000+0.75)*(IF(Tabela1[[#This Row],[real]]&gt;Tabela1[[#This Row],[AV2]],0.4*Tabela1[[#This Row],[real]]+0.6*Tabela1[[#This Row],[AV2]],Tabela1[[#This Row],[AV2]]))</f>
        <v>3.0190373935856152</v>
      </c>
      <c r="S2978" s="22">
        <f>Tabela1[[#This Row],[real]]-Tabela1[[#This Row],[AV2]]</f>
        <v>-4.6826664611182789E-2</v>
      </c>
      <c r="T2978" s="47">
        <f>Tabela1[[#This Row],[real]]/Tabela1[[#This Row],[AV2]]</f>
        <v>0.98448953805253525</v>
      </c>
      <c r="U2978" s="168">
        <v>42769</v>
      </c>
      <c r="V2978" s="191" t="s">
        <v>4251</v>
      </c>
    </row>
    <row r="2979" spans="1:22" x14ac:dyDescent="0.2">
      <c r="A2979" s="65">
        <v>5099760</v>
      </c>
      <c r="B2979" s="65" t="s">
        <v>503</v>
      </c>
      <c r="C2979" s="65" t="s">
        <v>503</v>
      </c>
      <c r="D2979" s="39"/>
      <c r="E2979" s="41">
        <v>3.0162809461650402</v>
      </c>
      <c r="F2979" s="116">
        <v>2014</v>
      </c>
      <c r="G29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79" s="39"/>
      <c r="I2979" s="41">
        <v>0.44999999999999996</v>
      </c>
      <c r="J2979" s="23">
        <f>(Tabela1[[#This Row],[real]]-1)^3/Tabela1[[#This Row],[Z]]*0.00002</f>
        <v>3.6430960376916286E-4</v>
      </c>
      <c r="K2979" s="66">
        <v>2796.0099107031992</v>
      </c>
      <c r="L2979" s="66">
        <v>4814.7382180987897</v>
      </c>
      <c r="M2979" s="67">
        <v>42409</v>
      </c>
      <c r="N2979" s="22">
        <f>IF(Tabela1[[#This Row],[Entry]]=$B$1,Tabela1[[#This Row],[real]],Tabela1[[#This Row],[L2]]/Tabela1[[#This Row],[days2]])</f>
        <v>3.1785658593818717</v>
      </c>
      <c r="O2979" s="42">
        <f>IF(Tabela1[[#This Row],[Entry]]=$B$1,Tabela1[[#This Row],[real]],Tabela1[[#This Row],[L]]/($B$1-Tabela1[[#This Row],[Entry]]))</f>
        <v>3.1949158713329728</v>
      </c>
      <c r="P2979" s="115">
        <v>879.64510864246586</v>
      </c>
      <c r="Q2979" s="43">
        <f>MIN(500,$B$1-Tabela1[[#This Row],[Entry]])</f>
        <v>500</v>
      </c>
      <c r="R2979" s="41">
        <f>(0.25-Tabela1[[#This Row],[days]]/2000)*$L$2+(Tabela1[[#This Row],[days]]/2000+0.75)*(IF(Tabela1[[#This Row],[real]]&gt;Tabela1[[#This Row],[AV2]],0.4*Tabela1[[#This Row],[real]]+0.6*Tabela1[[#This Row],[AV2]],Tabela1[[#This Row],[AV2]]))</f>
        <v>3.1785658593818717</v>
      </c>
      <c r="S2979" s="42">
        <f>Tabela1[[#This Row],[real]]-Tabela1[[#This Row],[AV2]]</f>
        <v>-0.16228491321683158</v>
      </c>
      <c r="T2979" s="64">
        <f>Tabela1[[#This Row],[real]]/Tabela1[[#This Row],[AV2]]</f>
        <v>0.94894398279090852</v>
      </c>
      <c r="U2979" s="168">
        <v>42769</v>
      </c>
      <c r="V2979" s="191" t="s">
        <v>3938</v>
      </c>
    </row>
    <row r="2980" spans="1:22" x14ac:dyDescent="0.2">
      <c r="A2980" s="65">
        <v>120692</v>
      </c>
      <c r="B2980" s="65" t="s">
        <v>1316</v>
      </c>
      <c r="C2980" s="65" t="s">
        <v>1317</v>
      </c>
      <c r="D2980" s="39"/>
      <c r="E2980" s="41">
        <v>3.044061673931334</v>
      </c>
      <c r="F2980" s="116">
        <v>1999</v>
      </c>
      <c r="G29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0" s="39"/>
      <c r="I2980" s="41">
        <v>0.47</v>
      </c>
      <c r="J2980" s="23">
        <f>(Tabela1[[#This Row],[real]]-1)^3/Tabela1[[#This Row],[Z]]*0.00002</f>
        <v>3.6342443474631099E-4</v>
      </c>
      <c r="K2980" s="66">
        <v>2735.8890606009786</v>
      </c>
      <c r="L2980" s="66">
        <v>4674.7632968566841</v>
      </c>
      <c r="M2980" s="67">
        <v>42409</v>
      </c>
      <c r="N2980" s="22">
        <f>IF(Tabela1[[#This Row],[Entry]]=$B$1,Tabela1[[#This Row],[real]],Tabela1[[#This Row],[L2]]/Tabela1[[#This Row],[days2]])</f>
        <v>3.1102191482917552</v>
      </c>
      <c r="O2980" s="42">
        <f>IF(Tabela1[[#This Row],[Entry]]=$B$1,Tabela1[[#This Row],[real]],Tabela1[[#This Row],[L]]/($B$1-Tabela1[[#This Row],[Entry]]))</f>
        <v>3.1020327119155171</v>
      </c>
      <c r="P2980" s="115">
        <v>879.64510864246586</v>
      </c>
      <c r="Q2980" s="43">
        <f>MIN(500,$B$1-Tabela1[[#This Row],[Entry]])</f>
        <v>500</v>
      </c>
      <c r="R2980" s="41">
        <f>(0.25-Tabela1[[#This Row],[days]]/2000)*$L$2+(Tabela1[[#This Row],[days]]/2000+0.75)*(IF(Tabela1[[#This Row],[real]]&gt;Tabela1[[#This Row],[AV2]],0.4*Tabela1[[#This Row],[real]]+0.6*Tabela1[[#This Row],[AV2]],Tabela1[[#This Row],[AV2]]))</f>
        <v>3.1102191482917552</v>
      </c>
      <c r="S2980" s="42">
        <f>Tabela1[[#This Row],[real]]-Tabela1[[#This Row],[AV2]]</f>
        <v>-6.6157474360421187E-2</v>
      </c>
      <c r="T2980" s="64">
        <f>Tabela1[[#This Row],[real]]/Tabela1[[#This Row],[AV2]]</f>
        <v>0.97872899908138067</v>
      </c>
      <c r="U2980" s="168">
        <v>42769</v>
      </c>
      <c r="V2980" s="191" t="s">
        <v>5061</v>
      </c>
    </row>
    <row r="2981" spans="1:22" x14ac:dyDescent="0.2">
      <c r="A2981" s="65">
        <v>34680</v>
      </c>
      <c r="B2981" s="65" t="s">
        <v>2183</v>
      </c>
      <c r="C2981" s="65" t="s">
        <v>2184</v>
      </c>
      <c r="D2981" s="39"/>
      <c r="E2981" s="41">
        <v>2.6414295870849949</v>
      </c>
      <c r="F2981" s="116">
        <v>1987</v>
      </c>
      <c r="G29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1" s="39"/>
      <c r="I2981" s="41">
        <v>0.51</v>
      </c>
      <c r="J2981" s="23">
        <f>(Tabela1[[#This Row],[real]]-1)^3/Tabela1[[#This Row],[Z]]*0.00002</f>
        <v>1.7343094550163572E-4</v>
      </c>
      <c r="K2981" s="66">
        <v>2367.3580818606665</v>
      </c>
      <c r="L2981" s="66">
        <v>4057.3799487687884</v>
      </c>
      <c r="M2981" s="67">
        <v>42409</v>
      </c>
      <c r="N2981" s="22">
        <f>IF(Tabela1[[#This Row],[Entry]]=$B$1,Tabela1[[#This Row],[real]],Tabela1[[#This Row],[L2]]/Tabela1[[#This Row],[days2]])</f>
        <v>2.6912649869833878</v>
      </c>
      <c r="O2981" s="42">
        <f>IF(Tabela1[[#This Row],[Entry]]=$B$1,Tabela1[[#This Row],[real]],Tabela1[[#This Row],[L]]/($B$1-Tabela1[[#This Row],[Entry]]))</f>
        <v>2.6923556395280612</v>
      </c>
      <c r="P2981" s="115">
        <v>879.64510864246586</v>
      </c>
      <c r="Q2981" s="43">
        <f>MIN(500,$B$1-Tabela1[[#This Row],[Entry]])</f>
        <v>500</v>
      </c>
      <c r="R298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2.6912649869833878</v>
      </c>
      <c r="S2981" s="42">
        <f>Tabela1[[#This Row],[real]]-Tabela1[[#This Row],[AV2]]</f>
        <v>-4.9835399898392918E-2</v>
      </c>
      <c r="T2981" s="64">
        <f>Tabela1[[#This Row],[real]]/Tabela1[[#This Row],[AV2]]</f>
        <v>0.98148253697074517</v>
      </c>
      <c r="U2981" s="168">
        <v>42768</v>
      </c>
      <c r="V2981" s="191" t="s">
        <v>4528</v>
      </c>
    </row>
    <row r="2982" spans="1:22" x14ac:dyDescent="0.2">
      <c r="A2982" s="65">
        <v>184392</v>
      </c>
      <c r="B2982" s="65" t="s">
        <v>2310</v>
      </c>
      <c r="C2982" s="65" t="s">
        <v>2127</v>
      </c>
      <c r="D2982" s="39"/>
      <c r="E2982" s="41">
        <v>2.8191599202081257</v>
      </c>
      <c r="F2982" s="116">
        <v>1984</v>
      </c>
      <c r="G29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2" s="39"/>
      <c r="I2982" s="41">
        <v>0.61999999999999988</v>
      </c>
      <c r="J2982" s="23">
        <f>(Tabela1[[#This Row],[real]]-1)^3/Tabela1[[#This Row],[Z]]*0.00002</f>
        <v>1.9420076812281498E-4</v>
      </c>
      <c r="K2982" s="66">
        <v>2499.3108584382317</v>
      </c>
      <c r="L2982" s="66">
        <v>4271.2118959047993</v>
      </c>
      <c r="M2982" s="67">
        <v>42409</v>
      </c>
      <c r="N2982" s="22">
        <f>IF(Tabela1[[#This Row],[Entry]]=$B$1,Tabela1[[#This Row],[real]],Tabela1[[#This Row],[L2]]/Tabela1[[#This Row],[days2]])</f>
        <v>2.8412718196038802</v>
      </c>
      <c r="O2982" s="42">
        <f>IF(Tabela1[[#This Row],[Entry]]=$B$1,Tabela1[[#This Row],[real]],Tabela1[[#This Row],[L]]/($B$1-Tabela1[[#This Row],[Entry]]))</f>
        <v>2.8342481061080287</v>
      </c>
      <c r="P2982" s="115">
        <v>879.64510864246586</v>
      </c>
      <c r="Q2982" s="43">
        <f>MIN(500,$B$1-Tabela1[[#This Row],[Entry]])</f>
        <v>500</v>
      </c>
      <c r="R2982" s="41">
        <f>(0.25-Tabela1[[#This Row],[days]]/2000)*$L$2+(Tabela1[[#This Row],[days]]/2000+0.75)*(IF(Tabela1[[#This Row],[real]]&gt;Tabela1[[#This Row],[AV2]],0.4*Tabela1[[#This Row],[real]]+0.6*Tabela1[[#This Row],[AV2]],Tabela1[[#This Row],[AV2]]))</f>
        <v>2.8412718196038802</v>
      </c>
      <c r="S2982" s="42">
        <f>Tabela1[[#This Row],[real]]-Tabela1[[#This Row],[AV2]]</f>
        <v>-2.2111899395754531E-2</v>
      </c>
      <c r="T2982" s="64">
        <f>Tabela1[[#This Row],[real]]/Tabela1[[#This Row],[AV2]]</f>
        <v>0.99221760507277434</v>
      </c>
      <c r="U2982" s="172">
        <v>42768</v>
      </c>
      <c r="V2982" s="191" t="s">
        <v>4010</v>
      </c>
    </row>
    <row r="2983" spans="1:22" x14ac:dyDescent="0.2">
      <c r="A2983" s="65">
        <v>31200</v>
      </c>
      <c r="B2983" s="65" t="s">
        <v>2482</v>
      </c>
      <c r="C2983" s="65" t="s">
        <v>1850</v>
      </c>
      <c r="D2983" s="39"/>
      <c r="E2983" s="41">
        <v>2.8582815109838928</v>
      </c>
      <c r="F2983" s="116">
        <v>1981</v>
      </c>
      <c r="G29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3" s="39"/>
      <c r="I2983" s="41">
        <v>0.5</v>
      </c>
      <c r="J2983" s="23">
        <f>(Tabela1[[#This Row],[real]]-1)^3/Tabela1[[#This Row],[Z]]*0.00002</f>
        <v>2.566814648002272E-4</v>
      </c>
      <c r="K2983" s="66">
        <v>2635.5988748943987</v>
      </c>
      <c r="L2983" s="66">
        <v>4541.9504908726121</v>
      </c>
      <c r="M2983" s="67">
        <v>42409</v>
      </c>
      <c r="N2983" s="22">
        <f>IF(Tabela1[[#This Row],[Entry]]=$B$1,Tabela1[[#This Row],[real]],Tabela1[[#This Row],[L2]]/Tabela1[[#This Row],[days2]])</f>
        <v>2.9962070487288357</v>
      </c>
      <c r="O2983" s="42">
        <f>IF(Tabela1[[#This Row],[Entry]]=$B$1,Tabela1[[#This Row],[real]],Tabela1[[#This Row],[L]]/($B$1-Tabela1[[#This Row],[Entry]]))</f>
        <v>3.0139021173673606</v>
      </c>
      <c r="P2983" s="115">
        <v>879.64510864246586</v>
      </c>
      <c r="Q2983" s="43">
        <f>MIN(500,$B$1-Tabela1[[#This Row],[Entry]])</f>
        <v>500</v>
      </c>
      <c r="R2983" s="41">
        <f>(0.25-Tabela1[[#This Row],[days]]/2000)*$L$2+(Tabela1[[#This Row],[days]]/2000+0.75)*(IF(Tabela1[[#This Row],[real]]&gt;Tabela1[[#This Row],[AV2]],0.4*Tabela1[[#This Row],[real]]+0.6*Tabela1[[#This Row],[AV2]],Tabela1[[#This Row],[AV2]]))</f>
        <v>2.9962070487288357</v>
      </c>
      <c r="S2983" s="42">
        <f>Tabela1[[#This Row],[real]]-Tabela1[[#This Row],[AV2]]</f>
        <v>-0.13792553774494287</v>
      </c>
      <c r="T2983" s="64">
        <f>Tabela1[[#This Row],[real]]/Tabela1[[#This Row],[AV2]]</f>
        <v>0.95396661996257603</v>
      </c>
      <c r="U2983" s="168">
        <v>42768</v>
      </c>
      <c r="V2983" s="191" t="s">
        <v>4515</v>
      </c>
    </row>
    <row r="2984" spans="1:22" x14ac:dyDescent="0.2">
      <c r="A2984" s="65">
        <v>4111169</v>
      </c>
      <c r="B2984" s="65" t="s">
        <v>1294</v>
      </c>
      <c r="C2984" s="65" t="s">
        <v>1295</v>
      </c>
      <c r="D2984" s="39"/>
      <c r="E2984" s="41">
        <v>2.8814352857783629</v>
      </c>
      <c r="F2984" s="116">
        <v>2012</v>
      </c>
      <c r="G29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4" s="39"/>
      <c r="I2984" s="41">
        <v>0.5</v>
      </c>
      <c r="J2984" s="23">
        <f>(Tabela1[[#This Row],[real]]-1)^3/Tabela1[[#This Row],[Z]]*0.00002</f>
        <v>2.663960897510876E-4</v>
      </c>
      <c r="K2984" s="66">
        <v>2574.730080782851</v>
      </c>
      <c r="L2984" s="66">
        <v>4401.3878112068123</v>
      </c>
      <c r="M2984" s="67">
        <v>42409</v>
      </c>
      <c r="N2984" s="22">
        <f>IF(Tabela1[[#This Row],[Entry]]=$B$1,Tabela1[[#This Row],[real]],Tabela1[[#This Row],[L2]]/Tabela1[[#This Row],[days2]])</f>
        <v>2.9270100583590661</v>
      </c>
      <c r="O2984" s="42">
        <f>IF(Tabela1[[#This Row],[Entry]]=$B$1,Tabela1[[#This Row],[real]],Tabela1[[#This Row],[L]]/($B$1-Tabela1[[#This Row],[Entry]]))</f>
        <v>2.9206289390887941</v>
      </c>
      <c r="P2984" s="115">
        <v>879.64510864246586</v>
      </c>
      <c r="Q2984" s="43">
        <f>MIN(500,$B$1-Tabela1[[#This Row],[Entry]])</f>
        <v>500</v>
      </c>
      <c r="R2984" s="41">
        <f>(0.25-Tabela1[[#This Row],[days]]/2000)*$L$2+(Tabela1[[#This Row],[days]]/2000+0.75)*(IF(Tabela1[[#This Row],[real]]&gt;Tabela1[[#This Row],[AV2]],0.4*Tabela1[[#This Row],[real]]+0.6*Tabela1[[#This Row],[AV2]],Tabela1[[#This Row],[AV2]]))</f>
        <v>2.9270100583590661</v>
      </c>
      <c r="S2984" s="42">
        <f>Tabela1[[#This Row],[real]]-Tabela1[[#This Row],[AV2]]</f>
        <v>-4.5574772580703193E-2</v>
      </c>
      <c r="T2984" s="64">
        <f>Tabela1[[#This Row],[real]]/Tabela1[[#This Row],[AV2]]</f>
        <v>0.98442958115208756</v>
      </c>
      <c r="U2984" s="168">
        <v>42768</v>
      </c>
      <c r="V2984" s="191" t="s">
        <v>5170</v>
      </c>
    </row>
    <row r="2985" spans="1:22" x14ac:dyDescent="0.2">
      <c r="A2985" s="10">
        <v>17037</v>
      </c>
      <c r="B2985" s="10" t="s">
        <v>1920</v>
      </c>
      <c r="C2985" s="10" t="s">
        <v>1921</v>
      </c>
      <c r="E2985" s="21">
        <v>2.9658480555316609</v>
      </c>
      <c r="F2985" s="116">
        <v>1973</v>
      </c>
      <c r="G29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2985" s="21">
        <v>0.59999999999999987</v>
      </c>
      <c r="J2985" s="23">
        <f>(Tabela1[[#This Row],[real]]-1)^3/Tabela1[[#This Row],[Z]]*0.00002</f>
        <v>2.5323783216479781E-4</v>
      </c>
      <c r="K2985" s="24">
        <v>2710.5636011349975</v>
      </c>
      <c r="L2985" s="66">
        <v>4662.7485782323029</v>
      </c>
      <c r="M2985" s="1">
        <v>42409</v>
      </c>
      <c r="N2985" s="22">
        <f>IF(Tabela1[[#This Row],[Entry]]=$B$1,Tabela1[[#This Row],[real]],Tabela1[[#This Row],[L2]]/Tabela1[[#This Row],[days2]])</f>
        <v>3.0814286062684326</v>
      </c>
      <c r="O2985" s="22">
        <f>IF(Tabela1[[#This Row],[Entry]]=$B$1,Tabela1[[#This Row],[real]],Tabela1[[#This Row],[L]]/($B$1-Tabela1[[#This Row],[Entry]]))</f>
        <v>3.0940601049982104</v>
      </c>
      <c r="P2985" s="35">
        <v>879.64510864246586</v>
      </c>
      <c r="Q2985" s="3">
        <f>MIN(500,$B$1-Tabela1[[#This Row],[Entry]])</f>
        <v>500</v>
      </c>
      <c r="R2985" s="21">
        <f>(0.25-Tabela1[[#This Row],[days]]/2000)*$L$2+(Tabela1[[#This Row],[days]]/2000+0.75)*(IF(Tabela1[[#This Row],[real]]&gt;Tabela1[[#This Row],[AV2]],0.4*Tabela1[[#This Row],[real]]+0.6*Tabela1[[#This Row],[AV2]],Tabela1[[#This Row],[AV2]]))</f>
        <v>3.0814286062684326</v>
      </c>
      <c r="S2985" s="22">
        <f>Tabela1[[#This Row],[real]]-Tabela1[[#This Row],[AV2]]</f>
        <v>-0.11558055073677176</v>
      </c>
      <c r="T2985" s="47">
        <f>Tabela1[[#This Row],[real]]/Tabela1[[#This Row],[AV2]]</f>
        <v>0.96249124496941107</v>
      </c>
      <c r="U2985" s="172">
        <v>42768</v>
      </c>
      <c r="V2985" s="191" t="s">
        <v>4407</v>
      </c>
    </row>
    <row r="2986" spans="1:22" x14ac:dyDescent="0.2">
      <c r="A2986" s="65">
        <v>59691</v>
      </c>
      <c r="B2986" s="65" t="s">
        <v>1302</v>
      </c>
      <c r="C2986" s="65" t="s">
        <v>1303</v>
      </c>
      <c r="D2986" s="39"/>
      <c r="E2986" s="41">
        <v>3.0877448018295066</v>
      </c>
      <c r="F2986" s="116">
        <v>1979</v>
      </c>
      <c r="G29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6" s="39"/>
      <c r="I2986" s="41">
        <v>0.51999999999999991</v>
      </c>
      <c r="J2986" s="23">
        <f>(Tabela1[[#This Row],[real]]-1)^3/Tabela1[[#This Row],[Z]]*0.00002</f>
        <v>3.4999261860982513E-4</v>
      </c>
      <c r="K2986" s="66">
        <v>2757.5785258428969</v>
      </c>
      <c r="L2986" s="66">
        <v>4706.7739456473582</v>
      </c>
      <c r="M2986" s="67">
        <v>42409</v>
      </c>
      <c r="N2986" s="22">
        <f>IF(Tabela1[[#This Row],[Entry]]=$B$1,Tabela1[[#This Row],[real]],Tabela1[[#This Row],[L2]]/Tabela1[[#This Row],[days2]])</f>
        <v>3.1348762117242921</v>
      </c>
      <c r="O2986" s="42">
        <f>IF(Tabela1[[#This Row],[Entry]]=$B$1,Tabela1[[#This Row],[real]],Tabela1[[#This Row],[L]]/($B$1-Tabela1[[#This Row],[Entry]]))</f>
        <v>3.1232740183459575</v>
      </c>
      <c r="P2986" s="115">
        <v>879.64510864246586</v>
      </c>
      <c r="Q2986" s="43">
        <f>MIN(500,$B$1-Tabela1[[#This Row],[Entry]])</f>
        <v>500</v>
      </c>
      <c r="R2986" s="41">
        <f>(0.25-Tabela1[[#This Row],[days]]/2000)*$L$2+(Tabela1[[#This Row],[days]]/2000+0.75)*(IF(Tabela1[[#This Row],[real]]&gt;Tabela1[[#This Row],[AV2]],0.4*Tabela1[[#This Row],[real]]+0.6*Tabela1[[#This Row],[AV2]],Tabela1[[#This Row],[AV2]]))</f>
        <v>3.1348762117242921</v>
      </c>
      <c r="S2986" s="42">
        <f>Tabela1[[#This Row],[real]]-Tabela1[[#This Row],[AV2]]</f>
        <v>-4.7131409894785481E-2</v>
      </c>
      <c r="T2986" s="64">
        <f>Tabela1[[#This Row],[real]]/Tabela1[[#This Row],[AV2]]</f>
        <v>0.98496546379773586</v>
      </c>
      <c r="U2986" s="168">
        <v>42768</v>
      </c>
      <c r="V2986" s="191" t="s">
        <v>5148</v>
      </c>
    </row>
    <row r="2987" spans="1:22" x14ac:dyDescent="0.2">
      <c r="A2987" s="65">
        <v>88185</v>
      </c>
      <c r="B2987" s="65" t="s">
        <v>1270</v>
      </c>
      <c r="C2987" s="65" t="s">
        <v>2626</v>
      </c>
      <c r="D2987" s="39"/>
      <c r="E2987" s="41">
        <v>2.7136469937036951</v>
      </c>
      <c r="F2987" s="116">
        <v>2003</v>
      </c>
      <c r="G29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7" s="39"/>
      <c r="I2987" s="41">
        <v>0.51</v>
      </c>
      <c r="J2987" s="23">
        <f>(Tabela1[[#This Row],[real]]-1)^3/Tabela1[[#This Row],[Z]]*0.00002</f>
        <v>1.9734399228480659E-4</v>
      </c>
      <c r="K2987" s="66">
        <v>2425.2705122935913</v>
      </c>
      <c r="L2987" s="66">
        <v>4151.984935792746</v>
      </c>
      <c r="M2987" s="67">
        <v>42409</v>
      </c>
      <c r="N2987" s="22">
        <f>IF(Tabela1[[#This Row],[Entry]]=$B$1,Tabela1[[#This Row],[real]],Tabela1[[#This Row],[L2]]/Tabela1[[#This Row],[days2]])</f>
        <v>2.7571011177865246</v>
      </c>
      <c r="O2987" s="42">
        <f>IF(Tabela1[[#This Row],[Entry]]=$B$1,Tabela1[[#This Row],[real]],Tabela1[[#This Row],[L]]/($B$1-Tabela1[[#This Row],[Entry]]))</f>
        <v>2.755132671395319</v>
      </c>
      <c r="P2987" s="115">
        <v>879.64510864246586</v>
      </c>
      <c r="Q2987" s="43">
        <f>MIN(500,$B$1-Tabela1[[#This Row],[Entry]])</f>
        <v>500</v>
      </c>
      <c r="R2987" s="41">
        <f>(0.25-Tabela1[[#This Row],[days]]/2000)*$L$2+(Tabela1[[#This Row],[days]]/2000+0.75)*(IF(Tabela1[[#This Row],[real]]&gt;Tabela1[[#This Row],[AV2]],0.4*Tabela1[[#This Row],[real]]+0.6*Tabela1[[#This Row],[AV2]],Tabela1[[#This Row],[AV2]]))</f>
        <v>2.7571011177865246</v>
      </c>
      <c r="S2987" s="42">
        <f>Tabela1[[#This Row],[real]]-Tabela1[[#This Row],[AV2]]</f>
        <v>-4.3454124082829448E-2</v>
      </c>
      <c r="T2987" s="64">
        <f>Tabela1[[#This Row],[real]]/Tabela1[[#This Row],[AV2]]</f>
        <v>0.98423919826425676</v>
      </c>
      <c r="U2987" s="168">
        <v>42767</v>
      </c>
      <c r="V2987" s="191" t="s">
        <v>5190</v>
      </c>
    </row>
    <row r="2988" spans="1:22" x14ac:dyDescent="0.2">
      <c r="A2988" s="65">
        <v>625814</v>
      </c>
      <c r="B2988" s="65" t="s">
        <v>2298</v>
      </c>
      <c r="C2988" s="65" t="s">
        <v>1720</v>
      </c>
      <c r="D2988" s="39"/>
      <c r="E2988" s="41">
        <v>3.0216915100696196</v>
      </c>
      <c r="F2988" s="116">
        <v>2006</v>
      </c>
      <c r="G29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8" s="39"/>
      <c r="I2988" s="41">
        <v>0.69</v>
      </c>
      <c r="J2988" s="23">
        <f>(Tabela1[[#This Row],[real]]-1)^3/Tabela1[[#This Row],[Z]]*0.00002</f>
        <v>2.3951105671925392E-4</v>
      </c>
      <c r="K2988" s="66">
        <v>2739.8056669845655</v>
      </c>
      <c r="L2988" s="66">
        <v>4705.8538734874455</v>
      </c>
      <c r="M2988" s="67">
        <v>42409</v>
      </c>
      <c r="N2988" s="22">
        <f>IF(Tabela1[[#This Row],[Entry]]=$B$1,Tabela1[[#This Row],[real]],Tabela1[[#This Row],[L2]]/Tabela1[[#This Row],[days2]])</f>
        <v>3.1146716329871245</v>
      </c>
      <c r="O2988" s="42">
        <f>IF(Tabela1[[#This Row],[Entry]]=$B$1,Tabela1[[#This Row],[real]],Tabela1[[#This Row],[L]]/($B$1-Tabela1[[#This Row],[Entry]]))</f>
        <v>3.1226634860566991</v>
      </c>
      <c r="P2988" s="115">
        <v>879.64510864246586</v>
      </c>
      <c r="Q2988" s="43">
        <f>MIN(500,$B$1-Tabela1[[#This Row],[Entry]])</f>
        <v>500</v>
      </c>
      <c r="R2988" s="41">
        <f>(0.25-Tabela1[[#This Row],[days]]/2000)*$L$2+(Tabela1[[#This Row],[days]]/2000+0.75)*(IF(Tabela1[[#This Row],[real]]&gt;Tabela1[[#This Row],[AV2]],0.4*Tabela1[[#This Row],[real]]+0.6*Tabela1[[#This Row],[AV2]],Tabela1[[#This Row],[AV2]]))</f>
        <v>3.1146716329871245</v>
      </c>
      <c r="S2988" s="42">
        <f>Tabela1[[#This Row],[real]]-Tabela1[[#This Row],[AV2]]</f>
        <v>-9.2980122917504904E-2</v>
      </c>
      <c r="T2988" s="64">
        <f>Tabela1[[#This Row],[real]]/Tabela1[[#This Row],[AV2]]</f>
        <v>0.97014769649141719</v>
      </c>
      <c r="U2988" s="168">
        <v>42767</v>
      </c>
      <c r="V2988" s="191" t="s">
        <v>4074</v>
      </c>
    </row>
    <row r="2989" spans="1:22" x14ac:dyDescent="0.2">
      <c r="A2989" s="65">
        <v>21202</v>
      </c>
      <c r="B2989" s="65" t="s">
        <v>1260</v>
      </c>
      <c r="C2989" s="65" t="s">
        <v>1261</v>
      </c>
      <c r="D2989" s="39"/>
      <c r="E2989" s="41">
        <v>2.6671489019301684</v>
      </c>
      <c r="F2989" s="116">
        <v>2002</v>
      </c>
      <c r="G29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89" s="39"/>
      <c r="I2989" s="41">
        <v>0.47</v>
      </c>
      <c r="J2989" s="23">
        <f>(Tabela1[[#This Row],[real]]-1)^3/Tabela1[[#This Row],[Z]]*0.00002</f>
        <v>1.9717657105071786E-4</v>
      </c>
      <c r="K2989" s="66">
        <v>2390.8253450954485</v>
      </c>
      <c r="L2989" s="66">
        <v>4096.1346432442533</v>
      </c>
      <c r="M2989" s="67">
        <v>42409</v>
      </c>
      <c r="N2989" s="22">
        <f>IF(Tabela1[[#This Row],[Entry]]=$B$1,Tabela1[[#This Row],[real]],Tabela1[[#This Row],[L2]]/Tabela1[[#This Row],[days2]])</f>
        <v>2.7179430904642317</v>
      </c>
      <c r="O2989" s="42">
        <f>IF(Tabela1[[#This Row],[Entry]]=$B$1,Tabela1[[#This Row],[real]],Tabela1[[#This Row],[L]]/($B$1-Tabela1[[#This Row],[Entry]]))</f>
        <v>2.7180720923983102</v>
      </c>
      <c r="P2989" s="115">
        <v>879.64510864246586</v>
      </c>
      <c r="Q2989" s="43">
        <f>MIN(500,$B$1-Tabela1[[#This Row],[Entry]])</f>
        <v>500</v>
      </c>
      <c r="R2989" s="41">
        <f>(0.25-Tabela1[[#This Row],[days]]/2000)*$L$2+(Tabela1[[#This Row],[days]]/2000+0.75)*(IF(Tabela1[[#This Row],[real]]&gt;Tabela1[[#This Row],[AV2]],0.4*Tabela1[[#This Row],[real]]+0.6*Tabela1[[#This Row],[AV2]],Tabela1[[#This Row],[AV2]]))</f>
        <v>2.7179430904642317</v>
      </c>
      <c r="S2989" s="42">
        <f>Tabela1[[#This Row],[real]]-Tabela1[[#This Row],[AV2]]</f>
        <v>-5.0794188534063256E-2</v>
      </c>
      <c r="T2989" s="64">
        <f>Tabela1[[#This Row],[real]]/Tabela1[[#This Row],[AV2]]</f>
        <v>0.98131153344885247</v>
      </c>
      <c r="U2989" s="168">
        <v>42766</v>
      </c>
      <c r="V2989" s="191" t="s">
        <v>3957</v>
      </c>
    </row>
    <row r="2990" spans="1:22" x14ac:dyDescent="0.2">
      <c r="A2990" s="65">
        <v>3651</v>
      </c>
      <c r="B2990" s="65" t="s">
        <v>1563</v>
      </c>
      <c r="C2990" s="65" t="s">
        <v>1564</v>
      </c>
      <c r="D2990" s="39"/>
      <c r="E2990" s="41">
        <v>3.002147372244337</v>
      </c>
      <c r="F2990" s="116">
        <v>1966</v>
      </c>
      <c r="G29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0" s="39"/>
      <c r="I2990" s="41">
        <v>0.60999999999999988</v>
      </c>
      <c r="J2990" s="23">
        <f>(Tabela1[[#This Row],[real]]-1)^3/Tabela1[[#This Row],[Z]]*0.00002</f>
        <v>2.6314085718292987E-4</v>
      </c>
      <c r="K2990" s="66">
        <v>2741.9812465419254</v>
      </c>
      <c r="L2990" s="66">
        <v>4714.8023668388532</v>
      </c>
      <c r="M2990" s="67">
        <v>42409</v>
      </c>
      <c r="N2990" s="22">
        <f>IF(Tabela1[[#This Row],[Entry]]=$B$1,Tabela1[[#This Row],[real]],Tabela1[[#This Row],[L2]]/Tabela1[[#This Row],[days2]])</f>
        <v>3.117144879909076</v>
      </c>
      <c r="O2990" s="42">
        <f>IF(Tabela1[[#This Row],[Entry]]=$B$1,Tabela1[[#This Row],[real]],Tabela1[[#This Row],[L]]/($B$1-Tabela1[[#This Row],[Entry]]))</f>
        <v>3.1286014378492721</v>
      </c>
      <c r="P2990" s="115">
        <v>879.64510864246586</v>
      </c>
      <c r="Q2990" s="43">
        <f>MIN(500,$B$1-Tabela1[[#This Row],[Entry]])</f>
        <v>500</v>
      </c>
      <c r="R2990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3.117144879909076</v>
      </c>
      <c r="S2990" s="42">
        <f>Tabela1[[#This Row],[real]]-Tabela1[[#This Row],[AV2]]</f>
        <v>-0.11499750766473893</v>
      </c>
      <c r="T2990" s="64">
        <f>Tabela1[[#This Row],[real]]/Tabela1[[#This Row],[AV2]]</f>
        <v>0.96310806456063947</v>
      </c>
      <c r="U2990" s="172">
        <v>42766</v>
      </c>
      <c r="V2990" s="191" t="s">
        <v>4369</v>
      </c>
    </row>
    <row r="2991" spans="1:22" x14ac:dyDescent="0.2">
      <c r="A2991" s="65">
        <v>1797455</v>
      </c>
      <c r="B2991" s="65" t="s">
        <v>1215</v>
      </c>
      <c r="C2991" s="65" t="s">
        <v>1216</v>
      </c>
      <c r="D2991" s="39"/>
      <c r="E2991" s="41">
        <v>2.7793893339624725</v>
      </c>
      <c r="F2991" s="116">
        <v>2008</v>
      </c>
      <c r="G29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1" s="39"/>
      <c r="I2991" s="41">
        <v>0.44999999999999996</v>
      </c>
      <c r="J2991" s="23">
        <f>(Tabela1[[#This Row],[real]]-1)^3/Tabela1[[#This Row],[Z]]*0.00002</f>
        <v>2.5039775503590399E-4</v>
      </c>
      <c r="K2991" s="66">
        <v>2495.5437467312404</v>
      </c>
      <c r="L2991" s="66">
        <v>4272.2944363902443</v>
      </c>
      <c r="M2991" s="67">
        <v>42409</v>
      </c>
      <c r="N2991" s="22">
        <f>IF(Tabela1[[#This Row],[Entry]]=$B$1,Tabela1[[#This Row],[real]],Tabela1[[#This Row],[L2]]/Tabela1[[#This Row],[days2]])</f>
        <v>2.8369892837607544</v>
      </c>
      <c r="O2991" s="42">
        <f>IF(Tabela1[[#This Row],[Entry]]=$B$1,Tabela1[[#This Row],[real]],Tabela1[[#This Row],[L]]/($B$1-Tabela1[[#This Row],[Entry]]))</f>
        <v>2.8349664475051388</v>
      </c>
      <c r="P2991" s="115">
        <v>879.64510864246586</v>
      </c>
      <c r="Q2991" s="43">
        <f>MIN(500,$B$1-Tabela1[[#This Row],[Entry]])</f>
        <v>500</v>
      </c>
      <c r="R2991" s="41">
        <f>(0.25-Tabela1[[#This Row],[days]]/2000)*$L$2+(Tabela1[[#This Row],[days]]/2000+0.75)*(IF(Tabela1[[#This Row],[real]]&gt;Tabela1[[#This Row],[AV2]],0.4*Tabela1[[#This Row],[real]]+0.6*Tabela1[[#This Row],[AV2]],Tabela1[[#This Row],[AV2]]))</f>
        <v>2.8369892837607544</v>
      </c>
      <c r="S2991" s="42">
        <f>Tabela1[[#This Row],[real]]-Tabela1[[#This Row],[AV2]]</f>
        <v>-5.759994979828198E-2</v>
      </c>
      <c r="T2991" s="64">
        <f>Tabela1[[#This Row],[real]]/Tabela1[[#This Row],[AV2]]</f>
        <v>0.9796968038871382</v>
      </c>
      <c r="U2991" s="168">
        <v>42765</v>
      </c>
      <c r="V2991" s="191" t="s">
        <v>4596</v>
      </c>
    </row>
    <row r="2992" spans="1:22" x14ac:dyDescent="0.2">
      <c r="A2992" s="65">
        <v>300598</v>
      </c>
      <c r="B2992" s="65" t="s">
        <v>2103</v>
      </c>
      <c r="C2992" s="65" t="s">
        <v>2104</v>
      </c>
      <c r="D2992" s="39"/>
      <c r="E2992" s="41">
        <v>2.8036051789544136</v>
      </c>
      <c r="F2992" s="116">
        <v>2005</v>
      </c>
      <c r="G29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2" s="39"/>
      <c r="I2992" s="41">
        <v>0.67999999999999994</v>
      </c>
      <c r="J2992" s="23">
        <f>(Tabela1[[#This Row],[real]]-1)^3/Tabela1[[#This Row],[Z]]*0.00002</f>
        <v>1.7256213446462161E-4</v>
      </c>
      <c r="K2992" s="66">
        <v>2479.4512624473055</v>
      </c>
      <c r="L2992" s="66">
        <v>4236.4119380593975</v>
      </c>
      <c r="M2992" s="67">
        <v>42409</v>
      </c>
      <c r="N2992" s="22">
        <f>IF(Tabela1[[#This Row],[Entry]]=$B$1,Tabela1[[#This Row],[real]],Tabela1[[#This Row],[L2]]/Tabela1[[#This Row],[days2]])</f>
        <v>2.818694991976685</v>
      </c>
      <c r="O2992" s="42">
        <f>IF(Tabela1[[#This Row],[Entry]]=$B$1,Tabela1[[#This Row],[real]],Tabela1[[#This Row],[L]]/($B$1-Tabela1[[#This Row],[Entry]]))</f>
        <v>2.8111558978496332</v>
      </c>
      <c r="P2992" s="115">
        <v>879.64510864246586</v>
      </c>
      <c r="Q2992" s="43">
        <f>MIN(500,$B$1-Tabela1[[#This Row],[Entry]])</f>
        <v>500</v>
      </c>
      <c r="R2992" s="41">
        <f>(0.25-Tabela1[[#This Row],[days]]/2000)*$L$2+(Tabela1[[#This Row],[days]]/2000+0.75)*(IF(Tabela1[[#This Row],[real]]&gt;Tabela1[[#This Row],[AV2]],0.4*Tabela1[[#This Row],[real]]+0.6*Tabela1[[#This Row],[AV2]],Tabela1[[#This Row],[AV2]]))</f>
        <v>2.818694991976685</v>
      </c>
      <c r="S2992" s="42">
        <f>Tabela1[[#This Row],[real]]-Tabela1[[#This Row],[AV2]]</f>
        <v>-1.5089813022271414E-2</v>
      </c>
      <c r="T2992" s="64">
        <f>Tabela1[[#This Row],[real]]/Tabela1[[#This Row],[AV2]]</f>
        <v>0.99464652505318096</v>
      </c>
      <c r="U2992" s="168">
        <v>42765</v>
      </c>
      <c r="V2992" s="191" t="s">
        <v>4036</v>
      </c>
    </row>
    <row r="2993" spans="1:22" x14ac:dyDescent="0.2">
      <c r="A2993" s="65">
        <v>8035</v>
      </c>
      <c r="B2993" s="65" t="s">
        <v>2124</v>
      </c>
      <c r="C2993" s="65" t="s">
        <v>2125</v>
      </c>
      <c r="D2993" s="39"/>
      <c r="E2993" s="41">
        <v>2.825654482983889</v>
      </c>
      <c r="F2993" s="116">
        <v>1979</v>
      </c>
      <c r="G29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3" s="39"/>
      <c r="I2993" s="41">
        <v>0.55999999999999983</v>
      </c>
      <c r="J2993" s="23">
        <f>(Tabela1[[#This Row],[real]]-1)^3/Tabela1[[#This Row],[Z]]*0.00002</f>
        <v>2.1731901723750588E-4</v>
      </c>
      <c r="K2993" s="66">
        <v>2514.460461369727</v>
      </c>
      <c r="L2993" s="66">
        <v>4298.9168031668551</v>
      </c>
      <c r="M2993" s="67">
        <v>42409</v>
      </c>
      <c r="N2993" s="22">
        <f>IF(Tabela1[[#This Row],[Entry]]=$B$1,Tabela1[[#This Row],[real]],Tabela1[[#This Row],[L2]]/Tabela1[[#This Row],[days2]])</f>
        <v>2.8584942230284556</v>
      </c>
      <c r="O2993" s="42">
        <f>IF(Tabela1[[#This Row],[Entry]]=$B$1,Tabela1[[#This Row],[real]],Tabela1[[#This Row],[L]]/($B$1-Tabela1[[#This Row],[Entry]]))</f>
        <v>2.8526322516037523</v>
      </c>
      <c r="P2993" s="115">
        <v>879.64510864246586</v>
      </c>
      <c r="Q2993" s="43">
        <f>MIN(500,$B$1-Tabela1[[#This Row],[Entry]])</f>
        <v>500</v>
      </c>
      <c r="R2993" s="41">
        <f>(0.25-Tabela1[[#This Row],[days]]/2000)*$L$2+(Tabela1[[#This Row],[days]]/2000+0.75)*(IF(Tabela1[[#This Row],[real]]&gt;Tabela1[[#This Row],[AV2]],0.4*Tabela1[[#This Row],[real]]+0.6*Tabela1[[#This Row],[AV2]],Tabela1[[#This Row],[AV2]]))</f>
        <v>2.8584942230284556</v>
      </c>
      <c r="S2993" s="42">
        <f>Tabela1[[#This Row],[real]]-Tabela1[[#This Row],[AV2]]</f>
        <v>-3.2839740044566579E-2</v>
      </c>
      <c r="T2993" s="64">
        <f>Tabela1[[#This Row],[real]]/Tabela1[[#This Row],[AV2]]</f>
        <v>0.98851152478112259</v>
      </c>
      <c r="U2993" s="168">
        <v>42765</v>
      </c>
      <c r="V2993" s="191" t="s">
        <v>3989</v>
      </c>
    </row>
    <row r="2994" spans="1:22" x14ac:dyDescent="0.2">
      <c r="A2994" s="65">
        <v>4119364</v>
      </c>
      <c r="B2994" s="65" t="s">
        <v>1445</v>
      </c>
      <c r="C2994" s="65" t="s">
        <v>2163</v>
      </c>
      <c r="D2994" s="39"/>
      <c r="E2994" s="41">
        <v>2.9077172395488788</v>
      </c>
      <c r="F2994" s="116">
        <v>2012</v>
      </c>
      <c r="G29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4" s="39"/>
      <c r="I2994" s="41">
        <v>0.61999999999999988</v>
      </c>
      <c r="J2994" s="23">
        <f>(Tabela1[[#This Row],[real]]-1)^3/Tabela1[[#This Row],[Z]]*0.00002</f>
        <v>2.2396508490007359E-4</v>
      </c>
      <c r="K2994" s="66">
        <v>2579.0984102266011</v>
      </c>
      <c r="L2994" s="66">
        <v>4404.994391708783</v>
      </c>
      <c r="M2994" s="67">
        <v>42409</v>
      </c>
      <c r="N2994" s="22">
        <f>IF(Tabela1[[#This Row],[Entry]]=$B$1,Tabela1[[#This Row],[real]],Tabela1[[#This Row],[L2]]/Tabela1[[#This Row],[days2]])</f>
        <v>2.9319760718124823</v>
      </c>
      <c r="O2994" s="42">
        <f>IF(Tabela1[[#This Row],[Entry]]=$B$1,Tabela1[[#This Row],[real]],Tabela1[[#This Row],[L]]/($B$1-Tabela1[[#This Row],[Entry]]))</f>
        <v>2.9230221577364186</v>
      </c>
      <c r="P2994" s="115">
        <v>879.64510864246586</v>
      </c>
      <c r="Q2994" s="43">
        <f>MIN(500,$B$1-Tabela1[[#This Row],[Entry]])</f>
        <v>500</v>
      </c>
      <c r="R2994" s="41">
        <f>(0.25-Tabela1[[#This Row],[days]]/2000)*$L$2+(Tabela1[[#This Row],[days]]/2000+0.75)*(IF(Tabela1[[#This Row],[real]]&gt;Tabela1[[#This Row],[AV2]],0.4*Tabela1[[#This Row],[real]]+0.6*Tabela1[[#This Row],[AV2]],Tabela1[[#This Row],[AV2]]))</f>
        <v>2.9319760718124823</v>
      </c>
      <c r="S2994" s="42">
        <f>Tabela1[[#This Row],[real]]-Tabela1[[#This Row],[AV2]]</f>
        <v>-2.425883226360348E-2</v>
      </c>
      <c r="T2994" s="64">
        <f>Tabela1[[#This Row],[real]]/Tabela1[[#This Row],[AV2]]</f>
        <v>0.99172611519690634</v>
      </c>
      <c r="U2994" s="168">
        <v>42765</v>
      </c>
      <c r="V2994" s="191" t="s">
        <v>4263</v>
      </c>
    </row>
    <row r="2995" spans="1:22" x14ac:dyDescent="0.2">
      <c r="A2995" s="65">
        <v>110785</v>
      </c>
      <c r="B2995" s="65" t="s">
        <v>1471</v>
      </c>
      <c r="C2995" s="65" t="s">
        <v>1472</v>
      </c>
      <c r="D2995" s="39"/>
      <c r="E2995" s="41">
        <v>2.9274125734885907</v>
      </c>
      <c r="F2995" s="116">
        <v>1999</v>
      </c>
      <c r="G29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5" s="39"/>
      <c r="I2995" s="41">
        <v>0.6399999999999999</v>
      </c>
      <c r="J2995" s="23">
        <f>(Tabela1[[#This Row],[real]]-1)^3/Tabela1[[#This Row],[Z]]*0.00002</f>
        <v>2.2375568844979616E-4</v>
      </c>
      <c r="K2995" s="66">
        <v>2669.5546924934756</v>
      </c>
      <c r="L2995" s="66">
        <v>4592.4151720151749</v>
      </c>
      <c r="M2995" s="67">
        <v>42409</v>
      </c>
      <c r="N2995" s="22">
        <f>IF(Tabela1[[#This Row],[Entry]]=$B$1,Tabela1[[#This Row],[real]],Tabela1[[#This Row],[L2]]/Tabela1[[#This Row],[days2]])</f>
        <v>3.034808772612096</v>
      </c>
      <c r="O2995" s="42">
        <f>IF(Tabela1[[#This Row],[Entry]]=$B$1,Tabela1[[#This Row],[real]],Tabela1[[#This Row],[L]]/($B$1-Tabela1[[#This Row],[Entry]]))</f>
        <v>3.0473889661679991</v>
      </c>
      <c r="P2995" s="115">
        <v>879.64510864246586</v>
      </c>
      <c r="Q2995" s="43">
        <f>MIN(500,$B$1-Tabela1[[#This Row],[Entry]])</f>
        <v>500</v>
      </c>
      <c r="R2995" s="41">
        <f>(0.25-Tabela1[[#This Row],[days]]/2000)*$L$2+(Tabela1[[#This Row],[days]]/2000+0.75)*(IF(Tabela1[[#This Row],[real]]&gt;Tabela1[[#This Row],[AV2]],0.4*Tabela1[[#This Row],[real]]+0.6*Tabela1[[#This Row],[AV2]],Tabela1[[#This Row],[AV2]]))</f>
        <v>3.034808772612096</v>
      </c>
      <c r="S2995" s="42">
        <f>Tabela1[[#This Row],[real]]-Tabela1[[#This Row],[AV2]]</f>
        <v>-0.10739619912350529</v>
      </c>
      <c r="T2995" s="64">
        <f>Tabela1[[#This Row],[real]]/Tabela1[[#This Row],[AV2]]</f>
        <v>0.964611872717414</v>
      </c>
      <c r="U2995" s="172">
        <v>42765</v>
      </c>
      <c r="V2995" s="191" t="s">
        <v>4628</v>
      </c>
    </row>
    <row r="2996" spans="1:22" x14ac:dyDescent="0.2">
      <c r="A2996" s="65">
        <v>127156</v>
      </c>
      <c r="B2996" s="65" t="s">
        <v>2355</v>
      </c>
      <c r="C2996" s="65" t="s">
        <v>2078</v>
      </c>
      <c r="D2996" s="39"/>
      <c r="E2996" s="41">
        <v>3.0026488286945408</v>
      </c>
      <c r="F2996" s="116">
        <v>1980</v>
      </c>
      <c r="G29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6" s="39"/>
      <c r="I2996" s="41">
        <v>0.54999999999999993</v>
      </c>
      <c r="J2996" s="23">
        <f>(Tabela1[[#This Row],[real]]-1)^3/Tabela1[[#This Row],[Z]]*0.00002</f>
        <v>2.9206647493382426E-4</v>
      </c>
      <c r="K2996" s="66">
        <v>2676.6823680365578</v>
      </c>
      <c r="L2996" s="66">
        <v>4571.8143001942435</v>
      </c>
      <c r="M2996" s="67">
        <v>42409</v>
      </c>
      <c r="N2996" s="22">
        <f>IF(Tabela1[[#This Row],[Entry]]=$B$1,Tabela1[[#This Row],[real]],Tabela1[[#This Row],[L2]]/Tabela1[[#This Row],[days2]])</f>
        <v>3.0429116716938429</v>
      </c>
      <c r="O2996" s="42">
        <f>IF(Tabela1[[#This Row],[Entry]]=$B$1,Tabela1[[#This Row],[real]],Tabela1[[#This Row],[L]]/($B$1-Tabela1[[#This Row],[Entry]]))</f>
        <v>3.0337188455170825</v>
      </c>
      <c r="P2996" s="115">
        <v>879.64510864246586</v>
      </c>
      <c r="Q2996" s="43">
        <f>MIN(500,$B$1-Tabela1[[#This Row],[Entry]])</f>
        <v>500</v>
      </c>
      <c r="R2996" s="41">
        <f>(0.25-Tabela1[[#This Row],[days]]/2000)*$L$2+(Tabela1[[#This Row],[days]]/2000+0.75)*(IF(Tabela1[[#This Row],[real]]&gt;Tabela1[[#This Row],[AV2]],0.4*Tabela1[[#This Row],[real]]+0.6*Tabela1[[#This Row],[AV2]],Tabela1[[#This Row],[AV2]]))</f>
        <v>3.0429116716938429</v>
      </c>
      <c r="S2996" s="42">
        <f>Tabela1[[#This Row],[real]]-Tabela1[[#This Row],[AV2]]</f>
        <v>-4.0262842999302162E-2</v>
      </c>
      <c r="T2996" s="64">
        <f>Tabela1[[#This Row],[real]]/Tabela1[[#This Row],[AV2]]</f>
        <v>0.9867683168808874</v>
      </c>
      <c r="U2996" s="168">
        <v>42765</v>
      </c>
      <c r="V2996" s="191" t="s">
        <v>4321</v>
      </c>
    </row>
    <row r="2997" spans="1:22" x14ac:dyDescent="0.2">
      <c r="A2997" s="65">
        <v>730</v>
      </c>
      <c r="B2997" s="65" t="s">
        <v>797</v>
      </c>
      <c r="C2997" s="65" t="s">
        <v>2470</v>
      </c>
      <c r="D2997" s="39"/>
      <c r="E2997" s="41">
        <v>3.079927839297119</v>
      </c>
      <c r="F2997" s="116">
        <v>1993</v>
      </c>
      <c r="G29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7" s="39"/>
      <c r="I2997" s="41">
        <v>0.59</v>
      </c>
      <c r="J2997" s="23">
        <f>(Tabela1[[#This Row],[real]]-1)^3/Tabela1[[#This Row],[Z]]*0.00002</f>
        <v>3.050161167558479E-4</v>
      </c>
      <c r="K2997" s="66">
        <v>2817.0945577540829</v>
      </c>
      <c r="L2997" s="66">
        <v>4842.4047168684756</v>
      </c>
      <c r="M2997" s="67">
        <v>42409</v>
      </c>
      <c r="N2997" s="22">
        <f>IF(Tabela1[[#This Row],[Entry]]=$B$1,Tabela1[[#This Row],[real]],Tabela1[[#This Row],[L2]]/Tabela1[[#This Row],[days2]])</f>
        <v>3.2025353521281259</v>
      </c>
      <c r="O2997" s="42">
        <f>IF(Tabela1[[#This Row],[Entry]]=$B$1,Tabela1[[#This Row],[real]],Tabela1[[#This Row],[L]]/($B$1-Tabela1[[#This Row],[Entry]]))</f>
        <v>3.2132745301051595</v>
      </c>
      <c r="P2997" s="115">
        <v>879.64510864246586</v>
      </c>
      <c r="Q2997" s="43">
        <f>MIN(500,$B$1-Tabela1[[#This Row],[Entry]])</f>
        <v>500</v>
      </c>
      <c r="R2997" s="41">
        <f>(0.25-Tabela1[[#This Row],[days]]/2000)*$L$2+(Tabela1[[#This Row],[days]]/2000+0.75)*(IF(Tabela1[[#This Row],[real]]&gt;Tabela1[[#This Row],[AV2]],0.4*Tabela1[[#This Row],[real]]+0.6*Tabela1[[#This Row],[AV2]],Tabela1[[#This Row],[AV2]]))</f>
        <v>3.2025353521281259</v>
      </c>
      <c r="S2997" s="42">
        <f>Tabela1[[#This Row],[real]]-Tabela1[[#This Row],[AV2]]</f>
        <v>-0.1226075128310069</v>
      </c>
      <c r="T2997" s="64">
        <f>Tabela1[[#This Row],[real]]/Tabela1[[#This Row],[AV2]]</f>
        <v>0.96171548496739223</v>
      </c>
      <c r="U2997" s="168">
        <v>42765</v>
      </c>
      <c r="V2997" s="191" t="s">
        <v>4812</v>
      </c>
    </row>
    <row r="2998" spans="1:22" x14ac:dyDescent="0.2">
      <c r="A2998" s="65">
        <v>28879</v>
      </c>
      <c r="B2998" s="65" t="s">
        <v>76</v>
      </c>
      <c r="C2998" s="65" t="s">
        <v>1670</v>
      </c>
      <c r="D2998" s="39"/>
      <c r="E2998" s="41">
        <v>3.1695426179665191</v>
      </c>
      <c r="F2998" s="116">
        <v>1996</v>
      </c>
      <c r="G29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8" s="39"/>
      <c r="I2998" s="41">
        <v>0.76999999999999991</v>
      </c>
      <c r="J2998" s="23">
        <f>(Tabela1[[#This Row],[real]]-1)^3/Tabela1[[#This Row],[Z]]*0.00002</f>
        <v>2.6524293670163732E-4</v>
      </c>
      <c r="K2998" s="66">
        <v>2856.8125303293023</v>
      </c>
      <c r="L2998" s="66">
        <v>4897.6142850484548</v>
      </c>
      <c r="M2998" s="67">
        <v>42409</v>
      </c>
      <c r="N2998" s="22">
        <f>IF(Tabela1[[#This Row],[Entry]]=$B$1,Tabela1[[#This Row],[real]],Tabela1[[#This Row],[L2]]/Tabela1[[#This Row],[days2]])</f>
        <v>3.2476876211341059</v>
      </c>
      <c r="O2998" s="42">
        <f>IF(Tabela1[[#This Row],[Entry]]=$B$1,Tabela1[[#This Row],[real]],Tabela1[[#This Row],[L]]/($B$1-Tabela1[[#This Row],[Entry]]))</f>
        <v>3.2499099436287024</v>
      </c>
      <c r="P2998" s="115">
        <v>879.64510864246586</v>
      </c>
      <c r="Q2998" s="43">
        <f>MIN(500,$B$1-Tabela1[[#This Row],[Entry]])</f>
        <v>500</v>
      </c>
      <c r="R2998" s="41">
        <f>(0.25-Tabela1[[#This Row],[days]]/2000)*$L$2+(Tabela1[[#This Row],[days]]/2000+0.75)*(IF(Tabela1[[#This Row],[real]]&gt;Tabela1[[#This Row],[AV2]],0.4*Tabela1[[#This Row],[real]]+0.6*Tabela1[[#This Row],[AV2]],Tabela1[[#This Row],[AV2]]))</f>
        <v>3.2476876211341059</v>
      </c>
      <c r="S2998" s="42">
        <f>Tabela1[[#This Row],[real]]-Tabela1[[#This Row],[AV2]]</f>
        <v>-7.8145003167586768E-2</v>
      </c>
      <c r="T2998" s="64">
        <f>Tabela1[[#This Row],[real]]/Tabela1[[#This Row],[AV2]]</f>
        <v>0.97593826368673409</v>
      </c>
      <c r="U2998" s="168">
        <v>42765</v>
      </c>
      <c r="V2998" s="191" t="s">
        <v>4780</v>
      </c>
    </row>
    <row r="2999" spans="1:22" x14ac:dyDescent="0.2">
      <c r="A2999" s="65">
        <v>81406</v>
      </c>
      <c r="B2999" s="65" t="s">
        <v>1273</v>
      </c>
      <c r="C2999" s="65" t="s">
        <v>1274</v>
      </c>
      <c r="D2999" s="39"/>
      <c r="E2999" s="41">
        <v>2.8177708165077813</v>
      </c>
      <c r="F2999" s="116">
        <v>2002</v>
      </c>
      <c r="G29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2999" s="39"/>
      <c r="I2999" s="41">
        <v>0.47</v>
      </c>
      <c r="J2999" s="23">
        <f>(Tabela1[[#This Row],[real]]-1)^3/Tabela1[[#This Row],[Z]]*0.00002</f>
        <v>2.5559333101608952E-4</v>
      </c>
      <c r="K2999" s="66">
        <v>2527.2662503766701</v>
      </c>
      <c r="L2999" s="66">
        <v>4325.101191312895</v>
      </c>
      <c r="M2999" s="67">
        <v>42409</v>
      </c>
      <c r="N2999" s="22">
        <f>IF(Tabela1[[#This Row],[Entry]]=$B$1,Tabela1[[#This Row],[real]],Tabela1[[#This Row],[L2]]/Tabela1[[#This Row],[days2]])</f>
        <v>2.8730521269844114</v>
      </c>
      <c r="O2999" s="42">
        <f>IF(Tabela1[[#This Row],[Entry]]=$B$1,Tabela1[[#This Row],[real]],Tabela1[[#This Row],[L]]/($B$1-Tabela1[[#This Row],[Entry]]))</f>
        <v>2.8700074262195718</v>
      </c>
      <c r="P2999" s="115">
        <v>879.64510864246586</v>
      </c>
      <c r="Q2999" s="43">
        <f>MIN(500,$B$1-Tabela1[[#This Row],[Entry]])</f>
        <v>500</v>
      </c>
      <c r="R2999" s="41">
        <f>(0.25-Tabela1[[#This Row],[days]]/2000)*$L$2+(Tabela1[[#This Row],[days]]/2000+0.75)*(IF(Tabela1[[#This Row],[real]]&gt;Tabela1[[#This Row],[AV2]],0.4*Tabela1[[#This Row],[real]]+0.6*Tabela1[[#This Row],[AV2]],Tabela1[[#This Row],[AV2]]))</f>
        <v>2.8730521269844114</v>
      </c>
      <c r="S2999" s="42">
        <f>Tabela1[[#This Row],[real]]-Tabela1[[#This Row],[AV2]]</f>
        <v>-5.5281310476630097E-2</v>
      </c>
      <c r="T2999" s="64">
        <f>Tabela1[[#This Row],[real]]/Tabela1[[#This Row],[AV2]]</f>
        <v>0.98075868169692626</v>
      </c>
      <c r="U2999" s="168">
        <v>42764</v>
      </c>
      <c r="V2999" s="191" t="s">
        <v>4776</v>
      </c>
    </row>
    <row r="3000" spans="1:22" x14ac:dyDescent="0.2">
      <c r="A3000" s="65">
        <v>21259</v>
      </c>
      <c r="B3000" s="65" t="s">
        <v>1238</v>
      </c>
      <c r="C3000" s="65" t="s">
        <v>1239</v>
      </c>
      <c r="D3000" s="39"/>
      <c r="E3000" s="41">
        <v>2.8644193981198409</v>
      </c>
      <c r="F3000" s="116">
        <v>1986</v>
      </c>
      <c r="G30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0" s="39"/>
      <c r="I3000" s="41">
        <v>0.5</v>
      </c>
      <c r="J3000" s="23">
        <f>(Tabela1[[#This Row],[real]]-1)^3/Tabela1[[#This Row],[Z]]*0.00002</f>
        <v>2.5923332475787125E-4</v>
      </c>
      <c r="K3000" s="66">
        <v>2560.7249775697665</v>
      </c>
      <c r="L3000" s="66">
        <v>4379.1179346908793</v>
      </c>
      <c r="M3000" s="67">
        <v>42409</v>
      </c>
      <c r="N3000" s="22">
        <f>IF(Tabela1[[#This Row],[Entry]]=$B$1,Tabela1[[#This Row],[real]],Tabela1[[#This Row],[L2]]/Tabela1[[#This Row],[days2]])</f>
        <v>2.9110887475082636</v>
      </c>
      <c r="O3000" s="42">
        <f>IF(Tabela1[[#This Row],[Entry]]=$B$1,Tabela1[[#This Row],[real]],Tabela1[[#This Row],[L]]/($B$1-Tabela1[[#This Row],[Entry]]))</f>
        <v>2.90585131698134</v>
      </c>
      <c r="P3000" s="115">
        <v>879.64510864246586</v>
      </c>
      <c r="Q3000" s="43">
        <f>MIN(500,$B$1-Tabela1[[#This Row],[Entry]])</f>
        <v>500</v>
      </c>
      <c r="R3000" s="41">
        <f>(0.25-Tabela1[[#This Row],[days]]/2000)*$L$2+(Tabela1[[#This Row],[days]]/2000+0.75)*(IF(Tabela1[[#This Row],[real]]&gt;Tabela1[[#This Row],[AV2]],0.4*Tabela1[[#This Row],[real]]+0.6*Tabela1[[#This Row],[AV2]],Tabela1[[#This Row],[AV2]]))</f>
        <v>2.9110887475082636</v>
      </c>
      <c r="S3000" s="42">
        <f>Tabela1[[#This Row],[real]]-Tabela1[[#This Row],[AV2]]</f>
        <v>-4.666934938842271E-2</v>
      </c>
      <c r="T3000" s="64">
        <f>Tabela1[[#This Row],[real]]/Tabela1[[#This Row],[AV2]]</f>
        <v>0.98396842094615999</v>
      </c>
      <c r="U3000" s="168">
        <v>42764</v>
      </c>
      <c r="V3000" s="191" t="s">
        <v>4201</v>
      </c>
    </row>
    <row r="3001" spans="1:22" x14ac:dyDescent="0.2">
      <c r="A3001" s="65">
        <v>352610</v>
      </c>
      <c r="B3001" s="65" t="s">
        <v>1256</v>
      </c>
      <c r="C3001" s="65" t="s">
        <v>1256</v>
      </c>
      <c r="D3001" s="39"/>
      <c r="E3001" s="41">
        <v>2.926654532351332</v>
      </c>
      <c r="F3001" s="116">
        <v>2005</v>
      </c>
      <c r="G30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1" s="39"/>
      <c r="I3001" s="41">
        <v>0.51</v>
      </c>
      <c r="J3001" s="23">
        <f>(Tabela1[[#This Row],[real]]-1)^3/Tabela1[[#This Row],[Z]]*0.00002</f>
        <v>2.804602810899559E-4</v>
      </c>
      <c r="K3001" s="66">
        <v>2615.7750198771091</v>
      </c>
      <c r="L3001" s="66">
        <v>4470.8746231908117</v>
      </c>
      <c r="M3001" s="67">
        <v>42409</v>
      </c>
      <c r="N3001" s="22">
        <f>IF(Tabela1[[#This Row],[Entry]]=$B$1,Tabela1[[#This Row],[real]],Tabela1[[#This Row],[L2]]/Tabela1[[#This Row],[days2]])</f>
        <v>2.9736708522303599</v>
      </c>
      <c r="O3001" s="42">
        <f>IF(Tabela1[[#This Row],[Entry]]=$B$1,Tabela1[[#This Row],[real]],Tabela1[[#This Row],[L]]/($B$1-Tabela1[[#This Row],[Entry]]))</f>
        <v>2.9667383033781101</v>
      </c>
      <c r="P3001" s="115">
        <v>879.64510864246586</v>
      </c>
      <c r="Q3001" s="43">
        <f>MIN(500,$B$1-Tabela1[[#This Row],[Entry]])</f>
        <v>500</v>
      </c>
      <c r="R3001" s="41">
        <f>(0.25-Tabela1[[#This Row],[days]]/2000)*$L$2+(Tabela1[[#This Row],[days]]/2000+0.75)*(IF(Tabela1[[#This Row],[real]]&gt;Tabela1[[#This Row],[AV2]],0.4*Tabela1[[#This Row],[real]]+0.6*Tabela1[[#This Row],[AV2]],Tabela1[[#This Row],[AV2]]))</f>
        <v>2.9736708522303599</v>
      </c>
      <c r="S3001" s="42">
        <f>Tabela1[[#This Row],[real]]-Tabela1[[#This Row],[AV2]]</f>
        <v>-4.7016319879027879E-2</v>
      </c>
      <c r="T3001" s="64">
        <f>Tabela1[[#This Row],[real]]/Tabela1[[#This Row],[AV2]]</f>
        <v>0.98418913113945883</v>
      </c>
      <c r="U3001" s="172">
        <v>42764</v>
      </c>
      <c r="V3001" s="191" t="s">
        <v>4004</v>
      </c>
    </row>
    <row r="3002" spans="1:22" x14ac:dyDescent="0.2">
      <c r="A3002" s="65">
        <v>495</v>
      </c>
      <c r="B3002" s="65" t="s">
        <v>1421</v>
      </c>
      <c r="C3002" s="65" t="s">
        <v>2375</v>
      </c>
      <c r="D3002" s="39"/>
      <c r="E3002" s="41">
        <v>2.9342433601897415</v>
      </c>
      <c r="F3002" s="116">
        <v>1977</v>
      </c>
      <c r="G30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2" s="39"/>
      <c r="I3002" s="41">
        <v>0.7599999999999999</v>
      </c>
      <c r="J3002" s="23">
        <f>(Tabela1[[#This Row],[real]]-1)^3/Tabela1[[#This Row],[Z]]*0.00002</f>
        <v>1.9043630549659741E-4</v>
      </c>
      <c r="K3002" s="66">
        <v>2657.7376485047016</v>
      </c>
      <c r="L3002" s="66">
        <v>4568.1252345422363</v>
      </c>
      <c r="M3002" s="67">
        <v>42409</v>
      </c>
      <c r="N3002" s="22">
        <f>IF(Tabela1[[#This Row],[Entry]]=$B$1,Tabela1[[#This Row],[real]],Tabela1[[#This Row],[L2]]/Tabela1[[#This Row],[days2]])</f>
        <v>3.0213748958444402</v>
      </c>
      <c r="O3002" s="42">
        <f>IF(Tabela1[[#This Row],[Entry]]=$B$1,Tabela1[[#This Row],[real]],Tabela1[[#This Row],[L]]/($B$1-Tabela1[[#This Row],[Entry]]))</f>
        <v>3.0312708921979006</v>
      </c>
      <c r="P3002" s="115">
        <v>879.64510864246586</v>
      </c>
      <c r="Q3002" s="43">
        <f>MIN(500,$B$1-Tabela1[[#This Row],[Entry]])</f>
        <v>500</v>
      </c>
      <c r="R3002" s="41">
        <f>(0.25-Tabela1[[#This Row],[days]]/2000)*$L$2+(Tabela1[[#This Row],[days]]/2000+0.75)*(IF(Tabela1[[#This Row],[real]]&gt;Tabela1[[#This Row],[AV2]],0.4*Tabela1[[#This Row],[real]]+0.6*Tabela1[[#This Row],[AV2]],Tabela1[[#This Row],[AV2]]))</f>
        <v>3.0213748958444402</v>
      </c>
      <c r="S3002" s="42">
        <f>Tabela1[[#This Row],[real]]-Tabela1[[#This Row],[AV2]]</f>
        <v>-8.7131535654698666E-2</v>
      </c>
      <c r="T3002" s="64">
        <f>Tabela1[[#This Row],[real]]/Tabela1[[#This Row],[AV2]]</f>
        <v>0.9711616271868353</v>
      </c>
      <c r="U3002" s="172">
        <v>42764</v>
      </c>
      <c r="V3002" s="191" t="s">
        <v>3952</v>
      </c>
    </row>
    <row r="3003" spans="1:22" x14ac:dyDescent="0.2">
      <c r="A3003" s="65">
        <v>2137</v>
      </c>
      <c r="B3003" s="65" t="s">
        <v>147</v>
      </c>
      <c r="C3003" s="65" t="s">
        <v>658</v>
      </c>
      <c r="D3003" s="39"/>
      <c r="E3003" s="41">
        <v>3.0022928776379829</v>
      </c>
      <c r="F3003" s="116">
        <v>1981</v>
      </c>
      <c r="G30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3" s="39"/>
      <c r="I3003" s="41">
        <v>0.57999999999999985</v>
      </c>
      <c r="J3003" s="23">
        <f>(Tabela1[[#This Row],[real]]-1)^3/Tabela1[[#This Row],[Z]]*0.00002</f>
        <v>2.7681193404956178E-4</v>
      </c>
      <c r="K3003" s="66">
        <v>2826.7272214482496</v>
      </c>
      <c r="L3003" s="66">
        <v>4895.6787422083271</v>
      </c>
      <c r="M3003" s="67">
        <v>42409</v>
      </c>
      <c r="N3003" s="22">
        <f>IF(Tabela1[[#This Row],[Entry]]=$B$1,Tabela1[[#This Row],[real]],Tabela1[[#This Row],[L2]]/Tabela1[[#This Row],[days2]])</f>
        <v>3.2134859771012274</v>
      </c>
      <c r="O3003" s="42">
        <f>IF(Tabela1[[#This Row],[Entry]]=$B$1,Tabela1[[#This Row],[real]],Tabela1[[#This Row],[L]]/($B$1-Tabela1[[#This Row],[Entry]]))</f>
        <v>3.2486255754534352</v>
      </c>
      <c r="P3003" s="115">
        <v>879.64510864246586</v>
      </c>
      <c r="Q3003" s="43">
        <f>MIN(500,$B$1-Tabela1[[#This Row],[Entry]])</f>
        <v>500</v>
      </c>
      <c r="R3003" s="41">
        <f>(0.25-Tabela1[[#This Row],[days]]/2000)*$L$2+(Tabela1[[#This Row],[days]]/2000+0.75)*(IF(Tabela1[[#This Row],[real]]&gt;Tabela1[[#This Row],[AV2]],0.4*Tabela1[[#This Row],[real]]+0.6*Tabela1[[#This Row],[AV2]],Tabela1[[#This Row],[AV2]]))</f>
        <v>3.2134859771012274</v>
      </c>
      <c r="S3003" s="42">
        <f>Tabela1[[#This Row],[real]]-Tabela1[[#This Row],[AV2]]</f>
        <v>-0.21119309946324449</v>
      </c>
      <c r="T3003" s="64">
        <f>Tabela1[[#This Row],[real]]/Tabela1[[#This Row],[AV2]]</f>
        <v>0.93427912834592342</v>
      </c>
      <c r="U3003" s="172">
        <v>42764</v>
      </c>
      <c r="V3003" s="191" t="s">
        <v>4017</v>
      </c>
    </row>
    <row r="3004" spans="1:22" x14ac:dyDescent="0.2">
      <c r="A3004" s="10">
        <v>1069728</v>
      </c>
      <c r="B3004" s="10" t="s">
        <v>15</v>
      </c>
      <c r="C3004" s="10" t="s">
        <v>1220</v>
      </c>
      <c r="E3004" s="21">
        <v>3.0983837510599148</v>
      </c>
      <c r="F3004" s="116">
        <v>2008</v>
      </c>
      <c r="G30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4" s="39"/>
      <c r="I3004" s="21">
        <v>0.54999999999999993</v>
      </c>
      <c r="J3004" s="23">
        <f>(Tabela1[[#This Row],[real]]-1)^3/Tabela1[[#This Row],[Z]]*0.00002</f>
        <v>3.3598667198336802E-4</v>
      </c>
      <c r="K3004" s="24">
        <v>2763.6568186342752</v>
      </c>
      <c r="L3004" s="66">
        <v>4716.6349151234954</v>
      </c>
      <c r="M3004" s="1">
        <v>42409</v>
      </c>
      <c r="N3004" s="22">
        <f>IF(Tabela1[[#This Row],[Entry]]=$B$1,Tabela1[[#This Row],[real]],Tabela1[[#This Row],[L2]]/Tabela1[[#This Row],[days2]])</f>
        <v>3.1417861493021397</v>
      </c>
      <c r="O3004" s="22">
        <f>IF(Tabela1[[#This Row],[Entry]]=$B$1,Tabela1[[#This Row],[real]],Tabela1[[#This Row],[L]]/($B$1-Tabela1[[#This Row],[Entry]]))</f>
        <v>3.1298174619266725</v>
      </c>
      <c r="P3004" s="35">
        <v>879.64510864246586</v>
      </c>
      <c r="Q3004" s="3">
        <f>MIN(500,$B$1-Tabela1[[#This Row],[Entry]])</f>
        <v>500</v>
      </c>
      <c r="R3004" s="21">
        <f>(0.25-Tabela1[[#This Row],[days]]/2000)*$L$2+(Tabela1[[#This Row],[days]]/2000+0.75)*(IF(Tabela1[[#This Row],[real]]&gt;Tabela1[[#This Row],[AV2]],0.4*Tabela1[[#This Row],[real]]+0.6*Tabela1[[#This Row],[AV2]],Tabela1[[#This Row],[AV2]]))</f>
        <v>3.1417861493021397</v>
      </c>
      <c r="S3004" s="22">
        <f>Tabela1[[#This Row],[real]]-Tabela1[[#This Row],[AV2]]</f>
        <v>-4.3402398242224915E-2</v>
      </c>
      <c r="T3004" s="47">
        <f>Tabela1[[#This Row],[real]]/Tabela1[[#This Row],[AV2]]</f>
        <v>0.98618543841633988</v>
      </c>
      <c r="U3004" s="168">
        <v>42764</v>
      </c>
      <c r="V3004" s="191" t="s">
        <v>4591</v>
      </c>
    </row>
    <row r="3005" spans="1:22" x14ac:dyDescent="0.2">
      <c r="A3005" s="10">
        <v>6225088</v>
      </c>
      <c r="B3005" s="10" t="s">
        <v>674</v>
      </c>
      <c r="C3005" s="10" t="s">
        <v>674</v>
      </c>
      <c r="E3005" s="21">
        <v>3.1910547723922695</v>
      </c>
      <c r="F3005" s="116">
        <v>2015</v>
      </c>
      <c r="G30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05" s="21">
        <v>0.71</v>
      </c>
      <c r="J3005" s="23">
        <f>(Tabela1[[#This Row],[real]]-1)^3/Tabela1[[#This Row],[Z]]*0.00002</f>
        <v>2.9629979414660582E-4</v>
      </c>
      <c r="K3005" s="24">
        <v>2964.4698752219924</v>
      </c>
      <c r="L3005" s="66">
        <v>5117.618449836541</v>
      </c>
      <c r="M3005" s="1">
        <v>42409</v>
      </c>
      <c r="N3005" s="22">
        <f>IF(Tabela1[[#This Row],[Entry]]=$B$1,Tabela1[[#This Row],[real]],Tabela1[[#This Row],[L2]]/Tabela1[[#This Row],[days2]])</f>
        <v>3.3700748700768473</v>
      </c>
      <c r="O3005" s="22">
        <f>IF(Tabela1[[#This Row],[Entry]]=$B$1,Tabela1[[#This Row],[real]],Tabela1[[#This Row],[L]]/($B$1-Tabela1[[#This Row],[Entry]]))</f>
        <v>3.3958981087170148</v>
      </c>
      <c r="P3005" s="35">
        <v>879.64510864246586</v>
      </c>
      <c r="Q3005" s="3">
        <f>MIN(500,$B$1-Tabela1[[#This Row],[Entry]])</f>
        <v>500</v>
      </c>
      <c r="R3005" s="21">
        <f>(0.25-Tabela1[[#This Row],[days]]/2000)*$L$2+(Tabela1[[#This Row],[days]]/2000+0.75)*(IF(Tabela1[[#This Row],[real]]&gt;Tabela1[[#This Row],[AV2]],0.4*Tabela1[[#This Row],[real]]+0.6*Tabela1[[#This Row],[AV2]],Tabela1[[#This Row],[AV2]]))</f>
        <v>3.3700748700768473</v>
      </c>
      <c r="S3005" s="22">
        <f>Tabela1[[#This Row],[real]]-Tabela1[[#This Row],[AV2]]</f>
        <v>-0.17902009768457772</v>
      </c>
      <c r="T3005" s="47">
        <f>Tabela1[[#This Row],[real]]/Tabela1[[#This Row],[AV2]]</f>
        <v>0.94687948945167033</v>
      </c>
      <c r="U3005" s="172">
        <v>42764</v>
      </c>
      <c r="V3005" s="191" t="s">
        <v>4277</v>
      </c>
    </row>
    <row r="3006" spans="1:22" x14ac:dyDescent="0.2">
      <c r="A3006" s="65">
        <v>372897</v>
      </c>
      <c r="B3006" s="65" t="s">
        <v>1234</v>
      </c>
      <c r="C3006" s="65" t="s">
        <v>1235</v>
      </c>
      <c r="D3006" s="39"/>
      <c r="E3006" s="41">
        <v>2.5300186975478307</v>
      </c>
      <c r="F3006" s="116">
        <v>1996</v>
      </c>
      <c r="G30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6" s="39"/>
      <c r="I3006" s="41">
        <v>0.49</v>
      </c>
      <c r="J3006" s="23">
        <f>(Tabela1[[#This Row],[real]]-1)^3/Tabela1[[#This Row],[Z]]*0.00002</f>
        <v>1.4619217587240053E-4</v>
      </c>
      <c r="K3006" s="66">
        <v>2273.7297663782988</v>
      </c>
      <c r="L3006" s="66">
        <v>3902.0614623384022</v>
      </c>
      <c r="M3006" s="67">
        <v>42409</v>
      </c>
      <c r="N3006" s="22">
        <f>IF(Tabela1[[#This Row],[Entry]]=$B$1,Tabela1[[#This Row],[real]],Tabela1[[#This Row],[L2]]/Tabela1[[#This Row],[days2]])</f>
        <v>2.5848262487212472</v>
      </c>
      <c r="O3006" s="42">
        <f>IF(Tabela1[[#This Row],[Entry]]=$B$1,Tabela1[[#This Row],[real]],Tabela1[[#This Row],[L]]/($B$1-Tabela1[[#This Row],[Entry]]))</f>
        <v>2.5892909504568031</v>
      </c>
      <c r="P3006" s="115">
        <v>879.64510864246586</v>
      </c>
      <c r="Q3006" s="43">
        <f>MIN(500,$B$1-Tabela1[[#This Row],[Entry]])</f>
        <v>500</v>
      </c>
      <c r="R3006" s="559">
        <f>(0.25-Tabela1[[#This Row],[days]]/2000)*$L$2+(Tabela1[[#This Row],[days]]/2000+0.75)*(IF(Tabela1[[#This Row],[real]]&gt;Tabela1[[#This Row],[AV2]],0.4*Tabela1[[#This Row],[real]]+0.6*Tabela1[[#This Row],[AV2]],Tabela1[[#This Row],[AV2]]))</f>
        <v>2.5848262487212472</v>
      </c>
      <c r="S3006" s="42">
        <f>Tabela1[[#This Row],[real]]-Tabela1[[#This Row],[AV2]]</f>
        <v>-5.4807551173416513E-2</v>
      </c>
      <c r="T3006" s="64">
        <f>Tabela1[[#This Row],[real]]/Tabela1[[#This Row],[AV2]]</f>
        <v>0.97879642734186456</v>
      </c>
      <c r="U3006" s="168">
        <v>42763</v>
      </c>
      <c r="V3006" s="191" t="s">
        <v>4055</v>
      </c>
    </row>
    <row r="3007" spans="1:22" x14ac:dyDescent="0.2">
      <c r="A3007" s="65">
        <v>2976629</v>
      </c>
      <c r="B3007" s="65" t="s">
        <v>888</v>
      </c>
      <c r="C3007" s="65" t="s">
        <v>1429</v>
      </c>
      <c r="D3007" s="39"/>
      <c r="E3007" s="41">
        <v>2.8196605395400058</v>
      </c>
      <c r="F3007" s="116">
        <v>2010</v>
      </c>
      <c r="G30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7" s="39"/>
      <c r="I3007" s="41">
        <v>0.56999999999999995</v>
      </c>
      <c r="J3007" s="23">
        <f>(Tabela1[[#This Row],[real]]-1)^3/Tabela1[[#This Row],[Z]]*0.00002</f>
        <v>2.1141036290007773E-4</v>
      </c>
      <c r="K3007" s="66">
        <v>2589.8240852229887</v>
      </c>
      <c r="L3007" s="66">
        <v>4463.6491516224996</v>
      </c>
      <c r="M3007" s="67">
        <v>42409</v>
      </c>
      <c r="N3007" s="22">
        <f>IF(Tabela1[[#This Row],[Entry]]=$B$1,Tabela1[[#This Row],[real]],Tabela1[[#This Row],[L2]]/Tabela1[[#This Row],[days2]])</f>
        <v>2.9441692561899186</v>
      </c>
      <c r="O3007" s="42">
        <f>IF(Tabela1[[#This Row],[Entry]]=$B$1,Tabela1[[#This Row],[real]],Tabela1[[#This Row],[L]]/($B$1-Tabela1[[#This Row],[Entry]]))</f>
        <v>2.9619436971615789</v>
      </c>
      <c r="P3007" s="115">
        <v>879.64510864246586</v>
      </c>
      <c r="Q3007" s="43">
        <f>MIN(500,$B$1-Tabela1[[#This Row],[Entry]])</f>
        <v>500</v>
      </c>
      <c r="R3007" s="41">
        <f>(0.25-Tabela1[[#This Row],[days]]/2000)*$L$2+(Tabela1[[#This Row],[days]]/2000+0.75)*(IF(Tabela1[[#This Row],[real]]&gt;Tabela1[[#This Row],[AV2]],0.4*Tabela1[[#This Row],[real]]+0.6*Tabela1[[#This Row],[AV2]],Tabela1[[#This Row],[AV2]]))</f>
        <v>2.9441692561899186</v>
      </c>
      <c r="S3007" s="42">
        <f>Tabela1[[#This Row],[real]]-Tabela1[[#This Row],[AV2]]</f>
        <v>-0.12450871664991281</v>
      </c>
      <c r="T3007" s="64">
        <f>Tabela1[[#This Row],[real]]/Tabela1[[#This Row],[AV2]]</f>
        <v>0.95771006833654637</v>
      </c>
      <c r="U3007" s="168">
        <v>42763</v>
      </c>
      <c r="V3007" s="191" t="s">
        <v>4237</v>
      </c>
    </row>
    <row r="3008" spans="1:22" x14ac:dyDescent="0.2">
      <c r="A3008" s="65">
        <v>388</v>
      </c>
      <c r="B3008" s="65" t="s">
        <v>1243</v>
      </c>
      <c r="C3008" s="65" t="s">
        <v>1244</v>
      </c>
      <c r="D3008" s="39"/>
      <c r="E3008" s="41">
        <v>2.9285725275294858</v>
      </c>
      <c r="F3008" s="116">
        <v>1994</v>
      </c>
      <c r="G30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8" s="39"/>
      <c r="I3008" s="41">
        <v>0.5099999999999999</v>
      </c>
      <c r="J3008" s="23">
        <f>(Tabela1[[#This Row],[real]]-1)^3/Tabela1[[#This Row],[Z]]*0.00002</f>
        <v>2.8129871445602492E-4</v>
      </c>
      <c r="K3008" s="66">
        <v>2615.0280675592662</v>
      </c>
      <c r="L3008" s="66">
        <v>4468.9022721259271</v>
      </c>
      <c r="M3008" s="67">
        <v>42409</v>
      </c>
      <c r="N3008" s="22">
        <f>IF(Tabela1[[#This Row],[Entry]]=$B$1,Tabela1[[#This Row],[real]],Tabela1[[#This Row],[L2]]/Tabela1[[#This Row],[days2]])</f>
        <v>2.9728217003275028</v>
      </c>
      <c r="O3008" s="42">
        <f>IF(Tabela1[[#This Row],[Entry]]=$B$1,Tabela1[[#This Row],[real]],Tabela1[[#This Row],[L]]/($B$1-Tabela1[[#This Row],[Entry]]))</f>
        <v>2.9654295103688963</v>
      </c>
      <c r="P3008" s="115">
        <v>879.64510864246586</v>
      </c>
      <c r="Q3008" s="43">
        <f>MIN(500,$B$1-Tabela1[[#This Row],[Entry]])</f>
        <v>500</v>
      </c>
      <c r="R3008" s="41">
        <f>(0.25-Tabela1[[#This Row],[days]]/2000)*$L$2+(Tabela1[[#This Row],[days]]/2000+0.75)*(IF(Tabela1[[#This Row],[real]]&gt;Tabela1[[#This Row],[AV2]],0.4*Tabela1[[#This Row],[real]]+0.6*Tabela1[[#This Row],[AV2]],Tabela1[[#This Row],[AV2]]))</f>
        <v>2.9728217003275028</v>
      </c>
      <c r="S3008" s="42">
        <f>Tabela1[[#This Row],[real]]-Tabela1[[#This Row],[AV2]]</f>
        <v>-4.4249172798016989E-2</v>
      </c>
      <c r="T3008" s="64">
        <f>Tabela1[[#This Row],[real]]/Tabela1[[#This Row],[AV2]]</f>
        <v>0.98511542996569812</v>
      </c>
      <c r="U3008" s="172">
        <v>42763</v>
      </c>
      <c r="V3008" s="191" t="s">
        <v>3940</v>
      </c>
    </row>
    <row r="3009" spans="1:22" x14ac:dyDescent="0.2">
      <c r="A3009" s="65">
        <v>2694520</v>
      </c>
      <c r="B3009" s="65" t="s">
        <v>360</v>
      </c>
      <c r="C3009" s="65" t="s">
        <v>657</v>
      </c>
      <c r="D3009" s="39"/>
      <c r="E3009" s="41">
        <v>2.9541251550194132</v>
      </c>
      <c r="F3009" s="116">
        <v>2010</v>
      </c>
      <c r="G30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09" s="39"/>
      <c r="I3009" s="41">
        <v>0.59</v>
      </c>
      <c r="J3009" s="23">
        <f>(Tabela1[[#This Row],[real]]-1)^3/Tabela1[[#This Row],[Z]]*0.00002</f>
        <v>2.529502483040454E-4</v>
      </c>
      <c r="K3009" s="66">
        <v>2783.675533802038</v>
      </c>
      <c r="L3009" s="66">
        <v>4824.1743174354942</v>
      </c>
      <c r="M3009" s="67">
        <v>42409</v>
      </c>
      <c r="N3009" s="22">
        <f>IF(Tabela1[[#This Row],[Entry]]=$B$1,Tabela1[[#This Row],[real]],Tabela1[[#This Row],[L2]]/Tabela1[[#This Row],[days2]])</f>
        <v>3.1645438671261577</v>
      </c>
      <c r="O3009" s="42">
        <f>IF(Tabela1[[#This Row],[Entry]]=$B$1,Tabela1[[#This Row],[real]],Tabela1[[#This Row],[L]]/($B$1-Tabela1[[#This Row],[Entry]]))</f>
        <v>3.2011773838324449</v>
      </c>
      <c r="P3009" s="115">
        <v>879.64510864246586</v>
      </c>
      <c r="Q3009" s="43">
        <f>MIN(500,$B$1-Tabela1[[#This Row],[Entry]])</f>
        <v>500</v>
      </c>
      <c r="R3009" s="41">
        <f>(0.25-Tabela1[[#This Row],[days]]/2000)*$L$2+(Tabela1[[#This Row],[days]]/2000+0.75)*(IF(Tabela1[[#This Row],[real]]&gt;Tabela1[[#This Row],[AV2]],0.4*Tabela1[[#This Row],[real]]+0.6*Tabela1[[#This Row],[AV2]],Tabela1[[#This Row],[AV2]]))</f>
        <v>3.1645438671261577</v>
      </c>
      <c r="S3009" s="42">
        <f>Tabela1[[#This Row],[real]]-Tabela1[[#This Row],[AV2]]</f>
        <v>-0.21041871210674445</v>
      </c>
      <c r="T3009" s="64">
        <f>Tabela1[[#This Row],[real]]/Tabela1[[#This Row],[AV2]]</f>
        <v>0.93350741182872787</v>
      </c>
      <c r="U3009" s="172">
        <v>42763</v>
      </c>
      <c r="V3009" s="191" t="s">
        <v>4309</v>
      </c>
    </row>
    <row r="3010" spans="1:22" x14ac:dyDescent="0.2">
      <c r="A3010" s="65">
        <v>3613975</v>
      </c>
      <c r="B3010" s="65" t="s">
        <v>1327</v>
      </c>
      <c r="C3010" s="65" t="s">
        <v>1328</v>
      </c>
      <c r="D3010" s="39"/>
      <c r="E3010" s="41">
        <v>2.984518140236935</v>
      </c>
      <c r="F3010" s="116">
        <v>2011</v>
      </c>
      <c r="G30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0" s="39"/>
      <c r="I3010" s="41">
        <v>0.44999999999999996</v>
      </c>
      <c r="J3010" s="23">
        <f>(Tabela1[[#This Row],[real]]-1)^3/Tabela1[[#This Row],[Z]]*0.00002</f>
        <v>3.4736231555190398E-4</v>
      </c>
      <c r="K3010" s="66">
        <v>2695.089046062169</v>
      </c>
      <c r="L3010" s="66">
        <v>4610.9659513929537</v>
      </c>
      <c r="M3010" s="67">
        <v>42409</v>
      </c>
      <c r="N3010" s="22">
        <f>IF(Tabela1[[#This Row],[Entry]]=$B$1,Tabela1[[#This Row],[real]],Tabela1[[#This Row],[L2]]/Tabela1[[#This Row],[days2]])</f>
        <v>3.0638367900680219</v>
      </c>
      <c r="O3010" s="42">
        <f>IF(Tabela1[[#This Row],[Entry]]=$B$1,Tabela1[[#This Row],[real]],Tabela1[[#This Row],[L]]/($B$1-Tabela1[[#This Row],[Entry]]))</f>
        <v>3.0596987069628092</v>
      </c>
      <c r="P3010" s="115">
        <v>879.64510864246586</v>
      </c>
      <c r="Q3010" s="43">
        <f>MIN(500,$B$1-Tabela1[[#This Row],[Entry]])</f>
        <v>500</v>
      </c>
      <c r="R3010" s="41">
        <f>(0.25-Tabela1[[#This Row],[days]]/2000)*$L$2+(Tabela1[[#This Row],[days]]/2000+0.75)*(IF(Tabela1[[#This Row],[real]]&gt;Tabela1[[#This Row],[AV2]],0.4*Tabela1[[#This Row],[real]]+0.6*Tabela1[[#This Row],[AV2]],Tabela1[[#This Row],[AV2]]))</f>
        <v>3.0638367900680219</v>
      </c>
      <c r="S3010" s="42">
        <f>Tabela1[[#This Row],[real]]-Tabela1[[#This Row],[AV2]]</f>
        <v>-7.931864983108694E-2</v>
      </c>
      <c r="T3010" s="64">
        <f>Tabela1[[#This Row],[real]]/Tabela1[[#This Row],[AV2]]</f>
        <v>0.97411133318582355</v>
      </c>
      <c r="U3010" s="168">
        <v>42763</v>
      </c>
      <c r="V3010" s="191" t="s">
        <v>4024</v>
      </c>
    </row>
    <row r="3011" spans="1:22" x14ac:dyDescent="0.2">
      <c r="A3011" s="65">
        <v>10701</v>
      </c>
      <c r="B3011" s="65" t="s">
        <v>2299</v>
      </c>
      <c r="C3011" s="65" t="s">
        <v>741</v>
      </c>
      <c r="D3011" s="39"/>
      <c r="E3011" s="41">
        <v>3.1226661330505769</v>
      </c>
      <c r="F3011" s="116">
        <v>1960</v>
      </c>
      <c r="G30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1" s="39"/>
      <c r="I3011" s="41">
        <v>0.51999999999999991</v>
      </c>
      <c r="J3011" s="23">
        <f>(Tabela1[[#This Row],[real]]-1)^3/Tabela1[[#This Row],[Z]]*0.00002</f>
        <v>3.6785081664105157E-4</v>
      </c>
      <c r="K3011" s="66">
        <v>2941.0224467172743</v>
      </c>
      <c r="L3011" s="66">
        <v>5084.7778302271881</v>
      </c>
      <c r="M3011" s="67">
        <v>42409</v>
      </c>
      <c r="N3011" s="22">
        <f>IF(Tabela1[[#This Row],[Entry]]=$B$1,Tabela1[[#This Row],[real]],Tabela1[[#This Row],[L2]]/Tabela1[[#This Row],[days2]])</f>
        <v>3.343419315155495</v>
      </c>
      <c r="O3011" s="42">
        <f>IF(Tabela1[[#This Row],[Entry]]=$B$1,Tabela1[[#This Row],[real]],Tabela1[[#This Row],[L]]/($B$1-Tabela1[[#This Row],[Entry]]))</f>
        <v>3.3741060585449159</v>
      </c>
      <c r="P3011" s="115">
        <v>879.64510864246586</v>
      </c>
      <c r="Q3011" s="43">
        <f>MIN(500,$B$1-Tabela1[[#This Row],[Entry]])</f>
        <v>500</v>
      </c>
      <c r="R3011" s="41">
        <f>(0.25-Tabela1[[#This Row],[days]]/2000)*$L$2+(Tabela1[[#This Row],[days]]/2000+0.75)*(IF(Tabela1[[#This Row],[real]]&gt;Tabela1[[#This Row],[AV2]],0.4*Tabela1[[#This Row],[real]]+0.6*Tabela1[[#This Row],[AV2]],Tabela1[[#This Row],[AV2]]))</f>
        <v>3.343419315155495</v>
      </c>
      <c r="S3011" s="42">
        <f>Tabela1[[#This Row],[real]]-Tabela1[[#This Row],[AV2]]</f>
        <v>-0.22075318210491801</v>
      </c>
      <c r="T3011" s="64">
        <f>Tabela1[[#This Row],[real]]/Tabela1[[#This Row],[AV2]]</f>
        <v>0.93397382700271581</v>
      </c>
      <c r="U3011" s="168">
        <v>42763</v>
      </c>
      <c r="V3011" s="191" t="s">
        <v>4342</v>
      </c>
    </row>
    <row r="3012" spans="1:22" x14ac:dyDescent="0.2">
      <c r="A3012" s="10">
        <v>26024</v>
      </c>
      <c r="B3012" s="10" t="s">
        <v>2086</v>
      </c>
      <c r="C3012" s="10" t="s">
        <v>2086</v>
      </c>
      <c r="E3012" s="21">
        <v>3.1499724340478981</v>
      </c>
      <c r="F3012" s="116">
        <v>1968</v>
      </c>
      <c r="G30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12" s="21">
        <v>0.64999999999999991</v>
      </c>
      <c r="J3012" s="23">
        <f>(Tabela1[[#This Row],[real]]-1)^3/Tabela1[[#This Row],[Z]]*0.00002</f>
        <v>3.0578439181724453E-4</v>
      </c>
      <c r="K3012" s="24">
        <v>2786.6607595555661</v>
      </c>
      <c r="L3012" s="66">
        <v>4750.172210546747</v>
      </c>
      <c r="M3012" s="1">
        <v>42409</v>
      </c>
      <c r="N3012" s="22">
        <f>IF(Tabela1[[#This Row],[Entry]]=$B$1,Tabela1[[#This Row],[real]],Tabela1[[#This Row],[L2]]/Tabela1[[#This Row],[days2]])</f>
        <v>3.1679375377374059</v>
      </c>
      <c r="O3012" s="22">
        <f>IF(Tabela1[[#This Row],[Entry]]=$B$1,Tabela1[[#This Row],[real]],Tabela1[[#This Row],[L]]/($B$1-Tabela1[[#This Row],[Entry]]))</f>
        <v>3.1520718052732231</v>
      </c>
      <c r="P3012" s="35">
        <v>879.64510864246586</v>
      </c>
      <c r="Q3012" s="3">
        <f>MIN(500,$B$1-Tabela1[[#This Row],[Entry]])</f>
        <v>500</v>
      </c>
      <c r="R3012" s="21">
        <f>(0.25-Tabela1[[#This Row],[days]]/2000)*$L$2+(Tabela1[[#This Row],[days]]/2000+0.75)*(IF(Tabela1[[#This Row],[real]]&gt;Tabela1[[#This Row],[AV2]],0.4*Tabela1[[#This Row],[real]]+0.6*Tabela1[[#This Row],[AV2]],Tabela1[[#This Row],[AV2]]))</f>
        <v>3.1679375377374059</v>
      </c>
      <c r="S3012" s="22">
        <f>Tabela1[[#This Row],[real]]-Tabela1[[#This Row],[AV2]]</f>
        <v>-1.7965103689507878E-2</v>
      </c>
      <c r="T3012" s="47">
        <f>Tabela1[[#This Row],[real]]/Tabela1[[#This Row],[AV2]]</f>
        <v>0.99432908525641617</v>
      </c>
      <c r="U3012" s="168">
        <v>42763</v>
      </c>
      <c r="V3012" s="191" t="s">
        <v>4362</v>
      </c>
    </row>
    <row r="3013" spans="1:22" x14ac:dyDescent="0.2">
      <c r="A3013" s="10">
        <v>605812</v>
      </c>
      <c r="B3013" s="10" t="s">
        <v>2352</v>
      </c>
      <c r="C3013" s="10" t="s">
        <v>2087</v>
      </c>
      <c r="E3013" s="21">
        <v>3.1732870638130994</v>
      </c>
      <c r="F3013" s="116">
        <v>2006</v>
      </c>
      <c r="G30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13" s="21">
        <v>0.65999999999999992</v>
      </c>
      <c r="J3013" s="23">
        <f>(Tabela1[[#This Row],[real]]-1)^3/Tabela1[[#This Row],[Z]]*0.00002</f>
        <v>3.1105511330478035E-4</v>
      </c>
      <c r="K3013" s="24">
        <v>2802.7124628417328</v>
      </c>
      <c r="L3013" s="66">
        <v>4775.224086862836</v>
      </c>
      <c r="M3013" s="1">
        <v>42409</v>
      </c>
      <c r="N3013" s="22">
        <f>IF(Tabela1[[#This Row],[Entry]]=$B$1,Tabela1[[#This Row],[real]],Tabela1[[#This Row],[L2]]/Tabela1[[#This Row],[days2]])</f>
        <v>3.1861854687819369</v>
      </c>
      <c r="O3013" s="22">
        <f>IF(Tabela1[[#This Row],[Entry]]=$B$1,Tabela1[[#This Row],[real]],Tabela1[[#This Row],[L]]/($B$1-Tabela1[[#This Row],[Entry]]))</f>
        <v>3.1686954790065269</v>
      </c>
      <c r="P3013" s="35">
        <v>879.64510864246586</v>
      </c>
      <c r="Q3013" s="3">
        <f>MIN(500,$B$1-Tabela1[[#This Row],[Entry]])</f>
        <v>500</v>
      </c>
      <c r="R3013" s="21">
        <f>(0.25-Tabela1[[#This Row],[days]]/2000)*$L$2+(Tabela1[[#This Row],[days]]/2000+0.75)*(IF(Tabela1[[#This Row],[real]]&gt;Tabela1[[#This Row],[AV2]],0.4*Tabela1[[#This Row],[real]]+0.6*Tabela1[[#This Row],[AV2]],Tabela1[[#This Row],[AV2]]))</f>
        <v>3.1861854687819369</v>
      </c>
      <c r="S3013" s="22">
        <f>Tabela1[[#This Row],[real]]-Tabela1[[#This Row],[AV2]]</f>
        <v>-1.2898404968837429E-2</v>
      </c>
      <c r="T3013" s="47">
        <f>Tabela1[[#This Row],[real]]/Tabela1[[#This Row],[AV2]]</f>
        <v>0.99595177208131314</v>
      </c>
      <c r="U3013" s="168">
        <v>42763</v>
      </c>
      <c r="V3013" s="191" t="s">
        <v>4624</v>
      </c>
    </row>
    <row r="3014" spans="1:22" x14ac:dyDescent="0.2">
      <c r="A3014" s="65">
        <v>163670</v>
      </c>
      <c r="B3014" s="65" t="s">
        <v>1190</v>
      </c>
      <c r="C3014" s="65" t="s">
        <v>2493</v>
      </c>
      <c r="D3014" s="39"/>
      <c r="E3014" s="41">
        <v>2.7418783931198032</v>
      </c>
      <c r="F3014" s="116">
        <v>2004</v>
      </c>
      <c r="G30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4" s="39"/>
      <c r="I3014" s="41">
        <v>0.45999999999999996</v>
      </c>
      <c r="J3014" s="23">
        <f>(Tabela1[[#This Row],[real]]-1)^3/Tabela1[[#This Row],[Z]]*0.00002</f>
        <v>2.2978710842170075E-4</v>
      </c>
      <c r="K3014" s="66">
        <v>2464.7511627895519</v>
      </c>
      <c r="L3014" s="66">
        <v>4222.1332502640435</v>
      </c>
      <c r="M3014" s="67">
        <v>42409</v>
      </c>
      <c r="N3014" s="22">
        <f>IF(Tabela1[[#This Row],[Entry]]=$B$1,Tabela1[[#This Row],[real]],Tabela1[[#This Row],[L2]]/Tabela1[[#This Row],[days2]])</f>
        <v>2.8019835938078943</v>
      </c>
      <c r="O3014" s="42">
        <f>IF(Tabela1[[#This Row],[Entry]]=$B$1,Tabela1[[#This Row],[real]],Tabela1[[#This Row],[L]]/($B$1-Tabela1[[#This Row],[Entry]]))</f>
        <v>2.8016809888945211</v>
      </c>
      <c r="P3014" s="115">
        <v>879.64510864246586</v>
      </c>
      <c r="Q3014" s="43">
        <f>MIN(500,$B$1-Tabela1[[#This Row],[Entry]])</f>
        <v>500</v>
      </c>
      <c r="R3014" s="41">
        <f>(0.25-Tabela1[[#This Row],[days]]/2000)*$L$2+(Tabela1[[#This Row],[days]]/2000+0.75)*(IF(Tabela1[[#This Row],[real]]&gt;Tabela1[[#This Row],[AV2]],0.4*Tabela1[[#This Row],[real]]+0.6*Tabela1[[#This Row],[AV2]],Tabela1[[#This Row],[AV2]]))</f>
        <v>2.8019835938078943</v>
      </c>
      <c r="S3014" s="42">
        <f>Tabela1[[#This Row],[real]]-Tabela1[[#This Row],[AV2]]</f>
        <v>-6.0105200688091109E-2</v>
      </c>
      <c r="T3014" s="64">
        <f>Tabela1[[#This Row],[real]]/Tabela1[[#This Row],[AV2]]</f>
        <v>0.97854905331318942</v>
      </c>
      <c r="U3014" s="168">
        <v>42762</v>
      </c>
      <c r="V3014" s="191" t="s">
        <v>4628</v>
      </c>
    </row>
    <row r="3015" spans="1:22" x14ac:dyDescent="0.2">
      <c r="A3015" s="65">
        <v>4801166</v>
      </c>
      <c r="B3015" s="65" t="s">
        <v>1285</v>
      </c>
      <c r="C3015" s="65" t="s">
        <v>2596</v>
      </c>
      <c r="D3015" s="39"/>
      <c r="E3015" s="41">
        <v>2.8399865088613008</v>
      </c>
      <c r="F3015" s="116">
        <v>2013</v>
      </c>
      <c r="G30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5" s="39"/>
      <c r="I3015" s="41">
        <v>0.5</v>
      </c>
      <c r="J3015" s="23">
        <f>(Tabela1[[#This Row],[real]]-1)^3/Tabela1[[#This Row],[Z]]*0.00002</f>
        <v>2.4917467896828628E-4</v>
      </c>
      <c r="K3015" s="66">
        <v>2541.5577197883622</v>
      </c>
      <c r="L3015" s="66">
        <v>4347.9891769467731</v>
      </c>
      <c r="M3015" s="67">
        <v>42409</v>
      </c>
      <c r="N3015" s="22">
        <f>IF(Tabela1[[#This Row],[Entry]]=$B$1,Tabela1[[#This Row],[real]],Tabela1[[#This Row],[L2]]/Tabela1[[#This Row],[days2]])</f>
        <v>2.889298985258594</v>
      </c>
      <c r="O3015" s="42">
        <f>IF(Tabela1[[#This Row],[Entry]]=$B$1,Tabela1[[#This Row],[real]],Tabela1[[#This Row],[L]]/($B$1-Tabela1[[#This Row],[Entry]]))</f>
        <v>2.8851952069985223</v>
      </c>
      <c r="P3015" s="115">
        <v>879.64510864246586</v>
      </c>
      <c r="Q3015" s="43">
        <f>MIN(500,$B$1-Tabela1[[#This Row],[Entry]])</f>
        <v>500</v>
      </c>
      <c r="R3015" s="41">
        <f>(0.25-Tabela1[[#This Row],[days]]/2000)*$L$2+(Tabela1[[#This Row],[days]]/2000+0.75)*(IF(Tabela1[[#This Row],[real]]&gt;Tabela1[[#This Row],[AV2]],0.4*Tabela1[[#This Row],[real]]+0.6*Tabela1[[#This Row],[AV2]],Tabela1[[#This Row],[AV2]]))</f>
        <v>2.889298985258594</v>
      </c>
      <c r="S3015" s="42">
        <f>Tabela1[[#This Row],[real]]-Tabela1[[#This Row],[AV2]]</f>
        <v>-4.9312476397293192E-2</v>
      </c>
      <c r="T3015" s="64">
        <f>Tabela1[[#This Row],[real]]/Tabela1[[#This Row],[AV2]]</f>
        <v>0.98293271944202076</v>
      </c>
      <c r="U3015" s="172">
        <v>42762</v>
      </c>
      <c r="V3015" s="191" t="s">
        <v>4199</v>
      </c>
    </row>
    <row r="3016" spans="1:22" x14ac:dyDescent="0.2">
      <c r="A3016" s="10">
        <v>87880</v>
      </c>
      <c r="B3016" s="10" t="s">
        <v>936</v>
      </c>
      <c r="C3016" s="10" t="s">
        <v>937</v>
      </c>
      <c r="E3016" s="21">
        <v>3.0077217461752679</v>
      </c>
      <c r="F3016" s="116">
        <v>1982</v>
      </c>
      <c r="G30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16" s="21">
        <v>0.49999999999999989</v>
      </c>
      <c r="J3016" s="23">
        <f>(Tabela1[[#This Row],[real]]-1)^3/Tabela1[[#This Row],[Z]]*0.00002</f>
        <v>3.2372076666796463E-4</v>
      </c>
      <c r="K3016" s="24">
        <v>2838.4954181139251</v>
      </c>
      <c r="L3016" s="66">
        <v>4914.7602322954599</v>
      </c>
      <c r="M3016" s="1">
        <v>42409</v>
      </c>
      <c r="N3016" s="22">
        <f>IF(Tabela1[[#This Row],[Entry]]=$B$1,Tabela1[[#This Row],[real]],Tabela1[[#This Row],[L2]]/Tabela1[[#This Row],[days2]])</f>
        <v>3.2268643231524399</v>
      </c>
      <c r="O3016" s="22">
        <f>IF(Tabela1[[#This Row],[Entry]]=$B$1,Tabela1[[#This Row],[real]],Tabela1[[#This Row],[L]]/($B$1-Tabela1[[#This Row],[Entry]]))</f>
        <v>3.2612874799571729</v>
      </c>
      <c r="P3016" s="35">
        <v>879.64510864246586</v>
      </c>
      <c r="Q3016" s="3">
        <f>MIN(500,$B$1-Tabela1[[#This Row],[Entry]])</f>
        <v>500</v>
      </c>
      <c r="R3016" s="21">
        <f>(0.25-Tabela1[[#This Row],[days]]/2000)*$L$2+(Tabela1[[#This Row],[days]]/2000+0.75)*(IF(Tabela1[[#This Row],[real]]&gt;Tabela1[[#This Row],[AV2]],0.4*Tabela1[[#This Row],[real]]+0.6*Tabela1[[#This Row],[AV2]],Tabela1[[#This Row],[AV2]]))</f>
        <v>3.2268643231524399</v>
      </c>
      <c r="S3016" s="22">
        <f>Tabela1[[#This Row],[real]]-Tabela1[[#This Row],[AV2]]</f>
        <v>-0.21914257697717199</v>
      </c>
      <c r="T3016" s="47">
        <f>Tabela1[[#This Row],[real]]/Tabela1[[#This Row],[AV2]]</f>
        <v>0.93208807218672163</v>
      </c>
      <c r="U3016" s="168">
        <v>42762</v>
      </c>
      <c r="V3016" s="191" t="s">
        <v>4394</v>
      </c>
    </row>
    <row r="3017" spans="1:22" x14ac:dyDescent="0.2">
      <c r="A3017" s="65">
        <v>2775592</v>
      </c>
      <c r="B3017" s="65" t="s">
        <v>1699</v>
      </c>
      <c r="C3017" s="65" t="s">
        <v>1700</v>
      </c>
      <c r="D3017" s="39"/>
      <c r="E3017" s="41">
        <v>3.0552168193155391</v>
      </c>
      <c r="F3017" s="116">
        <v>2010</v>
      </c>
      <c r="G30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7" s="39"/>
      <c r="I3017" s="41">
        <v>0.7</v>
      </c>
      <c r="J3017" s="23">
        <f>(Tabela1[[#This Row],[real]]-1)^3/Tabela1[[#This Row],[Z]]*0.00002</f>
        <v>2.4803038757144726E-4</v>
      </c>
      <c r="K3017" s="66">
        <v>2774.7762519086236</v>
      </c>
      <c r="L3017" s="66">
        <v>4767.0328318391494</v>
      </c>
      <c r="M3017" s="67">
        <v>42409</v>
      </c>
      <c r="N3017" s="22">
        <f>IF(Tabela1[[#This Row],[Entry]]=$B$1,Tabela1[[#This Row],[real]],Tabela1[[#This Row],[L2]]/Tabela1[[#This Row],[days2]])</f>
        <v>3.1544269667921716</v>
      </c>
      <c r="O3017" s="42">
        <f>IF(Tabela1[[#This Row],[Entry]]=$B$1,Tabela1[[#This Row],[real]],Tabela1[[#This Row],[L]]/($B$1-Tabela1[[#This Row],[Entry]]))</f>
        <v>3.1632600078561044</v>
      </c>
      <c r="P3017" s="115">
        <v>879.64510864246586</v>
      </c>
      <c r="Q3017" s="43">
        <f>MIN(500,$B$1-Tabela1[[#This Row],[Entry]])</f>
        <v>500</v>
      </c>
      <c r="R3017" s="41">
        <f>(0.25-Tabela1[[#This Row],[days]]/2000)*$L$2+(Tabela1[[#This Row],[days]]/2000+0.75)*(IF(Tabela1[[#This Row],[real]]&gt;Tabela1[[#This Row],[AV2]],0.4*Tabela1[[#This Row],[real]]+0.6*Tabela1[[#This Row],[AV2]],Tabela1[[#This Row],[AV2]]))</f>
        <v>3.1544269667921716</v>
      </c>
      <c r="S3017" s="42">
        <f>Tabela1[[#This Row],[real]]-Tabela1[[#This Row],[AV2]]</f>
        <v>-9.9210147476632482E-2</v>
      </c>
      <c r="T3017" s="64">
        <f>Tabela1[[#This Row],[real]]/Tabela1[[#This Row],[AV2]]</f>
        <v>0.96854891600881721</v>
      </c>
      <c r="U3017" s="168">
        <v>42762</v>
      </c>
      <c r="V3017" s="191" t="s">
        <v>4829</v>
      </c>
    </row>
    <row r="3018" spans="1:22" x14ac:dyDescent="0.2">
      <c r="A3018" s="65">
        <v>840066</v>
      </c>
      <c r="B3018" s="65" t="s">
        <v>1869</v>
      </c>
      <c r="C3018" s="65" t="s">
        <v>1870</v>
      </c>
      <c r="D3018" s="39"/>
      <c r="E3018" s="41">
        <v>3.0691375976314461</v>
      </c>
      <c r="F3018" s="116">
        <v>2007</v>
      </c>
      <c r="G30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8" s="39"/>
      <c r="I3018" s="41">
        <v>0.49999999999999989</v>
      </c>
      <c r="J3018" s="23">
        <f>(Tabela1[[#This Row],[real]]-1)^3/Tabela1[[#This Row],[Z]]*0.00002</f>
        <v>3.5434646776974277E-4</v>
      </c>
      <c r="K3018" s="66">
        <v>2829.1714805634465</v>
      </c>
      <c r="L3018" s="66">
        <v>4866.9430056130632</v>
      </c>
      <c r="M3018" s="67">
        <v>42409</v>
      </c>
      <c r="N3018" s="22">
        <f>IF(Tabela1[[#This Row],[Entry]]=$B$1,Tabela1[[#This Row],[real]],Tabela1[[#This Row],[L2]]/Tabela1[[#This Row],[days2]])</f>
        <v>3.2162646648824498</v>
      </c>
      <c r="O3018" s="42">
        <f>IF(Tabela1[[#This Row],[Entry]]=$B$1,Tabela1[[#This Row],[real]],Tabela1[[#This Row],[L]]/($B$1-Tabela1[[#This Row],[Entry]]))</f>
        <v>3.2295574025302343</v>
      </c>
      <c r="P3018" s="115">
        <v>879.64510864246586</v>
      </c>
      <c r="Q3018" s="43">
        <f>MIN(500,$B$1-Tabela1[[#This Row],[Entry]])</f>
        <v>500</v>
      </c>
      <c r="R3018" s="41">
        <f>(0.25-Tabela1[[#This Row],[days]]/2000)*$L$2+(Tabela1[[#This Row],[days]]/2000+0.75)*(IF(Tabela1[[#This Row],[real]]&gt;Tabela1[[#This Row],[AV2]],0.4*Tabela1[[#This Row],[real]]+0.6*Tabela1[[#This Row],[AV2]],Tabela1[[#This Row],[AV2]]))</f>
        <v>3.2162646648824498</v>
      </c>
      <c r="S3018" s="42">
        <f>Tabela1[[#This Row],[real]]-Tabela1[[#This Row],[AV2]]</f>
        <v>-0.14712706725100366</v>
      </c>
      <c r="T3018" s="64">
        <f>Tabela1[[#This Row],[real]]/Tabela1[[#This Row],[AV2]]</f>
        <v>0.95425529843440882</v>
      </c>
      <c r="U3018" s="168">
        <v>42762</v>
      </c>
      <c r="V3018" s="191" t="s">
        <v>4604</v>
      </c>
    </row>
    <row r="3019" spans="1:22" x14ac:dyDescent="0.2">
      <c r="A3019" s="65">
        <v>3632408</v>
      </c>
      <c r="B3019" s="65" t="s">
        <v>689</v>
      </c>
      <c r="C3019" s="65" t="s">
        <v>690</v>
      </c>
      <c r="D3019" s="39"/>
      <c r="E3019" s="41">
        <v>2.8399568257794412</v>
      </c>
      <c r="F3019" s="116">
        <v>2011</v>
      </c>
      <c r="G30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19" s="39"/>
      <c r="I3019" s="41">
        <v>0.5</v>
      </c>
      <c r="J3019" s="23">
        <f>(Tabela1[[#This Row],[real]]-1)^3/Tabela1[[#This Row],[Z]]*0.00002</f>
        <v>2.4916261993463605E-4</v>
      </c>
      <c r="K3019" s="66">
        <v>2675.0030935618283</v>
      </c>
      <c r="L3019" s="66">
        <v>4634.7520280706758</v>
      </c>
      <c r="M3019" s="67">
        <v>42409</v>
      </c>
      <c r="N3019" s="22">
        <f>IF(Tabela1[[#This Row],[Entry]]=$B$1,Tabela1[[#This Row],[real]],Tabela1[[#This Row],[L2]]/Tabela1[[#This Row],[days2]])</f>
        <v>3.0410026353583586</v>
      </c>
      <c r="O3019" s="42">
        <f>IF(Tabela1[[#This Row],[Entry]]=$B$1,Tabela1[[#This Row],[real]],Tabela1[[#This Row],[L]]/($B$1-Tabela1[[#This Row],[Entry]]))</f>
        <v>3.0754824340216826</v>
      </c>
      <c r="P3019" s="115">
        <v>879.64510864246586</v>
      </c>
      <c r="Q3019" s="43">
        <f>MIN(500,$B$1-Tabela1[[#This Row],[Entry]])</f>
        <v>500</v>
      </c>
      <c r="R3019" s="41">
        <f>(0.25-Tabela1[[#This Row],[days]]/2000)*$L$2+(Tabela1[[#This Row],[days]]/2000+0.75)*(IF(Tabela1[[#This Row],[real]]&gt;Tabela1[[#This Row],[AV2]],0.4*Tabela1[[#This Row],[real]]+0.6*Tabela1[[#This Row],[AV2]],Tabela1[[#This Row],[AV2]]))</f>
        <v>3.0410026353583586</v>
      </c>
      <c r="S3019" s="42">
        <f>Tabela1[[#This Row],[real]]-Tabela1[[#This Row],[AV2]]</f>
        <v>-0.20104580957891738</v>
      </c>
      <c r="T3019" s="64">
        <f>Tabela1[[#This Row],[real]]/Tabela1[[#This Row],[AV2]]</f>
        <v>0.93388831458371102</v>
      </c>
      <c r="U3019" s="168">
        <v>42761</v>
      </c>
      <c r="V3019" s="191" t="s">
        <v>4093</v>
      </c>
    </row>
    <row r="3020" spans="1:22" x14ac:dyDescent="0.2">
      <c r="A3020" s="65">
        <v>111528</v>
      </c>
      <c r="B3020" s="65" t="s">
        <v>3031</v>
      </c>
      <c r="C3020" s="65" t="s">
        <v>3032</v>
      </c>
      <c r="D3020" s="39"/>
      <c r="E3020" s="41">
        <v>2.575145517887353</v>
      </c>
      <c r="F3020" s="116">
        <v>1996</v>
      </c>
      <c r="G30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0" s="39"/>
      <c r="I3020" s="41">
        <v>0.39999999999999997</v>
      </c>
      <c r="J3020" s="23">
        <f>(Tabela1[[#This Row],[real]]-1)^3/Tabela1[[#This Row],[Z]]*0.00002</f>
        <v>1.9540337004925274E-4</v>
      </c>
      <c r="K3020" s="66">
        <v>2092.5904218243281</v>
      </c>
      <c r="L3020" s="66">
        <v>3489.2479787927964</v>
      </c>
      <c r="M3020" s="67">
        <v>42625</v>
      </c>
      <c r="N3020" s="22">
        <f>IF(Tabela1[[#This Row],[Entry]]=$B$1,Tabela1[[#This Row],[real]],Tabela1[[#This Row],[L2]]/Tabela1[[#This Row],[days2]])</f>
        <v>2.6853148113189524</v>
      </c>
      <c r="O3020" s="42">
        <f>IF(Tabela1[[#This Row],[Entry]]=$B$1,Tabela1[[#This Row],[real]],Tabela1[[#This Row],[L]]/($B$1-Tabela1[[#This Row],[Entry]]))</f>
        <v>2.7027482407380297</v>
      </c>
      <c r="P3020" s="115">
        <v>779.27191739448438</v>
      </c>
      <c r="Q3020" s="43">
        <f>MIN(500,$B$1-Tabela1[[#This Row],[Entry]])</f>
        <v>500</v>
      </c>
      <c r="R302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2.6853148113189524</v>
      </c>
      <c r="S3020" s="42">
        <f>Tabela1[[#This Row],[real]]-Tabela1[[#This Row],[AV2]]</f>
        <v>-0.11016929343159942</v>
      </c>
      <c r="T3020" s="64">
        <f>Tabela1[[#This Row],[real]]/Tabela1[[#This Row],[AV2]]</f>
        <v>0.9589734160899045</v>
      </c>
      <c r="U3020" s="168">
        <v>42760</v>
      </c>
      <c r="V3020" s="191" t="s">
        <v>4887</v>
      </c>
    </row>
    <row r="3021" spans="1:22" x14ac:dyDescent="0.2">
      <c r="A3021" s="65">
        <v>8218</v>
      </c>
      <c r="B3021" s="65" t="s">
        <v>158</v>
      </c>
      <c r="C3021" s="65" t="s">
        <v>2180</v>
      </c>
      <c r="D3021" s="39"/>
      <c r="E3021" s="41">
        <v>2.7982793907759635</v>
      </c>
      <c r="F3021" s="116">
        <v>1972</v>
      </c>
      <c r="G30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1" s="39"/>
      <c r="I3021" s="41">
        <v>0.45999999999999996</v>
      </c>
      <c r="J3021" s="23">
        <f>(Tabela1[[#This Row],[real]]-1)^3/Tabela1[[#This Row],[Z]]*0.00002</f>
        <v>2.5283876782293302E-4</v>
      </c>
      <c r="K3021" s="66">
        <v>2594.4592603406286</v>
      </c>
      <c r="L3021" s="66">
        <v>4477.3974216980214</v>
      </c>
      <c r="M3021" s="67">
        <v>42409</v>
      </c>
      <c r="N3021" s="22">
        <f>IF(Tabela1[[#This Row],[Entry]]=$B$1,Tabela1[[#This Row],[real]],Tabela1[[#This Row],[L2]]/Tabela1[[#This Row],[days2]])</f>
        <v>2.9494386257028045</v>
      </c>
      <c r="O3021" s="42">
        <f>IF(Tabela1[[#This Row],[Entry]]=$B$1,Tabela1[[#This Row],[real]],Tabela1[[#This Row],[L]]/($B$1-Tabela1[[#This Row],[Entry]]))</f>
        <v>2.9710666368268224</v>
      </c>
      <c r="P3021" s="115">
        <v>879.64510864246586</v>
      </c>
      <c r="Q3021" s="43">
        <f>MIN(500,$B$1-Tabela1[[#This Row],[Entry]])</f>
        <v>500</v>
      </c>
      <c r="R3021" s="41">
        <f>(0.25-Tabela1[[#This Row],[days]]/2000)*$L$2+(Tabela1[[#This Row],[days]]/2000+0.75)*(IF(Tabela1[[#This Row],[real]]&gt;Tabela1[[#This Row],[AV2]],0.4*Tabela1[[#This Row],[real]]+0.6*Tabela1[[#This Row],[AV2]],Tabela1[[#This Row],[AV2]]))</f>
        <v>2.9494386257028045</v>
      </c>
      <c r="S3021" s="42">
        <f>Tabela1[[#This Row],[real]]-Tabela1[[#This Row],[AV2]]</f>
        <v>-0.15115923492684091</v>
      </c>
      <c r="T3021" s="64">
        <f>Tabela1[[#This Row],[real]]/Tabela1[[#This Row],[AV2]]</f>
        <v>0.94874982865906488</v>
      </c>
      <c r="U3021" s="168">
        <v>42760</v>
      </c>
      <c r="V3021" s="191" t="s">
        <v>5150</v>
      </c>
    </row>
    <row r="3022" spans="1:22" x14ac:dyDescent="0.2">
      <c r="A3022" s="65">
        <v>42936</v>
      </c>
      <c r="B3022" s="65" t="s">
        <v>418</v>
      </c>
      <c r="C3022" s="95" t="s">
        <v>146</v>
      </c>
      <c r="D3022" s="39"/>
      <c r="E3022" s="41">
        <v>2.9120697750664606</v>
      </c>
      <c r="F3022" s="116">
        <v>1999</v>
      </c>
      <c r="G30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2" s="39"/>
      <c r="I3022" s="41">
        <v>0.45999999999999996</v>
      </c>
      <c r="J3022" s="23">
        <f>(Tabela1[[#This Row],[real]]-1)^3/Tabela1[[#This Row],[Z]]*0.00002</f>
        <v>3.039368606638299E-4</v>
      </c>
      <c r="K3022" s="66">
        <v>2693.3454359390757</v>
      </c>
      <c r="L3022" s="66">
        <v>4641.389688719576</v>
      </c>
      <c r="M3022" s="67">
        <v>42409</v>
      </c>
      <c r="N3022" s="22">
        <f>IF(Tabela1[[#This Row],[Entry]]=$B$1,Tabela1[[#This Row],[real]],Tabela1[[#This Row],[L2]]/Tabela1[[#This Row],[days2]])</f>
        <v>3.0618546155456352</v>
      </c>
      <c r="O3022" s="42">
        <f>IF(Tabela1[[#This Row],[Entry]]=$B$1,Tabela1[[#This Row],[real]],Tabela1[[#This Row],[L]]/($B$1-Tabela1[[#This Row],[Entry]]))</f>
        <v>3.0798869865425189</v>
      </c>
      <c r="P3022" s="115">
        <v>879.64510864246586</v>
      </c>
      <c r="Q3022" s="43">
        <f>MIN(500,$B$1-Tabela1[[#This Row],[Entry]])</f>
        <v>500</v>
      </c>
      <c r="R3022" s="41">
        <f>(0.25-Tabela1[[#This Row],[days]]/2000)*$L$2+(Tabela1[[#This Row],[days]]/2000+0.75)*(IF(Tabela1[[#This Row],[real]]&gt;Tabela1[[#This Row],[AV2]],0.4*Tabela1[[#This Row],[real]]+0.6*Tabela1[[#This Row],[AV2]],Tabela1[[#This Row],[AV2]]))</f>
        <v>3.0618546155456352</v>
      </c>
      <c r="S3022" s="42">
        <f>Tabela1[[#This Row],[real]]-Tabela1[[#This Row],[AV2]]</f>
        <v>-0.14978484047917462</v>
      </c>
      <c r="T3022" s="64">
        <f>Tabela1[[#This Row],[real]]/Tabela1[[#This Row],[AV2]]</f>
        <v>0.95108035511591971</v>
      </c>
      <c r="U3022" s="172">
        <v>42760</v>
      </c>
      <c r="V3022" s="191" t="s">
        <v>5063</v>
      </c>
    </row>
    <row r="3023" spans="1:22" x14ac:dyDescent="0.2">
      <c r="A3023" s="65">
        <v>622824</v>
      </c>
      <c r="B3023" s="65" t="s">
        <v>1190</v>
      </c>
      <c r="C3023" s="65" t="s">
        <v>1738</v>
      </c>
      <c r="D3023" s="39"/>
      <c r="E3023" s="41">
        <v>2.9313738202996493</v>
      </c>
      <c r="F3023" s="116">
        <v>2006</v>
      </c>
      <c r="G30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3" s="39"/>
      <c r="I3023" s="41">
        <v>0.64999999999999991</v>
      </c>
      <c r="J3023" s="23">
        <f>(Tabela1[[#This Row],[real]]-1)^3/Tabela1[[#This Row],[Z]]*0.00002</f>
        <v>2.2167446031502911E-4</v>
      </c>
      <c r="K3023" s="66">
        <v>2672.1069167483311</v>
      </c>
      <c r="L3023" s="66">
        <v>4596.9435208296554</v>
      </c>
      <c r="M3023" s="67">
        <v>42409</v>
      </c>
      <c r="N3023" s="22">
        <f>IF(Tabela1[[#This Row],[Entry]]=$B$1,Tabela1[[#This Row],[real]],Tabela1[[#This Row],[L2]]/Tabela1[[#This Row],[days2]])</f>
        <v>3.0377101975501533</v>
      </c>
      <c r="O3023" s="42">
        <f>IF(Tabela1[[#This Row],[Entry]]=$B$1,Tabela1[[#This Row],[real]],Tabela1[[#This Row],[L]]/($B$1-Tabela1[[#This Row],[Entry]]))</f>
        <v>3.0503938426208728</v>
      </c>
      <c r="P3023" s="115">
        <v>879.64510864246586</v>
      </c>
      <c r="Q3023" s="43">
        <f>MIN(500,$B$1-Tabela1[[#This Row],[Entry]])</f>
        <v>500</v>
      </c>
      <c r="R3023" s="41">
        <f>(0.25-Tabela1[[#This Row],[days]]/2000)*$L$2+(Tabela1[[#This Row],[days]]/2000+0.75)*(IF(Tabela1[[#This Row],[real]]&gt;Tabela1[[#This Row],[AV2]],0.4*Tabela1[[#This Row],[real]]+0.6*Tabela1[[#This Row],[AV2]],Tabela1[[#This Row],[AV2]]))</f>
        <v>3.0377101975501533</v>
      </c>
      <c r="S3023" s="42">
        <f>Tabela1[[#This Row],[real]]-Tabela1[[#This Row],[AV2]]</f>
        <v>-0.10633637725050393</v>
      </c>
      <c r="T3023" s="64">
        <f>Tabela1[[#This Row],[real]]/Tabela1[[#This Row],[AV2]]</f>
        <v>0.9649945615825164</v>
      </c>
      <c r="U3023" s="168">
        <v>42760</v>
      </c>
      <c r="V3023" s="191" t="s">
        <v>4628</v>
      </c>
    </row>
    <row r="3024" spans="1:22" x14ac:dyDescent="0.2">
      <c r="A3024" s="65">
        <v>2828068</v>
      </c>
      <c r="B3024" s="65" t="s">
        <v>592</v>
      </c>
      <c r="C3024" s="65" t="s">
        <v>593</v>
      </c>
      <c r="D3024" s="39"/>
      <c r="E3024" s="41">
        <v>2.9333772192584284</v>
      </c>
      <c r="F3024" s="116">
        <v>2010</v>
      </c>
      <c r="G30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4" s="39"/>
      <c r="I3024" s="41">
        <v>0.47</v>
      </c>
      <c r="J3024" s="23">
        <f>(Tabela1[[#This Row],[real]]-1)^3/Tabela1[[#This Row],[Z]]*0.00002</f>
        <v>3.0752606336373789E-4</v>
      </c>
      <c r="K3024" s="66">
        <v>2712.4969170373906</v>
      </c>
      <c r="L3024" s="66">
        <v>4673.996760808106</v>
      </c>
      <c r="M3024" s="67">
        <v>42409</v>
      </c>
      <c r="N3024" s="22">
        <f>IF(Tabela1[[#This Row],[Entry]]=$B$1,Tabela1[[#This Row],[real]],Tabela1[[#This Row],[L2]]/Tabela1[[#This Row],[days2]])</f>
        <v>3.0836264425132982</v>
      </c>
      <c r="O3024" s="42">
        <f>IF(Tabela1[[#This Row],[Entry]]=$B$1,Tabela1[[#This Row],[real]],Tabela1[[#This Row],[L]]/($B$1-Tabela1[[#This Row],[Entry]]))</f>
        <v>3.1015240615846755</v>
      </c>
      <c r="P3024" s="115">
        <v>879.64510864246586</v>
      </c>
      <c r="Q3024" s="43">
        <f>MIN(500,$B$1-Tabela1[[#This Row],[Entry]])</f>
        <v>500</v>
      </c>
      <c r="R3024" s="41">
        <f>(0.25-Tabela1[[#This Row],[days]]/2000)*$L$2+(Tabela1[[#This Row],[days]]/2000+0.75)*(IF(Tabela1[[#This Row],[real]]&gt;Tabela1[[#This Row],[AV2]],0.4*Tabela1[[#This Row],[real]]+0.6*Tabela1[[#This Row],[AV2]],Tabela1[[#This Row],[AV2]]))</f>
        <v>3.0836264425132982</v>
      </c>
      <c r="S3024" s="42">
        <f>Tabela1[[#This Row],[real]]-Tabela1[[#This Row],[AV2]]</f>
        <v>-0.15024922325486978</v>
      </c>
      <c r="T3024" s="64">
        <f>Tabela1[[#This Row],[real]]/Tabela1[[#This Row],[AV2]]</f>
        <v>0.95127515409019203</v>
      </c>
      <c r="U3024" s="168">
        <v>42759</v>
      </c>
      <c r="V3024" s="191" t="s">
        <v>5128</v>
      </c>
    </row>
    <row r="3025" spans="1:22" x14ac:dyDescent="0.2">
      <c r="A3025" s="65">
        <v>1776194</v>
      </c>
      <c r="B3025" s="65" t="s">
        <v>2443</v>
      </c>
      <c r="C3025" s="65" t="s">
        <v>1194</v>
      </c>
      <c r="D3025" s="39"/>
      <c r="E3025" s="41">
        <v>2.6087489003516544</v>
      </c>
      <c r="F3025" s="116">
        <v>1986</v>
      </c>
      <c r="G30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5" s="39"/>
      <c r="I3025" s="41">
        <v>0.42999999999999994</v>
      </c>
      <c r="J3025" s="23">
        <f>(Tabela1[[#This Row],[real]]-1)^3/Tabela1[[#This Row],[Z]]*0.00002</f>
        <v>1.9365393637234331E-4</v>
      </c>
      <c r="K3025" s="66">
        <v>2351.4949935865598</v>
      </c>
      <c r="L3025" s="66">
        <v>4034.0336565386033</v>
      </c>
      <c r="M3025" s="67">
        <v>42409</v>
      </c>
      <c r="N3025" s="22">
        <f>IF(Tabela1[[#This Row],[Entry]]=$B$1,Tabela1[[#This Row],[real]],Tabela1[[#This Row],[L2]]/Tabela1[[#This Row],[days2]])</f>
        <v>2.6732314776530308</v>
      </c>
      <c r="O3025" s="42">
        <f>IF(Tabela1[[#This Row],[Entry]]=$B$1,Tabela1[[#This Row],[real]],Tabela1[[#This Row],[L]]/($B$1-Tabela1[[#This Row],[Entry]]))</f>
        <v>2.6768637402379585</v>
      </c>
      <c r="P3025" s="115">
        <v>879.64510864246586</v>
      </c>
      <c r="Q3025" s="43">
        <f>MIN(500,$B$1-Tabela1[[#This Row],[Entry]])</f>
        <v>500</v>
      </c>
      <c r="R3025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2.6732314776530308</v>
      </c>
      <c r="S3025" s="42">
        <f>Tabela1[[#This Row],[real]]-Tabela1[[#This Row],[AV2]]</f>
        <v>-6.4482577301376409E-2</v>
      </c>
      <c r="T3025" s="64">
        <f>Tabela1[[#This Row],[real]]/Tabela1[[#This Row],[AV2]]</f>
        <v>0.97587841612654169</v>
      </c>
      <c r="U3025" s="168">
        <v>42758</v>
      </c>
      <c r="V3025" s="191" t="s">
        <v>3993</v>
      </c>
    </row>
    <row r="3026" spans="1:22" x14ac:dyDescent="0.2">
      <c r="A3026" s="65">
        <v>1773</v>
      </c>
      <c r="B3026" s="65" t="s">
        <v>248</v>
      </c>
      <c r="C3026" s="65" t="s">
        <v>2602</v>
      </c>
      <c r="D3026" s="39"/>
      <c r="E3026" s="41">
        <v>3.0716728052454463</v>
      </c>
      <c r="F3026" s="116">
        <v>1972</v>
      </c>
      <c r="G30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6" s="39"/>
      <c r="I3026" s="41">
        <v>0.51999999999999991</v>
      </c>
      <c r="J3026" s="23">
        <f>(Tabela1[[#This Row],[real]]-1)^3/Tabela1[[#This Row],[Z]]*0.00002</f>
        <v>3.4197168429123852E-4</v>
      </c>
      <c r="K3026" s="66">
        <v>2829.6781660490092</v>
      </c>
      <c r="L3026" s="66">
        <v>4867.908459365316</v>
      </c>
      <c r="M3026" s="67">
        <v>42409</v>
      </c>
      <c r="N3026" s="22">
        <f>IF(Tabela1[[#This Row],[Entry]]=$B$1,Tabela1[[#This Row],[real]],Tabela1[[#This Row],[L2]]/Tabela1[[#This Row],[days2]])</f>
        <v>3.2168406761403814</v>
      </c>
      <c r="O3026" s="42">
        <f>IF(Tabela1[[#This Row],[Entry]]=$B$1,Tabela1[[#This Row],[real]],Tabela1[[#This Row],[L]]/($B$1-Tabela1[[#This Row],[Entry]]))</f>
        <v>3.2301980486830231</v>
      </c>
      <c r="P3026" s="115">
        <v>879.64510864246586</v>
      </c>
      <c r="Q3026" s="43">
        <f>MIN(500,$B$1-Tabela1[[#This Row],[Entry]])</f>
        <v>500</v>
      </c>
      <c r="R3026" s="41">
        <f>(0.25-Tabela1[[#This Row],[days]]/2000)*$L$2+(Tabela1[[#This Row],[days]]/2000+0.75)*(IF(Tabela1[[#This Row],[real]]&gt;Tabela1[[#This Row],[AV2]],0.4*Tabela1[[#This Row],[real]]+0.6*Tabela1[[#This Row],[AV2]],Tabela1[[#This Row],[AV2]]))</f>
        <v>3.2168406761403814</v>
      </c>
      <c r="S3026" s="42">
        <f>Tabela1[[#This Row],[real]]-Tabela1[[#This Row],[AV2]]</f>
        <v>-0.1451678708949351</v>
      </c>
      <c r="T3026" s="64">
        <f>Tabela1[[#This Row],[real]]/Tabela1[[#This Row],[AV2]]</f>
        <v>0.95487253317465826</v>
      </c>
      <c r="U3026" s="168">
        <v>42758</v>
      </c>
      <c r="V3026" s="191" t="s">
        <v>4435</v>
      </c>
    </row>
    <row r="3027" spans="1:22" x14ac:dyDescent="0.2">
      <c r="A3027" s="65">
        <v>8602</v>
      </c>
      <c r="B3027" s="65" t="s">
        <v>359</v>
      </c>
      <c r="C3027" s="65" t="s">
        <v>2241</v>
      </c>
      <c r="D3027" s="39"/>
      <c r="E3027" s="41">
        <v>3.1090558570248783</v>
      </c>
      <c r="F3027" s="116">
        <v>1970</v>
      </c>
      <c r="G30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7" s="39"/>
      <c r="I3027" s="41">
        <v>0.54999999999999993</v>
      </c>
      <c r="J3027" s="23">
        <f>(Tabela1[[#This Row],[real]]-1)^3/Tabela1[[#This Row],[Z]]*0.00002</f>
        <v>3.4113914127052649E-4</v>
      </c>
      <c r="K3027" s="66">
        <v>2857.2378827008833</v>
      </c>
      <c r="L3027" s="66">
        <v>4912.8502663995241</v>
      </c>
      <c r="M3027" s="67">
        <v>42409</v>
      </c>
      <c r="N3027" s="22">
        <f>IF(Tabela1[[#This Row],[Entry]]=$B$1,Tabela1[[#This Row],[real]],Tabela1[[#This Row],[L2]]/Tabela1[[#This Row],[days2]])</f>
        <v>3.2481711711105703</v>
      </c>
      <c r="O3027" s="42">
        <f>IF(Tabela1[[#This Row],[Entry]]=$B$1,Tabela1[[#This Row],[real]],Tabela1[[#This Row],[L]]/($B$1-Tabela1[[#This Row],[Entry]]))</f>
        <v>3.2600200838749331</v>
      </c>
      <c r="P3027" s="115">
        <v>879.64510864246586</v>
      </c>
      <c r="Q3027" s="43">
        <f>MIN(500,$B$1-Tabela1[[#This Row],[Entry]])</f>
        <v>500</v>
      </c>
      <c r="R3027" s="41">
        <f>(0.25-Tabela1[[#This Row],[days]]/2000)*$L$2+(Tabela1[[#This Row],[days]]/2000+0.75)*(IF(Tabela1[[#This Row],[real]]&gt;Tabela1[[#This Row],[AV2]],0.4*Tabela1[[#This Row],[real]]+0.6*Tabela1[[#This Row],[AV2]],Tabela1[[#This Row],[AV2]]))</f>
        <v>3.2481711711105703</v>
      </c>
      <c r="S3027" s="42">
        <f>Tabela1[[#This Row],[real]]-Tabela1[[#This Row],[AV2]]</f>
        <v>-0.139115314085692</v>
      </c>
      <c r="T3027" s="64">
        <f>Tabela1[[#This Row],[real]]/Tabela1[[#This Row],[AV2]]</f>
        <v>0.9571711874906742</v>
      </c>
      <c r="U3027" s="168">
        <v>42758</v>
      </c>
      <c r="V3027" s="191" t="s">
        <v>4430</v>
      </c>
    </row>
    <row r="3028" spans="1:22" x14ac:dyDescent="0.2">
      <c r="A3028" s="65">
        <v>2574</v>
      </c>
      <c r="B3028" s="65" t="s">
        <v>2489</v>
      </c>
      <c r="C3028" s="65" t="s">
        <v>1571</v>
      </c>
      <c r="D3028" s="39"/>
      <c r="E3028" s="41">
        <v>3.2319052597402611</v>
      </c>
      <c r="F3028" s="116">
        <v>1985</v>
      </c>
      <c r="G30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8" s="39"/>
      <c r="I3028" s="41">
        <v>0.65999999999999992</v>
      </c>
      <c r="J3028" s="23">
        <f>(Tabela1[[#This Row],[real]]-1)^3/Tabela1[[#This Row],[Z]]*0.00002</f>
        <v>3.369095542485258E-4</v>
      </c>
      <c r="K3028" s="66">
        <v>2937.2973418594747</v>
      </c>
      <c r="L3028" s="66">
        <v>5039.4075261885855</v>
      </c>
      <c r="M3028" s="67">
        <v>42409</v>
      </c>
      <c r="N3028" s="22">
        <f>IF(Tabela1[[#This Row],[Entry]]=$B$1,Tabela1[[#This Row],[real]],Tabela1[[#This Row],[L2]]/Tabela1[[#This Row],[days2]])</f>
        <v>3.3391845336268986</v>
      </c>
      <c r="O3028" s="42">
        <f>IF(Tabela1[[#This Row],[Entry]]=$B$1,Tabela1[[#This Row],[real]],Tabela1[[#This Row],[L]]/($B$1-Tabela1[[#This Row],[Entry]]))</f>
        <v>3.3439996855929564</v>
      </c>
      <c r="P3028" s="115">
        <v>879.64510864246586</v>
      </c>
      <c r="Q3028" s="43">
        <f>MIN(500,$B$1-Tabela1[[#This Row],[Entry]])</f>
        <v>500</v>
      </c>
      <c r="R3028" s="41">
        <f>(0.25-Tabela1[[#This Row],[days]]/2000)*$L$2+(Tabela1[[#This Row],[days]]/2000+0.75)*(IF(Tabela1[[#This Row],[real]]&gt;Tabela1[[#This Row],[AV2]],0.4*Tabela1[[#This Row],[real]]+0.6*Tabela1[[#This Row],[AV2]],Tabela1[[#This Row],[AV2]]))</f>
        <v>3.3391845336268986</v>
      </c>
      <c r="S3028" s="42">
        <f>Tabela1[[#This Row],[real]]-Tabela1[[#This Row],[AV2]]</f>
        <v>-0.10727927388663749</v>
      </c>
      <c r="T3028" s="64">
        <f>Tabela1[[#This Row],[real]]/Tabela1[[#This Row],[AV2]]</f>
        <v>0.96787261296694049</v>
      </c>
      <c r="U3028" s="168">
        <v>42758</v>
      </c>
      <c r="V3028" s="191" t="s">
        <v>4467</v>
      </c>
    </row>
    <row r="3029" spans="1:22" x14ac:dyDescent="0.2">
      <c r="A3029" s="65">
        <v>3289722</v>
      </c>
      <c r="B3029" s="65" t="s">
        <v>1167</v>
      </c>
      <c r="C3029" s="65" t="s">
        <v>1168</v>
      </c>
      <c r="D3029" s="39"/>
      <c r="E3029" s="41">
        <v>2.3899030435968793</v>
      </c>
      <c r="F3029" s="116">
        <v>2010</v>
      </c>
      <c r="G30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29" s="39"/>
      <c r="I3029" s="41">
        <v>0.48</v>
      </c>
      <c r="J3029" s="23">
        <f>(Tabela1[[#This Row],[real]]-1)^3/Tabela1[[#This Row],[Z]]*0.00002</f>
        <v>1.1187737711666457E-4</v>
      </c>
      <c r="K3029" s="66">
        <v>2160.4569823083534</v>
      </c>
      <c r="L3029" s="66">
        <v>3715.6712793562492</v>
      </c>
      <c r="M3029" s="67">
        <v>42409</v>
      </c>
      <c r="N3029" s="22">
        <f>IF(Tabela1[[#This Row],[Entry]]=$B$1,Tabela1[[#This Row],[real]],Tabela1[[#This Row],[L2]]/Tabela1[[#This Row],[days2]])</f>
        <v>2.4560552444184363</v>
      </c>
      <c r="O3029" s="42">
        <f>IF(Tabela1[[#This Row],[Entry]]=$B$1,Tabela1[[#This Row],[real]],Tabela1[[#This Row],[L]]/($B$1-Tabela1[[#This Row],[Entry]]))</f>
        <v>2.4656080154985065</v>
      </c>
      <c r="P3029" s="115">
        <v>879.64510864246586</v>
      </c>
      <c r="Q3029" s="43">
        <f>MIN(500,$B$1-Tabela1[[#This Row],[Entry]])</f>
        <v>500</v>
      </c>
      <c r="R3029" s="559">
        <f>(0.25-Tabela1[[#This Row],[days]]/2000)*$L$2+(Tabela1[[#This Row],[days]]/2000+0.75)*(IF(Tabela1[[#This Row],[real]]&gt;Tabela1[[#This Row],[AV2]],0.4*Tabela1[[#This Row],[real]]+0.6*Tabela1[[#This Row],[AV2]],Tabela1[[#This Row],[AV2]]))</f>
        <v>2.4560552444184363</v>
      </c>
      <c r="S3029" s="42">
        <f>Tabela1[[#This Row],[real]]-Tabela1[[#This Row],[AV2]]</f>
        <v>-6.6152200821556928E-2</v>
      </c>
      <c r="T3029" s="64">
        <f>Tabela1[[#This Row],[real]]/Tabela1[[#This Row],[AV2]]</f>
        <v>0.97306567066360061</v>
      </c>
      <c r="U3029" s="168">
        <v>42757</v>
      </c>
      <c r="V3029" s="191" t="s">
        <v>5216</v>
      </c>
    </row>
    <row r="3030" spans="1:22" x14ac:dyDescent="0.2">
      <c r="A3030" s="65">
        <v>1012</v>
      </c>
      <c r="B3030" s="65" t="s">
        <v>1175</v>
      </c>
      <c r="C3030" s="65" t="s">
        <v>1176</v>
      </c>
      <c r="D3030" s="39"/>
      <c r="E3030" s="41">
        <v>2.7101481426599925</v>
      </c>
      <c r="F3030" s="116">
        <v>1997</v>
      </c>
      <c r="G30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0" s="39"/>
      <c r="I3030" s="41">
        <v>0.5</v>
      </c>
      <c r="J3030" s="23">
        <f>(Tabela1[[#This Row],[real]]-1)^3/Tabela1[[#This Row],[Z]]*0.00002</f>
        <v>2.0006042657775018E-4</v>
      </c>
      <c r="K3030" s="66">
        <v>2425.856162032032</v>
      </c>
      <c r="L3030" s="66">
        <v>4154.6444609213104</v>
      </c>
      <c r="M3030" s="67">
        <v>42409</v>
      </c>
      <c r="N3030" s="22">
        <f>IF(Tabela1[[#This Row],[Entry]]=$B$1,Tabela1[[#This Row],[real]],Tabela1[[#This Row],[L2]]/Tabela1[[#This Row],[days2]])</f>
        <v>2.7577668973522682</v>
      </c>
      <c r="O3030" s="42">
        <f>IF(Tabela1[[#This Row],[Entry]]=$B$1,Tabela1[[#This Row],[real]],Tabela1[[#This Row],[L]]/($B$1-Tabela1[[#This Row],[Entry]]))</f>
        <v>2.7568974525025283</v>
      </c>
      <c r="P3030" s="115">
        <v>879.64510864246586</v>
      </c>
      <c r="Q3030" s="43">
        <f>MIN(500,$B$1-Tabela1[[#This Row],[Entry]])</f>
        <v>500</v>
      </c>
      <c r="R3030" s="41">
        <f>(0.25-Tabela1[[#This Row],[days]]/2000)*$L$2+(Tabela1[[#This Row],[days]]/2000+0.75)*(IF(Tabela1[[#This Row],[real]]&gt;Tabela1[[#This Row],[AV2]],0.4*Tabela1[[#This Row],[real]]+0.6*Tabela1[[#This Row],[AV2]],Tabela1[[#This Row],[AV2]]))</f>
        <v>2.7577668973522682</v>
      </c>
      <c r="S3030" s="42">
        <f>Tabela1[[#This Row],[real]]-Tabela1[[#This Row],[AV2]]</f>
        <v>-4.7618754692275722E-2</v>
      </c>
      <c r="T3030" s="64">
        <f>Tabela1[[#This Row],[real]]/Tabela1[[#This Row],[AV2]]</f>
        <v>0.98273285724837933</v>
      </c>
      <c r="U3030" s="168">
        <v>42757</v>
      </c>
      <c r="V3030" s="191" t="s">
        <v>4874</v>
      </c>
    </row>
    <row r="3031" spans="1:22" x14ac:dyDescent="0.2">
      <c r="A3031" s="65">
        <v>1359993</v>
      </c>
      <c r="B3031" s="65" t="s">
        <v>1828</v>
      </c>
      <c r="C3031" s="65" t="s">
        <v>1499</v>
      </c>
      <c r="D3031" s="39"/>
      <c r="E3031" s="41">
        <v>2.7219553468629902</v>
      </c>
      <c r="F3031" s="116">
        <v>2008</v>
      </c>
      <c r="G30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1" s="39"/>
      <c r="I3031" s="41">
        <v>0.45999999999999996</v>
      </c>
      <c r="J3031" s="23">
        <f>(Tabela1[[#This Row],[real]]-1)^3/Tabela1[[#This Row],[Z]]*0.00002</f>
        <v>2.2199225350444512E-4</v>
      </c>
      <c r="K3031" s="66">
        <v>2521.2782285806893</v>
      </c>
      <c r="L3031" s="66">
        <v>4352.8363945684523</v>
      </c>
      <c r="M3031" s="67">
        <v>42409</v>
      </c>
      <c r="N3031" s="22">
        <f>IF(Tabela1[[#This Row],[Entry]]=$B$1,Tabela1[[#This Row],[real]],Tabela1[[#This Row],[L2]]/Tabela1[[#This Row],[days2]])</f>
        <v>2.8662448114691554</v>
      </c>
      <c r="O3031" s="42">
        <f>IF(Tabela1[[#This Row],[Entry]]=$B$1,Tabela1[[#This Row],[real]],Tabela1[[#This Row],[L]]/($B$1-Tabela1[[#This Row],[Entry]]))</f>
        <v>2.8884116752279048</v>
      </c>
      <c r="P3031" s="115">
        <v>879.64510864246586</v>
      </c>
      <c r="Q3031" s="43">
        <f>MIN(500,$B$1-Tabela1[[#This Row],[Entry]])</f>
        <v>500</v>
      </c>
      <c r="R3031" s="41">
        <f>(0.25-Tabela1[[#This Row],[days]]/2000)*$L$2+(Tabela1[[#This Row],[days]]/2000+0.75)*(IF(Tabela1[[#This Row],[real]]&gt;Tabela1[[#This Row],[AV2]],0.4*Tabela1[[#This Row],[real]]+0.6*Tabela1[[#This Row],[AV2]],Tabela1[[#This Row],[AV2]]))</f>
        <v>2.8662448114691554</v>
      </c>
      <c r="S3031" s="42">
        <f>Tabela1[[#This Row],[real]]-Tabela1[[#This Row],[AV2]]</f>
        <v>-0.14428946460616521</v>
      </c>
      <c r="T3031" s="64">
        <f>Tabela1[[#This Row],[real]]/Tabela1[[#This Row],[AV2]]</f>
        <v>0.94965905772291426</v>
      </c>
      <c r="U3031" s="168">
        <v>42757</v>
      </c>
      <c r="V3031" s="191" t="s">
        <v>3993</v>
      </c>
    </row>
    <row r="3032" spans="1:22" x14ac:dyDescent="0.2">
      <c r="A3032" s="65">
        <v>3601999</v>
      </c>
      <c r="B3032" s="65" t="s">
        <v>1177</v>
      </c>
      <c r="C3032" s="65" t="s">
        <v>1178</v>
      </c>
      <c r="D3032" s="39"/>
      <c r="E3032" s="41">
        <v>2.7909278063000689</v>
      </c>
      <c r="F3032" s="116">
        <v>2011</v>
      </c>
      <c r="G30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2" s="39"/>
      <c r="I3032" s="41">
        <v>0.47</v>
      </c>
      <c r="J3032" s="23">
        <f>(Tabela1[[#This Row],[real]]-1)^3/Tabela1[[#This Row],[Z]]*0.00002</f>
        <v>2.4443667982657698E-4</v>
      </c>
      <c r="K3032" s="66">
        <v>2504.6634689614998</v>
      </c>
      <c r="L3032" s="66">
        <v>4288.0717240940985</v>
      </c>
      <c r="M3032" s="67">
        <v>42409</v>
      </c>
      <c r="N3032" s="22">
        <f>IF(Tabela1[[#This Row],[Entry]]=$B$1,Tabela1[[#This Row],[real]],Tabela1[[#This Row],[L2]]/Tabela1[[#This Row],[days2]])</f>
        <v>2.8473567855414825</v>
      </c>
      <c r="O3032" s="42">
        <f>IF(Tabela1[[#This Row],[Entry]]=$B$1,Tabela1[[#This Row],[real]],Tabela1[[#This Row],[L]]/($B$1-Tabela1[[#This Row],[Entry]]))</f>
        <v>2.8454357824114789</v>
      </c>
      <c r="P3032" s="115">
        <v>879.64510864246586</v>
      </c>
      <c r="Q3032" s="43">
        <f>MIN(500,$B$1-Tabela1[[#This Row],[Entry]])</f>
        <v>500</v>
      </c>
      <c r="R3032" s="41">
        <f>(0.25-Tabela1[[#This Row],[days]]/2000)*$L$2+(Tabela1[[#This Row],[days]]/2000+0.75)*(IF(Tabela1[[#This Row],[real]]&gt;Tabela1[[#This Row],[AV2]],0.4*Tabela1[[#This Row],[real]]+0.6*Tabela1[[#This Row],[AV2]],Tabela1[[#This Row],[AV2]]))</f>
        <v>2.8473567855414825</v>
      </c>
      <c r="S3032" s="42">
        <f>Tabela1[[#This Row],[real]]-Tabela1[[#This Row],[AV2]]</f>
        <v>-5.6428979241413657E-2</v>
      </c>
      <c r="T3032" s="64">
        <f>Tabela1[[#This Row],[real]]/Tabela1[[#This Row],[AV2]]</f>
        <v>0.98018197806191587</v>
      </c>
      <c r="U3032" s="172">
        <v>42757</v>
      </c>
      <c r="V3032" s="191" t="s">
        <v>4291</v>
      </c>
    </row>
    <row r="3033" spans="1:22" x14ac:dyDescent="0.2">
      <c r="A3033" s="65">
        <v>3991267</v>
      </c>
      <c r="B3033" s="65" t="s">
        <v>1182</v>
      </c>
      <c r="C3033" s="65" t="s">
        <v>1183</v>
      </c>
      <c r="D3033" s="39"/>
      <c r="E3033" s="41">
        <v>2.8075971749958479</v>
      </c>
      <c r="F3033" s="116">
        <v>2013</v>
      </c>
      <c r="G30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3" s="39"/>
      <c r="I3033" s="41">
        <v>0.49999999999999989</v>
      </c>
      <c r="J3033" s="23">
        <f>(Tabela1[[#This Row],[real]]-1)^3/Tabela1[[#This Row],[Z]]*0.00002</f>
        <v>2.3624626606452251E-4</v>
      </c>
      <c r="K3033" s="66">
        <v>2511.6417618440796</v>
      </c>
      <c r="L3033" s="66">
        <v>4297.8962468475875</v>
      </c>
      <c r="M3033" s="67">
        <v>42409</v>
      </c>
      <c r="N3033" s="22">
        <f>IF(Tabela1[[#This Row],[Entry]]=$B$1,Tabela1[[#This Row],[real]],Tabela1[[#This Row],[L2]]/Tabela1[[#This Row],[days2]])</f>
        <v>2.8552898631133563</v>
      </c>
      <c r="O3033" s="42">
        <f>IF(Tabela1[[#This Row],[Entry]]=$B$1,Tabela1[[#This Row],[real]],Tabela1[[#This Row],[L]]/($B$1-Tabela1[[#This Row],[Entry]]))</f>
        <v>2.8519550410402039</v>
      </c>
      <c r="P3033" s="115">
        <v>879.64510864246586</v>
      </c>
      <c r="Q3033" s="43">
        <f>MIN(500,$B$1-Tabela1[[#This Row],[Entry]])</f>
        <v>500</v>
      </c>
      <c r="R3033" s="41">
        <f>(0.25-Tabela1[[#This Row],[days]]/2000)*$L$2+(Tabela1[[#This Row],[days]]/2000+0.75)*(IF(Tabela1[[#This Row],[real]]&gt;Tabela1[[#This Row],[AV2]],0.4*Tabela1[[#This Row],[real]]+0.6*Tabela1[[#This Row],[AV2]],Tabela1[[#This Row],[AV2]]))</f>
        <v>2.8552898631133563</v>
      </c>
      <c r="S3033" s="42">
        <f>Tabela1[[#This Row],[real]]-Tabela1[[#This Row],[AV2]]</f>
        <v>-4.7692688117508375E-2</v>
      </c>
      <c r="T3033" s="64">
        <f>Tabela1[[#This Row],[real]]/Tabela1[[#This Row],[AV2]]</f>
        <v>0.98329672628560905</v>
      </c>
      <c r="U3033" s="168">
        <v>42757</v>
      </c>
      <c r="V3033" s="191" t="s">
        <v>4605</v>
      </c>
    </row>
    <row r="3034" spans="1:22" x14ac:dyDescent="0.2">
      <c r="A3034" s="65">
        <v>561783</v>
      </c>
      <c r="B3034" s="65" t="s">
        <v>1184</v>
      </c>
      <c r="C3034" s="65" t="s">
        <v>1185</v>
      </c>
      <c r="D3034" s="39"/>
      <c r="E3034" s="41">
        <v>2.8861670378171898</v>
      </c>
      <c r="F3034" s="116">
        <v>2006</v>
      </c>
      <c r="G30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4" s="39"/>
      <c r="I3034" s="41">
        <v>0.5</v>
      </c>
      <c r="J3034" s="23">
        <f>(Tabela1[[#This Row],[real]]-1)^3/Tabela1[[#This Row],[Z]]*0.00002</f>
        <v>2.68411082896595E-4</v>
      </c>
      <c r="K3034" s="66">
        <v>2585.9251280287026</v>
      </c>
      <c r="L3034" s="66">
        <v>4423.4742049548877</v>
      </c>
      <c r="M3034" s="67">
        <v>42409</v>
      </c>
      <c r="N3034" s="22">
        <f>IF(Tabela1[[#This Row],[Entry]]=$B$1,Tabela1[[#This Row],[real]],Tabela1[[#This Row],[L2]]/Tabela1[[#This Row],[days2]])</f>
        <v>2.9397368354830005</v>
      </c>
      <c r="O3034" s="42">
        <f>IF(Tabela1[[#This Row],[Entry]]=$B$1,Tabela1[[#This Row],[real]],Tabela1[[#This Row],[L]]/($B$1-Tabela1[[#This Row],[Entry]]))</f>
        <v>2.9352848075347628</v>
      </c>
      <c r="P3034" s="115">
        <v>879.64510864246586</v>
      </c>
      <c r="Q3034" s="43">
        <f>MIN(500,$B$1-Tabela1[[#This Row],[Entry]])</f>
        <v>500</v>
      </c>
      <c r="R3034" s="41">
        <f>(0.25-Tabela1[[#This Row],[days]]/2000)*$L$2+(Tabela1[[#This Row],[days]]/2000+0.75)*(IF(Tabela1[[#This Row],[real]]&gt;Tabela1[[#This Row],[AV2]],0.4*Tabela1[[#This Row],[real]]+0.6*Tabela1[[#This Row],[AV2]],Tabela1[[#This Row],[AV2]]))</f>
        <v>2.9397368354830005</v>
      </c>
      <c r="S3034" s="42">
        <f>Tabela1[[#This Row],[real]]-Tabela1[[#This Row],[AV2]]</f>
        <v>-5.3569797665810714E-2</v>
      </c>
      <c r="T3034" s="64">
        <f>Tabela1[[#This Row],[real]]/Tabela1[[#This Row],[AV2]]</f>
        <v>0.98177734924459348</v>
      </c>
      <c r="U3034" s="168">
        <v>42757</v>
      </c>
      <c r="V3034" s="191" t="s">
        <v>4048</v>
      </c>
    </row>
    <row r="3035" spans="1:22" x14ac:dyDescent="0.2">
      <c r="A3035" s="65">
        <v>1836256</v>
      </c>
      <c r="B3035" s="65" t="s">
        <v>70</v>
      </c>
      <c r="C3035" s="65" t="s">
        <v>497</v>
      </c>
      <c r="D3035" s="39"/>
      <c r="E3035" s="41">
        <v>3.0251073785992149</v>
      </c>
      <c r="F3035" s="116">
        <v>2008</v>
      </c>
      <c r="G30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5" s="39"/>
      <c r="I3035" s="41">
        <v>0.5</v>
      </c>
      <c r="J3035" s="23">
        <f>(Tabela1[[#This Row],[real]]-1)^3/Tabela1[[#This Row],[Z]]*0.00002</f>
        <v>3.3220346612608791E-4</v>
      </c>
      <c r="K3035" s="66">
        <v>2794.2210682122322</v>
      </c>
      <c r="L3035" s="66">
        <v>4811.094033576449</v>
      </c>
      <c r="M3035" s="67">
        <v>42409</v>
      </c>
      <c r="N3035" s="22">
        <f>IF(Tabela1[[#This Row],[Entry]]=$B$1,Tabela1[[#This Row],[real]],Tabela1[[#This Row],[L2]]/Tabela1[[#This Row],[days2]])</f>
        <v>3.1765322637040332</v>
      </c>
      <c r="O3035" s="42">
        <f>IF(Tabela1[[#This Row],[Entry]]=$B$1,Tabela1[[#This Row],[real]],Tabela1[[#This Row],[L]]/($B$1-Tabela1[[#This Row],[Entry]]))</f>
        <v>3.1924976997853012</v>
      </c>
      <c r="P3035" s="115">
        <v>879.64510864246586</v>
      </c>
      <c r="Q3035" s="43">
        <f>MIN(500,$B$1-Tabela1[[#This Row],[Entry]])</f>
        <v>500</v>
      </c>
      <c r="R3035" s="41">
        <f>(0.25-Tabela1[[#This Row],[days]]/2000)*$L$2+(Tabela1[[#This Row],[days]]/2000+0.75)*(IF(Tabela1[[#This Row],[real]]&gt;Tabela1[[#This Row],[AV2]],0.4*Tabela1[[#This Row],[real]]+0.6*Tabela1[[#This Row],[AV2]],Tabela1[[#This Row],[AV2]]))</f>
        <v>3.1765322637040332</v>
      </c>
      <c r="S3035" s="42">
        <f>Tabela1[[#This Row],[real]]-Tabela1[[#This Row],[AV2]]</f>
        <v>-0.15142488510481833</v>
      </c>
      <c r="T3035" s="64">
        <f>Tabela1[[#This Row],[real]]/Tabela1[[#This Row],[AV2]]</f>
        <v>0.95233012841234377</v>
      </c>
      <c r="U3035" s="168">
        <v>42757</v>
      </c>
      <c r="V3035" s="191" t="s">
        <v>4277</v>
      </c>
    </row>
    <row r="3036" spans="1:22" x14ac:dyDescent="0.2">
      <c r="A3036" s="65">
        <v>1329522</v>
      </c>
      <c r="B3036" s="65" t="s">
        <v>2475</v>
      </c>
      <c r="C3036" s="65" t="s">
        <v>2722</v>
      </c>
      <c r="D3036" s="39"/>
      <c r="E3036" s="41">
        <v>2.6991246478831172</v>
      </c>
      <c r="F3036" s="116">
        <v>2008</v>
      </c>
      <c r="G30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6" s="39"/>
      <c r="I3036" s="41">
        <v>0.45999999999999996</v>
      </c>
      <c r="J3036" s="23">
        <f>(Tabela1[[#This Row],[real]]-1)^3/Tabela1[[#This Row],[Z]]*0.00002</f>
        <v>2.1327889583942054E-4</v>
      </c>
      <c r="K3036" s="66">
        <v>2425.9840714461147</v>
      </c>
      <c r="L3036" s="66">
        <v>4157.500701240393</v>
      </c>
      <c r="M3036" s="67">
        <v>42409</v>
      </c>
      <c r="N3036" s="22">
        <f>IF(Tabela1[[#This Row],[Entry]]=$B$1,Tabela1[[#This Row],[real]],Tabela1[[#This Row],[L2]]/Tabela1[[#This Row],[days2]])</f>
        <v>2.7579123076010448</v>
      </c>
      <c r="O3036" s="42">
        <f>IF(Tabela1[[#This Row],[Entry]]=$B$1,Tabela1[[#This Row],[real]],Tabela1[[#This Row],[L]]/($B$1-Tabela1[[#This Row],[Entry]]))</f>
        <v>2.7587927679100153</v>
      </c>
      <c r="P3036" s="115">
        <v>879.64510864246586</v>
      </c>
      <c r="Q3036" s="43">
        <f>MIN(500,$B$1-Tabela1[[#This Row],[Entry]])</f>
        <v>500</v>
      </c>
      <c r="R3036" s="41">
        <f>(0.25-Tabela1[[#This Row],[days]]/2000)*$L$2+(Tabela1[[#This Row],[days]]/2000+0.75)*(IF(Tabela1[[#This Row],[real]]&gt;Tabela1[[#This Row],[AV2]],0.4*Tabela1[[#This Row],[real]]+0.6*Tabela1[[#This Row],[AV2]],Tabela1[[#This Row],[AV2]]))</f>
        <v>2.7579123076010448</v>
      </c>
      <c r="S3036" s="42">
        <f>Tabela1[[#This Row],[real]]-Tabela1[[#This Row],[AV2]]</f>
        <v>-5.8787659717927543E-2</v>
      </c>
      <c r="T3036" s="64">
        <f>Tabela1[[#This Row],[real]]/Tabela1[[#This Row],[AV2]]</f>
        <v>0.97868399964860964</v>
      </c>
      <c r="U3036" s="168">
        <v>42756</v>
      </c>
      <c r="V3036" s="191" t="s">
        <v>4590</v>
      </c>
    </row>
    <row r="3037" spans="1:22" x14ac:dyDescent="0.2">
      <c r="A3037" s="65">
        <v>3401629</v>
      </c>
      <c r="B3037" s="65" t="s">
        <v>1154</v>
      </c>
      <c r="C3037" s="65" t="s">
        <v>516</v>
      </c>
      <c r="D3037" s="39"/>
      <c r="E3037" s="41">
        <v>2.6995515755243638</v>
      </c>
      <c r="F3037" s="116">
        <v>2011</v>
      </c>
      <c r="G30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7" s="39"/>
      <c r="I3037" s="41">
        <v>0.45999999999999996</v>
      </c>
      <c r="J3037" s="23">
        <f>(Tabela1[[#This Row],[real]]-1)^3/Tabela1[[#This Row],[Z]]*0.00002</f>
        <v>2.1343970370595939E-4</v>
      </c>
      <c r="K3037" s="66">
        <v>2428.5869271243282</v>
      </c>
      <c r="L3037" s="66">
        <v>4162.4470592625094</v>
      </c>
      <c r="M3037" s="67">
        <v>42409</v>
      </c>
      <c r="N3037" s="22">
        <f>IF(Tabela1[[#This Row],[Entry]]=$B$1,Tabela1[[#This Row],[real]],Tabela1[[#This Row],[L2]]/Tabela1[[#This Row],[days2]])</f>
        <v>2.7608712914601496</v>
      </c>
      <c r="O3037" s="42">
        <f>IF(Tabela1[[#This Row],[Entry]]=$B$1,Tabela1[[#This Row],[real]],Tabela1[[#This Row],[L]]/($B$1-Tabela1[[#This Row],[Entry]]))</f>
        <v>2.7620750227355737</v>
      </c>
      <c r="P3037" s="115">
        <v>879.64510864246586</v>
      </c>
      <c r="Q3037" s="43">
        <f>MIN(500,$B$1-Tabela1[[#This Row],[Entry]])</f>
        <v>500</v>
      </c>
      <c r="R3037" s="41">
        <f>(0.25-Tabela1[[#This Row],[days]]/2000)*$L$2+(Tabela1[[#This Row],[days]]/2000+0.75)*(IF(Tabela1[[#This Row],[real]]&gt;Tabela1[[#This Row],[AV2]],0.4*Tabela1[[#This Row],[real]]+0.6*Tabela1[[#This Row],[AV2]],Tabela1[[#This Row],[AV2]]))</f>
        <v>2.7608712914601496</v>
      </c>
      <c r="S3037" s="42">
        <f>Tabela1[[#This Row],[real]]-Tabela1[[#This Row],[AV2]]</f>
        <v>-6.131971593578589E-2</v>
      </c>
      <c r="T3037" s="64">
        <f>Tabela1[[#This Row],[real]]/Tabela1[[#This Row],[AV2]]</f>
        <v>0.97778972307566159</v>
      </c>
      <c r="U3037" s="168">
        <v>42756</v>
      </c>
      <c r="V3037" s="191" t="s">
        <v>4055</v>
      </c>
    </row>
    <row r="3038" spans="1:22" x14ac:dyDescent="0.2">
      <c r="A3038" s="65">
        <v>111539</v>
      </c>
      <c r="B3038" s="65" t="s">
        <v>1163</v>
      </c>
      <c r="C3038" s="65" t="s">
        <v>1164</v>
      </c>
      <c r="D3038" s="39"/>
      <c r="E3038" s="41">
        <v>2.7204003033913855</v>
      </c>
      <c r="F3038" s="116">
        <v>2003</v>
      </c>
      <c r="G30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8" s="39"/>
      <c r="I3038" s="41">
        <v>0.47</v>
      </c>
      <c r="J3038" s="23">
        <f>(Tabela1[[#This Row],[real]]-1)^3/Tabela1[[#This Row],[Z]]*0.00002</f>
        <v>2.1668091913090406E-4</v>
      </c>
      <c r="K3038" s="66">
        <v>2444.5718185972178</v>
      </c>
      <c r="L3038" s="66">
        <v>4188.805593606241</v>
      </c>
      <c r="M3038" s="67">
        <v>42409</v>
      </c>
      <c r="N3038" s="22">
        <f>IF(Tabela1[[#This Row],[Entry]]=$B$1,Tabela1[[#This Row],[real]],Tabela1[[#This Row],[L2]]/Tabela1[[#This Row],[days2]])</f>
        <v>2.7790432693587803</v>
      </c>
      <c r="O3038" s="42">
        <f>IF(Tabela1[[#This Row],[Entry]]=$B$1,Tabela1[[#This Row],[real]],Tabela1[[#This Row],[L]]/($B$1-Tabela1[[#This Row],[Entry]]))</f>
        <v>2.7795657555449509</v>
      </c>
      <c r="P3038" s="115">
        <v>879.64510864246586</v>
      </c>
      <c r="Q3038" s="43">
        <f>MIN(500,$B$1-Tabela1[[#This Row],[Entry]])</f>
        <v>500</v>
      </c>
      <c r="R3038" s="41">
        <f>(0.25-Tabela1[[#This Row],[days]]/2000)*$L$2+(Tabela1[[#This Row],[days]]/2000+0.75)*(IF(Tabela1[[#This Row],[real]]&gt;Tabela1[[#This Row],[AV2]],0.4*Tabela1[[#This Row],[real]]+0.6*Tabela1[[#This Row],[AV2]],Tabela1[[#This Row],[AV2]]))</f>
        <v>2.7790432693587803</v>
      </c>
      <c r="S3038" s="42">
        <f>Tabela1[[#This Row],[real]]-Tabela1[[#This Row],[AV2]]</f>
        <v>-5.8642965967394822E-2</v>
      </c>
      <c r="T3038" s="64">
        <f>Tabela1[[#This Row],[real]]/Tabela1[[#This Row],[AV2]]</f>
        <v>0.97889814577053136</v>
      </c>
      <c r="U3038" s="172">
        <v>42756</v>
      </c>
      <c r="V3038" s="191" t="s">
        <v>4628</v>
      </c>
    </row>
    <row r="3039" spans="1:22" x14ac:dyDescent="0.2">
      <c r="A3039" s="65">
        <v>270291</v>
      </c>
      <c r="B3039" s="65" t="s">
        <v>200</v>
      </c>
      <c r="C3039" s="65" t="s">
        <v>2402</v>
      </c>
      <c r="D3039" s="39"/>
      <c r="E3039" s="41">
        <v>2.6300983869073091</v>
      </c>
      <c r="F3039" s="116">
        <v>2000</v>
      </c>
      <c r="G30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39" s="39"/>
      <c r="I3039" s="41">
        <v>0.5</v>
      </c>
      <c r="J3039" s="23">
        <f>(Tabela1[[#This Row],[real]]-1)^3/Tabela1[[#This Row],[Z]]*0.00002</f>
        <v>1.7326125039432644E-4</v>
      </c>
      <c r="K3039" s="66">
        <v>2360.8816546869894</v>
      </c>
      <c r="L3039" s="66">
        <v>4047.871510607979</v>
      </c>
      <c r="M3039" s="67">
        <v>42409</v>
      </c>
      <c r="N3039" s="22">
        <f>IF(Tabela1[[#This Row],[Entry]]=$B$1,Tabela1[[#This Row],[real]],Tabela1[[#This Row],[L2]]/Tabela1[[#This Row],[days2]])</f>
        <v>2.6839024414408197</v>
      </c>
      <c r="O3039" s="42">
        <f>IF(Tabela1[[#This Row],[Entry]]=$B$1,Tabela1[[#This Row],[real]],Tabela1[[#This Row],[L]]/($B$1-Tabela1[[#This Row],[Entry]]))</f>
        <v>2.686046125154598</v>
      </c>
      <c r="P3039" s="115">
        <v>879.64510864246586</v>
      </c>
      <c r="Q3039" s="43">
        <f>MIN(500,$B$1-Tabela1[[#This Row],[Entry]])</f>
        <v>500</v>
      </c>
      <c r="R3039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2.6839024414408197</v>
      </c>
      <c r="S3039" s="42">
        <f>Tabela1[[#This Row],[real]]-Tabela1[[#This Row],[AV2]]</f>
        <v>-5.3804054533510559E-2</v>
      </c>
      <c r="T3039" s="64">
        <f>Tabela1[[#This Row],[real]]/Tabela1[[#This Row],[AV2]]</f>
        <v>0.97995305130963462</v>
      </c>
      <c r="U3039" s="172">
        <v>42755</v>
      </c>
      <c r="V3039" s="191" t="s">
        <v>5197</v>
      </c>
    </row>
    <row r="3040" spans="1:22" x14ac:dyDescent="0.2">
      <c r="A3040" s="10">
        <v>2376111</v>
      </c>
      <c r="B3040" s="10" t="s">
        <v>567</v>
      </c>
      <c r="C3040" s="10" t="s">
        <v>2622</v>
      </c>
      <c r="E3040" s="21">
        <v>3.0404176612466651</v>
      </c>
      <c r="F3040" s="116">
        <v>2009</v>
      </c>
      <c r="G30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40" s="21">
        <v>0.51</v>
      </c>
      <c r="J3040" s="23">
        <f>(Tabela1[[#This Row],[real]]-1)^3/Tabela1[[#This Row],[Z]]*0.00002</f>
        <v>3.3313252881504442E-4</v>
      </c>
      <c r="K3040" s="24">
        <v>2804.1291567781977</v>
      </c>
      <c r="L3040" s="66">
        <v>4826.5254839119289</v>
      </c>
      <c r="M3040" s="1">
        <v>42409</v>
      </c>
      <c r="N3040" s="22">
        <f>IF(Tabela1[[#This Row],[Entry]]=$B$1,Tabela1[[#This Row],[real]],Tabela1[[#This Row],[L2]]/Tabela1[[#This Row],[days2]])</f>
        <v>3.187795997758391</v>
      </c>
      <c r="O3040" s="22">
        <f>IF(Tabela1[[#This Row],[Entry]]=$B$1,Tabela1[[#This Row],[real]],Tabela1[[#This Row],[L]]/($B$1-Tabela1[[#This Row],[Entry]]))</f>
        <v>3.202737547386814</v>
      </c>
      <c r="P3040" s="35">
        <v>879.64510864246586</v>
      </c>
      <c r="Q3040" s="3">
        <f>MIN(500,$B$1-Tabela1[[#This Row],[Entry]])</f>
        <v>500</v>
      </c>
      <c r="R3040" s="21">
        <f>(0.25-Tabela1[[#This Row],[days]]/2000)*$L$2+(Tabela1[[#This Row],[days]]/2000+0.75)*(IF(Tabela1[[#This Row],[real]]&gt;Tabela1[[#This Row],[AV2]],0.4*Tabela1[[#This Row],[real]]+0.6*Tabela1[[#This Row],[AV2]],Tabela1[[#This Row],[AV2]]))</f>
        <v>3.187795997758391</v>
      </c>
      <c r="S3040" s="22">
        <f>Tabela1[[#This Row],[real]]-Tabela1[[#This Row],[AV2]]</f>
        <v>-0.14737833651172583</v>
      </c>
      <c r="T3040" s="47">
        <f>Tabela1[[#This Row],[real]]/Tabela1[[#This Row],[AV2]]</f>
        <v>0.95376795233592115</v>
      </c>
      <c r="U3040" s="168">
        <v>42755</v>
      </c>
      <c r="V3040" s="191" t="s">
        <v>4037</v>
      </c>
    </row>
    <row r="3041" spans="1:22" x14ac:dyDescent="0.2">
      <c r="A3041" s="65">
        <v>2869529</v>
      </c>
      <c r="B3041" s="65" t="s">
        <v>1126</v>
      </c>
      <c r="C3041" s="65" t="s">
        <v>1127</v>
      </c>
      <c r="D3041" s="39"/>
      <c r="E3041" s="41">
        <v>2.8060278979325708</v>
      </c>
      <c r="F3041" s="116">
        <v>2010</v>
      </c>
      <c r="G30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1" s="39"/>
      <c r="I3041" s="41">
        <v>0.49999999999999989</v>
      </c>
      <c r="J3041" s="23">
        <f>(Tabela1[[#This Row],[real]]-1)^3/Tabela1[[#This Row],[Z]]*0.00002</f>
        <v>2.3563150395681677E-4</v>
      </c>
      <c r="K3041" s="66">
        <v>2513.5365339272403</v>
      </c>
      <c r="L3041" s="66">
        <v>4301.8796996182355</v>
      </c>
      <c r="M3041" s="67">
        <v>42409</v>
      </c>
      <c r="N3041" s="22">
        <f>IF(Tabela1[[#This Row],[Entry]]=$B$1,Tabela1[[#This Row],[real]],Tabela1[[#This Row],[L2]]/Tabela1[[#This Row],[days2]])</f>
        <v>2.8574438818926851</v>
      </c>
      <c r="O3041" s="42">
        <f>IF(Tabela1[[#This Row],[Entry]]=$B$1,Tabela1[[#This Row],[real]],Tabela1[[#This Row],[L]]/($B$1-Tabela1[[#This Row],[Entry]]))</f>
        <v>2.854598340821656</v>
      </c>
      <c r="P3041" s="115">
        <v>879.64510864246586</v>
      </c>
      <c r="Q3041" s="43">
        <f>MIN(500,$B$1-Tabela1[[#This Row],[Entry]])</f>
        <v>500</v>
      </c>
      <c r="R3041" s="41">
        <f>(0.25-Tabela1[[#This Row],[days]]/2000)*$L$2+(Tabela1[[#This Row],[days]]/2000+0.75)*(IF(Tabela1[[#This Row],[real]]&gt;Tabela1[[#This Row],[AV2]],0.4*Tabela1[[#This Row],[real]]+0.6*Tabela1[[#This Row],[AV2]],Tabela1[[#This Row],[AV2]]))</f>
        <v>2.8574438818926851</v>
      </c>
      <c r="S3041" s="42">
        <f>Tabela1[[#This Row],[real]]-Tabela1[[#This Row],[AV2]]</f>
        <v>-5.1415983960114264E-2</v>
      </c>
      <c r="T3041" s="64">
        <f>Tabela1[[#This Row],[real]]/Tabela1[[#This Row],[AV2]]</f>
        <v>0.98200630140597622</v>
      </c>
      <c r="U3041" s="172">
        <v>42754</v>
      </c>
      <c r="V3041" s="191" t="s">
        <v>5176</v>
      </c>
    </row>
    <row r="3042" spans="1:22" x14ac:dyDescent="0.2">
      <c r="A3042" s="65">
        <v>4362612</v>
      </c>
      <c r="B3042" s="65" t="s">
        <v>1322</v>
      </c>
      <c r="C3042" s="65" t="s">
        <v>1323</v>
      </c>
      <c r="D3042" s="39"/>
      <c r="E3042" s="41">
        <v>2.9462205682085139</v>
      </c>
      <c r="F3042" s="116">
        <v>2013</v>
      </c>
      <c r="G30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2" s="39"/>
      <c r="I3042" s="41">
        <v>0.5</v>
      </c>
      <c r="J3042" s="23">
        <f>(Tabela1[[#This Row],[real]]-1)^3/Tabela1[[#This Row],[Z]]*0.00002</f>
        <v>2.9487378559460485E-4</v>
      </c>
      <c r="K3042" s="66">
        <v>2642.155049355466</v>
      </c>
      <c r="L3042" s="66">
        <v>4518.579980071655</v>
      </c>
      <c r="M3042" s="67">
        <v>42409</v>
      </c>
      <c r="N3042" s="22">
        <f>IF(Tabela1[[#This Row],[Entry]]=$B$1,Tabela1[[#This Row],[real]],Tabela1[[#This Row],[L2]]/Tabela1[[#This Row],[days2]])</f>
        <v>3.0036602527501541</v>
      </c>
      <c r="O3042" s="42">
        <f>IF(Tabela1[[#This Row],[Entry]]=$B$1,Tabela1[[#This Row],[real]],Tabela1[[#This Row],[L]]/($B$1-Tabela1[[#This Row],[Entry]]))</f>
        <v>2.9983941473600897</v>
      </c>
      <c r="P3042" s="115">
        <v>879.64510864246586</v>
      </c>
      <c r="Q3042" s="43">
        <f>MIN(500,$B$1-Tabela1[[#This Row],[Entry]])</f>
        <v>500</v>
      </c>
      <c r="R3042" s="41">
        <f>(0.25-Tabela1[[#This Row],[days]]/2000)*$L$2+(Tabela1[[#This Row],[days]]/2000+0.75)*(IF(Tabela1[[#This Row],[real]]&gt;Tabela1[[#This Row],[AV2]],0.4*Tabela1[[#This Row],[real]]+0.6*Tabela1[[#This Row],[AV2]],Tabela1[[#This Row],[AV2]]))</f>
        <v>3.0036602527501541</v>
      </c>
      <c r="S3042" s="42">
        <f>Tabela1[[#This Row],[real]]-Tabela1[[#This Row],[AV2]]</f>
        <v>-5.7439684541640279E-2</v>
      </c>
      <c r="T3042" s="64">
        <f>Tabela1[[#This Row],[real]]/Tabela1[[#This Row],[AV2]]</f>
        <v>0.98087677043731947</v>
      </c>
      <c r="U3042" s="168">
        <v>42754</v>
      </c>
      <c r="V3042" s="191" t="s">
        <v>3986</v>
      </c>
    </row>
    <row r="3043" spans="1:22" x14ac:dyDescent="0.2">
      <c r="A3043" s="65">
        <v>2655</v>
      </c>
      <c r="B3043" s="65" t="s">
        <v>231</v>
      </c>
      <c r="C3043" s="65" t="s">
        <v>2613</v>
      </c>
      <c r="D3043" s="39"/>
      <c r="E3043" s="41">
        <v>3.2586367144316073</v>
      </c>
      <c r="F3043" s="116">
        <v>1987</v>
      </c>
      <c r="G30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3" s="39"/>
      <c r="I3043" s="41">
        <v>0.73999999999999988</v>
      </c>
      <c r="J3043" s="23">
        <f>(Tabela1[[#This Row],[real]]-1)^3/Tabela1[[#This Row],[Z]]*0.00002</f>
        <v>3.1141349314354685E-4</v>
      </c>
      <c r="K3043" s="66">
        <v>3024.2320160911559</v>
      </c>
      <c r="L3043" s="66">
        <v>5218.642056043509</v>
      </c>
      <c r="M3043" s="67">
        <v>42409</v>
      </c>
      <c r="N3043" s="22">
        <f>IF(Tabela1[[#This Row],[Entry]]=$B$1,Tabela1[[#This Row],[real]],Tabela1[[#This Row],[L2]]/Tabela1[[#This Row],[days2]])</f>
        <v>3.4380137925832122</v>
      </c>
      <c r="O3043" s="42">
        <f>IF(Tabela1[[#This Row],[Entry]]=$B$1,Tabela1[[#This Row],[real]],Tabela1[[#This Row],[L]]/($B$1-Tabela1[[#This Row],[Entry]]))</f>
        <v>3.4629343437581346</v>
      </c>
      <c r="P3043" s="115">
        <v>879.64510864246586</v>
      </c>
      <c r="Q3043" s="43">
        <f>MIN(500,$B$1-Tabela1[[#This Row],[Entry]])</f>
        <v>500</v>
      </c>
      <c r="R3043" s="41">
        <f>(0.25-Tabela1[[#This Row],[days]]/2000)*$L$2+(Tabela1[[#This Row],[days]]/2000+0.75)*(IF(Tabela1[[#This Row],[real]]&gt;Tabela1[[#This Row],[AV2]],0.4*Tabela1[[#This Row],[real]]+0.6*Tabela1[[#This Row],[AV2]],Tabela1[[#This Row],[AV2]]))</f>
        <v>3.4380137925832122</v>
      </c>
      <c r="S3043" s="42">
        <f>Tabela1[[#This Row],[real]]-Tabela1[[#This Row],[AV2]]</f>
        <v>-0.17937707815160486</v>
      </c>
      <c r="T3043" s="64">
        <f>Tabela1[[#This Row],[real]]/Tabela1[[#This Row],[AV2]]</f>
        <v>0.94782537564608582</v>
      </c>
      <c r="U3043" s="168">
        <v>42754</v>
      </c>
      <c r="V3043" s="191" t="s">
        <v>4109</v>
      </c>
    </row>
    <row r="3044" spans="1:22" x14ac:dyDescent="0.2">
      <c r="A3044" s="65">
        <v>10004</v>
      </c>
      <c r="B3044" s="65" t="s">
        <v>2276</v>
      </c>
      <c r="C3044" s="65" t="s">
        <v>2276</v>
      </c>
      <c r="D3044" s="39"/>
      <c r="E3044" s="41">
        <v>2.7227571078460371</v>
      </c>
      <c r="F3044" s="116">
        <v>1973</v>
      </c>
      <c r="G30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4" s="39"/>
      <c r="I3044" s="41">
        <v>0.41999999999999993</v>
      </c>
      <c r="J3044" s="23">
        <f>(Tabela1[[#This Row],[real]]-1)^3/Tabela1[[#This Row],[Z]]*0.00002</f>
        <v>2.434741489997649E-4</v>
      </c>
      <c r="K3044" s="66">
        <v>2459.248261287647</v>
      </c>
      <c r="L3044" s="66">
        <v>4216.631180411433</v>
      </c>
      <c r="M3044" s="67">
        <v>42409</v>
      </c>
      <c r="N3044" s="22">
        <f>IF(Tabela1[[#This Row],[Entry]]=$B$1,Tabela1[[#This Row],[real]],Tabela1[[#This Row],[L2]]/Tabela1[[#This Row],[days2]])</f>
        <v>2.7957277737642889</v>
      </c>
      <c r="O3044" s="42">
        <f>IF(Tabela1[[#This Row],[Entry]]=$B$1,Tabela1[[#This Row],[real]],Tabela1[[#This Row],[L]]/($B$1-Tabela1[[#This Row],[Entry]]))</f>
        <v>2.7980299803659143</v>
      </c>
      <c r="P3044" s="115">
        <v>879.64510864246586</v>
      </c>
      <c r="Q3044" s="43">
        <f>MIN(500,$B$1-Tabela1[[#This Row],[Entry]])</f>
        <v>500</v>
      </c>
      <c r="R3044" s="41">
        <f>(0.25-Tabela1[[#This Row],[days]]/2000)*$L$2+(Tabela1[[#This Row],[days]]/2000+0.75)*(IF(Tabela1[[#This Row],[real]]&gt;Tabela1[[#This Row],[AV2]],0.4*Tabela1[[#This Row],[real]]+0.6*Tabela1[[#This Row],[AV2]],Tabela1[[#This Row],[AV2]]))</f>
        <v>2.7957277737642889</v>
      </c>
      <c r="S3044" s="42">
        <f>Tabela1[[#This Row],[real]]-Tabela1[[#This Row],[AV2]]</f>
        <v>-7.2970665918251854E-2</v>
      </c>
      <c r="T3044" s="64">
        <f>Tabela1[[#This Row],[real]]/Tabela1[[#This Row],[AV2]]</f>
        <v>0.97389922344978497</v>
      </c>
      <c r="U3044" s="168">
        <v>42752</v>
      </c>
      <c r="V3044" s="191" t="s">
        <v>4425</v>
      </c>
    </row>
    <row r="3045" spans="1:22" x14ac:dyDescent="0.2">
      <c r="A3045" s="65">
        <v>11510</v>
      </c>
      <c r="B3045" s="65" t="s">
        <v>478</v>
      </c>
      <c r="C3045" s="65" t="s">
        <v>479</v>
      </c>
      <c r="D3045" s="39"/>
      <c r="E3045" s="41">
        <v>3.0399467172808263</v>
      </c>
      <c r="F3045" s="116">
        <v>1994</v>
      </c>
      <c r="G30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5" s="39"/>
      <c r="I3045" s="41">
        <v>0.42999999999999994</v>
      </c>
      <c r="J3045" s="23">
        <f>(Tabela1[[#This Row],[real]]-1)^3/Tabela1[[#This Row],[Z]]*0.00002</f>
        <v>3.9483715317592956E-4</v>
      </c>
      <c r="K3045" s="66">
        <v>2834.3033948082834</v>
      </c>
      <c r="L3045" s="66">
        <v>4884.8579873434965</v>
      </c>
      <c r="M3045" s="67">
        <v>42409</v>
      </c>
      <c r="N3045" s="22">
        <f>IF(Tabela1[[#This Row],[Entry]]=$B$1,Tabela1[[#This Row],[real]],Tabela1[[#This Row],[L2]]/Tabela1[[#This Row],[days2]])</f>
        <v>3.2220987384132589</v>
      </c>
      <c r="O3045" s="42">
        <f>IF(Tabela1[[#This Row],[Entry]]=$B$1,Tabela1[[#This Row],[real]],Tabela1[[#This Row],[L]]/($B$1-Tabela1[[#This Row],[Entry]]))</f>
        <v>3.2414452470759763</v>
      </c>
      <c r="P3045" s="115">
        <v>879.64510864246586</v>
      </c>
      <c r="Q3045" s="43">
        <f>MIN(500,$B$1-Tabela1[[#This Row],[Entry]])</f>
        <v>500</v>
      </c>
      <c r="R3045" s="41">
        <f>(0.25-Tabela1[[#This Row],[days]]/2000)*$L$2+(Tabela1[[#This Row],[days]]/2000+0.75)*(IF(Tabela1[[#This Row],[real]]&gt;Tabela1[[#This Row],[AV2]],0.4*Tabela1[[#This Row],[real]]+0.6*Tabela1[[#This Row],[AV2]],Tabela1[[#This Row],[AV2]]))</f>
        <v>3.2220987384132589</v>
      </c>
      <c r="S3045" s="42">
        <f>Tabela1[[#This Row],[real]]-Tabela1[[#This Row],[AV2]]</f>
        <v>-0.18215202113243256</v>
      </c>
      <c r="T3045" s="64">
        <f>Tabela1[[#This Row],[real]]/Tabela1[[#This Row],[AV2]]</f>
        <v>0.94346789595214753</v>
      </c>
      <c r="U3045" s="168">
        <v>42752</v>
      </c>
      <c r="V3045" s="191" t="s">
        <v>4205</v>
      </c>
    </row>
    <row r="3046" spans="1:22" x14ac:dyDescent="0.2">
      <c r="A3046" s="65">
        <v>441851</v>
      </c>
      <c r="B3046" s="65" t="s">
        <v>537</v>
      </c>
      <c r="C3046" s="65" t="s">
        <v>538</v>
      </c>
      <c r="D3046" s="39"/>
      <c r="E3046" s="41">
        <v>3.0656685647551556</v>
      </c>
      <c r="F3046" s="116">
        <v>1995</v>
      </c>
      <c r="G30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6" s="39"/>
      <c r="I3046" s="41">
        <v>0.54999999999999993</v>
      </c>
      <c r="J3046" s="23">
        <f>(Tabela1[[#This Row],[real]]-1)^3/Tabela1[[#This Row],[Z]]*0.00002</f>
        <v>3.2051564094406757E-4</v>
      </c>
      <c r="K3046" s="66">
        <v>2816.2362481599016</v>
      </c>
      <c r="L3046" s="66">
        <v>4844.2261874330106</v>
      </c>
      <c r="M3046" s="67">
        <v>42409</v>
      </c>
      <c r="N3046" s="22">
        <f>IF(Tabela1[[#This Row],[Entry]]=$B$1,Tabela1[[#This Row],[real]],Tabela1[[#This Row],[L2]]/Tabela1[[#This Row],[days2]])</f>
        <v>3.2015596068124883</v>
      </c>
      <c r="O3046" s="42">
        <f>IF(Tabela1[[#This Row],[Entry]]=$B$1,Tabela1[[#This Row],[real]],Tabela1[[#This Row],[L]]/($B$1-Tabela1[[#This Row],[Entry]]))</f>
        <v>3.2144832033397548</v>
      </c>
      <c r="P3046" s="115">
        <v>879.64510864246586</v>
      </c>
      <c r="Q3046" s="43">
        <f>MIN(500,$B$1-Tabela1[[#This Row],[Entry]])</f>
        <v>500</v>
      </c>
      <c r="R3046" s="41">
        <f>(0.25-Tabela1[[#This Row],[days]]/2000)*$L$2+(Tabela1[[#This Row],[days]]/2000+0.75)*(IF(Tabela1[[#This Row],[real]]&gt;Tabela1[[#This Row],[AV2]],0.4*Tabela1[[#This Row],[real]]+0.6*Tabela1[[#This Row],[AV2]],Tabela1[[#This Row],[AV2]]))</f>
        <v>3.2015596068124883</v>
      </c>
      <c r="S3046" s="42">
        <f>Tabela1[[#This Row],[real]]-Tabela1[[#This Row],[AV2]]</f>
        <v>-0.13589104205733271</v>
      </c>
      <c r="T3046" s="64">
        <f>Tabela1[[#This Row],[real]]/Tabela1[[#This Row],[AV2]]</f>
        <v>0.957554736207886</v>
      </c>
      <c r="U3046" s="168">
        <v>42752</v>
      </c>
      <c r="V3046" s="191" t="s">
        <v>4854</v>
      </c>
    </row>
    <row r="3047" spans="1:22" x14ac:dyDescent="0.2">
      <c r="A3047" s="65">
        <v>661816</v>
      </c>
      <c r="B3047" s="65" t="s">
        <v>1148</v>
      </c>
      <c r="C3047" s="65" t="s">
        <v>1149</v>
      </c>
      <c r="D3047" s="39"/>
      <c r="E3047" s="41">
        <v>2.8631816940768151</v>
      </c>
      <c r="F3047" s="116">
        <v>1987</v>
      </c>
      <c r="G30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7" s="39"/>
      <c r="I3047" s="41">
        <v>0.48</v>
      </c>
      <c r="J3047" s="23">
        <f>(Tabela1[[#This Row],[real]]-1)^3/Tabela1[[#This Row],[Z]]*0.00002</f>
        <v>2.6949727858425289E-4</v>
      </c>
      <c r="K3047" s="66">
        <v>2572.9470081700747</v>
      </c>
      <c r="L3047" s="66">
        <v>4404.4704917659265</v>
      </c>
      <c r="M3047" s="67">
        <v>42409</v>
      </c>
      <c r="N3047" s="22">
        <f>IF(Tabela1[[#This Row],[Entry]]=$B$1,Tabela1[[#This Row],[real]],Tabela1[[#This Row],[L2]]/Tabela1[[#This Row],[days2]])</f>
        <v>2.9249830220062716</v>
      </c>
      <c r="O3047" s="42">
        <f>IF(Tabela1[[#This Row],[Entry]]=$B$1,Tabela1[[#This Row],[real]],Tabela1[[#This Row],[L]]/($B$1-Tabela1[[#This Row],[Entry]]))</f>
        <v>2.9226745134478609</v>
      </c>
      <c r="P3047" s="115">
        <v>879.64510864246586</v>
      </c>
      <c r="Q3047" s="43">
        <f>MIN(500,$B$1-Tabela1[[#This Row],[Entry]])</f>
        <v>500</v>
      </c>
      <c r="R3047" s="41">
        <f>(0.25-Tabela1[[#This Row],[days]]/2000)*$L$2+(Tabela1[[#This Row],[days]]/2000+0.75)*(IF(Tabela1[[#This Row],[real]]&gt;Tabela1[[#This Row],[AV2]],0.4*Tabela1[[#This Row],[real]]+0.6*Tabela1[[#This Row],[AV2]],Tabela1[[#This Row],[AV2]]))</f>
        <v>2.9249830220062716</v>
      </c>
      <c r="S3047" s="42">
        <f>Tabela1[[#This Row],[real]]-Tabela1[[#This Row],[AV2]]</f>
        <v>-6.1801327929456473E-2</v>
      </c>
      <c r="T3047" s="64">
        <f>Tabela1[[#This Row],[real]]/Tabela1[[#This Row],[AV2]]</f>
        <v>0.9788712182380237</v>
      </c>
      <c r="U3047" s="168">
        <v>42751</v>
      </c>
      <c r="V3047" s="191" t="s">
        <v>4927</v>
      </c>
    </row>
    <row r="3048" spans="1:22" x14ac:dyDescent="0.2">
      <c r="A3048" s="65">
        <v>8590</v>
      </c>
      <c r="B3048" s="65" t="s">
        <v>2072</v>
      </c>
      <c r="C3048" s="65" t="s">
        <v>2073</v>
      </c>
      <c r="D3048" s="39"/>
      <c r="E3048" s="41">
        <v>2.9726417630568509</v>
      </c>
      <c r="F3048" s="116">
        <v>1983</v>
      </c>
      <c r="G30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48" s="39"/>
      <c r="I3048" s="41">
        <v>0.72999999999999987</v>
      </c>
      <c r="J3048" s="23">
        <f>(Tabela1[[#This Row],[real]]-1)^3/Tabela1[[#This Row],[Z]]*0.00002</f>
        <v>2.1030606900133807E-4</v>
      </c>
      <c r="K3048" s="66">
        <v>2621.3291579782767</v>
      </c>
      <c r="L3048" s="66">
        <v>4472.7112245580647</v>
      </c>
      <c r="M3048" s="67">
        <v>42409</v>
      </c>
      <c r="N3048" s="22">
        <f>IF(Tabela1[[#This Row],[Entry]]=$B$1,Tabela1[[#This Row],[real]],Tabela1[[#This Row],[L2]]/Tabela1[[#This Row],[days2]])</f>
        <v>2.979984919172356</v>
      </c>
      <c r="O3048" s="42">
        <f>IF(Tabela1[[#This Row],[Entry]]=$B$1,Tabela1[[#This Row],[real]],Tabela1[[#This Row],[L]]/($B$1-Tabela1[[#This Row],[Entry]]))</f>
        <v>2.967957016959565</v>
      </c>
      <c r="P3048" s="115">
        <v>879.64510864246586</v>
      </c>
      <c r="Q3048" s="43">
        <f>MIN(500,$B$1-Tabela1[[#This Row],[Entry]])</f>
        <v>500</v>
      </c>
      <c r="R3048" s="41">
        <f>(0.25-Tabela1[[#This Row],[days]]/2000)*$L$2+(Tabela1[[#This Row],[days]]/2000+0.75)*(IF(Tabela1[[#This Row],[real]]&gt;Tabela1[[#This Row],[AV2]],0.4*Tabela1[[#This Row],[real]]+0.6*Tabela1[[#This Row],[AV2]],Tabela1[[#This Row],[AV2]]))</f>
        <v>2.979984919172356</v>
      </c>
      <c r="S3048" s="42">
        <f>Tabela1[[#This Row],[real]]-Tabela1[[#This Row],[AV2]]</f>
        <v>-7.3431561155050673E-3</v>
      </c>
      <c r="T3048" s="64">
        <f>Tabela1[[#This Row],[real]]/Tabela1[[#This Row],[AV2]]</f>
        <v>0.99753584118219485</v>
      </c>
      <c r="U3048" s="168">
        <v>42751</v>
      </c>
      <c r="V3048" s="191" t="s">
        <v>4279</v>
      </c>
    </row>
    <row r="3049" spans="1:22" x14ac:dyDescent="0.2">
      <c r="A3049" s="10">
        <v>14719</v>
      </c>
      <c r="B3049" s="10" t="s">
        <v>1587</v>
      </c>
      <c r="C3049" s="10" t="s">
        <v>1587</v>
      </c>
      <c r="E3049" s="21">
        <v>3.303698626147479</v>
      </c>
      <c r="F3049" s="116">
        <v>1982</v>
      </c>
      <c r="G30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49" s="21">
        <v>0.72999999999999987</v>
      </c>
      <c r="J3049" s="23">
        <f>(Tabela1[[#This Row],[real]]-1)^3/Tabela1[[#This Row],[Z]]*0.00002</f>
        <v>3.3495319557318371E-4</v>
      </c>
      <c r="K3049" s="24">
        <v>2989.6770533252502</v>
      </c>
      <c r="L3049" s="66">
        <v>5124.7572352363986</v>
      </c>
      <c r="M3049" s="1">
        <v>42409</v>
      </c>
      <c r="N3049" s="22">
        <f>IF(Tabela1[[#This Row],[Entry]]=$B$1,Tabela1[[#This Row],[real]],Tabela1[[#This Row],[L2]]/Tabela1[[#This Row],[days2]])</f>
        <v>3.3987309472329623</v>
      </c>
      <c r="O3049" s="22">
        <f>IF(Tabela1[[#This Row],[Entry]]=$B$1,Tabela1[[#This Row],[real]],Tabela1[[#This Row],[L]]/($B$1-Tabela1[[#This Row],[Entry]]))</f>
        <v>3.4006351925921692</v>
      </c>
      <c r="P3049" s="35">
        <v>879.64510864246586</v>
      </c>
      <c r="Q3049" s="3">
        <f>MIN(500,$B$1-Tabela1[[#This Row],[Entry]])</f>
        <v>500</v>
      </c>
      <c r="R3049" s="21">
        <f>(0.25-Tabela1[[#This Row],[days]]/2000)*$L$2+(Tabela1[[#This Row],[days]]/2000+0.75)*(IF(Tabela1[[#This Row],[real]]&gt;Tabela1[[#This Row],[AV2]],0.4*Tabela1[[#This Row],[real]]+0.6*Tabela1[[#This Row],[AV2]],Tabela1[[#This Row],[AV2]]))</f>
        <v>3.3987309472329623</v>
      </c>
      <c r="S3049" s="22">
        <f>Tabela1[[#This Row],[real]]-Tabela1[[#This Row],[AV2]]</f>
        <v>-9.5032321085483318E-2</v>
      </c>
      <c r="T3049" s="47">
        <f>Tabela1[[#This Row],[real]]/Tabela1[[#This Row],[AV2]]</f>
        <v>0.97203888081730838</v>
      </c>
      <c r="U3049" s="168">
        <v>42751</v>
      </c>
      <c r="V3049" s="191" t="s">
        <v>4017</v>
      </c>
    </row>
    <row r="3050" spans="1:22" x14ac:dyDescent="0.2">
      <c r="A3050" s="65">
        <v>634014</v>
      </c>
      <c r="B3050" s="65" t="s">
        <v>2262</v>
      </c>
      <c r="C3050" s="65" t="s">
        <v>2468</v>
      </c>
      <c r="D3050" s="39"/>
      <c r="E3050" s="41">
        <v>2.7660749656266543</v>
      </c>
      <c r="F3050" s="116">
        <v>2006</v>
      </c>
      <c r="G30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0" s="39"/>
      <c r="I3050" s="41">
        <v>0.7</v>
      </c>
      <c r="J3050" s="23">
        <f>(Tabela1[[#This Row],[real]]-1)^3/Tabela1[[#This Row],[Z]]*0.00002</f>
        <v>1.5738355783623224E-4</v>
      </c>
      <c r="K3050" s="66">
        <v>2452.6029723820484</v>
      </c>
      <c r="L3050" s="66">
        <v>4194.5662044603523</v>
      </c>
      <c r="M3050" s="67">
        <v>42409</v>
      </c>
      <c r="N3050" s="22">
        <f>IF(Tabela1[[#This Row],[Entry]]=$B$1,Tabela1[[#This Row],[real]],Tabela1[[#This Row],[L2]]/Tabela1[[#This Row],[days2]])</f>
        <v>2.7881732624729634</v>
      </c>
      <c r="O3050" s="42">
        <f>IF(Tabela1[[#This Row],[Entry]]=$B$1,Tabela1[[#This Row],[real]],Tabela1[[#This Row],[L]]/($B$1-Tabela1[[#This Row],[Entry]]))</f>
        <v>2.7833883241276394</v>
      </c>
      <c r="P3050" s="115">
        <v>879.64510864246586</v>
      </c>
      <c r="Q3050" s="43">
        <f>MIN(500,$B$1-Tabela1[[#This Row],[Entry]])</f>
        <v>500</v>
      </c>
      <c r="R3050" s="41">
        <f>(0.25-Tabela1[[#This Row],[days]]/2000)*$L$2+(Tabela1[[#This Row],[days]]/2000+0.75)*(IF(Tabela1[[#This Row],[real]]&gt;Tabela1[[#This Row],[AV2]],0.4*Tabela1[[#This Row],[real]]+0.6*Tabela1[[#This Row],[AV2]],Tabela1[[#This Row],[AV2]]))</f>
        <v>2.7881732624729634</v>
      </c>
      <c r="S3050" s="42">
        <f>Tabela1[[#This Row],[real]]-Tabela1[[#This Row],[AV2]]</f>
        <v>-2.209829684630904E-2</v>
      </c>
      <c r="T3050" s="64">
        <f>Tabela1[[#This Row],[real]]/Tabela1[[#This Row],[AV2]]</f>
        <v>0.99207427416949368</v>
      </c>
      <c r="U3050" s="168">
        <v>42750</v>
      </c>
      <c r="V3050" s="191" t="s">
        <v>5187</v>
      </c>
    </row>
    <row r="3051" spans="1:22" x14ac:dyDescent="0.2">
      <c r="A3051" s="10">
        <v>23792</v>
      </c>
      <c r="B3051" s="10" t="s">
        <v>2071</v>
      </c>
      <c r="C3051" s="10" t="s">
        <v>2071</v>
      </c>
      <c r="E3051" s="21">
        <v>3.1566327242142007</v>
      </c>
      <c r="F3051" s="116">
        <v>2001</v>
      </c>
      <c r="G30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51" s="21">
        <v>0.6399999999999999</v>
      </c>
      <c r="J3051" s="23">
        <f>(Tabela1[[#This Row],[real]]-1)^3/Tabela1[[#This Row],[Z]]*0.00002</f>
        <v>3.1345744843377514E-4</v>
      </c>
      <c r="K3051" s="24">
        <v>2805.2622426377661</v>
      </c>
      <c r="L3051" s="66">
        <v>4786.4791516926598</v>
      </c>
      <c r="M3051" s="1">
        <v>42409</v>
      </c>
      <c r="N3051" s="22">
        <f>IF(Tabela1[[#This Row],[Entry]]=$B$1,Tabela1[[#This Row],[real]],Tabela1[[#This Row],[L2]]/Tabela1[[#This Row],[days2]])</f>
        <v>3.1890841148051816</v>
      </c>
      <c r="O3051" s="22">
        <f>IF(Tabela1[[#This Row],[Entry]]=$B$1,Tabela1[[#This Row],[real]],Tabela1[[#This Row],[L]]/($B$1-Tabela1[[#This Row],[Entry]]))</f>
        <v>3.1761640024503381</v>
      </c>
      <c r="P3051" s="35">
        <v>879.64510864246586</v>
      </c>
      <c r="Q3051" s="3">
        <f>MIN(500,$B$1-Tabela1[[#This Row],[Entry]])</f>
        <v>500</v>
      </c>
      <c r="R3051" s="21">
        <f>(0.25-Tabela1[[#This Row],[days]]/2000)*$L$2+(Tabela1[[#This Row],[days]]/2000+0.75)*(IF(Tabela1[[#This Row],[real]]&gt;Tabela1[[#This Row],[AV2]],0.4*Tabela1[[#This Row],[real]]+0.6*Tabela1[[#This Row],[AV2]],Tabela1[[#This Row],[AV2]]))</f>
        <v>3.1890841148051816</v>
      </c>
      <c r="S3051" s="22">
        <f>Tabela1[[#This Row],[real]]-Tabela1[[#This Row],[AV2]]</f>
        <v>-3.24513905909809E-2</v>
      </c>
      <c r="T3051" s="47">
        <f>Tabela1[[#This Row],[real]]/Tabela1[[#This Row],[AV2]]</f>
        <v>0.98982422870556264</v>
      </c>
      <c r="U3051" s="168">
        <v>42750</v>
      </c>
      <c r="V3051" s="191" t="s">
        <v>4853</v>
      </c>
    </row>
    <row r="3052" spans="1:22" x14ac:dyDescent="0.2">
      <c r="A3052" s="65">
        <v>3824816</v>
      </c>
      <c r="B3052" s="65" t="s">
        <v>1365</v>
      </c>
      <c r="C3052" s="65" t="s">
        <v>1366</v>
      </c>
      <c r="D3052" s="39"/>
      <c r="E3052" s="41">
        <v>2.7371208308049595</v>
      </c>
      <c r="F3052" s="116">
        <v>2012</v>
      </c>
      <c r="G30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2" s="39"/>
      <c r="I3052" s="41">
        <v>0.43999999999999995</v>
      </c>
      <c r="J3052" s="23">
        <f>(Tabela1[[#This Row],[real]]-1)^3/Tabela1[[#This Row],[Z]]*0.00002</f>
        <v>2.3826892408907759E-4</v>
      </c>
      <c r="K3052" s="66">
        <v>2471.0069898347956</v>
      </c>
      <c r="L3052" s="66">
        <v>4236.9481765046758</v>
      </c>
      <c r="M3052" s="67">
        <v>42409</v>
      </c>
      <c r="N3052" s="22">
        <f>IF(Tabela1[[#This Row],[Entry]]=$B$1,Tabela1[[#This Row],[real]],Tabela1[[#This Row],[L2]]/Tabela1[[#This Row],[days2]])</f>
        <v>2.8090953562491112</v>
      </c>
      <c r="O3052" s="42">
        <f>IF(Tabela1[[#This Row],[Entry]]=$B$1,Tabela1[[#This Row],[real]],Tabela1[[#This Row],[L]]/($B$1-Tabela1[[#This Row],[Entry]]))</f>
        <v>2.8115117295983252</v>
      </c>
      <c r="P3052" s="115">
        <v>879.64510864246586</v>
      </c>
      <c r="Q3052" s="43">
        <f>MIN(500,$B$1-Tabela1[[#This Row],[Entry]])</f>
        <v>500</v>
      </c>
      <c r="R3052" s="41">
        <f>(0.25-Tabela1[[#This Row],[days]]/2000)*$L$2+(Tabela1[[#This Row],[days]]/2000+0.75)*(IF(Tabela1[[#This Row],[real]]&gt;Tabela1[[#This Row],[AV2]],0.4*Tabela1[[#This Row],[real]]+0.6*Tabela1[[#This Row],[AV2]],Tabela1[[#This Row],[AV2]]))</f>
        <v>2.8090953562491112</v>
      </c>
      <c r="S3052" s="42">
        <f>Tabela1[[#This Row],[real]]-Tabela1[[#This Row],[AV2]]</f>
        <v>-7.1974525444151727E-2</v>
      </c>
      <c r="T3052" s="64">
        <f>Tabela1[[#This Row],[real]]/Tabela1[[#This Row],[AV2]]</f>
        <v>0.97437804121386007</v>
      </c>
      <c r="U3052" s="168">
        <v>42749</v>
      </c>
      <c r="V3052" s="191" t="s">
        <v>4001</v>
      </c>
    </row>
    <row r="3053" spans="1:22" x14ac:dyDescent="0.2">
      <c r="A3053" s="65">
        <v>3334296</v>
      </c>
      <c r="B3053" s="65" t="s">
        <v>549</v>
      </c>
      <c r="C3053" s="65" t="s">
        <v>1675</v>
      </c>
      <c r="D3053" s="39"/>
      <c r="E3053" s="41">
        <v>2.7765861002026395</v>
      </c>
      <c r="F3053" s="116">
        <v>2011</v>
      </c>
      <c r="G30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3" s="39"/>
      <c r="I3053" s="41">
        <v>0.62999999999999989</v>
      </c>
      <c r="J3053" s="23">
        <f>(Tabela1[[#This Row],[real]]-1)^3/Tabela1[[#This Row],[Z]]*0.00002</f>
        <v>1.7801156812759575E-4</v>
      </c>
      <c r="K3053" s="66">
        <v>2546.726752650477</v>
      </c>
      <c r="L3053" s="66">
        <v>4391.1622795671638</v>
      </c>
      <c r="M3053" s="67">
        <v>42409</v>
      </c>
      <c r="N3053" s="22">
        <f>IF(Tabela1[[#This Row],[Entry]]=$B$1,Tabela1[[#This Row],[real]],Tabela1[[#This Row],[L2]]/Tabela1[[#This Row],[days2]])</f>
        <v>2.8951752560538604</v>
      </c>
      <c r="O3053" s="42">
        <f>IF(Tabela1[[#This Row],[Entry]]=$B$1,Tabela1[[#This Row],[real]],Tabela1[[#This Row],[L]]/($B$1-Tabela1[[#This Row],[Entry]]))</f>
        <v>2.9138435829908187</v>
      </c>
      <c r="P3053" s="115">
        <v>879.64510864246586</v>
      </c>
      <c r="Q3053" s="43">
        <f>MIN(500,$B$1-Tabela1[[#This Row],[Entry]])</f>
        <v>500</v>
      </c>
      <c r="R3053" s="41">
        <f>(0.25-Tabela1[[#This Row],[days]]/2000)*$L$2+(Tabela1[[#This Row],[days]]/2000+0.75)*(IF(Tabela1[[#This Row],[real]]&gt;Tabela1[[#This Row],[AV2]],0.4*Tabela1[[#This Row],[real]]+0.6*Tabela1[[#This Row],[AV2]],Tabela1[[#This Row],[AV2]]))</f>
        <v>2.8951752560538604</v>
      </c>
      <c r="S3053" s="42">
        <f>Tabela1[[#This Row],[real]]-Tabela1[[#This Row],[AV2]]</f>
        <v>-0.11858915585122087</v>
      </c>
      <c r="T3053" s="64">
        <f>Tabela1[[#This Row],[real]]/Tabela1[[#This Row],[AV2]]</f>
        <v>0.95903904069252843</v>
      </c>
      <c r="U3053" s="168">
        <v>42748</v>
      </c>
      <c r="V3053" s="191" t="s">
        <v>4102</v>
      </c>
    </row>
    <row r="3054" spans="1:22" x14ac:dyDescent="0.2">
      <c r="A3054" s="65">
        <v>516879</v>
      </c>
      <c r="B3054" s="65" t="s">
        <v>1122</v>
      </c>
      <c r="C3054" s="65" t="s">
        <v>1123</v>
      </c>
      <c r="D3054" s="39"/>
      <c r="E3054" s="41">
        <v>2.5697609294527699</v>
      </c>
      <c r="F3054" s="116">
        <v>2005</v>
      </c>
      <c r="G30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4" s="39"/>
      <c r="I3054" s="41">
        <v>0.42999999999999994</v>
      </c>
      <c r="J3054" s="23">
        <f>(Tabela1[[#This Row],[real]]-1)^3/Tabela1[[#This Row],[Z]]*0.00002</f>
        <v>1.799128099632324E-4</v>
      </c>
      <c r="K3054" s="66">
        <v>2321.7733657943249</v>
      </c>
      <c r="L3054" s="66">
        <v>3986.7017623750626</v>
      </c>
      <c r="M3054" s="67">
        <v>42409</v>
      </c>
      <c r="N3054" s="22">
        <f>IF(Tabela1[[#This Row],[Entry]]=$B$1,Tabela1[[#This Row],[real]],Tabela1[[#This Row],[L2]]/Tabela1[[#This Row],[days2]])</f>
        <v>2.6394432743194121</v>
      </c>
      <c r="O3054" s="42">
        <f>IF(Tabela1[[#This Row],[Entry]]=$B$1,Tabela1[[#This Row],[real]],Tabela1[[#This Row],[L]]/($B$1-Tabela1[[#This Row],[Entry]]))</f>
        <v>2.6454557149137776</v>
      </c>
      <c r="P3054" s="115">
        <v>879.64510864246586</v>
      </c>
      <c r="Q3054" s="43">
        <f>MIN(500,$B$1-Tabela1[[#This Row],[Entry]])</f>
        <v>500</v>
      </c>
      <c r="R3054" s="559">
        <f>(0.25-Tabela1[[#This Row],[days]]/2000)*$L$2+(Tabela1[[#This Row],[days]]/2000+0.75)*(IF(Tabela1[[#This Row],[real]]&gt;Tabela1[[#This Row],[AV2]],0.4*Tabela1[[#This Row],[real]]+0.6*Tabela1[[#This Row],[AV2]],Tabela1[[#This Row],[AV2]]))</f>
        <v>2.6394432743194121</v>
      </c>
      <c r="S3054" s="42">
        <f>Tabela1[[#This Row],[real]]-Tabela1[[#This Row],[AV2]]</f>
        <v>-6.9682344866642154E-2</v>
      </c>
      <c r="T3054" s="64">
        <f>Tabela1[[#This Row],[real]]/Tabela1[[#This Row],[AV2]]</f>
        <v>0.97359960505890775</v>
      </c>
      <c r="U3054" s="168">
        <v>42747</v>
      </c>
      <c r="V3054" s="191" t="s">
        <v>4672</v>
      </c>
    </row>
    <row r="3055" spans="1:22" x14ac:dyDescent="0.2">
      <c r="A3055" s="65">
        <v>152575</v>
      </c>
      <c r="B3055" s="65" t="s">
        <v>451</v>
      </c>
      <c r="C3055" s="65" t="s">
        <v>452</v>
      </c>
      <c r="D3055" s="39"/>
      <c r="E3055" s="41">
        <v>2.9777637189418598</v>
      </c>
      <c r="F3055" s="116">
        <v>1993</v>
      </c>
      <c r="G30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5" s="39"/>
      <c r="I3055" s="41">
        <v>0.47</v>
      </c>
      <c r="J3055" s="23">
        <f>(Tabela1[[#This Row],[real]]-1)^3/Tabela1[[#This Row],[Z]]*0.00002</f>
        <v>3.2919661045515379E-4</v>
      </c>
      <c r="K3055" s="66">
        <v>2757.1622407175109</v>
      </c>
      <c r="L3055" s="66">
        <v>4750.7416616932469</v>
      </c>
      <c r="M3055" s="67">
        <v>42409</v>
      </c>
      <c r="N3055" s="22">
        <f>IF(Tabela1[[#This Row],[Entry]]=$B$1,Tabela1[[#This Row],[real]],Tabela1[[#This Row],[L2]]/Tabela1[[#This Row],[days2]])</f>
        <v>3.1344029695936921</v>
      </c>
      <c r="O3055" s="42">
        <f>IF(Tabela1[[#This Row],[Entry]]=$B$1,Tabela1[[#This Row],[real]],Tabela1[[#This Row],[L]]/($B$1-Tabela1[[#This Row],[Entry]]))</f>
        <v>3.1524496759742844</v>
      </c>
      <c r="P3055" s="115">
        <v>879.64510864246586</v>
      </c>
      <c r="Q3055" s="43">
        <f>MIN(500,$B$1-Tabela1[[#This Row],[Entry]])</f>
        <v>500</v>
      </c>
      <c r="R3055" s="41">
        <f>(0.25-Tabela1[[#This Row],[days]]/2000)*$L$2+(Tabela1[[#This Row],[days]]/2000+0.75)*(IF(Tabela1[[#This Row],[real]]&gt;Tabela1[[#This Row],[AV2]],0.4*Tabela1[[#This Row],[real]]+0.6*Tabela1[[#This Row],[AV2]],Tabela1[[#This Row],[AV2]]))</f>
        <v>3.1344029695936921</v>
      </c>
      <c r="S3055" s="42">
        <f>Tabela1[[#This Row],[real]]-Tabela1[[#This Row],[AV2]]</f>
        <v>-0.15663925065183237</v>
      </c>
      <c r="T3055" s="64">
        <f>Tabela1[[#This Row],[real]]/Tabela1[[#This Row],[AV2]]</f>
        <v>0.95002580964497452</v>
      </c>
      <c r="U3055" s="172">
        <v>42747</v>
      </c>
      <c r="V3055" s="191" t="s">
        <v>3951</v>
      </c>
    </row>
    <row r="3056" spans="1:22" x14ac:dyDescent="0.2">
      <c r="A3056" s="65">
        <v>168863</v>
      </c>
      <c r="B3056" s="65" t="s">
        <v>2534</v>
      </c>
      <c r="C3056" s="65" t="s">
        <v>2242</v>
      </c>
      <c r="D3056" s="39"/>
      <c r="E3056" s="41">
        <v>2.6865371369273223</v>
      </c>
      <c r="F3056" s="116">
        <v>2003</v>
      </c>
      <c r="G30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6" s="39"/>
      <c r="I3056" s="41">
        <v>0.44999999999999996</v>
      </c>
      <c r="J3056" s="23">
        <f>(Tabela1[[#This Row],[real]]-1)^3/Tabela1[[#This Row],[Z]]*0.00002</f>
        <v>2.1320884023611001E-4</v>
      </c>
      <c r="K3056" s="66">
        <v>2423.0483265419653</v>
      </c>
      <c r="L3056" s="66">
        <v>4155.6496395913373</v>
      </c>
      <c r="M3056" s="67">
        <v>42409</v>
      </c>
      <c r="N3056" s="22">
        <f>IF(Tabela1[[#This Row],[Entry]]=$B$1,Tabela1[[#This Row],[real]],Tabela1[[#This Row],[L2]]/Tabela1[[#This Row],[days2]])</f>
        <v>2.7545748879129159</v>
      </c>
      <c r="O3056" s="42">
        <f>IF(Tabela1[[#This Row],[Entry]]=$B$1,Tabela1[[#This Row],[real]],Tabela1[[#This Row],[L]]/($B$1-Tabela1[[#This Row],[Entry]]))</f>
        <v>2.7575644589192683</v>
      </c>
      <c r="P3056" s="115">
        <v>879.64510864246586</v>
      </c>
      <c r="Q3056" s="43">
        <f>MIN(500,$B$1-Tabela1[[#This Row],[Entry]])</f>
        <v>500</v>
      </c>
      <c r="R3056" s="41">
        <f>(0.25-Tabela1[[#This Row],[days]]/2000)*$L$2+(Tabela1[[#This Row],[days]]/2000+0.75)*(IF(Tabela1[[#This Row],[real]]&gt;Tabela1[[#This Row],[AV2]],0.4*Tabela1[[#This Row],[real]]+0.6*Tabela1[[#This Row],[AV2]],Tabela1[[#This Row],[AV2]]))</f>
        <v>2.7545748879129159</v>
      </c>
      <c r="S3056" s="42">
        <f>Tabela1[[#This Row],[real]]-Tabela1[[#This Row],[AV2]]</f>
        <v>-6.8037750985593615E-2</v>
      </c>
      <c r="T3056" s="64">
        <f>Tabela1[[#This Row],[real]]/Tabela1[[#This Row],[AV2]]</f>
        <v>0.97530009030281095</v>
      </c>
      <c r="U3056" s="168">
        <v>42746</v>
      </c>
      <c r="V3056" s="191" t="s">
        <v>5188</v>
      </c>
    </row>
    <row r="3057" spans="1:22" x14ac:dyDescent="0.2">
      <c r="A3057" s="65">
        <v>439939</v>
      </c>
      <c r="B3057" s="65" t="s">
        <v>1308</v>
      </c>
      <c r="C3057" s="65" t="s">
        <v>1309</v>
      </c>
      <c r="D3057" s="39"/>
      <c r="E3057" s="41">
        <v>2.8392337984421161</v>
      </c>
      <c r="F3057" s="116">
        <v>1995</v>
      </c>
      <c r="G30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7" s="39"/>
      <c r="I3057" s="41">
        <v>0.5</v>
      </c>
      <c r="J3057" s="23">
        <f>(Tabela1[[#This Row],[real]]-1)^3/Tabela1[[#This Row],[Z]]*0.00002</f>
        <v>2.4886900336659686E-4</v>
      </c>
      <c r="K3057" s="66">
        <v>2550.9329567959626</v>
      </c>
      <c r="L3057" s="66">
        <v>4368.0687822435038</v>
      </c>
      <c r="M3057" s="67">
        <v>42409</v>
      </c>
      <c r="N3057" s="22">
        <f>IF(Tabela1[[#This Row],[Entry]]=$B$1,Tabela1[[#This Row],[real]],Tabela1[[#This Row],[L2]]/Tabela1[[#This Row],[days2]])</f>
        <v>2.8999569618851782</v>
      </c>
      <c r="O3057" s="42">
        <f>IF(Tabela1[[#This Row],[Entry]]=$B$1,Tabela1[[#This Row],[real]],Tabela1[[#This Row],[L]]/($B$1-Tabela1[[#This Row],[Entry]]))</f>
        <v>2.8985194308185163</v>
      </c>
      <c r="P3057" s="115">
        <v>879.64510864246586</v>
      </c>
      <c r="Q3057" s="43">
        <f>MIN(500,$B$1-Tabela1[[#This Row],[Entry]])</f>
        <v>500</v>
      </c>
      <c r="R3057" s="41">
        <f>(0.25-Tabela1[[#This Row],[days]]/2000)*$L$2+(Tabela1[[#This Row],[days]]/2000+0.75)*(IF(Tabela1[[#This Row],[real]]&gt;Tabela1[[#This Row],[AV2]],0.4*Tabela1[[#This Row],[real]]+0.6*Tabela1[[#This Row],[AV2]],Tabela1[[#This Row],[AV2]]))</f>
        <v>2.8999569618851782</v>
      </c>
      <c r="S3057" s="42">
        <f>Tabela1[[#This Row],[real]]-Tabela1[[#This Row],[AV2]]</f>
        <v>-6.0723163443062056E-2</v>
      </c>
      <c r="T3057" s="64">
        <f>Tabela1[[#This Row],[real]]/Tabela1[[#This Row],[AV2]]</f>
        <v>0.97906066736811581</v>
      </c>
      <c r="U3057" s="168">
        <v>42746</v>
      </c>
      <c r="V3057" s="191" t="s">
        <v>4993</v>
      </c>
    </row>
    <row r="3058" spans="1:22" x14ac:dyDescent="0.2">
      <c r="A3058" s="65">
        <v>43</v>
      </c>
      <c r="B3058" s="65" t="s">
        <v>2046</v>
      </c>
      <c r="C3058" s="65" t="s">
        <v>2047</v>
      </c>
      <c r="D3058" s="39"/>
      <c r="E3058" s="41">
        <v>2.7840241187225119</v>
      </c>
      <c r="F3058" s="116">
        <v>1971</v>
      </c>
      <c r="G30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8" s="39"/>
      <c r="I3058" s="41">
        <v>0.66999999999999993</v>
      </c>
      <c r="J3058" s="23">
        <f>(Tabela1[[#This Row],[real]]-1)^3/Tabela1[[#This Row],[Z]]*0.00002</f>
        <v>1.6949518184788319E-4</v>
      </c>
      <c r="K3058" s="66">
        <v>2470.5618768093609</v>
      </c>
      <c r="L3058" s="66">
        <v>4225.4736665882392</v>
      </c>
      <c r="M3058" s="67">
        <v>42409</v>
      </c>
      <c r="N3058" s="22">
        <f>IF(Tabela1[[#This Row],[Entry]]=$B$1,Tabela1[[#This Row],[real]],Tabela1[[#This Row],[L2]]/Tabela1[[#This Row],[days2]])</f>
        <v>2.8085893419246277</v>
      </c>
      <c r="O3058" s="42">
        <f>IF(Tabela1[[#This Row],[Entry]]=$B$1,Tabela1[[#This Row],[real]],Tabela1[[#This Row],[L]]/($B$1-Tabela1[[#This Row],[Entry]]))</f>
        <v>2.803897588976934</v>
      </c>
      <c r="P3058" s="115">
        <v>879.64510864246586</v>
      </c>
      <c r="Q3058" s="43">
        <f>MIN(500,$B$1-Tabela1[[#This Row],[Entry]])</f>
        <v>500</v>
      </c>
      <c r="R3058" s="41">
        <f>(0.25-Tabela1[[#This Row],[days]]/2000)*$L$2+(Tabela1[[#This Row],[days]]/2000+0.75)*(IF(Tabela1[[#This Row],[real]]&gt;Tabela1[[#This Row],[AV2]],0.4*Tabela1[[#This Row],[real]]+0.6*Tabela1[[#This Row],[AV2]],Tabela1[[#This Row],[AV2]]))</f>
        <v>2.8085893419246277</v>
      </c>
      <c r="S3058" s="42">
        <f>Tabela1[[#This Row],[real]]-Tabela1[[#This Row],[AV2]]</f>
        <v>-2.4565223202115849E-2</v>
      </c>
      <c r="T3058" s="64">
        <f>Tabela1[[#This Row],[real]]/Tabela1[[#This Row],[AV2]]</f>
        <v>0.99125353684306083</v>
      </c>
      <c r="U3058" s="168">
        <v>42745</v>
      </c>
      <c r="V3058" s="191" t="s">
        <v>4417</v>
      </c>
    </row>
    <row r="3059" spans="1:22" x14ac:dyDescent="0.2">
      <c r="A3059" s="65">
        <v>18056</v>
      </c>
      <c r="B3059" s="65" t="s">
        <v>1119</v>
      </c>
      <c r="C3059" s="65" t="s">
        <v>1120</v>
      </c>
      <c r="D3059" s="39"/>
      <c r="E3059" s="41">
        <v>3.0213333371384494</v>
      </c>
      <c r="F3059" s="116">
        <v>1993</v>
      </c>
      <c r="G30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59" s="39"/>
      <c r="I3059" s="41">
        <v>0.47</v>
      </c>
      <c r="J3059" s="23">
        <f>(Tabela1[[#This Row],[real]]-1)^3/Tabela1[[#This Row],[Z]]*0.00002</f>
        <v>3.5143576265295331E-4</v>
      </c>
      <c r="K3059" s="66">
        <v>2733.1004242430067</v>
      </c>
      <c r="L3059" s="66">
        <v>4678.3229333394884</v>
      </c>
      <c r="M3059" s="67">
        <v>42409</v>
      </c>
      <c r="N3059" s="22">
        <f>IF(Tabela1[[#This Row],[Entry]]=$B$1,Tabela1[[#This Row],[real]],Tabela1[[#This Row],[L2]]/Tabela1[[#This Row],[days2]])</f>
        <v>3.1070489648500765</v>
      </c>
      <c r="O3059" s="42">
        <f>IF(Tabela1[[#This Row],[Entry]]=$B$1,Tabela1[[#This Row],[real]],Tabela1[[#This Row],[L]]/($B$1-Tabela1[[#This Row],[Entry]]))</f>
        <v>3.1043947799200322</v>
      </c>
      <c r="P3059" s="115">
        <v>879.64510864246586</v>
      </c>
      <c r="Q3059" s="43">
        <f>MIN(500,$B$1-Tabela1[[#This Row],[Entry]])</f>
        <v>500</v>
      </c>
      <c r="R3059" s="41">
        <f>(0.25-Tabela1[[#This Row],[days]]/2000)*$L$2+(Tabela1[[#This Row],[days]]/2000+0.75)*(IF(Tabela1[[#This Row],[real]]&gt;Tabela1[[#This Row],[AV2]],0.4*Tabela1[[#This Row],[real]]+0.6*Tabela1[[#This Row],[AV2]],Tabela1[[#This Row],[AV2]]))</f>
        <v>3.1070489648500765</v>
      </c>
      <c r="S3059" s="42">
        <f>Tabela1[[#This Row],[real]]-Tabela1[[#This Row],[AV2]]</f>
        <v>-8.5715627711627107E-2</v>
      </c>
      <c r="T3059" s="64">
        <f>Tabela1[[#This Row],[real]]/Tabela1[[#This Row],[AV2]]</f>
        <v>0.97241252755224505</v>
      </c>
      <c r="U3059" s="168">
        <v>42745</v>
      </c>
      <c r="V3059" s="191" t="s">
        <v>3971</v>
      </c>
    </row>
    <row r="3060" spans="1:22" x14ac:dyDescent="0.2">
      <c r="A3060" s="65">
        <v>81644</v>
      </c>
      <c r="B3060" s="65" t="s">
        <v>2490</v>
      </c>
      <c r="C3060" s="65" t="s">
        <v>1715</v>
      </c>
      <c r="D3060" s="39"/>
      <c r="E3060" s="41">
        <v>3.0617091544573114</v>
      </c>
      <c r="F3060" s="116">
        <v>2004</v>
      </c>
      <c r="G30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0" s="39"/>
      <c r="I3060" s="41">
        <v>0.65999999999999992</v>
      </c>
      <c r="J3060" s="23">
        <f>(Tabela1[[#This Row],[real]]-1)^3/Tabela1[[#This Row],[Z]]*0.00002</f>
        <v>2.6556342307967591E-4</v>
      </c>
      <c r="K3060" s="66">
        <v>2790.3078421682735</v>
      </c>
      <c r="L3060" s="66">
        <v>4795.7911443212906</v>
      </c>
      <c r="M3060" s="67">
        <v>42409</v>
      </c>
      <c r="N3060" s="22">
        <f>IF(Tabela1[[#This Row],[Entry]]=$B$1,Tabela1[[#This Row],[real]],Tabela1[[#This Row],[L2]]/Tabela1[[#This Row],[days2]])</f>
        <v>3.17208362185346</v>
      </c>
      <c r="O3060" s="42">
        <f>IF(Tabela1[[#This Row],[Entry]]=$B$1,Tabela1[[#This Row],[real]],Tabela1[[#This Row],[L]]/($B$1-Tabela1[[#This Row],[Entry]]))</f>
        <v>3.1823431614607105</v>
      </c>
      <c r="P3060" s="115">
        <v>879.64510864246586</v>
      </c>
      <c r="Q3060" s="43">
        <f>MIN(500,$B$1-Tabela1[[#This Row],[Entry]])</f>
        <v>500</v>
      </c>
      <c r="R3060" s="41">
        <f>(0.25-Tabela1[[#This Row],[days]]/2000)*$L$2+(Tabela1[[#This Row],[days]]/2000+0.75)*(IF(Tabela1[[#This Row],[real]]&gt;Tabela1[[#This Row],[AV2]],0.4*Tabela1[[#This Row],[real]]+0.6*Tabela1[[#This Row],[AV2]],Tabela1[[#This Row],[AV2]]))</f>
        <v>3.17208362185346</v>
      </c>
      <c r="S3060" s="42">
        <f>Tabela1[[#This Row],[real]]-Tabela1[[#This Row],[AV2]]</f>
        <v>-0.11037446739614865</v>
      </c>
      <c r="T3060" s="64">
        <f>Tabela1[[#This Row],[real]]/Tabela1[[#This Row],[AV2]]</f>
        <v>0.96520442694645725</v>
      </c>
      <c r="U3060" s="168">
        <v>42745</v>
      </c>
      <c r="V3060" s="191" t="s">
        <v>4162</v>
      </c>
    </row>
    <row r="3061" spans="1:22" x14ac:dyDescent="0.2">
      <c r="A3061" s="65">
        <v>14573</v>
      </c>
      <c r="B3061" s="65" t="s">
        <v>793</v>
      </c>
      <c r="C3061" s="65" t="s">
        <v>1494</v>
      </c>
      <c r="D3061" s="39"/>
      <c r="E3061" s="41">
        <v>2.9493701881993961</v>
      </c>
      <c r="F3061" s="116">
        <v>1981</v>
      </c>
      <c r="G30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1" s="39"/>
      <c r="I3061" s="41">
        <v>0.71999999999999986</v>
      </c>
      <c r="J3061" s="23">
        <f>(Tabela1[[#This Row],[real]]-1)^3/Tabela1[[#This Row],[Z]]*0.00002</f>
        <v>2.0576924283646615E-4</v>
      </c>
      <c r="K3061" s="66">
        <v>2682.5848408203665</v>
      </c>
      <c r="L3061" s="66">
        <v>4614.2242130921932</v>
      </c>
      <c r="M3061" s="67">
        <v>42409</v>
      </c>
      <c r="N3061" s="22">
        <f>IF(Tabela1[[#This Row],[Entry]]=$B$1,Tabela1[[#This Row],[real]],Tabela1[[#This Row],[L2]]/Tabela1[[#This Row],[days2]])</f>
        <v>3.0496217332013953</v>
      </c>
      <c r="O3061" s="42">
        <f>IF(Tabela1[[#This Row],[Entry]]=$B$1,Tabela1[[#This Row],[real]],Tabela1[[#This Row],[L]]/($B$1-Tabela1[[#This Row],[Entry]]))</f>
        <v>3.0618607917001945</v>
      </c>
      <c r="P3061" s="115">
        <v>879.64510864246586</v>
      </c>
      <c r="Q3061" s="43">
        <f>MIN(500,$B$1-Tabela1[[#This Row],[Entry]])</f>
        <v>500</v>
      </c>
      <c r="R3061" s="41">
        <f>(0.25-Tabela1[[#This Row],[days]]/2000)*$L$2+(Tabela1[[#This Row],[days]]/2000+0.75)*(IF(Tabela1[[#This Row],[real]]&gt;Tabela1[[#This Row],[AV2]],0.4*Tabela1[[#This Row],[real]]+0.6*Tabela1[[#This Row],[AV2]],Tabela1[[#This Row],[AV2]]))</f>
        <v>3.0496217332013953</v>
      </c>
      <c r="S3061" s="42">
        <f>Tabela1[[#This Row],[real]]-Tabela1[[#This Row],[AV2]]</f>
        <v>-0.10025154500199918</v>
      </c>
      <c r="T3061" s="64">
        <f>Tabela1[[#This Row],[real]]/Tabela1[[#This Row],[AV2]]</f>
        <v>0.96712656395691465</v>
      </c>
      <c r="U3061" s="168">
        <v>42744</v>
      </c>
      <c r="V3061" s="191" t="s">
        <v>4321</v>
      </c>
    </row>
    <row r="3062" spans="1:22" x14ac:dyDescent="0.2">
      <c r="A3062" s="65">
        <v>7576279</v>
      </c>
      <c r="B3062" s="68" t="s">
        <v>3365</v>
      </c>
      <c r="C3062" s="68" t="s">
        <v>3366</v>
      </c>
      <c r="D3062" s="69"/>
      <c r="E3062" s="70">
        <v>2.5715136422101579</v>
      </c>
      <c r="F3062" s="116">
        <v>2016</v>
      </c>
      <c r="G30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2" s="39"/>
      <c r="I3062" s="70">
        <v>0.35</v>
      </c>
      <c r="J3062" s="23">
        <f>(Tabela1[[#This Row],[real]]-1)^3/Tabela1[[#This Row],[Z]]*0.00002</f>
        <v>2.2177695569487924E-4</v>
      </c>
      <c r="K3062" s="114">
        <v>1978.1993785402537</v>
      </c>
      <c r="L3062" s="66">
        <v>3242.266793684089</v>
      </c>
      <c r="M3062" s="73">
        <v>42743</v>
      </c>
      <c r="N3062" s="22">
        <f>IF(Tabela1[[#This Row],[Entry]]=$B$1,Tabela1[[#This Row],[real]],Tabela1[[#This Row],[L2]]/Tabela1[[#This Row],[days2]])</f>
        <v>2.7306660417407937</v>
      </c>
      <c r="O3062" s="71">
        <f>IF(Tabela1[[#This Row],[Entry]]=$B$1,Tabela1[[#This Row],[real]],Tabela1[[#This Row],[L]]/($B$1-Tabela1[[#This Row],[Entry]]))</f>
        <v>2.7640808130299139</v>
      </c>
      <c r="P3062" s="119">
        <v>724.43841476827242</v>
      </c>
      <c r="Q3062" s="72">
        <f>MIN(500,$B$1-Tabela1[[#This Row],[Entry]])</f>
        <v>500</v>
      </c>
      <c r="R3062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2.7306660417407937</v>
      </c>
      <c r="S3062" s="71">
        <f>Tabela1[[#This Row],[real]]-Tabela1[[#This Row],[AV2]]</f>
        <v>-0.15915239953063587</v>
      </c>
      <c r="T3062" s="64">
        <f>Tabela1[[#This Row],[real]]/Tabela1[[#This Row],[AV2]]</f>
        <v>0.94171663722409038</v>
      </c>
      <c r="U3062" s="168">
        <v>42743</v>
      </c>
      <c r="V3062" s="191" t="s">
        <v>5011</v>
      </c>
    </row>
    <row r="3063" spans="1:22" x14ac:dyDescent="0.2">
      <c r="A3063" s="65">
        <v>8108</v>
      </c>
      <c r="B3063" s="65" t="s">
        <v>44</v>
      </c>
      <c r="C3063" s="65" t="s">
        <v>714</v>
      </c>
      <c r="D3063" s="39"/>
      <c r="E3063" s="41">
        <v>3.1882565809816801</v>
      </c>
      <c r="F3063" s="116">
        <v>1978</v>
      </c>
      <c r="G30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3" s="39"/>
      <c r="I3063" s="41">
        <v>0.65999999999999992</v>
      </c>
      <c r="J3063" s="23">
        <f>(Tabela1[[#This Row],[real]]-1)^3/Tabela1[[#This Row],[Z]]*0.00002</f>
        <v>3.1752709480058905E-4</v>
      </c>
      <c r="K3063" s="66">
        <v>2978.0221719620031</v>
      </c>
      <c r="L3063" s="66">
        <v>5146.0816854314025</v>
      </c>
      <c r="M3063" s="67">
        <v>42409</v>
      </c>
      <c r="N3063" s="22">
        <f>IF(Tabela1[[#This Row],[Entry]]=$B$1,Tabela1[[#This Row],[real]],Tabela1[[#This Row],[L2]]/Tabela1[[#This Row],[days2]])</f>
        <v>3.3854814205218622</v>
      </c>
      <c r="O3063" s="42">
        <f>IF(Tabela1[[#This Row],[Entry]]=$B$1,Tabela1[[#This Row],[real]],Tabela1[[#This Row],[L]]/($B$1-Tabela1[[#This Row],[Entry]]))</f>
        <v>3.4147854581495705</v>
      </c>
      <c r="P3063" s="115">
        <v>879.64510864246586</v>
      </c>
      <c r="Q3063" s="43">
        <f>MIN(500,$B$1-Tabela1[[#This Row],[Entry]])</f>
        <v>500</v>
      </c>
      <c r="R3063" s="41">
        <f>(0.25-Tabela1[[#This Row],[days]]/2000)*$L$2+(Tabela1[[#This Row],[days]]/2000+0.75)*(IF(Tabela1[[#This Row],[real]]&gt;Tabela1[[#This Row],[AV2]],0.4*Tabela1[[#This Row],[real]]+0.6*Tabela1[[#This Row],[AV2]],Tabela1[[#This Row],[AV2]]))</f>
        <v>3.3854814205218622</v>
      </c>
      <c r="S3063" s="42">
        <f>Tabela1[[#This Row],[real]]-Tabela1[[#This Row],[AV2]]</f>
        <v>-0.19722483954018211</v>
      </c>
      <c r="T3063" s="64">
        <f>Tabela1[[#This Row],[real]]/Tabela1[[#This Row],[AV2]]</f>
        <v>0.94174393090901076</v>
      </c>
      <c r="U3063" s="168">
        <v>42743</v>
      </c>
      <c r="V3063" s="191" t="s">
        <v>4096</v>
      </c>
    </row>
    <row r="3064" spans="1:22" x14ac:dyDescent="0.2">
      <c r="A3064" s="65">
        <v>17228</v>
      </c>
      <c r="B3064" s="65" t="s">
        <v>2456</v>
      </c>
      <c r="C3064" s="65" t="s">
        <v>1108</v>
      </c>
      <c r="D3064" s="39"/>
      <c r="E3064" s="41">
        <v>2.8555173631960367</v>
      </c>
      <c r="F3064" s="116">
        <v>1980</v>
      </c>
      <c r="G30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4" s="39"/>
      <c r="I3064" s="41">
        <v>0.48</v>
      </c>
      <c r="J3064" s="23">
        <f>(Tabela1[[#This Row],[real]]-1)^3/Tabela1[[#This Row],[Z]]*0.00002</f>
        <v>2.6618515182363884E-4</v>
      </c>
      <c r="K3064" s="66">
        <v>2570.0374961304033</v>
      </c>
      <c r="L3064" s="66">
        <v>4401.4192327485762</v>
      </c>
      <c r="M3064" s="67">
        <v>42409</v>
      </c>
      <c r="N3064" s="22">
        <f>IF(Tabela1[[#This Row],[Entry]]=$B$1,Tabela1[[#This Row],[real]],Tabela1[[#This Row],[L2]]/Tabela1[[#This Row],[days2]])</f>
        <v>2.9216754244182379</v>
      </c>
      <c r="O3064" s="42">
        <f>IF(Tabela1[[#This Row],[Entry]]=$B$1,Tabela1[[#This Row],[real]],Tabela1[[#This Row],[L]]/($B$1-Tabela1[[#This Row],[Entry]]))</f>
        <v>2.9206497894814705</v>
      </c>
      <c r="P3064" s="115">
        <v>879.64510864246586</v>
      </c>
      <c r="Q3064" s="43">
        <f>MIN(500,$B$1-Tabela1[[#This Row],[Entry]])</f>
        <v>500</v>
      </c>
      <c r="R3064" s="41">
        <f>(0.25-Tabela1[[#This Row],[days]]/2000)*$L$2+(Tabela1[[#This Row],[days]]/2000+0.75)*(IF(Tabela1[[#This Row],[real]]&gt;Tabela1[[#This Row],[AV2]],0.4*Tabela1[[#This Row],[real]]+0.6*Tabela1[[#This Row],[AV2]],Tabela1[[#This Row],[AV2]]))</f>
        <v>2.9216754244182379</v>
      </c>
      <c r="S3064" s="42">
        <f>Tabela1[[#This Row],[real]]-Tabela1[[#This Row],[AV2]]</f>
        <v>-6.6158061222201248E-2</v>
      </c>
      <c r="T3064" s="64">
        <f>Tabela1[[#This Row],[real]]/Tabela1[[#This Row],[AV2]]</f>
        <v>0.97735612222039536</v>
      </c>
      <c r="U3064" s="168">
        <v>42742</v>
      </c>
      <c r="V3064" s="191" t="s">
        <v>4321</v>
      </c>
    </row>
    <row r="3065" spans="1:22" x14ac:dyDescent="0.2">
      <c r="A3065" s="65">
        <v>4407</v>
      </c>
      <c r="B3065" s="65" t="s">
        <v>1278</v>
      </c>
      <c r="C3065" s="65" t="s">
        <v>1279</v>
      </c>
      <c r="D3065" s="39"/>
      <c r="E3065" s="41">
        <v>3.0490789027672913</v>
      </c>
      <c r="F3065" s="116">
        <v>1992</v>
      </c>
      <c r="G30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5" s="39"/>
      <c r="I3065" s="41">
        <v>0.47</v>
      </c>
      <c r="J3065" s="23">
        <f>(Tabela1[[#This Row],[real]]-1)^3/Tabela1[[#This Row],[Z]]*0.00002</f>
        <v>3.6610712696343999E-4</v>
      </c>
      <c r="K3065" s="66">
        <v>2762.7551024505888</v>
      </c>
      <c r="L3065" s="66">
        <v>4729.916336060659</v>
      </c>
      <c r="M3065" s="67">
        <v>42409</v>
      </c>
      <c r="N3065" s="22">
        <f>IF(Tabela1[[#This Row],[Entry]]=$B$1,Tabela1[[#This Row],[real]],Tabela1[[#This Row],[L2]]/Tabela1[[#This Row],[days2]])</f>
        <v>3.1407610584162504</v>
      </c>
      <c r="O3065" s="42">
        <f>IF(Tabela1[[#This Row],[Entry]]=$B$1,Tabela1[[#This Row],[real]],Tabela1[[#This Row],[L]]/($B$1-Tabela1[[#This Row],[Entry]]))</f>
        <v>3.1386306145060776</v>
      </c>
      <c r="P3065" s="115">
        <v>879.64510864246586</v>
      </c>
      <c r="Q3065" s="43">
        <f>MIN(500,$B$1-Tabela1[[#This Row],[Entry]])</f>
        <v>500</v>
      </c>
      <c r="R3065" s="41">
        <f>(0.25-Tabela1[[#This Row],[days]]/2000)*$L$2+(Tabela1[[#This Row],[days]]/2000+0.75)*(IF(Tabela1[[#This Row],[real]]&gt;Tabela1[[#This Row],[AV2]],0.4*Tabela1[[#This Row],[real]]+0.6*Tabela1[[#This Row],[AV2]],Tabela1[[#This Row],[AV2]]))</f>
        <v>3.1407610584162504</v>
      </c>
      <c r="S3065" s="42">
        <f>Tabela1[[#This Row],[real]]-Tabela1[[#This Row],[AV2]]</f>
        <v>-9.1682155648959096E-2</v>
      </c>
      <c r="T3065" s="64">
        <f>Tabela1[[#This Row],[real]]/Tabela1[[#This Row],[AV2]]</f>
        <v>0.97080893645083899</v>
      </c>
      <c r="U3065" s="168">
        <v>42739</v>
      </c>
      <c r="V3065" s="191" t="s">
        <v>4786</v>
      </c>
    </row>
    <row r="3066" spans="1:22" x14ac:dyDescent="0.2">
      <c r="A3066" s="65">
        <v>14079</v>
      </c>
      <c r="B3066" s="65" t="s">
        <v>1092</v>
      </c>
      <c r="C3066" s="65" t="s">
        <v>1093</v>
      </c>
      <c r="D3066" s="39"/>
      <c r="E3066" s="41">
        <v>2.7287619864961803</v>
      </c>
      <c r="F3066" s="116">
        <v>1980</v>
      </c>
      <c r="G30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6" s="39"/>
      <c r="I3066" s="41">
        <v>0.49</v>
      </c>
      <c r="J3066" s="23">
        <f>(Tabela1[[#This Row],[real]]-1)^3/Tabela1[[#This Row],[Z]]*0.00002</f>
        <v>2.1088200819802734E-4</v>
      </c>
      <c r="K3066" s="66">
        <v>2451.4917478119469</v>
      </c>
      <c r="L3066" s="66">
        <v>4201.6409024887307</v>
      </c>
      <c r="M3066" s="67">
        <v>42409</v>
      </c>
      <c r="N3066" s="22">
        <f>IF(Tabela1[[#This Row],[Entry]]=$B$1,Tabela1[[#This Row],[real]],Tabela1[[#This Row],[L2]]/Tabela1[[#This Row],[days2]])</f>
        <v>2.7869099978231815</v>
      </c>
      <c r="O3066" s="42">
        <f>IF(Tabela1[[#This Row],[Entry]]=$B$1,Tabela1[[#This Row],[real]],Tabela1[[#This Row],[L]]/($B$1-Tabela1[[#This Row],[Entry]]))</f>
        <v>2.7880828815452761</v>
      </c>
      <c r="P3066" s="115">
        <v>879.64510864246586</v>
      </c>
      <c r="Q3066" s="43">
        <f>MIN(500,$B$1-Tabela1[[#This Row],[Entry]])</f>
        <v>500</v>
      </c>
      <c r="R3066" s="41">
        <f>(0.25-Tabela1[[#This Row],[days]]/2000)*$L$2+(Tabela1[[#This Row],[days]]/2000+0.75)*(IF(Tabela1[[#This Row],[real]]&gt;Tabela1[[#This Row],[AV2]],0.4*Tabela1[[#This Row],[real]]+0.6*Tabela1[[#This Row],[AV2]],Tabela1[[#This Row],[AV2]]))</f>
        <v>2.7869099978231815</v>
      </c>
      <c r="S3066" s="42">
        <f>Tabela1[[#This Row],[real]]-Tabela1[[#This Row],[AV2]]</f>
        <v>-5.8148011327001203E-2</v>
      </c>
      <c r="T3066" s="64">
        <f>Tabela1[[#This Row],[real]]/Tabela1[[#This Row],[AV2]]</f>
        <v>0.97913531065860759</v>
      </c>
      <c r="U3066" s="172">
        <v>42738</v>
      </c>
      <c r="V3066" s="191" t="s">
        <v>4321</v>
      </c>
    </row>
    <row r="3067" spans="1:22" x14ac:dyDescent="0.2">
      <c r="A3067" s="65">
        <v>10407</v>
      </c>
      <c r="B3067" s="65" t="s">
        <v>2134</v>
      </c>
      <c r="C3067" s="65" t="s">
        <v>2311</v>
      </c>
      <c r="D3067" s="39"/>
      <c r="E3067" s="41">
        <v>2.9333310065567049</v>
      </c>
      <c r="F3067" s="116">
        <v>1999</v>
      </c>
      <c r="G30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7" s="39"/>
      <c r="I3067" s="41">
        <v>0.66999999999999993</v>
      </c>
      <c r="J3067" s="23">
        <f>(Tabela1[[#This Row],[real]]-1)^3/Tabela1[[#This Row],[Z]]*0.00002</f>
        <v>2.157117695367118E-4</v>
      </c>
      <c r="K3067" s="66">
        <v>2599.5565560346831</v>
      </c>
      <c r="L3067" s="66">
        <v>4440.7789154866005</v>
      </c>
      <c r="M3067" s="67">
        <v>42409</v>
      </c>
      <c r="N3067" s="22">
        <f>IF(Tabela1[[#This Row],[Entry]]=$B$1,Tabela1[[#This Row],[real]],Tabela1[[#This Row],[L2]]/Tabela1[[#This Row],[days2]])</f>
        <v>2.9552333441000012</v>
      </c>
      <c r="O3067" s="42">
        <f>IF(Tabela1[[#This Row],[Entry]]=$B$1,Tabela1[[#This Row],[real]],Tabela1[[#This Row],[L]]/($B$1-Tabela1[[#This Row],[Entry]]))</f>
        <v>2.9467676944171206</v>
      </c>
      <c r="P3067" s="115">
        <v>879.64510864246586</v>
      </c>
      <c r="Q3067" s="43">
        <f>MIN(500,$B$1-Tabela1[[#This Row],[Entry]])</f>
        <v>500</v>
      </c>
      <c r="R3067" s="41">
        <f>(0.25-Tabela1[[#This Row],[days]]/2000)*$L$2+(Tabela1[[#This Row],[days]]/2000+0.75)*(IF(Tabela1[[#This Row],[real]]&gt;Tabela1[[#This Row],[AV2]],0.4*Tabela1[[#This Row],[real]]+0.6*Tabela1[[#This Row],[AV2]],Tabela1[[#This Row],[AV2]]))</f>
        <v>2.9552333441000012</v>
      </c>
      <c r="S3067" s="42">
        <f>Tabela1[[#This Row],[real]]-Tabela1[[#This Row],[AV2]]</f>
        <v>-2.1902337543296291E-2</v>
      </c>
      <c r="T3067" s="64">
        <f>Tabela1[[#This Row],[real]]/Tabela1[[#This Row],[AV2]]</f>
        <v>0.9925886266859355</v>
      </c>
      <c r="U3067" s="168">
        <v>42738</v>
      </c>
      <c r="V3067" s="191" t="s">
        <v>4074</v>
      </c>
    </row>
    <row r="3068" spans="1:22" x14ac:dyDescent="0.2">
      <c r="A3068" s="65">
        <v>571241</v>
      </c>
      <c r="B3068" s="65" t="s">
        <v>2574</v>
      </c>
      <c r="C3068" s="65" t="s">
        <v>1113</v>
      </c>
      <c r="D3068" s="39"/>
      <c r="E3068" s="41">
        <v>2.9581592575214088</v>
      </c>
      <c r="F3068" s="116">
        <v>1989</v>
      </c>
      <c r="G30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68" s="39"/>
      <c r="I3068" s="41">
        <v>0.47</v>
      </c>
      <c r="J3068" s="23">
        <f>(Tabela1[[#This Row],[real]]-1)^3/Tabela1[[#This Row],[Z]]*0.00002</f>
        <v>3.1950390332948837E-4</v>
      </c>
      <c r="K3068" s="66">
        <v>2671.7717909440489</v>
      </c>
      <c r="L3068" s="66">
        <v>4575.1236565074832</v>
      </c>
      <c r="M3068" s="67">
        <v>42409</v>
      </c>
      <c r="N3068" s="22">
        <f>IF(Tabela1[[#This Row],[Entry]]=$B$1,Tabela1[[#This Row],[real]],Tabela1[[#This Row],[L2]]/Tabela1[[#This Row],[days2]])</f>
        <v>3.0373292191294361</v>
      </c>
      <c r="O3068" s="42">
        <f>IF(Tabela1[[#This Row],[Entry]]=$B$1,Tabela1[[#This Row],[real]],Tabela1[[#This Row],[L]]/($B$1-Tabela1[[#This Row],[Entry]]))</f>
        <v>3.0359148351078189</v>
      </c>
      <c r="P3068" s="115">
        <v>879.64510864246586</v>
      </c>
      <c r="Q3068" s="43">
        <f>MIN(500,$B$1-Tabela1[[#This Row],[Entry]])</f>
        <v>500</v>
      </c>
      <c r="R3068" s="41">
        <f>(0.25-Tabela1[[#This Row],[days]]/2000)*$L$2+(Tabela1[[#This Row],[days]]/2000+0.75)*(IF(Tabela1[[#This Row],[real]]&gt;Tabela1[[#This Row],[AV2]],0.4*Tabela1[[#This Row],[real]]+0.6*Tabela1[[#This Row],[AV2]],Tabela1[[#This Row],[AV2]]))</f>
        <v>3.0373292191294361</v>
      </c>
      <c r="S3068" s="42">
        <f>Tabela1[[#This Row],[real]]-Tabela1[[#This Row],[AV2]]</f>
        <v>-7.9169961608027251E-2</v>
      </c>
      <c r="T3068" s="64">
        <f>Tabela1[[#This Row],[real]]/Tabela1[[#This Row],[AV2]]</f>
        <v>0.9739343495893017</v>
      </c>
      <c r="U3068" s="168">
        <v>42738</v>
      </c>
      <c r="V3068" s="191" t="s">
        <v>4321</v>
      </c>
    </row>
    <row r="3069" spans="1:22" x14ac:dyDescent="0.2">
      <c r="A3069" s="10">
        <v>3841</v>
      </c>
      <c r="B3069" s="10" t="s">
        <v>905</v>
      </c>
      <c r="C3069" s="10" t="s">
        <v>1623</v>
      </c>
      <c r="E3069" s="21">
        <v>3.1916197276726694</v>
      </c>
      <c r="F3069" s="116">
        <v>2001</v>
      </c>
      <c r="G30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69" s="21">
        <v>0.64999999999999991</v>
      </c>
      <c r="J3069" s="23">
        <f>(Tabela1[[#This Row],[real]]-1)^3/Tabela1[[#This Row],[Z]]*0.00002</f>
        <v>3.2390096518257125E-4</v>
      </c>
      <c r="K3069" s="24">
        <v>2916.2511165038177</v>
      </c>
      <c r="L3069" s="66">
        <v>5010.7765968865197</v>
      </c>
      <c r="M3069" s="1">
        <v>42409</v>
      </c>
      <c r="N3069" s="22">
        <f>IF(Tabela1[[#This Row],[Entry]]=$B$1,Tabela1[[#This Row],[real]],Tabela1[[#This Row],[L2]]/Tabela1[[#This Row],[days2]])</f>
        <v>3.315258719512912</v>
      </c>
      <c r="O3069" s="22">
        <f>IF(Tabela1[[#This Row],[Entry]]=$B$1,Tabela1[[#This Row],[real]],Tabela1[[#This Row],[L]]/($B$1-Tabela1[[#This Row],[Entry]]))</f>
        <v>3.3250010596459982</v>
      </c>
      <c r="P3069" s="35">
        <v>879.64510864246586</v>
      </c>
      <c r="Q3069" s="3">
        <f>MIN(500,$B$1-Tabela1[[#This Row],[Entry]])</f>
        <v>500</v>
      </c>
      <c r="R3069" s="21">
        <f>(0.25-Tabela1[[#This Row],[days]]/2000)*$L$2+(Tabela1[[#This Row],[days]]/2000+0.75)*(IF(Tabela1[[#This Row],[real]]&gt;Tabela1[[#This Row],[AV2]],0.4*Tabela1[[#This Row],[real]]+0.6*Tabela1[[#This Row],[AV2]],Tabela1[[#This Row],[AV2]]))</f>
        <v>3.315258719512912</v>
      </c>
      <c r="S3069" s="22">
        <f>Tabela1[[#This Row],[real]]-Tabela1[[#This Row],[AV2]]</f>
        <v>-0.12363899184024252</v>
      </c>
      <c r="T3069" s="47">
        <f>Tabela1[[#This Row],[real]]/Tabela1[[#This Row],[AV2]]</f>
        <v>0.96270608049002948</v>
      </c>
      <c r="U3069" s="168">
        <v>42738</v>
      </c>
      <c r="V3069" s="191" t="s">
        <v>4791</v>
      </c>
    </row>
    <row r="3070" spans="1:22" x14ac:dyDescent="0.2">
      <c r="A3070" s="65">
        <v>5360</v>
      </c>
      <c r="B3070" s="65" t="s">
        <v>1085</v>
      </c>
      <c r="C3070" s="65" t="s">
        <v>2404</v>
      </c>
      <c r="D3070" s="39"/>
      <c r="E3070" s="41">
        <v>2.6179118823719678</v>
      </c>
      <c r="F3070" s="116">
        <v>1999</v>
      </c>
      <c r="G30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0" s="39"/>
      <c r="I3070" s="41">
        <v>0.49999999999999989</v>
      </c>
      <c r="J3070" s="23">
        <f>(Tabela1[[#This Row],[real]]-1)^3/Tabela1[[#This Row],[Z]]*0.00002</f>
        <v>1.6940436055718017E-4</v>
      </c>
      <c r="K3070" s="66">
        <v>2354.9147901295369</v>
      </c>
      <c r="L3070" s="66">
        <v>4040.5822873339075</v>
      </c>
      <c r="M3070" s="67">
        <v>42409</v>
      </c>
      <c r="N3070" s="22">
        <f>IF(Tabela1[[#This Row],[Entry]]=$B$1,Tabela1[[#This Row],[real]],Tabela1[[#This Row],[L2]]/Tabela1[[#This Row],[days2]])</f>
        <v>2.6771191779419059</v>
      </c>
      <c r="O3070" s="42">
        <f>IF(Tabela1[[#This Row],[Entry]]=$B$1,Tabela1[[#This Row],[real]],Tabela1[[#This Row],[L]]/($B$1-Tabela1[[#This Row],[Entry]]))</f>
        <v>2.681209215218253</v>
      </c>
      <c r="P3070" s="115">
        <v>879.64510864246586</v>
      </c>
      <c r="Q3070" s="43">
        <f>MIN(500,$B$1-Tabela1[[#This Row],[Entry]])</f>
        <v>500</v>
      </c>
      <c r="R307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2.6771191779419059</v>
      </c>
      <c r="S3070" s="42">
        <f>Tabela1[[#This Row],[real]]-Tabela1[[#This Row],[AV2]]</f>
        <v>-5.920729556993809E-2</v>
      </c>
      <c r="T3070" s="64">
        <f>Tabela1[[#This Row],[real]]/Tabela1[[#This Row],[AV2]]</f>
        <v>0.97788395225069691</v>
      </c>
      <c r="U3070" s="168">
        <v>42737</v>
      </c>
      <c r="V3070" s="191" t="s">
        <v>4907</v>
      </c>
    </row>
    <row r="3071" spans="1:22" x14ac:dyDescent="0.2">
      <c r="A3071" s="65">
        <v>192275</v>
      </c>
      <c r="B3071" s="65" t="s">
        <v>1678</v>
      </c>
      <c r="C3071" s="65" t="s">
        <v>1679</v>
      </c>
      <c r="D3071" s="39"/>
      <c r="E3071" s="41">
        <v>3.0552982247238356</v>
      </c>
      <c r="F3071" s="116">
        <v>2000</v>
      </c>
      <c r="G30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1" s="39"/>
      <c r="I3071" s="41">
        <v>0.48</v>
      </c>
      <c r="J3071" s="23">
        <f>(Tabela1[[#This Row],[real]]-1)^3/Tabela1[[#This Row],[Z]]*0.00002</f>
        <v>3.6175396478009726E-4</v>
      </c>
      <c r="K3071" s="66">
        <v>2840.6329486460022</v>
      </c>
      <c r="L3071" s="66">
        <v>4895.6215892059872</v>
      </c>
      <c r="M3071" s="67">
        <v>42409</v>
      </c>
      <c r="N3071" s="22">
        <f>IF(Tabela1[[#This Row],[Entry]]=$B$1,Tabela1[[#This Row],[real]],Tabela1[[#This Row],[L2]]/Tabela1[[#This Row],[days2]])</f>
        <v>3.2292943151015523</v>
      </c>
      <c r="O3071" s="42">
        <f>IF(Tabela1[[#This Row],[Entry]]=$B$1,Tabela1[[#This Row],[real]],Tabela1[[#This Row],[L]]/($B$1-Tabela1[[#This Row],[Entry]]))</f>
        <v>3.2485876504352933</v>
      </c>
      <c r="P3071" s="115">
        <v>879.64510864246586</v>
      </c>
      <c r="Q3071" s="43">
        <f>MIN(500,$B$1-Tabela1[[#This Row],[Entry]])</f>
        <v>500</v>
      </c>
      <c r="R3071" s="41">
        <f>(0.25-Tabela1[[#This Row],[days]]/2000)*$L$2+(Tabela1[[#This Row],[days]]/2000+0.75)*(IF(Tabela1[[#This Row],[real]]&gt;Tabela1[[#This Row],[AV2]],0.4*Tabela1[[#This Row],[real]]+0.6*Tabela1[[#This Row],[AV2]],Tabela1[[#This Row],[AV2]]))</f>
        <v>3.2292943151015523</v>
      </c>
      <c r="S3071" s="42">
        <f>Tabela1[[#This Row],[real]]-Tabela1[[#This Row],[AV2]]</f>
        <v>-0.17399609037771668</v>
      </c>
      <c r="T3071" s="64">
        <f>Tabela1[[#This Row],[real]]/Tabela1[[#This Row],[AV2]]</f>
        <v>0.94611946964262839</v>
      </c>
      <c r="U3071" s="168">
        <v>42737</v>
      </c>
      <c r="V3071" s="191" t="s">
        <v>4818</v>
      </c>
    </row>
    <row r="3072" spans="1:22" x14ac:dyDescent="0.2">
      <c r="A3072" s="10">
        <v>11412</v>
      </c>
      <c r="B3072" s="10" t="s">
        <v>1078</v>
      </c>
      <c r="C3072" s="10" t="s">
        <v>1079</v>
      </c>
      <c r="E3072" s="21">
        <v>2.8063629271524482</v>
      </c>
      <c r="F3072" s="116">
        <v>1981</v>
      </c>
      <c r="G30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72" s="21">
        <v>0.48</v>
      </c>
      <c r="J3072" s="23">
        <f>(Tabela1[[#This Row],[real]]-1)^3/Tabela1[[#This Row],[Z]]*0.00002</f>
        <v>2.4558610577013078E-4</v>
      </c>
      <c r="K3072" s="24">
        <v>2528.1934331134485</v>
      </c>
      <c r="L3072" s="66">
        <v>4332.2767906905083</v>
      </c>
      <c r="M3072" s="1">
        <v>42409</v>
      </c>
      <c r="N3072" s="22">
        <f>IF(Tabela1[[#This Row],[Entry]]=$B$1,Tabela1[[#This Row],[real]],Tabela1[[#This Row],[L2]]/Tabela1[[#This Row],[days2]])</f>
        <v>2.8741061688106759</v>
      </c>
      <c r="O3072" s="22">
        <f>IF(Tabela1[[#This Row],[Entry]]=$B$1,Tabela1[[#This Row],[real]],Tabela1[[#This Row],[L]]/($B$1-Tabela1[[#This Row],[Entry]]))</f>
        <v>2.8747689387461901</v>
      </c>
      <c r="P3072" s="35">
        <v>879.64510864246586</v>
      </c>
      <c r="Q3072" s="3">
        <f>MIN(500,$B$1-Tabela1[[#This Row],[Entry]])</f>
        <v>500</v>
      </c>
      <c r="R3072" s="21">
        <f>(0.25-Tabela1[[#This Row],[days]]/2000)*$L$2+(Tabela1[[#This Row],[days]]/2000+0.75)*(IF(Tabela1[[#This Row],[real]]&gt;Tabela1[[#This Row],[AV2]],0.4*Tabela1[[#This Row],[real]]+0.6*Tabela1[[#This Row],[AV2]],Tabela1[[#This Row],[AV2]]))</f>
        <v>2.8741061688106759</v>
      </c>
      <c r="S3072" s="22">
        <f>Tabela1[[#This Row],[real]]-Tabela1[[#This Row],[AV2]]</f>
        <v>-6.774324165822776E-2</v>
      </c>
      <c r="T3072" s="47">
        <f>Tabela1[[#This Row],[real]]/Tabela1[[#This Row],[AV2]]</f>
        <v>0.97642980541450897</v>
      </c>
      <c r="U3072" s="168">
        <v>42736</v>
      </c>
      <c r="V3072" s="191" t="s">
        <v>4014</v>
      </c>
    </row>
    <row r="3073" spans="1:22" x14ac:dyDescent="0.2">
      <c r="A3073" s="10">
        <v>21292</v>
      </c>
      <c r="B3073" s="10" t="s">
        <v>1602</v>
      </c>
      <c r="C3073" s="10" t="s">
        <v>3347</v>
      </c>
      <c r="E3073" s="21">
        <v>2.9170201963653613</v>
      </c>
      <c r="F3073" s="116">
        <v>1998</v>
      </c>
      <c r="G30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73" s="21">
        <v>0.49999999999999989</v>
      </c>
      <c r="J3073" s="23">
        <f>(Tabela1[[#This Row],[real]]-1)^3/Tabela1[[#This Row],[Z]]*0.00002</f>
        <v>2.8179939494194092E-4</v>
      </c>
      <c r="K3073" s="24">
        <v>2622.2368345484515</v>
      </c>
      <c r="L3073" s="66">
        <v>4488.9676483456469</v>
      </c>
      <c r="M3073" s="1">
        <v>42409</v>
      </c>
      <c r="N3073" s="22">
        <f>IF(Tabela1[[#This Row],[Entry]]=$B$1,Tabela1[[#This Row],[real]],Tabela1[[#This Row],[L2]]/Tabela1[[#This Row],[days2]])</f>
        <v>2.981016785957332</v>
      </c>
      <c r="O3073" s="22">
        <f>IF(Tabela1[[#This Row],[Entry]]=$B$1,Tabela1[[#This Row],[real]],Tabela1[[#This Row],[L]]/($B$1-Tabela1[[#This Row],[Entry]]))</f>
        <v>2.9787442922001639</v>
      </c>
      <c r="P3073" s="35">
        <v>879.64510864246586</v>
      </c>
      <c r="Q3073" s="3">
        <f>MIN(500,$B$1-Tabela1[[#This Row],[Entry]])</f>
        <v>500</v>
      </c>
      <c r="R3073" s="21">
        <f>(0.25-Tabela1[[#This Row],[days]]/2000)*$L$2+(Tabela1[[#This Row],[days]]/2000+0.75)*(IF(Tabela1[[#This Row],[real]]&gt;Tabela1[[#This Row],[AV2]],0.4*Tabela1[[#This Row],[real]]+0.6*Tabela1[[#This Row],[AV2]],Tabela1[[#This Row],[AV2]]))</f>
        <v>2.981016785957332</v>
      </c>
      <c r="S3073" s="22">
        <f>Tabela1[[#This Row],[real]]-Tabela1[[#This Row],[AV2]]</f>
        <v>-6.3996589591970743E-2</v>
      </c>
      <c r="T3073" s="47">
        <f>Tabela1[[#This Row],[real]]/Tabela1[[#This Row],[AV2]]</f>
        <v>0.97853195933231929</v>
      </c>
      <c r="U3073" s="168">
        <v>42736</v>
      </c>
      <c r="V3073" s="191" t="s">
        <v>5165</v>
      </c>
    </row>
    <row r="3074" spans="1:22" x14ac:dyDescent="0.2">
      <c r="A3074" s="65">
        <v>22070</v>
      </c>
      <c r="B3074" s="65" t="s">
        <v>2161</v>
      </c>
      <c r="C3074" s="65" t="s">
        <v>2724</v>
      </c>
      <c r="D3074" s="39"/>
      <c r="E3074" s="41">
        <v>2.6488575335061597</v>
      </c>
      <c r="F3074" s="116">
        <v>1981</v>
      </c>
      <c r="G30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4" s="39"/>
      <c r="I3074" s="41">
        <v>0.48</v>
      </c>
      <c r="J3074" s="23">
        <f>(Tabela1[[#This Row],[real]]-1)^3/Tabela1[[#This Row],[Z]]*0.00002</f>
        <v>1.867833485128059E-4</v>
      </c>
      <c r="K3074" s="66">
        <v>2386.6464053735499</v>
      </c>
      <c r="L3074" s="66">
        <v>4095.0866511451341</v>
      </c>
      <c r="M3074" s="67">
        <v>42409</v>
      </c>
      <c r="N3074" s="22">
        <f>IF(Tabela1[[#This Row],[Entry]]=$B$1,Tabela1[[#This Row],[real]],Tabela1[[#This Row],[L2]]/Tabela1[[#This Row],[days2]])</f>
        <v>2.7131923794322019</v>
      </c>
      <c r="O3074" s="42">
        <f>IF(Tabela1[[#This Row],[Entry]]=$B$1,Tabela1[[#This Row],[real]],Tabela1[[#This Row],[L]]/($B$1-Tabela1[[#This Row],[Entry]]))</f>
        <v>2.7173766762741436</v>
      </c>
      <c r="P3074" s="115">
        <v>879.64510864246586</v>
      </c>
      <c r="Q3074" s="43">
        <f>MIN(500,$B$1-Tabela1[[#This Row],[Entry]])</f>
        <v>500</v>
      </c>
      <c r="R3074" s="559">
        <f>(0.25-Tabela1[[#This Row],[days]]/2000)*$L$2+(Tabela1[[#This Row],[days]]/2000+0.75)*(IF(Tabela1[[#This Row],[real]]&gt;Tabela1[[#This Row],[AV2]],0.4*Tabela1[[#This Row],[real]]+0.6*Tabela1[[#This Row],[AV2]],Tabela1[[#This Row],[AV2]]))</f>
        <v>2.7131923794322019</v>
      </c>
      <c r="S3074" s="42">
        <f>Tabela1[[#This Row],[real]]-Tabela1[[#This Row],[AV2]]</f>
        <v>-6.4334845926042217E-2</v>
      </c>
      <c r="T3074" s="64">
        <f>Tabela1[[#This Row],[real]]/Tabela1[[#This Row],[AV2]]</f>
        <v>0.97628813702495143</v>
      </c>
      <c r="U3074" s="168">
        <v>42735</v>
      </c>
      <c r="V3074" s="191" t="s">
        <v>4482</v>
      </c>
    </row>
    <row r="3075" spans="1:22" x14ac:dyDescent="0.2">
      <c r="A3075" s="65">
        <v>93493</v>
      </c>
      <c r="B3075" s="65" t="s">
        <v>352</v>
      </c>
      <c r="C3075" s="65" t="s">
        <v>353</v>
      </c>
      <c r="D3075" s="39"/>
      <c r="E3075" s="41">
        <v>2.6760609991912814</v>
      </c>
      <c r="F3075" s="116">
        <v>2003</v>
      </c>
      <c r="G30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5" s="39"/>
      <c r="I3075" s="41">
        <v>0.47</v>
      </c>
      <c r="J3075" s="23">
        <f>(Tabela1[[#This Row],[real]]-1)^3/Tabela1[[#This Row],[Z]]*0.00002</f>
        <v>2.0035565236178323E-4</v>
      </c>
      <c r="K3075" s="66">
        <v>2477.0798954129586</v>
      </c>
      <c r="L3075" s="66">
        <v>4278.1169548294019</v>
      </c>
      <c r="M3075" s="67">
        <v>42409</v>
      </c>
      <c r="N3075" s="22">
        <f>IF(Tabela1[[#This Row],[Entry]]=$B$1,Tabela1[[#This Row],[real]],Tabela1[[#This Row],[L2]]/Tabela1[[#This Row],[days2]])</f>
        <v>2.8159991695239159</v>
      </c>
      <c r="O3075" s="42">
        <f>IF(Tabela1[[#This Row],[Entry]]=$B$1,Tabela1[[#This Row],[real]],Tabela1[[#This Row],[L]]/($B$1-Tabela1[[#This Row],[Entry]]))</f>
        <v>2.8388300961044473</v>
      </c>
      <c r="P3075" s="115">
        <v>879.64510864246586</v>
      </c>
      <c r="Q3075" s="43">
        <f>MIN(500,$B$1-Tabela1[[#This Row],[Entry]])</f>
        <v>500</v>
      </c>
      <c r="R3075" s="41">
        <f>(0.25-Tabela1[[#This Row],[days]]/2000)*$L$2+(Tabela1[[#This Row],[days]]/2000+0.75)*(IF(Tabela1[[#This Row],[real]]&gt;Tabela1[[#This Row],[AV2]],0.4*Tabela1[[#This Row],[real]]+0.6*Tabela1[[#This Row],[AV2]],Tabela1[[#This Row],[AV2]]))</f>
        <v>2.8159991695239159</v>
      </c>
      <c r="S3075" s="42">
        <f>Tabela1[[#This Row],[real]]-Tabela1[[#This Row],[AV2]]</f>
        <v>-0.13993817033263456</v>
      </c>
      <c r="T3075" s="64">
        <f>Tabela1[[#This Row],[real]]/Tabela1[[#This Row],[AV2]]</f>
        <v>0.95030603281168824</v>
      </c>
      <c r="U3075" s="172">
        <v>42735</v>
      </c>
      <c r="V3075" s="191" t="s">
        <v>4096</v>
      </c>
    </row>
    <row r="3076" spans="1:22" x14ac:dyDescent="0.2">
      <c r="A3076" s="65">
        <v>175797</v>
      </c>
      <c r="B3076" s="65" t="s">
        <v>2157</v>
      </c>
      <c r="C3076" s="65" t="s">
        <v>2158</v>
      </c>
      <c r="D3076" s="39"/>
      <c r="E3076" s="41">
        <v>2.89705623172914</v>
      </c>
      <c r="F3076" s="116">
        <v>2004</v>
      </c>
      <c r="G30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6" s="39"/>
      <c r="I3076" s="41">
        <v>0.49</v>
      </c>
      <c r="J3076" s="23">
        <f>(Tabela1[[#This Row],[real]]-1)^3/Tabela1[[#This Row],[Z]]*0.00002</f>
        <v>2.78659933021015E-4</v>
      </c>
      <c r="K3076" s="66">
        <v>2609.5108651116352</v>
      </c>
      <c r="L3076" s="66">
        <v>4469.0490954533616</v>
      </c>
      <c r="M3076" s="67">
        <v>42409</v>
      </c>
      <c r="N3076" s="22">
        <f>IF(Tabela1[[#This Row],[Entry]]=$B$1,Tabela1[[#This Row],[real]],Tabela1[[#This Row],[L2]]/Tabela1[[#This Row],[days2]])</f>
        <v>2.9665496226527397</v>
      </c>
      <c r="O3076" s="42">
        <f>IF(Tabela1[[#This Row],[Entry]]=$B$1,Tabela1[[#This Row],[real]],Tabela1[[#This Row],[L]]/($B$1-Tabela1[[#This Row],[Entry]]))</f>
        <v>2.9655269379252567</v>
      </c>
      <c r="P3076" s="115">
        <v>879.64510864246586</v>
      </c>
      <c r="Q3076" s="43">
        <f>MIN(500,$B$1-Tabela1[[#This Row],[Entry]])</f>
        <v>500</v>
      </c>
      <c r="R3076" s="41">
        <f>(0.25-Tabela1[[#This Row],[days]]/2000)*$L$2+(Tabela1[[#This Row],[days]]/2000+0.75)*(IF(Tabela1[[#This Row],[real]]&gt;Tabela1[[#This Row],[AV2]],0.4*Tabela1[[#This Row],[real]]+0.6*Tabela1[[#This Row],[AV2]],Tabela1[[#This Row],[AV2]]))</f>
        <v>2.9665496226527397</v>
      </c>
      <c r="S3076" s="42">
        <f>Tabela1[[#This Row],[real]]-Tabela1[[#This Row],[AV2]]</f>
        <v>-6.949339092359974E-2</v>
      </c>
      <c r="T3076" s="64">
        <f>Tabela1[[#This Row],[real]]/Tabela1[[#This Row],[AV2]]</f>
        <v>0.97657433727285592</v>
      </c>
      <c r="U3076" s="172">
        <v>42735</v>
      </c>
      <c r="V3076" s="191" t="s">
        <v>4664</v>
      </c>
    </row>
    <row r="3077" spans="1:22" x14ac:dyDescent="0.2">
      <c r="A3077" s="65">
        <v>181681</v>
      </c>
      <c r="B3077" s="65" t="s">
        <v>1241</v>
      </c>
      <c r="C3077" s="65" t="s">
        <v>1242</v>
      </c>
      <c r="D3077" s="39"/>
      <c r="E3077" s="41">
        <v>2.3416392585428962</v>
      </c>
      <c r="F3077" s="116">
        <v>2004</v>
      </c>
      <c r="G30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7" s="39"/>
      <c r="I3077" s="41">
        <v>0.48</v>
      </c>
      <c r="J3077" s="23">
        <f>(Tabela1[[#This Row],[real]]-1)^3/Tabela1[[#This Row],[Z]]*0.00002</f>
        <v>1.0062271519756212E-4</v>
      </c>
      <c r="K3077" s="66">
        <v>2123.6827494454296</v>
      </c>
      <c r="L3077" s="66">
        <v>3656.6972607693087</v>
      </c>
      <c r="M3077" s="67">
        <v>42409</v>
      </c>
      <c r="N3077" s="22">
        <f>IF(Tabela1[[#This Row],[Entry]]=$B$1,Tabela1[[#This Row],[real]],Tabela1[[#This Row],[L2]]/Tabela1[[#This Row],[days2]])</f>
        <v>2.4142494837751736</v>
      </c>
      <c r="O3077" s="42">
        <f>IF(Tabela1[[#This Row],[Entry]]=$B$1,Tabela1[[#This Row],[real]],Tabela1[[#This Row],[L]]/($B$1-Tabela1[[#This Row],[Entry]]))</f>
        <v>2.4264746255934364</v>
      </c>
      <c r="P3077" s="115">
        <v>879.64510864246586</v>
      </c>
      <c r="Q3077" s="43">
        <f>MIN(500,$B$1-Tabela1[[#This Row],[Entry]])</f>
        <v>500</v>
      </c>
      <c r="R3077" s="559">
        <f>(0.25-Tabela1[[#This Row],[days]]/2000)*$L$2+(Tabela1[[#This Row],[days]]/2000+0.75)*(IF(Tabela1[[#This Row],[real]]&gt;Tabela1[[#This Row],[AV2]],0.4*Tabela1[[#This Row],[real]]+0.6*Tabela1[[#This Row],[AV2]],Tabela1[[#This Row],[AV2]]))</f>
        <v>2.4142494837751736</v>
      </c>
      <c r="S3077" s="42">
        <f>Tabela1[[#This Row],[real]]-Tabela1[[#This Row],[AV2]]</f>
        <v>-7.2610225232277337E-2</v>
      </c>
      <c r="T3077" s="64">
        <f>Tabela1[[#This Row],[real]]/Tabela1[[#This Row],[AV2]]</f>
        <v>0.96992430744202274</v>
      </c>
      <c r="U3077" s="168">
        <v>42734</v>
      </c>
      <c r="V3077" s="191" t="s">
        <v>4257</v>
      </c>
    </row>
    <row r="3078" spans="1:22" x14ac:dyDescent="0.2">
      <c r="A3078" s="10">
        <v>20236</v>
      </c>
      <c r="B3078" s="10" t="s">
        <v>1668</v>
      </c>
      <c r="C3078" s="10" t="s">
        <v>1669</v>
      </c>
      <c r="E3078" s="21">
        <v>3.1471197848921215</v>
      </c>
      <c r="F3078" s="116">
        <v>2000</v>
      </c>
      <c r="G30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78" s="21">
        <v>0.69</v>
      </c>
      <c r="J3078" s="23">
        <f>(Tabela1[[#This Row],[real]]-1)^3/Tabela1[[#This Row],[Z]]*0.00002</f>
        <v>2.869126695643553E-4</v>
      </c>
      <c r="K3078" s="24">
        <v>2865.1870832693362</v>
      </c>
      <c r="L3078" s="66">
        <v>4922.1133745978686</v>
      </c>
      <c r="M3078" s="1">
        <v>42409</v>
      </c>
      <c r="N3078" s="22">
        <f>IF(Tabela1[[#This Row],[Entry]]=$B$1,Tabela1[[#This Row],[real]],Tabela1[[#This Row],[L2]]/Tabela1[[#This Row],[days2]])</f>
        <v>3.257207997997178</v>
      </c>
      <c r="O3078" s="22">
        <f>IF(Tabela1[[#This Row],[Entry]]=$B$1,Tabela1[[#This Row],[real]],Tabela1[[#This Row],[L]]/($B$1-Tabela1[[#This Row],[Entry]]))</f>
        <v>3.2661668046435759</v>
      </c>
      <c r="P3078" s="35">
        <v>879.64510864246586</v>
      </c>
      <c r="Q3078" s="3">
        <f>MIN(500,$B$1-Tabela1[[#This Row],[Entry]])</f>
        <v>500</v>
      </c>
      <c r="R3078" s="21">
        <f>(0.25-Tabela1[[#This Row],[days]]/2000)*$L$2+(Tabela1[[#This Row],[days]]/2000+0.75)*(IF(Tabela1[[#This Row],[real]]&gt;Tabela1[[#This Row],[AV2]],0.4*Tabela1[[#This Row],[real]]+0.6*Tabela1[[#This Row],[AV2]],Tabela1[[#This Row],[AV2]]))</f>
        <v>3.257207997997178</v>
      </c>
      <c r="S3078" s="22">
        <f>Tabela1[[#This Row],[real]]-Tabela1[[#This Row],[AV2]]</f>
        <v>-0.11008821310505645</v>
      </c>
      <c r="T3078" s="47">
        <f>Tabela1[[#This Row],[real]]/Tabela1[[#This Row],[AV2]]</f>
        <v>0.96620166315054223</v>
      </c>
      <c r="U3078" s="168">
        <v>42733</v>
      </c>
      <c r="V3078" s="191" t="s">
        <v>4813</v>
      </c>
    </row>
    <row r="3079" spans="1:22" x14ac:dyDescent="0.2">
      <c r="A3079" s="65">
        <v>7187076</v>
      </c>
      <c r="B3079" s="65" t="s">
        <v>3337</v>
      </c>
      <c r="C3079" s="65" t="s">
        <v>3338</v>
      </c>
      <c r="D3079" s="39"/>
      <c r="E3079" s="41">
        <v>2.6061150813055538</v>
      </c>
      <c r="F3079" s="116">
        <v>2016</v>
      </c>
      <c r="G30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79" s="39"/>
      <c r="I3079" s="41">
        <v>0.36</v>
      </c>
      <c r="J3079" s="23">
        <f>(Tabela1[[#This Row],[real]]-1)^3/Tabela1[[#This Row],[Z]]*0.00002</f>
        <v>2.3017464140824104E-4</v>
      </c>
      <c r="K3079" s="66">
        <v>2023.8159608839085</v>
      </c>
      <c r="L3079" s="66">
        <v>3326.0790985722128</v>
      </c>
      <c r="M3079" s="67">
        <v>42732</v>
      </c>
      <c r="N3079" s="22">
        <f>IF(Tabela1[[#This Row],[Entry]]=$B$1,Tabela1[[#This Row],[real]],Tabela1[[#This Row],[L2]]/Tabela1[[#This Row],[days2]])</f>
        <v>2.7740606213273762</v>
      </c>
      <c r="O3079" s="42">
        <f>IF(Tabela1[[#This Row],[Entry]]=$B$1,Tabela1[[#This Row],[real]],Tabela1[[#This Row],[L]]/($B$1-Tabela1[[#This Row],[Entry]]))</f>
        <v>2.8091884278481527</v>
      </c>
      <c r="P3079" s="115">
        <v>729.55001247071561</v>
      </c>
      <c r="Q3079" s="43">
        <f>MIN(500,$B$1-Tabela1[[#This Row],[Entry]])</f>
        <v>500</v>
      </c>
      <c r="R3079" s="559">
        <f>(0.25-Tabela1[[#This Row],[days]]/2000)*$L$2+(Tabela1[[#This Row],[days]]/2000+0.75)*(IF(Tabela1[[#This Row],[real]]&gt;Tabela1[[#This Row],[AV2]],0.4*Tabela1[[#This Row],[real]]+0.6*Tabela1[[#This Row],[AV2]],Tabela1[[#This Row],[AV2]]))</f>
        <v>2.7740606213273762</v>
      </c>
      <c r="S3079" s="42">
        <f>Tabela1[[#This Row],[real]]-Tabela1[[#This Row],[AV2]]</f>
        <v>-0.16794554002182238</v>
      </c>
      <c r="T3079" s="64">
        <f>Tabela1[[#This Row],[real]]/Tabela1[[#This Row],[AV2]]</f>
        <v>0.93945859051145708</v>
      </c>
      <c r="U3079" s="168">
        <v>42732</v>
      </c>
      <c r="V3079" s="191" t="s">
        <v>3984</v>
      </c>
    </row>
    <row r="3080" spans="1:22" x14ac:dyDescent="0.2">
      <c r="A3080" s="10">
        <v>1435793</v>
      </c>
      <c r="B3080" s="10" t="s">
        <v>1217</v>
      </c>
      <c r="C3080" s="10" t="s">
        <v>2463</v>
      </c>
      <c r="E3080" s="21">
        <v>2.8232849024919386</v>
      </c>
      <c r="F3080" s="116">
        <v>2008</v>
      </c>
      <c r="G30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80" s="21">
        <v>0.49</v>
      </c>
      <c r="J3080" s="23">
        <f>(Tabela1[[#This Row],[real]]-1)^3/Tabela1[[#This Row],[Z]]*0.00002</f>
        <v>2.473987626563116E-4</v>
      </c>
      <c r="K3080" s="24">
        <v>2542.4621385442138</v>
      </c>
      <c r="L3080" s="66">
        <v>4356.6159856649356</v>
      </c>
      <c r="M3080" s="1">
        <v>42409</v>
      </c>
      <c r="N3080" s="22">
        <f>IF(Tabela1[[#This Row],[Entry]]=$B$1,Tabela1[[#This Row],[real]],Tabela1[[#This Row],[L2]]/Tabela1[[#This Row],[days2]])</f>
        <v>2.8903271484882485</v>
      </c>
      <c r="O3080" s="22">
        <f>IF(Tabela1[[#This Row],[Entry]]=$B$1,Tabela1[[#This Row],[real]],Tabela1[[#This Row],[L]]/($B$1-Tabela1[[#This Row],[Entry]]))</f>
        <v>2.8909196985168784</v>
      </c>
      <c r="P3080" s="35">
        <v>879.64510864246586</v>
      </c>
      <c r="Q3080" s="3">
        <f>MIN(500,$B$1-Tabela1[[#This Row],[Entry]])</f>
        <v>500</v>
      </c>
      <c r="R3080" s="21">
        <f>(0.25-Tabela1[[#This Row],[days]]/2000)*$L$2+(Tabela1[[#This Row],[days]]/2000+0.75)*(IF(Tabela1[[#This Row],[real]]&gt;Tabela1[[#This Row],[AV2]],0.4*Tabela1[[#This Row],[real]]+0.6*Tabela1[[#This Row],[AV2]],Tabela1[[#This Row],[AV2]]))</f>
        <v>2.8903271484882485</v>
      </c>
      <c r="S3080" s="22">
        <f>Tabela1[[#This Row],[real]]-Tabela1[[#This Row],[AV2]]</f>
        <v>-6.7042245996309813E-2</v>
      </c>
      <c r="T3080" s="47">
        <f>Tabela1[[#This Row],[real]]/Tabela1[[#This Row],[AV2]]</f>
        <v>0.97680461672604246</v>
      </c>
      <c r="U3080" s="172">
        <v>42732</v>
      </c>
      <c r="V3080" s="191" t="s">
        <v>4598</v>
      </c>
    </row>
    <row r="3081" spans="1:22" x14ac:dyDescent="0.2">
      <c r="A3081" s="65">
        <v>3766646</v>
      </c>
      <c r="B3081" s="65" t="s">
        <v>2770</v>
      </c>
      <c r="C3081" s="65" t="s">
        <v>2770</v>
      </c>
      <c r="D3081" s="39"/>
      <c r="E3081" s="41">
        <v>2.5586254444081469</v>
      </c>
      <c r="F3081" s="116">
        <v>2012</v>
      </c>
      <c r="G30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1" s="39"/>
      <c r="I3081" s="41">
        <v>0.48999999999999988</v>
      </c>
      <c r="J3081" s="23">
        <f>(Tabela1[[#This Row],[real]]-1)^3/Tabela1[[#This Row],[Z]]*0.00002</f>
        <v>1.5454650956507355E-4</v>
      </c>
      <c r="K3081" s="66">
        <v>2306.5269419650294</v>
      </c>
      <c r="L3081" s="66">
        <v>3961.062323834612</v>
      </c>
      <c r="M3081" s="67">
        <v>42409</v>
      </c>
      <c r="N3081" s="22">
        <f>IF(Tabela1[[#This Row],[Entry]]=$B$1,Tabela1[[#This Row],[real]],Tabela1[[#This Row],[L2]]/Tabela1[[#This Row],[days2]])</f>
        <v>2.6221108027584377</v>
      </c>
      <c r="O3081" s="42">
        <f>IF(Tabela1[[#This Row],[Entry]]=$B$1,Tabela1[[#This Row],[real]],Tabela1[[#This Row],[L]]/($B$1-Tabela1[[#This Row],[Entry]]))</f>
        <v>2.6284421525113548</v>
      </c>
      <c r="P3081" s="115">
        <v>879.64510864246586</v>
      </c>
      <c r="Q3081" s="43">
        <f>MIN(500,$B$1-Tabela1[[#This Row],[Entry]])</f>
        <v>500</v>
      </c>
      <c r="R308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2.6221108027584377</v>
      </c>
      <c r="S3081" s="42">
        <f>Tabela1[[#This Row],[real]]-Tabela1[[#This Row],[AV2]]</f>
        <v>-6.3485358350290788E-2</v>
      </c>
      <c r="T3081" s="64">
        <f>Tabela1[[#This Row],[real]]/Tabela1[[#This Row],[AV2]]</f>
        <v>0.97578845322497254</v>
      </c>
      <c r="U3081" s="168">
        <v>42731</v>
      </c>
      <c r="V3081" s="191" t="s">
        <v>4257</v>
      </c>
    </row>
    <row r="3082" spans="1:22" x14ac:dyDescent="0.2">
      <c r="A3082" s="65">
        <v>497</v>
      </c>
      <c r="B3082" s="65" t="s">
        <v>812</v>
      </c>
      <c r="C3082" s="65" t="s">
        <v>1082</v>
      </c>
      <c r="D3082" s="39"/>
      <c r="E3082" s="41">
        <v>2.8836398573309396</v>
      </c>
      <c r="F3082" s="116">
        <v>1981</v>
      </c>
      <c r="G30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2" s="39"/>
      <c r="I3082" s="41">
        <v>0.45999999999999996</v>
      </c>
      <c r="J3082" s="23">
        <f>(Tabela1[[#This Row],[real]]-1)^3/Tabela1[[#This Row],[Z]]*0.00002</f>
        <v>2.9058003936350136E-4</v>
      </c>
      <c r="K3082" s="66">
        <v>2606.5795884484505</v>
      </c>
      <c r="L3082" s="66">
        <v>4466.6267824264814</v>
      </c>
      <c r="M3082" s="67">
        <v>42409</v>
      </c>
      <c r="N3082" s="22">
        <f>IF(Tabela1[[#This Row],[Entry]]=$B$1,Tabela1[[#This Row],[real]],Tabela1[[#This Row],[L2]]/Tabela1[[#This Row],[days2]])</f>
        <v>2.9632172825596896</v>
      </c>
      <c r="O3082" s="42">
        <f>IF(Tabela1[[#This Row],[Entry]]=$B$1,Tabela1[[#This Row],[real]],Tabela1[[#This Row],[L]]/($B$1-Tabela1[[#This Row],[Entry]]))</f>
        <v>2.9639195636539357</v>
      </c>
      <c r="P3082" s="115">
        <v>879.64510864246586</v>
      </c>
      <c r="Q3082" s="43">
        <f>MIN(500,$B$1-Tabela1[[#This Row],[Entry]])</f>
        <v>500</v>
      </c>
      <c r="R3082" s="41">
        <f>(0.25-Tabela1[[#This Row],[days]]/2000)*$L$2+(Tabela1[[#This Row],[days]]/2000+0.75)*(IF(Tabela1[[#This Row],[real]]&gt;Tabela1[[#This Row],[AV2]],0.4*Tabela1[[#This Row],[real]]+0.6*Tabela1[[#This Row],[AV2]],Tabela1[[#This Row],[AV2]]))</f>
        <v>2.9632172825596896</v>
      </c>
      <c r="S3082" s="42">
        <f>Tabela1[[#This Row],[real]]-Tabela1[[#This Row],[AV2]]</f>
        <v>-7.9577425228749998E-2</v>
      </c>
      <c r="T3082" s="64">
        <f>Tabela1[[#This Row],[real]]/Tabela1[[#This Row],[AV2]]</f>
        <v>0.97314492403337727</v>
      </c>
      <c r="U3082" s="168">
        <v>42731</v>
      </c>
      <c r="V3082" s="191" t="s">
        <v>4460</v>
      </c>
    </row>
    <row r="3083" spans="1:22" x14ac:dyDescent="0.2">
      <c r="A3083" s="65">
        <v>3407464</v>
      </c>
      <c r="B3083" s="65" t="s">
        <v>2036</v>
      </c>
      <c r="C3083" s="65" t="s">
        <v>2037</v>
      </c>
      <c r="D3083" s="39"/>
      <c r="E3083" s="41">
        <v>2.321446571114969</v>
      </c>
      <c r="F3083" s="116">
        <v>2011</v>
      </c>
      <c r="G30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3" s="39"/>
      <c r="I3083" s="41">
        <v>0.45999999999999996</v>
      </c>
      <c r="J3083" s="23">
        <f>(Tabela1[[#This Row],[real]]-1)^3/Tabela1[[#This Row],[Z]]*0.00002</f>
        <v>1.0032773070123729E-4</v>
      </c>
      <c r="K3083" s="66">
        <v>2111.4998275234948</v>
      </c>
      <c r="L3083" s="66">
        <v>3638.20125219181</v>
      </c>
      <c r="M3083" s="67">
        <v>42409</v>
      </c>
      <c r="N3083" s="22">
        <f>IF(Tabela1[[#This Row],[Entry]]=$B$1,Tabela1[[#This Row],[real]],Tabela1[[#This Row],[L2]]/Tabela1[[#This Row],[days2]])</f>
        <v>2.4003996688870575</v>
      </c>
      <c r="O3083" s="42">
        <f>IF(Tabela1[[#This Row],[Entry]]=$B$1,Tabela1[[#This Row],[real]],Tabela1[[#This Row],[L]]/($B$1-Tabela1[[#This Row],[Entry]]))</f>
        <v>2.4142012290589316</v>
      </c>
      <c r="P3083" s="115">
        <v>879.64510864246586</v>
      </c>
      <c r="Q3083" s="43">
        <f>MIN(500,$B$1-Tabela1[[#This Row],[Entry]])</f>
        <v>500</v>
      </c>
      <c r="R3083" s="559">
        <f>(0.25-Tabela1[[#This Row],[days]]/2000)*$L$2+(Tabela1[[#This Row],[days]]/2000+0.75)*(IF(Tabela1[[#This Row],[real]]&gt;Tabela1[[#This Row],[AV2]],0.4*Tabela1[[#This Row],[real]]+0.6*Tabela1[[#This Row],[AV2]],Tabela1[[#This Row],[AV2]]))</f>
        <v>2.4003996688870575</v>
      </c>
      <c r="S3083" s="42">
        <f>Tabela1[[#This Row],[real]]-Tabela1[[#This Row],[AV2]]</f>
        <v>-7.8953097772088476E-2</v>
      </c>
      <c r="T3083" s="64">
        <f>Tabela1[[#This Row],[real]]/Tabela1[[#This Row],[AV2]]</f>
        <v>0.96710835333155376</v>
      </c>
      <c r="U3083" s="172">
        <v>42730</v>
      </c>
      <c r="V3083" s="191" t="s">
        <v>5219</v>
      </c>
    </row>
    <row r="3084" spans="1:22" x14ac:dyDescent="0.2">
      <c r="A3084" s="65">
        <v>662843</v>
      </c>
      <c r="B3084" s="65" t="s">
        <v>2042</v>
      </c>
      <c r="C3084" s="65" t="s">
        <v>2043</v>
      </c>
      <c r="D3084" s="39"/>
      <c r="E3084" s="41">
        <v>2.3357600879261344</v>
      </c>
      <c r="F3084" s="116">
        <v>2006</v>
      </c>
      <c r="G30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4" s="39"/>
      <c r="I3084" s="41">
        <v>0.49</v>
      </c>
      <c r="J3084" s="23">
        <f>(Tabela1[[#This Row],[real]]-1)^3/Tabela1[[#This Row],[Z]]*0.00002</f>
        <v>9.7279046219383018E-5</v>
      </c>
      <c r="K3084" s="66">
        <v>2120.5652040511513</v>
      </c>
      <c r="L3084" s="66">
        <v>3652.4583940446519</v>
      </c>
      <c r="M3084" s="67">
        <v>42409</v>
      </c>
      <c r="N3084" s="22">
        <f>IF(Tabela1[[#This Row],[Entry]]=$B$1,Tabela1[[#This Row],[real]],Tabela1[[#This Row],[L2]]/Tabela1[[#This Row],[days2]])</f>
        <v>2.4107053892720058</v>
      </c>
      <c r="O3084" s="42">
        <f>IF(Tabela1[[#This Row],[Entry]]=$B$1,Tabela1[[#This Row],[real]],Tabela1[[#This Row],[L]]/($B$1-Tabela1[[#This Row],[Entry]]))</f>
        <v>2.4236618407728279</v>
      </c>
      <c r="P3084" s="115">
        <v>879.64510864246586</v>
      </c>
      <c r="Q3084" s="43">
        <f>MIN(500,$B$1-Tabela1[[#This Row],[Entry]])</f>
        <v>500</v>
      </c>
      <c r="R3084" s="559">
        <f>(0.25-Tabela1[[#This Row],[days]]/2000)*$L$2+(Tabela1[[#This Row],[days]]/2000+0.75)*(IF(Tabela1[[#This Row],[real]]&gt;Tabela1[[#This Row],[AV2]],0.4*Tabela1[[#This Row],[real]]+0.6*Tabela1[[#This Row],[AV2]],Tabela1[[#This Row],[AV2]]))</f>
        <v>2.4107053892720058</v>
      </c>
      <c r="S3084" s="42">
        <f>Tabela1[[#This Row],[real]]-Tabela1[[#This Row],[AV2]]</f>
        <v>-7.4945301345871407E-2</v>
      </c>
      <c r="T3084" s="64">
        <f>Tabela1[[#This Row],[real]]/Tabela1[[#This Row],[AV2]]</f>
        <v>0.96891146397258288</v>
      </c>
      <c r="U3084" s="172">
        <v>42730</v>
      </c>
      <c r="V3084" s="191" t="s">
        <v>4624</v>
      </c>
    </row>
    <row r="3085" spans="1:22" x14ac:dyDescent="0.2">
      <c r="A3085" s="65">
        <v>172800</v>
      </c>
      <c r="B3085" s="65" t="s">
        <v>2356</v>
      </c>
      <c r="C3085" s="65" t="s">
        <v>2027</v>
      </c>
      <c r="D3085" s="39"/>
      <c r="E3085" s="41">
        <v>2.6163579272199682</v>
      </c>
      <c r="F3085" s="116">
        <v>2004</v>
      </c>
      <c r="G30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5" s="39"/>
      <c r="I3085" s="41">
        <v>0.48</v>
      </c>
      <c r="J3085" s="23">
        <f>(Tabela1[[#This Row],[real]]-1)^3/Tabela1[[#This Row],[Z]]*0.00002</f>
        <v>1.7595490211211537E-4</v>
      </c>
      <c r="K3085" s="66">
        <v>2359.8897498199617</v>
      </c>
      <c r="L3085" s="66">
        <v>4051.1523649921633</v>
      </c>
      <c r="M3085" s="67">
        <v>42409</v>
      </c>
      <c r="N3085" s="22">
        <f>IF(Tabela1[[#This Row],[Entry]]=$B$1,Tabela1[[#This Row],[real]],Tabela1[[#This Row],[L2]]/Tabela1[[#This Row],[days2]])</f>
        <v>2.682774822066504</v>
      </c>
      <c r="O3085" s="42">
        <f>IF(Tabela1[[#This Row],[Entry]]=$B$1,Tabela1[[#This Row],[real]],Tabela1[[#This Row],[L]]/($B$1-Tabela1[[#This Row],[Entry]]))</f>
        <v>2.6882232017200818</v>
      </c>
      <c r="P3085" s="115">
        <v>879.64510864246586</v>
      </c>
      <c r="Q3085" s="43">
        <f>MIN(500,$B$1-Tabela1[[#This Row],[Entry]])</f>
        <v>500</v>
      </c>
      <c r="R3085" s="559">
        <f>(0.25-Tabela1[[#This Row],[days]]/2000)*$L$2+(Tabela1[[#This Row],[days]]/2000+0.75)*(IF(Tabela1[[#This Row],[real]]&gt;Tabela1[[#This Row],[AV2]],0.4*Tabela1[[#This Row],[real]]+0.6*Tabela1[[#This Row],[AV2]],Tabela1[[#This Row],[AV2]]))</f>
        <v>2.682774822066504</v>
      </c>
      <c r="S3085" s="42">
        <f>Tabela1[[#This Row],[real]]-Tabela1[[#This Row],[AV2]]</f>
        <v>-6.641689484653579E-2</v>
      </c>
      <c r="T3085" s="64">
        <f>Tabela1[[#This Row],[real]]/Tabela1[[#This Row],[AV2]]</f>
        <v>0.97524320926965624</v>
      </c>
      <c r="U3085" s="168">
        <v>42730</v>
      </c>
      <c r="V3085" s="191" t="s">
        <v>5193</v>
      </c>
    </row>
    <row r="3086" spans="1:22" x14ac:dyDescent="0.2">
      <c r="A3086" s="65">
        <v>3175296</v>
      </c>
      <c r="B3086" s="65" t="s">
        <v>2137</v>
      </c>
      <c r="C3086" s="65" t="s">
        <v>2138</v>
      </c>
      <c r="D3086" s="39"/>
      <c r="E3086" s="41">
        <v>2.7892823875702843</v>
      </c>
      <c r="F3086" s="116">
        <v>2010</v>
      </c>
      <c r="G30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6" s="39"/>
      <c r="I3086" s="41">
        <v>0.43999999999999995</v>
      </c>
      <c r="J3086" s="23">
        <f>(Tabela1[[#This Row],[real]]-1)^3/Tabela1[[#This Row],[Z]]*0.00002</f>
        <v>2.6038381177492299E-4</v>
      </c>
      <c r="K3086" s="66">
        <v>2521.4971813160041</v>
      </c>
      <c r="L3086" s="66">
        <v>4323.881882454335</v>
      </c>
      <c r="M3086" s="67">
        <v>42409</v>
      </c>
      <c r="N3086" s="22">
        <f>IF(Tabela1[[#This Row],[Entry]]=$B$1,Tabela1[[#This Row],[real]],Tabela1[[#This Row],[L2]]/Tabela1[[#This Row],[days2]])</f>
        <v>2.866493721777601</v>
      </c>
      <c r="O3086" s="42">
        <f>IF(Tabela1[[#This Row],[Entry]]=$B$1,Tabela1[[#This Row],[real]],Tabela1[[#This Row],[L]]/($B$1-Tabela1[[#This Row],[Entry]]))</f>
        <v>2.8691983294322063</v>
      </c>
      <c r="P3086" s="115">
        <v>879.64510864246586</v>
      </c>
      <c r="Q3086" s="43">
        <f>MIN(500,$B$1-Tabela1[[#This Row],[Entry]])</f>
        <v>500</v>
      </c>
      <c r="R3086" s="41">
        <f>(0.25-Tabela1[[#This Row],[days]]/2000)*$L$2+(Tabela1[[#This Row],[days]]/2000+0.75)*(IF(Tabela1[[#This Row],[real]]&gt;Tabela1[[#This Row],[AV2]],0.4*Tabela1[[#This Row],[real]]+0.6*Tabela1[[#This Row],[AV2]],Tabela1[[#This Row],[AV2]]))</f>
        <v>2.866493721777601</v>
      </c>
      <c r="S3086" s="42">
        <f>Tabela1[[#This Row],[real]]-Tabela1[[#This Row],[AV2]]</f>
        <v>-7.7211334207316629E-2</v>
      </c>
      <c r="T3086" s="64">
        <f>Tabela1[[#This Row],[real]]/Tabela1[[#This Row],[AV2]]</f>
        <v>0.97306418862154864</v>
      </c>
      <c r="U3086" s="168">
        <v>42730</v>
      </c>
      <c r="V3086" s="191" t="s">
        <v>5171</v>
      </c>
    </row>
    <row r="3087" spans="1:22" x14ac:dyDescent="0.2">
      <c r="A3087" s="65">
        <v>83541</v>
      </c>
      <c r="B3087" s="65" t="s">
        <v>2112</v>
      </c>
      <c r="C3087" s="65" t="s">
        <v>2112</v>
      </c>
      <c r="D3087" s="39"/>
      <c r="E3087" s="41">
        <v>2.8036515901071724</v>
      </c>
      <c r="F3087" s="116">
        <v>2002</v>
      </c>
      <c r="G30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7" s="39"/>
      <c r="I3087" s="41">
        <v>0.49</v>
      </c>
      <c r="J3087" s="23">
        <f>(Tabela1[[#This Row],[real]]-1)^3/Tabela1[[#This Row],[Z]]*0.00002</f>
        <v>2.3949246974400403E-4</v>
      </c>
      <c r="K3087" s="66">
        <v>2527.9695720799532</v>
      </c>
      <c r="L3087" s="66">
        <v>4333.4538312838913</v>
      </c>
      <c r="M3087" s="67">
        <v>42409</v>
      </c>
      <c r="N3087" s="22">
        <f>IF(Tabela1[[#This Row],[Entry]]=$B$1,Tabela1[[#This Row],[real]],Tabela1[[#This Row],[L2]]/Tabela1[[#This Row],[days2]])</f>
        <v>2.8738516786403836</v>
      </c>
      <c r="O3087" s="42">
        <f>IF(Tabela1[[#This Row],[Entry]]=$B$1,Tabela1[[#This Row],[real]],Tabela1[[#This Row],[L]]/($B$1-Tabela1[[#This Row],[Entry]]))</f>
        <v>2.8755499875805515</v>
      </c>
      <c r="P3087" s="115">
        <v>879.64510864246586</v>
      </c>
      <c r="Q3087" s="43">
        <f>MIN(500,$B$1-Tabela1[[#This Row],[Entry]])</f>
        <v>500</v>
      </c>
      <c r="R3087" s="41">
        <f>(0.25-Tabela1[[#This Row],[days]]/2000)*$L$2+(Tabela1[[#This Row],[days]]/2000+0.75)*(IF(Tabela1[[#This Row],[real]]&gt;Tabela1[[#This Row],[AV2]],0.4*Tabela1[[#This Row],[real]]+0.6*Tabela1[[#This Row],[AV2]],Tabela1[[#This Row],[AV2]]))</f>
        <v>2.8738516786403836</v>
      </c>
      <c r="S3087" s="42">
        <f>Tabela1[[#This Row],[real]]-Tabela1[[#This Row],[AV2]]</f>
        <v>-7.0200088533211247E-2</v>
      </c>
      <c r="T3087" s="64">
        <f>Tabela1[[#This Row],[real]]/Tabela1[[#This Row],[AV2]]</f>
        <v>0.97557282129242562</v>
      </c>
      <c r="U3087" s="168">
        <v>42730</v>
      </c>
      <c r="V3087" s="191" t="s">
        <v>4056</v>
      </c>
    </row>
    <row r="3088" spans="1:22" x14ac:dyDescent="0.2">
      <c r="A3088" s="65">
        <v>392083</v>
      </c>
      <c r="B3088" s="65" t="s">
        <v>1662</v>
      </c>
      <c r="C3088" s="65" t="s">
        <v>2460</v>
      </c>
      <c r="D3088" s="39"/>
      <c r="E3088" s="41">
        <v>2.9024710644729499</v>
      </c>
      <c r="F3088" s="116">
        <v>2005</v>
      </c>
      <c r="G30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8" s="39"/>
      <c r="I3088" s="41">
        <v>0.67999999999999994</v>
      </c>
      <c r="J3088" s="23">
        <f>(Tabela1[[#This Row],[real]]-1)^3/Tabela1[[#This Row],[Z]]*0.00002</f>
        <v>2.0252342495413679E-4</v>
      </c>
      <c r="K3088" s="66">
        <v>2575.8369993559536</v>
      </c>
      <c r="L3088" s="66">
        <v>4402.810332166483</v>
      </c>
      <c r="M3088" s="67">
        <v>42409</v>
      </c>
      <c r="N3088" s="22">
        <f>IF(Tabela1[[#This Row],[Entry]]=$B$1,Tabela1[[#This Row],[real]],Tabela1[[#This Row],[L2]]/Tabela1[[#This Row],[days2]])</f>
        <v>2.9282684278562954</v>
      </c>
      <c r="O3088" s="42">
        <f>IF(Tabela1[[#This Row],[Entry]]=$B$1,Tabela1[[#This Row],[real]],Tabela1[[#This Row],[L]]/($B$1-Tabela1[[#This Row],[Entry]]))</f>
        <v>2.9215728813314419</v>
      </c>
      <c r="P3088" s="115">
        <v>879.64510864246586</v>
      </c>
      <c r="Q3088" s="43">
        <f>MIN(500,$B$1-Tabela1[[#This Row],[Entry]])</f>
        <v>500</v>
      </c>
      <c r="R3088" s="41">
        <f>(0.25-Tabela1[[#This Row],[days]]/2000)*$L$2+(Tabela1[[#This Row],[days]]/2000+0.75)*(IF(Tabela1[[#This Row],[real]]&gt;Tabela1[[#This Row],[AV2]],0.4*Tabela1[[#This Row],[real]]+0.6*Tabela1[[#This Row],[AV2]],Tabela1[[#This Row],[AV2]]))</f>
        <v>2.9282684278562954</v>
      </c>
      <c r="S3088" s="42">
        <f>Tabela1[[#This Row],[real]]-Tabela1[[#This Row],[AV2]]</f>
        <v>-2.5797363383345484E-2</v>
      </c>
      <c r="T3088" s="64">
        <f>Tabela1[[#This Row],[real]]/Tabela1[[#This Row],[AV2]]</f>
        <v>0.99119023271980877</v>
      </c>
      <c r="U3088" s="168">
        <v>42730</v>
      </c>
      <c r="V3088" s="191" t="s">
        <v>4670</v>
      </c>
    </row>
    <row r="3089" spans="1:22" x14ac:dyDescent="0.2">
      <c r="A3089" s="65">
        <v>460362</v>
      </c>
      <c r="B3089" s="65" t="s">
        <v>2462</v>
      </c>
      <c r="C3089" s="65" t="s">
        <v>2462</v>
      </c>
      <c r="D3089" s="39"/>
      <c r="E3089" s="41">
        <v>2.9187810428030208</v>
      </c>
      <c r="F3089" s="116">
        <v>2005</v>
      </c>
      <c r="G30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89" s="39"/>
      <c r="I3089" s="41">
        <v>0.66999999999999993</v>
      </c>
      <c r="J3089" s="23">
        <f>(Tabela1[[#This Row],[real]]-1)^3/Tabela1[[#This Row],[Z]]*0.00002</f>
        <v>2.1087808553105271E-4</v>
      </c>
      <c r="K3089" s="66">
        <v>2594.8953118810937</v>
      </c>
      <c r="L3089" s="66">
        <v>4436.3007529244132</v>
      </c>
      <c r="M3089" s="67">
        <v>42409</v>
      </c>
      <c r="N3089" s="22">
        <f>IF(Tabela1[[#This Row],[Entry]]=$B$1,Tabela1[[#This Row],[real]],Tabela1[[#This Row],[L2]]/Tabela1[[#This Row],[days2]])</f>
        <v>2.949934338730912</v>
      </c>
      <c r="O3089" s="42">
        <f>IF(Tabela1[[#This Row],[Entry]]=$B$1,Tabela1[[#This Row],[real]],Tabela1[[#This Row],[L]]/($B$1-Tabela1[[#This Row],[Entry]]))</f>
        <v>2.9437961200560139</v>
      </c>
      <c r="P3089" s="115">
        <v>879.64510864246586</v>
      </c>
      <c r="Q3089" s="43">
        <f>MIN(500,$B$1-Tabela1[[#This Row],[Entry]])</f>
        <v>500</v>
      </c>
      <c r="R3089" s="41">
        <f>(0.25-Tabela1[[#This Row],[days]]/2000)*$L$2+(Tabela1[[#This Row],[days]]/2000+0.75)*(IF(Tabela1[[#This Row],[real]]&gt;Tabela1[[#This Row],[AV2]],0.4*Tabela1[[#This Row],[real]]+0.6*Tabela1[[#This Row],[AV2]],Tabela1[[#This Row],[AV2]]))</f>
        <v>2.949934338730912</v>
      </c>
      <c r="S3089" s="42">
        <f>Tabela1[[#This Row],[real]]-Tabela1[[#This Row],[AV2]]</f>
        <v>-3.1153295927891289E-2</v>
      </c>
      <c r="T3089" s="64">
        <f>Tabela1[[#This Row],[real]]/Tabela1[[#This Row],[AV2]]</f>
        <v>0.98943932564231452</v>
      </c>
      <c r="U3089" s="172">
        <v>42730</v>
      </c>
      <c r="V3089" s="191" t="s">
        <v>4004</v>
      </c>
    </row>
    <row r="3090" spans="1:22" x14ac:dyDescent="0.2">
      <c r="A3090" s="65">
        <v>57848</v>
      </c>
      <c r="B3090" s="65" t="s">
        <v>2495</v>
      </c>
      <c r="C3090" s="65" t="s">
        <v>2038</v>
      </c>
      <c r="D3090" s="39"/>
      <c r="E3090" s="41">
        <v>2.9931278787202431</v>
      </c>
      <c r="F3090" s="116">
        <v>2002</v>
      </c>
      <c r="G30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0" s="39"/>
      <c r="I3090" s="41">
        <v>0.66999999999999993</v>
      </c>
      <c r="J3090" s="23">
        <f>(Tabela1[[#This Row],[real]]-1)^3/Tabela1[[#This Row],[Z]]*0.00002</f>
        <v>2.3635276347477825E-4</v>
      </c>
      <c r="K3090" s="66">
        <v>2657.3432191532356</v>
      </c>
      <c r="L3090" s="66">
        <v>4539.9111107228737</v>
      </c>
      <c r="M3090" s="67">
        <v>42409</v>
      </c>
      <c r="N3090" s="22">
        <f>IF(Tabela1[[#This Row],[Entry]]=$B$1,Tabela1[[#This Row],[real]],Tabela1[[#This Row],[L2]]/Tabela1[[#This Row],[days2]])</f>
        <v>3.0209264998406535</v>
      </c>
      <c r="O3090" s="42">
        <f>IF(Tabela1[[#This Row],[Entry]]=$B$1,Tabela1[[#This Row],[real]],Tabela1[[#This Row],[L]]/($B$1-Tabela1[[#This Row],[Entry]]))</f>
        <v>3.0125488458678658</v>
      </c>
      <c r="P3090" s="115">
        <v>879.64510864246586</v>
      </c>
      <c r="Q3090" s="43">
        <f>MIN(500,$B$1-Tabela1[[#This Row],[Entry]])</f>
        <v>500</v>
      </c>
      <c r="R3090" s="41">
        <f>(0.25-Tabela1[[#This Row],[days]]/2000)*$L$2+(Tabela1[[#This Row],[days]]/2000+0.75)*(IF(Tabela1[[#This Row],[real]]&gt;Tabela1[[#This Row],[AV2]],0.4*Tabela1[[#This Row],[real]]+0.6*Tabela1[[#This Row],[AV2]],Tabela1[[#This Row],[AV2]]))</f>
        <v>3.0209264998406535</v>
      </c>
      <c r="S3090" s="42">
        <f>Tabela1[[#This Row],[real]]-Tabela1[[#This Row],[AV2]]</f>
        <v>-2.7798621120410427E-2</v>
      </c>
      <c r="T3090" s="64">
        <f>Tabela1[[#This Row],[real]]/Tabela1[[#This Row],[AV2]]</f>
        <v>0.99079798163845534</v>
      </c>
      <c r="U3090" s="172">
        <v>42730</v>
      </c>
      <c r="V3090" s="191" t="s">
        <v>4024</v>
      </c>
    </row>
    <row r="3091" spans="1:22" x14ac:dyDescent="0.2">
      <c r="A3091" s="65">
        <v>762667</v>
      </c>
      <c r="B3091" s="65" t="s">
        <v>628</v>
      </c>
      <c r="C3091" s="65" t="s">
        <v>629</v>
      </c>
      <c r="D3091" s="39"/>
      <c r="E3091" s="41">
        <v>2.7620843982902743</v>
      </c>
      <c r="F3091" s="116">
        <v>1984</v>
      </c>
      <c r="G309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1" s="39"/>
      <c r="I3091" s="41">
        <v>0.51999999999999991</v>
      </c>
      <c r="J3091" s="23">
        <f>(Tabela1[[#This Row],[real]]-1)^3/Tabela1[[#This Row],[Z]]*0.00002</f>
        <v>2.1042957098421882E-4</v>
      </c>
      <c r="K3091" s="66">
        <v>2603.9261066832364</v>
      </c>
      <c r="L3091" s="66">
        <v>4516.1181281107729</v>
      </c>
      <c r="M3091" s="67">
        <v>42409</v>
      </c>
      <c r="N3091" s="22">
        <f>IF(Tabela1[[#This Row],[Entry]]=$B$1,Tabela1[[#This Row],[real]],Tabela1[[#This Row],[L2]]/Tabela1[[#This Row],[days2]])</f>
        <v>2.9602007458460267</v>
      </c>
      <c r="O3091" s="42">
        <f>IF(Tabela1[[#This Row],[Entry]]=$B$1,Tabela1[[#This Row],[real]],Tabela1[[#This Row],[L]]/($B$1-Tabela1[[#This Row],[Entry]]))</f>
        <v>2.9967605362380709</v>
      </c>
      <c r="P3091" s="115">
        <v>879.64510864246586</v>
      </c>
      <c r="Q3091" s="43">
        <f>MIN(500,$B$1-Tabela1[[#This Row],[Entry]])</f>
        <v>500</v>
      </c>
      <c r="R3091" s="41">
        <f>(0.25-Tabela1[[#This Row],[days]]/2000)*$L$2+(Tabela1[[#This Row],[days]]/2000+0.75)*(IF(Tabela1[[#This Row],[real]]&gt;Tabela1[[#This Row],[AV2]],0.4*Tabela1[[#This Row],[real]]+0.6*Tabela1[[#This Row],[AV2]],Tabela1[[#This Row],[AV2]]))</f>
        <v>2.9602007458460267</v>
      </c>
      <c r="S3091" s="42">
        <f>Tabela1[[#This Row],[real]]-Tabela1[[#This Row],[AV2]]</f>
        <v>-0.19811634755575236</v>
      </c>
      <c r="T3091" s="64">
        <f>Tabela1[[#This Row],[real]]/Tabela1[[#This Row],[AV2]]</f>
        <v>0.93307334043687273</v>
      </c>
      <c r="U3091" s="168">
        <v>42729</v>
      </c>
      <c r="V3091" s="191" t="s">
        <v>4321</v>
      </c>
    </row>
    <row r="3092" spans="1:22" x14ac:dyDescent="0.2">
      <c r="A3092" s="10">
        <v>12817</v>
      </c>
      <c r="B3092" s="10" t="s">
        <v>2357</v>
      </c>
      <c r="C3092" s="10" t="s">
        <v>2359</v>
      </c>
      <c r="E3092" s="21">
        <v>2.8278292754313461</v>
      </c>
      <c r="F3092" s="116">
        <v>1981</v>
      </c>
      <c r="G309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92" s="21">
        <v>0.5</v>
      </c>
      <c r="J3092" s="23">
        <f>(Tabela1[[#This Row],[real]]-1)^3/Tabela1[[#This Row],[Z]]*0.00002</f>
        <v>2.4426816961501768E-4</v>
      </c>
      <c r="K3092" s="24">
        <v>2664.247241985674</v>
      </c>
      <c r="L3092" s="66">
        <v>4617.7804072792014</v>
      </c>
      <c r="M3092" s="1">
        <v>42409</v>
      </c>
      <c r="N3092" s="22">
        <f>IF(Tabela1[[#This Row],[Entry]]=$B$1,Tabela1[[#This Row],[real]],Tabela1[[#This Row],[L2]]/Tabela1[[#This Row],[days2]])</f>
        <v>3.0287751455781295</v>
      </c>
      <c r="O3092" s="22">
        <f>IF(Tabela1[[#This Row],[Entry]]=$B$1,Tabela1[[#This Row],[real]],Tabela1[[#This Row],[L]]/($B$1-Tabela1[[#This Row],[Entry]]))</f>
        <v>3.0642205755004652</v>
      </c>
      <c r="P3092" s="35">
        <v>879.64510864246586</v>
      </c>
      <c r="Q3092" s="3">
        <f>MIN(500,$B$1-Tabela1[[#This Row],[Entry]])</f>
        <v>500</v>
      </c>
      <c r="R3092" s="21">
        <f>(0.25-Tabela1[[#This Row],[days]]/2000)*$L$2+(Tabela1[[#This Row],[days]]/2000+0.75)*(IF(Tabela1[[#This Row],[real]]&gt;Tabela1[[#This Row],[AV2]],0.4*Tabela1[[#This Row],[real]]+0.6*Tabela1[[#This Row],[AV2]],Tabela1[[#This Row],[AV2]]))</f>
        <v>3.0287751455781295</v>
      </c>
      <c r="S3092" s="22">
        <f>Tabela1[[#This Row],[real]]-Tabela1[[#This Row],[AV2]]</f>
        <v>-0.20094587014678345</v>
      </c>
      <c r="T3092" s="47">
        <f>Tabela1[[#This Row],[real]]/Tabela1[[#This Row],[AV2]]</f>
        <v>0.93365441127574123</v>
      </c>
      <c r="U3092" s="168">
        <v>42729</v>
      </c>
      <c r="V3092" s="191" t="s">
        <v>4945</v>
      </c>
    </row>
    <row r="3093" spans="1:22" x14ac:dyDescent="0.2">
      <c r="A3093" s="65">
        <v>1267786</v>
      </c>
      <c r="B3093" s="65" t="s">
        <v>1413</v>
      </c>
      <c r="C3093" s="65" t="s">
        <v>1414</v>
      </c>
      <c r="D3093" s="39"/>
      <c r="E3093" s="41">
        <v>2.9799917657041322</v>
      </c>
      <c r="F3093" s="116">
        <v>2008</v>
      </c>
      <c r="G309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3" s="39"/>
      <c r="I3093" s="41">
        <v>0.62999999999999989</v>
      </c>
      <c r="J3093" s="23">
        <f>(Tabela1[[#This Row],[real]]-1)^3/Tabela1[[#This Row],[Z]]*0.00002</f>
        <v>2.4642206841911726E-4</v>
      </c>
      <c r="K3093" s="66">
        <v>2733.5291777074103</v>
      </c>
      <c r="L3093" s="66">
        <v>4707.1749830000126</v>
      </c>
      <c r="M3093" s="67">
        <v>42409</v>
      </c>
      <c r="N3093" s="22">
        <f>IF(Tabela1[[#This Row],[Entry]]=$B$1,Tabela1[[#This Row],[real]],Tabela1[[#This Row],[L2]]/Tabela1[[#This Row],[days2]])</f>
        <v>3.1075363812640271</v>
      </c>
      <c r="O3093" s="42">
        <f>IF(Tabela1[[#This Row],[Entry]]=$B$1,Tabela1[[#This Row],[real]],Tabela1[[#This Row],[L]]/($B$1-Tabela1[[#This Row],[Entry]]))</f>
        <v>3.1235401347047196</v>
      </c>
      <c r="P3093" s="115">
        <v>879.64510864246586</v>
      </c>
      <c r="Q3093" s="43">
        <f>MIN(500,$B$1-Tabela1[[#This Row],[Entry]])</f>
        <v>500</v>
      </c>
      <c r="R3093" s="41">
        <f>(0.25-Tabela1[[#This Row],[days]]/2000)*$L$2+(Tabela1[[#This Row],[days]]/2000+0.75)*(IF(Tabela1[[#This Row],[real]]&gt;Tabela1[[#This Row],[AV2]],0.4*Tabela1[[#This Row],[real]]+0.6*Tabela1[[#This Row],[AV2]],Tabela1[[#This Row],[AV2]]))</f>
        <v>3.1075363812640271</v>
      </c>
      <c r="S3093" s="42">
        <f>Tabela1[[#This Row],[real]]-Tabela1[[#This Row],[AV2]]</f>
        <v>-0.12754461555989494</v>
      </c>
      <c r="T3093" s="64">
        <f>Tabela1[[#This Row],[real]]/Tabela1[[#This Row],[AV2]]</f>
        <v>0.95895635644722055</v>
      </c>
      <c r="U3093" s="172">
        <v>42729</v>
      </c>
      <c r="V3093" s="191" t="s">
        <v>4176</v>
      </c>
    </row>
    <row r="3094" spans="1:22" x14ac:dyDescent="0.2">
      <c r="A3094" s="10">
        <v>2631474</v>
      </c>
      <c r="B3094" s="10" t="s">
        <v>609</v>
      </c>
      <c r="C3094" s="10" t="s">
        <v>610</v>
      </c>
      <c r="E3094" s="21">
        <v>3.2703529489398302</v>
      </c>
      <c r="F3094" s="116">
        <v>2009</v>
      </c>
      <c r="G309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94" s="21">
        <v>0.69999999999999984</v>
      </c>
      <c r="J3094" s="23">
        <f>(Tabela1[[#This Row],[real]]-1)^3/Tabela1[[#This Row],[Z]]*0.00002</f>
        <v>3.3435828514748406E-4</v>
      </c>
      <c r="K3094" s="24">
        <v>3047.6708748575661</v>
      </c>
      <c r="L3094" s="66">
        <v>5262.623046227548</v>
      </c>
      <c r="M3094" s="1">
        <v>42409</v>
      </c>
      <c r="N3094" s="22">
        <f>IF(Tabela1[[#This Row],[Entry]]=$B$1,Tabela1[[#This Row],[real]],Tabela1[[#This Row],[L2]]/Tabela1[[#This Row],[days2]])</f>
        <v>3.4646596052366618</v>
      </c>
      <c r="O3094" s="22">
        <f>IF(Tabela1[[#This Row],[Entry]]=$B$1,Tabela1[[#This Row],[real]],Tabela1[[#This Row],[L]]/($B$1-Tabela1[[#This Row],[Entry]]))</f>
        <v>3.492118809706402</v>
      </c>
      <c r="P3094" s="35">
        <v>879.64510864246586</v>
      </c>
      <c r="Q3094" s="3">
        <f>MIN(500,$B$1-Tabela1[[#This Row],[Entry]])</f>
        <v>500</v>
      </c>
      <c r="R3094" s="21">
        <f>(0.25-Tabela1[[#This Row],[days]]/2000)*$L$2+(Tabela1[[#This Row],[days]]/2000+0.75)*(IF(Tabela1[[#This Row],[real]]&gt;Tabela1[[#This Row],[AV2]],0.4*Tabela1[[#This Row],[real]]+0.6*Tabela1[[#This Row],[AV2]],Tabela1[[#This Row],[AV2]]))</f>
        <v>3.4646596052366618</v>
      </c>
      <c r="S3094" s="22">
        <f>Tabela1[[#This Row],[real]]-Tabela1[[#This Row],[AV2]]</f>
        <v>-0.19430665629683164</v>
      </c>
      <c r="T3094" s="47">
        <f>Tabela1[[#This Row],[real]]/Tabela1[[#This Row],[AV2]]</f>
        <v>0.94391753348492113</v>
      </c>
      <c r="U3094" s="168">
        <v>42729</v>
      </c>
      <c r="V3094" s="191" t="s">
        <v>4559</v>
      </c>
    </row>
    <row r="3095" spans="1:22" x14ac:dyDescent="0.2">
      <c r="A3095" s="10">
        <v>30799</v>
      </c>
      <c r="B3095" s="10" t="s">
        <v>1407</v>
      </c>
      <c r="C3095" s="10" t="s">
        <v>1408</v>
      </c>
      <c r="E3095" s="21">
        <v>2.7041707297879221</v>
      </c>
      <c r="F3095" s="116">
        <v>1997</v>
      </c>
      <c r="G309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95" s="21">
        <v>0.61999999999999988</v>
      </c>
      <c r="J3095" s="23">
        <f>(Tabela1[[#This Row],[real]]-1)^3/Tabela1[[#This Row],[Z]]*0.00002</f>
        <v>1.5965319400789007E-4</v>
      </c>
      <c r="K3095" s="24">
        <v>2486.9325892112965</v>
      </c>
      <c r="L3095" s="66">
        <v>4292.6090096029202</v>
      </c>
      <c r="M3095" s="1">
        <v>42409</v>
      </c>
      <c r="N3095" s="22">
        <f>IF(Tabela1[[#This Row],[Entry]]=$B$1,Tabela1[[#This Row],[real]],Tabela1[[#This Row],[L2]]/Tabela1[[#This Row],[days2]])</f>
        <v>2.8271999295821892</v>
      </c>
      <c r="O3095" s="22">
        <f>IF(Tabela1[[#This Row],[Entry]]=$B$1,Tabela1[[#This Row],[real]],Tabela1[[#This Row],[L]]/($B$1-Tabela1[[#This Row],[Entry]]))</f>
        <v>2.8484465889866755</v>
      </c>
      <c r="P3095" s="35">
        <v>879.64510864246586</v>
      </c>
      <c r="Q3095" s="3">
        <f>MIN(500,$B$1-Tabela1[[#This Row],[Entry]])</f>
        <v>500</v>
      </c>
      <c r="R3095" s="21">
        <f>(0.25-Tabela1[[#This Row],[days]]/2000)*$L$2+(Tabela1[[#This Row],[days]]/2000+0.75)*(IF(Tabela1[[#This Row],[real]]&gt;Tabela1[[#This Row],[AV2]],0.4*Tabela1[[#This Row],[real]]+0.6*Tabela1[[#This Row],[AV2]],Tabela1[[#This Row],[AV2]]))</f>
        <v>2.8271999295821892</v>
      </c>
      <c r="S3095" s="22">
        <f>Tabela1[[#This Row],[real]]-Tabela1[[#This Row],[AV2]]</f>
        <v>-0.12302919979426719</v>
      </c>
      <c r="T3095" s="47">
        <f>Tabela1[[#This Row],[real]]/Tabela1[[#This Row],[AV2]]</f>
        <v>0.95648372847390073</v>
      </c>
      <c r="U3095" s="172">
        <v>42728</v>
      </c>
      <c r="V3095" s="191" t="s">
        <v>4856</v>
      </c>
    </row>
    <row r="3096" spans="1:22" x14ac:dyDescent="0.2">
      <c r="A3096" s="65">
        <v>236</v>
      </c>
      <c r="B3096" s="65" t="s">
        <v>2423</v>
      </c>
      <c r="C3096" s="65" t="s">
        <v>1395</v>
      </c>
      <c r="D3096" s="39"/>
      <c r="E3096" s="41">
        <v>2.9688293630688403</v>
      </c>
      <c r="F3096" s="116">
        <v>1979</v>
      </c>
      <c r="G309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6" s="39"/>
      <c r="I3096" s="41">
        <v>0.73999999999999988</v>
      </c>
      <c r="J3096" s="23">
        <f>(Tabela1[[#This Row],[real]]-1)^3/Tabela1[[#This Row],[Z]]*0.00002</f>
        <v>2.0626356007586846E-4</v>
      </c>
      <c r="K3096" s="66">
        <v>2700.0445290566613</v>
      </c>
      <c r="L3096" s="66">
        <v>4644.3290243283063</v>
      </c>
      <c r="M3096" s="67">
        <v>42409</v>
      </c>
      <c r="N3096" s="22">
        <f>IF(Tabela1[[#This Row],[Entry]]=$B$1,Tabela1[[#This Row],[real]],Tabela1[[#This Row],[L2]]/Tabela1[[#This Row],[days2]])</f>
        <v>3.0694702926542412</v>
      </c>
      <c r="O3096" s="42">
        <f>IF(Tabela1[[#This Row],[Entry]]=$B$1,Tabela1[[#This Row],[real]],Tabela1[[#This Row],[L]]/($B$1-Tabela1[[#This Row],[Entry]]))</f>
        <v>3.0818374414919085</v>
      </c>
      <c r="P3096" s="115">
        <v>879.64510864246586</v>
      </c>
      <c r="Q3096" s="43">
        <f>MIN(500,$B$1-Tabela1[[#This Row],[Entry]])</f>
        <v>500</v>
      </c>
      <c r="R3096" s="41">
        <f>(0.25-Tabela1[[#This Row],[days]]/2000)*$L$2+(Tabela1[[#This Row],[days]]/2000+0.75)*(IF(Tabela1[[#This Row],[real]]&gt;Tabela1[[#This Row],[AV2]],0.4*Tabela1[[#This Row],[real]]+0.6*Tabela1[[#This Row],[AV2]],Tabela1[[#This Row],[AV2]]))</f>
        <v>3.0694702926542412</v>
      </c>
      <c r="S3096" s="42">
        <f>Tabela1[[#This Row],[real]]-Tabela1[[#This Row],[AV2]]</f>
        <v>-0.10064092958540094</v>
      </c>
      <c r="T3096" s="64">
        <f>Tabela1[[#This Row],[real]]/Tabela1[[#This Row],[AV2]]</f>
        <v>0.96721228095080392</v>
      </c>
      <c r="U3096" s="168">
        <v>42726</v>
      </c>
      <c r="V3096" s="191" t="s">
        <v>4397</v>
      </c>
    </row>
    <row r="3097" spans="1:22" x14ac:dyDescent="0.2">
      <c r="A3097" s="10">
        <v>117799</v>
      </c>
      <c r="B3097" s="10" t="s">
        <v>542</v>
      </c>
      <c r="C3097" s="10" t="s">
        <v>543</v>
      </c>
      <c r="E3097" s="21">
        <v>3.1108068829459827</v>
      </c>
      <c r="F3097" s="116">
        <v>2004</v>
      </c>
      <c r="G309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097" s="21">
        <v>0.71999999999999986</v>
      </c>
      <c r="J3097" s="23">
        <f>(Tabela1[[#This Row],[real]]-1)^3/Tabela1[[#This Row],[Z]]*0.00002</f>
        <v>2.6124200256742004E-4</v>
      </c>
      <c r="K3097" s="24">
        <v>2899.8793503774878</v>
      </c>
      <c r="L3097" s="66">
        <v>5013.9169886980662</v>
      </c>
      <c r="M3097" s="1">
        <v>42409</v>
      </c>
      <c r="N3097" s="22">
        <f>IF(Tabela1[[#This Row],[Entry]]=$B$1,Tabela1[[#This Row],[real]],Tabela1[[#This Row],[L2]]/Tabela1[[#This Row],[days2]])</f>
        <v>3.2966469339581717</v>
      </c>
      <c r="O3097" s="22">
        <f>IF(Tabela1[[#This Row],[Entry]]=$B$1,Tabela1[[#This Row],[real]],Tabela1[[#This Row],[L]]/($B$1-Tabela1[[#This Row],[Entry]]))</f>
        <v>3.327084929461225</v>
      </c>
      <c r="P3097" s="35">
        <v>879.64510864246586</v>
      </c>
      <c r="Q3097" s="3">
        <f>MIN(500,$B$1-Tabela1[[#This Row],[Entry]])</f>
        <v>500</v>
      </c>
      <c r="R3097" s="21">
        <f>(0.25-Tabela1[[#This Row],[days]]/2000)*$L$2+(Tabela1[[#This Row],[days]]/2000+0.75)*(IF(Tabela1[[#This Row],[real]]&gt;Tabela1[[#This Row],[AV2]],0.4*Tabela1[[#This Row],[real]]+0.6*Tabela1[[#This Row],[AV2]],Tabela1[[#This Row],[AV2]]))</f>
        <v>3.2966469339581717</v>
      </c>
      <c r="S3097" s="22">
        <f>Tabela1[[#This Row],[real]]-Tabela1[[#This Row],[AV2]]</f>
        <v>-0.18584005101218892</v>
      </c>
      <c r="T3097" s="47">
        <f>Tabela1[[#This Row],[real]]/Tabela1[[#This Row],[AV2]]</f>
        <v>0.94362755407687615</v>
      </c>
      <c r="U3097" s="168">
        <v>42726</v>
      </c>
      <c r="V3097" s="191" t="s">
        <v>4679</v>
      </c>
    </row>
    <row r="3098" spans="1:22" x14ac:dyDescent="0.2">
      <c r="A3098" s="65">
        <v>7424095</v>
      </c>
      <c r="B3098" s="65" t="s">
        <v>70</v>
      </c>
      <c r="C3098" s="65" t="s">
        <v>3045</v>
      </c>
      <c r="D3098" s="39"/>
      <c r="E3098" s="41">
        <v>2.8844846463210549</v>
      </c>
      <c r="F3098" s="116">
        <v>2016</v>
      </c>
      <c r="G309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8" s="39"/>
      <c r="I3098" s="41">
        <v>0.43999999999999995</v>
      </c>
      <c r="J3098" s="23">
        <f>(Tabela1[[#This Row],[real]]-1)^3/Tabela1[[#This Row],[Z]]*0.00002</f>
        <v>3.0419714200198447E-4</v>
      </c>
      <c r="K3098" s="66">
        <v>2411.4368828931329</v>
      </c>
      <c r="L3098" s="66">
        <v>4045.1554706775587</v>
      </c>
      <c r="M3098" s="67">
        <v>42628</v>
      </c>
      <c r="N3098" s="22">
        <f>IF(Tabela1[[#This Row],[Entry]]=$B$1,Tabela1[[#This Row],[real]],Tabela1[[#This Row],[L2]]/Tabela1[[#This Row],[days2]])</f>
        <v>3.1000200063318331</v>
      </c>
      <c r="O3098" s="42">
        <f>IF(Tabela1[[#This Row],[Entry]]=$B$1,Tabela1[[#This Row],[real]],Tabela1[[#This Row],[L]]/($B$1-Tabela1[[#This Row],[Entry]]))</f>
        <v>3.1406486573583532</v>
      </c>
      <c r="P3098" s="115">
        <v>777.87784529381747</v>
      </c>
      <c r="Q3098" s="43">
        <f>MIN(500,$B$1-Tabela1[[#This Row],[Entry]])</f>
        <v>500</v>
      </c>
      <c r="R3098" s="41">
        <f>(0.25-Tabela1[[#This Row],[days]]/2000)*$L$2+(Tabela1[[#This Row],[days]]/2000+0.75)*(IF(Tabela1[[#This Row],[real]]&gt;Tabela1[[#This Row],[AV2]],0.4*Tabela1[[#This Row],[real]]+0.6*Tabela1[[#This Row],[AV2]],Tabela1[[#This Row],[AV2]]))</f>
        <v>3.1000200063318331</v>
      </c>
      <c r="S3098" s="42">
        <f>Tabela1[[#This Row],[real]]-Tabela1[[#This Row],[AV2]]</f>
        <v>-0.21553536001077811</v>
      </c>
      <c r="T3098" s="64">
        <f>Tabela1[[#This Row],[real]]/Tabela1[[#This Row],[AV2]]</f>
        <v>0.93047291321651338</v>
      </c>
      <c r="U3098" s="168">
        <v>42724</v>
      </c>
      <c r="V3098" s="191" t="s">
        <v>4048</v>
      </c>
    </row>
    <row r="3099" spans="1:22" x14ac:dyDescent="0.2">
      <c r="A3099" s="65">
        <v>6776499</v>
      </c>
      <c r="B3099" s="65" t="s">
        <v>3286</v>
      </c>
      <c r="C3099" s="65" t="s">
        <v>3287</v>
      </c>
      <c r="D3099" s="39"/>
      <c r="E3099" s="41">
        <v>2.5824697893030057</v>
      </c>
      <c r="F3099" s="116">
        <v>2016</v>
      </c>
      <c r="G309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099" s="39"/>
      <c r="I3099" s="41">
        <v>0.35</v>
      </c>
      <c r="J3099" s="23">
        <f>(Tabela1[[#This Row],[real]]-1)^3/Tabela1[[#This Row],[Z]]*0.00002</f>
        <v>2.26447867111203E-4</v>
      </c>
      <c r="K3099" s="66">
        <v>2030.4416733893731</v>
      </c>
      <c r="L3099" s="66">
        <v>3350.1242905863382</v>
      </c>
      <c r="M3099" s="67">
        <v>42713</v>
      </c>
      <c r="N3099" s="22">
        <f>IF(Tabela1[[#This Row],[Entry]]=$B$1,Tabela1[[#This Row],[real]],Tabela1[[#This Row],[L2]]/Tabela1[[#This Row],[days2]])</f>
        <v>2.7498632816302497</v>
      </c>
      <c r="O3099" s="42">
        <f>IF(Tabela1[[#This Row],[Entry]]=$B$1,Tabela1[[#This Row],[real]],Tabela1[[#This Row],[L]]/($B$1-Tabela1[[#This Row],[Entry]]))</f>
        <v>2.7848082216012786</v>
      </c>
      <c r="P3099" s="115">
        <v>738.379135774936</v>
      </c>
      <c r="Q3099" s="43">
        <f>MIN(500,$B$1-Tabela1[[#This Row],[Entry]])</f>
        <v>500</v>
      </c>
      <c r="R3099" s="559">
        <f>(0.25-Tabela1[[#This Row],[days]]/2000)*$L$2+(Tabela1[[#This Row],[days]]/2000+0.75)*(IF(Tabela1[[#This Row],[real]]&gt;Tabela1[[#This Row],[AV2]],0.4*Tabela1[[#This Row],[real]]+0.6*Tabela1[[#This Row],[AV2]],Tabela1[[#This Row],[AV2]]))</f>
        <v>2.7498632816302497</v>
      </c>
      <c r="S3099" s="42">
        <f>Tabela1[[#This Row],[real]]-Tabela1[[#This Row],[AV2]]</f>
        <v>-0.16739349232724399</v>
      </c>
      <c r="T3099" s="64">
        <f>Tabela1[[#This Row],[real]]/Tabela1[[#This Row],[AV2]]</f>
        <v>0.93912661278636178</v>
      </c>
      <c r="U3099" s="168">
        <v>42713</v>
      </c>
      <c r="V3099" s="191" t="s">
        <v>4053</v>
      </c>
    </row>
    <row r="3100" spans="1:22" x14ac:dyDescent="0.2">
      <c r="A3100" s="65">
        <v>154212</v>
      </c>
      <c r="B3100" s="65" t="s">
        <v>2175</v>
      </c>
      <c r="C3100" s="65" t="s">
        <v>2176</v>
      </c>
      <c r="D3100" s="39"/>
      <c r="E3100" s="41">
        <v>2.6966599677866556</v>
      </c>
      <c r="F3100" s="116">
        <v>1986</v>
      </c>
      <c r="G310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0" s="39"/>
      <c r="I3100" s="41">
        <v>0.47</v>
      </c>
      <c r="J3100" s="23">
        <f>(Tabela1[[#This Row],[real]]-1)^3/Tabela1[[#This Row],[Z]]*0.00002</f>
        <v>2.0783399055774351E-4</v>
      </c>
      <c r="K3100" s="66">
        <v>2511.0324408279726</v>
      </c>
      <c r="L3100" s="66">
        <v>4342.1588824124747</v>
      </c>
      <c r="M3100" s="67">
        <v>42409</v>
      </c>
      <c r="N3100" s="22">
        <f>IF(Tabela1[[#This Row],[Entry]]=$B$1,Tabela1[[#This Row],[real]],Tabela1[[#This Row],[L2]]/Tabela1[[#This Row],[days2]])</f>
        <v>2.8545971735160167</v>
      </c>
      <c r="O3100" s="42">
        <f>IF(Tabela1[[#This Row],[Entry]]=$B$1,Tabela1[[#This Row],[real]],Tabela1[[#This Row],[L]]/($B$1-Tabela1[[#This Row],[Entry]]))</f>
        <v>2.8813263984157098</v>
      </c>
      <c r="P3100" s="115">
        <v>879.64510864246586</v>
      </c>
      <c r="Q3100" s="43">
        <f>MIN(500,$B$1-Tabela1[[#This Row],[Entry]])</f>
        <v>500</v>
      </c>
      <c r="R3100" s="41">
        <f>(0.25-Tabela1[[#This Row],[days]]/2000)*$L$2+(Tabela1[[#This Row],[days]]/2000+0.75)*(IF(Tabela1[[#This Row],[real]]&gt;Tabela1[[#This Row],[AV2]],0.4*Tabela1[[#This Row],[real]]+0.6*Tabela1[[#This Row],[AV2]],Tabela1[[#This Row],[AV2]]))</f>
        <v>2.8545971735160167</v>
      </c>
      <c r="S3100" s="42">
        <f>Tabela1[[#This Row],[real]]-Tabela1[[#This Row],[AV2]]</f>
        <v>-0.1579372057293611</v>
      </c>
      <c r="T3100" s="64">
        <f>Tabela1[[#This Row],[real]]/Tabela1[[#This Row],[AV2]]</f>
        <v>0.944672681948035</v>
      </c>
      <c r="U3100" s="168">
        <v>42712</v>
      </c>
      <c r="V3100" s="191" t="s">
        <v>4517</v>
      </c>
    </row>
    <row r="3101" spans="1:22" x14ac:dyDescent="0.2">
      <c r="A3101" s="65">
        <v>4325277</v>
      </c>
      <c r="B3101" s="65" t="s">
        <v>1381</v>
      </c>
      <c r="C3101" s="65" t="s">
        <v>1382</v>
      </c>
      <c r="D3101" s="39"/>
      <c r="E3101" s="41">
        <v>2.8549628893425814</v>
      </c>
      <c r="F3101" s="116">
        <v>2012</v>
      </c>
      <c r="G310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1" s="39"/>
      <c r="I3101" s="41">
        <v>0.73999999999999988</v>
      </c>
      <c r="J3101" s="23">
        <f>(Tabela1[[#This Row],[real]]-1)^3/Tabela1[[#This Row],[Z]]*0.00002</f>
        <v>1.7250589963687142E-4</v>
      </c>
      <c r="K3101" s="66">
        <v>2606.2039492663089</v>
      </c>
      <c r="L3101" s="66">
        <v>4489.7847377117205</v>
      </c>
      <c r="M3101" s="67">
        <v>42409</v>
      </c>
      <c r="N3101" s="22">
        <f>IF(Tabela1[[#This Row],[Entry]]=$B$1,Tabela1[[#This Row],[real]],Tabela1[[#This Row],[L2]]/Tabela1[[#This Row],[days2]])</f>
        <v>2.9627902476356605</v>
      </c>
      <c r="O3101" s="42">
        <f>IF(Tabela1[[#This Row],[Entry]]=$B$1,Tabela1[[#This Row],[real]],Tabela1[[#This Row],[L]]/($B$1-Tabela1[[#This Row],[Entry]]))</f>
        <v>2.9792864881962311</v>
      </c>
      <c r="P3101" s="115">
        <v>879.64510864246586</v>
      </c>
      <c r="Q3101" s="43">
        <f>MIN(500,$B$1-Tabela1[[#This Row],[Entry]])</f>
        <v>500</v>
      </c>
      <c r="R3101" s="41">
        <f>(0.25-Tabela1[[#This Row],[days]]/2000)*$L$2+(Tabela1[[#This Row],[days]]/2000+0.75)*(IF(Tabela1[[#This Row],[real]]&gt;Tabela1[[#This Row],[AV2]],0.4*Tabela1[[#This Row],[real]]+0.6*Tabela1[[#This Row],[AV2]],Tabela1[[#This Row],[AV2]]))</f>
        <v>2.9627902476356605</v>
      </c>
      <c r="S3101" s="42">
        <f>Tabela1[[#This Row],[real]]-Tabela1[[#This Row],[AV2]]</f>
        <v>-0.1078273582930791</v>
      </c>
      <c r="T3101" s="64">
        <f>Tabela1[[#This Row],[real]]/Tabela1[[#This Row],[AV2]]</f>
        <v>0.96360614512649811</v>
      </c>
      <c r="U3101" s="168">
        <v>42712</v>
      </c>
      <c r="V3101" s="191" t="s">
        <v>5151</v>
      </c>
    </row>
    <row r="3102" spans="1:22" x14ac:dyDescent="0.2">
      <c r="A3102" s="65">
        <v>98467</v>
      </c>
      <c r="B3102" s="65" t="s">
        <v>2034</v>
      </c>
      <c r="C3102" s="65" t="s">
        <v>2321</v>
      </c>
      <c r="D3102" s="39"/>
      <c r="E3102" s="41">
        <v>2.8614996546410225</v>
      </c>
      <c r="F3102" s="116">
        <v>2003</v>
      </c>
      <c r="G310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2" s="39"/>
      <c r="I3102" s="41">
        <v>0.49</v>
      </c>
      <c r="J3102" s="23">
        <f>(Tabela1[[#This Row],[real]]-1)^3/Tabela1[[#This Row],[Z]]*0.00002</f>
        <v>2.6328298645633756E-4</v>
      </c>
      <c r="K3102" s="66">
        <v>2585.8286616610458</v>
      </c>
      <c r="L3102" s="66">
        <v>4434.1115643185512</v>
      </c>
      <c r="M3102" s="67">
        <v>42409</v>
      </c>
      <c r="N3102" s="22">
        <f>IF(Tabela1[[#This Row],[Entry]]=$B$1,Tabela1[[#This Row],[real]],Tabela1[[#This Row],[L2]]/Tabela1[[#This Row],[days2]])</f>
        <v>2.9396271703843042</v>
      </c>
      <c r="O3102" s="42">
        <f>IF(Tabela1[[#This Row],[Entry]]=$B$1,Tabela1[[#This Row],[real]],Tabela1[[#This Row],[L]]/($B$1-Tabela1[[#This Row],[Entry]]))</f>
        <v>2.9423434401582953</v>
      </c>
      <c r="P3102" s="115">
        <v>879.64510864246586</v>
      </c>
      <c r="Q3102" s="43">
        <f>MIN(500,$B$1-Tabela1[[#This Row],[Entry]])</f>
        <v>500</v>
      </c>
      <c r="R3102" s="41">
        <f>(0.25-Tabela1[[#This Row],[days]]/2000)*$L$2+(Tabela1[[#This Row],[days]]/2000+0.75)*(IF(Tabela1[[#This Row],[real]]&gt;Tabela1[[#This Row],[AV2]],0.4*Tabela1[[#This Row],[real]]+0.6*Tabela1[[#This Row],[AV2]],Tabela1[[#This Row],[AV2]]))</f>
        <v>2.9396271703843042</v>
      </c>
      <c r="S3102" s="42">
        <f>Tabela1[[#This Row],[real]]-Tabela1[[#This Row],[AV2]]</f>
        <v>-7.8127515743281695E-2</v>
      </c>
      <c r="T3102" s="64">
        <f>Tabela1[[#This Row],[real]]/Tabela1[[#This Row],[AV2]]</f>
        <v>0.97342264470461137</v>
      </c>
      <c r="U3102" s="172">
        <v>42712</v>
      </c>
      <c r="V3102" s="191" t="s">
        <v>4023</v>
      </c>
    </row>
    <row r="3103" spans="1:22" x14ac:dyDescent="0.2">
      <c r="A3103" s="65">
        <v>143</v>
      </c>
      <c r="B3103" s="65" t="s">
        <v>2058</v>
      </c>
      <c r="C3103" s="65" t="s">
        <v>2339</v>
      </c>
      <c r="D3103" s="39"/>
      <c r="E3103" s="41">
        <v>3.0476759522089329</v>
      </c>
      <c r="F3103" s="116">
        <v>1995</v>
      </c>
      <c r="G310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3" s="39"/>
      <c r="I3103" s="41">
        <v>0.61999999999999988</v>
      </c>
      <c r="J3103" s="23">
        <f>(Tabela1[[#This Row],[real]]-1)^3/Tabela1[[#This Row],[Z]]*0.00002</f>
        <v>2.7696315394483911E-4</v>
      </c>
      <c r="K3103" s="66">
        <v>2723.815708003382</v>
      </c>
      <c r="L3103" s="66">
        <v>4657.7669451583588</v>
      </c>
      <c r="M3103" s="67">
        <v>42409</v>
      </c>
      <c r="N3103" s="22">
        <f>IF(Tabela1[[#This Row],[Entry]]=$B$1,Tabela1[[#This Row],[real]],Tabela1[[#This Row],[L2]]/Tabela1[[#This Row],[days2]])</f>
        <v>3.0964938942330713</v>
      </c>
      <c r="O3103" s="42">
        <f>IF(Tabela1[[#This Row],[Entry]]=$B$1,Tabela1[[#This Row],[real]],Tabela1[[#This Row],[L]]/($B$1-Tabela1[[#This Row],[Entry]]))</f>
        <v>3.0907544427062765</v>
      </c>
      <c r="P3103" s="115">
        <v>879.64510864246586</v>
      </c>
      <c r="Q3103" s="43">
        <f>MIN(500,$B$1-Tabela1[[#This Row],[Entry]])</f>
        <v>500</v>
      </c>
      <c r="R3103" s="41">
        <f>(0.25-Tabela1[[#This Row],[days]]/2000)*$L$2+(Tabela1[[#This Row],[days]]/2000+0.75)*(IF(Tabela1[[#This Row],[real]]&gt;Tabela1[[#This Row],[AV2]],0.4*Tabela1[[#This Row],[real]]+0.6*Tabela1[[#This Row],[AV2]],Tabela1[[#This Row],[AV2]]))</f>
        <v>3.0964938942330713</v>
      </c>
      <c r="S3103" s="42">
        <f>Tabela1[[#This Row],[real]]-Tabela1[[#This Row],[AV2]]</f>
        <v>-4.8817942024138361E-2</v>
      </c>
      <c r="T3103" s="64">
        <f>Tabela1[[#This Row],[real]]/Tabela1[[#This Row],[AV2]]</f>
        <v>0.984234445895386</v>
      </c>
      <c r="U3103" s="168">
        <v>42712</v>
      </c>
      <c r="V3103" s="191" t="s">
        <v>4843</v>
      </c>
    </row>
    <row r="3104" spans="1:22" x14ac:dyDescent="0.2">
      <c r="A3104" s="65">
        <v>1754100</v>
      </c>
      <c r="B3104" s="65" t="s">
        <v>1833</v>
      </c>
      <c r="C3104" s="65" t="s">
        <v>1833</v>
      </c>
      <c r="D3104" s="39"/>
      <c r="E3104" s="41">
        <v>2.9772498153424727</v>
      </c>
      <c r="F3104" s="116">
        <v>1980</v>
      </c>
      <c r="G310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4" s="39"/>
      <c r="I3104" s="41">
        <v>0.52999999999999992</v>
      </c>
      <c r="J3104" s="23">
        <f>(Tabela1[[#This Row],[real]]-1)^3/Tabela1[[#This Row],[Z]]*0.00002</f>
        <v>2.9170156357312415E-4</v>
      </c>
      <c r="K3104" s="66">
        <v>2758.6864905880025</v>
      </c>
      <c r="L3104" s="66">
        <v>4757.4161225854186</v>
      </c>
      <c r="M3104" s="67">
        <v>42409</v>
      </c>
      <c r="N3104" s="22">
        <f>IF(Tabela1[[#This Row],[Entry]]=$B$1,Tabela1[[#This Row],[real]],Tabela1[[#This Row],[L2]]/Tabela1[[#This Row],[days2]])</f>
        <v>3.1361357705329755</v>
      </c>
      <c r="O3104" s="42">
        <f>IF(Tabela1[[#This Row],[Entry]]=$B$1,Tabela1[[#This Row],[real]],Tabela1[[#This Row],[L]]/($B$1-Tabela1[[#This Row],[Entry]]))</f>
        <v>3.1568786480327926</v>
      </c>
      <c r="P3104" s="115">
        <v>879.64510864246586</v>
      </c>
      <c r="Q3104" s="43">
        <f>MIN(500,$B$1-Tabela1[[#This Row],[Entry]])</f>
        <v>500</v>
      </c>
      <c r="R3104" s="41">
        <f>(0.25-Tabela1[[#This Row],[days]]/2000)*$L$2+(Tabela1[[#This Row],[days]]/2000+0.75)*(IF(Tabela1[[#This Row],[real]]&gt;Tabela1[[#This Row],[AV2]],0.4*Tabela1[[#This Row],[real]]+0.6*Tabela1[[#This Row],[AV2]],Tabela1[[#This Row],[AV2]]))</f>
        <v>3.1361357705329755</v>
      </c>
      <c r="S3104" s="42">
        <f>Tabela1[[#This Row],[real]]-Tabela1[[#This Row],[AV2]]</f>
        <v>-0.15888595519050286</v>
      </c>
      <c r="T3104" s="64">
        <f>Tabela1[[#This Row],[real]]/Tabela1[[#This Row],[AV2]]</f>
        <v>0.94933702912884388</v>
      </c>
      <c r="U3104" s="168">
        <v>42711</v>
      </c>
      <c r="V3104" s="191" t="s">
        <v>5057</v>
      </c>
    </row>
    <row r="3105" spans="1:22" x14ac:dyDescent="0.2">
      <c r="A3105" s="65">
        <v>460</v>
      </c>
      <c r="B3105" s="65" t="s">
        <v>495</v>
      </c>
      <c r="C3105" s="65" t="s">
        <v>495</v>
      </c>
      <c r="D3105" s="39"/>
      <c r="E3105" s="41">
        <v>3.1271639070442654</v>
      </c>
      <c r="F3105" s="116">
        <v>1979</v>
      </c>
      <c r="G310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5" s="39"/>
      <c r="I3105" s="41">
        <v>0.66999999999999993</v>
      </c>
      <c r="J3105" s="23">
        <f>(Tabela1[[#This Row],[real]]-1)^3/Tabela1[[#This Row],[Z]]*0.00002</f>
        <v>2.8731484072447999E-4</v>
      </c>
      <c r="K3105" s="66">
        <v>2917.1306167939301</v>
      </c>
      <c r="L3105" s="66">
        <v>5041.2465034434599</v>
      </c>
      <c r="M3105" s="67">
        <v>42409</v>
      </c>
      <c r="N3105" s="22">
        <f>IF(Tabela1[[#This Row],[Entry]]=$B$1,Tabela1[[#This Row],[real]],Tabela1[[#This Row],[L2]]/Tabela1[[#This Row],[days2]])</f>
        <v>3.3162585548800063</v>
      </c>
      <c r="O3105" s="42">
        <f>IF(Tabela1[[#This Row],[Entry]]=$B$1,Tabela1[[#This Row],[real]],Tabela1[[#This Row],[L]]/($B$1-Tabela1[[#This Row],[Entry]]))</f>
        <v>3.3452199757421766</v>
      </c>
      <c r="P3105" s="115">
        <v>879.64510864246586</v>
      </c>
      <c r="Q3105" s="43">
        <f>MIN(500,$B$1-Tabela1[[#This Row],[Entry]])</f>
        <v>500</v>
      </c>
      <c r="R3105" s="41">
        <f>(0.25-Tabela1[[#This Row],[days]]/2000)*$L$2+(Tabela1[[#This Row],[days]]/2000+0.75)*(IF(Tabela1[[#This Row],[real]]&gt;Tabela1[[#This Row],[AV2]],0.4*Tabela1[[#This Row],[real]]+0.6*Tabela1[[#This Row],[AV2]],Tabela1[[#This Row],[AV2]]))</f>
        <v>3.3162585548800063</v>
      </c>
      <c r="S3105" s="42">
        <f>Tabela1[[#This Row],[real]]-Tabela1[[#This Row],[AV2]]</f>
        <v>-0.18909464783574093</v>
      </c>
      <c r="T3105" s="64">
        <f>Tabela1[[#This Row],[real]]/Tabela1[[#This Row],[AV2]]</f>
        <v>0.94297952204074054</v>
      </c>
      <c r="U3105" s="168">
        <v>42711</v>
      </c>
      <c r="V3105" s="191" t="s">
        <v>4415</v>
      </c>
    </row>
    <row r="3106" spans="1:22" x14ac:dyDescent="0.2">
      <c r="A3106" s="65">
        <v>228858</v>
      </c>
      <c r="B3106" s="65" t="s">
        <v>1097</v>
      </c>
      <c r="C3106" s="65" t="s">
        <v>1098</v>
      </c>
      <c r="D3106" s="39"/>
      <c r="E3106" s="41">
        <v>2.9323022186530943</v>
      </c>
      <c r="F3106" s="116">
        <v>1999</v>
      </c>
      <c r="G310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6" s="39"/>
      <c r="I3106" s="41">
        <v>0.48</v>
      </c>
      <c r="J3106" s="23">
        <f>(Tabela1[[#This Row],[real]]-1)^3/Tabela1[[#This Row],[Z]]*0.00002</f>
        <v>3.0061726263354516E-4</v>
      </c>
      <c r="K3106" s="66">
        <v>2660.1017750508995</v>
      </c>
      <c r="L3106" s="66">
        <v>4561.6559132561797</v>
      </c>
      <c r="M3106" s="67">
        <v>42409</v>
      </c>
      <c r="N3106" s="22">
        <f>IF(Tabela1[[#This Row],[Entry]]=$B$1,Tabela1[[#This Row],[real]],Tabela1[[#This Row],[L2]]/Tabela1[[#This Row],[days2]])</f>
        <v>3.0240624871502639</v>
      </c>
      <c r="O3106" s="42">
        <f>IF(Tabela1[[#This Row],[Entry]]=$B$1,Tabela1[[#This Row],[real]],Tabela1[[#This Row],[L]]/($B$1-Tabela1[[#This Row],[Entry]]))</f>
        <v>3.0269780446291836</v>
      </c>
      <c r="P3106" s="115">
        <v>879.64510864246586</v>
      </c>
      <c r="Q3106" s="43">
        <f>MIN(500,$B$1-Tabela1[[#This Row],[Entry]])</f>
        <v>500</v>
      </c>
      <c r="R3106" s="41">
        <f>(0.25-Tabela1[[#This Row],[days]]/2000)*$L$2+(Tabela1[[#This Row],[days]]/2000+0.75)*(IF(Tabela1[[#This Row],[real]]&gt;Tabela1[[#This Row],[AV2]],0.4*Tabela1[[#This Row],[real]]+0.6*Tabela1[[#This Row],[AV2]],Tabela1[[#This Row],[AV2]]))</f>
        <v>3.0240624871502639</v>
      </c>
      <c r="S3106" s="42">
        <f>Tabela1[[#This Row],[real]]-Tabela1[[#This Row],[AV2]]</f>
        <v>-9.1760268497169672E-2</v>
      </c>
      <c r="T3106" s="64">
        <f>Tabela1[[#This Row],[real]]/Tabela1[[#This Row],[AV2]]</f>
        <v>0.96965662287499876</v>
      </c>
      <c r="U3106" s="168">
        <v>42710</v>
      </c>
      <c r="V3106" s="191" t="s">
        <v>4004</v>
      </c>
    </row>
    <row r="3107" spans="1:22" x14ac:dyDescent="0.2">
      <c r="A3107" s="10">
        <v>206648</v>
      </c>
      <c r="B3107" s="10" t="s">
        <v>515</v>
      </c>
      <c r="C3107" s="10" t="s">
        <v>516</v>
      </c>
      <c r="E3107" s="21">
        <v>3.0308651233332089</v>
      </c>
      <c r="F3107" s="116">
        <v>2005</v>
      </c>
      <c r="G310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07" s="21">
        <v>0.73999999999999988</v>
      </c>
      <c r="J3107" s="23">
        <f>(Tabela1[[#This Row],[real]]-1)^3/Tabela1[[#This Row],[Z]]*0.00002</f>
        <v>2.2638180591537027E-4</v>
      </c>
      <c r="K3107" s="24">
        <v>2828.2332855174918</v>
      </c>
      <c r="L3107" s="66">
        <v>4894.2571903775879</v>
      </c>
      <c r="M3107" s="1">
        <v>42409</v>
      </c>
      <c r="N3107" s="22">
        <f>IF(Tabela1[[#This Row],[Entry]]=$B$1,Tabela1[[#This Row],[real]],Tabela1[[#This Row],[L2]]/Tabela1[[#This Row],[days2]])</f>
        <v>3.2151981040197368</v>
      </c>
      <c r="O3107" s="22">
        <f>IF(Tabela1[[#This Row],[Entry]]=$B$1,Tabela1[[#This Row],[real]],Tabela1[[#This Row],[L]]/($B$1-Tabela1[[#This Row],[Entry]]))</f>
        <v>3.247682276295679</v>
      </c>
      <c r="P3107" s="35">
        <v>879.64510864246586</v>
      </c>
      <c r="Q3107" s="3">
        <f>MIN(500,$B$1-Tabela1[[#This Row],[Entry]])</f>
        <v>500</v>
      </c>
      <c r="R3107" s="21">
        <f>(0.25-Tabela1[[#This Row],[days]]/2000)*$L$2+(Tabela1[[#This Row],[days]]/2000+0.75)*(IF(Tabela1[[#This Row],[real]]&gt;Tabela1[[#This Row],[AV2]],0.4*Tabela1[[#This Row],[real]]+0.6*Tabela1[[#This Row],[AV2]],Tabela1[[#This Row],[AV2]]))</f>
        <v>3.2151981040197368</v>
      </c>
      <c r="S3107" s="22">
        <f>Tabela1[[#This Row],[real]]-Tabela1[[#This Row],[AV2]]</f>
        <v>-0.18433298068652793</v>
      </c>
      <c r="T3107" s="47">
        <f>Tabela1[[#This Row],[real]]/Tabela1[[#This Row],[AV2]]</f>
        <v>0.94266823544836342</v>
      </c>
      <c r="U3107" s="168">
        <v>42710</v>
      </c>
      <c r="V3107" s="191" t="s">
        <v>6043</v>
      </c>
    </row>
    <row r="3108" spans="1:22" x14ac:dyDescent="0.2">
      <c r="A3108" s="65">
        <v>1006734</v>
      </c>
      <c r="B3108" s="65" t="s">
        <v>2000</v>
      </c>
      <c r="C3108" s="65" t="s">
        <v>2001</v>
      </c>
      <c r="D3108" s="39"/>
      <c r="E3108" s="41">
        <v>2.2838829342734122</v>
      </c>
      <c r="F3108" s="116">
        <v>2007</v>
      </c>
      <c r="G310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8" s="39"/>
      <c r="I3108" s="41">
        <v>0.6399999999999999</v>
      </c>
      <c r="J3108" s="23">
        <f>(Tabela1[[#This Row],[real]]-1)^3/Tabela1[[#This Row],[Z]]*0.00002</f>
        <v>6.6134229795315142E-5</v>
      </c>
      <c r="K3108" s="66">
        <v>2070.0100121974856</v>
      </c>
      <c r="L3108" s="66">
        <v>3566.8546507450455</v>
      </c>
      <c r="M3108" s="67">
        <v>42409</v>
      </c>
      <c r="N3108" s="22">
        <f>IF(Tabela1[[#This Row],[Entry]]=$B$1,Tabela1[[#This Row],[real]],Tabela1[[#This Row],[L2]]/Tabela1[[#This Row],[days2]])</f>
        <v>2.3532331298835731</v>
      </c>
      <c r="O3108" s="42">
        <f>IF(Tabela1[[#This Row],[Entry]]=$B$1,Tabela1[[#This Row],[real]],Tabela1[[#This Row],[L]]/($B$1-Tabela1[[#This Row],[Entry]]))</f>
        <v>2.3668577642634676</v>
      </c>
      <c r="P3108" s="115">
        <v>879.64510864246586</v>
      </c>
      <c r="Q3108" s="43">
        <f>MIN(500,$B$1-Tabela1[[#This Row],[Entry]])</f>
        <v>500</v>
      </c>
      <c r="R3108" s="559">
        <f>(0.25-Tabela1[[#This Row],[days]]/2000)*$L$2+(Tabela1[[#This Row],[days]]/2000+0.75)*(IF(Tabela1[[#This Row],[real]]&gt;Tabela1[[#This Row],[AV2]],0.4*Tabela1[[#This Row],[real]]+0.6*Tabela1[[#This Row],[AV2]],Tabela1[[#This Row],[AV2]]))</f>
        <v>2.3532331298835731</v>
      </c>
      <c r="S3108" s="42">
        <f>Tabela1[[#This Row],[real]]-Tabela1[[#This Row],[AV2]]</f>
        <v>-6.9350195610160981E-2</v>
      </c>
      <c r="T3108" s="64">
        <f>Tabela1[[#This Row],[real]]/Tabela1[[#This Row],[AV2]]</f>
        <v>0.97052982353108719</v>
      </c>
      <c r="U3108" s="172">
        <v>42709</v>
      </c>
      <c r="V3108" s="191" t="s">
        <v>4612</v>
      </c>
    </row>
    <row r="3109" spans="1:22" x14ac:dyDescent="0.2">
      <c r="A3109" s="65">
        <v>255259</v>
      </c>
      <c r="B3109" s="65" t="s">
        <v>1858</v>
      </c>
      <c r="C3109" s="65" t="s">
        <v>1859</v>
      </c>
      <c r="D3109" s="39"/>
      <c r="E3109" s="41">
        <v>2.8110480135409106</v>
      </c>
      <c r="F3109" s="116">
        <v>1999</v>
      </c>
      <c r="G310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09" s="39"/>
      <c r="I3109" s="41">
        <v>0.48</v>
      </c>
      <c r="J3109" s="23">
        <f>(Tabela1[[#This Row],[real]]-1)^3/Tabela1[[#This Row],[Z]]*0.00002</f>
        <v>2.4750196485750142E-4</v>
      </c>
      <c r="K3109" s="66">
        <v>2611.8227252951538</v>
      </c>
      <c r="L3109" s="66">
        <v>4511.1892433347339</v>
      </c>
      <c r="M3109" s="67">
        <v>42409</v>
      </c>
      <c r="N3109" s="22">
        <f>IF(Tabela1[[#This Row],[Entry]]=$B$1,Tabela1[[#This Row],[real]],Tabela1[[#This Row],[L2]]/Tabela1[[#This Row],[days2]])</f>
        <v>2.9691777964023629</v>
      </c>
      <c r="O3109" s="42">
        <f>IF(Tabela1[[#This Row],[Entry]]=$B$1,Tabela1[[#This Row],[real]],Tabela1[[#This Row],[L]]/($B$1-Tabela1[[#This Row],[Entry]]))</f>
        <v>2.9934898761345283</v>
      </c>
      <c r="P3109" s="115">
        <v>879.64510864246586</v>
      </c>
      <c r="Q3109" s="43">
        <f>MIN(500,$B$1-Tabela1[[#This Row],[Entry]])</f>
        <v>500</v>
      </c>
      <c r="R310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2.9691777964023629</v>
      </c>
      <c r="S3109" s="42">
        <f>Tabela1[[#This Row],[real]]-Tabela1[[#This Row],[AV2]]</f>
        <v>-0.15812978286145229</v>
      </c>
      <c r="T3109" s="64">
        <f>Tabela1[[#This Row],[real]]/Tabela1[[#This Row],[AV2]]</f>
        <v>0.94674290537499906</v>
      </c>
      <c r="U3109" s="172">
        <v>42709</v>
      </c>
      <c r="V3109" s="191" t="s">
        <v>4505</v>
      </c>
    </row>
    <row r="3110" spans="1:22" x14ac:dyDescent="0.2">
      <c r="A3110" s="65">
        <v>348132</v>
      </c>
      <c r="B3110" s="65" t="s">
        <v>1733</v>
      </c>
      <c r="C3110" s="65" t="s">
        <v>2380</v>
      </c>
      <c r="D3110" s="39"/>
      <c r="E3110" s="41">
        <v>2.9093609652721897</v>
      </c>
      <c r="F3110" s="116">
        <v>2003</v>
      </c>
      <c r="G311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0" s="39"/>
      <c r="I3110" s="41">
        <v>0.65999999999999992</v>
      </c>
      <c r="J3110" s="23">
        <f>(Tabela1[[#This Row],[real]]-1)^3/Tabela1[[#This Row],[Z]]*0.00002</f>
        <v>2.1093574399700345E-4</v>
      </c>
      <c r="K3110" s="66">
        <v>2663.6035754036143</v>
      </c>
      <c r="L3110" s="66">
        <v>4588.153860741786</v>
      </c>
      <c r="M3110" s="67">
        <v>42409</v>
      </c>
      <c r="N3110" s="22">
        <f>IF(Tabela1[[#This Row],[Entry]]=$B$1,Tabela1[[#This Row],[real]],Tabela1[[#This Row],[L2]]/Tabela1[[#This Row],[days2]])</f>
        <v>3.0280434111823649</v>
      </c>
      <c r="O3110" s="42">
        <f>IF(Tabela1[[#This Row],[Entry]]=$B$1,Tabela1[[#This Row],[real]],Tabela1[[#This Row],[L]]/($B$1-Tabela1[[#This Row],[Entry]]))</f>
        <v>3.0445612878180399</v>
      </c>
      <c r="P3110" s="115">
        <v>879.64510864246586</v>
      </c>
      <c r="Q3110" s="43">
        <f>MIN(500,$B$1-Tabela1[[#This Row],[Entry]])</f>
        <v>500</v>
      </c>
      <c r="R3110" s="41">
        <f>(0.25-Tabela1[[#This Row],[days]]/2000)*$L$2+(Tabela1[[#This Row],[days]]/2000+0.75)*(IF(Tabela1[[#This Row],[real]]&gt;Tabela1[[#This Row],[AV2]],0.4*Tabela1[[#This Row],[real]]+0.6*Tabela1[[#This Row],[AV2]],Tabela1[[#This Row],[AV2]]))</f>
        <v>3.0280434111823649</v>
      </c>
      <c r="S3110" s="42">
        <f>Tabela1[[#This Row],[real]]-Tabela1[[#This Row],[AV2]]</f>
        <v>-0.11868244591017518</v>
      </c>
      <c r="T3110" s="64">
        <f>Tabela1[[#This Row],[real]]/Tabela1[[#This Row],[AV2]]</f>
        <v>0.96080556656754368</v>
      </c>
      <c r="U3110" s="168">
        <v>42709</v>
      </c>
      <c r="V3110" s="191" t="s">
        <v>4746</v>
      </c>
    </row>
    <row r="3111" spans="1:22" x14ac:dyDescent="0.2">
      <c r="A3111" s="65">
        <v>566</v>
      </c>
      <c r="B3111" s="65" t="s">
        <v>486</v>
      </c>
      <c r="C3111" s="65" t="s">
        <v>487</v>
      </c>
      <c r="D3111" s="39"/>
      <c r="E3111" s="41">
        <v>3.1222444240027318</v>
      </c>
      <c r="F3111" s="116">
        <v>1984</v>
      </c>
      <c r="G311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1" s="39"/>
      <c r="I3111" s="41">
        <v>0.71999999999999986</v>
      </c>
      <c r="J3111" s="23">
        <f>(Tabela1[[#This Row],[real]]-1)^3/Tabela1[[#This Row],[Z]]*0.00002</f>
        <v>2.6551172408701356E-4</v>
      </c>
      <c r="K3111" s="66">
        <v>2911.6120862276534</v>
      </c>
      <c r="L3111" s="66">
        <v>5034.3847334699694</v>
      </c>
      <c r="M3111" s="67">
        <v>42409</v>
      </c>
      <c r="N3111" s="22">
        <f>IF(Tabela1[[#This Row],[Entry]]=$B$1,Tabela1[[#This Row],[real]],Tabela1[[#This Row],[L2]]/Tabela1[[#This Row],[days2]])</f>
        <v>3.3099849673706152</v>
      </c>
      <c r="O3111" s="42">
        <f>IF(Tabela1[[#This Row],[Entry]]=$B$1,Tabela1[[#This Row],[real]],Tabela1[[#This Row],[L]]/($B$1-Tabela1[[#This Row],[Entry]]))</f>
        <v>3.3406667109953347</v>
      </c>
      <c r="P3111" s="115">
        <v>879.64510864246586</v>
      </c>
      <c r="Q3111" s="43">
        <f>MIN(500,$B$1-Tabela1[[#This Row],[Entry]])</f>
        <v>500</v>
      </c>
      <c r="R3111" s="41">
        <f>(0.25-Tabela1[[#This Row],[days]]/2000)*$L$2+(Tabela1[[#This Row],[days]]/2000+0.75)*(IF(Tabela1[[#This Row],[real]]&gt;Tabela1[[#This Row],[AV2]],0.4*Tabela1[[#This Row],[real]]+0.6*Tabela1[[#This Row],[AV2]],Tabela1[[#This Row],[AV2]]))</f>
        <v>3.3099849673706152</v>
      </c>
      <c r="S3111" s="42">
        <f>Tabela1[[#This Row],[real]]-Tabela1[[#This Row],[AV2]]</f>
        <v>-0.18774054336788337</v>
      </c>
      <c r="T3111" s="64">
        <f>Tabela1[[#This Row],[real]]/Tabela1[[#This Row],[AV2]]</f>
        <v>0.94328054501195491</v>
      </c>
      <c r="U3111" s="168">
        <v>42709</v>
      </c>
      <c r="V3111" s="191" t="s">
        <v>4102</v>
      </c>
    </row>
    <row r="3112" spans="1:22" x14ac:dyDescent="0.2">
      <c r="A3112" s="65">
        <v>5196775</v>
      </c>
      <c r="B3112" s="65" t="s">
        <v>1526</v>
      </c>
      <c r="C3112" s="65" t="s">
        <v>1595</v>
      </c>
      <c r="D3112" s="39"/>
      <c r="E3112" s="41">
        <v>2.6389753232242614</v>
      </c>
      <c r="F3112" s="116">
        <v>2014</v>
      </c>
      <c r="G311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2" s="39"/>
      <c r="I3112" s="41">
        <v>0.46999999999999986</v>
      </c>
      <c r="J3112" s="23">
        <f>(Tabela1[[#This Row],[real]]-1)^3/Tabela1[[#This Row],[Z]]*0.00002</f>
        <v>1.8734813841580952E-4</v>
      </c>
      <c r="K3112" s="66">
        <v>2457.1607307920572</v>
      </c>
      <c r="L3112" s="66">
        <v>4250.9896345820653</v>
      </c>
      <c r="M3112" s="67">
        <v>42409</v>
      </c>
      <c r="N3112" s="22">
        <f>IF(Tabela1[[#This Row],[Entry]]=$B$1,Tabela1[[#This Row],[real]],Tabela1[[#This Row],[L2]]/Tabela1[[#This Row],[days2]])</f>
        <v>2.7933546229616755</v>
      </c>
      <c r="O3112" s="42">
        <f>IF(Tabela1[[#This Row],[Entry]]=$B$1,Tabela1[[#This Row],[real]],Tabela1[[#This Row],[L]]/($B$1-Tabela1[[#This Row],[Entry]]))</f>
        <v>2.820829220027913</v>
      </c>
      <c r="P3112" s="115">
        <v>879.64510864246586</v>
      </c>
      <c r="Q3112" s="43">
        <f>MIN(500,$B$1-Tabela1[[#This Row],[Entry]])</f>
        <v>500</v>
      </c>
      <c r="R3112" s="559">
        <f>(0.25-Tabela1[[#This Row],[days]]/2000)*$L$2+(Tabela1[[#This Row],[days]]/2000+0.75)*(IF(Tabela1[[#This Row],[real]]&gt;Tabela1[[#This Row],[AV2]],0.4*Tabela1[[#This Row],[real]]+0.6*Tabela1[[#This Row],[AV2]],Tabela1[[#This Row],[AV2]]))</f>
        <v>2.7933546229616755</v>
      </c>
      <c r="S3112" s="42">
        <f>Tabela1[[#This Row],[real]]-Tabela1[[#This Row],[AV2]]</f>
        <v>-0.15437929973741404</v>
      </c>
      <c r="T3112" s="64">
        <f>Tabela1[[#This Row],[real]]/Tabela1[[#This Row],[AV2]]</f>
        <v>0.94473336880738323</v>
      </c>
      <c r="U3112" s="172">
        <v>42708</v>
      </c>
      <c r="V3112" s="191" t="s">
        <v>4212</v>
      </c>
    </row>
    <row r="3113" spans="1:22" x14ac:dyDescent="0.2">
      <c r="A3113" s="10">
        <v>419985</v>
      </c>
      <c r="B3113" s="10" t="s">
        <v>1678</v>
      </c>
      <c r="C3113" s="10" t="s">
        <v>1240</v>
      </c>
      <c r="E3113" s="21">
        <v>2.9074886594671794</v>
      </c>
      <c r="F3113" s="116">
        <v>2005</v>
      </c>
      <c r="G311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13" s="21">
        <v>0.47</v>
      </c>
      <c r="J3113" s="23">
        <f>(Tabela1[[#This Row],[real]]-1)^3/Tabela1[[#This Row],[Z]]*0.00002</f>
        <v>2.9533711736643564E-4</v>
      </c>
      <c r="K3113" s="24">
        <v>2635.5191230509545</v>
      </c>
      <c r="L3113" s="66">
        <v>4519.9669810548203</v>
      </c>
      <c r="M3113" s="1">
        <v>42409</v>
      </c>
      <c r="N3113" s="22">
        <f>IF(Tabela1[[#This Row],[Entry]]=$B$1,Tabela1[[#This Row],[real]],Tabela1[[#This Row],[L2]]/Tabela1[[#This Row],[days2]])</f>
        <v>2.9961163850706618</v>
      </c>
      <c r="O3113" s="22">
        <f>IF(Tabela1[[#This Row],[Entry]]=$B$1,Tabela1[[#This Row],[real]],Tabela1[[#This Row],[L]]/($B$1-Tabela1[[#This Row],[Entry]]))</f>
        <v>2.9993145196116924</v>
      </c>
      <c r="P3113" s="35">
        <v>879.64510864246586</v>
      </c>
      <c r="Q3113" s="3">
        <f>MIN(500,$B$1-Tabela1[[#This Row],[Entry]])</f>
        <v>500</v>
      </c>
      <c r="R3113" s="21">
        <f>(0.25-Tabela1[[#This Row],[days]]/2000)*$L$2+(Tabela1[[#This Row],[days]]/2000+0.75)*(IF(Tabela1[[#This Row],[real]]&gt;Tabela1[[#This Row],[AV2]],0.4*Tabela1[[#This Row],[real]]+0.6*Tabela1[[#This Row],[AV2]],Tabela1[[#This Row],[AV2]]))</f>
        <v>2.9961163850706618</v>
      </c>
      <c r="S3113" s="22">
        <f>Tabela1[[#This Row],[real]]-Tabela1[[#This Row],[AV2]]</f>
        <v>-8.8627725603482421E-2</v>
      </c>
      <c r="T3113" s="47">
        <f>Tabela1[[#This Row],[real]]/Tabela1[[#This Row],[AV2]]</f>
        <v>0.97041913123098111</v>
      </c>
      <c r="U3113" s="172">
        <v>42708</v>
      </c>
      <c r="V3113" s="191" t="s">
        <v>4669</v>
      </c>
    </row>
    <row r="3114" spans="1:22" x14ac:dyDescent="0.2">
      <c r="A3114" s="65">
        <v>8995</v>
      </c>
      <c r="B3114" s="65" t="s">
        <v>2435</v>
      </c>
      <c r="C3114" s="65" t="s">
        <v>2436</v>
      </c>
      <c r="D3114" s="39"/>
      <c r="E3114" s="41">
        <v>2.8977954987198906</v>
      </c>
      <c r="F3114" s="116">
        <v>1985</v>
      </c>
      <c r="G311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4" s="39"/>
      <c r="I3114" s="41">
        <v>0.5099999999999999</v>
      </c>
      <c r="J3114" s="23">
        <f>(Tabela1[[#This Row],[real]]-1)^3/Tabela1[[#This Row],[Z]]*0.00002</f>
        <v>2.6804521338943222E-4</v>
      </c>
      <c r="K3114" s="66">
        <v>2687.4976954890608</v>
      </c>
      <c r="L3114" s="66">
        <v>4637.9079401273812</v>
      </c>
      <c r="M3114" s="67">
        <v>42409</v>
      </c>
      <c r="N3114" s="22">
        <f>IF(Tabela1[[#This Row],[Entry]]=$B$1,Tabela1[[#This Row],[real]],Tabela1[[#This Row],[L2]]/Tabela1[[#This Row],[days2]])</f>
        <v>3.0552067749647449</v>
      </c>
      <c r="O3114" s="42">
        <f>IF(Tabela1[[#This Row],[Entry]]=$B$1,Tabela1[[#This Row],[real]],Tabela1[[#This Row],[L]]/($B$1-Tabela1[[#This Row],[Entry]]))</f>
        <v>3.0775766026060922</v>
      </c>
      <c r="P3114" s="115">
        <v>879.64510864246586</v>
      </c>
      <c r="Q3114" s="43">
        <f>MIN(500,$B$1-Tabela1[[#This Row],[Entry]])</f>
        <v>500</v>
      </c>
      <c r="R3114" s="41">
        <f>(0.25-Tabela1[[#This Row],[days]]/2000)*$L$2+(Tabela1[[#This Row],[days]]/2000+0.75)*(IF(Tabela1[[#This Row],[real]]&gt;Tabela1[[#This Row],[AV2]],0.4*Tabela1[[#This Row],[real]]+0.6*Tabela1[[#This Row],[AV2]],Tabela1[[#This Row],[AV2]]))</f>
        <v>3.0552067749647449</v>
      </c>
      <c r="S3114" s="42">
        <f>Tabela1[[#This Row],[real]]-Tabela1[[#This Row],[AV2]]</f>
        <v>-0.15741127624485429</v>
      </c>
      <c r="T3114" s="64">
        <f>Tabela1[[#This Row],[real]]/Tabela1[[#This Row],[AV2]]</f>
        <v>0.94847770123622133</v>
      </c>
      <c r="U3114" s="172">
        <v>42706</v>
      </c>
      <c r="V3114" s="191" t="s">
        <v>4427</v>
      </c>
    </row>
    <row r="3115" spans="1:22" x14ac:dyDescent="0.2">
      <c r="A3115" s="65">
        <v>86898</v>
      </c>
      <c r="B3115" s="65" t="s">
        <v>2391</v>
      </c>
      <c r="C3115" s="65" t="s">
        <v>2147</v>
      </c>
      <c r="D3115" s="39"/>
      <c r="E3115" s="41">
        <v>3.0361296951824119</v>
      </c>
      <c r="F3115" s="116">
        <v>2004</v>
      </c>
      <c r="G311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5" s="39"/>
      <c r="I3115" s="41">
        <v>0.48</v>
      </c>
      <c r="J3115" s="23">
        <f>(Tabela1[[#This Row],[real]]-1)^3/Tabela1[[#This Row],[Z]]*0.00002</f>
        <v>3.517264847294371E-4</v>
      </c>
      <c r="K3115" s="66">
        <v>2758.8477810250147</v>
      </c>
      <c r="L3115" s="66">
        <v>4729.7796710500179</v>
      </c>
      <c r="M3115" s="67">
        <v>42409</v>
      </c>
      <c r="N3115" s="22">
        <f>IF(Tabela1[[#This Row],[Entry]]=$B$1,Tabela1[[#This Row],[real]],Tabela1[[#This Row],[L2]]/Tabela1[[#This Row],[days2]])</f>
        <v>3.1363191290663517</v>
      </c>
      <c r="O3115" s="42">
        <f>IF(Tabela1[[#This Row],[Entry]]=$B$1,Tabela1[[#This Row],[real]],Tabela1[[#This Row],[L]]/($B$1-Tabela1[[#This Row],[Entry]]))</f>
        <v>3.1385399277040595</v>
      </c>
      <c r="P3115" s="115">
        <v>879.64510864246586</v>
      </c>
      <c r="Q3115" s="43">
        <f>MIN(500,$B$1-Tabela1[[#This Row],[Entry]])</f>
        <v>500</v>
      </c>
      <c r="R3115" s="41">
        <f>(0.25-Tabela1[[#This Row],[days]]/2000)*$L$2+(Tabela1[[#This Row],[days]]/2000+0.75)*(IF(Tabela1[[#This Row],[real]]&gt;Tabela1[[#This Row],[AV2]],0.4*Tabela1[[#This Row],[real]]+0.6*Tabela1[[#This Row],[AV2]],Tabela1[[#This Row],[AV2]]))</f>
        <v>3.1363191290663517</v>
      </c>
      <c r="S3115" s="42">
        <f>Tabela1[[#This Row],[real]]-Tabela1[[#This Row],[AV2]]</f>
        <v>-0.10018943388393975</v>
      </c>
      <c r="T3115" s="64">
        <f>Tabela1[[#This Row],[real]]/Tabela1[[#This Row],[AV2]]</f>
        <v>0.96805508949793473</v>
      </c>
      <c r="U3115" s="168">
        <v>42706</v>
      </c>
      <c r="V3115" s="191" t="s">
        <v>4662</v>
      </c>
    </row>
    <row r="3116" spans="1:22" x14ac:dyDescent="0.2">
      <c r="A3116" s="65">
        <v>61379</v>
      </c>
      <c r="B3116" s="65" t="s">
        <v>1268</v>
      </c>
      <c r="C3116" s="65" t="s">
        <v>2593</v>
      </c>
      <c r="D3116" s="39"/>
      <c r="E3116" s="41">
        <v>2.7275146048317276</v>
      </c>
      <c r="F3116" s="116">
        <v>2003</v>
      </c>
      <c r="G311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6" s="39"/>
      <c r="I3116" s="41">
        <v>0.44999999999999996</v>
      </c>
      <c r="J3116" s="23">
        <f>(Tabela1[[#This Row],[real]]-1)^3/Tabela1[[#This Row],[Z]]*0.00002</f>
        <v>2.2913037451829008E-4</v>
      </c>
      <c r="K3116" s="66">
        <v>2474.5639290378335</v>
      </c>
      <c r="L3116" s="66">
        <v>4249.6362012989248</v>
      </c>
      <c r="M3116" s="67">
        <v>42409</v>
      </c>
      <c r="N3116" s="22">
        <f>IF(Tabela1[[#This Row],[Entry]]=$B$1,Tabela1[[#This Row],[real]],Tabela1[[#This Row],[L2]]/Tabela1[[#This Row],[days2]])</f>
        <v>2.8131389633448491</v>
      </c>
      <c r="O3116" s="42">
        <f>IF(Tabela1[[#This Row],[Entry]]=$B$1,Tabela1[[#This Row],[real]],Tabela1[[#This Row],[L]]/($B$1-Tabela1[[#This Row],[Entry]]))</f>
        <v>2.8199311222952388</v>
      </c>
      <c r="P3116" s="115">
        <v>879.64510864246586</v>
      </c>
      <c r="Q3116" s="43">
        <f>MIN(500,$B$1-Tabela1[[#This Row],[Entry]])</f>
        <v>500</v>
      </c>
      <c r="R3116" s="41">
        <f>(0.25-Tabela1[[#This Row],[days]]/2000)*$L$2+(Tabela1[[#This Row],[days]]/2000+0.75)*(IF(Tabela1[[#This Row],[real]]&gt;Tabela1[[#This Row],[AV2]],0.4*Tabela1[[#This Row],[real]]+0.6*Tabela1[[#This Row],[AV2]],Tabela1[[#This Row],[AV2]]))</f>
        <v>2.8131389633448491</v>
      </c>
      <c r="S3116" s="42">
        <f>Tabela1[[#This Row],[real]]-Tabela1[[#This Row],[AV2]]</f>
        <v>-8.5624358513121557E-2</v>
      </c>
      <c r="T3116" s="64">
        <f>Tabela1[[#This Row],[real]]/Tabela1[[#This Row],[AV2]]</f>
        <v>0.96956269859796995</v>
      </c>
      <c r="U3116" s="172">
        <v>42705</v>
      </c>
      <c r="V3116" s="191" t="s">
        <v>4747</v>
      </c>
    </row>
    <row r="3117" spans="1:22" x14ac:dyDescent="0.2">
      <c r="A3117" s="65">
        <v>14630</v>
      </c>
      <c r="B3117" s="65" t="s">
        <v>781</v>
      </c>
      <c r="C3117" s="65" t="s">
        <v>2608</v>
      </c>
      <c r="D3117" s="39"/>
      <c r="E3117" s="41">
        <v>2.9816187163066221</v>
      </c>
      <c r="F3117" s="116">
        <v>1998</v>
      </c>
      <c r="G311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7" s="39"/>
      <c r="I3117" s="41">
        <v>0.68999999999999984</v>
      </c>
      <c r="J3117" s="23">
        <f>(Tabela1[[#This Row],[real]]-1)^3/Tabela1[[#This Row],[Z]]*0.00002</f>
        <v>2.2554914825238304E-4</v>
      </c>
      <c r="K3117" s="66">
        <v>2792.9774753435395</v>
      </c>
      <c r="L3117" s="66">
        <v>4837.5107346238947</v>
      </c>
      <c r="M3117" s="67">
        <v>42409</v>
      </c>
      <c r="N3117" s="22">
        <f>IF(Tabela1[[#This Row],[Entry]]=$B$1,Tabela1[[#This Row],[real]],Tabela1[[#This Row],[L2]]/Tabela1[[#This Row],[days2]])</f>
        <v>3.1751185198470226</v>
      </c>
      <c r="O3117" s="42">
        <f>IF(Tabela1[[#This Row],[Entry]]=$B$1,Tabela1[[#This Row],[real]],Tabela1[[#This Row],[L]]/($B$1-Tabela1[[#This Row],[Entry]]))</f>
        <v>3.2100270302746483</v>
      </c>
      <c r="P3117" s="115">
        <v>879.64510864246586</v>
      </c>
      <c r="Q3117" s="43">
        <f>MIN(500,$B$1-Tabela1[[#This Row],[Entry]])</f>
        <v>500</v>
      </c>
      <c r="R3117" s="41">
        <f>(0.25-Tabela1[[#This Row],[days]]/2000)*$L$2+(Tabela1[[#This Row],[days]]/2000+0.75)*(IF(Tabela1[[#This Row],[real]]&gt;Tabela1[[#This Row],[AV2]],0.4*Tabela1[[#This Row],[real]]+0.6*Tabela1[[#This Row],[AV2]],Tabela1[[#This Row],[AV2]]))</f>
        <v>3.1751185198470226</v>
      </c>
      <c r="S3117" s="42">
        <f>Tabela1[[#This Row],[real]]-Tabela1[[#This Row],[AV2]]</f>
        <v>-0.19349980354040053</v>
      </c>
      <c r="T3117" s="64">
        <f>Tabela1[[#This Row],[real]]/Tabela1[[#This Row],[AV2]]</f>
        <v>0.93905745491676218</v>
      </c>
      <c r="U3117" s="172">
        <v>42704</v>
      </c>
      <c r="V3117" s="191" t="s">
        <v>4474</v>
      </c>
    </row>
    <row r="3118" spans="1:22" x14ac:dyDescent="0.2">
      <c r="A3118" s="65">
        <v>4541338</v>
      </c>
      <c r="B3118" s="65" t="s">
        <v>39</v>
      </c>
      <c r="C3118" s="65" t="s">
        <v>496</v>
      </c>
      <c r="D3118" s="39"/>
      <c r="E3118" s="41">
        <v>2.7435524539875198</v>
      </c>
      <c r="F3118" s="116">
        <v>2013</v>
      </c>
      <c r="G311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18" s="39"/>
      <c r="I3118" s="41">
        <v>0.52</v>
      </c>
      <c r="J3118" s="23">
        <f>(Tabela1[[#This Row],[real]]-1)^3/Tabela1[[#This Row],[Z]]*0.00002</f>
        <v>2.0385985192079555E-4</v>
      </c>
      <c r="K3118" s="66">
        <v>2544.0387548960462</v>
      </c>
      <c r="L3118" s="66">
        <v>4395.5165222417481</v>
      </c>
      <c r="M3118" s="67">
        <v>42409</v>
      </c>
      <c r="N3118" s="22">
        <f>IF(Tabela1[[#This Row],[Entry]]=$B$1,Tabela1[[#This Row],[real]],Tabela1[[#This Row],[L2]]/Tabela1[[#This Row],[days2]])</f>
        <v>2.8921194808008392</v>
      </c>
      <c r="O3118" s="42">
        <f>IF(Tabela1[[#This Row],[Entry]]=$B$1,Tabela1[[#This Row],[real]],Tabela1[[#This Row],[L]]/($B$1-Tabela1[[#This Row],[Entry]]))</f>
        <v>2.9167329278312861</v>
      </c>
      <c r="P3118" s="115">
        <v>879.64510864246586</v>
      </c>
      <c r="Q3118" s="43">
        <f>MIN(500,$B$1-Tabela1[[#This Row],[Entry]])</f>
        <v>500</v>
      </c>
      <c r="R3118" s="41">
        <f>(0.25-Tabela1[[#This Row],[days]]/2000)*$L$2+(Tabela1[[#This Row],[days]]/2000+0.75)*(IF(Tabela1[[#This Row],[real]]&gt;Tabela1[[#This Row],[AV2]],0.4*Tabela1[[#This Row],[real]]+0.6*Tabela1[[#This Row],[AV2]],Tabela1[[#This Row],[AV2]]))</f>
        <v>2.8921194808008392</v>
      </c>
      <c r="S3118" s="42">
        <f>Tabela1[[#This Row],[real]]-Tabela1[[#This Row],[AV2]]</f>
        <v>-0.14856702681331946</v>
      </c>
      <c r="T3118" s="64">
        <f>Tabela1[[#This Row],[real]]/Tabela1[[#This Row],[AV2]]</f>
        <v>0.94863039794878024</v>
      </c>
      <c r="U3118" s="172">
        <v>42702</v>
      </c>
      <c r="V3118" s="191" t="s">
        <v>4239</v>
      </c>
    </row>
    <row r="3119" spans="1:22" x14ac:dyDescent="0.2">
      <c r="A3119" s="10">
        <v>4480902</v>
      </c>
      <c r="B3119" s="10" t="s">
        <v>2028</v>
      </c>
      <c r="C3119" s="10" t="s">
        <v>2318</v>
      </c>
      <c r="E3119" s="21">
        <v>2.6967068175284976</v>
      </c>
      <c r="F3119" s="116">
        <v>2013</v>
      </c>
      <c r="G311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19" s="21">
        <v>0.49</v>
      </c>
      <c r="J3119" s="23">
        <f>(Tabela1[[#This Row],[real]]-1)^3/Tabela1[[#This Row],[Z]]*0.00002</f>
        <v>1.9936748498026021E-4</v>
      </c>
      <c r="K3119" s="24">
        <v>2441.4668103214435</v>
      </c>
      <c r="L3119" s="66">
        <v>4193.3166263382545</v>
      </c>
      <c r="M3119" s="1">
        <v>42409</v>
      </c>
      <c r="N3119" s="22">
        <f>IF(Tabela1[[#This Row],[Entry]]=$B$1,Tabela1[[#This Row],[real]],Tabela1[[#This Row],[L2]]/Tabela1[[#This Row],[days2]])</f>
        <v>2.775513427329003</v>
      </c>
      <c r="O3119" s="22">
        <f>IF(Tabela1[[#This Row],[Entry]]=$B$1,Tabela1[[#This Row],[real]],Tabela1[[#This Row],[L]]/($B$1-Tabela1[[#This Row],[Entry]]))</f>
        <v>2.7825591415648669</v>
      </c>
      <c r="P3119" s="35">
        <v>879.64510864246586</v>
      </c>
      <c r="Q3119" s="3">
        <f>MIN(500,$B$1-Tabela1[[#This Row],[Entry]])</f>
        <v>500</v>
      </c>
      <c r="R3119" s="21">
        <f>(0.25-Tabela1[[#This Row],[days]]/2000)*$L$2+(Tabela1[[#This Row],[days]]/2000+0.75)*(IF(Tabela1[[#This Row],[real]]&gt;Tabela1[[#This Row],[AV2]],0.4*Tabela1[[#This Row],[real]]+0.6*Tabela1[[#This Row],[AV2]],Tabela1[[#This Row],[AV2]]))</f>
        <v>2.775513427329003</v>
      </c>
      <c r="S3119" s="22">
        <f>Tabela1[[#This Row],[real]]-Tabela1[[#This Row],[AV2]]</f>
        <v>-7.8806609800505356E-2</v>
      </c>
      <c r="T3119" s="47">
        <f>Tabela1[[#This Row],[real]]/Tabela1[[#This Row],[AV2]]</f>
        <v>0.97160647503105602</v>
      </c>
      <c r="U3119" s="168">
        <v>42701</v>
      </c>
      <c r="V3119" s="191" t="s">
        <v>4146</v>
      </c>
    </row>
    <row r="3120" spans="1:22" x14ac:dyDescent="0.2">
      <c r="A3120" s="65">
        <v>14508</v>
      </c>
      <c r="B3120" s="65" t="s">
        <v>644</v>
      </c>
      <c r="C3120" s="65" t="s">
        <v>2044</v>
      </c>
      <c r="D3120" s="39"/>
      <c r="E3120" s="41">
        <v>2.8180148960628704</v>
      </c>
      <c r="F3120" s="116">
        <v>1990</v>
      </c>
      <c r="G312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0" s="39"/>
      <c r="I3120" s="41">
        <v>0.66999999999999993</v>
      </c>
      <c r="J3120" s="23">
        <f>(Tabela1[[#This Row],[real]]-1)^3/Tabela1[[#This Row],[Z]]*0.00002</f>
        <v>1.7936904875268366E-4</v>
      </c>
      <c r="K3120" s="66">
        <v>2513.6185862042394</v>
      </c>
      <c r="L3120" s="66">
        <v>4304.1548680215019</v>
      </c>
      <c r="M3120" s="67">
        <v>42409</v>
      </c>
      <c r="N3120" s="22">
        <f>IF(Tabela1[[#This Row],[Entry]]=$B$1,Tabela1[[#This Row],[real]],Tabela1[[#This Row],[L2]]/Tabela1[[#This Row],[days2]])</f>
        <v>2.8575371607345645</v>
      </c>
      <c r="O3120" s="42">
        <f>IF(Tabela1[[#This Row],[Entry]]=$B$1,Tabela1[[#This Row],[real]],Tabela1[[#This Row],[L]]/($B$1-Tabela1[[#This Row],[Entry]]))</f>
        <v>2.856108074334109</v>
      </c>
      <c r="P3120" s="115">
        <v>879.64510864246586</v>
      </c>
      <c r="Q3120" s="43">
        <f>MIN(500,$B$1-Tabela1[[#This Row],[Entry]])</f>
        <v>500</v>
      </c>
      <c r="R3120" s="41">
        <f>(0.25-Tabela1[[#This Row],[days]]/2000)*$L$2+(Tabela1[[#This Row],[days]]/2000+0.75)*(IF(Tabela1[[#This Row],[real]]&gt;Tabela1[[#This Row],[AV2]],0.4*Tabela1[[#This Row],[real]]+0.6*Tabela1[[#This Row],[AV2]],Tabela1[[#This Row],[AV2]]))</f>
        <v>2.8575371607345645</v>
      </c>
      <c r="S3120" s="42">
        <f>Tabela1[[#This Row],[real]]-Tabela1[[#This Row],[AV2]]</f>
        <v>-3.9522264671694174E-2</v>
      </c>
      <c r="T3120" s="64">
        <f>Tabela1[[#This Row],[real]]/Tabela1[[#This Row],[AV2]]</f>
        <v>0.98616911611342462</v>
      </c>
      <c r="U3120" s="172">
        <v>42701</v>
      </c>
      <c r="V3120" s="191" t="s">
        <v>3993</v>
      </c>
    </row>
    <row r="3121" spans="1:22" x14ac:dyDescent="0.2">
      <c r="A3121" s="65">
        <v>2478311</v>
      </c>
      <c r="B3121" s="65" t="s">
        <v>1195</v>
      </c>
      <c r="C3121" s="65" t="s">
        <v>1196</v>
      </c>
      <c r="D3121" s="39"/>
      <c r="E3121" s="41">
        <v>3.0300255267682794</v>
      </c>
      <c r="F3121" s="116">
        <v>2009</v>
      </c>
      <c r="G312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1" s="39"/>
      <c r="I3121" s="41">
        <v>0.74999999999999989</v>
      </c>
      <c r="J3121" s="23">
        <f>(Tabela1[[#This Row],[real]]-1)^3/Tabela1[[#This Row],[Z]]*0.00002</f>
        <v>2.2308646889990846E-4</v>
      </c>
      <c r="K3121" s="66">
        <v>2751.3013331527382</v>
      </c>
      <c r="L3121" s="66">
        <v>4729.1487857052743</v>
      </c>
      <c r="M3121" s="67">
        <v>42409</v>
      </c>
      <c r="N3121" s="22">
        <f>IF(Tabela1[[#This Row],[Entry]]=$B$1,Tabela1[[#This Row],[real]],Tabela1[[#This Row],[L2]]/Tabela1[[#This Row],[days2]])</f>
        <v>3.1277401603457471</v>
      </c>
      <c r="O3121" s="42">
        <f>IF(Tabela1[[#This Row],[Entry]]=$B$1,Tabela1[[#This Row],[real]],Tabela1[[#This Row],[L]]/($B$1-Tabela1[[#This Row],[Entry]]))</f>
        <v>3.1381212911116618</v>
      </c>
      <c r="P3121" s="115">
        <v>879.64510864246586</v>
      </c>
      <c r="Q3121" s="43">
        <f>MIN(500,$B$1-Tabela1[[#This Row],[Entry]])</f>
        <v>500</v>
      </c>
      <c r="R3121" s="41">
        <f>(0.25-Tabela1[[#This Row],[days]]/2000)*$L$2+(Tabela1[[#This Row],[days]]/2000+0.75)*(IF(Tabela1[[#This Row],[real]]&gt;Tabela1[[#This Row],[AV2]],0.4*Tabela1[[#This Row],[real]]+0.6*Tabela1[[#This Row],[AV2]],Tabela1[[#This Row],[AV2]]))</f>
        <v>3.1277401603457471</v>
      </c>
      <c r="S3121" s="42">
        <f>Tabela1[[#This Row],[real]]-Tabela1[[#This Row],[AV2]]</f>
        <v>-9.771463357746768E-2</v>
      </c>
      <c r="T3121" s="64">
        <f>Tabela1[[#This Row],[real]]/Tabela1[[#This Row],[AV2]]</f>
        <v>0.96875871122022295</v>
      </c>
      <c r="U3121" s="168">
        <v>42701</v>
      </c>
      <c r="V3121" s="191" t="s">
        <v>5124</v>
      </c>
    </row>
    <row r="3122" spans="1:22" x14ac:dyDescent="0.2">
      <c r="A3122" s="65">
        <v>192712</v>
      </c>
      <c r="B3122" s="65" t="s">
        <v>1662</v>
      </c>
      <c r="C3122" s="65" t="s">
        <v>1663</v>
      </c>
      <c r="D3122" s="39"/>
      <c r="E3122" s="41">
        <v>3.3104197761292986</v>
      </c>
      <c r="F3122" s="116">
        <v>2004</v>
      </c>
      <c r="G312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2" s="39"/>
      <c r="I3122" s="41">
        <v>0.74999999999999989</v>
      </c>
      <c r="J3122" s="23">
        <f>(Tabela1[[#This Row],[real]]-1)^3/Tabela1[[#This Row],[Z]]*0.00002</f>
        <v>3.28882989958234E-4</v>
      </c>
      <c r="K3122" s="66">
        <v>3010.9243489781757</v>
      </c>
      <c r="L3122" s="66">
        <v>5168.884338071909</v>
      </c>
      <c r="M3122" s="67">
        <v>42409</v>
      </c>
      <c r="N3122" s="22">
        <f>IF(Tabela1[[#This Row],[Entry]]=$B$1,Tabela1[[#This Row],[real]],Tabela1[[#This Row],[L2]]/Tabela1[[#This Row],[days2]])</f>
        <v>3.4228853425046144</v>
      </c>
      <c r="O3122" s="42">
        <f>IF(Tabela1[[#This Row],[Entry]]=$B$1,Tabela1[[#This Row],[real]],Tabela1[[#This Row],[L]]/($B$1-Tabela1[[#This Row],[Entry]]))</f>
        <v>3.4299166145135427</v>
      </c>
      <c r="P3122" s="115">
        <v>879.64510864246586</v>
      </c>
      <c r="Q3122" s="43">
        <f>MIN(500,$B$1-Tabela1[[#This Row],[Entry]])</f>
        <v>500</v>
      </c>
      <c r="R3122" s="41">
        <f>(0.25-Tabela1[[#This Row],[days]]/2000)*$L$2+(Tabela1[[#This Row],[days]]/2000+0.75)*(IF(Tabela1[[#This Row],[real]]&gt;Tabela1[[#This Row],[AV2]],0.4*Tabela1[[#This Row],[real]]+0.6*Tabela1[[#This Row],[AV2]],Tabela1[[#This Row],[AV2]]))</f>
        <v>3.4228853425046144</v>
      </c>
      <c r="S3122" s="42">
        <f>Tabela1[[#This Row],[real]]-Tabela1[[#This Row],[AV2]]</f>
        <v>-0.1124655663753158</v>
      </c>
      <c r="T3122" s="64">
        <f>Tabela1[[#This Row],[real]]/Tabela1[[#This Row],[AV2]]</f>
        <v>0.96714305180522875</v>
      </c>
      <c r="U3122" s="168">
        <v>42701</v>
      </c>
      <c r="V3122" s="191" t="s">
        <v>4036</v>
      </c>
    </row>
    <row r="3123" spans="1:22" x14ac:dyDescent="0.2">
      <c r="A3123" s="65">
        <v>2106108</v>
      </c>
      <c r="B3123" s="65" t="s">
        <v>1380</v>
      </c>
      <c r="C3123" s="65" t="s">
        <v>2449</v>
      </c>
      <c r="D3123" s="39"/>
      <c r="E3123" s="41">
        <v>3.0912491889646998</v>
      </c>
      <c r="F3123" s="116">
        <v>2009</v>
      </c>
      <c r="G312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3" s="39"/>
      <c r="I3123" s="41">
        <v>0.66999999999999993</v>
      </c>
      <c r="J3123" s="23">
        <f>(Tabela1[[#This Row],[real]]-1)^3/Tabela1[[#This Row],[Z]]*0.00002</f>
        <v>2.7300622486762952E-4</v>
      </c>
      <c r="K3123" s="66">
        <v>2828.617856212541</v>
      </c>
      <c r="L3123" s="66">
        <v>4866.6998979343216</v>
      </c>
      <c r="M3123" s="67">
        <v>42409</v>
      </c>
      <c r="N3123" s="22">
        <f>IF(Tabela1[[#This Row],[Entry]]=$B$1,Tabela1[[#This Row],[real]],Tabela1[[#This Row],[L2]]/Tabela1[[#This Row],[days2]])</f>
        <v>3.2156352924850293</v>
      </c>
      <c r="O3123" s="42">
        <f>IF(Tabela1[[#This Row],[Entry]]=$B$1,Tabela1[[#This Row],[real]],Tabela1[[#This Row],[L]]/($B$1-Tabela1[[#This Row],[Entry]]))</f>
        <v>3.2293960835662388</v>
      </c>
      <c r="P3123" s="115">
        <v>879.64510864246586</v>
      </c>
      <c r="Q3123" s="43">
        <f>MIN(500,$B$1-Tabela1[[#This Row],[Entry]])</f>
        <v>500</v>
      </c>
      <c r="R3123" s="41">
        <f>(0.25-Tabela1[[#This Row],[days]]/2000)*$L$2+(Tabela1[[#This Row],[days]]/2000+0.75)*(IF(Tabela1[[#This Row],[real]]&gt;Tabela1[[#This Row],[AV2]],0.4*Tabela1[[#This Row],[real]]+0.6*Tabela1[[#This Row],[AV2]],Tabela1[[#This Row],[AV2]]))</f>
        <v>3.2156352924850293</v>
      </c>
      <c r="S3123" s="42">
        <f>Tabela1[[#This Row],[real]]-Tabela1[[#This Row],[AV2]]</f>
        <v>-0.12438610352032953</v>
      </c>
      <c r="T3123" s="64">
        <f>Tabela1[[#This Row],[real]]/Tabela1[[#This Row],[AV2]]</f>
        <v>0.96131834234714952</v>
      </c>
      <c r="U3123" s="168">
        <v>42700</v>
      </c>
      <c r="V3123" s="191" t="s">
        <v>4545</v>
      </c>
    </row>
    <row r="3124" spans="1:22" x14ac:dyDescent="0.2">
      <c r="A3124" s="65">
        <v>7266</v>
      </c>
      <c r="B3124" s="65" t="s">
        <v>334</v>
      </c>
      <c r="C3124" s="65" t="s">
        <v>2083</v>
      </c>
      <c r="D3124" s="39"/>
      <c r="E3124" s="41">
        <v>3.0212896357192278</v>
      </c>
      <c r="F3124" s="116">
        <v>2000</v>
      </c>
      <c r="G312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4" s="39"/>
      <c r="I3124" s="41">
        <v>0.69</v>
      </c>
      <c r="J3124" s="23">
        <f>(Tabela1[[#This Row],[real]]-1)^3/Tabela1[[#This Row],[Z]]*0.00002</f>
        <v>2.3936825419311391E-4</v>
      </c>
      <c r="K3124" s="66">
        <v>2692.6837593877704</v>
      </c>
      <c r="L3124" s="66">
        <v>4604.9127116712598</v>
      </c>
      <c r="M3124" s="67">
        <v>42409</v>
      </c>
      <c r="N3124" s="22">
        <f>IF(Tabela1[[#This Row],[Entry]]=$B$1,Tabela1[[#This Row],[real]],Tabela1[[#This Row],[L2]]/Tabela1[[#This Row],[days2]])</f>
        <v>3.0611024070188049</v>
      </c>
      <c r="O3124" s="42">
        <f>IF(Tabela1[[#This Row],[Entry]]=$B$1,Tabela1[[#This Row],[real]],Tabela1[[#This Row],[L]]/($B$1-Tabela1[[#This Row],[Entry]]))</f>
        <v>3.0556819586405175</v>
      </c>
      <c r="P3124" s="115">
        <v>879.64510864246586</v>
      </c>
      <c r="Q3124" s="43">
        <f>MIN(500,$B$1-Tabela1[[#This Row],[Entry]])</f>
        <v>500</v>
      </c>
      <c r="R3124" s="41">
        <f>(0.25-Tabela1[[#This Row],[days]]/2000)*$L$2+(Tabela1[[#This Row],[days]]/2000+0.75)*(IF(Tabela1[[#This Row],[real]]&gt;Tabela1[[#This Row],[AV2]],0.4*Tabela1[[#This Row],[real]]+0.6*Tabela1[[#This Row],[AV2]],Tabela1[[#This Row],[AV2]]))</f>
        <v>3.0611024070188049</v>
      </c>
      <c r="S3124" s="42">
        <f>Tabela1[[#This Row],[real]]-Tabela1[[#This Row],[AV2]]</f>
        <v>-3.9812771299577054E-2</v>
      </c>
      <c r="T3124" s="64">
        <f>Tabela1[[#This Row],[real]]/Tabela1[[#This Row],[AV2]]</f>
        <v>0.98699397602370631</v>
      </c>
      <c r="U3124" s="168">
        <v>42699</v>
      </c>
      <c r="V3124" s="191" t="s">
        <v>4814</v>
      </c>
    </row>
    <row r="3125" spans="1:22" x14ac:dyDescent="0.2">
      <c r="A3125" s="10">
        <v>34631</v>
      </c>
      <c r="B3125" s="10" t="s">
        <v>537</v>
      </c>
      <c r="C3125" s="10" t="s">
        <v>1764</v>
      </c>
      <c r="E3125" s="21">
        <v>3.1391987450583523</v>
      </c>
      <c r="F3125" s="116">
        <v>1998</v>
      </c>
      <c r="G312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25" s="21">
        <v>0.66999999999999993</v>
      </c>
      <c r="J3125" s="23">
        <f>(Tabela1[[#This Row],[real]]-1)^3/Tabela1[[#This Row],[Z]]*0.00002</f>
        <v>2.9221909969534776E-4</v>
      </c>
      <c r="K3125" s="24">
        <v>2875.865369682871</v>
      </c>
      <c r="L3125" s="66">
        <v>4947.375181940426</v>
      </c>
      <c r="M3125" s="1">
        <v>42409</v>
      </c>
      <c r="N3125" s="22">
        <f>IF(Tabela1[[#This Row],[Entry]]=$B$1,Tabela1[[#This Row],[real]],Tabela1[[#This Row],[L2]]/Tabela1[[#This Row],[days2]])</f>
        <v>3.2693473099863213</v>
      </c>
      <c r="O3125" s="22">
        <f>IF(Tabela1[[#This Row],[Entry]]=$B$1,Tabela1[[#This Row],[real]],Tabela1[[#This Row],[L]]/($B$1-Tabela1[[#This Row],[Entry]]))</f>
        <v>3.2829297823095063</v>
      </c>
      <c r="P3125" s="35">
        <v>879.64510864246586</v>
      </c>
      <c r="Q3125" s="3">
        <f>MIN(500,$B$1-Tabela1[[#This Row],[Entry]])</f>
        <v>500</v>
      </c>
      <c r="R3125" s="21">
        <f>(0.25-Tabela1[[#This Row],[days]]/2000)*$L$2+(Tabela1[[#This Row],[days]]/2000+0.75)*(IF(Tabela1[[#This Row],[real]]&gt;Tabela1[[#This Row],[AV2]],0.4*Tabela1[[#This Row],[real]]+0.6*Tabela1[[#This Row],[AV2]],Tabela1[[#This Row],[AV2]]))</f>
        <v>3.2693473099863213</v>
      </c>
      <c r="S3125" s="22">
        <f>Tabela1[[#This Row],[real]]-Tabela1[[#This Row],[AV2]]</f>
        <v>-0.130148564927969</v>
      </c>
      <c r="T3125" s="47">
        <f>Tabela1[[#This Row],[real]]/Tabela1[[#This Row],[AV2]]</f>
        <v>0.96019126981999547</v>
      </c>
      <c r="U3125" s="168">
        <v>42699</v>
      </c>
      <c r="V3125" s="191" t="s">
        <v>4723</v>
      </c>
    </row>
    <row r="3126" spans="1:22" x14ac:dyDescent="0.2">
      <c r="A3126" s="65">
        <v>4533956</v>
      </c>
      <c r="B3126" s="65" t="s">
        <v>2004</v>
      </c>
      <c r="C3126" s="65" t="s">
        <v>2005</v>
      </c>
      <c r="D3126" s="39"/>
      <c r="E3126" s="41">
        <v>2.0201727539547849</v>
      </c>
      <c r="F3126" s="116">
        <v>2013</v>
      </c>
      <c r="G312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6" s="39"/>
      <c r="I3126" s="41">
        <v>0.5</v>
      </c>
      <c r="J3126" s="23">
        <f>(Tabela1[[#This Row],[real]]-1)^3/Tabela1[[#This Row],[Z]]*0.00002</f>
        <v>4.2469891638850111E-5</v>
      </c>
      <c r="K3126" s="66">
        <v>1868.5122175170868</v>
      </c>
      <c r="L3126" s="66">
        <v>3237.226226407141</v>
      </c>
      <c r="M3126" s="67">
        <v>42409</v>
      </c>
      <c r="N3126" s="22">
        <f>IF(Tabela1[[#This Row],[Entry]]=$B$1,Tabela1[[#This Row],[real]],Tabela1[[#This Row],[L2]]/Tabela1[[#This Row],[days2]])</f>
        <v>2.1241659837121301</v>
      </c>
      <c r="O3126" s="42">
        <f>IF(Tabela1[[#This Row],[Entry]]=$B$1,Tabela1[[#This Row],[real]],Tabela1[[#This Row],[L]]/($B$1-Tabela1[[#This Row],[Entry]]))</f>
        <v>2.1481262285382487</v>
      </c>
      <c r="P3126" s="115">
        <v>879.64510864246586</v>
      </c>
      <c r="Q3126" s="43">
        <f>MIN(500,$B$1-Tabela1[[#This Row],[Entry]])</f>
        <v>500</v>
      </c>
      <c r="R3126" s="572">
        <f>(0.25-Tabela1[[#This Row],[days]]/2000)*$L$2+(Tabela1[[#This Row],[days]]/2000+0.75)*(IF(Tabela1[[#This Row],[real]]&gt;Tabela1[[#This Row],[AV2]],0.4*Tabela1[[#This Row],[real]]+0.6*Tabela1[[#This Row],[AV2]],Tabela1[[#This Row],[AV2]]))</f>
        <v>2.1241659837121301</v>
      </c>
      <c r="S3126" s="42">
        <f>Tabela1[[#This Row],[real]]-Tabela1[[#This Row],[AV2]]</f>
        <v>-0.10399322975734515</v>
      </c>
      <c r="T3126" s="64">
        <f>Tabela1[[#This Row],[real]]/Tabela1[[#This Row],[AV2]]</f>
        <v>0.95104279488761534</v>
      </c>
      <c r="U3126" s="172">
        <v>42697</v>
      </c>
      <c r="V3126" s="191" t="s">
        <v>4258</v>
      </c>
    </row>
    <row r="3127" spans="1:22" x14ac:dyDescent="0.2">
      <c r="A3127" s="65">
        <v>13555</v>
      </c>
      <c r="B3127" s="65" t="s">
        <v>1109</v>
      </c>
      <c r="C3127" s="65" t="s">
        <v>1110</v>
      </c>
      <c r="D3127" s="39"/>
      <c r="E3127" s="41">
        <v>2.7371921559021852</v>
      </c>
      <c r="F3127" s="116">
        <v>1982</v>
      </c>
      <c r="G312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7" s="39"/>
      <c r="I3127" s="41">
        <v>0.51</v>
      </c>
      <c r="J3127" s="23">
        <f>(Tabela1[[#This Row],[real]]-1)^3/Tabela1[[#This Row],[Z]]*0.00002</f>
        <v>2.0559066846710631E-4</v>
      </c>
      <c r="K3127" s="66">
        <v>2474.6077384646583</v>
      </c>
      <c r="L3127" s="66">
        <v>4248.3814242055623</v>
      </c>
      <c r="M3127" s="67">
        <v>42409</v>
      </c>
      <c r="N3127" s="22">
        <f>IF(Tabela1[[#This Row],[Entry]]=$B$1,Tabela1[[#This Row],[real]],Tabela1[[#This Row],[L2]]/Tabela1[[#This Row],[days2]])</f>
        <v>2.8131887668694686</v>
      </c>
      <c r="O3127" s="42">
        <f>IF(Tabela1[[#This Row],[Entry]]=$B$1,Tabela1[[#This Row],[real]],Tabela1[[#This Row],[L]]/($B$1-Tabela1[[#This Row],[Entry]]))</f>
        <v>2.8190984898510698</v>
      </c>
      <c r="P3127" s="115">
        <v>879.64510864246586</v>
      </c>
      <c r="Q3127" s="43">
        <f>MIN(500,$B$1-Tabela1[[#This Row],[Entry]])</f>
        <v>500</v>
      </c>
      <c r="R3127" s="41">
        <f>(0.25-Tabela1[[#This Row],[days]]/2000)*$L$2+(Tabela1[[#This Row],[days]]/2000+0.75)*(IF(Tabela1[[#This Row],[real]]&gt;Tabela1[[#This Row],[AV2]],0.4*Tabela1[[#This Row],[real]]+0.6*Tabela1[[#This Row],[AV2]],Tabela1[[#This Row],[AV2]]))</f>
        <v>2.8131887668694686</v>
      </c>
      <c r="S3127" s="42">
        <f>Tabela1[[#This Row],[real]]-Tabela1[[#This Row],[AV2]]</f>
        <v>-7.5996610967283384E-2</v>
      </c>
      <c r="T3127" s="64">
        <f>Tabela1[[#This Row],[real]]/Tabela1[[#This Row],[AV2]]</f>
        <v>0.97298559845599952</v>
      </c>
      <c r="U3127" s="172">
        <v>42697</v>
      </c>
      <c r="V3127" s="191" t="s">
        <v>5231</v>
      </c>
    </row>
    <row r="3128" spans="1:22" x14ac:dyDescent="0.2">
      <c r="A3128" s="10">
        <v>132722</v>
      </c>
      <c r="B3128" s="10" t="s">
        <v>1161</v>
      </c>
      <c r="C3128" s="10" t="s">
        <v>1162</v>
      </c>
      <c r="E3128" s="21">
        <v>2.8540074753362297</v>
      </c>
      <c r="F3128" s="116">
        <v>1987</v>
      </c>
      <c r="G312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28" s="21">
        <v>0.65999999999999992</v>
      </c>
      <c r="J3128" s="23">
        <f>(Tabela1[[#This Row],[real]]-1)^3/Tabela1[[#This Row],[Z]]*0.00002</f>
        <v>1.9311699847240283E-4</v>
      </c>
      <c r="K3128" s="24">
        <v>2603.6290509343485</v>
      </c>
      <c r="L3128" s="66">
        <v>4482.0770943674352</v>
      </c>
      <c r="M3128" s="1">
        <v>42409</v>
      </c>
      <c r="N3128" s="22">
        <f>IF(Tabela1[[#This Row],[Entry]]=$B$1,Tabela1[[#This Row],[real]],Tabela1[[#This Row],[L2]]/Tabela1[[#This Row],[days2]])</f>
        <v>2.9598630463056446</v>
      </c>
      <c r="O3128" s="22">
        <f>IF(Tabela1[[#This Row],[Entry]]=$B$1,Tabela1[[#This Row],[real]],Tabela1[[#This Row],[L]]/($B$1-Tabela1[[#This Row],[Entry]]))</f>
        <v>2.9741719272511182</v>
      </c>
      <c r="P3128" s="35">
        <v>879.64510864246586</v>
      </c>
      <c r="Q3128" s="3">
        <f>MIN(500,$B$1-Tabela1[[#This Row],[Entry]])</f>
        <v>500</v>
      </c>
      <c r="R3128" s="21">
        <f>(0.25-Tabela1[[#This Row],[days]]/2000)*$L$2+(Tabela1[[#This Row],[days]]/2000+0.75)*(IF(Tabela1[[#This Row],[real]]&gt;Tabela1[[#This Row],[AV2]],0.4*Tabela1[[#This Row],[real]]+0.6*Tabela1[[#This Row],[AV2]],Tabela1[[#This Row],[AV2]]))</f>
        <v>2.9598630463056446</v>
      </c>
      <c r="S3128" s="22">
        <f>Tabela1[[#This Row],[real]]-Tabela1[[#This Row],[AV2]]</f>
        <v>-0.10585557096941489</v>
      </c>
      <c r="T3128" s="47">
        <f>Tabela1[[#This Row],[real]]/Tabela1[[#This Row],[AV2]]</f>
        <v>0.96423632806202353</v>
      </c>
      <c r="U3128" s="168">
        <v>42697</v>
      </c>
      <c r="V3128" s="191" t="s">
        <v>4729</v>
      </c>
    </row>
    <row r="3129" spans="1:22" x14ac:dyDescent="0.2">
      <c r="A3129" s="65">
        <v>745</v>
      </c>
      <c r="B3129" s="65" t="s">
        <v>2323</v>
      </c>
      <c r="C3129" s="65" t="s">
        <v>529</v>
      </c>
      <c r="D3129" s="39"/>
      <c r="E3129" s="41">
        <v>3.0532903761125065</v>
      </c>
      <c r="F3129" s="116">
        <v>1994</v>
      </c>
      <c r="G312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29" s="39"/>
      <c r="I3129" s="41">
        <v>0.48999999999999988</v>
      </c>
      <c r="J3129" s="23">
        <f>(Tabela1[[#This Row],[real]]-1)^3/Tabela1[[#This Row],[Z]]*0.00002</f>
        <v>3.533336749346101E-4</v>
      </c>
      <c r="K3129" s="66">
        <v>2846.2260098462971</v>
      </c>
      <c r="L3129" s="66">
        <v>4910.5197852906604</v>
      </c>
      <c r="M3129" s="67">
        <v>42409</v>
      </c>
      <c r="N3129" s="22">
        <f>IF(Tabela1[[#This Row],[Entry]]=$B$1,Tabela1[[#This Row],[real]],Tabela1[[#This Row],[L2]]/Tabela1[[#This Row],[days2]])</f>
        <v>3.2356526306828512</v>
      </c>
      <c r="O3129" s="42">
        <f>IF(Tabela1[[#This Row],[Entry]]=$B$1,Tabela1[[#This Row],[real]],Tabela1[[#This Row],[L]]/($B$1-Tabela1[[#This Row],[Entry]]))</f>
        <v>3.2584736465100601</v>
      </c>
      <c r="P3129" s="115">
        <v>879.64510864246586</v>
      </c>
      <c r="Q3129" s="43">
        <f>MIN(500,$B$1-Tabela1[[#This Row],[Entry]])</f>
        <v>500</v>
      </c>
      <c r="R3129" s="41">
        <f>(0.25-Tabela1[[#This Row],[days]]/2000)*$L$2+(Tabela1[[#This Row],[days]]/2000+0.75)*(IF(Tabela1[[#This Row],[real]]&gt;Tabela1[[#This Row],[AV2]],0.4*Tabela1[[#This Row],[real]]+0.6*Tabela1[[#This Row],[AV2]],Tabela1[[#This Row],[AV2]]))</f>
        <v>3.2356526306828512</v>
      </c>
      <c r="S3129" s="42">
        <f>Tabela1[[#This Row],[real]]-Tabela1[[#This Row],[AV2]]</f>
        <v>-0.18236225457034472</v>
      </c>
      <c r="T3129" s="64">
        <f>Tabela1[[#This Row],[real]]/Tabela1[[#This Row],[AV2]]</f>
        <v>0.94363973040831051</v>
      </c>
      <c r="U3129" s="168">
        <v>42697</v>
      </c>
      <c r="V3129" s="191" t="s">
        <v>4876</v>
      </c>
    </row>
    <row r="3130" spans="1:22" x14ac:dyDescent="0.2">
      <c r="A3130" s="10">
        <v>13394</v>
      </c>
      <c r="B3130" s="10" t="s">
        <v>1013</v>
      </c>
      <c r="C3130" s="10" t="s">
        <v>2266</v>
      </c>
      <c r="E3130" s="21">
        <v>3.1182877706090983</v>
      </c>
      <c r="F3130" s="116">
        <v>1999</v>
      </c>
      <c r="G313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30" s="21">
        <v>0.73999999999999988</v>
      </c>
      <c r="J3130" s="23">
        <f>(Tabela1[[#This Row],[real]]-1)^3/Tabela1[[#This Row],[Z]]*0.00002</f>
        <v>2.5689352187719842E-4</v>
      </c>
      <c r="K3130" s="24">
        <v>2841.6527449444752</v>
      </c>
      <c r="L3130" s="66">
        <v>4886.0154552215108</v>
      </c>
      <c r="M3130" s="1">
        <v>42409</v>
      </c>
      <c r="N3130" s="22">
        <f>IF(Tabela1[[#This Row],[Entry]]=$B$1,Tabela1[[#This Row],[real]],Tabela1[[#This Row],[L2]]/Tabela1[[#This Row],[days2]])</f>
        <v>3.2304536420715468</v>
      </c>
      <c r="O3130" s="22">
        <f>IF(Tabela1[[#This Row],[Entry]]=$B$1,Tabela1[[#This Row],[real]],Tabela1[[#This Row],[L]]/($B$1-Tabela1[[#This Row],[Entry]]))</f>
        <v>3.2422133080434712</v>
      </c>
      <c r="P3130" s="35">
        <v>879.64510864246586</v>
      </c>
      <c r="Q3130" s="3">
        <f>MIN(500,$B$1-Tabela1[[#This Row],[Entry]])</f>
        <v>500</v>
      </c>
      <c r="R3130" s="21">
        <f>(0.25-Tabela1[[#This Row],[days]]/2000)*$L$2+(Tabela1[[#This Row],[days]]/2000+0.75)*(IF(Tabela1[[#This Row],[real]]&gt;Tabela1[[#This Row],[AV2]],0.4*Tabela1[[#This Row],[real]]+0.6*Tabela1[[#This Row],[AV2]],Tabela1[[#This Row],[AV2]]))</f>
        <v>3.2304536420715468</v>
      </c>
      <c r="S3130" s="22">
        <f>Tabela1[[#This Row],[real]]-Tabela1[[#This Row],[AV2]]</f>
        <v>-0.1121658714624485</v>
      </c>
      <c r="T3130" s="47">
        <f>Tabela1[[#This Row],[real]]/Tabela1[[#This Row],[AV2]]</f>
        <v>0.96527860050314129</v>
      </c>
      <c r="U3130" s="168">
        <v>42696</v>
      </c>
      <c r="V3130" s="191" t="s">
        <v>4837</v>
      </c>
    </row>
    <row r="3131" spans="1:22" x14ac:dyDescent="0.2">
      <c r="A3131" s="10">
        <v>83145</v>
      </c>
      <c r="B3131" s="10" t="s">
        <v>1667</v>
      </c>
      <c r="C3131" s="10" t="s">
        <v>1667</v>
      </c>
      <c r="E3131" s="21">
        <v>3.1515721758222583</v>
      </c>
      <c r="F3131" s="116">
        <v>1985</v>
      </c>
      <c r="G313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31" s="21">
        <v>0.72999999999999987</v>
      </c>
      <c r="J3131" s="23">
        <f>(Tabela1[[#This Row],[real]]-1)^3/Tabela1[[#This Row],[Z]]*0.00002</f>
        <v>2.7288200259735994E-4</v>
      </c>
      <c r="K3131" s="24">
        <v>2870.4524047831355</v>
      </c>
      <c r="L3131" s="66">
        <v>4933.797957159979</v>
      </c>
      <c r="M3131" s="1">
        <v>42409</v>
      </c>
      <c r="N3131" s="22">
        <f>IF(Tabela1[[#This Row],[Entry]]=$B$1,Tabela1[[#This Row],[real]],Tabela1[[#This Row],[L2]]/Tabela1[[#This Row],[days2]])</f>
        <v>3.2631937318596957</v>
      </c>
      <c r="O3131" s="22">
        <f>IF(Tabela1[[#This Row],[Entry]]=$B$1,Tabela1[[#This Row],[real]],Tabela1[[#This Row],[L]]/($B$1-Tabela1[[#This Row],[Entry]]))</f>
        <v>3.2739203431718509</v>
      </c>
      <c r="P3131" s="35">
        <v>879.64510864246586</v>
      </c>
      <c r="Q3131" s="3">
        <f>MIN(500,$B$1-Tabela1[[#This Row],[Entry]])</f>
        <v>500</v>
      </c>
      <c r="R3131" s="21">
        <f>(0.25-Tabela1[[#This Row],[days]]/2000)*$L$2+(Tabela1[[#This Row],[days]]/2000+0.75)*(IF(Tabela1[[#This Row],[real]]&gt;Tabela1[[#This Row],[AV2]],0.4*Tabela1[[#This Row],[real]]+0.6*Tabela1[[#This Row],[AV2]],Tabela1[[#This Row],[AV2]]))</f>
        <v>3.2631937318596957</v>
      </c>
      <c r="S3131" s="22">
        <f>Tabela1[[#This Row],[real]]-Tabela1[[#This Row],[AV2]]</f>
        <v>-0.1116215560374374</v>
      </c>
      <c r="T3131" s="47">
        <f>Tabela1[[#This Row],[real]]/Tabela1[[#This Row],[AV2]]</f>
        <v>0.96579376978215015</v>
      </c>
      <c r="U3131" s="168">
        <v>42696</v>
      </c>
      <c r="V3131" s="191" t="s">
        <v>4498</v>
      </c>
    </row>
    <row r="3132" spans="1:22" x14ac:dyDescent="0.2">
      <c r="A3132" s="65">
        <v>113064</v>
      </c>
      <c r="B3132" s="65" t="s">
        <v>167</v>
      </c>
      <c r="C3132" s="65" t="s">
        <v>1489</v>
      </c>
      <c r="D3132" s="39"/>
      <c r="E3132" s="41">
        <v>2.7889305540201135</v>
      </c>
      <c r="F3132" s="116">
        <v>2004</v>
      </c>
      <c r="G313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2" s="39"/>
      <c r="I3132" s="41">
        <v>0.65999999999999992</v>
      </c>
      <c r="J3132" s="23">
        <f>(Tabela1[[#This Row],[real]]-1)^3/Tabela1[[#This Row],[Z]]*0.00002</f>
        <v>1.7348682742219262E-4</v>
      </c>
      <c r="K3132" s="66">
        <v>2565.1850370638385</v>
      </c>
      <c r="L3132" s="66">
        <v>4426.4990475765753</v>
      </c>
      <c r="M3132" s="67">
        <v>42409</v>
      </c>
      <c r="N3132" s="22">
        <f>IF(Tabela1[[#This Row],[Entry]]=$B$1,Tabela1[[#This Row],[real]],Tabela1[[#This Row],[L2]]/Tabela1[[#This Row],[days2]])</f>
        <v>2.9161590417101553</v>
      </c>
      <c r="O3132" s="42">
        <f>IF(Tabela1[[#This Row],[Entry]]=$B$1,Tabela1[[#This Row],[real]],Tabela1[[#This Row],[L]]/($B$1-Tabela1[[#This Row],[Entry]]))</f>
        <v>2.937292002373308</v>
      </c>
      <c r="P3132" s="115">
        <v>879.64510864246586</v>
      </c>
      <c r="Q3132" s="43">
        <f>MIN(500,$B$1-Tabela1[[#This Row],[Entry]])</f>
        <v>500</v>
      </c>
      <c r="R3132" s="41">
        <f>(0.25-Tabela1[[#This Row],[days]]/2000)*$L$2+(Tabela1[[#This Row],[days]]/2000+0.75)*(IF(Tabela1[[#This Row],[real]]&gt;Tabela1[[#This Row],[AV2]],0.4*Tabela1[[#This Row],[real]]+0.6*Tabela1[[#This Row],[AV2]],Tabela1[[#This Row],[AV2]]))</f>
        <v>2.9161590417101553</v>
      </c>
      <c r="S3132" s="42">
        <f>Tabela1[[#This Row],[real]]-Tabela1[[#This Row],[AV2]]</f>
        <v>-0.1272284876900418</v>
      </c>
      <c r="T3132" s="64">
        <f>Tabela1[[#This Row],[real]]/Tabela1[[#This Row],[AV2]]</f>
        <v>0.95637121094210631</v>
      </c>
      <c r="U3132" s="172">
        <v>42695</v>
      </c>
      <c r="V3132" s="191" t="s">
        <v>4684</v>
      </c>
    </row>
    <row r="3133" spans="1:22" x14ac:dyDescent="0.2">
      <c r="A3133" s="65">
        <v>4614614</v>
      </c>
      <c r="B3133" s="65" t="s">
        <v>1807</v>
      </c>
      <c r="C3133" s="65" t="s">
        <v>2240</v>
      </c>
      <c r="D3133" s="39"/>
      <c r="E3133" s="41">
        <v>2.8606302283006335</v>
      </c>
      <c r="F3133" s="116">
        <v>2013</v>
      </c>
      <c r="G313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3" s="39">
        <v>3</v>
      </c>
      <c r="I3133" s="41">
        <v>0.49999999999999989</v>
      </c>
      <c r="J3133" s="23">
        <f>(Tabela1[[#This Row],[real]]-1)^3/Tabela1[[#This Row],[Z]]*0.00002</f>
        <v>2.5765596920177453E-4</v>
      </c>
      <c r="K3133" s="66">
        <v>2659.5853144776356</v>
      </c>
      <c r="L3133" s="66">
        <v>4592.938555128685</v>
      </c>
      <c r="M3133" s="67">
        <v>42409</v>
      </c>
      <c r="N3133" s="22">
        <f>IF(Tabela1[[#This Row],[Entry]]=$B$1,Tabela1[[#This Row],[real]],Tabela1[[#This Row],[L2]]/Tabela1[[#This Row],[days2]])</f>
        <v>3.0234753633566003</v>
      </c>
      <c r="O3133" s="42">
        <f>IF(Tabela1[[#This Row],[Entry]]=$B$1,Tabela1[[#This Row],[real]],Tabela1[[#This Row],[L]]/($B$1-Tabela1[[#This Row],[Entry]]))</f>
        <v>3.0477362675041042</v>
      </c>
      <c r="P3133" s="115">
        <v>879.64510864246586</v>
      </c>
      <c r="Q3133" s="43">
        <f>MIN(500,$B$1-Tabela1[[#This Row],[Entry]])</f>
        <v>500</v>
      </c>
      <c r="R3133" s="41">
        <f>(0.25-Tabela1[[#This Row],[days]]/2000)*$L$2+(Tabela1[[#This Row],[days]]/2000+0.75)*(IF(Tabela1[[#This Row],[real]]&gt;Tabela1[[#This Row],[AV2]],0.4*Tabela1[[#This Row],[real]]+0.6*Tabela1[[#This Row],[AV2]],Tabela1[[#This Row],[AV2]]))</f>
        <v>3.0234753633566003</v>
      </c>
      <c r="S3133" s="42">
        <f>Tabela1[[#This Row],[real]]-Tabela1[[#This Row],[AV2]]</f>
        <v>-0.16284513505596676</v>
      </c>
      <c r="T3133" s="64">
        <f>Tabela1[[#This Row],[real]]/Tabela1[[#This Row],[AV2]]</f>
        <v>0.94613975128436989</v>
      </c>
      <c r="U3133" s="168">
        <v>42695</v>
      </c>
      <c r="V3133" s="191" t="s">
        <v>4248</v>
      </c>
    </row>
    <row r="3134" spans="1:22" x14ac:dyDescent="0.2">
      <c r="A3134" s="10">
        <v>4312805</v>
      </c>
      <c r="B3134" s="10" t="s">
        <v>304</v>
      </c>
      <c r="C3134" s="10" t="s">
        <v>502</v>
      </c>
      <c r="E3134" s="21">
        <v>3.1119994959222499</v>
      </c>
      <c r="F3134" s="116">
        <v>2013</v>
      </c>
      <c r="G313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34" s="21">
        <v>0.64999999999999991</v>
      </c>
      <c r="J3134" s="23">
        <f>(Tabela1[[#This Row],[real]]-1)^3/Tabela1[[#This Row],[Z]]*0.00002</f>
        <v>2.8986652869595876E-4</v>
      </c>
      <c r="K3134" s="24">
        <v>2909.7956315492474</v>
      </c>
      <c r="L3134" s="66">
        <v>5031.5177732953007</v>
      </c>
      <c r="M3134" s="1">
        <v>42409</v>
      </c>
      <c r="N3134" s="22">
        <f>IF(Tabela1[[#This Row],[Entry]]=$B$1,Tabela1[[#This Row],[real]],Tabela1[[#This Row],[L2]]/Tabela1[[#This Row],[days2]])</f>
        <v>3.3079199815478559</v>
      </c>
      <c r="O3134" s="22">
        <f>IF(Tabela1[[#This Row],[Entry]]=$B$1,Tabela1[[#This Row],[real]],Tabela1[[#This Row],[L]]/($B$1-Tabela1[[#This Row],[Entry]]))</f>
        <v>3.3387642822132055</v>
      </c>
      <c r="P3134" s="35">
        <v>879.64510864246586</v>
      </c>
      <c r="Q3134" s="3">
        <f>MIN(500,$B$1-Tabela1[[#This Row],[Entry]])</f>
        <v>500</v>
      </c>
      <c r="R3134" s="21">
        <f>(0.25-Tabela1[[#This Row],[days]]/2000)*$L$2+(Tabela1[[#This Row],[days]]/2000+0.75)*(IF(Tabela1[[#This Row],[real]]&gt;Tabela1[[#This Row],[AV2]],0.4*Tabela1[[#This Row],[real]]+0.6*Tabela1[[#This Row],[AV2]],Tabela1[[#This Row],[AV2]]))</f>
        <v>3.3079199815478559</v>
      </c>
      <c r="S3134" s="22">
        <f>Tabela1[[#This Row],[real]]-Tabela1[[#This Row],[AV2]]</f>
        <v>-0.19592048562560604</v>
      </c>
      <c r="T3134" s="47">
        <f>Tabela1[[#This Row],[real]]/Tabela1[[#This Row],[AV2]]</f>
        <v>0.94077230201501727</v>
      </c>
      <c r="U3134" s="168">
        <v>42695</v>
      </c>
      <c r="V3134" s="191" t="s">
        <v>4214</v>
      </c>
    </row>
    <row r="3135" spans="1:22" x14ac:dyDescent="0.2">
      <c r="A3135" s="65">
        <v>8957</v>
      </c>
      <c r="B3135" s="65" t="s">
        <v>1248</v>
      </c>
      <c r="C3135" s="65" t="s">
        <v>1249</v>
      </c>
      <c r="D3135" s="39"/>
      <c r="E3135" s="41">
        <v>2.7859504835355628</v>
      </c>
      <c r="F3135" s="116">
        <v>1982</v>
      </c>
      <c r="G313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5" s="39"/>
      <c r="I3135" s="41">
        <v>0.62999999999999989</v>
      </c>
      <c r="J3135" s="23">
        <f>(Tabela1[[#This Row],[real]]-1)^3/Tabela1[[#This Row],[Z]]*0.00002</f>
        <v>1.8084132783734817E-4</v>
      </c>
      <c r="K3135" s="66">
        <v>2551.9546720884737</v>
      </c>
      <c r="L3135" s="66">
        <v>4398.8924845492093</v>
      </c>
      <c r="M3135" s="67">
        <v>42409</v>
      </c>
      <c r="N3135" s="22">
        <f>IF(Tabela1[[#This Row],[Entry]]=$B$1,Tabela1[[#This Row],[real]],Tabela1[[#This Row],[L2]]/Tabela1[[#This Row],[days2]])</f>
        <v>2.9011184704100055</v>
      </c>
      <c r="O3135" s="42">
        <f>IF(Tabela1[[#This Row],[Entry]]=$B$1,Tabela1[[#This Row],[real]],Tabela1[[#This Row],[L]]/($B$1-Tabela1[[#This Row],[Entry]]))</f>
        <v>2.9189731151620499</v>
      </c>
      <c r="P3135" s="115">
        <v>879.64510864246586</v>
      </c>
      <c r="Q3135" s="43">
        <f>MIN(500,$B$1-Tabela1[[#This Row],[Entry]])</f>
        <v>500</v>
      </c>
      <c r="R3135" s="41">
        <f>(0.25-Tabela1[[#This Row],[days]]/2000)*$L$2+(Tabela1[[#This Row],[days]]/2000+0.75)*(IF(Tabela1[[#This Row],[real]]&gt;Tabela1[[#This Row],[AV2]],0.4*Tabela1[[#This Row],[real]]+0.6*Tabela1[[#This Row],[AV2]],Tabela1[[#This Row],[AV2]]))</f>
        <v>2.9011184704100055</v>
      </c>
      <c r="S3135" s="42">
        <f>Tabela1[[#This Row],[real]]-Tabela1[[#This Row],[AV2]]</f>
        <v>-0.11516798687444263</v>
      </c>
      <c r="T3135" s="64">
        <f>Tabela1[[#This Row],[real]]/Tabela1[[#This Row],[AV2]]</f>
        <v>0.96030221169900509</v>
      </c>
      <c r="U3135" s="168">
        <v>42694</v>
      </c>
      <c r="V3135" s="191" t="s">
        <v>4028</v>
      </c>
    </row>
    <row r="3136" spans="1:22" x14ac:dyDescent="0.2">
      <c r="A3136" s="65">
        <v>299</v>
      </c>
      <c r="B3136" s="65" t="s">
        <v>1750</v>
      </c>
      <c r="C3136" s="65" t="s">
        <v>1751</v>
      </c>
      <c r="D3136" s="39"/>
      <c r="E3136" s="41">
        <v>3.1194634143372415</v>
      </c>
      <c r="F3136" s="116">
        <v>1978</v>
      </c>
      <c r="G313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6" s="39"/>
      <c r="I3136" s="41">
        <v>0.6399999999999999</v>
      </c>
      <c r="J3136" s="23">
        <f>(Tabela1[[#This Row],[real]]-1)^3/Tabela1[[#This Row],[Z]]*0.00002</f>
        <v>2.9752796685109833E-4</v>
      </c>
      <c r="K3136" s="66">
        <v>2862.2017789557676</v>
      </c>
      <c r="L3136" s="66">
        <v>4925.4519311036684</v>
      </c>
      <c r="M3136" s="67">
        <v>42409</v>
      </c>
      <c r="N3136" s="22">
        <f>IF(Tabela1[[#This Row],[Entry]]=$B$1,Tabela1[[#This Row],[real]],Tabela1[[#This Row],[L2]]/Tabela1[[#This Row],[days2]])</f>
        <v>3.2538142380771395</v>
      </c>
      <c r="O3136" s="42">
        <f>IF(Tabela1[[#This Row],[Entry]]=$B$1,Tabela1[[#This Row],[real]],Tabela1[[#This Row],[L]]/($B$1-Tabela1[[#This Row],[Entry]]))</f>
        <v>3.2683821706062828</v>
      </c>
      <c r="P3136" s="115">
        <v>879.64510864246586</v>
      </c>
      <c r="Q3136" s="43">
        <f>MIN(500,$B$1-Tabela1[[#This Row],[Entry]])</f>
        <v>500</v>
      </c>
      <c r="R3136" s="41">
        <f>(0.25-Tabela1[[#This Row],[days]]/2000)*$L$2+(Tabela1[[#This Row],[days]]/2000+0.75)*(IF(Tabela1[[#This Row],[real]]&gt;Tabela1[[#This Row],[AV2]],0.4*Tabela1[[#This Row],[real]]+0.6*Tabela1[[#This Row],[AV2]],Tabela1[[#This Row],[AV2]]))</f>
        <v>3.2538142380771395</v>
      </c>
      <c r="S3136" s="42">
        <f>Tabela1[[#This Row],[real]]-Tabela1[[#This Row],[AV2]]</f>
        <v>-0.13435082373989804</v>
      </c>
      <c r="T3136" s="64">
        <f>Tabela1[[#This Row],[real]]/Tabela1[[#This Row],[AV2]]</f>
        <v>0.95870974373162332</v>
      </c>
      <c r="U3136" s="168">
        <v>42694</v>
      </c>
      <c r="V3136" s="191" t="s">
        <v>3952</v>
      </c>
    </row>
    <row r="3137" spans="1:22" x14ac:dyDescent="0.2">
      <c r="A3137" s="65">
        <v>565058</v>
      </c>
      <c r="B3137" s="65" t="s">
        <v>3251</v>
      </c>
      <c r="C3137" s="65" t="s">
        <v>3252</v>
      </c>
      <c r="D3137" s="39"/>
      <c r="E3137" s="41">
        <v>2.3157019119419453</v>
      </c>
      <c r="F3137" s="116">
        <v>1980</v>
      </c>
      <c r="G313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7" s="39"/>
      <c r="I3137" s="41">
        <v>0.32999999999999996</v>
      </c>
      <c r="J3137" s="23">
        <f>(Tabela1[[#This Row],[real]]-1)^3/Tabela1[[#This Row],[Z]]*0.00002</f>
        <v>1.3803479454565612E-4</v>
      </c>
      <c r="K3137" s="66">
        <v>1816.6183561638725</v>
      </c>
      <c r="L3137" s="66">
        <v>3002.190491816868</v>
      </c>
      <c r="M3137" s="67">
        <v>42693</v>
      </c>
      <c r="N3137" s="22">
        <f>IF(Tabela1[[#This Row],[Entry]]=$B$1,Tabela1[[#This Row],[real]],Tabela1[[#This Row],[L2]]/Tabela1[[#This Row],[days2]])</f>
        <v>2.4296965092824561</v>
      </c>
      <c r="O3137" s="42">
        <f>IF(Tabela1[[#This Row],[Entry]]=$B$1,Tabela1[[#This Row],[real]],Tabela1[[#This Row],[L]]/($B$1-Tabela1[[#This Row],[Entry]]))</f>
        <v>2.4547755452304725</v>
      </c>
      <c r="P3137" s="115">
        <v>747.67294977937831</v>
      </c>
      <c r="Q3137" s="43">
        <f>MIN(500,$B$1-Tabela1[[#This Row],[Entry]])</f>
        <v>500</v>
      </c>
      <c r="R3137" s="559">
        <f>(0.25-Tabela1[[#This Row],[days]]/2000)*$L$2+(Tabela1[[#This Row],[days]]/2000+0.75)*(IF(Tabela1[[#This Row],[real]]&gt;Tabela1[[#This Row],[AV2]],0.4*Tabela1[[#This Row],[real]]+0.6*Tabela1[[#This Row],[AV2]],Tabela1[[#This Row],[AV2]]))</f>
        <v>2.4296965092824561</v>
      </c>
      <c r="S3137" s="42">
        <f>Tabela1[[#This Row],[real]]-Tabela1[[#This Row],[AV2]]</f>
        <v>-0.11399459734051076</v>
      </c>
      <c r="T3137" s="64">
        <f>Tabela1[[#This Row],[real]]/Tabela1[[#This Row],[AV2]]</f>
        <v>0.95308278342377173</v>
      </c>
      <c r="U3137" s="172">
        <v>42693</v>
      </c>
      <c r="V3137" s="191" t="s">
        <v>5213</v>
      </c>
    </row>
    <row r="3138" spans="1:22" x14ac:dyDescent="0.2">
      <c r="A3138" s="65">
        <v>1740</v>
      </c>
      <c r="B3138" s="65" t="s">
        <v>2499</v>
      </c>
      <c r="C3138" s="65" t="s">
        <v>1819</v>
      </c>
      <c r="D3138" s="39"/>
      <c r="E3138" s="41">
        <v>2.6415888823079396</v>
      </c>
      <c r="F3138" s="116">
        <v>1971</v>
      </c>
      <c r="G313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8" s="39"/>
      <c r="I3138" s="41">
        <v>0.47</v>
      </c>
      <c r="J3138" s="23">
        <f>(Tabela1[[#This Row],[real]]-1)^3/Tabela1[[#This Row],[Z]]*0.00002</f>
        <v>1.8824582120632746E-4</v>
      </c>
      <c r="K3138" s="66">
        <v>2464.6443783797467</v>
      </c>
      <c r="L3138" s="66">
        <v>4265.7887006893097</v>
      </c>
      <c r="M3138" s="67">
        <v>42409</v>
      </c>
      <c r="N3138" s="22">
        <f>IF(Tabela1[[#This Row],[Entry]]=$B$1,Tabela1[[#This Row],[real]],Tabela1[[#This Row],[L2]]/Tabela1[[#This Row],[days2]])</f>
        <v>2.8018621989308512</v>
      </c>
      <c r="O3138" s="42">
        <f>IF(Tabela1[[#This Row],[Entry]]=$B$1,Tabela1[[#This Row],[real]],Tabela1[[#This Row],[L]]/($B$1-Tabela1[[#This Row],[Entry]]))</f>
        <v>2.8306494364228998</v>
      </c>
      <c r="P3138" s="115">
        <v>879.64510864246586</v>
      </c>
      <c r="Q3138" s="43">
        <f>MIN(500,$B$1-Tabela1[[#This Row],[Entry]])</f>
        <v>500</v>
      </c>
      <c r="R3138" s="559">
        <f>(0.25-Tabela1[[#This Row],[days]]/2000)*$L$2+(Tabela1[[#This Row],[days]]/2000+0.75)*(IF(Tabela1[[#This Row],[real]]&gt;Tabela1[[#This Row],[AV2]],0.4*Tabela1[[#This Row],[real]]+0.6*Tabela1[[#This Row],[AV2]],Tabela1[[#This Row],[AV2]]))</f>
        <v>2.8018621989308512</v>
      </c>
      <c r="S3138" s="42">
        <f>Tabela1[[#This Row],[real]]-Tabela1[[#This Row],[AV2]]</f>
        <v>-0.16027331662291155</v>
      </c>
      <c r="T3138" s="64">
        <f>Tabela1[[#This Row],[real]]/Tabela1[[#This Row],[AV2]]</f>
        <v>0.94279757345522941</v>
      </c>
      <c r="U3138" s="168">
        <v>42693</v>
      </c>
      <c r="V3138" s="191" t="s">
        <v>4416</v>
      </c>
    </row>
    <row r="3139" spans="1:22" x14ac:dyDescent="0.2">
      <c r="A3139" s="65">
        <v>2805108</v>
      </c>
      <c r="B3139" s="65" t="s">
        <v>1221</v>
      </c>
      <c r="C3139" s="65" t="s">
        <v>1222</v>
      </c>
      <c r="D3139" s="39"/>
      <c r="E3139" s="41">
        <v>3.0013709790955825</v>
      </c>
      <c r="F3139" s="116">
        <v>2010</v>
      </c>
      <c r="G313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39" s="39"/>
      <c r="I3139" s="41">
        <v>0.49999999999999989</v>
      </c>
      <c r="J3139" s="23">
        <f>(Tabela1[[#This Row],[real]]-1)^3/Tabela1[[#This Row],[Z]]*0.00002</f>
        <v>3.2065852116903781E-4</v>
      </c>
      <c r="K3139" s="66">
        <v>2724.4776132372608</v>
      </c>
      <c r="L3139" s="66">
        <v>4672.5582440664712</v>
      </c>
      <c r="M3139" s="67">
        <v>42409</v>
      </c>
      <c r="N3139" s="22">
        <f>IF(Tabela1[[#This Row],[Entry]]=$B$1,Tabela1[[#This Row],[real]],Tabela1[[#This Row],[L2]]/Tabela1[[#This Row],[days2]])</f>
        <v>3.0972463627313047</v>
      </c>
      <c r="O3139" s="42">
        <f>IF(Tabela1[[#This Row],[Entry]]=$B$1,Tabela1[[#This Row],[real]],Tabela1[[#This Row],[L]]/($B$1-Tabela1[[#This Row],[Entry]]))</f>
        <v>3.1005695050208835</v>
      </c>
      <c r="P3139" s="115">
        <v>879.64510864246586</v>
      </c>
      <c r="Q3139" s="43">
        <f>MIN(500,$B$1-Tabela1[[#This Row],[Entry]])</f>
        <v>500</v>
      </c>
      <c r="R3139" s="41">
        <f>(0.25-Tabela1[[#This Row],[days]]/2000)*$L$2+(Tabela1[[#This Row],[days]]/2000+0.75)*(IF(Tabela1[[#This Row],[real]]&gt;Tabela1[[#This Row],[AV2]],0.4*Tabela1[[#This Row],[real]]+0.6*Tabela1[[#This Row],[AV2]],Tabela1[[#This Row],[AV2]]))</f>
        <v>3.0972463627313047</v>
      </c>
      <c r="S3139" s="42">
        <f>Tabela1[[#This Row],[real]]-Tabela1[[#This Row],[AV2]]</f>
        <v>-9.5875383635722233E-2</v>
      </c>
      <c r="T3139" s="64">
        <f>Tabela1[[#This Row],[real]]/Tabela1[[#This Row],[AV2]]</f>
        <v>0.96904496045604371</v>
      </c>
      <c r="U3139" s="168">
        <v>42693</v>
      </c>
      <c r="V3139" s="191" t="s">
        <v>4323</v>
      </c>
    </row>
    <row r="3140" spans="1:22" x14ac:dyDescent="0.2">
      <c r="A3140" s="65">
        <v>9806</v>
      </c>
      <c r="B3140" s="65" t="s">
        <v>3249</v>
      </c>
      <c r="C3140" s="65" t="s">
        <v>3249</v>
      </c>
      <c r="D3140" s="39"/>
      <c r="E3140" s="41">
        <v>2.4790297699961128</v>
      </c>
      <c r="F3140" s="116">
        <v>2000</v>
      </c>
      <c r="G314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0" s="39"/>
      <c r="I3140" s="41">
        <v>0.35</v>
      </c>
      <c r="J3140" s="23">
        <f>(Tabela1[[#This Row],[real]]-1)^3/Tabela1[[#This Row],[Z]]*0.00002</f>
        <v>1.8488117732928748E-4</v>
      </c>
      <c r="K3140" s="66">
        <v>1963.8725696243052</v>
      </c>
      <c r="L3140" s="66">
        <v>3251.197822557288</v>
      </c>
      <c r="M3140" s="67">
        <v>42692</v>
      </c>
      <c r="N3140" s="22">
        <f>IF(Tabela1[[#This Row],[Entry]]=$B$1,Tabela1[[#This Row],[real]],Tabela1[[#This Row],[L2]]/Tabela1[[#This Row],[days2]])</f>
        <v>2.625015055204746</v>
      </c>
      <c r="O3140" s="42">
        <f>IF(Tabela1[[#This Row],[Entry]]=$B$1,Tabela1[[#This Row],[real]],Tabela1[[#This Row],[L]]/($B$1-Tabela1[[#This Row],[Entry]]))</f>
        <v>2.6562073713703334</v>
      </c>
      <c r="P3140" s="115">
        <v>748.1376404795999</v>
      </c>
      <c r="Q3140" s="43">
        <f>MIN(500,$B$1-Tabela1[[#This Row],[Entry]])</f>
        <v>500</v>
      </c>
      <c r="R3140" s="559">
        <f>(0.25-Tabela1[[#This Row],[days]]/2000)*$L$2+(Tabela1[[#This Row],[days]]/2000+0.75)*(IF(Tabela1[[#This Row],[real]]&gt;Tabela1[[#This Row],[AV2]],0.4*Tabela1[[#This Row],[real]]+0.6*Tabela1[[#This Row],[AV2]],Tabela1[[#This Row],[AV2]]))</f>
        <v>2.625015055204746</v>
      </c>
      <c r="S3140" s="42">
        <f>Tabela1[[#This Row],[real]]-Tabela1[[#This Row],[AV2]]</f>
        <v>-0.14598528520863319</v>
      </c>
      <c r="T3140" s="64">
        <f>Tabela1[[#This Row],[real]]/Tabela1[[#This Row],[AV2]]</f>
        <v>0.94438687697459833</v>
      </c>
      <c r="U3140" s="168">
        <v>42692</v>
      </c>
      <c r="V3140" s="191" t="s">
        <v>4811</v>
      </c>
    </row>
    <row r="3141" spans="1:22" x14ac:dyDescent="0.2">
      <c r="A3141" s="10">
        <v>2733</v>
      </c>
      <c r="B3141" s="10" t="s">
        <v>3245</v>
      </c>
      <c r="C3141" s="10" t="s">
        <v>3246</v>
      </c>
      <c r="E3141" s="21">
        <v>2.520384343611151</v>
      </c>
      <c r="F3141" s="116">
        <v>1967</v>
      </c>
      <c r="G314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41" s="21">
        <v>0.35</v>
      </c>
      <c r="J3141" s="23">
        <f>(Tabela1[[#This Row],[real]]-1)^3/Tabela1[[#This Row],[Z]]*0.00002</f>
        <v>2.0082700777700793E-4</v>
      </c>
      <c r="K3141" s="24">
        <v>2002.4645437270251</v>
      </c>
      <c r="L3141" s="66">
        <v>3316.5678893940812</v>
      </c>
      <c r="M3141" s="1">
        <v>42692</v>
      </c>
      <c r="N3141" s="22">
        <f>IF(Tabela1[[#This Row],[Entry]]=$B$1,Tabela1[[#This Row],[real]],Tabela1[[#This Row],[L2]]/Tabela1[[#This Row],[days2]])</f>
        <v>2.6765991114192951</v>
      </c>
      <c r="O3141" s="22">
        <f>IF(Tabela1[[#This Row],[Entry]]=$B$1,Tabela1[[#This Row],[real]],Tabela1[[#This Row],[L]]/($B$1-Tabela1[[#This Row],[Entry]]))</f>
        <v>2.7096142887206547</v>
      </c>
      <c r="P3141" s="35">
        <v>748.1376404795999</v>
      </c>
      <c r="Q3141" s="3">
        <f>MIN(500,$B$1-Tabela1[[#This Row],[Entry]])</f>
        <v>500</v>
      </c>
      <c r="R3141" s="559">
        <f>(0.25-Tabela1[[#This Row],[days]]/2000)*$L$2+(Tabela1[[#This Row],[days]]/2000+0.75)*(IF(Tabela1[[#This Row],[real]]&gt;Tabela1[[#This Row],[AV2]],0.4*Tabela1[[#This Row],[real]]+0.6*Tabela1[[#This Row],[AV2]],Tabela1[[#This Row],[AV2]]))</f>
        <v>2.6765991114192951</v>
      </c>
      <c r="S3141" s="22">
        <f>Tabela1[[#This Row],[real]]-Tabela1[[#This Row],[AV2]]</f>
        <v>-0.15621476780814403</v>
      </c>
      <c r="T3141" s="47">
        <f>Tabela1[[#This Row],[real]]/Tabela1[[#This Row],[AV2]]</f>
        <v>0.94163684537528314</v>
      </c>
      <c r="U3141" s="168">
        <v>42692</v>
      </c>
      <c r="V3141" s="191" t="s">
        <v>4381</v>
      </c>
    </row>
    <row r="3142" spans="1:22" x14ac:dyDescent="0.2">
      <c r="A3142" s="65">
        <v>178962</v>
      </c>
      <c r="B3142" s="65" t="s">
        <v>1290</v>
      </c>
      <c r="C3142" s="65" t="s">
        <v>1291</v>
      </c>
      <c r="D3142" s="39"/>
      <c r="E3142" s="41">
        <v>2.6435442580838284</v>
      </c>
      <c r="F3142" s="116">
        <v>1961</v>
      </c>
      <c r="G314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2" s="39"/>
      <c r="I3142" s="41">
        <v>0.44999999999999996</v>
      </c>
      <c r="J3142" s="23">
        <f>(Tabela1[[#This Row],[real]]-1)^3/Tabela1[[#This Row],[Z]]*0.00002</f>
        <v>1.9731572257931243E-4</v>
      </c>
      <c r="K3142" s="66">
        <v>2403.8410562523868</v>
      </c>
      <c r="L3142" s="66">
        <v>4133.1040550924381</v>
      </c>
      <c r="M3142" s="67">
        <v>42409</v>
      </c>
      <c r="N3142" s="22">
        <f>IF(Tabela1[[#This Row],[Entry]]=$B$1,Tabela1[[#This Row],[real]],Tabela1[[#This Row],[L2]]/Tabela1[[#This Row],[days2]])</f>
        <v>2.7327396385596621</v>
      </c>
      <c r="O3142" s="42">
        <f>IF(Tabela1[[#This Row],[Entry]]=$B$1,Tabela1[[#This Row],[real]],Tabela1[[#This Row],[L]]/($B$1-Tabela1[[#This Row],[Entry]]))</f>
        <v>2.742603885263728</v>
      </c>
      <c r="P3142" s="115">
        <v>879.64510864246586</v>
      </c>
      <c r="Q3142" s="43">
        <f>MIN(500,$B$1-Tabela1[[#This Row],[Entry]])</f>
        <v>500</v>
      </c>
      <c r="R3142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2.7327396385596621</v>
      </c>
      <c r="S3142" s="42">
        <f>Tabela1[[#This Row],[real]]-Tabela1[[#This Row],[AV2]]</f>
        <v>-8.9195380475833641E-2</v>
      </c>
      <c r="T3142" s="64">
        <f>Tabela1[[#This Row],[real]]/Tabela1[[#This Row],[AV2]]</f>
        <v>0.9673604542425982</v>
      </c>
      <c r="U3142" s="172">
        <v>42692</v>
      </c>
      <c r="V3142" s="191" t="s">
        <v>4070</v>
      </c>
    </row>
    <row r="3143" spans="1:22" x14ac:dyDescent="0.2">
      <c r="A3143" s="65">
        <v>97613</v>
      </c>
      <c r="B3143" s="65" t="s">
        <v>749</v>
      </c>
      <c r="C3143" s="65" t="s">
        <v>1247</v>
      </c>
      <c r="D3143" s="39"/>
      <c r="E3143" s="41">
        <v>3.0059356096315728</v>
      </c>
      <c r="F3143" s="116">
        <v>1996</v>
      </c>
      <c r="G314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3" s="39"/>
      <c r="I3143" s="41">
        <v>0.47</v>
      </c>
      <c r="J3143" s="23">
        <f>(Tabela1[[#This Row],[real]]-1)^3/Tabela1[[#This Row],[Z]]*0.00002</f>
        <v>3.4346548567954334E-4</v>
      </c>
      <c r="K3143" s="66">
        <v>2742.1900910411309</v>
      </c>
      <c r="L3143" s="66">
        <v>4706.461138463028</v>
      </c>
      <c r="M3143" s="67">
        <v>42409</v>
      </c>
      <c r="N3143" s="22">
        <f>IF(Tabela1[[#This Row],[Entry]]=$B$1,Tabela1[[#This Row],[real]],Tabela1[[#This Row],[L2]]/Tabela1[[#This Row],[days2]])</f>
        <v>3.1173822989513167</v>
      </c>
      <c r="O3143" s="42">
        <f>IF(Tabela1[[#This Row],[Entry]]=$B$1,Tabela1[[#This Row],[real]],Tabela1[[#This Row],[L]]/($B$1-Tabela1[[#This Row],[Entry]]))</f>
        <v>3.1230664488805759</v>
      </c>
      <c r="P3143" s="115">
        <v>879.64510864246586</v>
      </c>
      <c r="Q3143" s="43">
        <f>MIN(500,$B$1-Tabela1[[#This Row],[Entry]])</f>
        <v>500</v>
      </c>
      <c r="R3143" s="41">
        <f>(0.25-Tabela1[[#This Row],[days]]/2000)*$L$2+(Tabela1[[#This Row],[days]]/2000+0.75)*(IF(Tabela1[[#This Row],[real]]&gt;Tabela1[[#This Row],[AV2]],0.4*Tabela1[[#This Row],[real]]+0.6*Tabela1[[#This Row],[AV2]],Tabela1[[#This Row],[AV2]]))</f>
        <v>3.1173822989513167</v>
      </c>
      <c r="S3143" s="42">
        <f>Tabela1[[#This Row],[real]]-Tabela1[[#This Row],[AV2]]</f>
        <v>-0.11144668931974389</v>
      </c>
      <c r="T3143" s="64">
        <f>Tabela1[[#This Row],[real]]/Tabela1[[#This Row],[AV2]]</f>
        <v>0.9642499127048888</v>
      </c>
      <c r="U3143" s="168">
        <v>42692</v>
      </c>
      <c r="V3143" s="191" t="s">
        <v>3971</v>
      </c>
    </row>
    <row r="3144" spans="1:22" x14ac:dyDescent="0.2">
      <c r="A3144" s="65">
        <v>16746</v>
      </c>
      <c r="B3144" s="65" t="s">
        <v>1752</v>
      </c>
      <c r="C3144" s="65" t="s">
        <v>1753</v>
      </c>
      <c r="D3144" s="39"/>
      <c r="E3144" s="41">
        <v>2.7799918965423833</v>
      </c>
      <c r="F3144" s="116">
        <v>1993</v>
      </c>
      <c r="G314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4" s="39"/>
      <c r="I3144" s="41">
        <v>0.7</v>
      </c>
      <c r="J3144" s="23">
        <f>(Tabela1[[#This Row],[real]]-1)^3/Tabela1[[#This Row],[Z]]*0.00002</f>
        <v>1.6113357072472338E-4</v>
      </c>
      <c r="K3144" s="66">
        <v>2549.5449767036034</v>
      </c>
      <c r="L3144" s="66">
        <v>4397.7809681648359</v>
      </c>
      <c r="M3144" s="67">
        <v>42409</v>
      </c>
      <c r="N3144" s="22">
        <f>IF(Tabela1[[#This Row],[Entry]]=$B$1,Tabela1[[#This Row],[real]],Tabela1[[#This Row],[L2]]/Tabela1[[#This Row],[days2]])</f>
        <v>2.8983790754412904</v>
      </c>
      <c r="O3144" s="42">
        <f>IF(Tabela1[[#This Row],[Entry]]=$B$1,Tabela1[[#This Row],[real]],Tabela1[[#This Row],[L]]/($B$1-Tabela1[[#This Row],[Entry]]))</f>
        <v>2.9182355462274958</v>
      </c>
      <c r="P3144" s="115">
        <v>879.64510864246586</v>
      </c>
      <c r="Q3144" s="43">
        <f>MIN(500,$B$1-Tabela1[[#This Row],[Entry]])</f>
        <v>500</v>
      </c>
      <c r="R3144" s="41">
        <f>(0.25-Tabela1[[#This Row],[days]]/2000)*$L$2+(Tabela1[[#This Row],[days]]/2000+0.75)*(IF(Tabela1[[#This Row],[real]]&gt;Tabela1[[#This Row],[AV2]],0.4*Tabela1[[#This Row],[real]]+0.6*Tabela1[[#This Row],[AV2]],Tabela1[[#This Row],[AV2]]))</f>
        <v>2.8983790754412904</v>
      </c>
      <c r="S3144" s="42">
        <f>Tabela1[[#This Row],[real]]-Tabela1[[#This Row],[AV2]]</f>
        <v>-0.11838717889890704</v>
      </c>
      <c r="T3144" s="64">
        <f>Tabela1[[#This Row],[real]]/Tabela1[[#This Row],[AV2]]</f>
        <v>0.95915400442197785</v>
      </c>
      <c r="U3144" s="172">
        <v>42691</v>
      </c>
      <c r="V3144" s="191" t="s">
        <v>4628</v>
      </c>
    </row>
    <row r="3145" spans="1:22" x14ac:dyDescent="0.2">
      <c r="A3145" s="65">
        <v>18586</v>
      </c>
      <c r="B3145" s="65" t="s">
        <v>1569</v>
      </c>
      <c r="C3145" s="65" t="s">
        <v>1570</v>
      </c>
      <c r="D3145" s="39"/>
      <c r="E3145" s="41">
        <v>2.9138503901934376</v>
      </c>
      <c r="F3145" s="116">
        <v>1972</v>
      </c>
      <c r="G314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5" s="39"/>
      <c r="I3145" s="41">
        <v>0.71999999999999986</v>
      </c>
      <c r="J3145" s="23">
        <f>(Tabela1[[#This Row],[real]]-1)^3/Tabela1[[#This Row],[Z]]*0.00002</f>
        <v>1.9472488423943378E-4</v>
      </c>
      <c r="K3145" s="66">
        <v>2663.0007971589334</v>
      </c>
      <c r="L3145" s="66">
        <v>4586.8529750126154</v>
      </c>
      <c r="M3145" s="67">
        <v>42409</v>
      </c>
      <c r="N3145" s="22">
        <f>IF(Tabela1[[#This Row],[Entry]]=$B$1,Tabela1[[#This Row],[real]],Tabela1[[#This Row],[L2]]/Tabela1[[#This Row],[days2]])</f>
        <v>3.0273581595521808</v>
      </c>
      <c r="O3145" s="42">
        <f>IF(Tabela1[[#This Row],[Entry]]=$B$1,Tabela1[[#This Row],[real]],Tabela1[[#This Row],[L]]/($B$1-Tabela1[[#This Row],[Entry]]))</f>
        <v>3.0436980590661018</v>
      </c>
      <c r="P3145" s="115">
        <v>879.64510864246586</v>
      </c>
      <c r="Q3145" s="43">
        <f>MIN(500,$B$1-Tabela1[[#This Row],[Entry]])</f>
        <v>500</v>
      </c>
      <c r="R3145" s="41">
        <f>(0.25-Tabela1[[#This Row],[days]]/2000)*$L$2+(Tabela1[[#This Row],[days]]/2000+0.75)*(IF(Tabela1[[#This Row],[real]]&gt;Tabela1[[#This Row],[AV2]],0.4*Tabela1[[#This Row],[real]]+0.6*Tabela1[[#This Row],[AV2]],Tabela1[[#This Row],[AV2]]))</f>
        <v>3.0273581595521808</v>
      </c>
      <c r="S3145" s="42">
        <f>Tabela1[[#This Row],[real]]-Tabela1[[#This Row],[AV2]]</f>
        <v>-0.11350776935874318</v>
      </c>
      <c r="T3145" s="64">
        <f>Tabela1[[#This Row],[real]]/Tabela1[[#This Row],[AV2]]</f>
        <v>0.96250599916610668</v>
      </c>
      <c r="U3145" s="168">
        <v>42691</v>
      </c>
      <c r="V3145" s="191" t="s">
        <v>4407</v>
      </c>
    </row>
    <row r="3146" spans="1:22" x14ac:dyDescent="0.2">
      <c r="A3146" s="65">
        <v>8996</v>
      </c>
      <c r="B3146" s="65" t="s">
        <v>2435</v>
      </c>
      <c r="C3146" s="65" t="s">
        <v>411</v>
      </c>
      <c r="D3146" s="39"/>
      <c r="E3146" s="41">
        <v>3.0333818512079844</v>
      </c>
      <c r="F3146" s="116">
        <v>1989</v>
      </c>
      <c r="G314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6" s="39"/>
      <c r="I3146" s="41">
        <v>0.48</v>
      </c>
      <c r="J3146" s="23">
        <f>(Tabela1[[#This Row],[real]]-1)^3/Tabela1[[#This Row],[Z]]*0.00002</f>
        <v>3.5030439589312689E-4</v>
      </c>
      <c r="K3146" s="66">
        <v>2834.5482875189832</v>
      </c>
      <c r="L3146" s="66">
        <v>4893.2298147526271</v>
      </c>
      <c r="M3146" s="67">
        <v>42409</v>
      </c>
      <c r="N3146" s="22">
        <f>IF(Tabela1[[#This Row],[Entry]]=$B$1,Tabela1[[#This Row],[real]],Tabela1[[#This Row],[L2]]/Tabela1[[#This Row],[days2]])</f>
        <v>3.2223771378590058</v>
      </c>
      <c r="O3146" s="42">
        <f>IF(Tabela1[[#This Row],[Entry]]=$B$1,Tabela1[[#This Row],[real]],Tabela1[[#This Row],[L]]/($B$1-Tabela1[[#This Row],[Entry]]))</f>
        <v>3.2470005406454061</v>
      </c>
      <c r="P3146" s="115">
        <v>879.64510864246586</v>
      </c>
      <c r="Q3146" s="43">
        <f>MIN(500,$B$1-Tabela1[[#This Row],[Entry]])</f>
        <v>500</v>
      </c>
      <c r="R3146" s="41">
        <f>(0.25-Tabela1[[#This Row],[days]]/2000)*$L$2+(Tabela1[[#This Row],[days]]/2000+0.75)*(IF(Tabela1[[#This Row],[real]]&gt;Tabela1[[#This Row],[AV2]],0.4*Tabela1[[#This Row],[real]]+0.6*Tabela1[[#This Row],[AV2]],Tabela1[[#This Row],[AV2]]))</f>
        <v>3.2223771378590058</v>
      </c>
      <c r="S3146" s="42">
        <f>Tabela1[[#This Row],[real]]-Tabela1[[#This Row],[AV2]]</f>
        <v>-0.18899528665102139</v>
      </c>
      <c r="T3146" s="64">
        <f>Tabela1[[#This Row],[real]]/Tabela1[[#This Row],[AV2]]</f>
        <v>0.94134911012415123</v>
      </c>
      <c r="U3146" s="168">
        <v>42691</v>
      </c>
      <c r="V3146" s="191" t="s">
        <v>4427</v>
      </c>
    </row>
    <row r="3147" spans="1:22" x14ac:dyDescent="0.2">
      <c r="A3147" s="65">
        <v>53</v>
      </c>
      <c r="B3147" s="65" t="s">
        <v>654</v>
      </c>
      <c r="C3147" s="65" t="s">
        <v>3240</v>
      </c>
      <c r="D3147" s="39"/>
      <c r="E3147" s="41">
        <v>2.5465335868420653</v>
      </c>
      <c r="F3147" s="116">
        <v>2000</v>
      </c>
      <c r="G314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7" s="39"/>
      <c r="I3147" s="41">
        <v>0.38</v>
      </c>
      <c r="J3147" s="23">
        <f>(Tabela1[[#This Row],[real]]-1)^3/Tabela1[[#This Row],[Z]]*0.00002</f>
        <v>1.9468140315818632E-4</v>
      </c>
      <c r="K3147" s="66">
        <v>2024.8228458362632</v>
      </c>
      <c r="L3147" s="66">
        <v>3354.7995549228285</v>
      </c>
      <c r="M3147" s="67">
        <v>42690</v>
      </c>
      <c r="N3147" s="22">
        <f>IF(Tabela1[[#This Row],[Entry]]=$B$1,Tabela1[[#This Row],[real]],Tabela1[[#This Row],[L2]]/Tabela1[[#This Row],[days2]])</f>
        <v>2.7031264048365999</v>
      </c>
      <c r="O3147" s="42">
        <f>IF(Tabela1[[#This Row],[Entry]]=$B$1,Tabela1[[#This Row],[real]],Tabela1[[#This Row],[L]]/($B$1-Tabela1[[#This Row],[Entry]]))</f>
        <v>2.7363781035259613</v>
      </c>
      <c r="P3147" s="115">
        <v>749.06702188004442</v>
      </c>
      <c r="Q3147" s="43">
        <f>MIN(500,$B$1-Tabela1[[#This Row],[Entry]])</f>
        <v>500</v>
      </c>
      <c r="R3147" s="559">
        <f>(0.25-Tabela1[[#This Row],[days]]/2000)*$L$2+(Tabela1[[#This Row],[days]]/2000+0.75)*(IF(Tabela1[[#This Row],[real]]&gt;Tabela1[[#This Row],[AV2]],0.4*Tabela1[[#This Row],[real]]+0.6*Tabela1[[#This Row],[AV2]],Tabela1[[#This Row],[AV2]]))</f>
        <v>2.7031264048365999</v>
      </c>
      <c r="S3147" s="42">
        <f>Tabela1[[#This Row],[real]]-Tabela1[[#This Row],[AV2]]</f>
        <v>-0.15659281799453462</v>
      </c>
      <c r="T3147" s="64">
        <f>Tabela1[[#This Row],[real]]/Tabela1[[#This Row],[AV2]]</f>
        <v>0.94206973905683833</v>
      </c>
      <c r="U3147" s="168">
        <v>42690</v>
      </c>
      <c r="V3147" s="191" t="s">
        <v>4741</v>
      </c>
    </row>
    <row r="3148" spans="1:22" x14ac:dyDescent="0.2">
      <c r="A3148" s="65">
        <v>888665</v>
      </c>
      <c r="B3148" s="65" t="s">
        <v>1146</v>
      </c>
      <c r="C3148" s="65" t="s">
        <v>1147</v>
      </c>
      <c r="D3148" s="39"/>
      <c r="E3148" s="41">
        <v>2.6578849886864861</v>
      </c>
      <c r="F3148" s="116">
        <v>2007</v>
      </c>
      <c r="G314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8" s="39"/>
      <c r="I3148" s="41">
        <v>0.48</v>
      </c>
      <c r="J3148" s="23">
        <f>(Tabela1[[#This Row],[real]]-1)^3/Tabela1[[#This Row],[Z]]*0.00002</f>
        <v>1.8986807882963522E-4</v>
      </c>
      <c r="K3148" s="66">
        <v>2409.379594166011</v>
      </c>
      <c r="L3148" s="66">
        <v>4140.4264156168456</v>
      </c>
      <c r="M3148" s="67">
        <v>42409</v>
      </c>
      <c r="N3148" s="22">
        <f>IF(Tabela1[[#This Row],[Entry]]=$B$1,Tabela1[[#This Row],[real]],Tabela1[[#This Row],[L2]]/Tabela1[[#This Row],[days2]])</f>
        <v>2.7390359708636884</v>
      </c>
      <c r="O3148" s="42">
        <f>IF(Tabela1[[#This Row],[Entry]]=$B$1,Tabela1[[#This Row],[real]],Tabela1[[#This Row],[L]]/($B$1-Tabela1[[#This Row],[Entry]]))</f>
        <v>2.7474627840854979</v>
      </c>
      <c r="P3148" s="115">
        <v>879.64510864246586</v>
      </c>
      <c r="Q3148" s="43">
        <f>MIN(500,$B$1-Tabela1[[#This Row],[Entry]])</f>
        <v>500</v>
      </c>
      <c r="R3148" s="41">
        <f>(0.25-Tabela1[[#This Row],[days]]/2000)*$L$2+(Tabela1[[#This Row],[days]]/2000+0.75)*(IF(Tabela1[[#This Row],[real]]&gt;Tabela1[[#This Row],[AV2]],0.4*Tabela1[[#This Row],[real]]+0.6*Tabela1[[#This Row],[AV2]],Tabela1[[#This Row],[AV2]]))</f>
        <v>2.7390359708636884</v>
      </c>
      <c r="S3148" s="42">
        <f>Tabela1[[#This Row],[real]]-Tabela1[[#This Row],[AV2]]</f>
        <v>-8.1150982177202291E-2</v>
      </c>
      <c r="T3148" s="64">
        <f>Tabela1[[#This Row],[real]]/Tabela1[[#This Row],[AV2]]</f>
        <v>0.97037242919025513</v>
      </c>
      <c r="U3148" s="168">
        <v>42690</v>
      </c>
      <c r="V3148" s="191" t="s">
        <v>5184</v>
      </c>
    </row>
    <row r="3149" spans="1:22" x14ac:dyDescent="0.2">
      <c r="A3149" s="65">
        <v>3505044</v>
      </c>
      <c r="B3149" s="65" t="s">
        <v>3233</v>
      </c>
      <c r="C3149" s="65" t="s">
        <v>3234</v>
      </c>
      <c r="D3149" s="39"/>
      <c r="E3149" s="41">
        <v>2.5640059460667648</v>
      </c>
      <c r="F3149" s="116">
        <v>2011</v>
      </c>
      <c r="G314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49" s="39"/>
      <c r="I3149" s="41">
        <v>0.36</v>
      </c>
      <c r="J3149" s="23">
        <f>(Tabela1[[#This Row],[real]]-1)^3/Tabela1[[#This Row],[Z]]*0.00002</f>
        <v>2.1254098767312649E-4</v>
      </c>
      <c r="K3149" s="66">
        <v>2048.5460041165647</v>
      </c>
      <c r="L3149" s="66">
        <v>3397.1552362196162</v>
      </c>
      <c r="M3149" s="67">
        <v>42689</v>
      </c>
      <c r="N3149" s="22">
        <f>IF(Tabela1[[#This Row],[Entry]]=$B$1,Tabela1[[#This Row],[real]],Tabela1[[#This Row],[L2]]/Tabela1[[#This Row],[days2]])</f>
        <v>2.7331011746847005</v>
      </c>
      <c r="O3149" s="42">
        <f>IF(Tabela1[[#This Row],[Entry]]=$B$1,Tabela1[[#This Row],[real]],Tabela1[[#This Row],[L]]/($B$1-Tabela1[[#This Row],[Entry]]))</f>
        <v>2.7686676741806164</v>
      </c>
      <c r="P3149" s="115">
        <v>749.53171258026759</v>
      </c>
      <c r="Q3149" s="43">
        <f>MIN(500,$B$1-Tabela1[[#This Row],[Entry]])</f>
        <v>500</v>
      </c>
      <c r="R3149" s="559">
        <f>(0.25-Tabela1[[#This Row],[days]]/2000)*$L$2+(Tabela1[[#This Row],[days]]/2000+0.75)*(IF(Tabela1[[#This Row],[real]]&gt;Tabela1[[#This Row],[AV2]],0.4*Tabela1[[#This Row],[real]]+0.6*Tabela1[[#This Row],[AV2]],Tabela1[[#This Row],[AV2]]))</f>
        <v>2.7331011746847005</v>
      </c>
      <c r="S3149" s="42">
        <f>Tabela1[[#This Row],[real]]-Tabela1[[#This Row],[AV2]]</f>
        <v>-0.16909522861793569</v>
      </c>
      <c r="T3149" s="64">
        <f>Tabela1[[#This Row],[real]]/Tabela1[[#This Row],[AV2]]</f>
        <v>0.93813063702720667</v>
      </c>
      <c r="U3149" s="168">
        <v>42689</v>
      </c>
      <c r="V3149" s="191" t="s">
        <v>4286</v>
      </c>
    </row>
    <row r="3150" spans="1:22" x14ac:dyDescent="0.2">
      <c r="A3150" s="65">
        <v>17730</v>
      </c>
      <c r="B3150" s="65" t="s">
        <v>555</v>
      </c>
      <c r="C3150" s="65" t="s">
        <v>556</v>
      </c>
      <c r="D3150" s="39"/>
      <c r="E3150" s="41">
        <v>2.824325119446133</v>
      </c>
      <c r="F3150" s="116">
        <v>1997</v>
      </c>
      <c r="G315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0" s="39"/>
      <c r="I3150" s="41">
        <v>0.49999999999999989</v>
      </c>
      <c r="J3150" s="23">
        <f>(Tabela1[[#This Row],[real]]-1)^3/Tabela1[[#This Row],[Z]]*0.00002</f>
        <v>2.428659918489018E-4</v>
      </c>
      <c r="K3150" s="66">
        <v>2626.7173645770235</v>
      </c>
      <c r="L3150" s="66">
        <v>4538.2048895858534</v>
      </c>
      <c r="M3150" s="67">
        <v>42409</v>
      </c>
      <c r="N3150" s="22">
        <f>IF(Tabela1[[#This Row],[Entry]]=$B$1,Tabela1[[#This Row],[real]],Tabela1[[#This Row],[L2]]/Tabela1[[#This Row],[days2]])</f>
        <v>2.9861103515152494</v>
      </c>
      <c r="O3150" s="42">
        <f>IF(Tabela1[[#This Row],[Entry]]=$B$1,Tabela1[[#This Row],[real]],Tabela1[[#This Row],[L]]/($B$1-Tabela1[[#This Row],[Entry]]))</f>
        <v>3.0114166486966512</v>
      </c>
      <c r="P3150" s="115">
        <v>879.64510864246586</v>
      </c>
      <c r="Q3150" s="43">
        <f>MIN(500,$B$1-Tabela1[[#This Row],[Entry]])</f>
        <v>500</v>
      </c>
      <c r="R3150" s="41">
        <f>(0.25-Tabela1[[#This Row],[days]]/2000)*$L$2+(Tabela1[[#This Row],[days]]/2000+0.75)*(IF(Tabela1[[#This Row],[real]]&gt;Tabela1[[#This Row],[AV2]],0.4*Tabela1[[#This Row],[real]]+0.6*Tabela1[[#This Row],[AV2]],Tabela1[[#This Row],[AV2]]))</f>
        <v>2.9861103515152494</v>
      </c>
      <c r="S3150" s="42">
        <f>Tabela1[[#This Row],[real]]-Tabela1[[#This Row],[AV2]]</f>
        <v>-0.16178523206911644</v>
      </c>
      <c r="T3150" s="64">
        <f>Tabela1[[#This Row],[real]]/Tabela1[[#This Row],[AV2]]</f>
        <v>0.94582074571121544</v>
      </c>
      <c r="U3150" s="168">
        <v>42689</v>
      </c>
      <c r="V3150" s="191" t="s">
        <v>3984</v>
      </c>
    </row>
    <row r="3151" spans="1:22" x14ac:dyDescent="0.2">
      <c r="A3151" s="65">
        <v>990560</v>
      </c>
      <c r="B3151" s="65" t="s">
        <v>2021</v>
      </c>
      <c r="C3151" s="65" t="s">
        <v>2022</v>
      </c>
      <c r="D3151" s="39"/>
      <c r="E3151" s="41">
        <v>2.4583408125370765</v>
      </c>
      <c r="F3151" s="116">
        <v>2007</v>
      </c>
      <c r="G315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1" s="39"/>
      <c r="I3151" s="41">
        <v>0.47</v>
      </c>
      <c r="J3151" s="23">
        <f>(Tabela1[[#This Row],[real]]-1)^3/Tabela1[[#This Row],[Z]]*0.00002</f>
        <v>1.3198033536850287E-4</v>
      </c>
      <c r="K3151" s="66">
        <v>2235.0501489109474</v>
      </c>
      <c r="L3151" s="66">
        <v>3848.1702575309487</v>
      </c>
      <c r="M3151" s="67">
        <v>42409</v>
      </c>
      <c r="N3151" s="22">
        <f>IF(Tabela1[[#This Row],[Entry]]=$B$1,Tabela1[[#This Row],[real]],Tabela1[[#This Row],[L2]]/Tabela1[[#This Row],[days2]])</f>
        <v>2.5408544047499384</v>
      </c>
      <c r="O3151" s="42">
        <f>IF(Tabela1[[#This Row],[Entry]]=$B$1,Tabela1[[#This Row],[real]],Tabela1[[#This Row],[L]]/($B$1-Tabela1[[#This Row],[Entry]]))</f>
        <v>2.5535303633251152</v>
      </c>
      <c r="P3151" s="115">
        <v>879.64510864246586</v>
      </c>
      <c r="Q3151" s="43">
        <f>MIN(500,$B$1-Tabela1[[#This Row],[Entry]])</f>
        <v>500</v>
      </c>
      <c r="R3151" s="559">
        <f>(0.25-Tabela1[[#This Row],[days]]/2000)*$L$2+(Tabela1[[#This Row],[days]]/2000+0.75)*(IF(Tabela1[[#This Row],[real]]&gt;Tabela1[[#This Row],[AV2]],0.4*Tabela1[[#This Row],[real]]+0.6*Tabela1[[#This Row],[AV2]],Tabela1[[#This Row],[AV2]]))</f>
        <v>2.5408544047499384</v>
      </c>
      <c r="S3151" s="42">
        <f>Tabela1[[#This Row],[real]]-Tabela1[[#This Row],[AV2]]</f>
        <v>-8.2513592212861919E-2</v>
      </c>
      <c r="T3151" s="64">
        <f>Tabela1[[#This Row],[real]]/Tabela1[[#This Row],[AV2]]</f>
        <v>0.96752525762255059</v>
      </c>
      <c r="U3151" s="168">
        <v>42688</v>
      </c>
      <c r="V3151" s="191" t="s">
        <v>4209</v>
      </c>
    </row>
    <row r="3152" spans="1:22" x14ac:dyDescent="0.2">
      <c r="A3152" s="65">
        <v>168713</v>
      </c>
      <c r="B3152" s="65" t="s">
        <v>1128</v>
      </c>
      <c r="C3152" s="65" t="s">
        <v>1129</v>
      </c>
      <c r="D3152" s="39"/>
      <c r="E3152" s="41">
        <v>2.6506729167655085</v>
      </c>
      <c r="F3152" s="116">
        <v>2004</v>
      </c>
      <c r="G315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2" s="39"/>
      <c r="I3152" s="41">
        <v>0.43999999999999995</v>
      </c>
      <c r="J3152" s="23">
        <f>(Tabela1[[#This Row],[real]]-1)^3/Tabela1[[#This Row],[Z]]*0.00002</f>
        <v>2.0443742224686445E-4</v>
      </c>
      <c r="K3152" s="66">
        <v>2411.9210448858453</v>
      </c>
      <c r="L3152" s="66">
        <v>4147.1918952574533</v>
      </c>
      <c r="M3152" s="67">
        <v>42409</v>
      </c>
      <c r="N3152" s="22">
        <f>IF(Tabela1[[#This Row],[Entry]]=$B$1,Tabela1[[#This Row],[real]],Tabela1[[#This Row],[L2]]/Tabela1[[#This Row],[days2]])</f>
        <v>2.7419251482090341</v>
      </c>
      <c r="O3152" s="42">
        <f>IF(Tabela1[[#This Row],[Entry]]=$B$1,Tabela1[[#This Row],[real]],Tabela1[[#This Row],[L]]/($B$1-Tabela1[[#This Row],[Entry]]))</f>
        <v>2.7519521534555098</v>
      </c>
      <c r="P3152" s="115">
        <v>879.64510864246586</v>
      </c>
      <c r="Q3152" s="43">
        <f>MIN(500,$B$1-Tabela1[[#This Row],[Entry]])</f>
        <v>500</v>
      </c>
      <c r="R3152" s="559">
        <f>(0.25-Tabela1[[#This Row],[days]]/2000)*$L$2+(Tabela1[[#This Row],[days]]/2000+0.75)*(IF(Tabela1[[#This Row],[real]]&gt;Tabela1[[#This Row],[AV2]],0.4*Tabela1[[#This Row],[real]]+0.6*Tabela1[[#This Row],[AV2]],Tabela1[[#This Row],[AV2]]))</f>
        <v>2.7419251482090341</v>
      </c>
      <c r="S3152" s="42">
        <f>Tabela1[[#This Row],[real]]-Tabela1[[#This Row],[AV2]]</f>
        <v>-9.1252231443525567E-2</v>
      </c>
      <c r="T3152" s="64">
        <f>Tabela1[[#This Row],[real]]/Tabela1[[#This Row],[AV2]]</f>
        <v>0.96671964896520624</v>
      </c>
      <c r="U3152" s="172">
        <v>42688</v>
      </c>
      <c r="V3152" s="191" t="s">
        <v>4690</v>
      </c>
    </row>
    <row r="3153" spans="1:22" x14ac:dyDescent="0.2">
      <c r="A3153" s="65">
        <v>2697</v>
      </c>
      <c r="B3153" s="65" t="s">
        <v>2075</v>
      </c>
      <c r="C3153" s="65" t="s">
        <v>2076</v>
      </c>
      <c r="D3153" s="39"/>
      <c r="E3153" s="41">
        <v>3.0674316647976649</v>
      </c>
      <c r="F3153" s="116">
        <v>1991</v>
      </c>
      <c r="G315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3" s="39"/>
      <c r="I3153" s="41">
        <v>0.6399999999999999</v>
      </c>
      <c r="J3153" s="23">
        <f>(Tabela1[[#This Row],[real]]-1)^3/Tabela1[[#This Row],[Z]]*0.00002</f>
        <v>2.7614902399499339E-4</v>
      </c>
      <c r="K3153" s="66">
        <v>2749.6004575140332</v>
      </c>
      <c r="L3153" s="66">
        <v>4705.890485858723</v>
      </c>
      <c r="M3153" s="67">
        <v>42409</v>
      </c>
      <c r="N3153" s="22">
        <f>IF(Tabela1[[#This Row],[Entry]]=$B$1,Tabela1[[#This Row],[real]],Tabela1[[#This Row],[L2]]/Tabela1[[#This Row],[days2]])</f>
        <v>3.1258065673296613</v>
      </c>
      <c r="O3153" s="42">
        <f>IF(Tabela1[[#This Row],[Entry]]=$B$1,Tabela1[[#This Row],[real]],Tabela1[[#This Row],[L]]/($B$1-Tabela1[[#This Row],[Entry]]))</f>
        <v>3.1226877809281506</v>
      </c>
      <c r="P3153" s="115">
        <v>879.64510864246586</v>
      </c>
      <c r="Q3153" s="43">
        <f>MIN(500,$B$1-Tabela1[[#This Row],[Entry]])</f>
        <v>500</v>
      </c>
      <c r="R3153" s="41">
        <f>(0.25-Tabela1[[#This Row],[days]]/2000)*$L$2+(Tabela1[[#This Row],[days]]/2000+0.75)*(IF(Tabela1[[#This Row],[real]]&gt;Tabela1[[#This Row],[AV2]],0.4*Tabela1[[#This Row],[real]]+0.6*Tabela1[[#This Row],[AV2]],Tabela1[[#This Row],[AV2]]))</f>
        <v>3.1258065673296613</v>
      </c>
      <c r="S3153" s="42">
        <f>Tabela1[[#This Row],[real]]-Tabela1[[#This Row],[AV2]]</f>
        <v>-5.8374902531996398E-2</v>
      </c>
      <c r="T3153" s="64">
        <f>Tabela1[[#This Row],[real]]/Tabela1[[#This Row],[AV2]]</f>
        <v>0.98132485127450952</v>
      </c>
      <c r="U3153" s="172">
        <v>42688</v>
      </c>
      <c r="V3153" s="191" t="s">
        <v>3967</v>
      </c>
    </row>
    <row r="3154" spans="1:22" x14ac:dyDescent="0.2">
      <c r="A3154" s="65">
        <v>10584</v>
      </c>
      <c r="B3154" s="65" t="s">
        <v>2067</v>
      </c>
      <c r="C3154" s="65" t="s">
        <v>2068</v>
      </c>
      <c r="D3154" s="39"/>
      <c r="E3154" s="41">
        <v>2.8694371206415408</v>
      </c>
      <c r="F3154" s="116">
        <v>1978</v>
      </c>
      <c r="G315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4" s="39"/>
      <c r="I3154" s="41">
        <v>0.66999999999999993</v>
      </c>
      <c r="J3154" s="23">
        <f>(Tabela1[[#This Row],[real]]-1)^3/Tabela1[[#This Row],[Z]]*0.00002</f>
        <v>1.9502387399313343E-4</v>
      </c>
      <c r="K3154" s="66">
        <v>2565.6898500161901</v>
      </c>
      <c r="L3154" s="66">
        <v>4394.5513286144842</v>
      </c>
      <c r="M3154" s="67">
        <v>42409</v>
      </c>
      <c r="N3154" s="22">
        <f>IF(Tabela1[[#This Row],[Entry]]=$B$1,Tabela1[[#This Row],[real]],Tabela1[[#This Row],[L2]]/Tabela1[[#This Row],[days2]])</f>
        <v>2.9167329242309488</v>
      </c>
      <c r="O3154" s="42">
        <f>IF(Tabela1[[#This Row],[Entry]]=$B$1,Tabela1[[#This Row],[real]],Tabela1[[#This Row],[L]]/($B$1-Tabela1[[#This Row],[Entry]]))</f>
        <v>2.9160924542896378</v>
      </c>
      <c r="P3154" s="115">
        <v>879.64510864246586</v>
      </c>
      <c r="Q3154" s="43">
        <f>MIN(500,$B$1-Tabela1[[#This Row],[Entry]])</f>
        <v>500</v>
      </c>
      <c r="R3154" s="41">
        <f>(0.25-Tabela1[[#This Row],[days]]/2000)*$L$2+(Tabela1[[#This Row],[days]]/2000+0.75)*(IF(Tabela1[[#This Row],[real]]&gt;Tabela1[[#This Row],[AV2]],0.4*Tabela1[[#This Row],[real]]+0.6*Tabela1[[#This Row],[AV2]],Tabela1[[#This Row],[AV2]]))</f>
        <v>2.9167329242309488</v>
      </c>
      <c r="S3154" s="42">
        <f>Tabela1[[#This Row],[real]]-Tabela1[[#This Row],[AV2]]</f>
        <v>-4.7295803589407992E-2</v>
      </c>
      <c r="T3154" s="64">
        <f>Tabela1[[#This Row],[real]]/Tabela1[[#This Row],[AV2]]</f>
        <v>0.98378466427402556</v>
      </c>
      <c r="U3154" s="172">
        <v>42687</v>
      </c>
      <c r="V3154" s="191" t="s">
        <v>4433</v>
      </c>
    </row>
    <row r="3155" spans="1:22" x14ac:dyDescent="0.2">
      <c r="A3155" s="10">
        <v>17391</v>
      </c>
      <c r="B3155" s="10" t="s">
        <v>599</v>
      </c>
      <c r="C3155" s="10" t="s">
        <v>600</v>
      </c>
      <c r="E3155" s="21">
        <v>3.129217372233803</v>
      </c>
      <c r="F3155" s="116">
        <v>1992</v>
      </c>
      <c r="G315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55" s="21">
        <v>0.73999999999999988</v>
      </c>
      <c r="J3155" s="23">
        <f>(Tabela1[[#This Row],[real]]-1)^3/Tabela1[[#This Row],[Z]]*0.00002</f>
        <v>2.6089050815400027E-4</v>
      </c>
      <c r="K3155" s="24">
        <v>2921.2853552782544</v>
      </c>
      <c r="L3155" s="66">
        <v>5052.7115731520935</v>
      </c>
      <c r="M3155" s="1">
        <v>42409</v>
      </c>
      <c r="N3155" s="22">
        <f>IF(Tabela1[[#This Row],[Entry]]=$B$1,Tabela1[[#This Row],[real]],Tabela1[[#This Row],[L2]]/Tabela1[[#This Row],[days2]])</f>
        <v>3.320981753410305</v>
      </c>
      <c r="O3155" s="22">
        <f>IF(Tabela1[[#This Row],[Entry]]=$B$1,Tabela1[[#This Row],[real]],Tabela1[[#This Row],[L]]/($B$1-Tabela1[[#This Row],[Entry]]))</f>
        <v>3.3528278521248134</v>
      </c>
      <c r="P3155" s="35">
        <v>879.64510864246586</v>
      </c>
      <c r="Q3155" s="3">
        <f>MIN(500,$B$1-Tabela1[[#This Row],[Entry]])</f>
        <v>500</v>
      </c>
      <c r="R3155" s="21">
        <f>(0.25-Tabela1[[#This Row],[days]]/2000)*$L$2+(Tabela1[[#This Row],[days]]/2000+0.75)*(IF(Tabela1[[#This Row],[real]]&gt;Tabela1[[#This Row],[AV2]],0.4*Tabela1[[#This Row],[real]]+0.6*Tabela1[[#This Row],[AV2]],Tabela1[[#This Row],[AV2]]))</f>
        <v>3.320981753410305</v>
      </c>
      <c r="S3155" s="22">
        <f>Tabela1[[#This Row],[real]]-Tabela1[[#This Row],[AV2]]</f>
        <v>-0.19176438117650196</v>
      </c>
      <c r="T3155" s="47">
        <f>Tabela1[[#This Row],[real]]/Tabela1[[#This Row],[AV2]]</f>
        <v>0.94225671942353195</v>
      </c>
      <c r="U3155" s="172">
        <v>42687</v>
      </c>
      <c r="V3155" s="191" t="s">
        <v>4628</v>
      </c>
    </row>
    <row r="3156" spans="1:22" x14ac:dyDescent="0.2">
      <c r="A3156" s="65">
        <v>781150</v>
      </c>
      <c r="B3156" s="65" t="s">
        <v>1952</v>
      </c>
      <c r="C3156" s="65" t="s">
        <v>1953</v>
      </c>
      <c r="D3156" s="39"/>
      <c r="E3156" s="41">
        <v>2.1744554428006002</v>
      </c>
      <c r="F3156" s="116">
        <v>2007</v>
      </c>
      <c r="G315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6" s="39"/>
      <c r="I3156" s="41">
        <v>0.62999999999999989</v>
      </c>
      <c r="J3156" s="23">
        <f>(Tabela1[[#This Row],[real]]-1)^3/Tabela1[[#This Row],[Z]]*0.00002</f>
        <v>5.142793435875294E-5</v>
      </c>
      <c r="K3156" s="66">
        <v>1986.3454833185349</v>
      </c>
      <c r="L3156" s="66">
        <v>3430.473541658675</v>
      </c>
      <c r="M3156" s="67">
        <v>42409</v>
      </c>
      <c r="N3156" s="22">
        <f>IF(Tabela1[[#This Row],[Entry]]=$B$1,Tabela1[[#This Row],[real]],Tabela1[[#This Row],[L2]]/Tabela1[[#This Row],[days2]])</f>
        <v>2.2581214444357132</v>
      </c>
      <c r="O3156" s="42">
        <f>IF(Tabela1[[#This Row],[Entry]]=$B$1,Tabela1[[#This Row],[real]],Tabela1[[#This Row],[L]]/($B$1-Tabela1[[#This Row],[Entry]]))</f>
        <v>2.2763593508020405</v>
      </c>
      <c r="P3156" s="115">
        <v>879.64510864246586</v>
      </c>
      <c r="Q3156" s="43">
        <f>MIN(500,$B$1-Tabela1[[#This Row],[Entry]])</f>
        <v>500</v>
      </c>
      <c r="R3156" s="559">
        <f>(0.25-Tabela1[[#This Row],[days]]/2000)*$L$2+(Tabela1[[#This Row],[days]]/2000+0.75)*(IF(Tabela1[[#This Row],[real]]&gt;Tabela1[[#This Row],[AV2]],0.4*Tabela1[[#This Row],[real]]+0.6*Tabela1[[#This Row],[AV2]],Tabela1[[#This Row],[AV2]]))</f>
        <v>2.2581214444357132</v>
      </c>
      <c r="S3156" s="42">
        <f>Tabela1[[#This Row],[real]]-Tabela1[[#This Row],[AV2]]</f>
        <v>-8.3666001635112952E-2</v>
      </c>
      <c r="T3156" s="64">
        <f>Tabela1[[#This Row],[real]]/Tabela1[[#This Row],[AV2]]</f>
        <v>0.96294884766216793</v>
      </c>
      <c r="U3156" s="168"/>
      <c r="V3156" s="191" t="s">
        <v>4036</v>
      </c>
    </row>
    <row r="3157" spans="1:22" x14ac:dyDescent="0.2">
      <c r="A3157" s="65">
        <v>1758058</v>
      </c>
      <c r="B3157" s="65" t="s">
        <v>2581</v>
      </c>
      <c r="C3157" s="65" t="s">
        <v>1969</v>
      </c>
      <c r="D3157" s="39"/>
      <c r="E3157" s="41">
        <v>2.4367523548126515</v>
      </c>
      <c r="F3157" s="116">
        <v>2008</v>
      </c>
      <c r="G315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7" s="39"/>
      <c r="I3157" s="41">
        <v>0.5099999999999999</v>
      </c>
      <c r="J3157" s="23">
        <f>(Tabela1[[#This Row],[real]]-1)^3/Tabela1[[#This Row],[Z]]*0.00002</f>
        <v>1.1630692464571756E-4</v>
      </c>
      <c r="K3157" s="66">
        <v>2219.8340315176474</v>
      </c>
      <c r="L3157" s="66">
        <v>3825.0707464352618</v>
      </c>
      <c r="M3157" s="67">
        <v>42409</v>
      </c>
      <c r="N3157" s="22">
        <f>IF(Tabela1[[#This Row],[Entry]]=$B$1,Tabela1[[#This Row],[real]],Tabela1[[#This Row],[L2]]/Tabela1[[#This Row],[days2]])</f>
        <v>2.523556386215188</v>
      </c>
      <c r="O3157" s="42">
        <f>IF(Tabela1[[#This Row],[Entry]]=$B$1,Tabela1[[#This Row],[real]],Tabela1[[#This Row],[L]]/($B$1-Tabela1[[#This Row],[Entry]]))</f>
        <v>2.5382022205940689</v>
      </c>
      <c r="P3157" s="115">
        <v>879.64510864246586</v>
      </c>
      <c r="Q3157" s="43">
        <f>MIN(500,$B$1-Tabela1[[#This Row],[Entry]])</f>
        <v>500</v>
      </c>
      <c r="R3157" s="559">
        <f>(0.25-Tabela1[[#This Row],[days]]/2000)*$L$2+(Tabela1[[#This Row],[days]]/2000+0.75)*(IF(Tabela1[[#This Row],[real]]&gt;Tabela1[[#This Row],[AV2]],0.4*Tabela1[[#This Row],[real]]+0.6*Tabela1[[#This Row],[AV2]],Tabela1[[#This Row],[AV2]]))</f>
        <v>2.523556386215188</v>
      </c>
      <c r="S3157" s="42">
        <f>Tabela1[[#This Row],[real]]-Tabela1[[#This Row],[AV2]]</f>
        <v>-8.6804031402536452E-2</v>
      </c>
      <c r="T3157" s="64">
        <f>Tabela1[[#This Row],[real]]/Tabela1[[#This Row],[AV2]]</f>
        <v>0.96560249975918921</v>
      </c>
      <c r="U3157" s="168"/>
      <c r="V3157" s="191" t="s">
        <v>4594</v>
      </c>
    </row>
    <row r="3158" spans="1:22" x14ac:dyDescent="0.2">
      <c r="A3158" s="65">
        <v>3533629</v>
      </c>
      <c r="B3158" s="65" t="s">
        <v>1938</v>
      </c>
      <c r="C3158" s="65" t="s">
        <v>1939</v>
      </c>
      <c r="D3158" s="39"/>
      <c r="E3158" s="41">
        <v>2.4818752682775158</v>
      </c>
      <c r="F3158" s="116">
        <v>2011</v>
      </c>
      <c r="G315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8" s="39"/>
      <c r="I3158" s="41">
        <v>0.59999999999999987</v>
      </c>
      <c r="J3158" s="23">
        <f>(Tabela1[[#This Row],[real]]-1)^3/Tabela1[[#This Row],[Z]]*0.00002</f>
        <v>1.08471012778066E-4</v>
      </c>
      <c r="K3158" s="66">
        <v>2238.7794121820521</v>
      </c>
      <c r="L3158" s="66">
        <v>3849.557042512005</v>
      </c>
      <c r="M3158" s="67">
        <v>42409</v>
      </c>
      <c r="N3158" s="22">
        <f>IF(Tabela1[[#This Row],[Entry]]=$B$1,Tabela1[[#This Row],[real]],Tabela1[[#This Row],[L2]]/Tabela1[[#This Row],[days2]])</f>
        <v>2.5450939136546826</v>
      </c>
      <c r="O3158" s="42">
        <f>IF(Tabela1[[#This Row],[Entry]]=$B$1,Tabela1[[#This Row],[real]],Tabela1[[#This Row],[L]]/($B$1-Tabela1[[#This Row],[Entry]]))</f>
        <v>2.5544505922441969</v>
      </c>
      <c r="P3158" s="115">
        <v>879.64510864246586</v>
      </c>
      <c r="Q3158" s="43">
        <f>MIN(500,$B$1-Tabela1[[#This Row],[Entry]])</f>
        <v>500</v>
      </c>
      <c r="R3158" s="559">
        <f>(0.25-Tabela1[[#This Row],[days]]/2000)*$L$2+(Tabela1[[#This Row],[days]]/2000+0.75)*(IF(Tabela1[[#This Row],[real]]&gt;Tabela1[[#This Row],[AV2]],0.4*Tabela1[[#This Row],[real]]+0.6*Tabela1[[#This Row],[AV2]],Tabela1[[#This Row],[AV2]]))</f>
        <v>2.5450939136546826</v>
      </c>
      <c r="S3158" s="42">
        <f>Tabela1[[#This Row],[real]]-Tabela1[[#This Row],[AV2]]</f>
        <v>-6.3218645377166816E-2</v>
      </c>
      <c r="T3158" s="64">
        <f>Tabela1[[#This Row],[real]]/Tabela1[[#This Row],[AV2]]</f>
        <v>0.97516058443344955</v>
      </c>
      <c r="U3158" s="168"/>
      <c r="V3158" s="191" t="s">
        <v>4748</v>
      </c>
    </row>
    <row r="3159" spans="1:22" x14ac:dyDescent="0.2">
      <c r="A3159" s="65">
        <v>3122</v>
      </c>
      <c r="B3159" s="65" t="s">
        <v>927</v>
      </c>
      <c r="C3159" s="65" t="s">
        <v>1926</v>
      </c>
      <c r="D3159" s="39"/>
      <c r="E3159" s="41">
        <v>2.6635693945731362</v>
      </c>
      <c r="F3159" s="116">
        <v>1971</v>
      </c>
      <c r="G315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59" s="39"/>
      <c r="I3159" s="41">
        <v>0.45999999999999996</v>
      </c>
      <c r="J3159" s="23">
        <f>(Tabela1[[#This Row],[real]]-1)^3/Tabela1[[#This Row],[Z]]*0.00002</f>
        <v>2.0016812889608231E-4</v>
      </c>
      <c r="K3159" s="66">
        <v>2487.5741150452104</v>
      </c>
      <c r="L3159" s="66">
        <v>4305.7091349146449</v>
      </c>
      <c r="M3159" s="67">
        <v>42409</v>
      </c>
      <c r="N3159" s="22">
        <f>IF(Tabela1[[#This Row],[Entry]]=$B$1,Tabela1[[#This Row],[real]],Tabela1[[#This Row],[L2]]/Tabela1[[#This Row],[days2]])</f>
        <v>2.82792923032815</v>
      </c>
      <c r="O3159" s="42">
        <f>IF(Tabela1[[#This Row],[Entry]]=$B$1,Tabela1[[#This Row],[real]],Tabela1[[#This Row],[L]]/($B$1-Tabela1[[#This Row],[Entry]]))</f>
        <v>2.8571394392267053</v>
      </c>
      <c r="P3159" s="115">
        <v>879.64510864246586</v>
      </c>
      <c r="Q3159" s="43">
        <f>MIN(500,$B$1-Tabela1[[#This Row],[Entry]])</f>
        <v>500</v>
      </c>
      <c r="R3159" s="41">
        <f>(0.25-Tabela1[[#This Row],[days]]/2000)*$L$2+(Tabela1[[#This Row],[days]]/2000+0.75)*(IF(Tabela1[[#This Row],[real]]&gt;Tabela1[[#This Row],[AV2]],0.4*Tabela1[[#This Row],[real]]+0.6*Tabela1[[#This Row],[AV2]],Tabela1[[#This Row],[AV2]]))</f>
        <v>2.82792923032815</v>
      </c>
      <c r="S3159" s="42">
        <f>Tabela1[[#This Row],[real]]-Tabela1[[#This Row],[AV2]]</f>
        <v>-0.16435983575501378</v>
      </c>
      <c r="T3159" s="64">
        <f>Tabela1[[#This Row],[real]]/Tabela1[[#This Row],[AV2]]</f>
        <v>0.94187979175987313</v>
      </c>
      <c r="U3159" s="168"/>
      <c r="V3159" s="191" t="s">
        <v>4399</v>
      </c>
    </row>
    <row r="3160" spans="1:22" x14ac:dyDescent="0.2">
      <c r="A3160" s="65">
        <v>696959</v>
      </c>
      <c r="B3160" s="65" t="s">
        <v>1351</v>
      </c>
      <c r="C3160" s="65" t="s">
        <v>1352</v>
      </c>
      <c r="D3160" s="39"/>
      <c r="E3160" s="41">
        <v>2.6700141902107455</v>
      </c>
      <c r="F3160" s="116">
        <v>2006</v>
      </c>
      <c r="G316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0" s="39"/>
      <c r="I3160" s="41">
        <v>0.42999999999999994</v>
      </c>
      <c r="J3160" s="23">
        <f>(Tabela1[[#This Row],[real]]-1)^3/Tabela1[[#This Row],[Z]]*0.00002</f>
        <v>2.1663170819744519E-4</v>
      </c>
      <c r="K3160" s="66">
        <v>2471.5045806430435</v>
      </c>
      <c r="L3160" s="66">
        <v>4266.5108929841372</v>
      </c>
      <c r="M3160" s="67">
        <v>42409</v>
      </c>
      <c r="N3160" s="22">
        <f>IF(Tabela1[[#This Row],[Entry]]=$B$1,Tabela1[[#This Row],[real]],Tabela1[[#This Row],[L2]]/Tabela1[[#This Row],[days2]])</f>
        <v>2.8096610284768753</v>
      </c>
      <c r="O3160" s="42">
        <f>IF(Tabela1[[#This Row],[Entry]]=$B$1,Tabela1[[#This Row],[real]],Tabela1[[#This Row],[L]]/($B$1-Tabela1[[#This Row],[Entry]]))</f>
        <v>2.8311286615687705</v>
      </c>
      <c r="P3160" s="115">
        <v>879.64510864246586</v>
      </c>
      <c r="Q3160" s="43">
        <f>MIN(500,$B$1-Tabela1[[#This Row],[Entry]])</f>
        <v>500</v>
      </c>
      <c r="R3160" s="41">
        <f>(0.25-Tabela1[[#This Row],[days]]/2000)*$L$2+(Tabela1[[#This Row],[days]]/2000+0.75)*(IF(Tabela1[[#This Row],[real]]&gt;Tabela1[[#This Row],[AV2]],0.4*Tabela1[[#This Row],[real]]+0.6*Tabela1[[#This Row],[AV2]],Tabela1[[#This Row],[AV2]]))</f>
        <v>2.8096610284768753</v>
      </c>
      <c r="S3160" s="42">
        <f>Tabela1[[#This Row],[real]]-Tabela1[[#This Row],[AV2]]</f>
        <v>-0.13964683826612978</v>
      </c>
      <c r="T3160" s="64">
        <f>Tabela1[[#This Row],[real]]/Tabela1[[#This Row],[AV2]]</f>
        <v>0.95029762065574408</v>
      </c>
      <c r="U3160" s="168"/>
      <c r="V3160" s="191" t="s">
        <v>4009</v>
      </c>
    </row>
    <row r="3161" spans="1:22" x14ac:dyDescent="0.2">
      <c r="A3161" s="65">
        <v>54464</v>
      </c>
      <c r="B3161" s="65" t="s">
        <v>1633</v>
      </c>
      <c r="C3161" s="65" t="s">
        <v>2026</v>
      </c>
      <c r="D3161" s="39"/>
      <c r="E3161" s="41">
        <v>2.6870496707067266</v>
      </c>
      <c r="F3161" s="116">
        <v>1990</v>
      </c>
      <c r="G316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1" s="39"/>
      <c r="I3161" s="41">
        <v>0.48</v>
      </c>
      <c r="J3161" s="23">
        <f>(Tabela1[[#This Row],[real]]-1)^3/Tabela1[[#This Row],[Z]]*0.00002</f>
        <v>2.000655749733822E-4</v>
      </c>
      <c r="K3161" s="66">
        <v>2464.7732816906964</v>
      </c>
      <c r="L3161" s="66">
        <v>4246.9104115173868</v>
      </c>
      <c r="M3161" s="67">
        <v>42409</v>
      </c>
      <c r="N3161" s="22">
        <f>IF(Tabela1[[#This Row],[Entry]]=$B$1,Tabela1[[#This Row],[real]],Tabela1[[#This Row],[L2]]/Tabela1[[#This Row],[days2]])</f>
        <v>2.8020087390635515</v>
      </c>
      <c r="O3161" s="42">
        <f>IF(Tabela1[[#This Row],[Entry]]=$B$1,Tabela1[[#This Row],[real]],Tabela1[[#This Row],[L]]/($B$1-Tabela1[[#This Row],[Entry]]))</f>
        <v>2.8181223699518161</v>
      </c>
      <c r="P3161" s="115">
        <v>879.64510864246586</v>
      </c>
      <c r="Q3161" s="43">
        <f>MIN(500,$B$1-Tabela1[[#This Row],[Entry]])</f>
        <v>500</v>
      </c>
      <c r="R3161" s="41">
        <f>(0.25-Tabela1[[#This Row],[days]]/2000)*$L$2+(Tabela1[[#This Row],[days]]/2000+0.75)*(IF(Tabela1[[#This Row],[real]]&gt;Tabela1[[#This Row],[AV2]],0.4*Tabela1[[#This Row],[real]]+0.6*Tabela1[[#This Row],[AV2]],Tabela1[[#This Row],[AV2]]))</f>
        <v>2.8020087390635515</v>
      </c>
      <c r="S3161" s="42">
        <f>Tabela1[[#This Row],[real]]-Tabela1[[#This Row],[AV2]]</f>
        <v>-0.1149590683568249</v>
      </c>
      <c r="T3161" s="64">
        <f>Tabela1[[#This Row],[real]]/Tabela1[[#This Row],[AV2]]</f>
        <v>0.95897262319201582</v>
      </c>
      <c r="U3161" s="168"/>
      <c r="V3161" s="191" t="s">
        <v>5003</v>
      </c>
    </row>
    <row r="3162" spans="1:22" x14ac:dyDescent="0.2">
      <c r="A3162" s="65">
        <v>2542</v>
      </c>
      <c r="B3162" s="65" t="s">
        <v>2055</v>
      </c>
      <c r="C3162" s="65" t="s">
        <v>2379</v>
      </c>
      <c r="D3162" s="39"/>
      <c r="E3162" s="41">
        <v>2.713875362718833</v>
      </c>
      <c r="F3162" s="116">
        <v>1998</v>
      </c>
      <c r="G316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2" s="39"/>
      <c r="I3162" s="41">
        <v>0.67999999999999983</v>
      </c>
      <c r="J3162" s="23">
        <f>(Tabela1[[#This Row],[real]]-1)^3/Tabela1[[#This Row],[Z]]*0.00002</f>
        <v>1.4806717491641256E-4</v>
      </c>
      <c r="K3162" s="66">
        <v>2426.4226372374751</v>
      </c>
      <c r="L3162" s="66">
        <v>4159.8830562456587</v>
      </c>
      <c r="M3162" s="67">
        <v>42409</v>
      </c>
      <c r="N3162" s="22">
        <f>IF(Tabela1[[#This Row],[Entry]]=$B$1,Tabela1[[#This Row],[real]],Tabela1[[#This Row],[L2]]/Tabela1[[#This Row],[days2]])</f>
        <v>2.7584108788851358</v>
      </c>
      <c r="O3162" s="42">
        <f>IF(Tabela1[[#This Row],[Entry]]=$B$1,Tabela1[[#This Row],[real]],Tabela1[[#This Row],[L]]/($B$1-Tabela1[[#This Row],[Entry]]))</f>
        <v>2.7603736272366679</v>
      </c>
      <c r="P3162" s="115">
        <v>879.64510864246586</v>
      </c>
      <c r="Q3162" s="43">
        <f>MIN(500,$B$1-Tabela1[[#This Row],[Entry]])</f>
        <v>500</v>
      </c>
      <c r="R3162" s="41">
        <f>(0.25-Tabela1[[#This Row],[days]]/2000)*$L$2+(Tabela1[[#This Row],[days]]/2000+0.75)*(IF(Tabela1[[#This Row],[real]]&gt;Tabela1[[#This Row],[AV2]],0.4*Tabela1[[#This Row],[real]]+0.6*Tabela1[[#This Row],[AV2]],Tabela1[[#This Row],[AV2]]))</f>
        <v>2.7584108788851358</v>
      </c>
      <c r="S3162" s="42">
        <f>Tabela1[[#This Row],[real]]-Tabela1[[#This Row],[AV2]]</f>
        <v>-4.4535516166302802E-2</v>
      </c>
      <c r="T3162" s="64">
        <f>Tabela1[[#This Row],[real]]/Tabela1[[#This Row],[AV2]]</f>
        <v>0.98385464743225537</v>
      </c>
      <c r="U3162" s="168"/>
      <c r="V3162" s="191" t="s">
        <v>4841</v>
      </c>
    </row>
    <row r="3163" spans="1:22" x14ac:dyDescent="0.2">
      <c r="A3163" s="65">
        <v>103</v>
      </c>
      <c r="B3163" s="65" t="s">
        <v>1403</v>
      </c>
      <c r="C3163" s="65" t="s">
        <v>2281</v>
      </c>
      <c r="D3163" s="39"/>
      <c r="E3163" s="41">
        <v>2.7232938940094771</v>
      </c>
      <c r="F3163" s="116">
        <v>1977</v>
      </c>
      <c r="G316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3" s="39"/>
      <c r="I3163" s="41">
        <v>0.49999999999999989</v>
      </c>
      <c r="J3163" s="23">
        <f>(Tabela1[[#This Row],[real]]-1)^3/Tabela1[[#This Row],[Z]]*0.00002</f>
        <v>2.0470951953990263E-4</v>
      </c>
      <c r="K3163" s="66">
        <v>2561.6794444800043</v>
      </c>
      <c r="L3163" s="66">
        <v>4441.6630796837044</v>
      </c>
      <c r="M3163" s="67">
        <v>42409</v>
      </c>
      <c r="N3163" s="22">
        <f>IF(Tabela1[[#This Row],[Entry]]=$B$1,Tabela1[[#This Row],[real]],Tabela1[[#This Row],[L2]]/Tabela1[[#This Row],[days2]])</f>
        <v>2.912173806585908</v>
      </c>
      <c r="O3163" s="42">
        <f>IF(Tabela1[[#This Row],[Entry]]=$B$1,Tabela1[[#This Row],[real]],Tabela1[[#This Row],[L]]/($B$1-Tabela1[[#This Row],[Entry]]))</f>
        <v>2.9473543992592597</v>
      </c>
      <c r="P3163" s="115">
        <v>879.64510864246586</v>
      </c>
      <c r="Q3163" s="43">
        <f>MIN(500,$B$1-Tabela1[[#This Row],[Entry]])</f>
        <v>500</v>
      </c>
      <c r="R3163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2.912173806585908</v>
      </c>
      <c r="S3163" s="42">
        <f>Tabela1[[#This Row],[real]]-Tabela1[[#This Row],[AV2]]</f>
        <v>-0.18887991257643089</v>
      </c>
      <c r="T3163" s="64">
        <f>Tabela1[[#This Row],[real]]/Tabela1[[#This Row],[AV2]]</f>
        <v>0.93514126383896556</v>
      </c>
      <c r="U3163" s="172"/>
      <c r="V3163" s="191" t="s">
        <v>4384</v>
      </c>
    </row>
    <row r="3164" spans="1:22" x14ac:dyDescent="0.2">
      <c r="A3164" s="65">
        <v>3025631</v>
      </c>
      <c r="B3164" s="65" t="s">
        <v>1892</v>
      </c>
      <c r="C3164" s="65" t="s">
        <v>1893</v>
      </c>
      <c r="D3164" s="39"/>
      <c r="E3164" s="41">
        <v>2.7237679028817383</v>
      </c>
      <c r="F3164" s="116">
        <v>2010</v>
      </c>
      <c r="G316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4" s="39"/>
      <c r="I3164" s="41">
        <v>0.47</v>
      </c>
      <c r="J3164" s="23">
        <f>(Tabela1[[#This Row],[real]]-1)^3/Tabela1[[#This Row],[Z]]*0.00002</f>
        <v>2.1795583838913365E-4</v>
      </c>
      <c r="K3164" s="66">
        <v>2545.6474169460034</v>
      </c>
      <c r="L3164" s="66">
        <v>4404.8317887863413</v>
      </c>
      <c r="M3164" s="67">
        <v>42409</v>
      </c>
      <c r="N3164" s="22">
        <f>IF(Tabela1[[#This Row],[Entry]]=$B$1,Tabela1[[#This Row],[real]],Tabela1[[#This Row],[L2]]/Tabela1[[#This Row],[days2]])</f>
        <v>2.8939482433712809</v>
      </c>
      <c r="O3164" s="42">
        <f>IF(Tabela1[[#This Row],[Entry]]=$B$1,Tabela1[[#This Row],[real]],Tabela1[[#This Row],[L]]/($B$1-Tabela1[[#This Row],[Entry]]))</f>
        <v>2.9229142593140951</v>
      </c>
      <c r="P3164" s="115">
        <v>879.64510864246586</v>
      </c>
      <c r="Q3164" s="43">
        <f>MIN(500,$B$1-Tabela1[[#This Row],[Entry]])</f>
        <v>500</v>
      </c>
      <c r="R3164" s="41">
        <f>(0.25-Tabela1[[#This Row],[days]]/2000)*$L$2+(Tabela1[[#This Row],[days]]/2000+0.75)*(IF(Tabela1[[#This Row],[real]]&gt;Tabela1[[#This Row],[AV2]],0.4*Tabela1[[#This Row],[real]]+0.6*Tabela1[[#This Row],[AV2]],Tabela1[[#This Row],[AV2]]))</f>
        <v>2.8939482433712809</v>
      </c>
      <c r="S3164" s="42">
        <f>Tabela1[[#This Row],[real]]-Tabela1[[#This Row],[AV2]]</f>
        <v>-0.17018034048954256</v>
      </c>
      <c r="T3164" s="64">
        <f>Tabela1[[#This Row],[real]]/Tabela1[[#This Row],[AV2]]</f>
        <v>0.94119440771639629</v>
      </c>
      <c r="U3164" s="172"/>
      <c r="V3164" s="191" t="s">
        <v>4883</v>
      </c>
    </row>
    <row r="3165" spans="1:22" x14ac:dyDescent="0.2">
      <c r="A3165" s="65">
        <v>677263</v>
      </c>
      <c r="B3165" s="65" t="s">
        <v>2030</v>
      </c>
      <c r="C3165" s="65" t="s">
        <v>2031</v>
      </c>
      <c r="D3165" s="39"/>
      <c r="E3165" s="41">
        <v>2.7282656364883402</v>
      </c>
      <c r="F3165" s="116">
        <v>2006</v>
      </c>
      <c r="G316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5" s="39"/>
      <c r="I3165" s="41">
        <v>0.44999999999999996</v>
      </c>
      <c r="J3165" s="23">
        <f>(Tabela1[[#This Row],[real]]-1)^3/Tabela1[[#This Row],[Z]]*0.00002</f>
        <v>2.2942934563235598E-4</v>
      </c>
      <c r="K3165" s="66">
        <v>2486.6132038605056</v>
      </c>
      <c r="L3165" s="66">
        <v>4275.2707660961405</v>
      </c>
      <c r="M3165" s="67">
        <v>42409</v>
      </c>
      <c r="N3165" s="22">
        <f>IF(Tabela1[[#This Row],[Entry]]=$B$1,Tabela1[[#This Row],[real]],Tabela1[[#This Row],[L2]]/Tabela1[[#This Row],[days2]])</f>
        <v>2.8268368452568708</v>
      </c>
      <c r="O3165" s="42">
        <f>IF(Tabela1[[#This Row],[Entry]]=$B$1,Tabela1[[#This Row],[real]],Tabela1[[#This Row],[L]]/($B$1-Tabela1[[#This Row],[Entry]]))</f>
        <v>2.8369414506278305</v>
      </c>
      <c r="P3165" s="115">
        <v>879.64510864246586</v>
      </c>
      <c r="Q3165" s="43">
        <f>MIN(500,$B$1-Tabela1[[#This Row],[Entry]])</f>
        <v>500</v>
      </c>
      <c r="R3165" s="41">
        <f>(0.25-Tabela1[[#This Row],[days]]/2000)*$L$2+(Tabela1[[#This Row],[days]]/2000+0.75)*(IF(Tabela1[[#This Row],[real]]&gt;Tabela1[[#This Row],[AV2]],0.4*Tabela1[[#This Row],[real]]+0.6*Tabela1[[#This Row],[AV2]],Tabela1[[#This Row],[AV2]]))</f>
        <v>2.8268368452568708</v>
      </c>
      <c r="S3165" s="42">
        <f>Tabela1[[#This Row],[real]]-Tabela1[[#This Row],[AV2]]</f>
        <v>-9.8571208768530649E-2</v>
      </c>
      <c r="T3165" s="64">
        <f>Tabela1[[#This Row],[real]]/Tabela1[[#This Row],[AV2]]</f>
        <v>0.96513020943040184</v>
      </c>
      <c r="U3165" s="172"/>
      <c r="V3165" s="191" t="s">
        <v>4967</v>
      </c>
    </row>
    <row r="3166" spans="1:22" x14ac:dyDescent="0.2">
      <c r="A3166" s="65">
        <v>3581</v>
      </c>
      <c r="B3166" s="65" t="s">
        <v>2107</v>
      </c>
      <c r="C3166" s="65" t="s">
        <v>2108</v>
      </c>
      <c r="D3166" s="39"/>
      <c r="E3166" s="41">
        <v>2.7414056210188726</v>
      </c>
      <c r="F3166" s="116">
        <v>1975</v>
      </c>
      <c r="G316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6" s="39"/>
      <c r="I3166" s="41">
        <v>0.48</v>
      </c>
      <c r="J3166" s="23">
        <f>(Tabela1[[#This Row],[real]]-1)^3/Tabela1[[#This Row],[Z]]*0.00002</f>
        <v>2.2003338712038098E-4</v>
      </c>
      <c r="K3166" s="66">
        <v>2489.2986502214203</v>
      </c>
      <c r="L3166" s="66">
        <v>4277.3377481196831</v>
      </c>
      <c r="M3166" s="67">
        <v>42409</v>
      </c>
      <c r="N3166" s="22">
        <f>IF(Tabela1[[#This Row],[Entry]]=$B$1,Tabela1[[#This Row],[real]],Tabela1[[#This Row],[L2]]/Tabela1[[#This Row],[days2]])</f>
        <v>2.8298897200293562</v>
      </c>
      <c r="O3166" s="42">
        <f>IF(Tabela1[[#This Row],[Entry]]=$B$1,Tabela1[[#This Row],[real]],Tabela1[[#This Row],[L]]/($B$1-Tabela1[[#This Row],[Entry]]))</f>
        <v>2.8383130379029087</v>
      </c>
      <c r="P3166" s="115">
        <v>879.64510864246586</v>
      </c>
      <c r="Q3166" s="43">
        <f>MIN(500,$B$1-Tabela1[[#This Row],[Entry]])</f>
        <v>500</v>
      </c>
      <c r="R3166" s="41">
        <f>(0.25-Tabela1[[#This Row],[days]]/2000)*$L$2+(Tabela1[[#This Row],[days]]/2000+0.75)*(IF(Tabela1[[#This Row],[real]]&gt;Tabela1[[#This Row],[AV2]],0.4*Tabela1[[#This Row],[real]]+0.6*Tabela1[[#This Row],[AV2]],Tabela1[[#This Row],[AV2]]))</f>
        <v>2.8298897200293562</v>
      </c>
      <c r="S3166" s="42">
        <f>Tabela1[[#This Row],[real]]-Tabela1[[#This Row],[AV2]]</f>
        <v>-8.8484099010483597E-2</v>
      </c>
      <c r="T3166" s="64">
        <f>Tabela1[[#This Row],[real]]/Tabela1[[#This Row],[AV2]]</f>
        <v>0.96873231547356353</v>
      </c>
      <c r="U3166" s="168"/>
      <c r="V3166" s="191" t="s">
        <v>4431</v>
      </c>
    </row>
    <row r="3167" spans="1:22" x14ac:dyDescent="0.2">
      <c r="A3167" s="65">
        <v>4429271</v>
      </c>
      <c r="B3167" s="65" t="s">
        <v>1287</v>
      </c>
      <c r="C3167" s="65" t="s">
        <v>1288</v>
      </c>
      <c r="D3167" s="39"/>
      <c r="E3167" s="41">
        <v>2.744196711565503</v>
      </c>
      <c r="F3167" s="116">
        <v>2013</v>
      </c>
      <c r="G316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7" s="39"/>
      <c r="I3167" s="41">
        <v>0.5099999999999999</v>
      </c>
      <c r="J3167" s="23">
        <f>(Tabela1[[#This Row],[real]]-1)^3/Tabela1[[#This Row],[Z]]*0.00002</f>
        <v>2.0808760401515441E-4</v>
      </c>
      <c r="K3167" s="66">
        <v>2527.8637039562041</v>
      </c>
      <c r="L3167" s="66">
        <v>4360.4609140193188</v>
      </c>
      <c r="M3167" s="67">
        <v>42409</v>
      </c>
      <c r="N3167" s="22">
        <f>IF(Tabela1[[#This Row],[Entry]]=$B$1,Tabela1[[#This Row],[real]],Tabela1[[#This Row],[L2]]/Tabela1[[#This Row],[days2]])</f>
        <v>2.8737313254175794</v>
      </c>
      <c r="O3167" s="42">
        <f>IF(Tabela1[[#This Row],[Entry]]=$B$1,Tabela1[[#This Row],[real]],Tabela1[[#This Row],[L]]/($B$1-Tabela1[[#This Row],[Entry]]))</f>
        <v>2.8934710776505104</v>
      </c>
      <c r="P3167" s="115">
        <v>879.64510864246586</v>
      </c>
      <c r="Q3167" s="43">
        <f>MIN(500,$B$1-Tabela1[[#This Row],[Entry]])</f>
        <v>500</v>
      </c>
      <c r="R3167" s="41">
        <f>(0.25-Tabela1[[#This Row],[days]]/2000)*$L$2+(Tabela1[[#This Row],[days]]/2000+0.75)*(IF(Tabela1[[#This Row],[real]]&gt;Tabela1[[#This Row],[AV2]],0.4*Tabela1[[#This Row],[real]]+0.6*Tabela1[[#This Row],[AV2]],Tabela1[[#This Row],[AV2]]))</f>
        <v>2.8737313254175794</v>
      </c>
      <c r="S3167" s="42">
        <f>Tabela1[[#This Row],[real]]-Tabela1[[#This Row],[AV2]]</f>
        <v>-0.12953461385207632</v>
      </c>
      <c r="T3167" s="64">
        <f>Tabela1[[#This Row],[real]]/Tabela1[[#This Row],[AV2]]</f>
        <v>0.95492459134701679</v>
      </c>
      <c r="U3167" s="168"/>
      <c r="V3167" s="191" t="s">
        <v>4257</v>
      </c>
    </row>
    <row r="3168" spans="1:22" x14ac:dyDescent="0.2">
      <c r="A3168" s="65">
        <v>130697</v>
      </c>
      <c r="B3168" s="65" t="s">
        <v>1191</v>
      </c>
      <c r="C3168" s="65" t="s">
        <v>1192</v>
      </c>
      <c r="D3168" s="39"/>
      <c r="E3168" s="41">
        <v>2.7442849228954227</v>
      </c>
      <c r="F3168" s="116">
        <v>1995</v>
      </c>
      <c r="G316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8" s="39"/>
      <c r="I3168" s="41">
        <v>0.43999999999999995</v>
      </c>
      <c r="J3168" s="23">
        <f>(Tabela1[[#This Row],[real]]-1)^3/Tabela1[[#This Row],[Z]]*0.00002</f>
        <v>2.4122904629515337E-4</v>
      </c>
      <c r="K3168" s="66">
        <v>2535.0099764351594</v>
      </c>
      <c r="L3168" s="66">
        <v>4372.0458703590366</v>
      </c>
      <c r="M3168" s="67">
        <v>42409</v>
      </c>
      <c r="N3168" s="22">
        <f>IF(Tabela1[[#This Row],[Entry]]=$B$1,Tabela1[[#This Row],[real]],Tabela1[[#This Row],[L2]]/Tabela1[[#This Row],[days2]])</f>
        <v>2.8818553659070263</v>
      </c>
      <c r="O3168" s="42">
        <f>IF(Tabela1[[#This Row],[Entry]]=$B$1,Tabela1[[#This Row],[real]],Tabela1[[#This Row],[L]]/($B$1-Tabela1[[#This Row],[Entry]]))</f>
        <v>2.9011585072057309</v>
      </c>
      <c r="P3168" s="115">
        <v>879.64510864246586</v>
      </c>
      <c r="Q3168" s="43">
        <f>MIN(500,$B$1-Tabela1[[#This Row],[Entry]])</f>
        <v>500</v>
      </c>
      <c r="R3168" s="41">
        <f>(0.25-Tabela1[[#This Row],[days]]/2000)*$L$2+(Tabela1[[#This Row],[days]]/2000+0.75)*(IF(Tabela1[[#This Row],[real]]&gt;Tabela1[[#This Row],[AV2]],0.4*Tabela1[[#This Row],[real]]+0.6*Tabela1[[#This Row],[AV2]],Tabela1[[#This Row],[AV2]]))</f>
        <v>2.8818553659070263</v>
      </c>
      <c r="S3168" s="42">
        <f>Tabela1[[#This Row],[real]]-Tabela1[[#This Row],[AV2]]</f>
        <v>-0.13757044301160359</v>
      </c>
      <c r="T3168" s="64">
        <f>Tabela1[[#This Row],[real]]/Tabela1[[#This Row],[AV2]]</f>
        <v>0.95226323824606474</v>
      </c>
      <c r="U3168" s="168"/>
      <c r="V3168" s="191" t="s">
        <v>4726</v>
      </c>
    </row>
    <row r="3169" spans="1:22" x14ac:dyDescent="0.2">
      <c r="A3169" s="65">
        <v>738575</v>
      </c>
      <c r="B3169" s="65" t="s">
        <v>1989</v>
      </c>
      <c r="C3169" s="65" t="s">
        <v>1156</v>
      </c>
      <c r="D3169" s="39"/>
      <c r="E3169" s="41">
        <v>2.7469624594591528</v>
      </c>
      <c r="F3169" s="116">
        <v>2006</v>
      </c>
      <c r="G316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69" s="39"/>
      <c r="I3169" s="41">
        <v>0.5099999999999999</v>
      </c>
      <c r="J3169" s="23">
        <f>(Tabela1[[#This Row],[real]]-1)^3/Tabela1[[#This Row],[Z]]*0.00002</f>
        <v>2.0907905914433169E-4</v>
      </c>
      <c r="K3169" s="66">
        <v>2531.1482091483181</v>
      </c>
      <c r="L3169" s="66">
        <v>4365.9779646926136</v>
      </c>
      <c r="M3169" s="67">
        <v>42409</v>
      </c>
      <c r="N3169" s="22">
        <f>IF(Tabela1[[#This Row],[Entry]]=$B$1,Tabela1[[#This Row],[real]],Tabela1[[#This Row],[L2]]/Tabela1[[#This Row],[days2]])</f>
        <v>2.8774652235088025</v>
      </c>
      <c r="O3169" s="42">
        <f>IF(Tabela1[[#This Row],[Entry]]=$B$1,Tabela1[[#This Row],[real]],Tabela1[[#This Row],[L]]/($B$1-Tabela1[[#This Row],[Entry]]))</f>
        <v>2.8971320270023977</v>
      </c>
      <c r="P3169" s="115">
        <v>879.64510864246586</v>
      </c>
      <c r="Q3169" s="43">
        <f>MIN(500,$B$1-Tabela1[[#This Row],[Entry]])</f>
        <v>500</v>
      </c>
      <c r="R3169" s="41">
        <f>(0.25-Tabela1[[#This Row],[days]]/2000)*$L$2+(Tabela1[[#This Row],[days]]/2000+0.75)*(IF(Tabela1[[#This Row],[real]]&gt;Tabela1[[#This Row],[AV2]],0.4*Tabela1[[#This Row],[real]]+0.6*Tabela1[[#This Row],[AV2]],Tabela1[[#This Row],[AV2]]))</f>
        <v>2.8774652235088025</v>
      </c>
      <c r="S3169" s="42">
        <f>Tabela1[[#This Row],[real]]-Tabela1[[#This Row],[AV2]]</f>
        <v>-0.13050276404964967</v>
      </c>
      <c r="T3169" s="64">
        <f>Tabela1[[#This Row],[real]]/Tabela1[[#This Row],[AV2]]</f>
        <v>0.95464662336022477</v>
      </c>
      <c r="U3169" s="168"/>
      <c r="V3169" s="191" t="s">
        <v>5164</v>
      </c>
    </row>
    <row r="3170" spans="1:22" x14ac:dyDescent="0.2">
      <c r="A3170" s="65">
        <v>4474950</v>
      </c>
      <c r="B3170" s="65" t="s">
        <v>1173</v>
      </c>
      <c r="C3170" s="65" t="s">
        <v>1174</v>
      </c>
      <c r="D3170" s="39"/>
      <c r="E3170" s="41">
        <v>2.7470403110941533</v>
      </c>
      <c r="F3170" s="116">
        <v>2013</v>
      </c>
      <c r="G317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0" s="39"/>
      <c r="I3170" s="41">
        <v>0.52999999999999992</v>
      </c>
      <c r="J3170" s="23">
        <f>(Tabela1[[#This Row],[real]]-1)^3/Tabela1[[#This Row],[Z]]*0.00002</f>
        <v>2.0121618192388966E-4</v>
      </c>
      <c r="K3170" s="66">
        <v>2536.1457999256263</v>
      </c>
      <c r="L3170" s="66">
        <v>4377.2351401043843</v>
      </c>
      <c r="M3170" s="67">
        <v>42409</v>
      </c>
      <c r="N3170" s="22">
        <f>IF(Tabela1[[#This Row],[Entry]]=$B$1,Tabela1[[#This Row],[real]],Tabela1[[#This Row],[L2]]/Tabela1[[#This Row],[days2]])</f>
        <v>2.883146595153125</v>
      </c>
      <c r="O3170" s="42">
        <f>IF(Tabela1[[#This Row],[Entry]]=$B$1,Tabela1[[#This Row],[real]],Tabela1[[#This Row],[L]]/($B$1-Tabela1[[#This Row],[Entry]]))</f>
        <v>2.9046019509650858</v>
      </c>
      <c r="P3170" s="115">
        <v>879.64510864246586</v>
      </c>
      <c r="Q3170" s="43">
        <f>MIN(500,$B$1-Tabela1[[#This Row],[Entry]])</f>
        <v>500</v>
      </c>
      <c r="R3170" s="41">
        <f>(0.25-Tabela1[[#This Row],[days]]/2000)*$L$2+(Tabela1[[#This Row],[days]]/2000+0.75)*(IF(Tabela1[[#This Row],[real]]&gt;Tabela1[[#This Row],[AV2]],0.4*Tabela1[[#This Row],[real]]+0.6*Tabela1[[#This Row],[AV2]],Tabela1[[#This Row],[AV2]]))</f>
        <v>2.883146595153125</v>
      </c>
      <c r="S3170" s="42">
        <f>Tabela1[[#This Row],[real]]-Tabela1[[#This Row],[AV2]]</f>
        <v>-0.13610628405897174</v>
      </c>
      <c r="T3170" s="64">
        <f>Tabela1[[#This Row],[real]]/Tabela1[[#This Row],[AV2]]</f>
        <v>0.9527924510367316</v>
      </c>
      <c r="U3170" s="168"/>
      <c r="V3170" s="191" t="s">
        <v>3938</v>
      </c>
    </row>
    <row r="3171" spans="1:22" x14ac:dyDescent="0.2">
      <c r="A3171" s="65">
        <v>14590</v>
      </c>
      <c r="B3171" s="65" t="s">
        <v>789</v>
      </c>
      <c r="C3171" s="65" t="s">
        <v>2080</v>
      </c>
      <c r="D3171" s="39"/>
      <c r="E3171" s="41">
        <v>2.7504004171623726</v>
      </c>
      <c r="F3171" s="116">
        <v>1981</v>
      </c>
      <c r="G317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1" s="39"/>
      <c r="I3171" s="41">
        <v>0.48999999999999988</v>
      </c>
      <c r="J3171" s="23">
        <f>(Tabela1[[#This Row],[real]]-1)^3/Tabela1[[#This Row],[Z]]*0.00002</f>
        <v>2.1890019079577537E-4</v>
      </c>
      <c r="K3171" s="66">
        <v>2543.0849051785854</v>
      </c>
      <c r="L3171" s="66">
        <v>4389.021382155539</v>
      </c>
      <c r="M3171" s="67">
        <v>42409</v>
      </c>
      <c r="N3171" s="22">
        <f>IF(Tabela1[[#This Row],[Entry]]=$B$1,Tabela1[[#This Row],[real]],Tabela1[[#This Row],[L2]]/Tabela1[[#This Row],[days2]])</f>
        <v>2.8910351233615841</v>
      </c>
      <c r="O3171" s="42">
        <f>IF(Tabela1[[#This Row],[Entry]]=$B$1,Tabela1[[#This Row],[real]],Tabela1[[#This Row],[L]]/($B$1-Tabela1[[#This Row],[Entry]]))</f>
        <v>2.9124229476811805</v>
      </c>
      <c r="P3171" s="115">
        <v>879.64510864246586</v>
      </c>
      <c r="Q3171" s="43">
        <f>MIN(500,$B$1-Tabela1[[#This Row],[Entry]])</f>
        <v>500</v>
      </c>
      <c r="R3171" s="41">
        <f>(0.25-Tabela1[[#This Row],[days]]/2000)*$L$2+(Tabela1[[#This Row],[days]]/2000+0.75)*(IF(Tabela1[[#This Row],[real]]&gt;Tabela1[[#This Row],[AV2]],0.4*Tabela1[[#This Row],[real]]+0.6*Tabela1[[#This Row],[AV2]],Tabela1[[#This Row],[AV2]]))</f>
        <v>2.8910351233615841</v>
      </c>
      <c r="S3171" s="42">
        <f>Tabela1[[#This Row],[real]]-Tabela1[[#This Row],[AV2]]</f>
        <v>-0.14063470619921148</v>
      </c>
      <c r="T3171" s="64">
        <f>Tabela1[[#This Row],[real]]/Tabela1[[#This Row],[AV2]]</f>
        <v>0.95135489532355222</v>
      </c>
      <c r="U3171" s="168"/>
      <c r="V3171" s="191" t="s">
        <v>3938</v>
      </c>
    </row>
    <row r="3172" spans="1:22" x14ac:dyDescent="0.2">
      <c r="A3172" s="65">
        <v>41463</v>
      </c>
      <c r="B3172" s="65" t="s">
        <v>1410</v>
      </c>
      <c r="C3172" s="65" t="s">
        <v>2244</v>
      </c>
      <c r="D3172" s="39"/>
      <c r="E3172" s="41">
        <v>2.7561245227615672</v>
      </c>
      <c r="F3172" s="116">
        <v>1974</v>
      </c>
      <c r="G317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2" s="39"/>
      <c r="I3172" s="41">
        <v>0.5099999999999999</v>
      </c>
      <c r="J3172" s="23">
        <f>(Tabela1[[#This Row],[real]]-1)^3/Tabela1[[#This Row],[Z]]*0.00002</f>
        <v>2.1238592976240961E-4</v>
      </c>
      <c r="K3172" s="66">
        <v>2584.4556760773935</v>
      </c>
      <c r="L3172" s="66">
        <v>4476.8170125967745</v>
      </c>
      <c r="M3172" s="67">
        <v>42409</v>
      </c>
      <c r="N3172" s="22">
        <f>IF(Tabela1[[#This Row],[Entry]]=$B$1,Tabela1[[#This Row],[real]],Tabela1[[#This Row],[L2]]/Tabela1[[#This Row],[days2]])</f>
        <v>2.9380663300292986</v>
      </c>
      <c r="O3172" s="42">
        <f>IF(Tabela1[[#This Row],[Entry]]=$B$1,Tabela1[[#This Row],[real]],Tabela1[[#This Row],[L]]/($B$1-Tabela1[[#This Row],[Entry]]))</f>
        <v>2.9706814947556568</v>
      </c>
      <c r="P3172" s="115">
        <v>879.64510864246586</v>
      </c>
      <c r="Q3172" s="43">
        <f>MIN(500,$B$1-Tabela1[[#This Row],[Entry]])</f>
        <v>500</v>
      </c>
      <c r="R3172" s="41">
        <f>(0.25-Tabela1[[#This Row],[days]]/2000)*$L$2+(Tabela1[[#This Row],[days]]/2000+0.75)*(IF(Tabela1[[#This Row],[real]]&gt;Tabela1[[#This Row],[AV2]],0.4*Tabela1[[#This Row],[real]]+0.6*Tabela1[[#This Row],[AV2]],Tabela1[[#This Row],[AV2]]))</f>
        <v>2.9380663300292986</v>
      </c>
      <c r="S3172" s="42">
        <f>Tabela1[[#This Row],[real]]-Tabela1[[#This Row],[AV2]]</f>
        <v>-0.18194180726773146</v>
      </c>
      <c r="T3172" s="64">
        <f>Tabela1[[#This Row],[real]]/Tabela1[[#This Row],[AV2]]</f>
        <v>0.93807430233683076</v>
      </c>
      <c r="U3172" s="168"/>
      <c r="V3172" s="191" t="s">
        <v>4434</v>
      </c>
    </row>
    <row r="3173" spans="1:22" x14ac:dyDescent="0.2">
      <c r="A3173" s="65">
        <v>37911</v>
      </c>
      <c r="B3173" s="65" t="s">
        <v>1385</v>
      </c>
      <c r="C3173" s="65" t="s">
        <v>1386</v>
      </c>
      <c r="D3173" s="39"/>
      <c r="E3173" s="41">
        <v>2.7580880361515332</v>
      </c>
      <c r="F3173" s="116">
        <v>1998</v>
      </c>
      <c r="G317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3" s="39"/>
      <c r="I3173" s="41">
        <v>0.43999999999999995</v>
      </c>
      <c r="J3173" s="23">
        <f>(Tabela1[[#This Row],[real]]-1)^3/Tabela1[[#This Row],[Z]]*0.00002</f>
        <v>2.4700126349809016E-4</v>
      </c>
      <c r="K3173" s="66">
        <v>2561.9759539688798</v>
      </c>
      <c r="L3173" s="66">
        <v>4424.6146149964052</v>
      </c>
      <c r="M3173" s="67">
        <v>42409</v>
      </c>
      <c r="N3173" s="22">
        <f>IF(Tabela1[[#This Row],[Entry]]=$B$1,Tabela1[[#This Row],[real]],Tabela1[[#This Row],[L2]]/Tabela1[[#This Row],[days2]])</f>
        <v>2.9125108851258354</v>
      </c>
      <c r="O3173" s="42">
        <f>IF(Tabela1[[#This Row],[Entry]]=$B$1,Tabela1[[#This Row],[real]],Tabela1[[#This Row],[L]]/($B$1-Tabela1[[#This Row],[Entry]]))</f>
        <v>2.9360415494335799</v>
      </c>
      <c r="P3173" s="115">
        <v>879.64510864246586</v>
      </c>
      <c r="Q3173" s="43">
        <f>MIN(500,$B$1-Tabela1[[#This Row],[Entry]])</f>
        <v>500</v>
      </c>
      <c r="R3173" s="41">
        <f>(0.25-Tabela1[[#This Row],[days]]/2000)*$L$2+(Tabela1[[#This Row],[days]]/2000+0.75)*(IF(Tabela1[[#This Row],[real]]&gt;Tabela1[[#This Row],[AV2]],0.4*Tabela1[[#This Row],[real]]+0.6*Tabela1[[#This Row],[AV2]],Tabela1[[#This Row],[AV2]]))</f>
        <v>2.9125108851258354</v>
      </c>
      <c r="S3173" s="42">
        <f>Tabela1[[#This Row],[real]]-Tabela1[[#This Row],[AV2]]</f>
        <v>-0.15442284897430225</v>
      </c>
      <c r="T3173" s="64">
        <f>Tabela1[[#This Row],[real]]/Tabela1[[#This Row],[AV2]]</f>
        <v>0.94697947748008837</v>
      </c>
      <c r="U3173" s="172"/>
      <c r="V3173" s="191" t="s">
        <v>4192</v>
      </c>
    </row>
    <row r="3174" spans="1:22" x14ac:dyDescent="0.2">
      <c r="A3174" s="65">
        <v>584566</v>
      </c>
      <c r="B3174" s="65" t="s">
        <v>1606</v>
      </c>
      <c r="C3174" s="65" t="s">
        <v>1607</v>
      </c>
      <c r="D3174" s="39"/>
      <c r="E3174" s="41">
        <v>2.7644328472514119</v>
      </c>
      <c r="F3174" s="116">
        <v>1978</v>
      </c>
      <c r="G317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4" s="39"/>
      <c r="I3174" s="41">
        <v>0.49999999999999989</v>
      </c>
      <c r="J3174" s="23">
        <f>(Tabela1[[#This Row],[real]]-1)^3/Tabela1[[#This Row],[Z]]*0.00002</f>
        <v>2.197229361102188E-4</v>
      </c>
      <c r="K3174" s="66">
        <v>2594.544862258088</v>
      </c>
      <c r="L3174" s="66">
        <v>4494.5503408719323</v>
      </c>
      <c r="M3174" s="67">
        <v>42409</v>
      </c>
      <c r="N3174" s="22">
        <f>IF(Tabela1[[#This Row],[Entry]]=$B$1,Tabela1[[#This Row],[real]],Tabela1[[#This Row],[L2]]/Tabela1[[#This Row],[days2]])</f>
        <v>2.9495359398544077</v>
      </c>
      <c r="O3174" s="42">
        <f>IF(Tabela1[[#This Row],[Entry]]=$B$1,Tabela1[[#This Row],[real]],Tabela1[[#This Row],[L]]/($B$1-Tabela1[[#This Row],[Entry]]))</f>
        <v>2.982448799516876</v>
      </c>
      <c r="P3174" s="115">
        <v>879.64510864246586</v>
      </c>
      <c r="Q3174" s="43">
        <f>MIN(500,$B$1-Tabela1[[#This Row],[Entry]])</f>
        <v>500</v>
      </c>
      <c r="R3174" s="41">
        <f>(0.25-Tabela1[[#This Row],[days]]/2000)*$L$2+(Tabela1[[#This Row],[days]]/2000+0.75)*(IF(Tabela1[[#This Row],[real]]&gt;Tabela1[[#This Row],[AV2]],0.4*Tabela1[[#This Row],[real]]+0.6*Tabela1[[#This Row],[AV2]],Tabela1[[#This Row],[AV2]]))</f>
        <v>2.9495359398544077</v>
      </c>
      <c r="S3174" s="42">
        <f>Tabela1[[#This Row],[real]]-Tabela1[[#This Row],[AV2]]</f>
        <v>-0.18510309260299573</v>
      </c>
      <c r="T3174" s="64">
        <f>Tabela1[[#This Row],[real]]/Tabela1[[#This Row],[AV2]]</f>
        <v>0.93724331678693407</v>
      </c>
      <c r="U3174" s="168"/>
      <c r="V3174" s="191" t="s">
        <v>3953</v>
      </c>
    </row>
    <row r="3175" spans="1:22" x14ac:dyDescent="0.2">
      <c r="A3175" s="65">
        <v>7702</v>
      </c>
      <c r="B3175" s="65" t="s">
        <v>1457</v>
      </c>
      <c r="C3175" s="65" t="s">
        <v>1458</v>
      </c>
      <c r="D3175" s="39"/>
      <c r="E3175" s="41">
        <v>2.7708765806977689</v>
      </c>
      <c r="F3175" s="116">
        <v>1993</v>
      </c>
      <c r="G317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5" s="39"/>
      <c r="I3175" s="41">
        <v>0.49999999999999989</v>
      </c>
      <c r="J3175" s="23">
        <f>(Tabela1[[#This Row],[real]]-1)^3/Tabela1[[#This Row],[Z]]*0.00002</f>
        <v>2.221390319939333E-4</v>
      </c>
      <c r="K3175" s="66">
        <v>2602.7319938889259</v>
      </c>
      <c r="L3175" s="66">
        <v>4509.0853415486627</v>
      </c>
      <c r="M3175" s="67">
        <v>42409</v>
      </c>
      <c r="N3175" s="22">
        <f>IF(Tabela1[[#This Row],[Entry]]=$B$1,Tabela1[[#This Row],[real]],Tabela1[[#This Row],[L2]]/Tabela1[[#This Row],[days2]])</f>
        <v>2.9588432520311021</v>
      </c>
      <c r="O3175" s="42">
        <f>IF(Tabela1[[#This Row],[Entry]]=$B$1,Tabela1[[#This Row],[real]],Tabela1[[#This Row],[L]]/($B$1-Tabela1[[#This Row],[Entry]]))</f>
        <v>2.9920937900123841</v>
      </c>
      <c r="P3175" s="115">
        <v>879.64510864246586</v>
      </c>
      <c r="Q3175" s="43">
        <f>MIN(500,$B$1-Tabela1[[#This Row],[Entry]])</f>
        <v>500</v>
      </c>
      <c r="R3175" s="41">
        <f>(0.25-Tabela1[[#This Row],[days]]/2000)*$L$2+(Tabela1[[#This Row],[days]]/2000+0.75)*(IF(Tabela1[[#This Row],[real]]&gt;Tabela1[[#This Row],[AV2]],0.4*Tabela1[[#This Row],[real]]+0.6*Tabela1[[#This Row],[AV2]],Tabela1[[#This Row],[AV2]]))</f>
        <v>2.9588432520311021</v>
      </c>
      <c r="S3175" s="42">
        <f>Tabela1[[#This Row],[real]]-Tabela1[[#This Row],[AV2]]</f>
        <v>-0.18796667133333322</v>
      </c>
      <c r="T3175" s="64">
        <f>Tabela1[[#This Row],[real]]/Tabela1[[#This Row],[AV2]]</f>
        <v>0.93647292021829709</v>
      </c>
      <c r="U3175" s="168"/>
      <c r="V3175" s="191" t="s">
        <v>4290</v>
      </c>
    </row>
    <row r="3176" spans="1:22" x14ac:dyDescent="0.2">
      <c r="A3176" s="65">
        <v>204491</v>
      </c>
      <c r="B3176" s="65" t="s">
        <v>2450</v>
      </c>
      <c r="C3176" s="65" t="s">
        <v>557</v>
      </c>
      <c r="D3176" s="39"/>
      <c r="E3176" s="41">
        <v>2.7743678776738436</v>
      </c>
      <c r="F3176" s="116">
        <v>2005</v>
      </c>
      <c r="G317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6" s="39"/>
      <c r="I3176" s="41">
        <v>0.48</v>
      </c>
      <c r="J3176" s="23">
        <f>(Tabela1[[#This Row],[real]]-1)^3/Tabela1[[#This Row],[Z]]*0.00002</f>
        <v>2.3276611505383796E-4</v>
      </c>
      <c r="K3176" s="66">
        <v>2611.8985941695</v>
      </c>
      <c r="L3176" s="66">
        <v>4526.6630180308057</v>
      </c>
      <c r="M3176" s="67">
        <v>42409</v>
      </c>
      <c r="N3176" s="22">
        <f>IF(Tabela1[[#This Row],[Entry]]=$B$1,Tabela1[[#This Row],[real]],Tabela1[[#This Row],[L2]]/Tabela1[[#This Row],[days2]])</f>
        <v>2.9692640458154509</v>
      </c>
      <c r="O3176" s="42">
        <f>IF(Tabela1[[#This Row],[Entry]]=$B$1,Tabela1[[#This Row],[real]],Tabela1[[#This Row],[L]]/($B$1-Tabela1[[#This Row],[Entry]]))</f>
        <v>3.0037578089122796</v>
      </c>
      <c r="P3176" s="115">
        <v>879.64510864246586</v>
      </c>
      <c r="Q3176" s="43">
        <f>MIN(500,$B$1-Tabela1[[#This Row],[Entry]])</f>
        <v>500</v>
      </c>
      <c r="R3176" s="41">
        <f>(0.25-Tabela1[[#This Row],[days]]/2000)*$L$2+(Tabela1[[#This Row],[days]]/2000+0.75)*(IF(Tabela1[[#This Row],[real]]&gt;Tabela1[[#This Row],[AV2]],0.4*Tabela1[[#This Row],[real]]+0.6*Tabela1[[#This Row],[AV2]],Tabela1[[#This Row],[AV2]]))</f>
        <v>2.9692640458154509</v>
      </c>
      <c r="S3176" s="42">
        <f>Tabela1[[#This Row],[real]]-Tabela1[[#This Row],[AV2]]</f>
        <v>-0.19489616814160726</v>
      </c>
      <c r="T3176" s="64">
        <f>Tabela1[[#This Row],[real]]/Tabela1[[#This Row],[AV2]]</f>
        <v>0.9343621297619954</v>
      </c>
      <c r="U3176" s="168"/>
      <c r="V3176" s="191" t="s">
        <v>3941</v>
      </c>
    </row>
    <row r="3177" spans="1:22" x14ac:dyDescent="0.2">
      <c r="A3177" s="65">
        <v>1312</v>
      </c>
      <c r="B3177" s="65" t="s">
        <v>1946</v>
      </c>
      <c r="C3177" s="65" t="s">
        <v>2059</v>
      </c>
      <c r="D3177" s="39"/>
      <c r="E3177" s="41">
        <v>2.7781083370533857</v>
      </c>
      <c r="F3177" s="116">
        <v>1998</v>
      </c>
      <c r="G317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7" s="39"/>
      <c r="I3177" s="41">
        <v>0.56999999999999995</v>
      </c>
      <c r="J3177" s="23">
        <f>(Tabela1[[#This Row],[real]]-1)^3/Tabela1[[#This Row],[Z]]*0.00002</f>
        <v>1.9725580586618996E-4</v>
      </c>
      <c r="K3177" s="66">
        <v>2520.0926800829702</v>
      </c>
      <c r="L3177" s="66">
        <v>4331.7307633482742</v>
      </c>
      <c r="M3177" s="67">
        <v>42409</v>
      </c>
      <c r="N3177" s="22">
        <f>IF(Tabela1[[#This Row],[Entry]]=$B$1,Tabela1[[#This Row],[real]],Tabela1[[#This Row],[L2]]/Tabela1[[#This Row],[days2]])</f>
        <v>2.8648970537358704</v>
      </c>
      <c r="O3177" s="42">
        <f>IF(Tabela1[[#This Row],[Entry]]=$B$1,Tabela1[[#This Row],[real]],Tabela1[[#This Row],[L]]/($B$1-Tabela1[[#This Row],[Entry]]))</f>
        <v>2.8744066113790803</v>
      </c>
      <c r="P3177" s="115">
        <v>879.64510864246586</v>
      </c>
      <c r="Q3177" s="43">
        <f>MIN(500,$B$1-Tabela1[[#This Row],[Entry]])</f>
        <v>500</v>
      </c>
      <c r="R3177" s="41">
        <f>(0.25-Tabela1[[#This Row],[days]]/2000)*$L$2+(Tabela1[[#This Row],[days]]/2000+0.75)*(IF(Tabela1[[#This Row],[real]]&gt;Tabela1[[#This Row],[AV2]],0.4*Tabela1[[#This Row],[real]]+0.6*Tabela1[[#This Row],[AV2]],Tabela1[[#This Row],[AV2]]))</f>
        <v>2.8648970537358704</v>
      </c>
      <c r="S3177" s="42">
        <f>Tabela1[[#This Row],[real]]-Tabela1[[#This Row],[AV2]]</f>
        <v>-8.6788716682484779E-2</v>
      </c>
      <c r="T3177" s="64">
        <f>Tabela1[[#This Row],[real]]/Tabela1[[#This Row],[AV2]]</f>
        <v>0.96970616568252921</v>
      </c>
      <c r="U3177" s="168"/>
      <c r="V3177" s="191" t="s">
        <v>4848</v>
      </c>
    </row>
    <row r="3178" spans="1:22" x14ac:dyDescent="0.2">
      <c r="A3178" s="65">
        <v>2912856</v>
      </c>
      <c r="B3178" s="65" t="s">
        <v>2130</v>
      </c>
      <c r="C3178" s="65" t="s">
        <v>2130</v>
      </c>
      <c r="D3178" s="39"/>
      <c r="E3178" s="41">
        <v>2.778142766911488</v>
      </c>
      <c r="F3178" s="116">
        <v>2010</v>
      </c>
      <c r="G317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78" s="39"/>
      <c r="I3178" s="41">
        <v>0.48999999999999988</v>
      </c>
      <c r="J3178" s="23">
        <f>(Tabela1[[#This Row],[real]]-1)^3/Tabela1[[#This Row],[Z]]*0.00002</f>
        <v>2.294741649380259E-4</v>
      </c>
      <c r="K3178" s="66">
        <v>2560.6660484252261</v>
      </c>
      <c r="L3178" s="66">
        <v>4415.8276461460255</v>
      </c>
      <c r="M3178" s="67">
        <v>42409</v>
      </c>
      <c r="N3178" s="22">
        <f>IF(Tabela1[[#This Row],[Entry]]=$B$1,Tabela1[[#This Row],[real]],Tabela1[[#This Row],[L2]]/Tabela1[[#This Row],[days2]])</f>
        <v>2.9110217555543936</v>
      </c>
      <c r="O3178" s="42">
        <f>IF(Tabela1[[#This Row],[Entry]]=$B$1,Tabela1[[#This Row],[real]],Tabela1[[#This Row],[L]]/($B$1-Tabela1[[#This Row],[Entry]]))</f>
        <v>2.930210780455226</v>
      </c>
      <c r="P3178" s="115">
        <v>879.64510864246586</v>
      </c>
      <c r="Q3178" s="43">
        <f>MIN(500,$B$1-Tabela1[[#This Row],[Entry]])</f>
        <v>500</v>
      </c>
      <c r="R3178" s="41">
        <f>(0.25-Tabela1[[#This Row],[days]]/2000)*$L$2+(Tabela1[[#This Row],[days]]/2000+0.75)*(IF(Tabela1[[#This Row],[real]]&gt;Tabela1[[#This Row],[AV2]],0.4*Tabela1[[#This Row],[real]]+0.6*Tabela1[[#This Row],[AV2]],Tabela1[[#This Row],[AV2]]))</f>
        <v>2.9110217555543936</v>
      </c>
      <c r="S3178" s="42">
        <f>Tabela1[[#This Row],[real]]-Tabela1[[#This Row],[AV2]]</f>
        <v>-0.13287898864290559</v>
      </c>
      <c r="T3178" s="64">
        <f>Tabela1[[#This Row],[real]]/Tabela1[[#This Row],[AV2]]</f>
        <v>0.9543531447714656</v>
      </c>
      <c r="U3178" s="172"/>
      <c r="V3178" s="191" t="s">
        <v>4017</v>
      </c>
    </row>
    <row r="3179" spans="1:22" x14ac:dyDescent="0.2">
      <c r="A3179" s="10">
        <v>7546</v>
      </c>
      <c r="B3179" s="10" t="s">
        <v>2435</v>
      </c>
      <c r="C3179" s="10" t="s">
        <v>1480</v>
      </c>
      <c r="E3179" s="21">
        <v>2.7843933730590713</v>
      </c>
      <c r="F3179" s="116">
        <v>2000</v>
      </c>
      <c r="G317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79" s="21">
        <v>0.52999999999999992</v>
      </c>
      <c r="J3179" s="23">
        <f>(Tabela1[[#This Row],[real]]-1)^3/Tabela1[[#This Row],[Z]]*0.00002</f>
        <v>2.1440056775932372E-4</v>
      </c>
      <c r="K3179" s="24">
        <v>2607.4036700089309</v>
      </c>
      <c r="L3179" s="66">
        <v>4514.8056936572657</v>
      </c>
      <c r="M3179" s="1">
        <v>42409</v>
      </c>
      <c r="N3179" s="22">
        <f>IF(Tabela1[[#This Row],[Entry]]=$B$1,Tabela1[[#This Row],[real]],Tabela1[[#This Row],[L2]]/Tabela1[[#This Row],[days2]])</f>
        <v>2.964154116690163</v>
      </c>
      <c r="O3179" s="22">
        <f>IF(Tabela1[[#This Row],[Entry]]=$B$1,Tabela1[[#This Row],[real]],Tabela1[[#This Row],[L]]/($B$1-Tabela1[[#This Row],[Entry]]))</f>
        <v>2.9958896440990483</v>
      </c>
      <c r="P3179" s="35">
        <v>879.64510864246586</v>
      </c>
      <c r="Q3179" s="3">
        <f>MIN(500,$B$1-Tabela1[[#This Row],[Entry]])</f>
        <v>500</v>
      </c>
      <c r="R3179" s="21">
        <f>(0.25-Tabela1[[#This Row],[days]]/2000)*$L$2+(Tabela1[[#This Row],[days]]/2000+0.75)*(IF(Tabela1[[#This Row],[real]]&gt;Tabela1[[#This Row],[AV2]],0.4*Tabela1[[#This Row],[real]]+0.6*Tabela1[[#This Row],[AV2]],Tabela1[[#This Row],[AV2]]))</f>
        <v>2.964154116690163</v>
      </c>
      <c r="S3179" s="22">
        <f>Tabela1[[#This Row],[real]]-Tabela1[[#This Row],[AV2]]</f>
        <v>-0.17976074363109174</v>
      </c>
      <c r="T3179" s="47">
        <f>Tabela1[[#This Row],[real]]/Tabela1[[#This Row],[AV2]]</f>
        <v>0.93935512913484531</v>
      </c>
      <c r="U3179" s="168"/>
      <c r="V3179" s="191" t="s">
        <v>4816</v>
      </c>
    </row>
    <row r="3180" spans="1:22" x14ac:dyDescent="0.2">
      <c r="A3180" s="65">
        <v>4553173</v>
      </c>
      <c r="B3180" s="65" t="s">
        <v>519</v>
      </c>
      <c r="C3180" s="65" t="s">
        <v>520</v>
      </c>
      <c r="D3180" s="39"/>
      <c r="E3180" s="41">
        <v>2.7873726604565516</v>
      </c>
      <c r="F3180" s="116">
        <v>2013</v>
      </c>
      <c r="G318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0" s="39"/>
      <c r="I3180" s="41">
        <v>0.51999999999999991</v>
      </c>
      <c r="J3180" s="23">
        <f>(Tabela1[[#This Row],[real]]-1)^3/Tabela1[[#This Row],[Z]]*0.00002</f>
        <v>2.1962004902359374E-4</v>
      </c>
      <c r="K3180" s="66">
        <v>2618.4358116843928</v>
      </c>
      <c r="L3180" s="66">
        <v>4536.7830165157184</v>
      </c>
      <c r="M3180" s="67">
        <v>42409</v>
      </c>
      <c r="N3180" s="22">
        <f>IF(Tabela1[[#This Row],[Entry]]=$B$1,Tabela1[[#This Row],[real]],Tabela1[[#This Row],[L2]]/Tabela1[[#This Row],[days2]])</f>
        <v>2.9766956991614024</v>
      </c>
      <c r="O3180" s="42">
        <f>IF(Tabela1[[#This Row],[Entry]]=$B$1,Tabela1[[#This Row],[real]],Tabela1[[#This Row],[L]]/($B$1-Tabela1[[#This Row],[Entry]]))</f>
        <v>3.0104731363740664</v>
      </c>
      <c r="P3180" s="115">
        <v>879.64510864246586</v>
      </c>
      <c r="Q3180" s="43">
        <f>MIN(500,$B$1-Tabela1[[#This Row],[Entry]])</f>
        <v>500</v>
      </c>
      <c r="R3180" s="41">
        <f>(0.25-Tabela1[[#This Row],[days]]/2000)*$L$2+(Tabela1[[#This Row],[days]]/2000+0.75)*(IF(Tabela1[[#This Row],[real]]&gt;Tabela1[[#This Row],[AV2]],0.4*Tabela1[[#This Row],[real]]+0.6*Tabela1[[#This Row],[AV2]],Tabela1[[#This Row],[AV2]]))</f>
        <v>2.9766956991614024</v>
      </c>
      <c r="S3180" s="42">
        <f>Tabela1[[#This Row],[real]]-Tabela1[[#This Row],[AV2]]</f>
        <v>-0.18932303870485079</v>
      </c>
      <c r="T3180" s="64">
        <f>Tabela1[[#This Row],[real]]/Tabela1[[#This Row],[AV2]]</f>
        <v>0.93639825570407242</v>
      </c>
      <c r="U3180" s="172"/>
      <c r="V3180" s="191" t="s">
        <v>3941</v>
      </c>
    </row>
    <row r="3181" spans="1:22" x14ac:dyDescent="0.2">
      <c r="A3181" s="65">
        <v>28458</v>
      </c>
      <c r="B3181" s="65" t="s">
        <v>2772</v>
      </c>
      <c r="C3181" s="65" t="s">
        <v>2772</v>
      </c>
      <c r="D3181" s="39"/>
      <c r="E3181" s="41">
        <v>2.789704631888088</v>
      </c>
      <c r="F3181" s="116">
        <v>2001</v>
      </c>
      <c r="G3181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1" s="39"/>
      <c r="I3181" s="41">
        <v>0.48999999999999988</v>
      </c>
      <c r="J3181" s="23">
        <f>(Tabela1[[#This Row],[real]]-1)^3/Tabela1[[#This Row],[Z]]*0.00002</f>
        <v>2.3397960414544362E-4</v>
      </c>
      <c r="K3181" s="66">
        <v>2618.0349881362345</v>
      </c>
      <c r="L3181" s="66">
        <v>4533.4585481598297</v>
      </c>
      <c r="M3181" s="67">
        <v>42409</v>
      </c>
      <c r="N3181" s="22">
        <f>IF(Tabela1[[#This Row],[Entry]]=$B$1,Tabela1[[#This Row],[real]],Tabela1[[#This Row],[L2]]/Tabela1[[#This Row],[days2]])</f>
        <v>2.9762400340935016</v>
      </c>
      <c r="O3181" s="42">
        <f>IF(Tabela1[[#This Row],[Entry]]=$B$1,Tabela1[[#This Row],[real]],Tabela1[[#This Row],[L]]/($B$1-Tabela1[[#This Row],[Entry]]))</f>
        <v>3.0082671188850894</v>
      </c>
      <c r="P3181" s="115">
        <v>879.64510864246586</v>
      </c>
      <c r="Q3181" s="43">
        <f>MIN(500,$B$1-Tabela1[[#This Row],[Entry]])</f>
        <v>500</v>
      </c>
      <c r="R3181" s="41">
        <f>(0.25-Tabela1[[#This Row],[days]]/2000)*$L$2+(Tabela1[[#This Row],[days]]/2000+0.75)*(IF(Tabela1[[#This Row],[real]]&gt;Tabela1[[#This Row],[AV2]],0.4*Tabela1[[#This Row],[real]]+0.6*Tabela1[[#This Row],[AV2]],Tabela1[[#This Row],[AV2]]))</f>
        <v>2.9762400340935016</v>
      </c>
      <c r="S3181" s="42">
        <f>Tabela1[[#This Row],[real]]-Tabela1[[#This Row],[AV2]]</f>
        <v>-0.18653540220541354</v>
      </c>
      <c r="T3181" s="64">
        <f>Tabela1[[#This Row],[real]]/Tabela1[[#This Row],[AV2]]</f>
        <v>0.93732514848647674</v>
      </c>
      <c r="U3181" s="168"/>
      <c r="V3181" s="191" t="s">
        <v>4139</v>
      </c>
    </row>
    <row r="3182" spans="1:22" x14ac:dyDescent="0.2">
      <c r="A3182" s="65">
        <v>110188</v>
      </c>
      <c r="B3182" s="65" t="s">
        <v>1459</v>
      </c>
      <c r="C3182" s="65" t="s">
        <v>1460</v>
      </c>
      <c r="D3182" s="39"/>
      <c r="E3182" s="41">
        <v>2.7937873612847914</v>
      </c>
      <c r="F3182" s="116">
        <v>1997</v>
      </c>
      <c r="G3182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2" s="39"/>
      <c r="I3182" s="41">
        <v>0.51999999999999991</v>
      </c>
      <c r="J3182" s="23">
        <f>(Tabela1[[#This Row],[real]]-1)^3/Tabela1[[#This Row],[Z]]*0.00002</f>
        <v>2.2199312827117903E-4</v>
      </c>
      <c r="K3182" s="66">
        <v>2612.7805614107588</v>
      </c>
      <c r="L3182" s="66">
        <v>4522.3349011469954</v>
      </c>
      <c r="M3182" s="67">
        <v>42409</v>
      </c>
      <c r="N3182" s="22">
        <f>IF(Tabela1[[#This Row],[Entry]]=$B$1,Tabela1[[#This Row],[real]],Tabela1[[#This Row],[L2]]/Tabela1[[#This Row],[days2]])</f>
        <v>2.9702666856671289</v>
      </c>
      <c r="O3182" s="42">
        <f>IF(Tabela1[[#This Row],[Entry]]=$B$1,Tabela1[[#This Row],[real]],Tabela1[[#This Row],[L]]/($B$1-Tabela1[[#This Row],[Entry]]))</f>
        <v>3.0008858003629699</v>
      </c>
      <c r="P3182" s="115">
        <v>879.64510864246586</v>
      </c>
      <c r="Q3182" s="43">
        <f>MIN(500,$B$1-Tabela1[[#This Row],[Entry]])</f>
        <v>500</v>
      </c>
      <c r="R3182" s="41">
        <f>(0.25-Tabela1[[#This Row],[days]]/2000)*$L$2+(Tabela1[[#This Row],[days]]/2000+0.75)*(IF(Tabela1[[#This Row],[real]]&gt;Tabela1[[#This Row],[AV2]],0.4*Tabela1[[#This Row],[real]]+0.6*Tabela1[[#This Row],[AV2]],Tabela1[[#This Row],[AV2]]))</f>
        <v>2.9702666856671289</v>
      </c>
      <c r="S3182" s="42">
        <f>Tabela1[[#This Row],[real]]-Tabela1[[#This Row],[AV2]]</f>
        <v>-0.17647932438233749</v>
      </c>
      <c r="T3182" s="64">
        <f>Tabela1[[#This Row],[real]]/Tabela1[[#This Row],[AV2]]</f>
        <v>0.94058468714815091</v>
      </c>
      <c r="U3182" s="168"/>
      <c r="V3182" s="191" t="s">
        <v>5134</v>
      </c>
    </row>
    <row r="3183" spans="1:22" x14ac:dyDescent="0.2">
      <c r="A3183" s="65">
        <v>16889</v>
      </c>
      <c r="B3183" s="65" t="s">
        <v>697</v>
      </c>
      <c r="C3183" s="65" t="s">
        <v>2713</v>
      </c>
      <c r="D3183" s="39"/>
      <c r="E3183" s="41">
        <v>2.79659995214451</v>
      </c>
      <c r="F3183" s="116">
        <v>1991</v>
      </c>
      <c r="G3183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3" s="39"/>
      <c r="I3183" s="41">
        <v>0.59999999999999987</v>
      </c>
      <c r="J3183" s="23">
        <f>(Tabela1[[#This Row],[real]]-1)^3/Tabela1[[#This Row],[Z]]*0.00002</f>
        <v>1.9330046404320817E-4</v>
      </c>
      <c r="K3183" s="66">
        <v>2613.9620137422876</v>
      </c>
      <c r="L3183" s="66">
        <v>4527.0439732790492</v>
      </c>
      <c r="M3183" s="67">
        <v>42409</v>
      </c>
      <c r="N3183" s="22">
        <f>IF(Tabela1[[#This Row],[Entry]]=$B$1,Tabela1[[#This Row],[real]],Tabela1[[#This Row],[L2]]/Tabela1[[#This Row],[days2]])</f>
        <v>2.9716097867881621</v>
      </c>
      <c r="O3183" s="42">
        <f>IF(Tabela1[[#This Row],[Entry]]=$B$1,Tabela1[[#This Row],[real]],Tabela1[[#This Row],[L]]/($B$1-Tabela1[[#This Row],[Entry]]))</f>
        <v>3.0040105993888848</v>
      </c>
      <c r="P3183" s="115">
        <v>879.64510864246586</v>
      </c>
      <c r="Q3183" s="43">
        <f>MIN(500,$B$1-Tabela1[[#This Row],[Entry]])</f>
        <v>500</v>
      </c>
      <c r="R3183" s="41">
        <f>(0.25-Tabela1[[#This Row],[days]]/2000)*$L$2+(Tabela1[[#This Row],[days]]/2000+0.75)*(IF(Tabela1[[#This Row],[real]]&gt;Tabela1[[#This Row],[AV2]],0.4*Tabela1[[#This Row],[real]]+0.6*Tabela1[[#This Row],[AV2]],Tabela1[[#This Row],[AV2]]))</f>
        <v>2.9716097867881621</v>
      </c>
      <c r="S3183" s="42">
        <f>Tabela1[[#This Row],[real]]-Tabela1[[#This Row],[AV2]]</f>
        <v>-0.17500983464365216</v>
      </c>
      <c r="T3183" s="64">
        <f>Tabela1[[#This Row],[real]]/Tabela1[[#This Row],[AV2]]</f>
        <v>0.941106051197654</v>
      </c>
      <c r="U3183" s="168"/>
      <c r="V3183" s="191" t="s">
        <v>3956</v>
      </c>
    </row>
    <row r="3184" spans="1:22" x14ac:dyDescent="0.2">
      <c r="A3184" s="65">
        <v>2398</v>
      </c>
      <c r="B3184" s="65" t="s">
        <v>2489</v>
      </c>
      <c r="C3184" s="65" t="s">
        <v>2576</v>
      </c>
      <c r="D3184" s="39"/>
      <c r="E3184" s="41">
        <v>2.800906291076775</v>
      </c>
      <c r="F3184" s="116">
        <v>1987</v>
      </c>
      <c r="G3184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4" s="39"/>
      <c r="I3184" s="41">
        <v>0.51999999999999991</v>
      </c>
      <c r="J3184" s="23">
        <f>(Tabela1[[#This Row],[real]]-1)^3/Tabela1[[#This Row],[Z]]*0.00002</f>
        <v>2.2464667636052442E-4</v>
      </c>
      <c r="K3184" s="66">
        <v>2604.0722150118072</v>
      </c>
      <c r="L3184" s="66">
        <v>4500.1126445797718</v>
      </c>
      <c r="M3184" s="67">
        <v>42409</v>
      </c>
      <c r="N3184" s="22">
        <f>IF(Tabela1[[#This Row],[Entry]]=$B$1,Tabela1[[#This Row],[real]],Tabela1[[#This Row],[L2]]/Tabela1[[#This Row],[days2]])</f>
        <v>2.9603668450229961</v>
      </c>
      <c r="O3184" s="42">
        <f>IF(Tabela1[[#This Row],[Entry]]=$B$1,Tabela1[[#This Row],[real]],Tabela1[[#This Row],[L]]/($B$1-Tabela1[[#This Row],[Entry]]))</f>
        <v>2.9861397774251968</v>
      </c>
      <c r="P3184" s="115">
        <v>879.64510864246586</v>
      </c>
      <c r="Q3184" s="43">
        <f>MIN(500,$B$1-Tabela1[[#This Row],[Entry]])</f>
        <v>500</v>
      </c>
      <c r="R3184" s="41">
        <f>(0.25-Tabela1[[#This Row],[days]]/2000)*$L$2+(Tabela1[[#This Row],[days]]/2000+0.75)*(IF(Tabela1[[#This Row],[real]]&gt;Tabela1[[#This Row],[AV2]],0.4*Tabela1[[#This Row],[real]]+0.6*Tabela1[[#This Row],[AV2]],Tabela1[[#This Row],[AV2]]))</f>
        <v>2.9603668450229961</v>
      </c>
      <c r="S3184" s="42">
        <f>Tabela1[[#This Row],[real]]-Tabela1[[#This Row],[AV2]]</f>
        <v>-0.15946055394622105</v>
      </c>
      <c r="T3184" s="64">
        <f>Tabela1[[#This Row],[real]]/Tabela1[[#This Row],[AV2]]</f>
        <v>0.94613486696275229</v>
      </c>
      <c r="U3184" s="168"/>
      <c r="V3184" s="191" t="s">
        <v>4467</v>
      </c>
    </row>
    <row r="3185" spans="1:22" x14ac:dyDescent="0.2">
      <c r="A3185" s="65">
        <v>121696</v>
      </c>
      <c r="B3185" s="65" t="s">
        <v>1765</v>
      </c>
      <c r="C3185" s="65" t="s">
        <v>1767</v>
      </c>
      <c r="D3185" s="39"/>
      <c r="E3185" s="41">
        <v>2.8061083385434928</v>
      </c>
      <c r="F3185" s="116">
        <v>2004</v>
      </c>
      <c r="G3185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5" s="39"/>
      <c r="I3185" s="41">
        <v>0.62999999999999989</v>
      </c>
      <c r="J3185" s="23">
        <f>(Tabela1[[#This Row],[real]]-1)^3/Tabela1[[#This Row],[Z]]*0.00002</f>
        <v>1.8703411943728798E-4</v>
      </c>
      <c r="K3185" s="66">
        <v>2597.7092713978291</v>
      </c>
      <c r="L3185" s="66">
        <v>4488.7940711363981</v>
      </c>
      <c r="M3185" s="67">
        <v>42409</v>
      </c>
      <c r="N3185" s="22">
        <f>IF(Tabela1[[#This Row],[Entry]]=$B$1,Tabela1[[#This Row],[real]],Tabela1[[#This Row],[L2]]/Tabela1[[#This Row],[days2]])</f>
        <v>2.9531333100991244</v>
      </c>
      <c r="O3185" s="42">
        <f>IF(Tabela1[[#This Row],[Entry]]=$B$1,Tabela1[[#This Row],[real]],Tabela1[[#This Row],[L]]/($B$1-Tabela1[[#This Row],[Entry]]))</f>
        <v>2.978629111570271</v>
      </c>
      <c r="P3185" s="115">
        <v>879.64510864246586</v>
      </c>
      <c r="Q3185" s="43">
        <f>MIN(500,$B$1-Tabela1[[#This Row],[Entry]])</f>
        <v>500</v>
      </c>
      <c r="R3185" s="41">
        <f>(0.25-Tabela1[[#This Row],[days]]/2000)*$L$2+(Tabela1[[#This Row],[days]]/2000+0.75)*(IF(Tabela1[[#This Row],[real]]&gt;Tabela1[[#This Row],[AV2]],0.4*Tabela1[[#This Row],[real]]+0.6*Tabela1[[#This Row],[AV2]],Tabela1[[#This Row],[AV2]]))</f>
        <v>2.9531333100991244</v>
      </c>
      <c r="S3185" s="42">
        <f>Tabela1[[#This Row],[real]]-Tabela1[[#This Row],[AV2]]</f>
        <v>-0.14702497155563155</v>
      </c>
      <c r="T3185" s="64">
        <f>Tabela1[[#This Row],[real]]/Tabela1[[#This Row],[AV2]]</f>
        <v>0.95021390634387026</v>
      </c>
      <c r="U3185" s="172"/>
      <c r="V3185" s="191" t="s">
        <v>3993</v>
      </c>
    </row>
    <row r="3186" spans="1:22" x14ac:dyDescent="0.2">
      <c r="A3186" s="10">
        <v>5047468</v>
      </c>
      <c r="B3186" s="10" t="s">
        <v>137</v>
      </c>
      <c r="C3186" s="10" t="s">
        <v>1095</v>
      </c>
      <c r="E3186" s="21">
        <v>2.8105039936846539</v>
      </c>
      <c r="F3186" s="116">
        <v>2013</v>
      </c>
      <c r="G3186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I3186" s="21">
        <v>0.6399999999999999</v>
      </c>
      <c r="J3186" s="23">
        <f>(Tabela1[[#This Row],[real]]-1)^3/Tabela1[[#This Row],[Z]]*0.00002</f>
        <v>1.8545924314160059E-4</v>
      </c>
      <c r="K3186" s="24">
        <v>2627.8909706319942</v>
      </c>
      <c r="L3186" s="66">
        <v>4552.1540573885932</v>
      </c>
      <c r="M3186" s="1">
        <v>42409</v>
      </c>
      <c r="N3186" s="22">
        <f>IF(Tabela1[[#This Row],[Entry]]=$B$1,Tabela1[[#This Row],[real]],Tabela1[[#This Row],[L2]]/Tabela1[[#This Row],[days2]])</f>
        <v>2.9874445328156853</v>
      </c>
      <c r="O3186" s="22">
        <f>IF(Tabela1[[#This Row],[Entry]]=$B$1,Tabela1[[#This Row],[real]],Tabela1[[#This Row],[L]]/($B$1-Tabela1[[#This Row],[Entry]]))</f>
        <v>3.0206728980680779</v>
      </c>
      <c r="P3186" s="35">
        <v>879.64510864246586</v>
      </c>
      <c r="Q3186" s="3">
        <f>MIN(500,$B$1-Tabela1[[#This Row],[Entry]])</f>
        <v>500</v>
      </c>
      <c r="R3186" s="21">
        <f>(0.25-Tabela1[[#This Row],[days]]/2000)*$L$2+(Tabela1[[#This Row],[days]]/2000+0.75)*(IF(Tabela1[[#This Row],[real]]&gt;Tabela1[[#This Row],[AV2]],0.4*Tabela1[[#This Row],[real]]+0.6*Tabela1[[#This Row],[AV2]],Tabela1[[#This Row],[AV2]]))</f>
        <v>2.9874445328156853</v>
      </c>
      <c r="S3186" s="22">
        <f>Tabela1[[#This Row],[real]]-Tabela1[[#This Row],[AV2]]</f>
        <v>-0.17694053913103147</v>
      </c>
      <c r="T3186" s="47">
        <f>Tabela1[[#This Row],[real]]/Tabela1[[#This Row],[AV2]]</f>
        <v>0.94077194164195443</v>
      </c>
      <c r="U3186" s="172"/>
      <c r="V3186" s="191" t="s">
        <v>4301</v>
      </c>
    </row>
    <row r="3187" spans="1:22" x14ac:dyDescent="0.2">
      <c r="A3187" s="65">
        <v>3765182</v>
      </c>
      <c r="B3187" s="65" t="s">
        <v>1258</v>
      </c>
      <c r="C3187" s="65" t="s">
        <v>1259</v>
      </c>
      <c r="D3187" s="39"/>
      <c r="E3187" s="41">
        <v>2.8105435250847495</v>
      </c>
      <c r="F3187" s="116">
        <v>2011</v>
      </c>
      <c r="G3187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7" s="39"/>
      <c r="I3187" s="41">
        <v>0.45999999999999996</v>
      </c>
      <c r="J3187" s="23">
        <f>(Tabela1[[#This Row],[real]]-1)^3/Tabela1[[#This Row],[Z]]*0.00002</f>
        <v>2.5804715355995622E-4</v>
      </c>
      <c r="K3187" s="66">
        <v>2572.258328992662</v>
      </c>
      <c r="L3187" s="66">
        <v>4425.3550698692579</v>
      </c>
      <c r="M3187" s="67">
        <v>42409</v>
      </c>
      <c r="N3187" s="22">
        <f>IF(Tabela1[[#This Row],[Entry]]=$B$1,Tabela1[[#This Row],[real]],Tabela1[[#This Row],[L2]]/Tabela1[[#This Row],[days2]])</f>
        <v>2.9242001162973139</v>
      </c>
      <c r="O3187" s="42">
        <f>IF(Tabela1[[#This Row],[Entry]]=$B$1,Tabela1[[#This Row],[real]],Tabela1[[#This Row],[L]]/($B$1-Tabela1[[#This Row],[Entry]]))</f>
        <v>2.9365328930784722</v>
      </c>
      <c r="P3187" s="115">
        <v>879.64510864246586</v>
      </c>
      <c r="Q3187" s="43">
        <f>MIN(500,$B$1-Tabela1[[#This Row],[Entry]])</f>
        <v>500</v>
      </c>
      <c r="R3187" s="41">
        <f>(0.25-Tabela1[[#This Row],[days]]/2000)*$L$2+(Tabela1[[#This Row],[days]]/2000+0.75)*(IF(Tabela1[[#This Row],[real]]&gt;Tabela1[[#This Row],[AV2]],0.4*Tabela1[[#This Row],[real]]+0.6*Tabela1[[#This Row],[AV2]],Tabela1[[#This Row],[AV2]]))</f>
        <v>2.9242001162973139</v>
      </c>
      <c r="S3187" s="42">
        <f>Tabela1[[#This Row],[real]]-Tabela1[[#This Row],[AV2]]</f>
        <v>-0.11365659121256444</v>
      </c>
      <c r="T3187" s="64">
        <f>Tabela1[[#This Row],[real]]/Tabela1[[#This Row],[AV2]]</f>
        <v>0.96113241683456363</v>
      </c>
      <c r="U3187" s="168"/>
      <c r="V3187" s="191" t="s">
        <v>4711</v>
      </c>
    </row>
    <row r="3188" spans="1:22" x14ac:dyDescent="0.2">
      <c r="A3188" s="65">
        <v>3638583</v>
      </c>
      <c r="B3188" s="65" t="s">
        <v>1445</v>
      </c>
      <c r="C3188" s="65" t="s">
        <v>1446</v>
      </c>
      <c r="D3188" s="39"/>
      <c r="E3188" s="41">
        <v>2.8136313910599071</v>
      </c>
      <c r="F3188" s="116">
        <v>2011</v>
      </c>
      <c r="G3188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8" s="39"/>
      <c r="I3188" s="41">
        <v>0.42999999999999994</v>
      </c>
      <c r="J3188" s="23">
        <f>(Tabela1[[#This Row],[real]]-1)^3/Tabela1[[#This Row],[Z]]*0.00002</f>
        <v>2.7746525832822498E-4</v>
      </c>
      <c r="K3188" s="66">
        <v>2648.4894859799429</v>
      </c>
      <c r="L3188" s="66">
        <v>4585.5763731168172</v>
      </c>
      <c r="M3188" s="67">
        <v>42409</v>
      </c>
      <c r="N3188" s="22">
        <f>IF(Tabela1[[#This Row],[Entry]]=$B$1,Tabela1[[#This Row],[real]],Tabela1[[#This Row],[L2]]/Tabela1[[#This Row],[days2]])</f>
        <v>3.0108613802983455</v>
      </c>
      <c r="O3188" s="42">
        <f>IF(Tabela1[[#This Row],[Entry]]=$B$1,Tabela1[[#This Row],[real]],Tabela1[[#This Row],[L]]/($B$1-Tabela1[[#This Row],[Entry]]))</f>
        <v>3.0428509443376357</v>
      </c>
      <c r="P3188" s="115">
        <v>879.64510864246586</v>
      </c>
      <c r="Q3188" s="43">
        <f>MIN(500,$B$1-Tabela1[[#This Row],[Entry]])</f>
        <v>500</v>
      </c>
      <c r="R3188" s="41">
        <f>(0.25-Tabela1[[#This Row],[days]]/2000)*$L$2+(Tabela1[[#This Row],[days]]/2000+0.75)*(IF(Tabela1[[#This Row],[real]]&gt;Tabela1[[#This Row],[AV2]],0.4*Tabela1[[#This Row],[real]]+0.6*Tabela1[[#This Row],[AV2]],Tabela1[[#This Row],[AV2]]))</f>
        <v>3.0108613802983455</v>
      </c>
      <c r="S3188" s="42">
        <f>Tabela1[[#This Row],[real]]-Tabela1[[#This Row],[AV2]]</f>
        <v>-0.19722998923843837</v>
      </c>
      <c r="T3188" s="64">
        <f>Tabela1[[#This Row],[real]]/Tabela1[[#This Row],[AV2]]</f>
        <v>0.93449383271876341</v>
      </c>
      <c r="U3188" s="168"/>
      <c r="V3188" s="191" t="s">
        <v>4263</v>
      </c>
    </row>
    <row r="3189" spans="1:22" x14ac:dyDescent="0.2">
      <c r="A3189" s="65">
        <v>1099</v>
      </c>
      <c r="B3189" s="65" t="s">
        <v>225</v>
      </c>
      <c r="C3189" s="65" t="s">
        <v>2577</v>
      </c>
      <c r="D3189" s="39"/>
      <c r="E3189" s="41">
        <v>2.8220908541413072</v>
      </c>
      <c r="F3189" s="116">
        <v>1987</v>
      </c>
      <c r="G3189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89" s="39"/>
      <c r="I3189" s="41">
        <v>0.62999999999999989</v>
      </c>
      <c r="J3189" s="23">
        <f>(Tabela1[[#This Row],[real]]-1)^3/Tabela1[[#This Row],[Z]]*0.00002</f>
        <v>1.9204346394404462E-4</v>
      </c>
      <c r="K3189" s="66">
        <v>2606.5965908222611</v>
      </c>
      <c r="L3189" s="66">
        <v>4501.4357908575248</v>
      </c>
      <c r="M3189" s="67">
        <v>42409</v>
      </c>
      <c r="N3189" s="22">
        <f>IF(Tabela1[[#This Row],[Entry]]=$B$1,Tabela1[[#This Row],[real]],Tabela1[[#This Row],[L2]]/Tabela1[[#This Row],[days2]])</f>
        <v>2.9632366112339965</v>
      </c>
      <c r="O3189" s="42">
        <f>IF(Tabela1[[#This Row],[Entry]]=$B$1,Tabela1[[#This Row],[real]],Tabela1[[#This Row],[L]]/($B$1-Tabela1[[#This Row],[Entry]]))</f>
        <v>2.9870177776095055</v>
      </c>
      <c r="P3189" s="115">
        <v>879.64510864246586</v>
      </c>
      <c r="Q3189" s="43">
        <f>MIN(500,$B$1-Tabela1[[#This Row],[Entry]])</f>
        <v>500</v>
      </c>
      <c r="R3189" s="41">
        <f>(0.25-Tabela1[[#This Row],[days]]/2000)*$L$2+(Tabela1[[#This Row],[days]]/2000+0.75)*(IF(Tabela1[[#This Row],[real]]&gt;Tabela1[[#This Row],[AV2]],0.4*Tabela1[[#This Row],[real]]+0.6*Tabela1[[#This Row],[AV2]],Tabela1[[#This Row],[AV2]]))</f>
        <v>2.9632366112339965</v>
      </c>
      <c r="S3189" s="42">
        <f>Tabela1[[#This Row],[real]]-Tabela1[[#This Row],[AV2]]</f>
        <v>-0.14114575709268928</v>
      </c>
      <c r="T3189" s="64">
        <f>Tabela1[[#This Row],[real]]/Tabela1[[#This Row],[AV2]]</f>
        <v>0.95236770612323418</v>
      </c>
      <c r="U3189" s="168"/>
      <c r="V3189" s="191" t="s">
        <v>3980</v>
      </c>
    </row>
    <row r="3190" spans="1:22" x14ac:dyDescent="0.2">
      <c r="A3190" s="10">
        <v>20694</v>
      </c>
      <c r="B3190" s="10" t="s">
        <v>2264</v>
      </c>
      <c r="C3190" s="10" t="s">
        <v>1964</v>
      </c>
      <c r="E3190" s="21">
        <v>2.8231775453029995</v>
      </c>
      <c r="F3190" s="116">
        <v>1989</v>
      </c>
      <c r="G3190" s="559">
        <f>IF(Tabela1[[#This Row],[RYM]]="",0,100*MAX(0,INDEX($Y$4:$Y$9,Tabela1[[#This Row],[RYM]]*2-3)-Tabela1[[#This Row],[real]],Tabela1[[#This Row],[real]]-INDEX($Z$4:$Z$9,Tabela1[[#This Row],[RYM]]*2-3))*(1+INDEX($AF$4:$AF$9,Tabela1[[#This Row],[RYM]]*2-3)*$AB$3))*0.6</f>
        <v>0</v>
      </c>
      <c r="H3190" s="2">
        <v>3</v>
      </c>
      <c r="I3190" s="21">
        <v>0.66999999999999993</v>
      </c>
      <c r="J3190" s="23">
        <f>(Tabela1[[#This Row],[real]]-1)^3/Tabela1[[#This Row],[Z]]*0.00002</f>
        <v>1.8090146458997198E-4</v>
      </c>
      <c r="K3190" s="24">
        <v>2520.8384061511947</v>
      </c>
      <c r="L3190" s="66">
        <v>4317.3150430984706</v>
      </c>
      <c r="M3190" s="1">
        <v>42409</v>
      </c>
      <c r="N3190" s="22">
        <f>IF(Tabela1[[#This Row],[Entry]]=$B$1,Tabela1[[#This Row],[real]],Tabela1[[#This Row],[L2]]/Tabela1[[#This Row],[days2]])</f>
        <v>2.8657448116110613</v>
      </c>
      <c r="O3190" s="22">
        <f>IF(Tabela1[[#This Row],[Entry]]=$B$1,Tabela1[[#This Row],[real]],Tabela1[[#This Row],[L]]/($B$1-Tabela1[[#This Row],[Entry]]))</f>
        <v>2.8648407717972599</v>
      </c>
      <c r="P3190" s="35">
        <v>879.64510864246586</v>
      </c>
      <c r="Q3190" s="3">
        <f>MIN(500,$B$1-Tabela1[[#This Row],[Entry]])</f>
        <v>500</v>
      </c>
      <c r="R3190" s="21">
        <f>(0.25-Tabela1[[#This Row],[days]]/2000)*$L$2+(Tabela1[[#This Row],[days]]/2000+0.75)*(IF(Tabela1[[#This Row],[real]]&gt;Tabela1[[#This Row],[AV2]],0.4*Tabela1[[#This Row],[real]]+0.6*Tabela1[[#This Row],[AV2]],Tabela1[[#This Row],[AV2]]))</f>
        <v>2.8657448116110613</v>
      </c>
      <c r="S3190" s="22">
        <f>Tabela1[[#This Row],[real]]-Tabela1[[#This Row],[AV2]]</f>
        <v>-4.2567266308061846E-2</v>
      </c>
      <c r="T3190" s="47">
        <f>Tabela1[[#This Row],[real]]/Tabela1[[#This Row],[AV2]]</f>
        <v>0.985146176960491</v>
      </c>
      <c r="U3190" s="168"/>
      <c r="V3190" s="191" t="s">
        <v>3938</v>
      </c>
    </row>
  </sheetData>
  <conditionalFormatting sqref="AB12:AB18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:AF9"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B4:AB9">
    <cfRule type="dataBar" priority="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{4417344D-81A0-421D-A95C-E3F162561DE4}</x14:id>
        </ext>
      </extLst>
    </cfRule>
  </conditionalFormatting>
  <conditionalFormatting sqref="AD4:AD9"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{DD29974D-6C76-4C8B-954B-C6AF1C1AA0F0}</x14:id>
        </ext>
      </extLst>
    </cfRule>
  </conditionalFormatting>
  <conditionalFormatting sqref="Z19:AC19 AC13:AC18 AA20:AC20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X15:X21">
    <cfRule type="dataBar" priority="1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{A97A1820-B8B3-4D3C-B370-21442F55F368}</x14:id>
        </ext>
      </extLst>
    </cfRule>
  </conditionalFormatting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417344D-81A0-421D-A95C-E3F162561DE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AB4:AB9</xm:sqref>
        </x14:conditionalFormatting>
        <x14:conditionalFormatting xmlns:xm="http://schemas.microsoft.com/office/excel/2006/main">
          <x14:cfRule type="dataBar" id="{DD29974D-6C76-4C8B-954B-C6AF1C1AA0F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AD4:AD9</xm:sqref>
        </x14:conditionalFormatting>
        <x14:conditionalFormatting xmlns:xm="http://schemas.microsoft.com/office/excel/2006/main">
          <x14:cfRule type="dataBar" id="{A97A1820-B8B3-4D3C-B370-21442F55F36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X15:X21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3"/>
  <dimension ref="A1:XI4591"/>
  <sheetViews>
    <sheetView topLeftCell="A4569" zoomScaleNormal="100" workbookViewId="0">
      <selection activeCell="A4591" sqref="A4591"/>
    </sheetView>
  </sheetViews>
  <sheetFormatPr defaultColWidth="9.140625" defaultRowHeight="12.75" x14ac:dyDescent="0.2"/>
  <cols>
    <col min="1" max="1" width="8.42578125" style="51" bestFit="1" customWidth="1"/>
    <col min="2" max="2" width="9" style="51" bestFit="1" customWidth="1"/>
    <col min="3" max="3" width="7.28515625" style="52" bestFit="1" customWidth="1"/>
    <col min="4" max="6" width="5" style="51" bestFit="1" customWidth="1"/>
    <col min="7" max="7" width="8.42578125" style="51" bestFit="1" customWidth="1"/>
    <col min="8" max="9" width="5" style="51" bestFit="1" customWidth="1"/>
    <col min="10" max="10" width="4" style="51" bestFit="1" customWidth="1"/>
    <col min="11" max="13" width="5" style="51" bestFit="1" customWidth="1"/>
    <col min="14" max="15" width="4" style="51" bestFit="1" customWidth="1"/>
    <col min="16" max="16" width="5" style="51" bestFit="1" customWidth="1"/>
    <col min="17" max="18" width="4" style="51" bestFit="1" customWidth="1"/>
    <col min="19" max="20" width="5" style="51" bestFit="1" customWidth="1"/>
    <col min="21" max="23" width="4" style="51" bestFit="1" customWidth="1"/>
    <col min="24" max="34" width="5" style="51" bestFit="1" customWidth="1"/>
    <col min="35" max="35" width="4" style="51" bestFit="1" customWidth="1"/>
    <col min="36" max="44" width="5" style="51" bestFit="1" customWidth="1"/>
    <col min="45" max="45" width="4" style="51" bestFit="1" customWidth="1"/>
    <col min="46" max="51" width="5" style="51" bestFit="1" customWidth="1"/>
    <col min="52" max="52" width="4" style="51" bestFit="1" customWidth="1"/>
    <col min="53" max="55" width="5" style="51" bestFit="1" customWidth="1"/>
    <col min="56" max="56" width="4" style="51" bestFit="1" customWidth="1"/>
    <col min="57" max="58" width="5" style="51" bestFit="1" customWidth="1"/>
    <col min="59" max="61" width="4" style="51" bestFit="1" customWidth="1"/>
    <col min="62" max="62" width="5" style="51" bestFit="1" customWidth="1"/>
    <col min="63" max="63" width="4" style="51" bestFit="1" customWidth="1"/>
    <col min="64" max="68" width="5" style="51" bestFit="1" customWidth="1"/>
    <col min="69" max="69" width="3" style="51" bestFit="1" customWidth="1"/>
    <col min="70" max="70" width="4" style="51" bestFit="1" customWidth="1"/>
    <col min="71" max="71" width="5" style="51" bestFit="1" customWidth="1"/>
    <col min="72" max="73" width="4" style="51" bestFit="1" customWidth="1"/>
    <col min="74" max="75" width="5" style="51" bestFit="1" customWidth="1"/>
    <col min="76" max="76" width="4" style="51" bestFit="1" customWidth="1"/>
    <col min="77" max="78" width="5" style="51" bestFit="1" customWidth="1"/>
    <col min="79" max="79" width="4" style="51" bestFit="1" customWidth="1"/>
    <col min="80" max="80" width="5" style="51" bestFit="1" customWidth="1"/>
    <col min="81" max="81" width="4" style="51" bestFit="1" customWidth="1"/>
    <col min="82" max="90" width="5" style="51" bestFit="1" customWidth="1"/>
    <col min="91" max="91" width="4" style="51" bestFit="1" customWidth="1"/>
    <col min="92" max="94" width="5" style="51" bestFit="1" customWidth="1"/>
    <col min="95" max="95" width="4" style="51" bestFit="1" customWidth="1"/>
    <col min="96" max="97" width="5" style="51" bestFit="1" customWidth="1"/>
    <col min="98" max="99" width="4" style="51" bestFit="1" customWidth="1"/>
    <col min="100" max="100" width="5" style="51" bestFit="1" customWidth="1"/>
    <col min="101" max="101" width="4" style="51" bestFit="1" customWidth="1"/>
    <col min="102" max="107" width="5" style="51" bestFit="1" customWidth="1"/>
    <col min="108" max="108" width="4" style="51" bestFit="1" customWidth="1"/>
    <col min="109" max="109" width="5" style="51" bestFit="1" customWidth="1"/>
    <col min="110" max="110" width="4" style="51" bestFit="1" customWidth="1"/>
    <col min="111" max="111" width="5" style="51" bestFit="1" customWidth="1"/>
    <col min="112" max="112" width="4" style="51" bestFit="1" customWidth="1"/>
    <col min="113" max="115" width="5" style="51" bestFit="1" customWidth="1"/>
    <col min="116" max="116" width="4" style="51" bestFit="1" customWidth="1"/>
    <col min="117" max="121" width="5" style="51" bestFit="1" customWidth="1"/>
    <col min="122" max="122" width="4" style="51" bestFit="1" customWidth="1"/>
    <col min="123" max="123" width="5" style="51" bestFit="1" customWidth="1"/>
    <col min="124" max="125" width="4" style="51" bestFit="1" customWidth="1"/>
    <col min="126" max="127" width="5" style="51" bestFit="1" customWidth="1"/>
    <col min="128" max="128" width="4" style="51" bestFit="1" customWidth="1"/>
    <col min="129" max="129" width="5" style="51" bestFit="1" customWidth="1"/>
    <col min="130" max="130" width="4" style="51" bestFit="1" customWidth="1"/>
    <col min="131" max="131" width="5" style="51" bestFit="1" customWidth="1"/>
    <col min="132" max="133" width="4" style="51" bestFit="1" customWidth="1"/>
    <col min="134" max="134" width="3" style="51" bestFit="1" customWidth="1"/>
    <col min="135" max="135" width="4" style="51" bestFit="1" customWidth="1"/>
    <col min="136" max="140" width="5" style="51" bestFit="1" customWidth="1"/>
    <col min="141" max="142" width="4" style="51" bestFit="1" customWidth="1"/>
    <col min="143" max="145" width="5" style="51" bestFit="1" customWidth="1"/>
    <col min="146" max="146" width="4" style="51" bestFit="1" customWidth="1"/>
    <col min="147" max="147" width="5" style="51" bestFit="1" customWidth="1"/>
    <col min="148" max="148" width="4" style="51" bestFit="1" customWidth="1"/>
    <col min="149" max="151" width="5" style="51" bestFit="1" customWidth="1"/>
    <col min="152" max="153" width="4" style="51" bestFit="1" customWidth="1"/>
    <col min="154" max="158" width="5" style="51" bestFit="1" customWidth="1"/>
    <col min="159" max="159" width="4" style="51" bestFit="1" customWidth="1"/>
    <col min="160" max="161" width="5" style="51" bestFit="1" customWidth="1"/>
    <col min="162" max="162" width="4" style="51" bestFit="1" customWidth="1"/>
    <col min="163" max="167" width="5" style="51" bestFit="1" customWidth="1"/>
    <col min="168" max="168" width="4" style="51" bestFit="1" customWidth="1"/>
    <col min="169" max="177" width="5" style="51" bestFit="1" customWidth="1"/>
    <col min="178" max="178" width="4" style="51" bestFit="1" customWidth="1"/>
    <col min="179" max="180" width="5" style="51" bestFit="1" customWidth="1"/>
    <col min="181" max="182" width="4" style="51" bestFit="1" customWidth="1"/>
    <col min="183" max="192" width="5" style="51" bestFit="1" customWidth="1"/>
    <col min="193" max="193" width="4" style="51" bestFit="1" customWidth="1"/>
    <col min="194" max="201" width="5" style="51" bestFit="1" customWidth="1"/>
    <col min="202" max="202" width="4" style="51" bestFit="1" customWidth="1"/>
    <col min="203" max="203" width="5" style="51" bestFit="1" customWidth="1"/>
    <col min="204" max="204" width="4" style="51" bestFit="1" customWidth="1"/>
    <col min="205" max="206" width="5" style="51" bestFit="1" customWidth="1"/>
    <col min="207" max="207" width="4" style="51" bestFit="1" customWidth="1"/>
    <col min="208" max="210" width="5" style="51" bestFit="1" customWidth="1"/>
    <col min="211" max="212" width="4" style="51" bestFit="1" customWidth="1"/>
    <col min="213" max="213" width="5" style="51" bestFit="1" customWidth="1"/>
    <col min="214" max="214" width="4" style="51" bestFit="1" customWidth="1"/>
    <col min="215" max="217" width="5" style="51" bestFit="1" customWidth="1"/>
    <col min="218" max="218" width="4" style="51" bestFit="1" customWidth="1"/>
    <col min="219" max="219" width="3" style="51" bestFit="1" customWidth="1"/>
    <col min="220" max="221" width="4" style="51" bestFit="1" customWidth="1"/>
    <col min="222" max="224" width="5" style="51" bestFit="1" customWidth="1"/>
    <col min="225" max="225" width="4" style="51" bestFit="1" customWidth="1"/>
    <col min="226" max="230" width="5" style="51" bestFit="1" customWidth="1"/>
    <col min="231" max="232" width="4" style="51" bestFit="1" customWidth="1"/>
    <col min="233" max="233" width="5" style="51" bestFit="1" customWidth="1"/>
    <col min="234" max="235" width="4" style="51" bestFit="1" customWidth="1"/>
    <col min="236" max="240" width="5" style="51" bestFit="1" customWidth="1"/>
    <col min="241" max="242" width="4" style="51" bestFit="1" customWidth="1"/>
    <col min="243" max="252" width="5" style="51" bestFit="1" customWidth="1"/>
    <col min="253" max="254" width="4" style="51" bestFit="1" customWidth="1"/>
    <col min="255" max="259" width="5" style="51" bestFit="1" customWidth="1"/>
    <col min="260" max="260" width="4" style="51" bestFit="1" customWidth="1"/>
    <col min="261" max="261" width="5" style="51" bestFit="1" customWidth="1"/>
    <col min="262" max="262" width="4" style="51" bestFit="1" customWidth="1"/>
    <col min="263" max="263" width="5" style="51" bestFit="1" customWidth="1"/>
    <col min="264" max="265" width="4" style="51" bestFit="1" customWidth="1"/>
    <col min="266" max="268" width="5" style="51" bestFit="1" customWidth="1"/>
    <col min="269" max="270" width="4" style="51" bestFit="1" customWidth="1"/>
    <col min="271" max="272" width="5" style="51" bestFit="1" customWidth="1"/>
    <col min="273" max="273" width="4" style="51" bestFit="1" customWidth="1"/>
    <col min="274" max="276" width="5" style="51" bestFit="1" customWidth="1"/>
    <col min="277" max="278" width="4" style="51" bestFit="1" customWidth="1"/>
    <col min="279" max="279" width="5" style="51" bestFit="1" customWidth="1"/>
    <col min="280" max="280" width="4" style="51" bestFit="1" customWidth="1"/>
    <col min="281" max="281" width="5" style="51" bestFit="1" customWidth="1"/>
    <col min="282" max="286" width="4" style="51" bestFit="1" customWidth="1"/>
    <col min="287" max="287" width="5" style="51" bestFit="1" customWidth="1"/>
    <col min="288" max="288" width="4" style="51" bestFit="1" customWidth="1"/>
    <col min="289" max="294" width="5" style="51" bestFit="1" customWidth="1"/>
    <col min="295" max="298" width="4" style="51" bestFit="1" customWidth="1"/>
    <col min="299" max="300" width="5" style="51" bestFit="1" customWidth="1"/>
    <col min="301" max="301" width="4" style="51" bestFit="1" customWidth="1"/>
    <col min="302" max="305" width="5" style="51" bestFit="1" customWidth="1"/>
    <col min="306" max="308" width="4" style="51" bestFit="1" customWidth="1"/>
    <col min="309" max="310" width="5" style="51" bestFit="1" customWidth="1"/>
    <col min="311" max="311" width="4" style="51" bestFit="1" customWidth="1"/>
    <col min="312" max="312" width="5" style="51" bestFit="1" customWidth="1"/>
    <col min="313" max="313" width="4" style="51" bestFit="1" customWidth="1"/>
    <col min="314" max="318" width="5" style="51" bestFit="1" customWidth="1"/>
    <col min="319" max="319" width="3" style="51" bestFit="1" customWidth="1"/>
    <col min="320" max="320" width="4" style="51" bestFit="1" customWidth="1"/>
    <col min="321" max="321" width="5" style="51" bestFit="1" customWidth="1"/>
    <col min="322" max="322" width="4" style="51" bestFit="1" customWidth="1"/>
    <col min="323" max="323" width="3" style="51" bestFit="1" customWidth="1"/>
    <col min="324" max="325" width="4" style="51" bestFit="1" customWidth="1"/>
    <col min="326" max="326" width="5" style="51" bestFit="1" customWidth="1"/>
    <col min="327" max="328" width="4" style="51" bestFit="1" customWidth="1"/>
    <col min="329" max="330" width="5" style="51" bestFit="1" customWidth="1"/>
    <col min="331" max="331" width="3" style="51" bestFit="1" customWidth="1"/>
    <col min="332" max="333" width="5" style="51" bestFit="1" customWidth="1"/>
    <col min="334" max="335" width="4" style="51" bestFit="1" customWidth="1"/>
    <col min="336" max="336" width="5" style="51" bestFit="1" customWidth="1"/>
    <col min="337" max="337" width="4" style="51" bestFit="1" customWidth="1"/>
    <col min="338" max="341" width="5" style="51" bestFit="1" customWidth="1"/>
    <col min="342" max="343" width="4" style="51" bestFit="1" customWidth="1"/>
    <col min="344" max="347" width="5" style="51" bestFit="1" customWidth="1"/>
    <col min="348" max="348" width="4" style="51" bestFit="1" customWidth="1"/>
    <col min="349" max="351" width="5" style="51" bestFit="1" customWidth="1"/>
    <col min="352" max="353" width="4" style="51" bestFit="1" customWidth="1"/>
    <col min="354" max="356" width="5" style="51" bestFit="1" customWidth="1"/>
    <col min="357" max="357" width="4" style="51" bestFit="1" customWidth="1"/>
    <col min="358" max="360" width="5" style="51" bestFit="1" customWidth="1"/>
    <col min="361" max="361" width="4" style="51" bestFit="1" customWidth="1"/>
    <col min="362" max="363" width="5" style="51" bestFit="1" customWidth="1"/>
    <col min="364" max="365" width="4" style="51" bestFit="1" customWidth="1"/>
    <col min="366" max="366" width="5" style="51" bestFit="1" customWidth="1"/>
    <col min="367" max="368" width="4" style="51" bestFit="1" customWidth="1"/>
    <col min="369" max="377" width="5" style="51" bestFit="1" customWidth="1"/>
    <col min="378" max="378" width="4" style="51" bestFit="1" customWidth="1"/>
    <col min="379" max="380" width="5" style="51" bestFit="1" customWidth="1"/>
    <col min="381" max="381" width="4" style="51" bestFit="1" customWidth="1"/>
    <col min="382" max="382" width="5" style="51" bestFit="1" customWidth="1"/>
    <col min="383" max="383" width="4" style="51" bestFit="1" customWidth="1"/>
    <col min="384" max="384" width="5" style="51" bestFit="1" customWidth="1"/>
    <col min="385" max="385" width="4" style="51" bestFit="1" customWidth="1"/>
    <col min="386" max="386" width="5" style="51" bestFit="1" customWidth="1"/>
    <col min="387" max="387" width="3" style="51" bestFit="1" customWidth="1"/>
    <col min="388" max="391" width="5" style="51" bestFit="1" customWidth="1"/>
    <col min="392" max="392" width="4" style="51" bestFit="1" customWidth="1"/>
    <col min="393" max="395" width="5" style="51" bestFit="1" customWidth="1"/>
    <col min="396" max="396" width="4" style="51" bestFit="1" customWidth="1"/>
    <col min="397" max="407" width="5" style="51" bestFit="1" customWidth="1"/>
    <col min="408" max="409" width="4" style="51" bestFit="1" customWidth="1"/>
    <col min="410" max="412" width="5" style="51" bestFit="1" customWidth="1"/>
    <col min="413" max="414" width="4" style="51" bestFit="1" customWidth="1"/>
    <col min="415" max="416" width="5" style="51" bestFit="1" customWidth="1"/>
    <col min="417" max="417" width="4" style="51" bestFit="1" customWidth="1"/>
    <col min="418" max="423" width="5" style="51" bestFit="1" customWidth="1"/>
    <col min="424" max="424" width="4" style="51" bestFit="1" customWidth="1"/>
    <col min="425" max="425" width="5" style="51" bestFit="1" customWidth="1"/>
    <col min="426" max="426" width="4" style="51" bestFit="1" customWidth="1"/>
    <col min="427" max="429" width="5" style="51" bestFit="1" customWidth="1"/>
    <col min="430" max="430" width="4" style="51" bestFit="1" customWidth="1"/>
    <col min="431" max="433" width="5" style="51" bestFit="1" customWidth="1"/>
    <col min="434" max="434" width="4" style="51" bestFit="1" customWidth="1"/>
    <col min="435" max="436" width="5" style="51" bestFit="1" customWidth="1"/>
    <col min="437" max="437" width="4" style="51" bestFit="1" customWidth="1"/>
    <col min="438" max="443" width="5" style="51" bestFit="1" customWidth="1"/>
    <col min="444" max="444" width="4" style="51" bestFit="1" customWidth="1"/>
    <col min="445" max="447" width="5" style="51" bestFit="1" customWidth="1"/>
    <col min="448" max="448" width="4" style="51" bestFit="1" customWidth="1"/>
    <col min="449" max="450" width="5" style="51" bestFit="1" customWidth="1"/>
    <col min="451" max="451" width="4" style="51" bestFit="1" customWidth="1"/>
    <col min="452" max="454" width="5" style="51" bestFit="1" customWidth="1"/>
    <col min="455" max="455" width="4" style="51" bestFit="1" customWidth="1"/>
    <col min="456" max="457" width="5" style="51" bestFit="1" customWidth="1"/>
    <col min="458" max="458" width="3" style="51" bestFit="1" customWidth="1"/>
    <col min="459" max="459" width="5" style="51" bestFit="1" customWidth="1"/>
    <col min="460" max="460" width="4" style="51" bestFit="1" customWidth="1"/>
    <col min="461" max="461" width="5" style="51" bestFit="1" customWidth="1"/>
    <col min="462" max="462" width="4" style="51" bestFit="1" customWidth="1"/>
    <col min="463" max="463" width="5" style="51" bestFit="1" customWidth="1"/>
    <col min="464" max="464" width="3" style="51" bestFit="1" customWidth="1"/>
    <col min="465" max="482" width="5" style="51" bestFit="1" customWidth="1"/>
    <col min="483" max="483" width="4" style="51" bestFit="1" customWidth="1"/>
    <col min="484" max="489" width="5" style="51" bestFit="1" customWidth="1"/>
    <col min="490" max="490" width="4" style="51" bestFit="1" customWidth="1"/>
    <col min="491" max="495" width="5" style="51" bestFit="1" customWidth="1"/>
    <col min="496" max="496" width="4" style="51" bestFit="1" customWidth="1"/>
    <col min="497" max="497" width="5" style="51" bestFit="1" customWidth="1"/>
    <col min="498" max="499" width="4" style="51" bestFit="1" customWidth="1"/>
    <col min="500" max="500" width="5" style="51" bestFit="1" customWidth="1"/>
    <col min="501" max="501" width="4" style="51" bestFit="1" customWidth="1"/>
    <col min="502" max="504" width="5" style="51" bestFit="1" customWidth="1"/>
    <col min="505" max="506" width="4" style="51" bestFit="1" customWidth="1"/>
    <col min="507" max="508" width="5" style="51" bestFit="1" customWidth="1"/>
    <col min="509" max="509" width="4" style="51" bestFit="1" customWidth="1"/>
    <col min="510" max="514" width="5" style="51" bestFit="1" customWidth="1"/>
    <col min="515" max="515" width="3" style="51" bestFit="1" customWidth="1"/>
    <col min="516" max="516" width="4" style="51" bestFit="1" customWidth="1"/>
    <col min="517" max="517" width="3" style="51" bestFit="1" customWidth="1"/>
    <col min="518" max="521" width="5" style="51" bestFit="1" customWidth="1"/>
    <col min="522" max="522" width="4" style="51" bestFit="1" customWidth="1"/>
    <col min="523" max="526" width="5" style="51" bestFit="1" customWidth="1"/>
    <col min="527" max="527" width="4" style="51" bestFit="1" customWidth="1"/>
    <col min="528" max="528" width="3" style="51" bestFit="1" customWidth="1"/>
    <col min="529" max="535" width="5" style="51" bestFit="1" customWidth="1"/>
    <col min="536" max="537" width="4" style="51" bestFit="1" customWidth="1"/>
    <col min="538" max="538" width="5" style="51" bestFit="1" customWidth="1"/>
    <col min="539" max="539" width="4" style="51" bestFit="1" customWidth="1"/>
    <col min="540" max="541" width="5" style="51" bestFit="1" customWidth="1"/>
    <col min="542" max="542" width="4" style="51" bestFit="1" customWidth="1"/>
    <col min="543" max="550" width="5" style="51" bestFit="1" customWidth="1"/>
    <col min="551" max="551" width="4" style="51" bestFit="1" customWidth="1"/>
    <col min="552" max="554" width="5" style="51" bestFit="1" customWidth="1"/>
    <col min="555" max="555" width="4" style="51" bestFit="1" customWidth="1"/>
    <col min="556" max="560" width="5" style="51" bestFit="1" customWidth="1"/>
    <col min="561" max="561" width="4" style="51" bestFit="1" customWidth="1"/>
    <col min="562" max="563" width="5" style="51" bestFit="1" customWidth="1"/>
    <col min="564" max="564" width="3" style="51" bestFit="1" customWidth="1"/>
    <col min="565" max="571" width="5" style="51" bestFit="1" customWidth="1"/>
    <col min="572" max="572" width="4" style="51" bestFit="1" customWidth="1"/>
    <col min="573" max="573" width="5" style="51" bestFit="1" customWidth="1"/>
    <col min="574" max="574" width="4" style="51" bestFit="1" customWidth="1"/>
    <col min="575" max="576" width="5" style="51" bestFit="1" customWidth="1"/>
    <col min="577" max="577" width="4" style="51" bestFit="1" customWidth="1"/>
    <col min="578" max="584" width="5" style="51" bestFit="1" customWidth="1"/>
    <col min="585" max="585" width="4" style="51" bestFit="1" customWidth="1"/>
    <col min="586" max="586" width="5" style="51" bestFit="1" customWidth="1"/>
    <col min="587" max="587" width="4" style="51" bestFit="1" customWidth="1"/>
    <col min="588" max="588" width="5" style="51" bestFit="1" customWidth="1"/>
    <col min="589" max="589" width="2" style="51" bestFit="1" customWidth="1"/>
    <col min="590" max="590" width="5" style="51" bestFit="1" customWidth="1"/>
    <col min="591" max="591" width="4" style="51" bestFit="1" customWidth="1"/>
    <col min="592" max="601" width="5" style="51" bestFit="1" customWidth="1"/>
    <col min="602" max="602" width="4" style="51" bestFit="1" customWidth="1"/>
    <col min="603" max="603" width="5" style="51" bestFit="1" customWidth="1"/>
    <col min="604" max="604" width="4" style="51" bestFit="1" customWidth="1"/>
    <col min="605" max="608" width="5" style="51" bestFit="1" customWidth="1"/>
    <col min="609" max="609" width="4" style="51" bestFit="1" customWidth="1"/>
    <col min="610" max="615" width="5" style="51" bestFit="1" customWidth="1"/>
    <col min="616" max="616" width="4" style="51" bestFit="1" customWidth="1"/>
    <col min="617" max="617" width="5" style="51" bestFit="1" customWidth="1"/>
    <col min="618" max="618" width="4" style="51" bestFit="1" customWidth="1"/>
    <col min="619" max="622" width="5" style="51" bestFit="1" customWidth="1"/>
    <col min="623" max="623" width="4" style="51" bestFit="1" customWidth="1"/>
    <col min="624" max="627" width="5" style="51" bestFit="1" customWidth="1"/>
    <col min="628" max="628" width="4" style="51" bestFit="1" customWidth="1"/>
    <col min="629" max="629" width="5" style="51" bestFit="1" customWidth="1"/>
    <col min="630" max="630" width="4" style="51" bestFit="1" customWidth="1"/>
    <col min="631" max="633" width="5" style="51" bestFit="1" customWidth="1"/>
    <col min="634" max="16384" width="9.140625" style="51"/>
  </cols>
  <sheetData>
    <row r="1" spans="1:633" x14ac:dyDescent="0.2">
      <c r="A1" s="51" t="s">
        <v>3224</v>
      </c>
      <c r="B1" s="51" t="s">
        <v>0</v>
      </c>
      <c r="C1" s="52" t="s">
        <v>3311</v>
      </c>
      <c r="D1" s="51" t="s">
        <v>3002</v>
      </c>
      <c r="E1" s="51" t="s">
        <v>3312</v>
      </c>
      <c r="F1" s="51" t="s">
        <v>2817</v>
      </c>
      <c r="G1" s="51" t="s">
        <v>2709</v>
      </c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53"/>
      <c r="AN1" s="53"/>
      <c r="AO1" s="53"/>
      <c r="AP1" s="53"/>
      <c r="AQ1" s="53"/>
      <c r="AR1" s="53"/>
      <c r="AS1" s="53"/>
      <c r="AT1" s="53"/>
      <c r="AU1" s="53"/>
      <c r="AV1" s="53"/>
      <c r="AW1" s="53"/>
      <c r="AX1" s="53"/>
      <c r="AY1" s="53"/>
      <c r="AZ1" s="53"/>
      <c r="BA1" s="53"/>
      <c r="BB1" s="53"/>
      <c r="BC1" s="53"/>
      <c r="BD1" s="53"/>
      <c r="BE1" s="53"/>
      <c r="BF1" s="53"/>
      <c r="BG1" s="53"/>
      <c r="BH1" s="53"/>
      <c r="BI1" s="53"/>
      <c r="BJ1" s="53"/>
      <c r="BK1" s="53"/>
      <c r="BL1" s="53"/>
      <c r="BM1" s="53"/>
      <c r="BN1" s="53"/>
      <c r="BO1" s="53"/>
      <c r="BP1" s="53"/>
      <c r="BQ1" s="53"/>
      <c r="BR1" s="53"/>
      <c r="BS1" s="53"/>
      <c r="BT1" s="53"/>
      <c r="BU1" s="53"/>
      <c r="BV1" s="53"/>
      <c r="BW1" s="53"/>
      <c r="BX1" s="53"/>
      <c r="BY1" s="53"/>
      <c r="BZ1" s="53"/>
      <c r="CA1" s="53"/>
      <c r="CB1" s="53"/>
      <c r="CC1" s="53"/>
      <c r="CD1" s="53"/>
      <c r="CE1" s="53"/>
      <c r="CF1" s="53"/>
      <c r="CG1" s="53"/>
      <c r="CH1" s="53"/>
      <c r="CI1" s="53"/>
      <c r="CJ1" s="53"/>
      <c r="CK1" s="53"/>
      <c r="CL1" s="53"/>
      <c r="CM1" s="53"/>
      <c r="CN1" s="53"/>
      <c r="CO1" s="53"/>
      <c r="CP1" s="53"/>
      <c r="CQ1" s="53"/>
      <c r="CR1" s="53"/>
      <c r="CS1" s="53"/>
      <c r="CT1" s="53"/>
      <c r="CU1" s="53"/>
      <c r="CV1" s="53"/>
      <c r="CW1" s="53"/>
      <c r="CX1" s="53"/>
      <c r="CY1" s="53"/>
      <c r="CZ1" s="53"/>
      <c r="DA1" s="53"/>
      <c r="DB1" s="53"/>
      <c r="DC1" s="53"/>
      <c r="DD1" s="53"/>
      <c r="DE1" s="53"/>
      <c r="DF1" s="53"/>
      <c r="DG1" s="53"/>
      <c r="DH1" s="53"/>
      <c r="DI1" s="53"/>
      <c r="DJ1" s="53"/>
      <c r="DK1" s="53"/>
      <c r="DL1" s="53"/>
      <c r="DM1" s="53"/>
      <c r="DN1" s="53"/>
      <c r="DO1" s="53"/>
      <c r="DP1" s="53"/>
      <c r="DQ1" s="53"/>
      <c r="DR1" s="53"/>
      <c r="DS1" s="53"/>
      <c r="DT1" s="53"/>
      <c r="DU1" s="53"/>
      <c r="DV1" s="53"/>
      <c r="DW1" s="53"/>
      <c r="DX1" s="53"/>
      <c r="DY1" s="53"/>
      <c r="DZ1" s="53"/>
      <c r="EA1" s="53"/>
      <c r="EB1" s="53"/>
      <c r="EC1" s="53"/>
      <c r="ED1" s="53"/>
      <c r="EE1" s="53"/>
      <c r="EF1" s="53"/>
      <c r="EG1" s="53"/>
      <c r="EH1" s="53"/>
      <c r="EI1" s="53"/>
      <c r="EJ1" s="53"/>
      <c r="EK1" s="53"/>
      <c r="EL1" s="53"/>
      <c r="EM1" s="53"/>
      <c r="EN1" s="53"/>
      <c r="EO1" s="53"/>
      <c r="EP1" s="53"/>
      <c r="EQ1" s="53"/>
      <c r="ER1" s="53"/>
      <c r="ES1" s="53"/>
      <c r="ET1" s="53"/>
      <c r="EU1" s="53"/>
      <c r="EV1" s="53"/>
      <c r="EW1" s="53"/>
      <c r="EX1" s="53"/>
      <c r="EY1" s="53"/>
      <c r="EZ1" s="53"/>
      <c r="FA1" s="53"/>
      <c r="FB1" s="53"/>
      <c r="FC1" s="53"/>
      <c r="FD1" s="53"/>
      <c r="FE1" s="53"/>
      <c r="FF1" s="53"/>
      <c r="FG1" s="53"/>
      <c r="FH1" s="53"/>
      <c r="FI1" s="53"/>
      <c r="FJ1" s="53"/>
      <c r="FK1" s="53"/>
      <c r="FL1" s="53"/>
      <c r="FM1" s="53"/>
      <c r="FN1" s="53"/>
      <c r="FO1" s="53"/>
      <c r="FP1" s="53"/>
      <c r="FQ1" s="53"/>
      <c r="FR1" s="53"/>
      <c r="FS1" s="53"/>
      <c r="FT1" s="53"/>
      <c r="FU1" s="53"/>
      <c r="FV1" s="53"/>
      <c r="FW1" s="53"/>
      <c r="FX1" s="53"/>
      <c r="FY1" s="53"/>
      <c r="FZ1" s="53"/>
      <c r="GA1" s="53"/>
      <c r="GB1" s="53"/>
      <c r="GC1" s="53"/>
      <c r="GD1" s="53"/>
      <c r="GE1" s="53"/>
      <c r="GF1" s="53"/>
      <c r="GG1" s="53"/>
      <c r="GH1" s="53"/>
      <c r="GI1" s="53"/>
      <c r="GJ1" s="53"/>
      <c r="GK1" s="53"/>
      <c r="GL1" s="53"/>
      <c r="GM1" s="53"/>
      <c r="GN1" s="53"/>
      <c r="GO1" s="53"/>
      <c r="GP1" s="53"/>
      <c r="GQ1" s="53"/>
      <c r="GR1" s="53"/>
      <c r="GS1" s="53"/>
      <c r="GT1" s="53"/>
      <c r="GU1" s="53"/>
      <c r="GV1" s="53"/>
      <c r="GW1" s="53"/>
      <c r="GX1" s="53"/>
      <c r="GY1" s="53"/>
      <c r="GZ1" s="53"/>
      <c r="HA1" s="53"/>
      <c r="HB1" s="53"/>
      <c r="HC1" s="53"/>
      <c r="HD1" s="53"/>
      <c r="HE1" s="53"/>
      <c r="HF1" s="53"/>
      <c r="HG1" s="53"/>
      <c r="HH1" s="53"/>
      <c r="HI1" s="53"/>
      <c r="HJ1" s="53"/>
      <c r="HK1" s="53"/>
      <c r="HL1" s="53"/>
      <c r="HM1" s="53"/>
      <c r="HN1" s="53"/>
      <c r="HO1" s="53"/>
      <c r="HP1" s="53"/>
      <c r="HQ1" s="53"/>
      <c r="HR1" s="53"/>
      <c r="HS1" s="53"/>
      <c r="HT1" s="53"/>
      <c r="HU1" s="53"/>
      <c r="HV1" s="53"/>
      <c r="HW1" s="53"/>
      <c r="HX1" s="53"/>
      <c r="HY1" s="53"/>
      <c r="HZ1" s="53"/>
      <c r="IA1" s="53"/>
      <c r="IB1" s="53"/>
      <c r="IC1" s="53"/>
      <c r="ID1" s="53"/>
      <c r="IE1" s="53"/>
      <c r="IF1" s="53"/>
      <c r="IG1" s="53"/>
      <c r="IH1" s="53"/>
      <c r="II1" s="53"/>
      <c r="IJ1" s="53"/>
      <c r="IK1" s="53"/>
      <c r="IL1" s="53"/>
      <c r="IM1" s="53"/>
      <c r="IN1" s="53"/>
      <c r="IO1" s="53"/>
      <c r="IP1" s="53"/>
      <c r="IQ1" s="53"/>
      <c r="IR1" s="53"/>
      <c r="IS1" s="53"/>
      <c r="IT1" s="53"/>
      <c r="IU1" s="53"/>
      <c r="IV1" s="53"/>
      <c r="IW1" s="53"/>
      <c r="IX1" s="53"/>
      <c r="IY1" s="53"/>
      <c r="IZ1" s="53"/>
      <c r="JA1" s="53"/>
      <c r="JB1" s="53"/>
      <c r="JC1" s="53"/>
      <c r="JD1" s="53"/>
      <c r="JE1" s="53"/>
      <c r="JF1" s="53"/>
      <c r="JG1" s="53"/>
      <c r="JH1" s="53"/>
      <c r="JI1" s="53"/>
      <c r="JJ1" s="53"/>
      <c r="JK1" s="53"/>
      <c r="JL1" s="53"/>
      <c r="JM1" s="53"/>
      <c r="JN1" s="53"/>
      <c r="JO1" s="53"/>
      <c r="JP1" s="53"/>
      <c r="JQ1" s="53"/>
      <c r="JR1" s="53"/>
      <c r="JS1" s="53"/>
      <c r="JT1" s="53"/>
      <c r="JU1" s="53"/>
      <c r="JV1" s="53"/>
      <c r="JW1" s="53"/>
      <c r="JX1" s="53"/>
      <c r="JY1" s="53"/>
      <c r="JZ1" s="53"/>
      <c r="KA1" s="53"/>
      <c r="KB1" s="53"/>
      <c r="KC1" s="53"/>
      <c r="KD1" s="53"/>
      <c r="KE1" s="53"/>
      <c r="KF1" s="53"/>
      <c r="KG1" s="53"/>
      <c r="KH1" s="53"/>
      <c r="KI1" s="53"/>
      <c r="KJ1" s="53"/>
      <c r="KK1" s="53"/>
      <c r="KL1" s="53"/>
      <c r="KM1" s="53"/>
      <c r="KN1" s="53"/>
      <c r="KO1" s="53"/>
      <c r="KP1" s="53"/>
      <c r="KQ1" s="53"/>
      <c r="KR1" s="53"/>
      <c r="KS1" s="53"/>
      <c r="KT1" s="53"/>
      <c r="KU1" s="53"/>
      <c r="KV1" s="53"/>
      <c r="KW1" s="53"/>
      <c r="KX1" s="53"/>
      <c r="KY1" s="53"/>
      <c r="KZ1" s="53"/>
      <c r="LA1" s="53"/>
      <c r="LB1" s="53"/>
      <c r="LC1" s="53"/>
      <c r="LD1" s="53"/>
      <c r="LE1" s="53"/>
      <c r="LF1" s="53"/>
      <c r="LG1" s="53"/>
      <c r="LH1" s="53"/>
      <c r="LI1" s="53"/>
      <c r="LJ1" s="53"/>
      <c r="LK1" s="53"/>
      <c r="LL1" s="53"/>
      <c r="LM1" s="53"/>
      <c r="LN1" s="53"/>
      <c r="LO1" s="53"/>
      <c r="LP1" s="53"/>
      <c r="LQ1" s="53"/>
      <c r="LR1" s="53"/>
      <c r="LS1" s="53"/>
      <c r="LT1" s="53"/>
      <c r="LU1" s="53"/>
      <c r="LV1" s="53"/>
      <c r="LW1" s="53"/>
      <c r="LX1" s="53"/>
      <c r="LY1" s="53"/>
      <c r="LZ1" s="53"/>
      <c r="MA1" s="53"/>
      <c r="MB1" s="53"/>
      <c r="MC1" s="53"/>
      <c r="MD1" s="53"/>
      <c r="ME1" s="53"/>
      <c r="MF1" s="53"/>
      <c r="MG1" s="53"/>
      <c r="MH1" s="53"/>
      <c r="MI1" s="53"/>
      <c r="MJ1" s="53"/>
      <c r="MK1" s="53"/>
      <c r="ML1" s="53"/>
      <c r="MM1" s="53"/>
      <c r="MN1" s="53"/>
      <c r="MO1" s="53"/>
      <c r="MP1" s="53"/>
      <c r="MQ1" s="53"/>
      <c r="MR1" s="53"/>
      <c r="MS1" s="53"/>
      <c r="MT1" s="53"/>
      <c r="MU1" s="53"/>
      <c r="MV1" s="53"/>
      <c r="MW1" s="53"/>
      <c r="MX1" s="53"/>
      <c r="MY1" s="53"/>
      <c r="MZ1" s="53"/>
      <c r="NA1" s="53"/>
      <c r="NB1" s="53"/>
      <c r="NC1" s="53"/>
      <c r="ND1" s="53"/>
      <c r="NE1" s="53"/>
      <c r="NF1" s="53"/>
      <c r="NG1" s="53"/>
      <c r="NH1" s="53"/>
      <c r="NI1" s="53"/>
      <c r="NJ1" s="53"/>
      <c r="NK1" s="53"/>
      <c r="NL1" s="53"/>
      <c r="NM1" s="53"/>
      <c r="NN1" s="53"/>
      <c r="NO1" s="53"/>
      <c r="NP1" s="53"/>
      <c r="NQ1" s="53"/>
      <c r="NR1" s="53"/>
      <c r="NS1" s="53"/>
      <c r="NT1" s="53"/>
      <c r="NU1" s="53"/>
      <c r="NV1" s="53"/>
      <c r="NW1" s="53"/>
      <c r="NX1" s="53"/>
      <c r="NY1" s="53"/>
      <c r="NZ1" s="53"/>
      <c r="OA1" s="53"/>
      <c r="OB1" s="53"/>
      <c r="OC1" s="53"/>
      <c r="OD1" s="53"/>
      <c r="OE1" s="53"/>
      <c r="OF1" s="53"/>
      <c r="OG1" s="53"/>
      <c r="OH1" s="53"/>
      <c r="OI1" s="53"/>
      <c r="OJ1" s="53"/>
      <c r="OK1" s="53"/>
      <c r="OL1" s="53"/>
      <c r="OM1" s="53"/>
      <c r="ON1" s="53"/>
      <c r="OO1" s="53"/>
      <c r="OP1" s="53"/>
      <c r="OQ1" s="53"/>
      <c r="OR1" s="53"/>
      <c r="OS1" s="53"/>
      <c r="OT1" s="53"/>
      <c r="OU1" s="53"/>
      <c r="OV1" s="53"/>
      <c r="OW1" s="53"/>
      <c r="OX1" s="53"/>
      <c r="OY1" s="53"/>
      <c r="OZ1" s="53"/>
      <c r="PA1" s="53"/>
      <c r="PB1" s="53"/>
      <c r="PC1" s="53"/>
      <c r="PD1" s="53"/>
      <c r="PE1" s="53"/>
      <c r="PF1" s="53"/>
      <c r="PG1" s="53"/>
      <c r="PH1" s="53"/>
      <c r="PI1" s="53"/>
      <c r="PJ1" s="53"/>
      <c r="PK1" s="53"/>
      <c r="PL1" s="53"/>
      <c r="PM1" s="53"/>
      <c r="PN1" s="53"/>
      <c r="PO1" s="53"/>
      <c r="PP1" s="53"/>
      <c r="PQ1" s="53"/>
      <c r="PR1" s="53"/>
      <c r="PS1" s="53"/>
      <c r="PT1" s="53"/>
      <c r="PU1" s="53"/>
      <c r="PV1" s="53"/>
      <c r="PW1" s="53"/>
      <c r="PX1" s="53"/>
      <c r="PY1" s="53"/>
      <c r="PZ1" s="53"/>
      <c r="QA1" s="53"/>
      <c r="QB1" s="53"/>
      <c r="QC1" s="53"/>
      <c r="QD1" s="53"/>
      <c r="QE1" s="53"/>
      <c r="QF1" s="53"/>
      <c r="QG1" s="53"/>
      <c r="QH1" s="53"/>
      <c r="QI1" s="53"/>
      <c r="QJ1" s="53"/>
      <c r="QK1" s="53"/>
      <c r="QL1" s="53"/>
      <c r="QM1" s="53"/>
      <c r="QN1" s="53"/>
      <c r="QO1" s="53"/>
      <c r="QP1" s="53"/>
      <c r="QQ1" s="53"/>
      <c r="QR1" s="53"/>
      <c r="QS1" s="53"/>
      <c r="QT1" s="53"/>
      <c r="QU1" s="53"/>
      <c r="QV1" s="53"/>
      <c r="QW1" s="53"/>
      <c r="QX1" s="53"/>
      <c r="QY1" s="53"/>
      <c r="QZ1" s="53"/>
      <c r="RA1" s="53"/>
      <c r="RB1" s="53"/>
      <c r="RC1" s="53"/>
      <c r="RD1" s="53"/>
      <c r="RE1" s="53"/>
      <c r="RF1" s="53"/>
      <c r="RG1" s="53"/>
      <c r="RH1" s="53"/>
      <c r="RI1" s="53"/>
      <c r="RJ1" s="53"/>
      <c r="RK1" s="53"/>
      <c r="RL1" s="53"/>
      <c r="RM1" s="53"/>
      <c r="RN1" s="53"/>
      <c r="RO1" s="53"/>
      <c r="RP1" s="53"/>
      <c r="RQ1" s="53"/>
      <c r="RR1" s="53"/>
      <c r="RS1" s="53"/>
      <c r="RT1" s="53"/>
      <c r="RU1" s="53"/>
      <c r="RV1" s="53"/>
      <c r="RW1" s="53"/>
      <c r="RX1" s="53"/>
      <c r="RY1" s="53"/>
      <c r="RZ1" s="53"/>
      <c r="SA1" s="53"/>
      <c r="SB1" s="53"/>
      <c r="SC1" s="53"/>
      <c r="SD1" s="53"/>
      <c r="SE1" s="53"/>
      <c r="SF1" s="53"/>
      <c r="SG1" s="53"/>
      <c r="SH1" s="53"/>
      <c r="SI1" s="53"/>
      <c r="SJ1" s="53"/>
      <c r="SK1" s="53"/>
      <c r="SL1" s="53"/>
      <c r="SM1" s="53"/>
      <c r="SN1" s="53"/>
      <c r="SO1" s="53"/>
      <c r="SP1" s="53"/>
      <c r="SQ1" s="53"/>
      <c r="SR1" s="53"/>
      <c r="SS1" s="53"/>
      <c r="ST1" s="53"/>
      <c r="SU1" s="53"/>
      <c r="SV1" s="53"/>
      <c r="SW1" s="53"/>
      <c r="SX1" s="53"/>
      <c r="SY1" s="53"/>
      <c r="SZ1" s="53"/>
      <c r="TA1" s="53"/>
      <c r="TB1" s="53"/>
      <c r="TC1" s="53"/>
      <c r="TD1" s="53"/>
      <c r="TE1" s="53"/>
      <c r="TF1" s="53"/>
      <c r="TG1" s="53"/>
      <c r="TH1" s="53"/>
      <c r="TI1" s="53"/>
      <c r="TJ1" s="53"/>
      <c r="TK1" s="53"/>
      <c r="TL1" s="53"/>
      <c r="TM1" s="53"/>
      <c r="TN1" s="53"/>
      <c r="TO1" s="53"/>
      <c r="TP1" s="53"/>
      <c r="TQ1" s="53"/>
      <c r="TR1" s="53"/>
      <c r="TS1" s="53"/>
      <c r="TT1" s="53"/>
      <c r="TU1" s="53"/>
      <c r="TV1" s="53"/>
      <c r="TW1" s="53"/>
      <c r="TX1" s="53"/>
      <c r="TY1" s="53"/>
      <c r="TZ1" s="53"/>
      <c r="UA1" s="53"/>
      <c r="UB1" s="53"/>
      <c r="UC1" s="53"/>
      <c r="UD1" s="53"/>
      <c r="UE1" s="53"/>
      <c r="UF1" s="53"/>
      <c r="UG1" s="53"/>
      <c r="UH1" s="53"/>
      <c r="UI1" s="53"/>
      <c r="UJ1" s="53"/>
      <c r="UK1" s="53"/>
      <c r="UL1" s="53"/>
      <c r="UM1" s="53"/>
      <c r="UN1" s="53"/>
      <c r="UO1" s="53"/>
      <c r="UP1" s="53"/>
      <c r="UQ1" s="53"/>
      <c r="UR1" s="53"/>
      <c r="US1" s="53"/>
      <c r="UT1" s="53"/>
      <c r="UU1" s="53"/>
      <c r="UV1" s="53"/>
      <c r="UW1" s="53"/>
      <c r="UX1" s="53"/>
      <c r="UY1" s="53"/>
      <c r="UZ1" s="53"/>
      <c r="VA1" s="53"/>
      <c r="VB1" s="53"/>
      <c r="VC1" s="53"/>
      <c r="VD1" s="53"/>
      <c r="VE1" s="53"/>
      <c r="VF1" s="53"/>
      <c r="VG1" s="53"/>
      <c r="VH1" s="53"/>
      <c r="VI1" s="53"/>
      <c r="VJ1" s="53"/>
      <c r="VK1" s="53"/>
      <c r="VL1" s="53"/>
      <c r="VM1" s="53"/>
      <c r="VN1" s="53"/>
      <c r="VO1" s="53"/>
      <c r="VP1" s="53"/>
      <c r="VQ1" s="53"/>
      <c r="VR1" s="53"/>
      <c r="VS1" s="53"/>
      <c r="VT1" s="53"/>
      <c r="VU1" s="53"/>
      <c r="VV1" s="53"/>
      <c r="VW1" s="53"/>
      <c r="VX1" s="53"/>
      <c r="VY1" s="53"/>
      <c r="VZ1" s="53"/>
      <c r="WA1" s="53"/>
      <c r="WB1" s="53"/>
      <c r="WC1" s="53"/>
      <c r="WD1" s="53"/>
      <c r="WE1" s="53"/>
      <c r="WF1" s="53"/>
      <c r="WG1" s="53"/>
      <c r="WH1" s="53"/>
      <c r="WI1" s="53"/>
      <c r="WJ1" s="53"/>
      <c r="WK1" s="53"/>
      <c r="WL1" s="53"/>
      <c r="WM1" s="53"/>
      <c r="WN1" s="53"/>
      <c r="WO1" s="53"/>
      <c r="WP1" s="53"/>
      <c r="WQ1" s="53"/>
      <c r="WR1" s="53"/>
      <c r="WS1" s="53"/>
      <c r="WT1" s="53"/>
      <c r="WU1" s="53"/>
      <c r="WV1" s="53"/>
      <c r="WW1" s="53"/>
      <c r="WX1" s="53"/>
      <c r="WY1" s="53"/>
      <c r="WZ1" s="53"/>
      <c r="XA1" s="53"/>
      <c r="XB1" s="53"/>
      <c r="XC1" s="53"/>
      <c r="XD1" s="53"/>
      <c r="XE1" s="53"/>
      <c r="XF1" s="53"/>
      <c r="XG1" s="53"/>
      <c r="XH1" s="53"/>
      <c r="XI1" s="53"/>
    </row>
    <row r="2" spans="1:633" x14ac:dyDescent="0.2">
      <c r="A2" s="54">
        <v>42687</v>
      </c>
      <c r="B2" s="53">
        <v>54465</v>
      </c>
      <c r="C2" s="52">
        <v>3.117312234244777</v>
      </c>
      <c r="D2" s="53">
        <v>3.45</v>
      </c>
      <c r="E2" s="51">
        <v>0.3</v>
      </c>
      <c r="F2" s="53">
        <v>0.42</v>
      </c>
      <c r="G2" s="55">
        <v>78.364235916330003</v>
      </c>
    </row>
    <row r="3" spans="1:633" x14ac:dyDescent="0.2">
      <c r="A3" s="54">
        <v>42687</v>
      </c>
      <c r="B3" s="53">
        <v>10584</v>
      </c>
      <c r="C3" s="52">
        <v>2.1832840001340883</v>
      </c>
      <c r="D3" s="53">
        <v>3.35</v>
      </c>
      <c r="E3" s="51">
        <v>0.6</v>
      </c>
      <c r="F3" s="53">
        <v>0.77</v>
      </c>
      <c r="G3" s="55">
        <v>1137.0278858775453</v>
      </c>
    </row>
    <row r="4" spans="1:633" x14ac:dyDescent="0.2">
      <c r="A4" s="54">
        <v>42687</v>
      </c>
      <c r="B4" s="53">
        <v>17391</v>
      </c>
      <c r="C4" s="52">
        <v>3.0536763538933402</v>
      </c>
      <c r="D4" s="53">
        <v>3.67</v>
      </c>
      <c r="E4" s="51">
        <v>0.72</v>
      </c>
      <c r="F4" s="53">
        <v>0.87</v>
      </c>
      <c r="G4" s="55">
        <v>2003.8593256917884</v>
      </c>
    </row>
    <row r="5" spans="1:633" x14ac:dyDescent="0.2">
      <c r="A5" s="54">
        <v>42687</v>
      </c>
      <c r="B5" s="53">
        <v>734581</v>
      </c>
      <c r="D5" s="53">
        <v>3.66</v>
      </c>
      <c r="F5" s="53">
        <v>0.3</v>
      </c>
      <c r="G5" s="55">
        <v>0</v>
      </c>
    </row>
    <row r="6" spans="1:633" x14ac:dyDescent="0.2">
      <c r="A6" s="54">
        <v>42688</v>
      </c>
      <c r="B6" s="53">
        <v>247467</v>
      </c>
      <c r="C6" s="52">
        <v>2.7115849582372999</v>
      </c>
      <c r="D6" s="53">
        <v>3.45</v>
      </c>
      <c r="E6" s="51">
        <v>0.35</v>
      </c>
      <c r="F6" s="53">
        <v>0.55000000000000004</v>
      </c>
      <c r="G6" s="55">
        <v>1882.6423383114829</v>
      </c>
    </row>
    <row r="7" spans="1:633" x14ac:dyDescent="0.2">
      <c r="A7" s="54">
        <v>42688</v>
      </c>
      <c r="B7" s="53">
        <v>29683</v>
      </c>
      <c r="C7" s="52">
        <v>3.1023515830869099</v>
      </c>
      <c r="D7" s="53">
        <v>3.71</v>
      </c>
      <c r="E7" s="51">
        <v>0.74</v>
      </c>
      <c r="F7" s="53">
        <v>0.87</v>
      </c>
      <c r="G7" s="55">
        <v>1735.8811711004346</v>
      </c>
    </row>
    <row r="8" spans="1:633" x14ac:dyDescent="0.2">
      <c r="A8" s="54">
        <v>42688</v>
      </c>
      <c r="B8" s="53">
        <v>37241</v>
      </c>
      <c r="D8" s="53">
        <v>2.7</v>
      </c>
      <c r="F8" s="53">
        <v>0.25</v>
      </c>
      <c r="G8" s="55">
        <v>0</v>
      </c>
    </row>
    <row r="9" spans="1:633" x14ac:dyDescent="0.2">
      <c r="A9" s="54">
        <v>42688</v>
      </c>
      <c r="B9" s="53">
        <v>990560</v>
      </c>
      <c r="C9" s="52">
        <v>1.9868575590119584</v>
      </c>
      <c r="D9" s="53">
        <v>2.9</v>
      </c>
      <c r="E9" s="51">
        <v>0.35</v>
      </c>
      <c r="F9" s="53">
        <v>0.55000000000000004</v>
      </c>
      <c r="G9" s="55">
        <v>1292.0119845998659</v>
      </c>
    </row>
    <row r="10" spans="1:633" x14ac:dyDescent="0.2">
      <c r="A10" s="54">
        <v>42688</v>
      </c>
      <c r="B10" s="53">
        <v>13184</v>
      </c>
      <c r="D10" s="53">
        <v>3.61</v>
      </c>
      <c r="F10" s="53">
        <v>0.3</v>
      </c>
      <c r="G10" s="55">
        <v>0</v>
      </c>
    </row>
    <row r="11" spans="1:633" x14ac:dyDescent="0.2">
      <c r="A11" s="54">
        <v>42688</v>
      </c>
      <c r="B11" s="53">
        <v>2697</v>
      </c>
      <c r="C11" s="52">
        <v>2.2304724771449438</v>
      </c>
      <c r="D11" s="53">
        <v>3.68</v>
      </c>
      <c r="E11" s="51">
        <v>0.73</v>
      </c>
      <c r="F11" s="53">
        <v>0.75</v>
      </c>
      <c r="G11" s="55">
        <v>1126.9316561436481</v>
      </c>
    </row>
    <row r="12" spans="1:633" x14ac:dyDescent="0.2">
      <c r="A12" s="54">
        <v>42688</v>
      </c>
      <c r="B12" s="53">
        <v>2596</v>
      </c>
      <c r="D12" s="53">
        <v>3.8</v>
      </c>
      <c r="F12" s="53">
        <v>0.4</v>
      </c>
      <c r="G12" s="55">
        <v>0</v>
      </c>
    </row>
    <row r="13" spans="1:633" x14ac:dyDescent="0.2">
      <c r="A13" s="54">
        <v>42688</v>
      </c>
      <c r="B13" s="53">
        <v>2129</v>
      </c>
      <c r="D13" s="53">
        <v>3.68</v>
      </c>
      <c r="F13" s="53">
        <v>0.32</v>
      </c>
      <c r="G13" s="55">
        <v>0</v>
      </c>
    </row>
    <row r="14" spans="1:633" x14ac:dyDescent="0.2">
      <c r="A14" s="54">
        <v>42688</v>
      </c>
      <c r="B14" s="53">
        <v>168713</v>
      </c>
      <c r="C14" s="52">
        <v>2.0888377194515764</v>
      </c>
      <c r="D14" s="53">
        <v>3.22</v>
      </c>
      <c r="E14" s="51">
        <v>0.35</v>
      </c>
      <c r="F14" s="53">
        <v>0.54</v>
      </c>
      <c r="G14" s="55">
        <v>960.04081669248603</v>
      </c>
    </row>
    <row r="15" spans="1:633" x14ac:dyDescent="0.2">
      <c r="A15" s="54">
        <v>42689</v>
      </c>
      <c r="B15" s="53">
        <v>3505044</v>
      </c>
      <c r="D15" s="53">
        <v>3.2</v>
      </c>
      <c r="F15" s="53">
        <v>0.4</v>
      </c>
      <c r="G15" s="55">
        <v>0</v>
      </c>
    </row>
    <row r="16" spans="1:633" x14ac:dyDescent="0.2">
      <c r="A16" s="54">
        <v>42689</v>
      </c>
      <c r="B16" s="53">
        <v>17730</v>
      </c>
      <c r="C16" s="52">
        <v>2.6135263843604166</v>
      </c>
      <c r="D16" s="53">
        <v>3.45</v>
      </c>
      <c r="E16" s="51">
        <v>0.61</v>
      </c>
      <c r="F16" s="53">
        <v>0.56999999999999995</v>
      </c>
      <c r="G16" s="55">
        <v>957.61377369499576</v>
      </c>
    </row>
    <row r="17" spans="1:7" x14ac:dyDescent="0.2">
      <c r="A17" s="54">
        <v>42689</v>
      </c>
      <c r="B17" s="53">
        <v>2957197</v>
      </c>
      <c r="C17" s="52">
        <v>4.9952062722967376</v>
      </c>
      <c r="D17" s="53">
        <v>5.15</v>
      </c>
      <c r="E17" s="51">
        <v>0.88</v>
      </c>
      <c r="F17" s="53">
        <v>0.88</v>
      </c>
      <c r="G17" s="55">
        <v>1731.3107441017839</v>
      </c>
    </row>
    <row r="18" spans="1:7" x14ac:dyDescent="0.2">
      <c r="A18" s="54">
        <v>42690</v>
      </c>
      <c r="B18" s="53">
        <v>888665</v>
      </c>
      <c r="C18" s="52">
        <v>2.0832385885924114</v>
      </c>
      <c r="D18" s="53">
        <v>3.2</v>
      </c>
      <c r="E18" s="51">
        <v>0.35</v>
      </c>
      <c r="F18" s="53">
        <v>0.55000000000000004</v>
      </c>
      <c r="G18" s="55">
        <v>960.78396077493755</v>
      </c>
    </row>
    <row r="19" spans="1:7" x14ac:dyDescent="0.2">
      <c r="A19" s="54">
        <v>42690</v>
      </c>
      <c r="B19" s="53">
        <v>303959</v>
      </c>
      <c r="D19" s="53">
        <v>3.35</v>
      </c>
      <c r="F19" s="53">
        <v>0.35</v>
      </c>
      <c r="G19" s="55">
        <v>0</v>
      </c>
    </row>
    <row r="20" spans="1:7" x14ac:dyDescent="0.2">
      <c r="A20" s="54">
        <v>42690</v>
      </c>
      <c r="B20" s="53">
        <v>7086327</v>
      </c>
      <c r="D20" s="53">
        <v>3.43</v>
      </c>
      <c r="F20" s="53">
        <v>0.4</v>
      </c>
      <c r="G20" s="55">
        <v>0</v>
      </c>
    </row>
    <row r="21" spans="1:7" x14ac:dyDescent="0.2">
      <c r="A21" s="54">
        <v>42690</v>
      </c>
      <c r="B21" s="53">
        <v>240204</v>
      </c>
      <c r="D21" s="53">
        <v>3.25</v>
      </c>
      <c r="F21" s="53">
        <v>0.4</v>
      </c>
      <c r="G21" s="55">
        <v>0</v>
      </c>
    </row>
    <row r="22" spans="1:7" x14ac:dyDescent="0.2">
      <c r="A22" s="54">
        <v>42690</v>
      </c>
      <c r="B22" s="53">
        <v>53</v>
      </c>
      <c r="D22" s="53">
        <v>3.15</v>
      </c>
      <c r="F22" s="53">
        <v>0.4</v>
      </c>
      <c r="G22" s="55">
        <v>0</v>
      </c>
    </row>
    <row r="23" spans="1:7" x14ac:dyDescent="0.2">
      <c r="A23" s="54">
        <v>42690</v>
      </c>
      <c r="B23" s="53">
        <v>4649</v>
      </c>
      <c r="C23" s="52">
        <v>2.5862061901189621</v>
      </c>
      <c r="D23" s="53">
        <v>3.8</v>
      </c>
      <c r="E23" s="51">
        <v>0.59</v>
      </c>
      <c r="F23" s="53">
        <v>0.55000000000000004</v>
      </c>
      <c r="G23" s="55">
        <v>1761.6056890282489</v>
      </c>
    </row>
    <row r="24" spans="1:7" x14ac:dyDescent="0.2">
      <c r="A24" s="54">
        <v>42690</v>
      </c>
      <c r="B24" s="53">
        <v>2256202</v>
      </c>
      <c r="C24" s="52">
        <v>2.6601029692188698</v>
      </c>
      <c r="D24" s="53">
        <v>3.85</v>
      </c>
      <c r="E24" s="51">
        <v>0.74</v>
      </c>
      <c r="F24" s="53">
        <v>0.88</v>
      </c>
      <c r="G24" s="55">
        <v>1361.3258569902621</v>
      </c>
    </row>
    <row r="25" spans="1:7" x14ac:dyDescent="0.2">
      <c r="A25" s="54">
        <v>42690</v>
      </c>
      <c r="B25" s="53">
        <v>628</v>
      </c>
      <c r="C25" s="52">
        <v>2.7833723963788191</v>
      </c>
      <c r="D25" s="53">
        <v>3.29</v>
      </c>
      <c r="E25" s="51">
        <v>0.6</v>
      </c>
      <c r="F25" s="53">
        <v>0.59</v>
      </c>
      <c r="G25" s="55">
        <v>1594.0110588645925</v>
      </c>
    </row>
    <row r="26" spans="1:7" x14ac:dyDescent="0.2">
      <c r="A26" s="54">
        <v>42690</v>
      </c>
      <c r="B26" s="53">
        <v>1016198</v>
      </c>
      <c r="C26" s="52">
        <v>2.5391309251714103</v>
      </c>
      <c r="D26" s="53">
        <v>4.3</v>
      </c>
      <c r="E26" s="51">
        <v>0.36</v>
      </c>
      <c r="F26" s="53">
        <v>0.56000000000000005</v>
      </c>
      <c r="G26" s="55">
        <v>1004.1127225327519</v>
      </c>
    </row>
    <row r="27" spans="1:7" x14ac:dyDescent="0.2">
      <c r="A27" s="54">
        <v>42691</v>
      </c>
      <c r="B27" s="53">
        <v>42164</v>
      </c>
      <c r="C27" s="52">
        <v>2.1225469897976974</v>
      </c>
      <c r="D27" s="53">
        <v>3.15</v>
      </c>
      <c r="E27" s="51">
        <v>0.36</v>
      </c>
      <c r="F27" s="53">
        <v>0.56000000000000005</v>
      </c>
      <c r="G27" s="55">
        <v>884.17390671424528</v>
      </c>
    </row>
    <row r="28" spans="1:7" x14ac:dyDescent="0.2">
      <c r="A28" s="54">
        <v>42691</v>
      </c>
      <c r="B28" s="53">
        <v>112584</v>
      </c>
      <c r="C28" s="52">
        <v>2.0578560727994701</v>
      </c>
      <c r="D28" s="53">
        <v>2.5</v>
      </c>
      <c r="E28" s="51">
        <v>0.36</v>
      </c>
      <c r="F28" s="53">
        <v>0.56000000000000005</v>
      </c>
      <c r="G28" s="55">
        <v>1072.9617311458715</v>
      </c>
    </row>
    <row r="29" spans="1:7" x14ac:dyDescent="0.2">
      <c r="A29" s="54">
        <v>42691</v>
      </c>
      <c r="B29" s="53">
        <v>16746</v>
      </c>
      <c r="C29" s="52">
        <v>2.6135263843604166</v>
      </c>
      <c r="D29" s="53">
        <v>3.2</v>
      </c>
      <c r="E29" s="51">
        <v>0.61</v>
      </c>
      <c r="F29" s="53">
        <v>0.8</v>
      </c>
      <c r="G29" s="55">
        <v>1333.1069464918546</v>
      </c>
    </row>
    <row r="30" spans="1:7" x14ac:dyDescent="0.2">
      <c r="A30" s="54">
        <v>42691</v>
      </c>
      <c r="B30" s="53">
        <v>5266</v>
      </c>
      <c r="D30" s="53">
        <v>3.38</v>
      </c>
      <c r="F30" s="53">
        <v>0.4</v>
      </c>
      <c r="G30" s="55">
        <v>0</v>
      </c>
    </row>
    <row r="31" spans="1:7" x14ac:dyDescent="0.2">
      <c r="A31" s="54">
        <v>42691</v>
      </c>
      <c r="B31" s="53">
        <v>1596</v>
      </c>
      <c r="D31" s="53">
        <v>2.65</v>
      </c>
      <c r="F31" s="53">
        <v>0.3</v>
      </c>
      <c r="G31" s="55">
        <v>0</v>
      </c>
    </row>
    <row r="32" spans="1:7" x14ac:dyDescent="0.2">
      <c r="A32" s="54">
        <v>42691</v>
      </c>
      <c r="B32" s="53">
        <v>8677</v>
      </c>
      <c r="C32" s="52">
        <v>2.4292716347753616</v>
      </c>
      <c r="D32" s="53">
        <v>2.9</v>
      </c>
      <c r="E32" s="51">
        <v>0.35</v>
      </c>
      <c r="F32" s="53">
        <v>0.5</v>
      </c>
      <c r="G32" s="55">
        <v>1527.3500966338295</v>
      </c>
    </row>
    <row r="33" spans="1:7" x14ac:dyDescent="0.2">
      <c r="A33" s="54">
        <v>42691</v>
      </c>
      <c r="B33" s="53">
        <v>521689</v>
      </c>
      <c r="C33" s="52">
        <v>2.4367156921203921</v>
      </c>
      <c r="D33" s="53">
        <v>3.55</v>
      </c>
      <c r="E33" s="51">
        <v>0.36</v>
      </c>
      <c r="F33" s="53">
        <v>0.56000000000000005</v>
      </c>
      <c r="G33" s="55">
        <v>1507.029881601683</v>
      </c>
    </row>
    <row r="34" spans="1:7" x14ac:dyDescent="0.2">
      <c r="A34" s="54">
        <v>42691</v>
      </c>
      <c r="B34" s="53">
        <v>8996</v>
      </c>
      <c r="C34" s="52">
        <v>2.1810620154369511</v>
      </c>
      <c r="D34" s="53">
        <v>3.85</v>
      </c>
      <c r="E34" s="51">
        <v>0.6</v>
      </c>
      <c r="F34" s="53">
        <v>0.56000000000000005</v>
      </c>
      <c r="G34" s="55">
        <v>1088.5236475877209</v>
      </c>
    </row>
    <row r="35" spans="1:7" x14ac:dyDescent="0.2">
      <c r="A35" s="54">
        <v>42691</v>
      </c>
      <c r="B35" s="53">
        <v>84941</v>
      </c>
      <c r="C35" s="52">
        <v>3.0725003831493236</v>
      </c>
      <c r="D35" s="53">
        <v>3.93</v>
      </c>
      <c r="E35" s="51">
        <v>0.74</v>
      </c>
      <c r="F35" s="53">
        <v>0.88</v>
      </c>
      <c r="G35" s="55">
        <v>1715.1438501330706</v>
      </c>
    </row>
    <row r="36" spans="1:7" x14ac:dyDescent="0.2">
      <c r="A36" s="54">
        <v>42691</v>
      </c>
      <c r="B36" s="53">
        <v>18586</v>
      </c>
      <c r="C36" s="52">
        <v>2.6689421625562249</v>
      </c>
      <c r="D36" s="53">
        <v>3.36</v>
      </c>
      <c r="E36" s="51">
        <v>0.73</v>
      </c>
      <c r="F36" s="53">
        <v>0.85</v>
      </c>
      <c r="G36" s="55">
        <v>1500.1749690873796</v>
      </c>
    </row>
    <row r="37" spans="1:7" x14ac:dyDescent="0.2">
      <c r="A37" s="54">
        <v>42692</v>
      </c>
      <c r="B37" s="53">
        <v>2733</v>
      </c>
      <c r="D37" s="53">
        <v>3.12</v>
      </c>
      <c r="F37" s="53">
        <v>0.4</v>
      </c>
      <c r="G37" s="55">
        <v>0</v>
      </c>
    </row>
    <row r="38" spans="1:7" x14ac:dyDescent="0.2">
      <c r="A38" s="54">
        <v>42692</v>
      </c>
      <c r="B38" s="53">
        <v>4874021</v>
      </c>
      <c r="D38" s="53">
        <v>3.26</v>
      </c>
      <c r="F38" s="53">
        <v>0.4</v>
      </c>
      <c r="G38" s="55">
        <v>0</v>
      </c>
    </row>
    <row r="39" spans="1:7" x14ac:dyDescent="0.2">
      <c r="A39" s="54">
        <v>42692</v>
      </c>
      <c r="B39" s="53">
        <v>9806</v>
      </c>
      <c r="D39" s="53">
        <v>3.05</v>
      </c>
      <c r="F39" s="53">
        <v>0.4</v>
      </c>
      <c r="G39" s="55">
        <v>0</v>
      </c>
    </row>
    <row r="40" spans="1:7" x14ac:dyDescent="0.2">
      <c r="A40" s="54">
        <v>42692</v>
      </c>
      <c r="B40" s="53">
        <v>714</v>
      </c>
      <c r="C40" s="52">
        <v>3.7789977190621666</v>
      </c>
      <c r="D40" s="53">
        <v>3.95</v>
      </c>
      <c r="E40" s="51">
        <v>0.3</v>
      </c>
      <c r="F40" s="53">
        <v>0.77</v>
      </c>
      <c r="G40" s="55">
        <v>1844.5241227434717</v>
      </c>
    </row>
    <row r="41" spans="1:7" x14ac:dyDescent="0.2">
      <c r="A41" s="54">
        <v>42692</v>
      </c>
      <c r="B41" s="53">
        <v>178962</v>
      </c>
      <c r="C41" s="52">
        <v>2.1359334331750217</v>
      </c>
      <c r="D41" s="53">
        <v>3.2</v>
      </c>
      <c r="E41" s="51">
        <v>0.35</v>
      </c>
      <c r="F41" s="53">
        <v>0.55000000000000004</v>
      </c>
      <c r="G41" s="55">
        <v>867.06976089926354</v>
      </c>
    </row>
    <row r="42" spans="1:7" x14ac:dyDescent="0.2">
      <c r="A42" s="54">
        <v>42692</v>
      </c>
      <c r="B42" s="53">
        <v>4995082</v>
      </c>
      <c r="C42" s="52">
        <v>2.614044321729001</v>
      </c>
      <c r="D42" s="53">
        <v>3.49</v>
      </c>
      <c r="E42" s="51">
        <v>0.62</v>
      </c>
      <c r="F42" s="53">
        <v>0.81</v>
      </c>
      <c r="G42" s="55">
        <v>1302.8806995340492</v>
      </c>
    </row>
    <row r="43" spans="1:7" x14ac:dyDescent="0.2">
      <c r="A43" s="54">
        <v>42692</v>
      </c>
      <c r="B43" s="53">
        <v>97613</v>
      </c>
      <c r="C43" s="52">
        <v>2.1122914109831212</v>
      </c>
      <c r="D43" s="53">
        <v>3.81</v>
      </c>
      <c r="E43" s="51">
        <v>0.35</v>
      </c>
      <c r="F43" s="53">
        <v>0.55000000000000004</v>
      </c>
      <c r="G43" s="55">
        <v>880.60537003976151</v>
      </c>
    </row>
    <row r="44" spans="1:7" x14ac:dyDescent="0.2">
      <c r="A44" s="54">
        <v>42693</v>
      </c>
      <c r="B44" s="53">
        <v>4404</v>
      </c>
      <c r="D44" s="53">
        <v>3.65</v>
      </c>
      <c r="F44" s="53">
        <v>0.3</v>
      </c>
      <c r="G44" s="55">
        <v>0</v>
      </c>
    </row>
    <row r="45" spans="1:7" x14ac:dyDescent="0.2">
      <c r="A45" s="54">
        <v>42693</v>
      </c>
      <c r="B45" s="53">
        <v>565058</v>
      </c>
      <c r="D45" s="53">
        <v>2.8</v>
      </c>
      <c r="F45" s="53">
        <v>0.39</v>
      </c>
      <c r="G45" s="55">
        <v>0</v>
      </c>
    </row>
    <row r="46" spans="1:7" x14ac:dyDescent="0.2">
      <c r="A46" s="54">
        <v>42693</v>
      </c>
      <c r="B46" s="53">
        <v>1740</v>
      </c>
      <c r="C46" s="52">
        <v>2.5260077347409227</v>
      </c>
      <c r="D46" s="53">
        <v>3.18</v>
      </c>
      <c r="E46" s="51">
        <v>0.35</v>
      </c>
      <c r="F46" s="53">
        <v>0.55000000000000004</v>
      </c>
      <c r="G46" s="55">
        <v>1280.1560986448046</v>
      </c>
    </row>
    <row r="47" spans="1:7" x14ac:dyDescent="0.2">
      <c r="A47" s="54">
        <v>42693</v>
      </c>
      <c r="B47" s="53">
        <v>6499696</v>
      </c>
      <c r="C47" s="52">
        <v>3.3121724493454243</v>
      </c>
      <c r="D47" s="53">
        <v>4.0999999999999996</v>
      </c>
      <c r="E47" s="51">
        <v>0.36</v>
      </c>
      <c r="F47" s="53">
        <v>0.64</v>
      </c>
      <c r="G47" s="55">
        <v>1414.7440886181407</v>
      </c>
    </row>
    <row r="48" spans="1:7" x14ac:dyDescent="0.2">
      <c r="A48" s="54">
        <v>42693</v>
      </c>
      <c r="B48" s="53">
        <v>6786555</v>
      </c>
      <c r="C48" s="52">
        <v>3.8045310429900527</v>
      </c>
      <c r="D48" s="53">
        <v>4.4000000000000004</v>
      </c>
      <c r="E48" s="51">
        <v>0.4</v>
      </c>
      <c r="F48" s="53">
        <v>0.6</v>
      </c>
      <c r="G48" s="55">
        <v>401.55929609150485</v>
      </c>
    </row>
    <row r="49" spans="1:7" x14ac:dyDescent="0.2">
      <c r="A49" s="54">
        <v>42693</v>
      </c>
      <c r="B49" s="53">
        <v>2805108</v>
      </c>
      <c r="C49" s="52">
        <v>2.1006927051763342</v>
      </c>
      <c r="D49" s="53">
        <v>3.75</v>
      </c>
      <c r="E49" s="51">
        <v>0.37</v>
      </c>
      <c r="F49" s="53">
        <v>0.56999999999999995</v>
      </c>
      <c r="G49" s="55">
        <v>898.90642133958545</v>
      </c>
    </row>
    <row r="50" spans="1:7" x14ac:dyDescent="0.2">
      <c r="A50" s="54">
        <v>42694</v>
      </c>
      <c r="B50" s="53">
        <v>686344</v>
      </c>
      <c r="D50" s="53">
        <v>3.21</v>
      </c>
      <c r="F50" s="53">
        <v>0.4</v>
      </c>
      <c r="G50" s="55">
        <v>0</v>
      </c>
    </row>
    <row r="51" spans="1:7" x14ac:dyDescent="0.2">
      <c r="A51" s="54">
        <v>42694</v>
      </c>
      <c r="B51" s="53">
        <v>299</v>
      </c>
      <c r="C51" s="52">
        <v>2.5882257653188936</v>
      </c>
      <c r="D51" s="53">
        <v>3.74</v>
      </c>
      <c r="E51" s="51">
        <v>0.6</v>
      </c>
      <c r="F51" s="53">
        <v>0.79</v>
      </c>
      <c r="G51" s="55">
        <v>1339.4663255321661</v>
      </c>
    </row>
    <row r="52" spans="1:7" x14ac:dyDescent="0.2">
      <c r="A52" s="54">
        <v>42694</v>
      </c>
      <c r="B52" s="53">
        <v>8957</v>
      </c>
      <c r="C52" s="52">
        <v>2.3268528703490654</v>
      </c>
      <c r="D52" s="53">
        <v>3.25</v>
      </c>
      <c r="E52" s="51">
        <v>0.6</v>
      </c>
      <c r="F52" s="53">
        <v>0.74</v>
      </c>
      <c r="G52" s="55">
        <v>1620.4026029029985</v>
      </c>
    </row>
    <row r="53" spans="1:7" x14ac:dyDescent="0.2">
      <c r="A53" s="54">
        <v>42694</v>
      </c>
      <c r="B53" s="53">
        <v>3948279</v>
      </c>
      <c r="C53" s="52">
        <v>3.4664441733045064</v>
      </c>
      <c r="D53" s="53">
        <v>4.34</v>
      </c>
      <c r="E53" s="51">
        <v>0.63</v>
      </c>
      <c r="F53" s="53">
        <v>0.85</v>
      </c>
      <c r="G53" s="55">
        <v>1667.8665329206544</v>
      </c>
    </row>
    <row r="54" spans="1:7" x14ac:dyDescent="0.2">
      <c r="A54" s="54">
        <v>42694</v>
      </c>
      <c r="B54" s="53">
        <v>2083</v>
      </c>
      <c r="C54" s="52">
        <v>2.6956881378415591</v>
      </c>
      <c r="D54" s="53">
        <v>3.61</v>
      </c>
      <c r="E54" s="51">
        <v>0.35</v>
      </c>
      <c r="F54" s="53">
        <v>0.55000000000000004</v>
      </c>
      <c r="G54" s="55">
        <v>1729.1821156594174</v>
      </c>
    </row>
    <row r="55" spans="1:7" x14ac:dyDescent="0.2">
      <c r="A55" s="54">
        <v>42695</v>
      </c>
      <c r="B55" s="53">
        <v>2328</v>
      </c>
      <c r="C55" s="52">
        <v>2.5260077347409227</v>
      </c>
      <c r="D55" s="53">
        <v>3.49</v>
      </c>
      <c r="E55" s="51">
        <v>0.35</v>
      </c>
      <c r="F55" s="53">
        <v>0.84</v>
      </c>
      <c r="G55" s="55">
        <v>1196.9570974209707</v>
      </c>
    </row>
    <row r="56" spans="1:7" x14ac:dyDescent="0.2">
      <c r="A56" s="54">
        <v>42695</v>
      </c>
      <c r="B56" s="53">
        <v>18935</v>
      </c>
      <c r="C56" s="52">
        <v>2.5713292125470248</v>
      </c>
      <c r="D56" s="53">
        <v>3.83</v>
      </c>
      <c r="E56" s="51">
        <v>0.61</v>
      </c>
      <c r="F56" s="53">
        <v>0.81</v>
      </c>
      <c r="G56" s="55">
        <v>1478.4975703630662</v>
      </c>
    </row>
    <row r="57" spans="1:7" x14ac:dyDescent="0.2">
      <c r="A57" s="54">
        <v>42695</v>
      </c>
      <c r="B57" s="53">
        <v>4128263</v>
      </c>
      <c r="C57" s="52">
        <v>2.0923717215026283</v>
      </c>
      <c r="D57" s="53">
        <v>2.95</v>
      </c>
      <c r="E57" s="51">
        <v>0.36</v>
      </c>
      <c r="F57" s="53">
        <v>0.56000000000000005</v>
      </c>
      <c r="G57" s="55">
        <v>940.25187056250513</v>
      </c>
    </row>
    <row r="58" spans="1:7" x14ac:dyDescent="0.2">
      <c r="A58" s="54">
        <v>42695</v>
      </c>
      <c r="B58" s="53">
        <v>113064</v>
      </c>
      <c r="C58" s="52">
        <v>2.5422447031422428</v>
      </c>
      <c r="D58" s="53">
        <v>3.25</v>
      </c>
      <c r="E58" s="51">
        <v>0.6</v>
      </c>
      <c r="F58" s="53">
        <v>0.75</v>
      </c>
      <c r="G58" s="55">
        <v>1676.1378728002144</v>
      </c>
    </row>
    <row r="59" spans="1:7" x14ac:dyDescent="0.2">
      <c r="A59" s="54">
        <v>42695</v>
      </c>
      <c r="B59" s="53">
        <v>3191</v>
      </c>
      <c r="D59" s="53">
        <v>3.32</v>
      </c>
      <c r="F59" s="53">
        <v>0.4</v>
      </c>
      <c r="G59" s="55">
        <v>0</v>
      </c>
    </row>
    <row r="60" spans="1:7" x14ac:dyDescent="0.2">
      <c r="A60" s="54">
        <v>42695</v>
      </c>
      <c r="B60" s="53">
        <v>4312805</v>
      </c>
      <c r="C60" s="52">
        <v>2.8185030131961764</v>
      </c>
      <c r="D60" s="53">
        <v>3.72</v>
      </c>
      <c r="E60" s="51">
        <v>0.61</v>
      </c>
      <c r="F60" s="53">
        <v>0.8</v>
      </c>
      <c r="G60" s="55">
        <v>1883.4797970324389</v>
      </c>
    </row>
    <row r="61" spans="1:7" x14ac:dyDescent="0.2">
      <c r="A61" s="54">
        <v>42695</v>
      </c>
      <c r="B61" s="53">
        <v>4614614</v>
      </c>
      <c r="C61" s="52">
        <v>2.4666890726744111</v>
      </c>
      <c r="D61" s="53">
        <v>3.51</v>
      </c>
      <c r="E61" s="51">
        <v>0.37</v>
      </c>
      <c r="F61" s="53">
        <v>0.56999999999999995</v>
      </c>
      <c r="G61" s="55">
        <v>1289.0789015811492</v>
      </c>
    </row>
    <row r="62" spans="1:7" x14ac:dyDescent="0.2">
      <c r="A62" s="54">
        <v>42696</v>
      </c>
      <c r="B62" s="53">
        <v>13394</v>
      </c>
      <c r="C62" s="52">
        <v>2.6460342145598803</v>
      </c>
      <c r="D62" s="53">
        <v>3.65</v>
      </c>
      <c r="E62" s="51">
        <v>0.74</v>
      </c>
      <c r="F62" s="53">
        <v>0.88</v>
      </c>
      <c r="G62" s="55">
        <v>1556.5948490741896</v>
      </c>
    </row>
    <row r="63" spans="1:7" x14ac:dyDescent="0.2">
      <c r="A63" s="54">
        <v>42696</v>
      </c>
      <c r="B63" s="53">
        <v>1435</v>
      </c>
      <c r="C63" s="52">
        <v>2.5882257653188936</v>
      </c>
      <c r="D63" s="53">
        <v>3.78</v>
      </c>
      <c r="E63" s="51">
        <v>0.6</v>
      </c>
      <c r="F63" s="53">
        <v>0.5</v>
      </c>
      <c r="G63" s="55">
        <v>427.64354488772972</v>
      </c>
    </row>
    <row r="64" spans="1:7" x14ac:dyDescent="0.2">
      <c r="A64" s="54">
        <v>42696</v>
      </c>
      <c r="B64" s="53">
        <v>63</v>
      </c>
      <c r="C64" s="52">
        <v>2.5882257653188936</v>
      </c>
      <c r="D64" s="53">
        <v>3.8</v>
      </c>
      <c r="E64" s="51">
        <v>0.6</v>
      </c>
      <c r="F64" s="53">
        <v>0.87</v>
      </c>
      <c r="G64" s="55">
        <v>1961.0988967108972</v>
      </c>
    </row>
    <row r="65" spans="1:7" x14ac:dyDescent="0.2">
      <c r="A65" s="54">
        <v>42696</v>
      </c>
      <c r="B65" s="53">
        <v>83145</v>
      </c>
      <c r="C65" s="52">
        <v>2.6767974240715322</v>
      </c>
      <c r="D65" s="53">
        <v>3.7</v>
      </c>
      <c r="E65" s="51">
        <v>0.74</v>
      </c>
      <c r="F65" s="53">
        <v>0.87</v>
      </c>
      <c r="G65" s="55">
        <v>1427.3716561253414</v>
      </c>
    </row>
    <row r="66" spans="1:7" x14ac:dyDescent="0.2">
      <c r="A66" s="54">
        <v>42696</v>
      </c>
      <c r="B66" s="53">
        <v>5904111</v>
      </c>
      <c r="D66" s="53">
        <v>3.8</v>
      </c>
      <c r="F66" s="53">
        <v>0.38</v>
      </c>
      <c r="G66" s="55">
        <v>0</v>
      </c>
    </row>
    <row r="67" spans="1:7" x14ac:dyDescent="0.2">
      <c r="A67" s="54">
        <v>42697</v>
      </c>
      <c r="B67" s="53">
        <v>132722</v>
      </c>
      <c r="C67" s="52">
        <v>2.4437927507773347</v>
      </c>
      <c r="D67" s="53">
        <v>3.34</v>
      </c>
      <c r="E67" s="51">
        <v>0.71</v>
      </c>
      <c r="F67" s="53">
        <v>0.75</v>
      </c>
      <c r="G67" s="55">
        <v>1539.7552879301218</v>
      </c>
    </row>
    <row r="68" spans="1:7" x14ac:dyDescent="0.2">
      <c r="A68" s="54">
        <v>42697</v>
      </c>
      <c r="B68" s="53">
        <v>13555</v>
      </c>
      <c r="C68" s="52">
        <v>2.1832840001340883</v>
      </c>
      <c r="D68" s="53">
        <v>3.3</v>
      </c>
      <c r="E68" s="51">
        <v>0.6</v>
      </c>
      <c r="F68" s="53">
        <v>0.56000000000000005</v>
      </c>
      <c r="G68" s="55">
        <v>992.60468171893444</v>
      </c>
    </row>
    <row r="69" spans="1:7" x14ac:dyDescent="0.2">
      <c r="A69" s="54">
        <v>42697</v>
      </c>
      <c r="B69" s="53">
        <v>4533956</v>
      </c>
      <c r="C69" s="52">
        <v>1.9325191106623139</v>
      </c>
      <c r="D69" s="53">
        <v>2.2999999999999998</v>
      </c>
      <c r="E69" s="51">
        <v>0.35</v>
      </c>
      <c r="F69" s="53">
        <v>0.55000000000000004</v>
      </c>
      <c r="G69" s="55">
        <v>1269.325112012446</v>
      </c>
    </row>
    <row r="70" spans="1:7" x14ac:dyDescent="0.2">
      <c r="A70" s="54">
        <v>42697</v>
      </c>
      <c r="B70" s="53">
        <v>7686009</v>
      </c>
      <c r="D70" s="53">
        <v>3.76</v>
      </c>
      <c r="F70" s="53">
        <v>0.4</v>
      </c>
      <c r="G70" s="55">
        <v>0</v>
      </c>
    </row>
    <row r="71" spans="1:7" x14ac:dyDescent="0.2">
      <c r="A71" s="54">
        <v>42697</v>
      </c>
      <c r="B71" s="53">
        <v>7771748</v>
      </c>
      <c r="D71" s="53">
        <v>3.68</v>
      </c>
      <c r="F71" s="53">
        <v>0.4</v>
      </c>
      <c r="G71" s="55">
        <v>0</v>
      </c>
    </row>
    <row r="72" spans="1:7" x14ac:dyDescent="0.2">
      <c r="A72" s="54">
        <v>42697</v>
      </c>
      <c r="B72" s="53">
        <v>4444542</v>
      </c>
      <c r="D72" s="53">
        <v>3.7</v>
      </c>
      <c r="F72" s="53">
        <v>0.4</v>
      </c>
      <c r="G72" s="55">
        <v>0</v>
      </c>
    </row>
    <row r="73" spans="1:7" x14ac:dyDescent="0.2">
      <c r="A73" s="54">
        <v>42697</v>
      </c>
      <c r="B73" s="53">
        <v>745</v>
      </c>
      <c r="C73" s="52">
        <v>2.5882257653188936</v>
      </c>
      <c r="D73" s="53">
        <v>3.85</v>
      </c>
      <c r="E73" s="51">
        <v>0.6</v>
      </c>
      <c r="F73" s="53">
        <v>0.59</v>
      </c>
      <c r="G73" s="55">
        <v>997.44765262430178</v>
      </c>
    </row>
    <row r="74" spans="1:7" x14ac:dyDescent="0.2">
      <c r="A74" s="54">
        <v>42699</v>
      </c>
      <c r="B74" s="53">
        <v>34631</v>
      </c>
      <c r="C74" s="52">
        <v>2.6032482223385665</v>
      </c>
      <c r="D74" s="53">
        <v>3.76</v>
      </c>
      <c r="E74" s="51">
        <v>0.61</v>
      </c>
      <c r="F74" s="53">
        <v>0.8</v>
      </c>
      <c r="G74" s="55">
        <v>1345.1430158438163</v>
      </c>
    </row>
    <row r="75" spans="1:7" x14ac:dyDescent="0.2">
      <c r="A75" s="54">
        <v>42699</v>
      </c>
      <c r="B75" s="53">
        <v>3869582</v>
      </c>
      <c r="D75" s="53">
        <v>3.5</v>
      </c>
      <c r="F75" s="53">
        <v>0.4</v>
      </c>
      <c r="G75" s="55">
        <v>0</v>
      </c>
    </row>
    <row r="76" spans="1:7" x14ac:dyDescent="0.2">
      <c r="A76" s="54">
        <v>42699</v>
      </c>
      <c r="B76" s="53">
        <v>6389496</v>
      </c>
      <c r="C76" s="52">
        <v>3.93895334036046</v>
      </c>
      <c r="D76" s="53">
        <v>4.37</v>
      </c>
      <c r="E76" s="51">
        <v>0.6</v>
      </c>
      <c r="F76" s="53">
        <v>0.8</v>
      </c>
      <c r="G76" s="55">
        <v>1460.5936905455535</v>
      </c>
    </row>
    <row r="77" spans="1:7" x14ac:dyDescent="0.2">
      <c r="A77" s="54">
        <v>42699</v>
      </c>
      <c r="B77" s="53">
        <v>7266</v>
      </c>
      <c r="C77" s="52">
        <v>2.1810620154369511</v>
      </c>
      <c r="D77" s="53">
        <v>3.55</v>
      </c>
      <c r="E77" s="51">
        <v>0.6</v>
      </c>
      <c r="F77" s="53">
        <v>0.8</v>
      </c>
      <c r="G77" s="55">
        <v>1131.4635696273726</v>
      </c>
    </row>
    <row r="78" spans="1:7" x14ac:dyDescent="0.2">
      <c r="A78" s="54">
        <v>42700</v>
      </c>
      <c r="B78" s="53">
        <v>130630</v>
      </c>
      <c r="C78" s="52">
        <v>3.0919574958334777</v>
      </c>
      <c r="D78" s="53">
        <v>4.4000000000000004</v>
      </c>
      <c r="E78" s="51">
        <v>0.74</v>
      </c>
      <c r="F78" s="53">
        <v>0.88</v>
      </c>
      <c r="G78" s="55">
        <v>1685.7242574834411</v>
      </c>
    </row>
    <row r="79" spans="1:7" x14ac:dyDescent="0.2">
      <c r="A79" s="54">
        <v>42700</v>
      </c>
      <c r="B79" s="53">
        <v>1588784</v>
      </c>
      <c r="C79" s="52">
        <v>2.6751277272962093</v>
      </c>
      <c r="D79" s="53">
        <v>3.73</v>
      </c>
      <c r="E79" s="51">
        <v>0.74</v>
      </c>
      <c r="F79" s="53">
        <v>0.89</v>
      </c>
      <c r="G79" s="55">
        <v>1387.1838839494549</v>
      </c>
    </row>
    <row r="80" spans="1:7" x14ac:dyDescent="0.2">
      <c r="A80" s="54">
        <v>42700</v>
      </c>
      <c r="B80" s="53">
        <v>51</v>
      </c>
      <c r="C80" s="52">
        <v>2.1510926326407334</v>
      </c>
      <c r="D80" s="53">
        <v>3.7</v>
      </c>
      <c r="E80" s="51">
        <v>0.6</v>
      </c>
      <c r="F80" s="53">
        <v>0.85</v>
      </c>
      <c r="G80" s="55">
        <v>1476.7562163294851</v>
      </c>
    </row>
    <row r="81" spans="1:7" x14ac:dyDescent="0.2">
      <c r="A81" s="54">
        <v>42700</v>
      </c>
      <c r="B81" s="53">
        <v>7784596</v>
      </c>
      <c r="D81" s="53">
        <v>3.8</v>
      </c>
      <c r="F81" s="53">
        <v>0.4</v>
      </c>
      <c r="G81" s="55">
        <v>0</v>
      </c>
    </row>
    <row r="82" spans="1:7" x14ac:dyDescent="0.2">
      <c r="A82" s="54">
        <v>42700</v>
      </c>
      <c r="B82" s="53">
        <v>7370302</v>
      </c>
      <c r="D82" s="53">
        <v>3.85</v>
      </c>
      <c r="F82" s="53">
        <v>0.4</v>
      </c>
      <c r="G82" s="55">
        <v>0</v>
      </c>
    </row>
    <row r="83" spans="1:7" x14ac:dyDescent="0.2">
      <c r="A83" s="54">
        <v>42700</v>
      </c>
      <c r="B83" s="53">
        <v>2106108</v>
      </c>
      <c r="C83" s="52">
        <v>2.4816357987961424</v>
      </c>
      <c r="D83" s="53">
        <v>3.67</v>
      </c>
      <c r="E83" s="51">
        <v>0.6</v>
      </c>
      <c r="F83" s="53">
        <v>0.8</v>
      </c>
      <c r="G83" s="55">
        <v>1563.1579067637708</v>
      </c>
    </row>
    <row r="84" spans="1:7" x14ac:dyDescent="0.2">
      <c r="A84" s="54">
        <v>42700</v>
      </c>
      <c r="B84" s="53">
        <v>1174</v>
      </c>
      <c r="C84" s="52">
        <v>2.7833723963788191</v>
      </c>
      <c r="D84" s="53">
        <v>3.75</v>
      </c>
      <c r="E84" s="51">
        <v>0.6</v>
      </c>
      <c r="F84" s="53">
        <v>0.56000000000000005</v>
      </c>
      <c r="G84" s="55">
        <v>1031.450862722334</v>
      </c>
    </row>
    <row r="85" spans="1:7" x14ac:dyDescent="0.2">
      <c r="A85" s="54">
        <v>42701</v>
      </c>
      <c r="B85" s="53">
        <v>4480902</v>
      </c>
      <c r="C85" s="52">
        <v>2.0011529776144998</v>
      </c>
      <c r="D85" s="53">
        <v>3.25</v>
      </c>
      <c r="E85" s="51">
        <v>0.35</v>
      </c>
      <c r="F85" s="53">
        <v>0.55000000000000004</v>
      </c>
      <c r="G85" s="55">
        <v>1254.8252876806898</v>
      </c>
    </row>
    <row r="86" spans="1:7" x14ac:dyDescent="0.2">
      <c r="A86" s="54">
        <v>42701</v>
      </c>
      <c r="B86" s="53">
        <v>17226</v>
      </c>
      <c r="C86" s="52">
        <v>3.0600173150694094</v>
      </c>
      <c r="D86" s="53">
        <v>3.87</v>
      </c>
      <c r="E86" s="51">
        <v>0.74</v>
      </c>
      <c r="F86" s="53">
        <v>0.87</v>
      </c>
      <c r="G86" s="55">
        <v>1821.7879568105368</v>
      </c>
    </row>
    <row r="87" spans="1:7" x14ac:dyDescent="0.2">
      <c r="A87" s="54">
        <v>42701</v>
      </c>
      <c r="B87" s="53">
        <v>7351579</v>
      </c>
      <c r="D87" s="53">
        <v>3.4</v>
      </c>
      <c r="F87" s="53">
        <v>0.3</v>
      </c>
      <c r="G87" s="55">
        <v>0</v>
      </c>
    </row>
    <row r="88" spans="1:7" x14ac:dyDescent="0.2">
      <c r="A88" s="54">
        <v>42701</v>
      </c>
      <c r="B88" s="53">
        <v>14508</v>
      </c>
      <c r="C88" s="52">
        <v>2.1428668309930199</v>
      </c>
      <c r="D88" s="53">
        <v>3.25</v>
      </c>
      <c r="E88" s="51">
        <v>0.61</v>
      </c>
      <c r="F88" s="53">
        <v>0.81</v>
      </c>
      <c r="G88" s="55">
        <v>1204.4411927981294</v>
      </c>
    </row>
    <row r="89" spans="1:7" x14ac:dyDescent="0.2">
      <c r="A89" s="54">
        <v>42701</v>
      </c>
      <c r="B89" s="53">
        <v>192712</v>
      </c>
      <c r="C89" s="52">
        <v>2.6708117327582563</v>
      </c>
      <c r="D89" s="53">
        <v>3.93</v>
      </c>
      <c r="E89" s="51">
        <v>0.74</v>
      </c>
      <c r="F89" s="53">
        <v>0.89</v>
      </c>
      <c r="G89" s="55">
        <v>1443.3951456449677</v>
      </c>
    </row>
    <row r="90" spans="1:7" x14ac:dyDescent="0.2">
      <c r="A90" s="54">
        <v>42701</v>
      </c>
      <c r="B90" s="53">
        <v>2571</v>
      </c>
      <c r="C90" s="52">
        <v>2.6484845786691991</v>
      </c>
      <c r="D90" s="53">
        <v>3.68</v>
      </c>
      <c r="E90" s="51">
        <v>0.73</v>
      </c>
      <c r="F90" s="53">
        <v>0.83</v>
      </c>
      <c r="G90" s="55">
        <v>1549.5961909729942</v>
      </c>
    </row>
    <row r="91" spans="1:7" x14ac:dyDescent="0.2">
      <c r="A91" s="54">
        <v>42701</v>
      </c>
      <c r="B91" s="53">
        <v>2478311</v>
      </c>
      <c r="C91" s="52">
        <v>2.4423991750550287</v>
      </c>
      <c r="D91" s="53">
        <v>3.5</v>
      </c>
      <c r="E91" s="51">
        <v>0.74</v>
      </c>
      <c r="F91" s="53">
        <v>0.89</v>
      </c>
      <c r="G91" s="55">
        <v>1581.5794071197922</v>
      </c>
    </row>
    <row r="92" spans="1:7" x14ac:dyDescent="0.2">
      <c r="A92" s="54">
        <v>42702</v>
      </c>
      <c r="B92" s="53">
        <v>7129983</v>
      </c>
      <c r="D92" s="53">
        <v>4.7</v>
      </c>
      <c r="F92" s="53">
        <v>0.5</v>
      </c>
      <c r="G92" s="55">
        <v>0</v>
      </c>
    </row>
    <row r="93" spans="1:7" x14ac:dyDescent="0.2">
      <c r="A93" s="54">
        <v>42702</v>
      </c>
      <c r="B93" s="53">
        <v>3227438</v>
      </c>
      <c r="C93" s="52">
        <v>2.2078501130212382</v>
      </c>
      <c r="D93" s="53">
        <v>3.73</v>
      </c>
      <c r="E93" s="51">
        <v>0.57999999999999996</v>
      </c>
      <c r="F93" s="53">
        <v>0.75</v>
      </c>
      <c r="G93" s="55">
        <v>986.33971015178849</v>
      </c>
    </row>
    <row r="94" spans="1:7" x14ac:dyDescent="0.2">
      <c r="A94" s="54">
        <v>42702</v>
      </c>
      <c r="B94" s="53">
        <v>7128755</v>
      </c>
      <c r="C94" s="52">
        <v>4.5942913177789402</v>
      </c>
      <c r="D94" s="53">
        <v>4.5999999999999996</v>
      </c>
      <c r="E94" s="51">
        <v>0.68</v>
      </c>
      <c r="F94" s="53">
        <v>0.82</v>
      </c>
      <c r="G94" s="55">
        <v>1100.6719934090524</v>
      </c>
    </row>
    <row r="95" spans="1:7" x14ac:dyDescent="0.2">
      <c r="A95" s="54">
        <v>42702</v>
      </c>
      <c r="B95" s="53">
        <v>4541338</v>
      </c>
      <c r="C95" s="52">
        <v>2.5352221493109011</v>
      </c>
      <c r="D95" s="53">
        <v>3.3</v>
      </c>
      <c r="E95" s="51">
        <v>0.36</v>
      </c>
      <c r="F95" s="53">
        <v>0.56000000000000005</v>
      </c>
      <c r="G95" s="55">
        <v>1059.3700067616521</v>
      </c>
    </row>
    <row r="96" spans="1:7" x14ac:dyDescent="0.2">
      <c r="A96" s="54">
        <v>42702</v>
      </c>
      <c r="B96" s="53">
        <v>3075140</v>
      </c>
      <c r="C96" s="52">
        <v>1.9358950345664336</v>
      </c>
      <c r="D96" s="53">
        <v>2.65</v>
      </c>
      <c r="E96" s="51">
        <v>0.35</v>
      </c>
      <c r="F96" s="53">
        <v>0.5</v>
      </c>
      <c r="G96" s="55">
        <v>1293.8490540303258</v>
      </c>
    </row>
    <row r="97" spans="1:7" x14ac:dyDescent="0.2">
      <c r="A97" s="54">
        <v>42703</v>
      </c>
      <c r="B97" s="53">
        <v>4862</v>
      </c>
      <c r="C97" s="52">
        <v>2.5862061901189621</v>
      </c>
      <c r="D97" s="53">
        <v>3.68</v>
      </c>
      <c r="E97" s="51">
        <v>0.59</v>
      </c>
      <c r="F97" s="53">
        <v>0.79</v>
      </c>
      <c r="G97" s="55">
        <v>1452.5236891285508</v>
      </c>
    </row>
    <row r="98" spans="1:7" x14ac:dyDescent="0.2">
      <c r="A98" s="54">
        <v>42703</v>
      </c>
      <c r="B98" s="53">
        <v>9640</v>
      </c>
      <c r="D98" s="53">
        <v>3.9</v>
      </c>
      <c r="F98" s="53">
        <v>0.4</v>
      </c>
      <c r="G98" s="55">
        <v>0</v>
      </c>
    </row>
    <row r="99" spans="1:7" x14ac:dyDescent="0.2">
      <c r="A99" s="54">
        <v>42703</v>
      </c>
      <c r="B99" s="53">
        <v>17243</v>
      </c>
      <c r="C99" s="52">
        <v>2.6135263843604166</v>
      </c>
      <c r="D99" s="53">
        <v>4.0999999999999996</v>
      </c>
      <c r="E99" s="51">
        <v>0.61</v>
      </c>
      <c r="F99" s="53">
        <v>0.89</v>
      </c>
      <c r="G99" s="55">
        <v>1756.8497032785283</v>
      </c>
    </row>
    <row r="100" spans="1:7" x14ac:dyDescent="0.2">
      <c r="A100" s="54">
        <v>42704</v>
      </c>
      <c r="B100" s="53">
        <v>3406454</v>
      </c>
      <c r="C100" s="52">
        <v>2.114552376068136</v>
      </c>
      <c r="D100" s="53">
        <v>3.3</v>
      </c>
      <c r="E100" s="51">
        <v>0.35</v>
      </c>
      <c r="F100" s="53">
        <v>0.55000000000000004</v>
      </c>
      <c r="G100" s="55">
        <v>914.1494146913285</v>
      </c>
    </row>
    <row r="101" spans="1:7" x14ac:dyDescent="0.2">
      <c r="A101" s="54">
        <v>42704</v>
      </c>
      <c r="B101" s="53">
        <v>14630</v>
      </c>
      <c r="C101" s="52">
        <v>3.0847711167741001</v>
      </c>
      <c r="D101" s="53">
        <v>3.46</v>
      </c>
      <c r="E101" s="51">
        <v>0.74</v>
      </c>
      <c r="F101" s="53">
        <v>0.85</v>
      </c>
      <c r="G101" s="55">
        <v>1802.5134920767791</v>
      </c>
    </row>
    <row r="102" spans="1:7" x14ac:dyDescent="0.2">
      <c r="A102" s="54">
        <v>42705</v>
      </c>
      <c r="B102" s="53">
        <v>848</v>
      </c>
      <c r="C102" s="52">
        <v>2.5882257653188936</v>
      </c>
      <c r="D102" s="53">
        <v>3.95</v>
      </c>
      <c r="E102" s="51">
        <v>0.6</v>
      </c>
      <c r="F102" s="53">
        <v>0.59</v>
      </c>
      <c r="G102" s="55">
        <v>1007.5313995106089</v>
      </c>
    </row>
    <row r="103" spans="1:7" x14ac:dyDescent="0.2">
      <c r="A103" s="54">
        <v>42705</v>
      </c>
      <c r="B103" s="53">
        <v>2758328</v>
      </c>
      <c r="D103" s="53">
        <v>3.56</v>
      </c>
      <c r="F103" s="53">
        <v>0.39</v>
      </c>
      <c r="G103" s="55">
        <v>0</v>
      </c>
    </row>
    <row r="104" spans="1:7" x14ac:dyDescent="0.2">
      <c r="A104" s="54">
        <v>42705</v>
      </c>
      <c r="B104" s="53">
        <v>61379</v>
      </c>
      <c r="C104" s="52">
        <v>2.1270262596863487</v>
      </c>
      <c r="D104" s="53">
        <v>3.31</v>
      </c>
      <c r="E104" s="51">
        <v>0.36</v>
      </c>
      <c r="F104" s="53">
        <v>0.56000000000000005</v>
      </c>
      <c r="G104" s="55">
        <v>905.43335890883486</v>
      </c>
    </row>
    <row r="105" spans="1:7" x14ac:dyDescent="0.2">
      <c r="A105" s="54">
        <v>42706</v>
      </c>
      <c r="B105" s="53">
        <v>19272</v>
      </c>
      <c r="C105" s="52">
        <v>3.1952337544040805</v>
      </c>
      <c r="D105" s="53">
        <v>3.25</v>
      </c>
      <c r="E105" s="51">
        <v>0.35</v>
      </c>
      <c r="F105" s="53">
        <v>0.55000000000000004</v>
      </c>
      <c r="G105" s="55">
        <v>1641.4988490862156</v>
      </c>
    </row>
    <row r="106" spans="1:7" x14ac:dyDescent="0.2">
      <c r="A106" s="54">
        <v>42706</v>
      </c>
      <c r="B106" s="53">
        <v>116110</v>
      </c>
      <c r="D106" s="53">
        <v>3.94</v>
      </c>
      <c r="F106" s="53">
        <v>0.43</v>
      </c>
      <c r="G106" s="55">
        <v>0</v>
      </c>
    </row>
    <row r="107" spans="1:7" x14ac:dyDescent="0.2">
      <c r="A107" s="54">
        <v>42706</v>
      </c>
      <c r="B107" s="53">
        <v>8995</v>
      </c>
      <c r="C107" s="52">
        <v>2.1810620154369511</v>
      </c>
      <c r="D107" s="53">
        <v>3.55</v>
      </c>
      <c r="E107" s="51">
        <v>0.6</v>
      </c>
      <c r="F107" s="53">
        <v>0.57999999999999996</v>
      </c>
      <c r="G107" s="55">
        <v>1123.8169759478058</v>
      </c>
    </row>
    <row r="108" spans="1:7" x14ac:dyDescent="0.2">
      <c r="A108" s="54">
        <v>42706</v>
      </c>
      <c r="B108" s="53">
        <v>86898</v>
      </c>
      <c r="C108" s="52">
        <v>2.0533263833686481</v>
      </c>
      <c r="D108" s="53">
        <v>3.83</v>
      </c>
      <c r="E108" s="51">
        <v>0.35</v>
      </c>
      <c r="F108" s="53">
        <v>0.55000000000000004</v>
      </c>
      <c r="G108" s="55">
        <v>1089.2426529794502</v>
      </c>
    </row>
    <row r="109" spans="1:7" x14ac:dyDescent="0.2">
      <c r="A109" s="54">
        <v>42706</v>
      </c>
      <c r="B109" s="53">
        <v>7491280</v>
      </c>
      <c r="D109" s="53">
        <v>3.25</v>
      </c>
      <c r="F109" s="53">
        <v>0.4</v>
      </c>
      <c r="G109" s="55">
        <v>0</v>
      </c>
    </row>
    <row r="110" spans="1:7" x14ac:dyDescent="0.2">
      <c r="A110" s="54">
        <v>42706</v>
      </c>
      <c r="B110" s="53">
        <v>4444556</v>
      </c>
      <c r="D110" s="53">
        <v>4.07</v>
      </c>
      <c r="F110" s="53">
        <v>0.41</v>
      </c>
      <c r="G110" s="55">
        <v>0</v>
      </c>
    </row>
    <row r="111" spans="1:7" x14ac:dyDescent="0.2">
      <c r="A111" s="54">
        <v>42708</v>
      </c>
      <c r="B111" s="53">
        <v>5196775</v>
      </c>
      <c r="C111" s="52">
        <v>2.444195103403755</v>
      </c>
      <c r="D111" s="53">
        <v>3.15</v>
      </c>
      <c r="E111" s="51">
        <v>0.37</v>
      </c>
      <c r="F111" s="53">
        <v>0.56999999999999995</v>
      </c>
      <c r="G111" s="55">
        <v>1493.5546063551183</v>
      </c>
    </row>
    <row r="112" spans="1:7" x14ac:dyDescent="0.2">
      <c r="A112" s="54">
        <v>42708</v>
      </c>
      <c r="B112" s="53">
        <v>419985</v>
      </c>
      <c r="C112" s="52">
        <v>2.100481541442925</v>
      </c>
      <c r="D112" s="53">
        <v>3.6</v>
      </c>
      <c r="E112" s="51">
        <v>0.35</v>
      </c>
      <c r="F112" s="53">
        <v>0.55000000000000004</v>
      </c>
      <c r="G112" s="55">
        <v>993.34613400766784</v>
      </c>
    </row>
    <row r="113" spans="1:7" x14ac:dyDescent="0.2">
      <c r="A113" s="54">
        <v>42709</v>
      </c>
      <c r="B113" s="53">
        <v>348132</v>
      </c>
      <c r="C113" s="52">
        <v>2.5914384369013903</v>
      </c>
      <c r="D113" s="53">
        <v>3.39</v>
      </c>
      <c r="E113" s="51">
        <v>0.59</v>
      </c>
      <c r="F113" s="53">
        <v>0.79</v>
      </c>
      <c r="G113" s="55">
        <v>1394.2559646013738</v>
      </c>
    </row>
    <row r="114" spans="1:7" x14ac:dyDescent="0.2">
      <c r="A114" s="54">
        <v>42709</v>
      </c>
      <c r="B114" s="53">
        <v>255259</v>
      </c>
      <c r="C114" s="52">
        <v>2.4809949326547525</v>
      </c>
      <c r="D114" s="53">
        <v>3.43</v>
      </c>
      <c r="E114" s="51">
        <v>0.36</v>
      </c>
      <c r="F114" s="53">
        <v>0.56000000000000005</v>
      </c>
      <c r="G114" s="55">
        <v>1293.2522333146078</v>
      </c>
    </row>
    <row r="115" spans="1:7" x14ac:dyDescent="0.2">
      <c r="A115" s="54">
        <v>42709</v>
      </c>
      <c r="B115" s="53">
        <v>7048527</v>
      </c>
      <c r="C115" s="52">
        <v>4.0611150129274982</v>
      </c>
      <c r="D115" s="53">
        <v>4.3499999999999996</v>
      </c>
      <c r="E115" s="51">
        <v>0.3</v>
      </c>
      <c r="F115" s="53">
        <v>0.5</v>
      </c>
      <c r="G115" s="55">
        <v>658.28829043443864</v>
      </c>
    </row>
    <row r="116" spans="1:7" x14ac:dyDescent="0.2">
      <c r="A116" s="54">
        <v>42709</v>
      </c>
      <c r="B116" s="53">
        <v>5405962</v>
      </c>
      <c r="D116" s="53">
        <v>3.85</v>
      </c>
      <c r="F116" s="53">
        <v>0.4</v>
      </c>
      <c r="G116" s="55">
        <v>0</v>
      </c>
    </row>
    <row r="117" spans="1:7" x14ac:dyDescent="0.2">
      <c r="A117" s="54">
        <v>42709</v>
      </c>
      <c r="B117" s="53">
        <v>3369245</v>
      </c>
      <c r="D117" s="53">
        <v>3.98</v>
      </c>
      <c r="F117" s="53">
        <v>0.4</v>
      </c>
      <c r="G117" s="55">
        <v>0</v>
      </c>
    </row>
    <row r="118" spans="1:7" x14ac:dyDescent="0.2">
      <c r="A118" s="54">
        <v>42709</v>
      </c>
      <c r="B118" s="53">
        <v>1006734</v>
      </c>
      <c r="C118" s="52">
        <v>2.0070215308579806</v>
      </c>
      <c r="D118" s="53">
        <v>2.5499999999999998</v>
      </c>
      <c r="E118" s="51">
        <v>0.6</v>
      </c>
      <c r="F118" s="53">
        <v>0.77</v>
      </c>
      <c r="G118" s="55">
        <v>1240.5249867451632</v>
      </c>
    </row>
    <row r="119" spans="1:7" x14ac:dyDescent="0.2">
      <c r="A119" s="54">
        <v>42709</v>
      </c>
      <c r="B119" s="53">
        <v>566</v>
      </c>
      <c r="C119" s="52">
        <v>2.9204454736510472</v>
      </c>
      <c r="D119" s="53">
        <v>3.65</v>
      </c>
      <c r="E119" s="51">
        <v>0.74</v>
      </c>
      <c r="F119" s="53">
        <v>0.88</v>
      </c>
      <c r="G119" s="55">
        <v>1739.207761438191</v>
      </c>
    </row>
    <row r="120" spans="1:7" x14ac:dyDescent="0.2">
      <c r="A120" s="54">
        <v>42710</v>
      </c>
      <c r="B120" s="53">
        <v>228858</v>
      </c>
      <c r="C120" s="52">
        <v>2.0748141158345135</v>
      </c>
      <c r="D120" s="53">
        <v>3.65</v>
      </c>
      <c r="E120" s="51">
        <v>0.35</v>
      </c>
      <c r="F120" s="53">
        <v>0.55000000000000004</v>
      </c>
      <c r="G120" s="55">
        <v>1025.0523635021568</v>
      </c>
    </row>
    <row r="121" spans="1:7" x14ac:dyDescent="0.2">
      <c r="A121" s="54">
        <v>42710</v>
      </c>
      <c r="B121" s="53">
        <v>7804852</v>
      </c>
      <c r="D121" s="53">
        <v>4.3600000000000003</v>
      </c>
      <c r="F121" s="53">
        <v>0.42</v>
      </c>
      <c r="G121" s="55">
        <v>0</v>
      </c>
    </row>
    <row r="122" spans="1:7" x14ac:dyDescent="0.2">
      <c r="A122" s="54">
        <v>42710</v>
      </c>
      <c r="B122" s="53">
        <v>206648</v>
      </c>
      <c r="C122" s="52">
        <v>2.9853610533465438</v>
      </c>
      <c r="D122" s="53">
        <v>3.5</v>
      </c>
      <c r="E122" s="51">
        <v>0.71</v>
      </c>
      <c r="F122" s="53">
        <v>0.88</v>
      </c>
      <c r="G122" s="55">
        <v>1700.447904501623</v>
      </c>
    </row>
    <row r="123" spans="1:7" x14ac:dyDescent="0.2">
      <c r="A123" s="54">
        <v>42711</v>
      </c>
      <c r="B123" s="53">
        <v>4686173</v>
      </c>
      <c r="D123" s="53">
        <v>3.84</v>
      </c>
      <c r="F123" s="53">
        <v>0.4</v>
      </c>
      <c r="G123" s="55">
        <v>0</v>
      </c>
    </row>
    <row r="124" spans="1:7" x14ac:dyDescent="0.2">
      <c r="A124" s="54">
        <v>42711</v>
      </c>
      <c r="B124" s="53">
        <v>1754100</v>
      </c>
      <c r="C124" s="52">
        <v>2.4759168794396023</v>
      </c>
      <c r="D124" s="53">
        <v>3.68</v>
      </c>
      <c r="E124" s="51">
        <v>0.38</v>
      </c>
      <c r="F124" s="53">
        <v>0.57999999999999996</v>
      </c>
      <c r="G124" s="55">
        <v>1309.2510334106596</v>
      </c>
    </row>
    <row r="125" spans="1:7" x14ac:dyDescent="0.2">
      <c r="A125" s="54">
        <v>42711</v>
      </c>
      <c r="B125" s="53">
        <v>7468391</v>
      </c>
      <c r="C125" s="52">
        <v>3.8731259084560885</v>
      </c>
      <c r="D125" s="53">
        <v>3.88</v>
      </c>
      <c r="E125" s="51">
        <v>0.41</v>
      </c>
      <c r="F125" s="53">
        <v>0.61</v>
      </c>
      <c r="G125" s="55">
        <v>383.99204186439835</v>
      </c>
    </row>
    <row r="126" spans="1:7" x14ac:dyDescent="0.2">
      <c r="A126" s="54">
        <v>42711</v>
      </c>
      <c r="B126" s="53">
        <v>7673858</v>
      </c>
      <c r="D126" s="53">
        <v>3.27</v>
      </c>
      <c r="F126" s="53">
        <v>0.4</v>
      </c>
      <c r="G126" s="55">
        <v>0</v>
      </c>
    </row>
    <row r="127" spans="1:7" x14ac:dyDescent="0.2">
      <c r="A127" s="54">
        <v>42711</v>
      </c>
      <c r="B127" s="53">
        <v>460</v>
      </c>
      <c r="C127" s="52">
        <v>2.7833723963788191</v>
      </c>
      <c r="D127" s="53">
        <v>3.73</v>
      </c>
      <c r="E127" s="51">
        <v>0.6</v>
      </c>
      <c r="F127" s="53">
        <v>0.8</v>
      </c>
      <c r="G127" s="55">
        <v>1587.4567632526034</v>
      </c>
    </row>
    <row r="128" spans="1:7" x14ac:dyDescent="0.2">
      <c r="A128" s="54">
        <v>42711</v>
      </c>
      <c r="B128" s="53">
        <v>7202094</v>
      </c>
      <c r="D128" s="53">
        <v>3.76</v>
      </c>
      <c r="F128" s="53">
        <v>0.4</v>
      </c>
      <c r="G128" s="55">
        <v>0</v>
      </c>
    </row>
    <row r="129" spans="1:7" x14ac:dyDescent="0.2">
      <c r="A129" s="54">
        <v>42711</v>
      </c>
      <c r="B129" s="53">
        <v>7063537</v>
      </c>
      <c r="D129" s="53">
        <v>3.3</v>
      </c>
      <c r="F129" s="53">
        <v>0.4</v>
      </c>
      <c r="G129" s="55">
        <v>0</v>
      </c>
    </row>
    <row r="130" spans="1:7" x14ac:dyDescent="0.2">
      <c r="A130" s="54">
        <v>42712</v>
      </c>
      <c r="B130" s="53">
        <v>154212</v>
      </c>
      <c r="C130" s="52">
        <v>2.5829305246023524</v>
      </c>
      <c r="D130" s="53">
        <v>3.25</v>
      </c>
      <c r="E130" s="51">
        <v>0.35</v>
      </c>
      <c r="F130" s="53">
        <v>0.55000000000000004</v>
      </c>
      <c r="G130" s="55">
        <v>1114.6011191553052</v>
      </c>
    </row>
    <row r="131" spans="1:7" x14ac:dyDescent="0.2">
      <c r="A131" s="54">
        <v>42712</v>
      </c>
      <c r="B131" s="53">
        <v>2981744</v>
      </c>
      <c r="C131" s="52">
        <v>3.1599974184994344</v>
      </c>
      <c r="D131" s="53">
        <v>3.45</v>
      </c>
      <c r="E131" s="51">
        <v>0.35</v>
      </c>
      <c r="F131" s="53">
        <v>0.49</v>
      </c>
      <c r="G131" s="55">
        <v>782.90374610900642</v>
      </c>
    </row>
    <row r="132" spans="1:7" x14ac:dyDescent="0.2">
      <c r="A132" s="54">
        <v>42712</v>
      </c>
      <c r="B132" s="53">
        <v>5299754</v>
      </c>
      <c r="C132" s="52">
        <v>4.5397212037349854</v>
      </c>
      <c r="D132" s="53">
        <v>4.54</v>
      </c>
      <c r="E132" s="51">
        <v>0.7</v>
      </c>
      <c r="F132" s="53">
        <v>0.88</v>
      </c>
      <c r="G132" s="55">
        <v>1551.9943347853407</v>
      </c>
    </row>
    <row r="133" spans="1:7" x14ac:dyDescent="0.2">
      <c r="A133" s="54">
        <v>42712</v>
      </c>
      <c r="B133" s="53">
        <v>98467</v>
      </c>
      <c r="C133" s="52">
        <v>1.9907668690653402</v>
      </c>
      <c r="D133" s="53">
        <v>3.5</v>
      </c>
      <c r="E133" s="51">
        <v>0.35</v>
      </c>
      <c r="F133" s="53">
        <v>0.55000000000000004</v>
      </c>
      <c r="G133" s="55">
        <v>1271.9208014632836</v>
      </c>
    </row>
    <row r="134" spans="1:7" x14ac:dyDescent="0.2">
      <c r="A134" s="54">
        <v>42712</v>
      </c>
      <c r="B134" s="53">
        <v>4325277</v>
      </c>
      <c r="C134" s="52">
        <v>2.5944951391832221</v>
      </c>
      <c r="D134" s="53">
        <v>3.25</v>
      </c>
      <c r="E134" s="51">
        <v>0.74</v>
      </c>
      <c r="F134" s="53">
        <v>0.88</v>
      </c>
      <c r="G134" s="55">
        <v>1435.2922457783486</v>
      </c>
    </row>
    <row r="135" spans="1:7" x14ac:dyDescent="0.2">
      <c r="A135" s="54">
        <v>42712</v>
      </c>
      <c r="B135" s="53">
        <v>143</v>
      </c>
      <c r="C135" s="52">
        <v>2.1510926326407334</v>
      </c>
      <c r="D135" s="53">
        <v>3.63</v>
      </c>
      <c r="E135" s="51">
        <v>0.6</v>
      </c>
      <c r="F135" s="53">
        <v>0.76</v>
      </c>
      <c r="G135" s="55">
        <v>1205.0561002788402</v>
      </c>
    </row>
    <row r="136" spans="1:7" x14ac:dyDescent="0.2">
      <c r="A136" s="54">
        <v>42713</v>
      </c>
      <c r="B136" s="53">
        <v>6760231</v>
      </c>
      <c r="D136" s="53">
        <v>3.9</v>
      </c>
      <c r="F136" s="53">
        <v>0.4</v>
      </c>
      <c r="G136" s="55">
        <v>0</v>
      </c>
    </row>
    <row r="137" spans="1:7" x14ac:dyDescent="0.2">
      <c r="A137" s="54">
        <v>42713</v>
      </c>
      <c r="B137" s="53">
        <v>17269</v>
      </c>
      <c r="C137" s="52">
        <v>2.6135263843604166</v>
      </c>
      <c r="D137" s="53">
        <v>3.9</v>
      </c>
      <c r="E137" s="51">
        <v>0.61</v>
      </c>
      <c r="F137" s="53">
        <v>0.74</v>
      </c>
      <c r="G137" s="55">
        <v>1350.3147802469537</v>
      </c>
    </row>
    <row r="138" spans="1:7" x14ac:dyDescent="0.2">
      <c r="A138" s="54">
        <v>42713</v>
      </c>
      <c r="B138" s="53">
        <v>6776499</v>
      </c>
      <c r="D138" s="53">
        <v>3.2</v>
      </c>
      <c r="F138" s="53">
        <v>0.4</v>
      </c>
      <c r="G138" s="55">
        <v>0</v>
      </c>
    </row>
    <row r="139" spans="1:7" x14ac:dyDescent="0.2">
      <c r="A139" s="54">
        <v>42713</v>
      </c>
      <c r="B139" s="53">
        <v>7550505</v>
      </c>
      <c r="D139" s="53">
        <v>3.22</v>
      </c>
      <c r="F139" s="53">
        <v>0.4</v>
      </c>
      <c r="G139" s="55">
        <v>0</v>
      </c>
    </row>
    <row r="140" spans="1:7" x14ac:dyDescent="0.2">
      <c r="A140" s="54">
        <v>42713</v>
      </c>
      <c r="B140" s="53">
        <v>1419</v>
      </c>
      <c r="D140" s="53">
        <v>4.0999999999999996</v>
      </c>
      <c r="F140" s="53">
        <v>0.4</v>
      </c>
      <c r="G140" s="55">
        <v>0</v>
      </c>
    </row>
    <row r="141" spans="1:7" x14ac:dyDescent="0.2">
      <c r="A141" s="54">
        <v>42713</v>
      </c>
      <c r="B141" s="53">
        <v>84251</v>
      </c>
      <c r="D141" s="53">
        <v>3.72</v>
      </c>
      <c r="F141" s="53">
        <v>0.4</v>
      </c>
      <c r="G141" s="55">
        <v>0</v>
      </c>
    </row>
    <row r="142" spans="1:7" x14ac:dyDescent="0.2">
      <c r="A142" s="54">
        <v>42714</v>
      </c>
      <c r="B142" s="53">
        <v>202311</v>
      </c>
      <c r="D142" s="53">
        <v>3.45</v>
      </c>
      <c r="F142" s="53">
        <v>0.39</v>
      </c>
      <c r="G142" s="55">
        <v>0</v>
      </c>
    </row>
    <row r="143" spans="1:7" x14ac:dyDescent="0.2">
      <c r="A143" s="54">
        <v>42715</v>
      </c>
      <c r="B143" s="53">
        <v>22816</v>
      </c>
      <c r="D143" s="53">
        <v>3.95</v>
      </c>
      <c r="F143" s="53">
        <v>0.39</v>
      </c>
      <c r="G143" s="55">
        <v>0</v>
      </c>
    </row>
    <row r="144" spans="1:7" x14ac:dyDescent="0.2">
      <c r="A144" s="54">
        <v>42716</v>
      </c>
      <c r="B144" s="53">
        <v>6163926</v>
      </c>
      <c r="D144" s="53">
        <v>3.39</v>
      </c>
      <c r="F144" s="53">
        <v>0.33</v>
      </c>
      <c r="G144" s="55">
        <v>0</v>
      </c>
    </row>
    <row r="145" spans="1:7" x14ac:dyDescent="0.2">
      <c r="A145" s="54">
        <v>42716</v>
      </c>
      <c r="B145" s="53">
        <v>4085448</v>
      </c>
      <c r="D145" s="53">
        <v>3.84</v>
      </c>
      <c r="F145" s="53">
        <v>0.43</v>
      </c>
      <c r="G145" s="55">
        <v>0</v>
      </c>
    </row>
    <row r="146" spans="1:7" x14ac:dyDescent="0.2">
      <c r="A146" s="54">
        <v>42716</v>
      </c>
      <c r="B146" s="53">
        <v>8679</v>
      </c>
      <c r="D146" s="53">
        <v>3</v>
      </c>
      <c r="F146" s="53">
        <v>0.31</v>
      </c>
      <c r="G146" s="55">
        <v>0</v>
      </c>
    </row>
    <row r="147" spans="1:7" x14ac:dyDescent="0.2">
      <c r="A147" s="54">
        <v>42716</v>
      </c>
      <c r="B147" s="53">
        <v>7630705</v>
      </c>
      <c r="C147" s="52">
        <v>4.2216538510421087</v>
      </c>
      <c r="D147" s="53">
        <v>4.5999999999999996</v>
      </c>
      <c r="E147" s="51">
        <v>0.43</v>
      </c>
      <c r="F147" s="53">
        <v>0.63</v>
      </c>
      <c r="G147" s="55">
        <v>400.83409291146751</v>
      </c>
    </row>
    <row r="148" spans="1:7" x14ac:dyDescent="0.2">
      <c r="A148" s="54">
        <v>42717</v>
      </c>
      <c r="B148" s="53">
        <v>6853748</v>
      </c>
      <c r="C148" s="52">
        <v>3.0801187389362372</v>
      </c>
      <c r="D148" s="53">
        <v>3.69</v>
      </c>
      <c r="E148" s="51">
        <v>0.36</v>
      </c>
      <c r="F148" s="53">
        <v>0.56000000000000005</v>
      </c>
      <c r="G148" s="55">
        <v>996.06437533355017</v>
      </c>
    </row>
    <row r="149" spans="1:7" x14ac:dyDescent="0.2">
      <c r="A149" s="54">
        <v>42717</v>
      </c>
      <c r="B149" s="53">
        <v>5504679</v>
      </c>
      <c r="D149" s="53">
        <v>3.6</v>
      </c>
      <c r="F149" s="53">
        <v>0.4</v>
      </c>
      <c r="G149" s="55">
        <v>0</v>
      </c>
    </row>
    <row r="150" spans="1:7" x14ac:dyDescent="0.2">
      <c r="A150" s="54">
        <v>42717</v>
      </c>
      <c r="B150" s="53">
        <v>7439555</v>
      </c>
      <c r="C150" s="52">
        <v>3.6281803341834995</v>
      </c>
      <c r="D150" s="53">
        <v>3.8</v>
      </c>
      <c r="E150" s="51">
        <v>0.31</v>
      </c>
      <c r="F150" s="53">
        <v>0.51</v>
      </c>
      <c r="G150" s="55">
        <v>352.68546031302475</v>
      </c>
    </row>
    <row r="151" spans="1:7" x14ac:dyDescent="0.2">
      <c r="A151" s="54">
        <v>42717</v>
      </c>
      <c r="B151" s="53">
        <v>2619</v>
      </c>
      <c r="D151" s="53">
        <v>3.75</v>
      </c>
      <c r="F151" s="53">
        <v>0.35</v>
      </c>
      <c r="G151" s="55">
        <v>0</v>
      </c>
    </row>
    <row r="152" spans="1:7" x14ac:dyDescent="0.2">
      <c r="A152" s="54">
        <v>42718</v>
      </c>
      <c r="B152" s="53">
        <v>7188052</v>
      </c>
      <c r="C152" s="52">
        <v>3.2431885318798268</v>
      </c>
      <c r="D152" s="53">
        <v>3.69</v>
      </c>
      <c r="E152" s="51">
        <v>0.35</v>
      </c>
      <c r="F152" s="53">
        <v>0.55000000000000004</v>
      </c>
      <c r="G152" s="55">
        <v>602.40550003277986</v>
      </c>
    </row>
    <row r="153" spans="1:7" x14ac:dyDescent="0.2">
      <c r="A153" s="54">
        <v>42718</v>
      </c>
      <c r="B153" s="53">
        <v>7548871</v>
      </c>
      <c r="C153" s="52">
        <v>3.6825905958607996</v>
      </c>
      <c r="D153" s="53">
        <v>4.0999999999999996</v>
      </c>
      <c r="E153" s="51">
        <v>0.3</v>
      </c>
      <c r="F153" s="53">
        <v>0.5</v>
      </c>
      <c r="G153" s="55">
        <v>246.99753411688215</v>
      </c>
    </row>
    <row r="154" spans="1:7" x14ac:dyDescent="0.2">
      <c r="A154" s="54">
        <v>42718</v>
      </c>
      <c r="B154" s="53">
        <v>7187771</v>
      </c>
      <c r="D154" s="53">
        <v>3.75</v>
      </c>
      <c r="F154" s="53">
        <v>0.4</v>
      </c>
      <c r="G154" s="55">
        <v>0</v>
      </c>
    </row>
    <row r="155" spans="1:7" x14ac:dyDescent="0.2">
      <c r="A155" s="54">
        <v>42718</v>
      </c>
      <c r="B155" s="53">
        <v>2957197</v>
      </c>
      <c r="C155" s="52">
        <v>5.1065351991304313</v>
      </c>
      <c r="D155" s="53">
        <v>5.1100000000000003</v>
      </c>
      <c r="E155" s="51">
        <v>0.88</v>
      </c>
      <c r="F155" s="53">
        <v>0.9</v>
      </c>
      <c r="G155" s="55">
        <v>1533.4746224390556</v>
      </c>
    </row>
    <row r="156" spans="1:7" x14ac:dyDescent="0.2">
      <c r="A156" s="54">
        <v>42720</v>
      </c>
      <c r="B156" s="53">
        <v>2958741</v>
      </c>
      <c r="D156" s="53">
        <v>4.5</v>
      </c>
      <c r="F156" s="53">
        <v>0.4</v>
      </c>
      <c r="G156" s="55">
        <v>0</v>
      </c>
    </row>
    <row r="157" spans="1:7" x14ac:dyDescent="0.2">
      <c r="A157" s="54">
        <v>42720</v>
      </c>
      <c r="B157" s="53">
        <v>7724362</v>
      </c>
      <c r="D157" s="53">
        <v>3.73</v>
      </c>
      <c r="F157" s="53">
        <v>0.4</v>
      </c>
      <c r="G157" s="55">
        <v>0</v>
      </c>
    </row>
    <row r="158" spans="1:7" x14ac:dyDescent="0.2">
      <c r="A158" s="54">
        <v>42720</v>
      </c>
      <c r="B158" s="53">
        <v>7439765</v>
      </c>
      <c r="D158" s="53">
        <v>3.9</v>
      </c>
      <c r="F158" s="53">
        <v>0.4</v>
      </c>
      <c r="G158" s="55">
        <v>0</v>
      </c>
    </row>
    <row r="159" spans="1:7" x14ac:dyDescent="0.2">
      <c r="A159" s="54">
        <v>42720</v>
      </c>
      <c r="B159" s="53">
        <v>7636786</v>
      </c>
      <c r="D159" s="53">
        <v>3.67</v>
      </c>
      <c r="F159" s="53">
        <v>0.4</v>
      </c>
      <c r="G159" s="55">
        <v>0</v>
      </c>
    </row>
    <row r="160" spans="1:7" x14ac:dyDescent="0.2">
      <c r="A160" s="54">
        <v>42722</v>
      </c>
      <c r="B160" s="53">
        <v>7318549</v>
      </c>
      <c r="D160" s="53">
        <v>3.68</v>
      </c>
      <c r="F160" s="53">
        <v>0.4</v>
      </c>
      <c r="G160" s="55">
        <v>0</v>
      </c>
    </row>
    <row r="161" spans="1:7" x14ac:dyDescent="0.2">
      <c r="A161" s="54">
        <v>42722</v>
      </c>
      <c r="B161" s="53">
        <v>7157004</v>
      </c>
      <c r="D161" s="53">
        <v>3.87</v>
      </c>
      <c r="F161" s="53">
        <v>0.4</v>
      </c>
      <c r="G161" s="55">
        <v>0</v>
      </c>
    </row>
    <row r="162" spans="1:7" x14ac:dyDescent="0.2">
      <c r="A162" s="54">
        <v>42722</v>
      </c>
      <c r="B162" s="53">
        <v>7381986</v>
      </c>
      <c r="C162" s="52">
        <v>3.6470445306576269</v>
      </c>
      <c r="D162" s="53">
        <v>3.73</v>
      </c>
      <c r="E162" s="51">
        <v>0.4</v>
      </c>
      <c r="F162" s="53">
        <v>0.6</v>
      </c>
      <c r="G162" s="55">
        <v>637.03051858445474</v>
      </c>
    </row>
    <row r="163" spans="1:7" x14ac:dyDescent="0.2">
      <c r="A163" s="54">
        <v>42722</v>
      </c>
      <c r="B163" s="53">
        <v>7550634</v>
      </c>
      <c r="D163" s="53">
        <v>3.71</v>
      </c>
      <c r="F163" s="53">
        <v>0.45</v>
      </c>
      <c r="G163" s="55">
        <v>0</v>
      </c>
    </row>
    <row r="164" spans="1:7" x14ac:dyDescent="0.2">
      <c r="A164" s="54">
        <v>42722</v>
      </c>
      <c r="B164" s="53">
        <v>7571794</v>
      </c>
      <c r="C164" s="52">
        <v>3.0913639694518471</v>
      </c>
      <c r="D164" s="53">
        <v>3.65</v>
      </c>
      <c r="E164" s="51">
        <v>0.3</v>
      </c>
      <c r="F164" s="53">
        <v>0.5</v>
      </c>
      <c r="G164" s="55">
        <v>345.28254751947065</v>
      </c>
    </row>
    <row r="165" spans="1:7" x14ac:dyDescent="0.2">
      <c r="A165" s="54">
        <v>42722</v>
      </c>
      <c r="B165" s="53">
        <v>7207243</v>
      </c>
      <c r="C165" s="52">
        <v>4.8651785122563407</v>
      </c>
      <c r="D165" s="53">
        <v>4.87</v>
      </c>
      <c r="E165" s="53">
        <v>0.6</v>
      </c>
      <c r="F165" s="53">
        <v>0.8</v>
      </c>
      <c r="G165" s="55">
        <v>367.53922355386817</v>
      </c>
    </row>
    <row r="166" spans="1:7" x14ac:dyDescent="0.2">
      <c r="A166" s="54">
        <v>42722</v>
      </c>
      <c r="B166" s="53">
        <v>7041684</v>
      </c>
      <c r="D166" s="53">
        <v>3.65</v>
      </c>
      <c r="E166" s="53"/>
      <c r="F166" s="53">
        <v>0.43</v>
      </c>
      <c r="G166" s="55"/>
    </row>
    <row r="167" spans="1:7" x14ac:dyDescent="0.2">
      <c r="A167" s="54">
        <v>42722</v>
      </c>
      <c r="B167" s="53">
        <v>7090287</v>
      </c>
      <c r="C167" s="52">
        <v>3.5341395659252006</v>
      </c>
      <c r="D167" s="53">
        <v>3.78</v>
      </c>
      <c r="E167" s="53">
        <v>0.3</v>
      </c>
      <c r="F167" s="53">
        <v>0.5</v>
      </c>
      <c r="G167" s="55">
        <v>262.59496017172165</v>
      </c>
    </row>
    <row r="168" spans="1:7" x14ac:dyDescent="0.2">
      <c r="A168" s="54">
        <v>42723</v>
      </c>
      <c r="B168" s="53">
        <v>5529885</v>
      </c>
      <c r="D168" s="53">
        <v>3.4</v>
      </c>
      <c r="E168" s="53"/>
      <c r="F168" s="53">
        <v>0.4</v>
      </c>
      <c r="G168" s="55"/>
    </row>
    <row r="169" spans="1:7" x14ac:dyDescent="0.2">
      <c r="A169" s="54">
        <v>42723</v>
      </c>
      <c r="B169" s="53">
        <v>7686009</v>
      </c>
      <c r="C169" s="52">
        <v>3.7197209893032772</v>
      </c>
      <c r="D169" s="53">
        <v>4.25</v>
      </c>
      <c r="E169" s="53">
        <v>0.4</v>
      </c>
      <c r="F169" s="53">
        <v>0.6</v>
      </c>
      <c r="G169" s="55">
        <v>97.250528296604244</v>
      </c>
    </row>
    <row r="170" spans="1:7" x14ac:dyDescent="0.2">
      <c r="A170" s="54">
        <v>42723</v>
      </c>
      <c r="B170" s="53">
        <v>5768364</v>
      </c>
      <c r="D170" s="53">
        <v>3.51</v>
      </c>
      <c r="E170" s="53"/>
      <c r="F170" s="53">
        <v>0.39</v>
      </c>
      <c r="G170" s="55"/>
    </row>
    <row r="171" spans="1:7" x14ac:dyDescent="0.2">
      <c r="A171" s="54">
        <v>42723</v>
      </c>
      <c r="B171" s="53">
        <v>3296694</v>
      </c>
      <c r="D171" s="53">
        <v>3.72</v>
      </c>
      <c r="E171" s="53"/>
      <c r="F171" s="53">
        <v>0.38</v>
      </c>
      <c r="G171" s="55"/>
    </row>
    <row r="172" spans="1:7" x14ac:dyDescent="0.2">
      <c r="A172" s="54">
        <v>42723</v>
      </c>
      <c r="B172" s="53">
        <v>7323</v>
      </c>
      <c r="C172" s="52">
        <v>2.467323991530002</v>
      </c>
      <c r="D172" s="53">
        <v>4.0999999999999996</v>
      </c>
      <c r="E172" s="53">
        <v>0.57999999999999996</v>
      </c>
      <c r="F172" s="53">
        <v>0.75</v>
      </c>
      <c r="G172" s="55">
        <v>1447.8024731972707</v>
      </c>
    </row>
    <row r="173" spans="1:7" x14ac:dyDescent="0.2">
      <c r="A173" s="54">
        <v>42724</v>
      </c>
      <c r="B173" s="53">
        <v>7229134</v>
      </c>
      <c r="C173" s="52">
        <v>3.4467071782580216</v>
      </c>
      <c r="D173" s="53">
        <v>3.93</v>
      </c>
      <c r="E173" s="53">
        <v>0.35</v>
      </c>
      <c r="F173" s="53">
        <v>0.55000000000000004</v>
      </c>
      <c r="G173" s="55">
        <v>456.67125733633117</v>
      </c>
    </row>
    <row r="174" spans="1:7" x14ac:dyDescent="0.2">
      <c r="A174" s="54">
        <v>42724</v>
      </c>
      <c r="B174" s="53">
        <v>7125920</v>
      </c>
      <c r="C174" s="52">
        <v>3.1980373015314356</v>
      </c>
      <c r="D174" s="53">
        <v>3.72</v>
      </c>
      <c r="E174" s="53">
        <v>0.36</v>
      </c>
      <c r="F174" s="53">
        <v>0.56000000000000005</v>
      </c>
      <c r="G174" s="55">
        <v>711.56772848245873</v>
      </c>
    </row>
    <row r="175" spans="1:7" x14ac:dyDescent="0.2">
      <c r="A175" s="54">
        <v>42724</v>
      </c>
      <c r="B175" s="53">
        <v>7424095</v>
      </c>
      <c r="C175" s="52">
        <v>3.0644801275052518</v>
      </c>
      <c r="D175" s="53">
        <v>3.6</v>
      </c>
      <c r="E175" s="53">
        <v>0.3</v>
      </c>
      <c r="F175" s="53">
        <v>0.5</v>
      </c>
      <c r="G175" s="55">
        <v>300.54819201211399</v>
      </c>
    </row>
    <row r="176" spans="1:7" x14ac:dyDescent="0.2">
      <c r="A176" s="54">
        <v>42724</v>
      </c>
      <c r="B176" s="53">
        <v>2504437</v>
      </c>
      <c r="D176" s="53">
        <v>3.6</v>
      </c>
      <c r="E176" s="53"/>
      <c r="F176" s="53">
        <v>0.4</v>
      </c>
      <c r="G176" s="55"/>
    </row>
    <row r="177" spans="1:7" x14ac:dyDescent="0.2">
      <c r="A177" s="54">
        <v>42724</v>
      </c>
      <c r="B177" s="53">
        <v>7110932</v>
      </c>
      <c r="D177" s="53">
        <v>3.71</v>
      </c>
      <c r="E177" s="53"/>
      <c r="F177" s="53">
        <v>0.4</v>
      </c>
      <c r="G177" s="55"/>
    </row>
    <row r="178" spans="1:7" x14ac:dyDescent="0.2">
      <c r="A178" s="54">
        <v>42724</v>
      </c>
      <c r="B178" s="53">
        <v>6847528</v>
      </c>
      <c r="C178" s="52">
        <v>3.3129021527896305</v>
      </c>
      <c r="D178" s="53">
        <v>3.8</v>
      </c>
      <c r="E178" s="53">
        <v>0.36</v>
      </c>
      <c r="F178" s="53">
        <v>0.56000000000000005</v>
      </c>
      <c r="G178" s="55">
        <v>575.84602699197774</v>
      </c>
    </row>
    <row r="179" spans="1:7" x14ac:dyDescent="0.2">
      <c r="A179" s="54">
        <v>42726</v>
      </c>
      <c r="B179" s="53">
        <v>7149302</v>
      </c>
      <c r="C179" s="52">
        <v>3.246609077560338</v>
      </c>
      <c r="D179" s="53">
        <v>3.63</v>
      </c>
      <c r="E179" s="53">
        <v>0.35</v>
      </c>
      <c r="F179" s="53">
        <v>0.55000000000000004</v>
      </c>
      <c r="G179" s="55">
        <v>588.15853248631811</v>
      </c>
    </row>
    <row r="180" spans="1:7" x14ac:dyDescent="0.2">
      <c r="A180" s="54">
        <v>42726</v>
      </c>
      <c r="B180" s="53">
        <v>2276</v>
      </c>
      <c r="C180" s="52">
        <v>2.4733810635603066</v>
      </c>
      <c r="D180" s="53">
        <v>3.24</v>
      </c>
      <c r="E180" s="53">
        <v>0.6</v>
      </c>
      <c r="F180" s="53">
        <v>0.77</v>
      </c>
      <c r="G180" s="55">
        <v>1418.2108243331345</v>
      </c>
    </row>
    <row r="181" spans="1:7" x14ac:dyDescent="0.2">
      <c r="A181" s="54">
        <v>42726</v>
      </c>
      <c r="B181" s="53">
        <v>117799</v>
      </c>
      <c r="C181" s="52">
        <v>2.9913173921194867</v>
      </c>
      <c r="D181" s="53">
        <v>3.62</v>
      </c>
      <c r="E181" s="53">
        <v>0.73</v>
      </c>
      <c r="F181" s="53">
        <v>0.88</v>
      </c>
      <c r="G181" s="55">
        <v>1661.915926137269</v>
      </c>
    </row>
    <row r="182" spans="1:7" x14ac:dyDescent="0.2">
      <c r="A182" s="54">
        <v>42726</v>
      </c>
      <c r="B182" s="53">
        <v>7226281</v>
      </c>
      <c r="C182" s="52">
        <v>4.0812498581376655</v>
      </c>
      <c r="D182" s="53">
        <v>4.09</v>
      </c>
      <c r="E182" s="53">
        <v>0.5</v>
      </c>
      <c r="F182" s="53">
        <v>0.7</v>
      </c>
      <c r="G182" s="55">
        <v>326.60516872934534</v>
      </c>
    </row>
    <row r="183" spans="1:7" x14ac:dyDescent="0.2">
      <c r="A183" s="54">
        <v>42726</v>
      </c>
      <c r="B183" s="53">
        <v>7441509</v>
      </c>
      <c r="D183" s="53">
        <v>3.68</v>
      </c>
      <c r="E183" s="53"/>
      <c r="F183" s="53">
        <v>0.42</v>
      </c>
      <c r="G183" s="55"/>
    </row>
    <row r="184" spans="1:7" x14ac:dyDescent="0.2">
      <c r="A184" s="54">
        <v>42726</v>
      </c>
      <c r="B184" s="53">
        <v>7096680</v>
      </c>
      <c r="D184" s="53">
        <v>3.81</v>
      </c>
      <c r="E184" s="53"/>
      <c r="F184" s="53">
        <v>0.37</v>
      </c>
      <c r="G184" s="55"/>
    </row>
    <row r="185" spans="1:7" x14ac:dyDescent="0.2">
      <c r="A185" s="54">
        <v>42726</v>
      </c>
      <c r="B185" s="53">
        <v>236</v>
      </c>
      <c r="C185" s="52">
        <v>2.5977644124046244</v>
      </c>
      <c r="D185" s="53">
        <v>3.4</v>
      </c>
      <c r="E185" s="53">
        <v>0.74</v>
      </c>
      <c r="F185" s="53">
        <v>0.88</v>
      </c>
      <c r="G185" s="55">
        <v>1423.3452966149837</v>
      </c>
    </row>
    <row r="186" spans="1:7" x14ac:dyDescent="0.2">
      <c r="A186" s="54">
        <v>42727</v>
      </c>
      <c r="B186" s="53">
        <v>7643823</v>
      </c>
      <c r="D186" s="53">
        <v>3.75</v>
      </c>
      <c r="E186" s="53"/>
      <c r="F186" s="53">
        <v>0.35</v>
      </c>
      <c r="G186" s="55"/>
    </row>
    <row r="187" spans="1:7" x14ac:dyDescent="0.2">
      <c r="A187" s="54">
        <v>42727</v>
      </c>
      <c r="B187" s="53">
        <v>7504380</v>
      </c>
      <c r="D187" s="53">
        <v>3.6</v>
      </c>
      <c r="E187" s="53"/>
      <c r="F187" s="53">
        <v>0.4</v>
      </c>
      <c r="G187" s="55"/>
    </row>
    <row r="188" spans="1:7" x14ac:dyDescent="0.2">
      <c r="A188" s="54">
        <v>42727</v>
      </c>
      <c r="B188" s="53">
        <v>6758439</v>
      </c>
      <c r="D188" s="53">
        <v>3.66</v>
      </c>
      <c r="E188" s="53"/>
      <c r="F188" s="53">
        <v>0.4</v>
      </c>
      <c r="G188" s="55"/>
    </row>
    <row r="189" spans="1:7" x14ac:dyDescent="0.2">
      <c r="A189" s="54">
        <v>42728</v>
      </c>
      <c r="B189" s="53">
        <v>30799</v>
      </c>
      <c r="C189" s="52">
        <v>2.4783590018875521</v>
      </c>
      <c r="D189" s="53">
        <v>3.1</v>
      </c>
      <c r="E189" s="53">
        <v>0.6</v>
      </c>
      <c r="F189" s="53">
        <v>0.78</v>
      </c>
      <c r="G189" s="55">
        <v>1389.5377287416582</v>
      </c>
    </row>
    <row r="190" spans="1:7" x14ac:dyDescent="0.2">
      <c r="A190" s="54">
        <v>42728</v>
      </c>
      <c r="B190" s="53">
        <v>8850</v>
      </c>
      <c r="C190" s="52">
        <v>3.0096897967211929</v>
      </c>
      <c r="D190" s="53">
        <v>3.01</v>
      </c>
      <c r="E190" s="53">
        <v>0.72</v>
      </c>
      <c r="F190" s="53">
        <v>0.82</v>
      </c>
      <c r="G190" s="55">
        <v>1631.8250407172773</v>
      </c>
    </row>
    <row r="191" spans="1:7" x14ac:dyDescent="0.2">
      <c r="A191" s="54">
        <v>42728</v>
      </c>
      <c r="B191" s="53">
        <v>3368570</v>
      </c>
      <c r="C191" s="52">
        <v>3.3846173426176294</v>
      </c>
      <c r="D191" s="53">
        <v>3.39</v>
      </c>
      <c r="E191" s="53">
        <v>0.73</v>
      </c>
      <c r="F191" s="53">
        <v>0.88</v>
      </c>
      <c r="G191" s="55">
        <v>1802.7108576337187</v>
      </c>
    </row>
    <row r="192" spans="1:7" x14ac:dyDescent="0.2">
      <c r="A192" s="54">
        <v>42728</v>
      </c>
      <c r="B192" s="53">
        <v>3776055</v>
      </c>
      <c r="C192" s="52">
        <v>3.3802447338937087</v>
      </c>
      <c r="D192" s="53">
        <v>3.95</v>
      </c>
      <c r="E192" s="53">
        <v>0.74</v>
      </c>
      <c r="F192" s="53">
        <v>0.89</v>
      </c>
      <c r="G192" s="55">
        <v>1791.6290738735636</v>
      </c>
    </row>
    <row r="193" spans="1:7" x14ac:dyDescent="0.2">
      <c r="A193" s="54">
        <v>42728</v>
      </c>
      <c r="B193" s="53">
        <v>869662</v>
      </c>
      <c r="C193" s="52">
        <v>3.0185244007951311</v>
      </c>
      <c r="D193" s="53">
        <v>3.6</v>
      </c>
      <c r="E193" s="53">
        <v>0.73</v>
      </c>
      <c r="F193" s="53">
        <v>0.9</v>
      </c>
      <c r="G193" s="55">
        <v>1747.1809931380585</v>
      </c>
    </row>
    <row r="194" spans="1:7" x14ac:dyDescent="0.2">
      <c r="A194" s="54">
        <v>42729</v>
      </c>
      <c r="B194" s="53">
        <v>1030</v>
      </c>
      <c r="C194" s="52">
        <v>3.387399762837747</v>
      </c>
      <c r="D194" s="53">
        <v>3.76</v>
      </c>
      <c r="E194" s="53">
        <v>0.74</v>
      </c>
      <c r="F194" s="53">
        <v>0.9</v>
      </c>
      <c r="G194" s="55">
        <v>1788.6152204474326</v>
      </c>
    </row>
    <row r="195" spans="1:7" x14ac:dyDescent="0.2">
      <c r="A195" s="54">
        <v>42729</v>
      </c>
      <c r="B195" s="53">
        <v>1267786</v>
      </c>
      <c r="C195" s="52">
        <v>2.5088406130306988</v>
      </c>
      <c r="D195" s="53">
        <v>3.55</v>
      </c>
      <c r="E195" s="53">
        <v>0.6</v>
      </c>
      <c r="F195" s="53">
        <v>0.7</v>
      </c>
      <c r="G195" s="55">
        <v>1336.5015057777898</v>
      </c>
    </row>
    <row r="196" spans="1:7" x14ac:dyDescent="0.2">
      <c r="A196" s="54">
        <v>42729</v>
      </c>
      <c r="B196" s="53">
        <v>2631474</v>
      </c>
      <c r="C196" s="52">
        <v>2.8825892026835094</v>
      </c>
      <c r="D196" s="53">
        <v>3.91</v>
      </c>
      <c r="E196" s="53">
        <v>0.62</v>
      </c>
      <c r="F196" s="53">
        <v>0.82</v>
      </c>
      <c r="G196" s="55">
        <v>1711.5329978245913</v>
      </c>
    </row>
    <row r="197" spans="1:7" x14ac:dyDescent="0.2">
      <c r="A197" s="54">
        <v>42729</v>
      </c>
      <c r="B197" s="53">
        <v>2590</v>
      </c>
      <c r="C197" s="52">
        <v>3.0235959322804473</v>
      </c>
      <c r="D197" s="53">
        <v>3.25</v>
      </c>
      <c r="E197" s="53">
        <v>0.74</v>
      </c>
      <c r="F197" s="53">
        <v>0.88</v>
      </c>
      <c r="G197" s="55">
        <v>1725.903794777437</v>
      </c>
    </row>
    <row r="198" spans="1:7" x14ac:dyDescent="0.2">
      <c r="A198" s="54">
        <v>42729</v>
      </c>
      <c r="B198" s="53">
        <v>12817</v>
      </c>
      <c r="C198" s="52">
        <v>2.6192394525775904</v>
      </c>
      <c r="D198" s="53">
        <v>3.42</v>
      </c>
      <c r="E198" s="53">
        <v>0.36</v>
      </c>
      <c r="F198" s="53">
        <v>0.56000000000000005</v>
      </c>
      <c r="G198" s="55">
        <v>1556.4422182960102</v>
      </c>
    </row>
    <row r="199" spans="1:7" x14ac:dyDescent="0.2">
      <c r="A199" s="54">
        <v>42729</v>
      </c>
      <c r="B199" s="53">
        <v>762667</v>
      </c>
      <c r="C199" s="52">
        <v>2.6275009665110658</v>
      </c>
      <c r="D199" s="53">
        <v>3.3</v>
      </c>
      <c r="E199" s="53">
        <v>0.37</v>
      </c>
      <c r="F199" s="53">
        <v>0.56999999999999995</v>
      </c>
      <c r="G199" s="55">
        <v>1558.3912255553576</v>
      </c>
    </row>
    <row r="200" spans="1:7" x14ac:dyDescent="0.2">
      <c r="A200" s="54">
        <v>42730</v>
      </c>
      <c r="B200" s="53">
        <v>17325</v>
      </c>
      <c r="C200" s="52">
        <v>3.0851204368373217</v>
      </c>
      <c r="D200" s="53">
        <v>3.65</v>
      </c>
      <c r="E200" s="53">
        <v>0.37</v>
      </c>
      <c r="F200" s="53">
        <v>0.56999999999999995</v>
      </c>
      <c r="G200" s="55">
        <v>1747.0082393298344</v>
      </c>
    </row>
    <row r="201" spans="1:7" x14ac:dyDescent="0.2">
      <c r="A201" s="54">
        <v>42730</v>
      </c>
      <c r="B201" s="53">
        <v>766532</v>
      </c>
      <c r="C201" s="52">
        <v>3.0842648001603581</v>
      </c>
      <c r="D201" s="53">
        <v>3.9</v>
      </c>
      <c r="E201" s="53">
        <v>0.35</v>
      </c>
      <c r="F201" s="53">
        <v>0.55000000000000004</v>
      </c>
      <c r="G201" s="55">
        <v>1762.4189462141803</v>
      </c>
    </row>
    <row r="202" spans="1:7" x14ac:dyDescent="0.2">
      <c r="A202" s="54">
        <v>42730</v>
      </c>
      <c r="B202" s="53">
        <v>172800</v>
      </c>
      <c r="C202" s="52">
        <v>1.9818377377370753</v>
      </c>
      <c r="D202" s="53">
        <v>3.1</v>
      </c>
      <c r="E202" s="53">
        <v>0.35</v>
      </c>
      <c r="F202" s="53">
        <v>0.55000000000000004</v>
      </c>
      <c r="G202" s="55">
        <v>1214.9184411205454</v>
      </c>
    </row>
    <row r="203" spans="1:7" x14ac:dyDescent="0.2">
      <c r="A203" s="54">
        <v>42730</v>
      </c>
      <c r="B203" s="53">
        <v>2958741</v>
      </c>
      <c r="C203" s="52">
        <v>4.4778661518892422</v>
      </c>
      <c r="D203" s="53">
        <v>4.75</v>
      </c>
      <c r="E203" s="53">
        <v>0.4</v>
      </c>
      <c r="F203" s="53">
        <v>0.7</v>
      </c>
      <c r="G203" s="55">
        <v>44.900199126831176</v>
      </c>
    </row>
    <row r="204" spans="1:7" x14ac:dyDescent="0.2">
      <c r="A204" s="54">
        <v>42730</v>
      </c>
      <c r="B204" s="53">
        <v>3407464</v>
      </c>
      <c r="C204" s="52">
        <v>2.0123461066787991</v>
      </c>
      <c r="D204" s="53">
        <v>2.68</v>
      </c>
      <c r="E204" s="53">
        <v>0.35</v>
      </c>
      <c r="F204" s="53">
        <v>0.55000000000000004</v>
      </c>
      <c r="G204" s="55">
        <v>1115.3159111056275</v>
      </c>
    </row>
    <row r="205" spans="1:7" x14ac:dyDescent="0.2">
      <c r="A205" s="54">
        <v>42730</v>
      </c>
      <c r="B205" s="53">
        <v>57848</v>
      </c>
      <c r="C205" s="52">
        <v>2.1179817140741761</v>
      </c>
      <c r="D205" s="53">
        <v>3.5</v>
      </c>
      <c r="E205" s="53">
        <v>0.6</v>
      </c>
      <c r="F205" s="53">
        <v>0.8</v>
      </c>
      <c r="G205" s="55">
        <v>1231.7677093711957</v>
      </c>
    </row>
    <row r="206" spans="1:7" x14ac:dyDescent="0.2">
      <c r="A206" s="54">
        <v>42730</v>
      </c>
      <c r="B206" s="53">
        <v>392083</v>
      </c>
      <c r="C206" s="52">
        <v>2.1227528133346532</v>
      </c>
      <c r="D206" s="53">
        <v>3.35</v>
      </c>
      <c r="E206" s="53">
        <v>0.61</v>
      </c>
      <c r="F206" s="53">
        <v>0.81</v>
      </c>
      <c r="G206" s="55">
        <v>1232.3721271603094</v>
      </c>
    </row>
    <row r="207" spans="1:7" x14ac:dyDescent="0.2">
      <c r="A207" s="54">
        <v>42730</v>
      </c>
      <c r="B207" s="53">
        <v>460362</v>
      </c>
      <c r="C207" s="52">
        <v>2.1269341075257948</v>
      </c>
      <c r="D207" s="53">
        <v>3.4</v>
      </c>
      <c r="E207" s="53">
        <v>0.6</v>
      </c>
      <c r="F207" s="53">
        <v>0.77</v>
      </c>
      <c r="G207" s="55">
        <v>1232.7335471536046</v>
      </c>
    </row>
    <row r="208" spans="1:7" x14ac:dyDescent="0.2">
      <c r="A208" s="54">
        <v>42730</v>
      </c>
      <c r="B208" s="53">
        <v>662843</v>
      </c>
      <c r="C208" s="52">
        <v>2.0286494627009355</v>
      </c>
      <c r="D208" s="53">
        <v>2.69</v>
      </c>
      <c r="E208" s="53">
        <v>0.35</v>
      </c>
      <c r="F208" s="53">
        <v>0.55000000000000004</v>
      </c>
      <c r="G208" s="55">
        <v>1154.0516301383111</v>
      </c>
    </row>
    <row r="209" spans="1:7" x14ac:dyDescent="0.2">
      <c r="A209" s="54">
        <v>42730</v>
      </c>
      <c r="B209" s="53">
        <v>83541</v>
      </c>
      <c r="C209" s="52">
        <v>2.048283180931127</v>
      </c>
      <c r="D209" s="53">
        <v>3.4</v>
      </c>
      <c r="E209" s="53">
        <v>0.35</v>
      </c>
      <c r="F209" s="53">
        <v>0.55000000000000004</v>
      </c>
      <c r="G209" s="55">
        <v>1164.740913177995</v>
      </c>
    </row>
    <row r="210" spans="1:7" x14ac:dyDescent="0.2">
      <c r="A210" s="54">
        <v>42730</v>
      </c>
      <c r="B210" s="53">
        <v>3175296</v>
      </c>
      <c r="C210" s="52">
        <v>2.049696546732195</v>
      </c>
      <c r="D210" s="53">
        <v>3.4</v>
      </c>
      <c r="E210" s="53">
        <v>0.35</v>
      </c>
      <c r="F210" s="53">
        <v>0.55000000000000004</v>
      </c>
      <c r="G210" s="55">
        <v>1147.63574388744</v>
      </c>
    </row>
    <row r="211" spans="1:7" x14ac:dyDescent="0.2">
      <c r="A211" s="54">
        <v>42731</v>
      </c>
      <c r="B211" s="53">
        <v>3766646</v>
      </c>
      <c r="C211" s="52">
        <v>2.0835142117643288</v>
      </c>
      <c r="D211" s="53">
        <v>3</v>
      </c>
      <c r="E211" s="53">
        <v>0.38</v>
      </c>
      <c r="F211" s="53">
        <v>0.57999999999999996</v>
      </c>
      <c r="G211" s="55">
        <v>1068.8078252115158</v>
      </c>
    </row>
    <row r="212" spans="1:7" x14ac:dyDescent="0.2">
      <c r="A212" s="54">
        <v>42731</v>
      </c>
      <c r="B212" s="53">
        <v>3908397</v>
      </c>
      <c r="D212" s="53">
        <v>3.8</v>
      </c>
      <c r="E212" s="53"/>
      <c r="F212" s="53">
        <v>0.4</v>
      </c>
      <c r="G212" s="55"/>
    </row>
    <row r="213" spans="1:7" x14ac:dyDescent="0.2">
      <c r="A213" s="54">
        <v>42731</v>
      </c>
      <c r="B213" s="53">
        <v>16935</v>
      </c>
      <c r="C213" s="52">
        <v>3.0548881809968869</v>
      </c>
      <c r="D213" s="53">
        <v>3.87</v>
      </c>
      <c r="E213" s="53">
        <v>0.74</v>
      </c>
      <c r="F213" s="53">
        <v>0.9</v>
      </c>
      <c r="G213" s="55">
        <v>1678.4836522468966</v>
      </c>
    </row>
    <row r="214" spans="1:7" x14ac:dyDescent="0.2">
      <c r="A214" s="54">
        <v>42731</v>
      </c>
      <c r="B214" s="53">
        <v>495364</v>
      </c>
      <c r="C214" s="52">
        <v>2.8976795626729865</v>
      </c>
      <c r="D214" s="53">
        <v>3.86</v>
      </c>
      <c r="E214" s="53">
        <v>0.38</v>
      </c>
      <c r="F214" s="53">
        <v>0.57999999999999996</v>
      </c>
      <c r="G214" s="55">
        <v>1481.608456200298</v>
      </c>
    </row>
    <row r="215" spans="1:7" x14ac:dyDescent="0.2">
      <c r="A215" s="54">
        <v>42731</v>
      </c>
      <c r="B215" s="53">
        <v>497</v>
      </c>
      <c r="C215" s="52">
        <v>2.055841123903408</v>
      </c>
      <c r="D215" s="53">
        <v>3.55</v>
      </c>
      <c r="E215" s="53">
        <v>0.35</v>
      </c>
      <c r="F215" s="53">
        <v>0.55000000000000004</v>
      </c>
      <c r="G215" s="55">
        <v>1073.0100571058683</v>
      </c>
    </row>
    <row r="216" spans="1:7" x14ac:dyDescent="0.2">
      <c r="A216" s="54">
        <v>42731</v>
      </c>
      <c r="B216" s="53">
        <v>837859</v>
      </c>
      <c r="C216" s="52">
        <v>3.1325059659894818</v>
      </c>
      <c r="D216" s="53">
        <v>3.85</v>
      </c>
      <c r="E216" s="53">
        <v>0.74</v>
      </c>
      <c r="F216" s="53">
        <v>0.9</v>
      </c>
      <c r="G216" s="55">
        <v>1726.7714481700707</v>
      </c>
    </row>
    <row r="217" spans="1:7" x14ac:dyDescent="0.2">
      <c r="A217" s="54">
        <v>42731</v>
      </c>
      <c r="B217" s="53">
        <v>7174086</v>
      </c>
      <c r="D217" s="53">
        <v>3.48</v>
      </c>
      <c r="E217" s="53"/>
      <c r="F217" s="53">
        <v>0.3</v>
      </c>
      <c r="G217" s="55"/>
    </row>
    <row r="218" spans="1:7" x14ac:dyDescent="0.2">
      <c r="A218" s="54">
        <v>42731</v>
      </c>
      <c r="B218" s="53">
        <v>7139111</v>
      </c>
      <c r="D218" s="53">
        <v>3.9</v>
      </c>
      <c r="E218" s="53"/>
      <c r="F218" s="53">
        <v>0.4</v>
      </c>
      <c r="G218" s="55"/>
    </row>
    <row r="219" spans="1:7" x14ac:dyDescent="0.2">
      <c r="A219" s="54">
        <v>42731</v>
      </c>
      <c r="B219" s="53">
        <v>6674570</v>
      </c>
      <c r="D219" s="53">
        <v>3.5</v>
      </c>
      <c r="E219" s="53"/>
      <c r="F219" s="53">
        <v>0.4</v>
      </c>
      <c r="G219" s="55"/>
    </row>
    <row r="220" spans="1:7" x14ac:dyDescent="0.2">
      <c r="A220" s="54">
        <v>42731</v>
      </c>
      <c r="B220" s="53">
        <v>7409765</v>
      </c>
      <c r="D220" s="53">
        <v>4.21</v>
      </c>
      <c r="E220" s="53"/>
      <c r="F220" s="53">
        <v>0.4</v>
      </c>
      <c r="G220" s="55"/>
    </row>
    <row r="221" spans="1:7" x14ac:dyDescent="0.2">
      <c r="A221" s="54">
        <v>42732</v>
      </c>
      <c r="B221" s="53">
        <v>1435793</v>
      </c>
      <c r="C221" s="52">
        <v>2.1081049277729704</v>
      </c>
      <c r="D221" s="53">
        <v>3.42</v>
      </c>
      <c r="E221" s="53">
        <v>0.36</v>
      </c>
      <c r="F221" s="53">
        <v>0.56000000000000005</v>
      </c>
      <c r="G221" s="55">
        <v>987.26734690109754</v>
      </c>
    </row>
    <row r="222" spans="1:7" x14ac:dyDescent="0.2">
      <c r="A222" s="54">
        <v>42732</v>
      </c>
      <c r="B222" s="53">
        <v>7187076</v>
      </c>
      <c r="D222" s="53">
        <v>3.22</v>
      </c>
      <c r="E222" s="53"/>
      <c r="F222" s="53">
        <v>0.4</v>
      </c>
      <c r="G222" s="55"/>
    </row>
    <row r="223" spans="1:7" x14ac:dyDescent="0.2">
      <c r="A223" s="54">
        <v>42732</v>
      </c>
      <c r="B223" s="53">
        <v>4121707</v>
      </c>
      <c r="D223" s="53">
        <v>3.5</v>
      </c>
      <c r="E223" s="53"/>
      <c r="F223" s="53">
        <v>0.4</v>
      </c>
      <c r="G223" s="55"/>
    </row>
    <row r="224" spans="1:7" x14ac:dyDescent="0.2">
      <c r="A224" s="54">
        <v>42733</v>
      </c>
      <c r="B224" s="53">
        <v>20236</v>
      </c>
      <c r="C224" s="52">
        <v>2.5534229283837706</v>
      </c>
      <c r="D224" s="53">
        <v>3.73</v>
      </c>
      <c r="E224" s="53">
        <v>0.61</v>
      </c>
      <c r="F224" s="53">
        <v>0.81</v>
      </c>
      <c r="G224" s="55">
        <v>1363.8599751022068</v>
      </c>
    </row>
    <row r="225" spans="1:7" x14ac:dyDescent="0.2">
      <c r="A225" s="54">
        <v>42733</v>
      </c>
      <c r="B225" s="53">
        <v>2971</v>
      </c>
      <c r="C225" s="52">
        <v>2.7216378705424531</v>
      </c>
      <c r="D225" s="53">
        <v>4.0999999999999996</v>
      </c>
      <c r="E225" s="53">
        <v>0.37</v>
      </c>
      <c r="F225" s="53">
        <v>0.56999999999999995</v>
      </c>
      <c r="G225" s="55">
        <v>1543.0001026555974</v>
      </c>
    </row>
    <row r="226" spans="1:7" x14ac:dyDescent="0.2">
      <c r="A226" s="54">
        <v>42734</v>
      </c>
      <c r="B226" s="53">
        <v>7709225</v>
      </c>
      <c r="D226" s="53">
        <v>3.87</v>
      </c>
      <c r="E226" s="53"/>
      <c r="F226" s="53">
        <v>0.35</v>
      </c>
      <c r="G226" s="55"/>
    </row>
    <row r="227" spans="1:7" x14ac:dyDescent="0.2">
      <c r="A227" s="54">
        <v>42734</v>
      </c>
      <c r="B227" s="53">
        <v>1940347</v>
      </c>
      <c r="D227" s="53">
        <v>3.68</v>
      </c>
      <c r="E227" s="53"/>
      <c r="F227" s="53">
        <v>0.4</v>
      </c>
      <c r="G227" s="55"/>
    </row>
    <row r="228" spans="1:7" x14ac:dyDescent="0.2">
      <c r="A228" s="54">
        <v>42734</v>
      </c>
      <c r="B228" s="53">
        <v>7264234</v>
      </c>
      <c r="D228" s="53">
        <v>3.71</v>
      </c>
      <c r="E228" s="53"/>
      <c r="F228" s="53">
        <v>0.4</v>
      </c>
      <c r="G228" s="55"/>
    </row>
    <row r="229" spans="1:7" x14ac:dyDescent="0.2">
      <c r="A229" s="54">
        <v>42734</v>
      </c>
      <c r="B229" s="53">
        <v>1076</v>
      </c>
      <c r="C229" s="52">
        <v>2.5387374762525545</v>
      </c>
      <c r="D229" s="53">
        <v>3.7</v>
      </c>
      <c r="E229" s="53">
        <v>0.36</v>
      </c>
      <c r="F229" s="53">
        <v>0.56000000000000005</v>
      </c>
      <c r="G229" s="55">
        <v>1093.324872292653</v>
      </c>
    </row>
    <row r="230" spans="1:7" x14ac:dyDescent="0.2">
      <c r="A230" s="54">
        <v>42734</v>
      </c>
      <c r="B230" s="53">
        <v>181681</v>
      </c>
      <c r="C230" s="52">
        <v>2.09967253373051</v>
      </c>
      <c r="D230" s="53">
        <v>2.7</v>
      </c>
      <c r="E230" s="53">
        <v>0.35</v>
      </c>
      <c r="F230" s="53">
        <v>0.55000000000000004</v>
      </c>
      <c r="G230" s="55">
        <v>972.66123549224403</v>
      </c>
    </row>
    <row r="231" spans="1:7" x14ac:dyDescent="0.2">
      <c r="A231" s="54">
        <v>42735</v>
      </c>
      <c r="B231" s="53">
        <v>93493</v>
      </c>
      <c r="C231" s="52">
        <v>2.374771565610899</v>
      </c>
      <c r="D231" s="53">
        <v>3.18</v>
      </c>
      <c r="E231" s="53">
        <v>0.36</v>
      </c>
      <c r="F231" s="53">
        <v>0.56000000000000005</v>
      </c>
      <c r="G231" s="55">
        <v>1275.4428286659258</v>
      </c>
    </row>
    <row r="232" spans="1:7" x14ac:dyDescent="0.2">
      <c r="A232" s="54">
        <v>42735</v>
      </c>
      <c r="B232" s="53">
        <v>7441</v>
      </c>
      <c r="C232" s="52">
        <v>2.0935933618812617</v>
      </c>
      <c r="D232" s="53">
        <v>2.73</v>
      </c>
      <c r="E232" s="53">
        <v>0.35</v>
      </c>
      <c r="F232" s="53">
        <v>0.55000000000000004</v>
      </c>
      <c r="G232" s="55">
        <v>1151.5442210222134</v>
      </c>
    </row>
    <row r="233" spans="1:7" x14ac:dyDescent="0.2">
      <c r="A233" s="54">
        <v>42735</v>
      </c>
      <c r="B233" s="53">
        <v>175797</v>
      </c>
      <c r="C233" s="52">
        <v>2.0405189516859936</v>
      </c>
      <c r="D233" s="53">
        <v>3.55</v>
      </c>
      <c r="E233" s="53">
        <v>0.35</v>
      </c>
      <c r="F233" s="53">
        <v>0.55000000000000004</v>
      </c>
      <c r="G233" s="55">
        <v>1129.9718924820645</v>
      </c>
    </row>
    <row r="234" spans="1:7" x14ac:dyDescent="0.2">
      <c r="A234" s="54">
        <v>42735</v>
      </c>
      <c r="B234" s="53">
        <v>122773</v>
      </c>
      <c r="C234" s="52">
        <v>2.0522294289882268</v>
      </c>
      <c r="D234" s="53">
        <v>2.77</v>
      </c>
      <c r="E234" s="53">
        <v>0.36</v>
      </c>
      <c r="F234" s="53">
        <v>0.56000000000000005</v>
      </c>
      <c r="G234" s="55">
        <v>1121.2255025560855</v>
      </c>
    </row>
    <row r="235" spans="1:7" x14ac:dyDescent="0.2">
      <c r="A235" s="54">
        <v>42735</v>
      </c>
      <c r="B235" s="53">
        <v>22070</v>
      </c>
      <c r="C235" s="52">
        <v>2.0591707840826929</v>
      </c>
      <c r="D235" s="53">
        <v>3.15</v>
      </c>
      <c r="E235" s="53">
        <v>0.35</v>
      </c>
      <c r="F235" s="53">
        <v>0.55000000000000004</v>
      </c>
      <c r="G235" s="55">
        <v>1109.6204603092058</v>
      </c>
    </row>
    <row r="236" spans="1:7" x14ac:dyDescent="0.2">
      <c r="A236" s="54">
        <v>42736</v>
      </c>
      <c r="B236" s="53">
        <v>2597</v>
      </c>
      <c r="C236" s="52">
        <v>2.6436398123678124</v>
      </c>
      <c r="D236" s="53">
        <v>4.3</v>
      </c>
      <c r="E236" s="53">
        <v>0.72</v>
      </c>
      <c r="F236" s="53">
        <v>0.84</v>
      </c>
      <c r="G236" s="55">
        <v>1435.5377434299494</v>
      </c>
    </row>
    <row r="237" spans="1:7" x14ac:dyDescent="0.2">
      <c r="A237" s="54">
        <v>42736</v>
      </c>
      <c r="B237" s="53">
        <v>21292</v>
      </c>
      <c r="C237" s="52">
        <v>2.0503993937925107</v>
      </c>
      <c r="D237" s="53">
        <v>3.56</v>
      </c>
      <c r="E237" s="53">
        <v>0.37</v>
      </c>
      <c r="F237" s="53">
        <v>0.56999999999999995</v>
      </c>
      <c r="G237" s="55">
        <v>1108.3713569943013</v>
      </c>
    </row>
    <row r="238" spans="1:7" x14ac:dyDescent="0.2">
      <c r="A238" s="54">
        <v>42736</v>
      </c>
      <c r="B238" s="53">
        <v>7537512</v>
      </c>
      <c r="D238" s="53">
        <v>4.22</v>
      </c>
      <c r="E238" s="53"/>
      <c r="F238" s="53">
        <v>0.4</v>
      </c>
      <c r="G238" s="55"/>
    </row>
    <row r="239" spans="1:7" x14ac:dyDescent="0.2">
      <c r="A239" s="54">
        <v>42736</v>
      </c>
      <c r="B239" s="53">
        <v>11412</v>
      </c>
      <c r="C239" s="52">
        <v>2.063521292431528</v>
      </c>
      <c r="D239" s="53">
        <v>3.4</v>
      </c>
      <c r="E239" s="53">
        <v>0.35</v>
      </c>
      <c r="F239" s="53">
        <v>0.55000000000000004</v>
      </c>
      <c r="G239" s="55">
        <v>1084.8034043420023</v>
      </c>
    </row>
    <row r="240" spans="1:7" x14ac:dyDescent="0.2">
      <c r="A240" s="54">
        <v>42737</v>
      </c>
      <c r="B240" s="53">
        <v>457238</v>
      </c>
      <c r="C240" s="52">
        <v>2.524281437758332</v>
      </c>
      <c r="D240" s="53">
        <v>3.36</v>
      </c>
      <c r="E240" s="53">
        <v>0.59</v>
      </c>
      <c r="F240" s="53">
        <v>0.75</v>
      </c>
      <c r="G240" s="55">
        <v>1401.2587553111127</v>
      </c>
    </row>
    <row r="241" spans="1:7" x14ac:dyDescent="0.2">
      <c r="A241" s="54">
        <v>42737</v>
      </c>
      <c r="B241" s="53">
        <v>7391195</v>
      </c>
      <c r="D241" s="53">
        <v>3.79</v>
      </c>
      <c r="E241" s="53"/>
      <c r="F241" s="53">
        <v>0.3</v>
      </c>
      <c r="G241" s="55"/>
    </row>
    <row r="242" spans="1:7" x14ac:dyDescent="0.2">
      <c r="A242" s="54">
        <v>42737</v>
      </c>
      <c r="B242" s="53">
        <v>5360</v>
      </c>
      <c r="C242" s="52">
        <v>2.0830777520845825</v>
      </c>
      <c r="D242" s="53">
        <v>3.08</v>
      </c>
      <c r="E242" s="53">
        <v>0.37</v>
      </c>
      <c r="F242" s="53">
        <v>0.56999999999999995</v>
      </c>
      <c r="G242" s="55">
        <v>1086.9212773327297</v>
      </c>
    </row>
    <row r="243" spans="1:7" x14ac:dyDescent="0.2">
      <c r="A243" s="54">
        <v>42737</v>
      </c>
      <c r="B243" s="53">
        <v>8493</v>
      </c>
      <c r="C243" s="52">
        <v>2.0673105849995141</v>
      </c>
      <c r="D243" s="53">
        <v>2.73</v>
      </c>
      <c r="E243" s="53">
        <v>0.37</v>
      </c>
      <c r="F243" s="53">
        <v>0.56999999999999995</v>
      </c>
      <c r="G243" s="55">
        <v>1082.6149479503483</v>
      </c>
    </row>
    <row r="244" spans="1:7" x14ac:dyDescent="0.2">
      <c r="A244" s="54">
        <v>42737</v>
      </c>
      <c r="B244" s="53">
        <v>192275</v>
      </c>
      <c r="C244" s="52">
        <v>2.4379018028196606</v>
      </c>
      <c r="D244" s="53">
        <v>3.85</v>
      </c>
      <c r="E244" s="53">
        <v>0.35</v>
      </c>
      <c r="F244" s="53">
        <v>0.55000000000000004</v>
      </c>
      <c r="G244" s="55">
        <v>1342.0954055850334</v>
      </c>
    </row>
    <row r="245" spans="1:7" x14ac:dyDescent="0.2">
      <c r="A245" s="54">
        <v>42738</v>
      </c>
      <c r="B245" s="53">
        <v>10407</v>
      </c>
      <c r="C245" s="52">
        <v>2.1412051598521011</v>
      </c>
      <c r="D245" s="53">
        <v>3.4</v>
      </c>
      <c r="E245" s="53">
        <v>0.57999999999999996</v>
      </c>
      <c r="F245" s="53">
        <v>0.78</v>
      </c>
      <c r="G245" s="55">
        <v>1176.2447464403585</v>
      </c>
    </row>
    <row r="246" spans="1:7" x14ac:dyDescent="0.2">
      <c r="A246" s="54">
        <v>42738</v>
      </c>
      <c r="B246" s="53">
        <v>7424184</v>
      </c>
      <c r="D246" s="53">
        <v>3.71</v>
      </c>
      <c r="E246" s="53"/>
      <c r="F246" s="53">
        <v>0.38</v>
      </c>
      <c r="G246" s="55"/>
    </row>
    <row r="247" spans="1:7" x14ac:dyDescent="0.2">
      <c r="A247" s="54">
        <v>42738</v>
      </c>
      <c r="B247" s="53">
        <v>17842</v>
      </c>
      <c r="C247" s="52">
        <v>2.1104895388852181</v>
      </c>
      <c r="D247" s="53">
        <v>2.67</v>
      </c>
      <c r="E247" s="53">
        <v>0.35</v>
      </c>
      <c r="F247" s="53">
        <v>0.55000000000000004</v>
      </c>
      <c r="G247" s="55">
        <v>1090.741021930301</v>
      </c>
    </row>
    <row r="248" spans="1:7" x14ac:dyDescent="0.2">
      <c r="A248" s="54">
        <v>42738</v>
      </c>
      <c r="B248" s="53">
        <v>571241</v>
      </c>
      <c r="C248" s="52">
        <v>2.0779131595147655</v>
      </c>
      <c r="D248" s="53">
        <v>3.67</v>
      </c>
      <c r="E248" s="53">
        <v>0.35</v>
      </c>
      <c r="F248" s="53">
        <v>0.55000000000000004</v>
      </c>
      <c r="G248" s="55">
        <v>1073.8695937375919</v>
      </c>
    </row>
    <row r="249" spans="1:7" x14ac:dyDescent="0.2">
      <c r="A249" s="54">
        <v>42738</v>
      </c>
      <c r="B249" s="53">
        <v>14079</v>
      </c>
      <c r="C249" s="52">
        <v>2.0649882334751903</v>
      </c>
      <c r="D249" s="53">
        <v>3.25</v>
      </c>
      <c r="E249" s="53">
        <v>0.36</v>
      </c>
      <c r="F249" s="53">
        <v>0.56000000000000005</v>
      </c>
      <c r="G249" s="55">
        <v>1084.5795951178452</v>
      </c>
    </row>
    <row r="250" spans="1:7" x14ac:dyDescent="0.2">
      <c r="A250" s="54">
        <v>42738</v>
      </c>
      <c r="B250" s="53">
        <v>3841</v>
      </c>
      <c r="C250" s="52">
        <v>2.5736238821257569</v>
      </c>
      <c r="D250" s="53">
        <v>3.85</v>
      </c>
      <c r="E250" s="53">
        <v>0.59</v>
      </c>
      <c r="F250" s="53">
        <v>0.75</v>
      </c>
      <c r="G250" s="55">
        <v>1412.61140528447</v>
      </c>
    </row>
    <row r="251" spans="1:7" x14ac:dyDescent="0.2">
      <c r="A251" s="54">
        <v>42739</v>
      </c>
      <c r="B251" s="53">
        <v>4407</v>
      </c>
      <c r="C251" s="52">
        <v>2.100105583794778</v>
      </c>
      <c r="D251" s="53">
        <v>3.85</v>
      </c>
      <c r="E251" s="53">
        <v>0.33999999999999997</v>
      </c>
      <c r="F251" s="53">
        <v>0.54</v>
      </c>
      <c r="G251" s="55">
        <v>971.95442651151109</v>
      </c>
    </row>
    <row r="252" spans="1:7" x14ac:dyDescent="0.2">
      <c r="A252" s="54">
        <v>42740</v>
      </c>
      <c r="B252" s="53">
        <v>6906498</v>
      </c>
      <c r="D252" s="53">
        <v>3.45</v>
      </c>
      <c r="E252" s="53"/>
      <c r="F252" s="53">
        <v>0.34</v>
      </c>
      <c r="G252" s="55"/>
    </row>
    <row r="253" spans="1:7" x14ac:dyDescent="0.2">
      <c r="A253" s="54">
        <v>42740</v>
      </c>
      <c r="B253" s="53">
        <v>7427367</v>
      </c>
      <c r="D253" s="53">
        <v>3.68</v>
      </c>
      <c r="E253" s="53"/>
      <c r="F253" s="53">
        <v>0.31</v>
      </c>
      <c r="G253" s="55"/>
    </row>
    <row r="254" spans="1:7" x14ac:dyDescent="0.2">
      <c r="A254" s="54">
        <v>42740</v>
      </c>
      <c r="B254" s="53">
        <v>3521550</v>
      </c>
      <c r="C254" s="52">
        <v>2.9372620899485207</v>
      </c>
      <c r="D254" s="53">
        <v>3.87</v>
      </c>
      <c r="E254" s="53">
        <v>0.35</v>
      </c>
      <c r="F254" s="53">
        <v>0.55000000000000004</v>
      </c>
      <c r="G254" s="55">
        <v>1263.2004635897179</v>
      </c>
    </row>
    <row r="255" spans="1:7" x14ac:dyDescent="0.2">
      <c r="A255" s="54">
        <v>42741</v>
      </c>
      <c r="B255" s="53">
        <v>8797</v>
      </c>
      <c r="C255" s="52">
        <v>2.4230471045179716</v>
      </c>
      <c r="D255" s="53">
        <v>3.3</v>
      </c>
      <c r="E255" s="53">
        <v>0.36</v>
      </c>
      <c r="F255" s="53">
        <v>0.56000000000000005</v>
      </c>
      <c r="G255" s="55">
        <v>1386.6232440980136</v>
      </c>
    </row>
    <row r="256" spans="1:7" x14ac:dyDescent="0.2">
      <c r="A256" s="54">
        <v>42742</v>
      </c>
      <c r="B256" s="53">
        <v>17228</v>
      </c>
      <c r="C256" s="52">
        <v>2.0584533564996712</v>
      </c>
      <c r="D256" s="53">
        <v>3.48</v>
      </c>
      <c r="E256" s="53">
        <v>0.35</v>
      </c>
      <c r="F256" s="53">
        <v>0.55000000000000004</v>
      </c>
      <c r="G256" s="55">
        <v>1079.457253259101</v>
      </c>
    </row>
    <row r="257" spans="1:7" x14ac:dyDescent="0.2">
      <c r="A257" s="54">
        <v>42742</v>
      </c>
      <c r="B257" s="53">
        <v>72333111</v>
      </c>
      <c r="D257" s="53">
        <v>3.38</v>
      </c>
      <c r="E257" s="53"/>
      <c r="F257" s="53">
        <v>0.36</v>
      </c>
      <c r="G257" s="55"/>
    </row>
    <row r="258" spans="1:7" x14ac:dyDescent="0.2">
      <c r="A258" s="54">
        <v>42743</v>
      </c>
      <c r="B258" s="53">
        <v>8108</v>
      </c>
      <c r="C258" s="52">
        <v>2.9303777877958295</v>
      </c>
      <c r="D258" s="53">
        <v>3.8</v>
      </c>
      <c r="E258" s="53">
        <v>0.59</v>
      </c>
      <c r="F258" s="53">
        <v>0.79</v>
      </c>
      <c r="G258" s="55">
        <v>1541.0051760126807</v>
      </c>
    </row>
    <row r="259" spans="1:7" x14ac:dyDescent="0.2">
      <c r="A259" s="54">
        <v>42743</v>
      </c>
      <c r="B259" s="53">
        <v>3257756</v>
      </c>
      <c r="C259" s="52">
        <v>3.5843862826928907</v>
      </c>
      <c r="D259" s="53">
        <v>4.3</v>
      </c>
      <c r="E259" s="53">
        <v>0.73</v>
      </c>
      <c r="F259" s="53">
        <v>0.9</v>
      </c>
      <c r="G259" s="55">
        <v>1703.1305742937259</v>
      </c>
    </row>
    <row r="260" spans="1:7" x14ac:dyDescent="0.2">
      <c r="A260" s="54">
        <v>42743</v>
      </c>
      <c r="B260" s="53">
        <v>7233131</v>
      </c>
      <c r="D260" s="53">
        <v>3.76</v>
      </c>
      <c r="E260" s="53"/>
      <c r="F260" s="53">
        <v>0.41</v>
      </c>
      <c r="G260" s="55"/>
    </row>
    <row r="261" spans="1:7" x14ac:dyDescent="0.2">
      <c r="A261" s="54">
        <v>42743</v>
      </c>
      <c r="B261" s="53">
        <v>7576279</v>
      </c>
      <c r="D261" s="53">
        <v>3.16</v>
      </c>
      <c r="E261" s="53"/>
      <c r="F261" s="53">
        <v>0.4</v>
      </c>
      <c r="G261" s="55"/>
    </row>
    <row r="262" spans="1:7" x14ac:dyDescent="0.2">
      <c r="A262" s="54">
        <v>42743</v>
      </c>
      <c r="B262" s="53">
        <v>7137066</v>
      </c>
      <c r="D262" s="53">
        <v>3.55</v>
      </c>
      <c r="E262" s="53"/>
      <c r="F262" s="53">
        <v>0.37</v>
      </c>
      <c r="G262" s="55"/>
    </row>
    <row r="263" spans="1:7" x14ac:dyDescent="0.2">
      <c r="A263" s="54">
        <v>42743</v>
      </c>
      <c r="B263" s="53">
        <v>7296686</v>
      </c>
      <c r="D263" s="53">
        <v>3.85</v>
      </c>
      <c r="E263" s="53"/>
      <c r="F263" s="53">
        <v>0.41</v>
      </c>
      <c r="G263" s="55"/>
    </row>
    <row r="264" spans="1:7" x14ac:dyDescent="0.2">
      <c r="A264" s="54">
        <v>42743</v>
      </c>
      <c r="B264" s="53">
        <v>3805982</v>
      </c>
      <c r="C264" s="52">
        <v>3.1367365587700338</v>
      </c>
      <c r="D264" s="53">
        <v>3.87</v>
      </c>
      <c r="E264" s="53">
        <v>0.36</v>
      </c>
      <c r="F264" s="53">
        <v>0.56000000000000005</v>
      </c>
      <c r="G264" s="55">
        <v>874.96930626808239</v>
      </c>
    </row>
    <row r="265" spans="1:7" x14ac:dyDescent="0.2">
      <c r="A265" s="54">
        <v>42743</v>
      </c>
      <c r="B265" s="53">
        <v>3597082</v>
      </c>
      <c r="C265" s="52">
        <v>3.5186727715428749</v>
      </c>
      <c r="D265" s="53">
        <v>4.45</v>
      </c>
      <c r="E265" s="53">
        <v>0.74</v>
      </c>
      <c r="F265" s="53">
        <v>0.9</v>
      </c>
      <c r="G265" s="55">
        <v>1853.0851273120038</v>
      </c>
    </row>
    <row r="266" spans="1:7" x14ac:dyDescent="0.2">
      <c r="A266" s="54">
        <v>42743</v>
      </c>
      <c r="B266" s="53">
        <v>2605</v>
      </c>
      <c r="C266" s="52">
        <v>3.4499232215557187</v>
      </c>
      <c r="D266" s="53">
        <v>4.29</v>
      </c>
      <c r="E266" s="53">
        <v>0.72</v>
      </c>
      <c r="F266" s="53">
        <v>0.88</v>
      </c>
      <c r="G266" s="55">
        <v>1771.1594070919962</v>
      </c>
    </row>
    <row r="267" spans="1:7" x14ac:dyDescent="0.2">
      <c r="A267" s="54">
        <v>42744</v>
      </c>
      <c r="B267" s="53">
        <v>7535917</v>
      </c>
      <c r="D267" s="53">
        <v>3.64</v>
      </c>
      <c r="E267" s="53"/>
      <c r="F267" s="53">
        <v>0.4</v>
      </c>
      <c r="G267" s="55"/>
    </row>
    <row r="268" spans="1:7" x14ac:dyDescent="0.2">
      <c r="A268" s="54">
        <v>42744</v>
      </c>
      <c r="B268" s="53">
        <v>7657695</v>
      </c>
      <c r="D268" s="53">
        <v>3.81</v>
      </c>
      <c r="E268" s="53"/>
      <c r="F268" s="53">
        <v>0.4</v>
      </c>
      <c r="G268" s="55"/>
    </row>
    <row r="269" spans="1:7" x14ac:dyDescent="0.2">
      <c r="A269" s="54">
        <v>42744</v>
      </c>
      <c r="B269" s="53">
        <v>14573</v>
      </c>
      <c r="C269" s="52">
        <v>2.6448463831731854</v>
      </c>
      <c r="D269" s="53">
        <v>3.37</v>
      </c>
      <c r="E269" s="53">
        <v>0.72</v>
      </c>
      <c r="F269" s="53">
        <v>0.88</v>
      </c>
      <c r="G269" s="55">
        <v>1340.7141946526074</v>
      </c>
    </row>
    <row r="270" spans="1:7" x14ac:dyDescent="0.2">
      <c r="A270" s="54">
        <v>42745</v>
      </c>
      <c r="B270" s="53">
        <v>18056</v>
      </c>
      <c r="C270" s="52">
        <v>2.0586009923052671</v>
      </c>
      <c r="D270" s="53">
        <v>3.8</v>
      </c>
      <c r="E270" s="53">
        <v>0.35</v>
      </c>
      <c r="F270" s="53">
        <v>0.55000000000000004</v>
      </c>
      <c r="G270" s="55">
        <v>1083.8358155058756</v>
      </c>
    </row>
    <row r="271" spans="1:7" x14ac:dyDescent="0.2">
      <c r="A271" s="54">
        <v>42745</v>
      </c>
      <c r="B271" s="53">
        <v>43</v>
      </c>
      <c r="C271" s="52">
        <v>2.142874739919749</v>
      </c>
      <c r="D271" s="53">
        <v>3.18</v>
      </c>
      <c r="E271" s="53">
        <v>0.6</v>
      </c>
      <c r="F271" s="53">
        <v>0.8</v>
      </c>
      <c r="G271" s="55">
        <v>1173.832510704178</v>
      </c>
    </row>
    <row r="272" spans="1:7" x14ac:dyDescent="0.2">
      <c r="A272" s="54">
        <v>42745</v>
      </c>
      <c r="B272" s="53">
        <v>81644</v>
      </c>
      <c r="C272" s="52">
        <v>2.5460078954194429</v>
      </c>
      <c r="D272" s="53">
        <v>3.61</v>
      </c>
      <c r="E272" s="53">
        <v>0.59</v>
      </c>
      <c r="F272" s="53">
        <v>0.77</v>
      </c>
      <c r="G272" s="55">
        <v>1363.3304885992941</v>
      </c>
    </row>
    <row r="273" spans="1:7" x14ac:dyDescent="0.2">
      <c r="A273" s="54">
        <v>42746</v>
      </c>
      <c r="B273" s="53">
        <v>6239020</v>
      </c>
      <c r="D273" s="53">
        <v>4.32</v>
      </c>
      <c r="E273" s="53"/>
      <c r="F273" s="53">
        <v>0.4</v>
      </c>
      <c r="G273" s="55"/>
    </row>
    <row r="274" spans="1:7" x14ac:dyDescent="0.2">
      <c r="A274" s="54">
        <v>42746</v>
      </c>
      <c r="B274" s="53">
        <v>9644</v>
      </c>
      <c r="C274" s="52">
        <v>3.6703935183918812</v>
      </c>
      <c r="D274" s="53">
        <v>3.87</v>
      </c>
      <c r="E274" s="53">
        <v>0.28999999999999998</v>
      </c>
      <c r="F274" s="53">
        <v>0.49</v>
      </c>
      <c r="G274" s="55">
        <v>536.62398300873394</v>
      </c>
    </row>
    <row r="275" spans="1:7" x14ac:dyDescent="0.2">
      <c r="A275" s="54">
        <v>42746</v>
      </c>
      <c r="B275" s="53">
        <v>2615</v>
      </c>
      <c r="C275" s="52">
        <v>2.9001292531589624</v>
      </c>
      <c r="D275" s="53">
        <v>3.76</v>
      </c>
      <c r="E275" s="53">
        <v>0.59</v>
      </c>
      <c r="F275" s="53">
        <v>0.76</v>
      </c>
      <c r="G275" s="55">
        <v>1625.4757506279277</v>
      </c>
    </row>
    <row r="276" spans="1:7" x14ac:dyDescent="0.2">
      <c r="A276" s="54">
        <v>42746</v>
      </c>
      <c r="B276" s="53">
        <v>17617</v>
      </c>
      <c r="C276" s="52">
        <v>3.0526264227738307</v>
      </c>
      <c r="D276" s="53">
        <v>4.08</v>
      </c>
      <c r="E276" s="53">
        <v>0.73</v>
      </c>
      <c r="F276" s="53">
        <v>0.9</v>
      </c>
      <c r="G276" s="55">
        <v>1599.0730866624158</v>
      </c>
    </row>
    <row r="277" spans="1:7" x14ac:dyDescent="0.2">
      <c r="A277" s="54">
        <v>42746</v>
      </c>
      <c r="B277" s="53">
        <v>168863</v>
      </c>
      <c r="C277" s="52">
        <v>2.0534539192739372</v>
      </c>
      <c r="D277" s="53">
        <v>3.23</v>
      </c>
      <c r="E277" s="53">
        <v>0.33999999999999997</v>
      </c>
      <c r="F277" s="53">
        <v>0.52</v>
      </c>
      <c r="G277" s="55">
        <v>1085.409581541566</v>
      </c>
    </row>
    <row r="278" spans="1:7" x14ac:dyDescent="0.2">
      <c r="A278" s="54">
        <v>42746</v>
      </c>
      <c r="B278" s="53">
        <v>439939</v>
      </c>
      <c r="C278" s="52">
        <v>2.1075039777868056</v>
      </c>
      <c r="D278" s="53">
        <v>3.44</v>
      </c>
      <c r="E278" s="53">
        <v>0.37</v>
      </c>
      <c r="F278" s="53">
        <v>0.56000000000000005</v>
      </c>
      <c r="G278" s="55">
        <v>975.59108836703911</v>
      </c>
    </row>
    <row r="279" spans="1:7" x14ac:dyDescent="0.2">
      <c r="A279" s="54">
        <v>42747</v>
      </c>
      <c r="B279" s="53">
        <v>152575</v>
      </c>
      <c r="C279" s="52">
        <v>2.4794197786224661</v>
      </c>
      <c r="D279" s="53">
        <v>3.7</v>
      </c>
      <c r="E279" s="53">
        <v>0.33999999999999997</v>
      </c>
      <c r="F279" s="53">
        <v>0.52</v>
      </c>
      <c r="G279" s="55">
        <v>1202.8995163757356</v>
      </c>
    </row>
    <row r="280" spans="1:7" x14ac:dyDescent="0.2">
      <c r="A280" s="54">
        <v>42747</v>
      </c>
      <c r="B280" s="53">
        <v>94401</v>
      </c>
      <c r="C280" s="52">
        <v>3.7289850201449384</v>
      </c>
      <c r="D280" s="53">
        <v>4.55</v>
      </c>
      <c r="E280" s="53">
        <v>0.73</v>
      </c>
      <c r="F280" s="53">
        <v>0.91</v>
      </c>
      <c r="G280" s="55">
        <v>2009.1540990610747</v>
      </c>
    </row>
    <row r="281" spans="1:7" x14ac:dyDescent="0.2">
      <c r="A281" s="54">
        <v>42747</v>
      </c>
      <c r="B281" s="53">
        <v>5962575</v>
      </c>
      <c r="D281" s="53">
        <v>4.3</v>
      </c>
      <c r="E281" s="53"/>
      <c r="F281" s="53">
        <v>0.42</v>
      </c>
      <c r="G281" s="55"/>
    </row>
    <row r="282" spans="1:7" x14ac:dyDescent="0.2">
      <c r="A282" s="54">
        <v>42747</v>
      </c>
      <c r="B282" s="53">
        <v>516879</v>
      </c>
      <c r="C282" s="52">
        <v>2.0672498097169938</v>
      </c>
      <c r="D282" s="53">
        <v>3.05</v>
      </c>
      <c r="E282" s="53">
        <v>0.33999999999999997</v>
      </c>
      <c r="F282" s="53">
        <v>0.51</v>
      </c>
      <c r="G282" s="55">
        <v>1087.2431850090456</v>
      </c>
    </row>
    <row r="283" spans="1:7" x14ac:dyDescent="0.2">
      <c r="A283" s="54">
        <v>42748</v>
      </c>
      <c r="B283" s="53">
        <v>3337620</v>
      </c>
      <c r="C283" s="52">
        <v>3.5619871642747079</v>
      </c>
      <c r="D283" s="53">
        <v>4.47</v>
      </c>
      <c r="E283" s="53">
        <v>0.62</v>
      </c>
      <c r="F283" s="53">
        <v>0.82</v>
      </c>
      <c r="G283" s="55">
        <v>1423.2223840011702</v>
      </c>
    </row>
    <row r="284" spans="1:7" x14ac:dyDescent="0.2">
      <c r="A284" s="54">
        <v>42748</v>
      </c>
      <c r="B284" s="53">
        <v>3334296</v>
      </c>
      <c r="C284" s="52">
        <v>2.5797010196834718</v>
      </c>
      <c r="D284" s="53">
        <v>3.2</v>
      </c>
      <c r="E284" s="53">
        <v>0.6</v>
      </c>
      <c r="F284" s="53">
        <v>0.74</v>
      </c>
      <c r="G284" s="55">
        <v>1392.6931646151197</v>
      </c>
    </row>
    <row r="285" spans="1:7" x14ac:dyDescent="0.2">
      <c r="A285" s="54">
        <v>42748</v>
      </c>
      <c r="B285" s="53">
        <v>1064977</v>
      </c>
      <c r="C285" s="52">
        <v>3.5075447585521027</v>
      </c>
      <c r="D285" s="53">
        <v>4.3899999999999997</v>
      </c>
      <c r="E285" s="53">
        <v>0.74</v>
      </c>
      <c r="F285" s="53">
        <v>0.91</v>
      </c>
      <c r="G285" s="55">
        <v>1918.1035409353178</v>
      </c>
    </row>
    <row r="286" spans="1:7" x14ac:dyDescent="0.2">
      <c r="A286" s="54">
        <v>42749</v>
      </c>
      <c r="B286" s="53">
        <v>3824816</v>
      </c>
      <c r="C286" s="52">
        <v>2.1267843312135706</v>
      </c>
      <c r="D286" s="53">
        <v>3.33</v>
      </c>
      <c r="E286" s="53">
        <v>0.36</v>
      </c>
      <c r="F286" s="53">
        <v>0.49</v>
      </c>
      <c r="G286" s="55">
        <v>955.14105723446289</v>
      </c>
    </row>
    <row r="287" spans="1:7" x14ac:dyDescent="0.2">
      <c r="A287" s="54">
        <v>42749</v>
      </c>
      <c r="B287" s="53">
        <v>78431</v>
      </c>
      <c r="C287" s="52">
        <v>2.6404073707978197</v>
      </c>
      <c r="D287" s="53">
        <v>3.75</v>
      </c>
      <c r="E287" s="53">
        <v>0.72</v>
      </c>
      <c r="F287" s="53">
        <v>0.83</v>
      </c>
      <c r="G287" s="55">
        <v>1397.1751295944528</v>
      </c>
    </row>
    <row r="288" spans="1:7" x14ac:dyDescent="0.2">
      <c r="A288" s="54">
        <v>42749</v>
      </c>
      <c r="B288" s="53">
        <v>4311613</v>
      </c>
      <c r="C288" s="52">
        <v>3.3349130857882328</v>
      </c>
      <c r="D288" s="53">
        <v>4.5</v>
      </c>
      <c r="E288" s="53">
        <v>0.61</v>
      </c>
      <c r="F288" s="53">
        <v>0.81</v>
      </c>
      <c r="G288" s="55">
        <v>1749.2445284398987</v>
      </c>
    </row>
    <row r="289" spans="1:7" x14ac:dyDescent="0.2">
      <c r="A289" s="54">
        <v>42750</v>
      </c>
      <c r="B289" s="53">
        <v>23792</v>
      </c>
      <c r="C289" s="52">
        <v>2.1437715043637602</v>
      </c>
      <c r="D289" s="53">
        <v>3.8</v>
      </c>
      <c r="E289" s="53">
        <v>0.65</v>
      </c>
      <c r="F289" s="53">
        <v>0.7</v>
      </c>
      <c r="G289" s="55">
        <v>1142.7492548572893</v>
      </c>
    </row>
    <row r="290" spans="1:7" x14ac:dyDescent="0.2">
      <c r="A290" s="54">
        <v>42750</v>
      </c>
      <c r="B290" s="53">
        <v>634014</v>
      </c>
      <c r="C290" s="52">
        <v>2.1436282439768304</v>
      </c>
      <c r="D290" s="53">
        <v>3.15</v>
      </c>
      <c r="E290" s="53">
        <v>0.61</v>
      </c>
      <c r="F290" s="53">
        <v>0.8</v>
      </c>
      <c r="G290" s="55">
        <v>1121.3640668464382</v>
      </c>
    </row>
    <row r="291" spans="1:7" x14ac:dyDescent="0.2">
      <c r="A291" s="54">
        <v>42750</v>
      </c>
      <c r="B291" s="53">
        <v>37284</v>
      </c>
      <c r="C291" s="52">
        <v>2.5076593148218684</v>
      </c>
      <c r="D291" s="53">
        <v>3.9</v>
      </c>
      <c r="E291" s="53">
        <v>0.37</v>
      </c>
      <c r="F291" s="53">
        <v>0.55000000000000004</v>
      </c>
      <c r="G291" s="55">
        <v>1211.5051699337869</v>
      </c>
    </row>
    <row r="292" spans="1:7" x14ac:dyDescent="0.2">
      <c r="A292" s="54">
        <v>42750</v>
      </c>
      <c r="B292" s="53">
        <v>5928944</v>
      </c>
      <c r="D292" s="53">
        <v>4.25</v>
      </c>
      <c r="E292" s="53"/>
      <c r="F292" s="53">
        <v>0.42</v>
      </c>
      <c r="G292" s="55"/>
    </row>
    <row r="293" spans="1:7" x14ac:dyDescent="0.2">
      <c r="A293" s="54">
        <v>42750</v>
      </c>
      <c r="B293" s="53">
        <v>4996952</v>
      </c>
      <c r="C293" s="52">
        <v>3.0475402792203008</v>
      </c>
      <c r="D293" s="53">
        <v>4.13</v>
      </c>
      <c r="E293" s="53">
        <v>0.35</v>
      </c>
      <c r="F293" s="53">
        <v>0.53</v>
      </c>
      <c r="G293" s="55">
        <v>1094.4926924259303</v>
      </c>
    </row>
    <row r="294" spans="1:7" x14ac:dyDescent="0.2">
      <c r="A294" s="54">
        <v>42750</v>
      </c>
      <c r="B294" s="53">
        <v>2957197</v>
      </c>
      <c r="C294" s="52">
        <v>5.0676190545199411</v>
      </c>
      <c r="D294" s="53">
        <v>5.07</v>
      </c>
      <c r="E294" s="53">
        <v>0.88</v>
      </c>
      <c r="F294" s="53">
        <v>0.92</v>
      </c>
      <c r="G294" s="55">
        <v>1532.2856067933128</v>
      </c>
    </row>
    <row r="295" spans="1:7" x14ac:dyDescent="0.2">
      <c r="A295" s="54">
        <v>42751</v>
      </c>
      <c r="B295" s="53">
        <v>8590</v>
      </c>
      <c r="C295" s="52">
        <v>2.1952760891682068</v>
      </c>
      <c r="D295" s="53">
        <v>3.4</v>
      </c>
      <c r="E295" s="53">
        <v>0.7</v>
      </c>
      <c r="F295" s="53">
        <v>0.86</v>
      </c>
      <c r="G295" s="55">
        <v>1151.503493164867</v>
      </c>
    </row>
    <row r="296" spans="1:7" x14ac:dyDescent="0.2">
      <c r="A296" s="54">
        <v>42751</v>
      </c>
      <c r="B296" s="53">
        <v>18078</v>
      </c>
      <c r="C296" s="52">
        <v>4.4686694646582978</v>
      </c>
      <c r="D296" s="53">
        <v>5</v>
      </c>
      <c r="E296" s="53">
        <v>0.73</v>
      </c>
      <c r="F296" s="53">
        <v>0.91</v>
      </c>
      <c r="G296" s="55">
        <v>1700.6563078022944</v>
      </c>
    </row>
    <row r="297" spans="1:7" x14ac:dyDescent="0.2">
      <c r="A297" s="54">
        <v>42751</v>
      </c>
      <c r="B297" s="53">
        <v>14719</v>
      </c>
      <c r="C297" s="52">
        <v>2.6283264493207379</v>
      </c>
      <c r="D297" s="53">
        <v>3.9</v>
      </c>
      <c r="E297" s="53">
        <v>0.72</v>
      </c>
      <c r="F297" s="53">
        <v>0.87</v>
      </c>
      <c r="G297" s="55">
        <v>1329.6922509660437</v>
      </c>
    </row>
    <row r="298" spans="1:7" x14ac:dyDescent="0.2">
      <c r="A298" s="54">
        <v>42751</v>
      </c>
      <c r="B298" s="53">
        <v>6605218</v>
      </c>
      <c r="C298" s="52">
        <v>3.0155618235929871</v>
      </c>
      <c r="D298" s="53">
        <v>3.8</v>
      </c>
      <c r="E298" s="53">
        <v>0.32999999999999996</v>
      </c>
      <c r="F298" s="53">
        <v>0.52</v>
      </c>
      <c r="G298" s="55">
        <v>1159.5560203393461</v>
      </c>
    </row>
    <row r="299" spans="1:7" x14ac:dyDescent="0.2">
      <c r="A299" s="54">
        <v>42751</v>
      </c>
      <c r="B299" s="53">
        <v>6184495</v>
      </c>
      <c r="D299" s="53">
        <v>3.75</v>
      </c>
      <c r="E299" s="53"/>
      <c r="F299" s="53">
        <v>0.4</v>
      </c>
      <c r="G299" s="55"/>
    </row>
    <row r="300" spans="1:7" x14ac:dyDescent="0.2">
      <c r="A300" s="54">
        <v>42751</v>
      </c>
      <c r="B300" s="53">
        <v>661816</v>
      </c>
      <c r="C300" s="52">
        <v>2.0610891785490351</v>
      </c>
      <c r="D300" s="53">
        <v>3.49</v>
      </c>
      <c r="E300" s="53">
        <v>0.35</v>
      </c>
      <c r="F300" s="53">
        <v>0.52</v>
      </c>
      <c r="G300" s="55">
        <v>1087.1031300272562</v>
      </c>
    </row>
    <row r="301" spans="1:7" x14ac:dyDescent="0.2">
      <c r="A301" s="54">
        <v>42752</v>
      </c>
      <c r="B301" s="53">
        <v>6218893</v>
      </c>
      <c r="D301" s="53">
        <v>3.88</v>
      </c>
      <c r="E301" s="53"/>
      <c r="F301" s="53">
        <v>0.42</v>
      </c>
      <c r="G301" s="55"/>
    </row>
    <row r="302" spans="1:7" x14ac:dyDescent="0.2">
      <c r="A302" s="54">
        <v>42752</v>
      </c>
      <c r="B302" s="53">
        <v>10004</v>
      </c>
      <c r="C302" s="52">
        <v>2.0693693243356237</v>
      </c>
      <c r="D302" s="53">
        <v>3.3</v>
      </c>
      <c r="E302" s="53">
        <v>0.36</v>
      </c>
      <c r="F302" s="53">
        <v>0.51</v>
      </c>
      <c r="G302" s="55">
        <v>1095.6928345601368</v>
      </c>
    </row>
    <row r="303" spans="1:7" x14ac:dyDescent="0.2">
      <c r="A303" s="54">
        <v>42752</v>
      </c>
      <c r="B303" s="53">
        <v>441851</v>
      </c>
      <c r="C303" s="52">
        <v>2.5424628682655461</v>
      </c>
      <c r="D303" s="53">
        <v>3.75</v>
      </c>
      <c r="E303" s="53">
        <v>0.36</v>
      </c>
      <c r="F303" s="53">
        <v>0.61</v>
      </c>
      <c r="G303" s="55">
        <v>1126.7272813114932</v>
      </c>
    </row>
    <row r="304" spans="1:7" x14ac:dyDescent="0.2">
      <c r="A304" s="54">
        <v>42752</v>
      </c>
      <c r="B304" s="53">
        <v>11510</v>
      </c>
      <c r="C304" s="52">
        <v>2.5128922663459714</v>
      </c>
      <c r="D304" s="53">
        <v>3.86</v>
      </c>
      <c r="E304" s="53">
        <v>0.33999999999999997</v>
      </c>
      <c r="F304" s="53">
        <v>0.53</v>
      </c>
      <c r="G304" s="55">
        <v>1209.0626606828262</v>
      </c>
    </row>
    <row r="305" spans="1:7" x14ac:dyDescent="0.2">
      <c r="A305" s="54">
        <v>42753</v>
      </c>
      <c r="B305" s="53">
        <v>39430</v>
      </c>
      <c r="C305" s="52">
        <v>3.3896597956683356</v>
      </c>
      <c r="D305" s="53">
        <v>3.75</v>
      </c>
      <c r="E305" s="53">
        <v>0.6</v>
      </c>
      <c r="F305" s="53">
        <v>0.78</v>
      </c>
      <c r="G305" s="55">
        <v>1772.5691820833129</v>
      </c>
    </row>
    <row r="306" spans="1:7" x14ac:dyDescent="0.2">
      <c r="A306" s="54">
        <v>42753</v>
      </c>
      <c r="B306" s="53">
        <v>6687959</v>
      </c>
      <c r="D306" s="53">
        <v>3.91</v>
      </c>
      <c r="E306" s="53"/>
      <c r="F306" s="53">
        <v>0.4</v>
      </c>
      <c r="G306" s="55"/>
    </row>
    <row r="307" spans="1:7" x14ac:dyDescent="0.2">
      <c r="A307" s="54">
        <v>42753</v>
      </c>
      <c r="B307" s="53">
        <v>847</v>
      </c>
      <c r="C307" s="52">
        <v>3.0389232142160543</v>
      </c>
      <c r="D307" s="53">
        <v>3.95</v>
      </c>
      <c r="E307" s="53">
        <v>0.72</v>
      </c>
      <c r="F307" s="53">
        <v>0.85</v>
      </c>
      <c r="G307" s="55">
        <v>1593.9859554102588</v>
      </c>
    </row>
    <row r="308" spans="1:7" x14ac:dyDescent="0.2">
      <c r="A308" s="54">
        <v>42753</v>
      </c>
      <c r="B308" s="53">
        <v>6789509</v>
      </c>
      <c r="D308" s="53">
        <v>3.9</v>
      </c>
      <c r="E308" s="53"/>
      <c r="F308" s="53">
        <v>0.45</v>
      </c>
      <c r="G308" s="55"/>
    </row>
    <row r="309" spans="1:7" x14ac:dyDescent="0.2">
      <c r="A309" s="54">
        <v>42754</v>
      </c>
      <c r="B309" s="53">
        <v>4362612</v>
      </c>
      <c r="C309" s="52">
        <v>2.0988832707599654</v>
      </c>
      <c r="D309" s="53">
        <v>3.6</v>
      </c>
      <c r="E309" s="53">
        <v>0.35</v>
      </c>
      <c r="F309" s="53">
        <v>0.55000000000000004</v>
      </c>
      <c r="G309" s="55">
        <v>987.02956659604968</v>
      </c>
    </row>
    <row r="310" spans="1:7" x14ac:dyDescent="0.2">
      <c r="A310" s="54">
        <v>42754</v>
      </c>
      <c r="B310" s="53">
        <v>2655</v>
      </c>
      <c r="C310" s="52">
        <v>3.0492932857371224</v>
      </c>
      <c r="D310" s="53">
        <v>3.82</v>
      </c>
      <c r="E310" s="53">
        <v>0.72</v>
      </c>
      <c r="F310" s="53">
        <v>0.88</v>
      </c>
      <c r="G310" s="55">
        <v>1579.1685736006946</v>
      </c>
    </row>
    <row r="311" spans="1:7" x14ac:dyDescent="0.2">
      <c r="A311" s="54">
        <v>42754</v>
      </c>
      <c r="B311" s="53">
        <v>142671</v>
      </c>
      <c r="C311" s="52">
        <v>3.5213136676842547</v>
      </c>
      <c r="D311" s="53">
        <v>3.9</v>
      </c>
      <c r="E311" s="53">
        <v>0.72</v>
      </c>
      <c r="F311" s="53">
        <v>0.91</v>
      </c>
      <c r="G311" s="55">
        <v>1844.1223531376984</v>
      </c>
    </row>
    <row r="312" spans="1:7" x14ac:dyDescent="0.2">
      <c r="A312" s="54">
        <v>42754</v>
      </c>
      <c r="B312" s="53">
        <v>6674471</v>
      </c>
      <c r="D312" s="53">
        <v>3.8</v>
      </c>
      <c r="E312" s="53"/>
      <c r="F312" s="53">
        <v>0.43</v>
      </c>
      <c r="G312" s="55"/>
    </row>
    <row r="313" spans="1:7" x14ac:dyDescent="0.2">
      <c r="A313" s="54">
        <v>42754</v>
      </c>
      <c r="B313" s="53">
        <v>2869529</v>
      </c>
      <c r="C313" s="52">
        <v>2.0636316853208529</v>
      </c>
      <c r="D313" s="53">
        <v>3.35</v>
      </c>
      <c r="E313" s="53">
        <v>0.35</v>
      </c>
      <c r="F313" s="53">
        <v>0.6</v>
      </c>
      <c r="G313" s="55">
        <v>1099.0154978183432</v>
      </c>
    </row>
    <row r="314" spans="1:7" x14ac:dyDescent="0.2">
      <c r="A314" s="54">
        <v>42755</v>
      </c>
      <c r="B314" s="53">
        <v>7012698</v>
      </c>
      <c r="C314" s="52">
        <v>3.605973027591451</v>
      </c>
      <c r="D314" s="53">
        <v>3.85</v>
      </c>
      <c r="E314" s="53">
        <v>0.37</v>
      </c>
      <c r="F314" s="53">
        <v>0.56000000000000005</v>
      </c>
      <c r="G314" s="55">
        <v>547.27443473003996</v>
      </c>
    </row>
    <row r="315" spans="1:7" x14ac:dyDescent="0.2">
      <c r="A315" s="54">
        <v>42755</v>
      </c>
      <c r="B315" s="53">
        <v>6585109</v>
      </c>
      <c r="D315" s="53">
        <v>3.68</v>
      </c>
      <c r="E315" s="53"/>
      <c r="F315" s="53">
        <v>0.44</v>
      </c>
      <c r="G315" s="55"/>
    </row>
    <row r="316" spans="1:7" x14ac:dyDescent="0.2">
      <c r="A316" s="54">
        <v>42755</v>
      </c>
      <c r="B316" s="53">
        <v>6332546</v>
      </c>
      <c r="D316" s="53">
        <v>3.17</v>
      </c>
      <c r="E316" s="53"/>
      <c r="F316" s="53">
        <v>0.33</v>
      </c>
      <c r="G316" s="55"/>
    </row>
    <row r="317" spans="1:7" x14ac:dyDescent="0.2">
      <c r="A317" s="54">
        <v>42755</v>
      </c>
      <c r="B317" s="53">
        <v>2376111</v>
      </c>
      <c r="C317" s="52">
        <v>2.5440181248502944</v>
      </c>
      <c r="D317" s="53">
        <v>3.76</v>
      </c>
      <c r="E317" s="53">
        <v>0.36</v>
      </c>
      <c r="F317" s="53">
        <v>0.56000000000000005</v>
      </c>
      <c r="G317" s="55">
        <v>1116.7536990150936</v>
      </c>
    </row>
    <row r="318" spans="1:7" x14ac:dyDescent="0.2">
      <c r="A318" s="54">
        <v>42755</v>
      </c>
      <c r="B318" s="53">
        <v>270291</v>
      </c>
      <c r="C318" s="52">
        <v>2.1096823718509752</v>
      </c>
      <c r="D318" s="53">
        <v>3.1</v>
      </c>
      <c r="E318" s="53">
        <v>0.33999999999999997</v>
      </c>
      <c r="F318" s="53">
        <v>0.53</v>
      </c>
      <c r="G318" s="55">
        <v>956.11860888118929</v>
      </c>
    </row>
    <row r="319" spans="1:7" x14ac:dyDescent="0.2">
      <c r="A319" s="54">
        <v>42756</v>
      </c>
      <c r="B319" s="53">
        <v>6850784</v>
      </c>
      <c r="D319" s="53">
        <v>3.5</v>
      </c>
      <c r="E319" s="53"/>
      <c r="F319" s="53">
        <v>0.33</v>
      </c>
      <c r="G319" s="55"/>
    </row>
    <row r="320" spans="1:7" x14ac:dyDescent="0.2">
      <c r="A320" s="54">
        <v>42756</v>
      </c>
      <c r="B320" s="53">
        <v>1329522</v>
      </c>
      <c r="C320" s="52">
        <v>2.0614960973194205</v>
      </c>
      <c r="D320" s="53">
        <v>3.22</v>
      </c>
      <c r="E320" s="53">
        <v>0.33999999999999997</v>
      </c>
      <c r="F320" s="53">
        <v>0.55000000000000004</v>
      </c>
      <c r="G320" s="55">
        <v>1095.757742731309</v>
      </c>
    </row>
    <row r="321" spans="1:7" x14ac:dyDescent="0.2">
      <c r="A321" s="54">
        <v>42756</v>
      </c>
      <c r="B321" s="53">
        <v>1641897</v>
      </c>
      <c r="C321" s="52">
        <v>2.4843365672702711</v>
      </c>
      <c r="D321" s="53">
        <v>3.77</v>
      </c>
      <c r="E321" s="53">
        <v>0.33999999999999997</v>
      </c>
      <c r="F321" s="53">
        <v>0.55000000000000004</v>
      </c>
      <c r="G321" s="55">
        <v>1236.4259043240779</v>
      </c>
    </row>
    <row r="322" spans="1:7" x14ac:dyDescent="0.2">
      <c r="A322" s="54">
        <v>42756</v>
      </c>
      <c r="B322" s="53">
        <v>111539</v>
      </c>
      <c r="C322" s="52">
        <v>2.0675674868427039</v>
      </c>
      <c r="D322" s="53">
        <v>3.26</v>
      </c>
      <c r="E322" s="53">
        <v>0.35</v>
      </c>
      <c r="F322" s="53">
        <v>0.52</v>
      </c>
      <c r="G322" s="55">
        <v>1094.3466185296197</v>
      </c>
    </row>
    <row r="323" spans="1:7" x14ac:dyDescent="0.2">
      <c r="A323" s="54">
        <v>42756</v>
      </c>
      <c r="B323" s="53">
        <v>3401629</v>
      </c>
      <c r="C323" s="52">
        <v>2.0627327711953294</v>
      </c>
      <c r="D323" s="53">
        <v>3.23</v>
      </c>
      <c r="E323" s="53">
        <v>0.33999999999999997</v>
      </c>
      <c r="F323" s="53">
        <v>0.54</v>
      </c>
      <c r="G323" s="55">
        <v>1093.4222855849418</v>
      </c>
    </row>
    <row r="324" spans="1:7" x14ac:dyDescent="0.2">
      <c r="A324" s="54">
        <v>42756</v>
      </c>
      <c r="B324" s="53">
        <v>6676856</v>
      </c>
      <c r="D324" s="53">
        <v>3.77</v>
      </c>
      <c r="E324" s="53"/>
      <c r="F324" s="53">
        <v>0.45</v>
      </c>
      <c r="G324" s="55"/>
    </row>
    <row r="325" spans="1:7" x14ac:dyDescent="0.2">
      <c r="A325" s="54">
        <v>42757</v>
      </c>
      <c r="B325" s="53">
        <v>1097</v>
      </c>
      <c r="C325" s="52">
        <v>3.3619895245063689</v>
      </c>
      <c r="D325" s="53">
        <v>3.99</v>
      </c>
      <c r="E325" s="53">
        <v>0.32999999999999996</v>
      </c>
      <c r="F325" s="53">
        <v>0.57999999999999996</v>
      </c>
      <c r="G325" s="55">
        <v>1307.0921627786686</v>
      </c>
    </row>
    <row r="326" spans="1:7" x14ac:dyDescent="0.2">
      <c r="A326" s="54">
        <v>42757</v>
      </c>
      <c r="B326" s="53">
        <v>1359993</v>
      </c>
      <c r="C326" s="52">
        <v>2.4222176861815763</v>
      </c>
      <c r="D326" s="53">
        <v>3.25</v>
      </c>
      <c r="E326" s="53">
        <v>0.33999999999999997</v>
      </c>
      <c r="F326" s="53">
        <v>0.54</v>
      </c>
      <c r="G326" s="55">
        <v>1423.7715710506952</v>
      </c>
    </row>
    <row r="327" spans="1:7" x14ac:dyDescent="0.2">
      <c r="A327" s="54">
        <v>42757</v>
      </c>
      <c r="B327" s="53">
        <v>3289722</v>
      </c>
      <c r="C327" s="52">
        <v>2.0762531643525062</v>
      </c>
      <c r="D327" s="53">
        <v>2.75</v>
      </c>
      <c r="E327" s="53">
        <v>0.35</v>
      </c>
      <c r="F327" s="53">
        <v>0.55000000000000004</v>
      </c>
      <c r="G327" s="55">
        <v>1095.0442699179982</v>
      </c>
    </row>
    <row r="328" spans="1:7" x14ac:dyDescent="0.2">
      <c r="A328" s="54">
        <v>42757</v>
      </c>
      <c r="B328" s="53">
        <v>3991267</v>
      </c>
      <c r="C328" s="52">
        <v>2.0781048124917088</v>
      </c>
      <c r="D328" s="53">
        <v>3.35</v>
      </c>
      <c r="E328" s="53">
        <v>0.36</v>
      </c>
      <c r="F328" s="53">
        <v>0.56999999999999995</v>
      </c>
      <c r="G328" s="55">
        <v>1092.6956427819525</v>
      </c>
    </row>
    <row r="329" spans="1:7" x14ac:dyDescent="0.2">
      <c r="A329" s="54">
        <v>42757</v>
      </c>
      <c r="B329" s="53">
        <v>3601999</v>
      </c>
      <c r="C329" s="52">
        <v>2.0518059203243242</v>
      </c>
      <c r="D329" s="53">
        <v>3.36</v>
      </c>
      <c r="E329" s="53">
        <v>0.35</v>
      </c>
      <c r="F329" s="53">
        <v>0.55000000000000004</v>
      </c>
      <c r="G329" s="55">
        <v>1089.0021623359009</v>
      </c>
    </row>
    <row r="330" spans="1:7" x14ac:dyDescent="0.2">
      <c r="A330" s="54">
        <v>42757</v>
      </c>
      <c r="B330" s="53">
        <v>1012</v>
      </c>
      <c r="C330" s="52">
        <v>2.0723411260965667</v>
      </c>
      <c r="D330" s="53">
        <v>3.2</v>
      </c>
      <c r="E330" s="53">
        <v>0.35</v>
      </c>
      <c r="F330" s="53">
        <v>0.56000000000000005</v>
      </c>
      <c r="G330" s="55">
        <v>1089.350581638593</v>
      </c>
    </row>
    <row r="331" spans="1:7" x14ac:dyDescent="0.2">
      <c r="A331" s="54">
        <v>42757</v>
      </c>
      <c r="B331" s="53">
        <v>561783</v>
      </c>
      <c r="C331" s="52">
        <v>2.0728206230074289</v>
      </c>
      <c r="D331" s="53">
        <v>3.5</v>
      </c>
      <c r="E331" s="53">
        <v>0.35</v>
      </c>
      <c r="F331" s="53">
        <v>0.55000000000000004</v>
      </c>
      <c r="G331" s="55">
        <v>1086.8921337953834</v>
      </c>
    </row>
    <row r="332" spans="1:7" x14ac:dyDescent="0.2">
      <c r="A332" s="54">
        <v>42757</v>
      </c>
      <c r="B332" s="53">
        <v>6521357</v>
      </c>
      <c r="D332" s="53">
        <v>4.25</v>
      </c>
      <c r="E332" s="53"/>
      <c r="F332" s="53">
        <v>0.45</v>
      </c>
      <c r="G332" s="55"/>
    </row>
    <row r="333" spans="1:7" x14ac:dyDescent="0.2">
      <c r="A333" s="54">
        <v>42757</v>
      </c>
      <c r="B333" s="53">
        <v>1836256</v>
      </c>
      <c r="C333" s="52">
        <v>2.5277449742485922</v>
      </c>
      <c r="D333" s="53">
        <v>3.75</v>
      </c>
      <c r="E333" s="53">
        <v>0.35</v>
      </c>
      <c r="F333" s="53">
        <v>0.55000000000000004</v>
      </c>
      <c r="G333" s="55">
        <v>1206.506766540399</v>
      </c>
    </row>
    <row r="334" spans="1:7" x14ac:dyDescent="0.2">
      <c r="A334" s="54">
        <v>42758</v>
      </c>
      <c r="B334" s="53">
        <v>1033</v>
      </c>
      <c r="C334" s="52">
        <v>3.6653641636090151</v>
      </c>
      <c r="D334" s="53">
        <v>3.84</v>
      </c>
      <c r="E334" s="53">
        <v>0.38999999999999996</v>
      </c>
      <c r="F334" s="53">
        <v>0.6</v>
      </c>
      <c r="G334" s="55">
        <v>727.04983789355197</v>
      </c>
    </row>
    <row r="335" spans="1:7" x14ac:dyDescent="0.2">
      <c r="A335" s="54">
        <v>42758</v>
      </c>
      <c r="B335" s="53">
        <v>3514463</v>
      </c>
      <c r="C335" s="52">
        <v>2.7854144990733984</v>
      </c>
      <c r="D335" s="53">
        <v>3.77</v>
      </c>
      <c r="E335" s="53">
        <v>0.56999999999999995</v>
      </c>
      <c r="F335" s="53">
        <v>0.68</v>
      </c>
      <c r="G335" s="55">
        <v>1612.7601292422851</v>
      </c>
    </row>
    <row r="336" spans="1:7" x14ac:dyDescent="0.2">
      <c r="A336" s="54">
        <v>42758</v>
      </c>
      <c r="B336" s="53">
        <v>2574</v>
      </c>
      <c r="C336" s="52">
        <v>2.534161582155122</v>
      </c>
      <c r="D336" s="53">
        <v>3.87</v>
      </c>
      <c r="E336" s="53">
        <v>0.61</v>
      </c>
      <c r="F336" s="53">
        <v>0.76</v>
      </c>
      <c r="G336" s="55">
        <v>1362.3502717069171</v>
      </c>
    </row>
    <row r="337" spans="1:7" x14ac:dyDescent="0.2">
      <c r="A337" s="54">
        <v>42758</v>
      </c>
      <c r="B337" s="53">
        <v>921</v>
      </c>
      <c r="C337" s="52">
        <v>3.2229059165440472</v>
      </c>
      <c r="D337" s="53">
        <v>3.8</v>
      </c>
      <c r="E337" s="53">
        <v>0.56999999999999995</v>
      </c>
      <c r="F337" s="53">
        <v>0.72</v>
      </c>
      <c r="G337" s="55">
        <v>1850.3382519000525</v>
      </c>
    </row>
    <row r="338" spans="1:7" x14ac:dyDescent="0.2">
      <c r="A338" s="54">
        <v>42758</v>
      </c>
      <c r="B338" s="53">
        <v>164386</v>
      </c>
      <c r="C338" s="52">
        <v>3.0345143794514096</v>
      </c>
      <c r="D338" s="53">
        <v>3.75</v>
      </c>
      <c r="E338" s="53">
        <v>0.7</v>
      </c>
      <c r="F338" s="53">
        <v>0.77</v>
      </c>
      <c r="G338" s="55">
        <v>1627.6946140494579</v>
      </c>
    </row>
    <row r="339" spans="1:7" x14ac:dyDescent="0.2">
      <c r="A339" s="54">
        <v>42758</v>
      </c>
      <c r="B339" s="53">
        <v>1773</v>
      </c>
      <c r="C339" s="52">
        <v>2.4678126908607765</v>
      </c>
      <c r="D339" s="53">
        <v>3.8</v>
      </c>
      <c r="E339" s="53">
        <v>0.35</v>
      </c>
      <c r="F339" s="53">
        <v>0.59</v>
      </c>
      <c r="G339" s="55">
        <v>1289.6638662929213</v>
      </c>
    </row>
    <row r="340" spans="1:7" x14ac:dyDescent="0.2">
      <c r="A340" s="54">
        <v>42758</v>
      </c>
      <c r="B340" s="53">
        <v>8602</v>
      </c>
      <c r="C340" s="52">
        <v>2.4468148211584522</v>
      </c>
      <c r="D340" s="53">
        <v>3.84</v>
      </c>
      <c r="E340" s="53">
        <v>0.35</v>
      </c>
      <c r="F340" s="53">
        <v>0.61</v>
      </c>
      <c r="G340" s="55">
        <v>1337.2829642409681</v>
      </c>
    </row>
    <row r="341" spans="1:7" x14ac:dyDescent="0.2">
      <c r="A341" s="54">
        <v>42758</v>
      </c>
      <c r="B341" s="53">
        <v>2728</v>
      </c>
      <c r="C341" s="52">
        <v>3.5311451050487106</v>
      </c>
      <c r="D341" s="53">
        <v>4.5</v>
      </c>
      <c r="E341" s="53">
        <v>0.61</v>
      </c>
      <c r="F341" s="53">
        <v>0.81</v>
      </c>
      <c r="G341" s="55">
        <v>1484.0232343826597</v>
      </c>
    </row>
    <row r="342" spans="1:7" x14ac:dyDescent="0.2">
      <c r="A342" s="54">
        <v>42758</v>
      </c>
      <c r="B342" s="53">
        <v>1776194</v>
      </c>
      <c r="C342" s="52">
        <v>2.0665688570203731</v>
      </c>
      <c r="D342" s="53">
        <v>3.1</v>
      </c>
      <c r="E342" s="53">
        <v>0.33999999999999997</v>
      </c>
      <c r="F342" s="53">
        <v>0.51</v>
      </c>
      <c r="G342" s="55">
        <v>1083.1553945145472</v>
      </c>
    </row>
    <row r="343" spans="1:7" x14ac:dyDescent="0.2">
      <c r="A343" s="54">
        <v>42758</v>
      </c>
      <c r="B343" s="53">
        <v>5982815</v>
      </c>
      <c r="D343" s="53">
        <v>3.67</v>
      </c>
      <c r="E343" s="53"/>
      <c r="F343" s="53">
        <v>0.35</v>
      </c>
      <c r="G343" s="55"/>
    </row>
    <row r="344" spans="1:7" x14ac:dyDescent="0.2">
      <c r="A344" s="54">
        <v>42758</v>
      </c>
      <c r="B344" s="53">
        <v>6751771</v>
      </c>
      <c r="D344" s="53">
        <v>3.75</v>
      </c>
      <c r="E344" s="53"/>
      <c r="F344" s="53">
        <v>0.46</v>
      </c>
      <c r="G344" s="55"/>
    </row>
    <row r="345" spans="1:7" x14ac:dyDescent="0.2">
      <c r="A345" s="54">
        <v>42758</v>
      </c>
      <c r="B345" s="53">
        <v>6372775</v>
      </c>
      <c r="D345" s="53">
        <v>3.77</v>
      </c>
      <c r="E345" s="53"/>
      <c r="F345" s="53">
        <v>0.4</v>
      </c>
      <c r="G345" s="55"/>
    </row>
    <row r="346" spans="1:7" x14ac:dyDescent="0.2">
      <c r="A346" s="54">
        <v>42758</v>
      </c>
      <c r="B346" s="53">
        <v>6571464</v>
      </c>
      <c r="D346" s="53">
        <v>3.5</v>
      </c>
      <c r="E346" s="53"/>
      <c r="F346" s="53">
        <v>0.34</v>
      </c>
      <c r="G346" s="55"/>
    </row>
    <row r="347" spans="1:7" x14ac:dyDescent="0.2">
      <c r="A347" s="54">
        <v>42758</v>
      </c>
      <c r="B347" s="53">
        <v>5821159</v>
      </c>
      <c r="D347" s="53">
        <v>3.3</v>
      </c>
      <c r="E347" s="53"/>
      <c r="F347" s="53">
        <v>0.33</v>
      </c>
      <c r="G347" s="55"/>
    </row>
    <row r="348" spans="1:7" x14ac:dyDescent="0.2">
      <c r="A348" s="54">
        <v>42758</v>
      </c>
      <c r="B348" s="53">
        <v>6621525</v>
      </c>
      <c r="D348" s="53">
        <v>3.99</v>
      </c>
      <c r="E348" s="53"/>
      <c r="F348" s="53">
        <v>0.35</v>
      </c>
      <c r="G348" s="55"/>
    </row>
    <row r="349" spans="1:7" x14ac:dyDescent="0.2">
      <c r="A349" s="54">
        <v>42759</v>
      </c>
      <c r="B349" s="53">
        <v>6336452</v>
      </c>
      <c r="D349" s="53">
        <v>3.84</v>
      </c>
      <c r="E349" s="53"/>
      <c r="F349" s="53">
        <v>0.45</v>
      </c>
      <c r="G349" s="55"/>
    </row>
    <row r="350" spans="1:7" x14ac:dyDescent="0.2">
      <c r="A350" s="54">
        <v>42759</v>
      </c>
      <c r="B350" s="53">
        <v>132</v>
      </c>
      <c r="C350" s="52">
        <v>4.2503135180298637</v>
      </c>
      <c r="D350" s="53">
        <v>4.7</v>
      </c>
      <c r="E350" s="53">
        <v>0.72</v>
      </c>
      <c r="F350" s="53">
        <v>0.89</v>
      </c>
      <c r="G350" s="55">
        <v>2160.7389389865116</v>
      </c>
    </row>
    <row r="351" spans="1:7" x14ac:dyDescent="0.2">
      <c r="A351" s="54">
        <v>42759</v>
      </c>
      <c r="B351" s="53">
        <v>3515318</v>
      </c>
      <c r="C351" s="52">
        <v>3.1504698671982232</v>
      </c>
      <c r="D351" s="53">
        <v>3.78</v>
      </c>
      <c r="E351" s="53">
        <v>0.35</v>
      </c>
      <c r="F351" s="53">
        <v>0.55000000000000004</v>
      </c>
      <c r="G351" s="55">
        <v>812.10893620280774</v>
      </c>
    </row>
    <row r="352" spans="1:7" x14ac:dyDescent="0.2">
      <c r="A352" s="54">
        <v>42759</v>
      </c>
      <c r="B352" s="53">
        <v>6886062</v>
      </c>
      <c r="D352" s="53">
        <v>3.63</v>
      </c>
      <c r="E352" s="53"/>
      <c r="F352" s="53">
        <v>0.43</v>
      </c>
      <c r="G352" s="55"/>
    </row>
    <row r="353" spans="1:7" x14ac:dyDescent="0.2">
      <c r="A353" s="54">
        <v>42759</v>
      </c>
      <c r="B353" s="53">
        <v>6265319</v>
      </c>
      <c r="D353" s="53">
        <v>3.87</v>
      </c>
      <c r="E353" s="53"/>
      <c r="F353" s="53">
        <v>0.45</v>
      </c>
      <c r="G353" s="55"/>
    </row>
    <row r="354" spans="1:7" x14ac:dyDescent="0.2">
      <c r="A354" s="54">
        <v>42759</v>
      </c>
      <c r="B354" s="53">
        <v>2828068</v>
      </c>
      <c r="C354" s="52">
        <v>2.5767362777647027</v>
      </c>
      <c r="D354" s="53">
        <v>3.6</v>
      </c>
      <c r="E354" s="53">
        <v>0.36</v>
      </c>
      <c r="F354" s="53">
        <v>0.53</v>
      </c>
      <c r="G354" s="55">
        <v>1046.3575979987265</v>
      </c>
    </row>
    <row r="355" spans="1:7" x14ac:dyDescent="0.2">
      <c r="A355" s="54">
        <v>42759</v>
      </c>
      <c r="B355" s="53">
        <v>3825</v>
      </c>
      <c r="C355" s="52">
        <v>3.0558799309109741</v>
      </c>
      <c r="D355" s="53">
        <v>3.9</v>
      </c>
      <c r="E355" s="53">
        <v>0.73</v>
      </c>
      <c r="F355" s="53">
        <v>0.9</v>
      </c>
      <c r="G355" s="55">
        <v>1697.3884221272449</v>
      </c>
    </row>
    <row r="356" spans="1:7" x14ac:dyDescent="0.2">
      <c r="A356" s="54">
        <v>42759</v>
      </c>
      <c r="B356" s="53">
        <v>6358537</v>
      </c>
      <c r="D356" s="53">
        <v>3.88</v>
      </c>
      <c r="E356" s="53"/>
      <c r="F356" s="53">
        <v>0.42</v>
      </c>
      <c r="G356" s="55"/>
    </row>
    <row r="357" spans="1:7" x14ac:dyDescent="0.2">
      <c r="A357" s="54">
        <v>42760</v>
      </c>
      <c r="B357" s="53">
        <v>622824</v>
      </c>
      <c r="C357" s="52">
        <v>2.57924035254563</v>
      </c>
      <c r="D357" s="53">
        <v>3.4</v>
      </c>
      <c r="E357" s="53">
        <v>0.59</v>
      </c>
      <c r="F357" s="53">
        <v>0.76</v>
      </c>
      <c r="G357" s="55">
        <v>1379.3316992633254</v>
      </c>
    </row>
    <row r="358" spans="1:7" x14ac:dyDescent="0.2">
      <c r="A358" s="54">
        <v>42760</v>
      </c>
      <c r="B358" s="53">
        <v>42936</v>
      </c>
      <c r="C358" s="52">
        <v>2.4698313622709449</v>
      </c>
      <c r="D358" s="53">
        <v>3.58</v>
      </c>
      <c r="E358" s="53">
        <v>0.36</v>
      </c>
      <c r="F358" s="53">
        <v>0.51</v>
      </c>
      <c r="G358" s="55">
        <v>1259.1389055911038</v>
      </c>
    </row>
    <row r="359" spans="1:7" x14ac:dyDescent="0.2">
      <c r="A359" s="54">
        <v>42760</v>
      </c>
      <c r="B359" s="53">
        <v>111528</v>
      </c>
      <c r="C359" s="52">
        <v>2.2752123880227737</v>
      </c>
      <c r="D359" s="53">
        <v>3.1</v>
      </c>
      <c r="E359" s="53">
        <v>0.22999999999999998</v>
      </c>
      <c r="F359" s="53">
        <v>0.43</v>
      </c>
      <c r="G359" s="55">
        <v>315.86264954298468</v>
      </c>
    </row>
    <row r="360" spans="1:7" x14ac:dyDescent="0.2">
      <c r="A360" s="54">
        <v>42760</v>
      </c>
      <c r="B360" s="53">
        <v>13541</v>
      </c>
      <c r="C360" s="52">
        <v>3.2603069014359893</v>
      </c>
      <c r="D360" s="53">
        <v>3.7</v>
      </c>
      <c r="E360" s="53">
        <v>0.35</v>
      </c>
      <c r="F360" s="53">
        <v>0.5</v>
      </c>
      <c r="G360" s="55">
        <v>1552.2676316349059</v>
      </c>
    </row>
    <row r="361" spans="1:7" x14ac:dyDescent="0.2">
      <c r="A361" s="54">
        <v>42760</v>
      </c>
      <c r="B361" s="53">
        <v>6718288</v>
      </c>
      <c r="C361" s="52">
        <v>3.1612464331224044</v>
      </c>
      <c r="D361" s="53">
        <v>3.9</v>
      </c>
      <c r="E361" s="53">
        <v>0.36</v>
      </c>
      <c r="F361" s="53">
        <v>0.56000000000000005</v>
      </c>
      <c r="G361" s="55">
        <v>802.71145454389705</v>
      </c>
    </row>
    <row r="362" spans="1:7" x14ac:dyDescent="0.2">
      <c r="A362" s="54">
        <v>42760</v>
      </c>
      <c r="B362" s="53">
        <v>8218</v>
      </c>
      <c r="C362" s="52">
        <v>2.5230146085316081</v>
      </c>
      <c r="D362" s="53">
        <v>3.4</v>
      </c>
      <c r="E362" s="53">
        <v>0.35</v>
      </c>
      <c r="F362" s="53">
        <v>0.51</v>
      </c>
      <c r="G362" s="55">
        <v>1223.1487192297063</v>
      </c>
    </row>
    <row r="363" spans="1:7" x14ac:dyDescent="0.2">
      <c r="A363" s="54">
        <v>42761</v>
      </c>
      <c r="B363" s="53">
        <v>3702523</v>
      </c>
      <c r="C363" s="52">
        <v>4.0073335552879135</v>
      </c>
      <c r="D363" s="53">
        <v>4.3</v>
      </c>
      <c r="E363" s="53">
        <v>0.73</v>
      </c>
      <c r="F363" s="53">
        <v>0.89</v>
      </c>
      <c r="G363" s="55">
        <v>1737.8011882298611</v>
      </c>
    </row>
    <row r="364" spans="1:7" x14ac:dyDescent="0.2">
      <c r="A364" s="54">
        <v>42761</v>
      </c>
      <c r="B364" s="53">
        <v>3632408</v>
      </c>
      <c r="C364" s="52">
        <v>2.6470140304000593</v>
      </c>
      <c r="D364" s="53">
        <v>3.41</v>
      </c>
      <c r="E364" s="53">
        <v>0.33999999999999997</v>
      </c>
      <c r="F364" s="53">
        <v>0.56000000000000005</v>
      </c>
      <c r="G364" s="55">
        <v>1555.1263957132753</v>
      </c>
    </row>
    <row r="365" spans="1:7" x14ac:dyDescent="0.2">
      <c r="A365" s="54">
        <v>42761</v>
      </c>
      <c r="B365" s="53">
        <v>157989</v>
      </c>
      <c r="C365" s="52">
        <v>3.5149339588652748</v>
      </c>
      <c r="D365" s="53">
        <v>3.9</v>
      </c>
      <c r="E365" s="53">
        <v>0.59</v>
      </c>
      <c r="F365" s="53">
        <v>0.68</v>
      </c>
      <c r="G365" s="55">
        <v>1524.7206398095134</v>
      </c>
    </row>
    <row r="366" spans="1:7" x14ac:dyDescent="0.2">
      <c r="A366" s="54">
        <v>42761</v>
      </c>
      <c r="B366" s="53">
        <v>199971</v>
      </c>
      <c r="C366" s="52">
        <v>3.2761426666108315</v>
      </c>
      <c r="D366" s="53">
        <v>3.82</v>
      </c>
      <c r="E366" s="53">
        <v>0.35</v>
      </c>
      <c r="F366" s="53">
        <v>0.56999999999999995</v>
      </c>
      <c r="G366" s="55">
        <v>1514.245143281973</v>
      </c>
    </row>
    <row r="367" spans="1:7" x14ac:dyDescent="0.2">
      <c r="A367" s="54">
        <v>42762</v>
      </c>
      <c r="B367" s="53">
        <v>4801166</v>
      </c>
      <c r="C367" s="52">
        <v>2.0916802688942502</v>
      </c>
      <c r="D367" s="53">
        <v>3.42</v>
      </c>
      <c r="E367" s="53">
        <v>0.35</v>
      </c>
      <c r="F367" s="53">
        <v>0.54</v>
      </c>
      <c r="G367" s="55">
        <v>1016.457294252999</v>
      </c>
    </row>
    <row r="368" spans="1:7" x14ac:dyDescent="0.2">
      <c r="A368" s="54">
        <v>42762</v>
      </c>
      <c r="B368" s="53">
        <v>87880</v>
      </c>
      <c r="C368" s="52">
        <v>2.7708846074785756</v>
      </c>
      <c r="D368" s="53">
        <v>3.68</v>
      </c>
      <c r="E368" s="53">
        <v>0.36</v>
      </c>
      <c r="F368" s="53">
        <v>0.59</v>
      </c>
      <c r="G368" s="55">
        <v>1635.5726492498175</v>
      </c>
    </row>
    <row r="369" spans="1:7" x14ac:dyDescent="0.2">
      <c r="A369" s="54">
        <v>42762</v>
      </c>
      <c r="B369" s="53">
        <v>6296430</v>
      </c>
      <c r="C369" s="52">
        <v>2.8458584094406132</v>
      </c>
      <c r="D369" s="53">
        <v>3.75</v>
      </c>
      <c r="E369" s="53">
        <v>0.36</v>
      </c>
      <c r="F369" s="53">
        <v>0.6</v>
      </c>
      <c r="G369" s="55">
        <v>1630.6578676169775</v>
      </c>
    </row>
    <row r="370" spans="1:7" x14ac:dyDescent="0.2">
      <c r="A370" s="54">
        <v>42762</v>
      </c>
      <c r="B370" s="53">
        <v>4418067</v>
      </c>
      <c r="C370" s="52">
        <v>3.484936572401133</v>
      </c>
      <c r="D370" s="53">
        <v>3.83</v>
      </c>
      <c r="E370" s="53">
        <v>0.31</v>
      </c>
      <c r="F370" s="53">
        <v>0.55000000000000004</v>
      </c>
      <c r="G370" s="55">
        <v>1058.551704910406</v>
      </c>
    </row>
    <row r="371" spans="1:7" x14ac:dyDescent="0.2">
      <c r="A371" s="54">
        <v>42762</v>
      </c>
      <c r="B371" s="53">
        <v>2775592</v>
      </c>
      <c r="C371" s="52">
        <v>2.6577528178666849</v>
      </c>
      <c r="D371" s="53">
        <v>3.55</v>
      </c>
      <c r="E371" s="53">
        <v>0.7</v>
      </c>
      <c r="F371" s="53">
        <v>0.8</v>
      </c>
      <c r="G371" s="55">
        <v>1429.7438507310399</v>
      </c>
    </row>
    <row r="372" spans="1:7" x14ac:dyDescent="0.2">
      <c r="A372" s="54">
        <v>42762</v>
      </c>
      <c r="B372" s="53">
        <v>81021</v>
      </c>
      <c r="C372" s="52">
        <v>3.8091763274661594</v>
      </c>
      <c r="D372" s="53">
        <v>4.5999999999999996</v>
      </c>
      <c r="E372" s="53">
        <v>0.72</v>
      </c>
      <c r="F372" s="53">
        <v>0.91</v>
      </c>
      <c r="G372" s="55">
        <v>2117.1480377544567</v>
      </c>
    </row>
    <row r="373" spans="1:7" x14ac:dyDescent="0.2">
      <c r="A373" s="54">
        <v>42762</v>
      </c>
      <c r="B373" s="53">
        <v>163670</v>
      </c>
      <c r="C373" s="52">
        <v>2.07628117981228</v>
      </c>
      <c r="D373" s="53">
        <v>3.3</v>
      </c>
      <c r="E373" s="53">
        <v>0.35</v>
      </c>
      <c r="F373" s="53">
        <v>0.52</v>
      </c>
      <c r="G373" s="55">
        <v>1095.9118294480115</v>
      </c>
    </row>
    <row r="374" spans="1:7" x14ac:dyDescent="0.2">
      <c r="A374" s="54">
        <v>42762</v>
      </c>
      <c r="B374" s="53">
        <v>840066</v>
      </c>
      <c r="C374" s="52">
        <v>2.4370603678482077</v>
      </c>
      <c r="D374" s="53">
        <v>3.8</v>
      </c>
      <c r="E374" s="53">
        <v>0.33999999999999997</v>
      </c>
      <c r="F374" s="53">
        <v>0.57999999999999996</v>
      </c>
      <c r="G374" s="55">
        <v>1417.9868101911241</v>
      </c>
    </row>
    <row r="375" spans="1:7" x14ac:dyDescent="0.2">
      <c r="A375" s="54">
        <v>42762</v>
      </c>
      <c r="B375" s="53">
        <v>8668</v>
      </c>
      <c r="C375" s="52">
        <v>2.0964203439360185</v>
      </c>
      <c r="D375" s="53">
        <v>3.3</v>
      </c>
      <c r="E375" s="53">
        <v>0.36</v>
      </c>
      <c r="F375" s="53">
        <v>0.56000000000000005</v>
      </c>
      <c r="G375" s="55">
        <v>1019.4478469972692</v>
      </c>
    </row>
    <row r="376" spans="1:7" x14ac:dyDescent="0.2">
      <c r="A376" s="54">
        <v>42763</v>
      </c>
      <c r="B376" s="53">
        <v>42034</v>
      </c>
      <c r="C376" s="52">
        <v>3.6184821984389988</v>
      </c>
      <c r="D376" s="53">
        <v>4.05</v>
      </c>
      <c r="E376" s="53">
        <v>0.72</v>
      </c>
      <c r="F376" s="53">
        <v>0.81</v>
      </c>
      <c r="G376" s="55">
        <v>1546.8640512401107</v>
      </c>
    </row>
    <row r="377" spans="1:7" x14ac:dyDescent="0.2">
      <c r="A377" s="54">
        <v>42763</v>
      </c>
      <c r="B377" s="53">
        <v>3613975</v>
      </c>
      <c r="C377" s="52">
        <v>2.0930079194862379</v>
      </c>
      <c r="D377" s="53">
        <v>3.75</v>
      </c>
      <c r="E377" s="53">
        <v>0.33999999999999997</v>
      </c>
      <c r="F377" s="53">
        <v>0.5</v>
      </c>
      <c r="G377" s="55">
        <v>998.61283160069468</v>
      </c>
    </row>
    <row r="378" spans="1:7" x14ac:dyDescent="0.2">
      <c r="A378" s="54">
        <v>42763</v>
      </c>
      <c r="B378" s="53">
        <v>10701</v>
      </c>
      <c r="C378" s="52">
        <v>2.7030499785971576</v>
      </c>
      <c r="D378" s="53">
        <v>3.9</v>
      </c>
      <c r="E378" s="53">
        <v>0.35</v>
      </c>
      <c r="F378" s="53">
        <v>0.57999999999999996</v>
      </c>
      <c r="G378" s="55">
        <v>1597.6117179381836</v>
      </c>
    </row>
    <row r="379" spans="1:7" x14ac:dyDescent="0.2">
      <c r="A379" s="54">
        <v>42763</v>
      </c>
      <c r="B379" s="53">
        <v>26024</v>
      </c>
      <c r="C379" s="52">
        <v>2.1465496592885422</v>
      </c>
      <c r="D379" s="53">
        <v>3.76</v>
      </c>
      <c r="E379" s="53">
        <v>0.59</v>
      </c>
      <c r="F379" s="53">
        <v>0.72</v>
      </c>
      <c r="G379" s="55">
        <v>1146.2346500825211</v>
      </c>
    </row>
    <row r="380" spans="1:7" x14ac:dyDescent="0.2">
      <c r="A380" s="54">
        <v>42763</v>
      </c>
      <c r="B380" s="53">
        <v>372897</v>
      </c>
      <c r="C380" s="52">
        <v>2.0816645655529533</v>
      </c>
      <c r="D380" s="53">
        <v>2.95</v>
      </c>
      <c r="E380" s="53">
        <v>0.35</v>
      </c>
      <c r="F380" s="53">
        <v>0.53</v>
      </c>
      <c r="G380" s="55">
        <v>1041.7083963771404</v>
      </c>
    </row>
    <row r="381" spans="1:7" x14ac:dyDescent="0.2">
      <c r="A381" s="54">
        <v>42763</v>
      </c>
      <c r="B381" s="53">
        <v>388</v>
      </c>
      <c r="C381" s="52">
        <v>2.0955990642705906</v>
      </c>
      <c r="D381" s="53">
        <v>3.53</v>
      </c>
      <c r="E381" s="53">
        <v>0.37</v>
      </c>
      <c r="F381" s="53">
        <v>0.6</v>
      </c>
      <c r="G381" s="55">
        <v>1036.4312518305298</v>
      </c>
    </row>
    <row r="382" spans="1:7" x14ac:dyDescent="0.2">
      <c r="A382" s="54">
        <v>42763</v>
      </c>
      <c r="B382" s="53">
        <v>605812</v>
      </c>
      <c r="C382" s="52">
        <v>2.1470830651948352</v>
      </c>
      <c r="D382" s="53">
        <v>3.77</v>
      </c>
      <c r="E382" s="53">
        <v>0.61</v>
      </c>
      <c r="F382" s="53">
        <v>0.75</v>
      </c>
      <c r="G382" s="55">
        <v>1145.8572833539706</v>
      </c>
    </row>
    <row r="383" spans="1:7" x14ac:dyDescent="0.2">
      <c r="A383" s="54">
        <v>42763</v>
      </c>
      <c r="B383" s="53">
        <v>2694520</v>
      </c>
      <c r="C383" s="52">
        <v>2.889576819778843</v>
      </c>
      <c r="D383" s="53">
        <v>3.5</v>
      </c>
      <c r="E383" s="53">
        <v>0.59</v>
      </c>
      <c r="F383" s="53">
        <v>0.68</v>
      </c>
      <c r="G383" s="55">
        <v>1542.4529841086917</v>
      </c>
    </row>
    <row r="384" spans="1:7" x14ac:dyDescent="0.2">
      <c r="A384" s="54">
        <v>42763</v>
      </c>
      <c r="B384" s="53">
        <v>2976629</v>
      </c>
      <c r="C384" s="52">
        <v>2.4863126144007075</v>
      </c>
      <c r="D384" s="53">
        <v>3.3</v>
      </c>
      <c r="E384" s="53">
        <v>0.57999999999999996</v>
      </c>
      <c r="F384" s="53">
        <v>0.67</v>
      </c>
      <c r="G384" s="55">
        <v>1393.5415531705037</v>
      </c>
    </row>
    <row r="385" spans="1:7" x14ac:dyDescent="0.2">
      <c r="A385" s="54">
        <v>42764</v>
      </c>
      <c r="B385" s="53">
        <v>1069728</v>
      </c>
      <c r="C385" s="52">
        <v>2.0828818310712207</v>
      </c>
      <c r="D385" s="53">
        <v>3.8</v>
      </c>
      <c r="E385" s="53">
        <v>0.39</v>
      </c>
      <c r="F385" s="53">
        <v>0.6</v>
      </c>
      <c r="G385" s="55">
        <v>1053.1671176505131</v>
      </c>
    </row>
    <row r="386" spans="1:7" x14ac:dyDescent="0.2">
      <c r="A386" s="54">
        <v>42764</v>
      </c>
      <c r="B386" s="53">
        <v>21259</v>
      </c>
      <c r="C386" s="52">
        <v>2.0899854660214219</v>
      </c>
      <c r="D386" s="53">
        <v>3.45</v>
      </c>
      <c r="E386" s="53">
        <v>0.35</v>
      </c>
      <c r="F386" s="53">
        <v>0.56000000000000005</v>
      </c>
      <c r="G386" s="55">
        <v>1037.8283334580083</v>
      </c>
    </row>
    <row r="387" spans="1:7" x14ac:dyDescent="0.2">
      <c r="A387" s="54">
        <v>42764</v>
      </c>
      <c r="B387" s="53">
        <v>352610</v>
      </c>
      <c r="C387" s="52">
        <v>2.0819671284264758</v>
      </c>
      <c r="D387" s="53">
        <v>3.55</v>
      </c>
      <c r="E387" s="53">
        <v>0.32999999999999996</v>
      </c>
      <c r="F387" s="53">
        <v>0.55000000000000004</v>
      </c>
      <c r="G387" s="55">
        <v>1031.6579424849517</v>
      </c>
    </row>
    <row r="388" spans="1:7" x14ac:dyDescent="0.2">
      <c r="A388" s="54">
        <v>42764</v>
      </c>
      <c r="B388" s="53">
        <v>81406</v>
      </c>
      <c r="C388" s="52">
        <v>2.0969660472654108</v>
      </c>
      <c r="D388" s="53">
        <v>3.4</v>
      </c>
      <c r="E388" s="53">
        <v>0.33999999999999997</v>
      </c>
      <c r="F388" s="53">
        <v>0.55000000000000004</v>
      </c>
      <c r="G388" s="55">
        <v>1026.3741274190393</v>
      </c>
    </row>
    <row r="389" spans="1:7" x14ac:dyDescent="0.2">
      <c r="A389" s="54">
        <v>42764</v>
      </c>
      <c r="B389" s="53">
        <v>495</v>
      </c>
      <c r="C389" s="52">
        <v>2.6050415502647866</v>
      </c>
      <c r="D389" s="53">
        <v>3.31</v>
      </c>
      <c r="E389" s="53">
        <v>0.72</v>
      </c>
      <c r="F389" s="53">
        <v>0.9</v>
      </c>
      <c r="G389" s="55">
        <v>1422.3282677149955</v>
      </c>
    </row>
    <row r="390" spans="1:7" x14ac:dyDescent="0.2">
      <c r="A390" s="54">
        <v>42764</v>
      </c>
      <c r="B390" s="53">
        <v>2750915</v>
      </c>
      <c r="C390" s="52">
        <v>2.4774748808688742</v>
      </c>
      <c r="D390" s="53">
        <v>3.4</v>
      </c>
      <c r="E390" s="53">
        <v>0.57999999999999996</v>
      </c>
      <c r="F390" s="53">
        <v>0.69</v>
      </c>
      <c r="G390" s="55">
        <v>1389.8141285380839</v>
      </c>
    </row>
    <row r="391" spans="1:7" x14ac:dyDescent="0.2">
      <c r="A391" s="54">
        <v>42764</v>
      </c>
      <c r="B391" s="53">
        <v>16131</v>
      </c>
      <c r="C391" s="52">
        <v>2.5126148416981771</v>
      </c>
      <c r="D391" s="53">
        <v>3.86</v>
      </c>
      <c r="E391" s="53">
        <v>0.54</v>
      </c>
      <c r="F391" s="53">
        <v>0.66</v>
      </c>
      <c r="G391" s="55">
        <v>1331.0043973030195</v>
      </c>
    </row>
    <row r="392" spans="1:7" x14ac:dyDescent="0.2">
      <c r="A392" s="54">
        <v>42764</v>
      </c>
      <c r="B392" s="53">
        <v>846</v>
      </c>
      <c r="C392" s="52">
        <v>3.0131202904754639</v>
      </c>
      <c r="D392" s="53">
        <v>3.65</v>
      </c>
      <c r="E392" s="53">
        <v>0.71</v>
      </c>
      <c r="F392" s="53">
        <v>0.79</v>
      </c>
      <c r="G392" s="55">
        <v>1615.3782775121517</v>
      </c>
    </row>
    <row r="393" spans="1:7" x14ac:dyDescent="0.2">
      <c r="A393" s="54">
        <v>42764</v>
      </c>
      <c r="B393" s="53">
        <v>2137</v>
      </c>
      <c r="C393" s="52">
        <v>2.883457921448759</v>
      </c>
      <c r="D393" s="53">
        <v>3.57</v>
      </c>
      <c r="E393" s="53">
        <v>0.59</v>
      </c>
      <c r="F393" s="53">
        <v>0.71</v>
      </c>
      <c r="G393" s="55">
        <v>1544.842345564693</v>
      </c>
    </row>
    <row r="394" spans="1:7" x14ac:dyDescent="0.2">
      <c r="A394" s="54">
        <v>42764</v>
      </c>
      <c r="B394" s="53">
        <v>18058</v>
      </c>
      <c r="C394" s="52">
        <v>3.4039481599421797</v>
      </c>
      <c r="D394" s="53">
        <v>3.55</v>
      </c>
      <c r="E394" s="53">
        <v>0.72</v>
      </c>
      <c r="F394" s="53">
        <v>0.89</v>
      </c>
      <c r="G394" s="55">
        <v>1743.146057461302</v>
      </c>
    </row>
    <row r="395" spans="1:7" x14ac:dyDescent="0.2">
      <c r="A395" s="54">
        <v>42764</v>
      </c>
      <c r="B395" s="53">
        <v>6225088</v>
      </c>
      <c r="C395" s="52">
        <v>2.9045524741966302</v>
      </c>
      <c r="D395" s="53">
        <v>3.75</v>
      </c>
      <c r="E395" s="53">
        <v>0.59</v>
      </c>
      <c r="F395" s="53">
        <v>0.81</v>
      </c>
      <c r="G395" s="55">
        <v>1659.9237213414128</v>
      </c>
    </row>
    <row r="396" spans="1:7" x14ac:dyDescent="0.2">
      <c r="A396" s="54">
        <v>42764</v>
      </c>
      <c r="B396" s="53">
        <v>500920</v>
      </c>
      <c r="C396" s="52">
        <v>2.4758561263669838</v>
      </c>
      <c r="D396" s="53">
        <v>4</v>
      </c>
      <c r="E396" s="53">
        <v>0.35</v>
      </c>
      <c r="F396" s="53">
        <v>0.57999999999999996</v>
      </c>
      <c r="G396" s="55">
        <v>1318.3641194954291</v>
      </c>
    </row>
    <row r="397" spans="1:7" x14ac:dyDescent="0.2">
      <c r="A397" s="54">
        <v>42765</v>
      </c>
      <c r="B397" s="53">
        <v>4119364</v>
      </c>
      <c r="C397" s="52">
        <v>2.1674685239175338</v>
      </c>
      <c r="D397" s="53">
        <v>3.4</v>
      </c>
      <c r="E397" s="53">
        <v>0.57999999999999996</v>
      </c>
      <c r="F397" s="53">
        <v>0.71</v>
      </c>
      <c r="G397" s="55">
        <v>1187.7637965335437</v>
      </c>
    </row>
    <row r="398" spans="1:7" x14ac:dyDescent="0.2">
      <c r="A398" s="54">
        <v>42765</v>
      </c>
      <c r="B398" s="53">
        <v>28879</v>
      </c>
      <c r="C398" s="52">
        <v>2.6257482276788173</v>
      </c>
      <c r="D398" s="53">
        <v>3.65</v>
      </c>
      <c r="E398" s="53">
        <v>0.72</v>
      </c>
      <c r="F398" s="53">
        <v>0.89</v>
      </c>
      <c r="G398" s="55">
        <v>1310.6732623200376</v>
      </c>
    </row>
    <row r="399" spans="1:7" x14ac:dyDescent="0.2">
      <c r="A399" s="54">
        <v>42765</v>
      </c>
      <c r="B399" s="53">
        <v>3888174</v>
      </c>
      <c r="C399" s="52">
        <v>3.4557842430147998</v>
      </c>
      <c r="D399" s="53">
        <v>4.0999999999999996</v>
      </c>
      <c r="E399" s="53">
        <v>0.36</v>
      </c>
      <c r="F399" s="53">
        <v>0.6</v>
      </c>
      <c r="G399" s="55">
        <v>1139.3747557326237</v>
      </c>
    </row>
    <row r="400" spans="1:7" x14ac:dyDescent="0.2">
      <c r="A400" s="54">
        <v>42765</v>
      </c>
      <c r="B400" s="53">
        <v>126476</v>
      </c>
      <c r="C400" s="52">
        <v>2.4672418471352588</v>
      </c>
      <c r="D400" s="53">
        <v>4</v>
      </c>
      <c r="E400" s="53">
        <v>0.33999999999999997</v>
      </c>
      <c r="F400" s="53">
        <v>0.53</v>
      </c>
      <c r="G400" s="55">
        <v>1302.2048869804257</v>
      </c>
    </row>
    <row r="401" spans="1:7" x14ac:dyDescent="0.2">
      <c r="A401" s="54">
        <v>42765</v>
      </c>
      <c r="B401" s="53">
        <v>730</v>
      </c>
      <c r="C401" s="52">
        <v>2.5306126438984786</v>
      </c>
      <c r="D401" s="53">
        <v>3.7</v>
      </c>
      <c r="E401" s="53">
        <v>0.56999999999999995</v>
      </c>
      <c r="F401" s="53">
        <v>0.68</v>
      </c>
      <c r="G401" s="55">
        <v>1420.5652431102828</v>
      </c>
    </row>
    <row r="402" spans="1:7" x14ac:dyDescent="0.2">
      <c r="A402" s="54">
        <v>42765</v>
      </c>
      <c r="B402" s="53">
        <v>110785</v>
      </c>
      <c r="C402" s="52">
        <v>2.5291018144240631</v>
      </c>
      <c r="D402" s="53">
        <v>3.4</v>
      </c>
      <c r="E402" s="53">
        <v>0.57999999999999996</v>
      </c>
      <c r="F402" s="53">
        <v>0.74</v>
      </c>
      <c r="G402" s="55">
        <v>1415.7575694926593</v>
      </c>
    </row>
    <row r="403" spans="1:7" x14ac:dyDescent="0.2">
      <c r="A403" s="54">
        <v>42765</v>
      </c>
      <c r="B403" s="53">
        <v>127156</v>
      </c>
      <c r="C403" s="52">
        <v>2.1477013698329968</v>
      </c>
      <c r="D403" s="53">
        <v>3.61</v>
      </c>
      <c r="E403" s="53">
        <v>0.57999999999999996</v>
      </c>
      <c r="F403" s="53">
        <v>0.65</v>
      </c>
      <c r="G403" s="55">
        <v>1167.3011325975779</v>
      </c>
    </row>
    <row r="404" spans="1:7" x14ac:dyDescent="0.2">
      <c r="A404" s="54">
        <v>42765</v>
      </c>
      <c r="B404" s="53">
        <v>300598</v>
      </c>
      <c r="C404" s="52">
        <v>2.1398963421475039</v>
      </c>
      <c r="D404" s="53">
        <v>3.2</v>
      </c>
      <c r="E404" s="53">
        <v>0.6</v>
      </c>
      <c r="F404" s="53">
        <v>0.78</v>
      </c>
      <c r="G404" s="55">
        <v>1137.0998550701679</v>
      </c>
    </row>
    <row r="405" spans="1:7" x14ac:dyDescent="0.2">
      <c r="A405" s="54">
        <v>42765</v>
      </c>
      <c r="B405" s="53">
        <v>8035</v>
      </c>
      <c r="C405" s="52">
        <v>2.1462481877691633</v>
      </c>
      <c r="D405" s="53">
        <v>3.3</v>
      </c>
      <c r="E405" s="53">
        <v>0.59</v>
      </c>
      <c r="F405" s="53">
        <v>0.69</v>
      </c>
      <c r="G405" s="55">
        <v>1122.9685858345158</v>
      </c>
    </row>
    <row r="406" spans="1:7" x14ac:dyDescent="0.2">
      <c r="A406" s="54">
        <v>42765</v>
      </c>
      <c r="B406" s="53">
        <v>1797455</v>
      </c>
      <c r="C406" s="52">
        <v>2.0848185806948019</v>
      </c>
      <c r="D406" s="53">
        <v>3.35</v>
      </c>
      <c r="E406" s="53">
        <v>0.35</v>
      </c>
      <c r="F406" s="53">
        <v>0.52</v>
      </c>
      <c r="G406" s="55">
        <v>1054.3612634209042</v>
      </c>
    </row>
    <row r="407" spans="1:7" x14ac:dyDescent="0.2">
      <c r="A407" s="54">
        <v>42766</v>
      </c>
      <c r="B407" s="53">
        <v>35096</v>
      </c>
      <c r="C407" s="52">
        <v>3.1599760612961409</v>
      </c>
      <c r="D407" s="53">
        <v>3.75</v>
      </c>
      <c r="E407" s="53">
        <v>0.33999999999999997</v>
      </c>
      <c r="F407" s="53">
        <v>0.44</v>
      </c>
      <c r="G407" s="55">
        <v>1759.4644055054712</v>
      </c>
    </row>
    <row r="408" spans="1:7" x14ac:dyDescent="0.2">
      <c r="A408" s="54">
        <v>42766</v>
      </c>
      <c r="B408" s="53">
        <v>3858801</v>
      </c>
      <c r="C408" s="52">
        <v>3.0645117121851437</v>
      </c>
      <c r="D408" s="53">
        <v>4</v>
      </c>
      <c r="E408" s="53">
        <v>0.39999999999999997</v>
      </c>
      <c r="F408" s="53">
        <v>0.55000000000000004</v>
      </c>
      <c r="G408" s="55">
        <v>1088.3107062569786</v>
      </c>
    </row>
    <row r="409" spans="1:7" x14ac:dyDescent="0.2">
      <c r="A409" s="54">
        <v>42766</v>
      </c>
      <c r="B409" s="53">
        <v>3651</v>
      </c>
      <c r="C409" s="52">
        <v>2.5289830885483591</v>
      </c>
      <c r="D409" s="53">
        <v>3.55</v>
      </c>
      <c r="E409" s="53">
        <v>0.59</v>
      </c>
      <c r="F409" s="53">
        <v>0.7</v>
      </c>
      <c r="G409" s="55">
        <v>1388.271859523398</v>
      </c>
    </row>
    <row r="410" spans="1:7" x14ac:dyDescent="0.2">
      <c r="A410" s="54">
        <v>42766</v>
      </c>
      <c r="B410" s="53">
        <v>21202</v>
      </c>
      <c r="C410" s="52">
        <v>2.0927485814524815</v>
      </c>
      <c r="D410" s="53">
        <v>3.15</v>
      </c>
      <c r="E410" s="53">
        <v>0.35</v>
      </c>
      <c r="F410" s="53">
        <v>0.55000000000000004</v>
      </c>
      <c r="G410" s="55">
        <v>1032.6191293721422</v>
      </c>
    </row>
    <row r="411" spans="1:7" x14ac:dyDescent="0.2">
      <c r="A411" s="54">
        <v>42767</v>
      </c>
      <c r="B411" s="53">
        <v>88185</v>
      </c>
      <c r="C411" s="52">
        <v>2.0997304119086411</v>
      </c>
      <c r="D411" s="53">
        <v>3.2</v>
      </c>
      <c r="E411" s="53">
        <v>0.35</v>
      </c>
      <c r="F411" s="53">
        <v>0.55000000000000004</v>
      </c>
      <c r="G411" s="55">
        <v>1036.0217893928814</v>
      </c>
    </row>
    <row r="412" spans="1:7" x14ac:dyDescent="0.2">
      <c r="A412" s="54">
        <v>42767</v>
      </c>
      <c r="B412" s="53">
        <v>625814</v>
      </c>
      <c r="C412" s="52">
        <v>2.5586242160904589</v>
      </c>
      <c r="D412" s="53">
        <v>3.5</v>
      </c>
      <c r="E412" s="53">
        <v>0.59</v>
      </c>
      <c r="F412" s="53">
        <v>0.78</v>
      </c>
      <c r="G412" s="55">
        <v>1414.9761906155793</v>
      </c>
    </row>
    <row r="413" spans="1:7" x14ac:dyDescent="0.2">
      <c r="A413" s="54">
        <v>42767</v>
      </c>
      <c r="B413" s="53">
        <v>4649405</v>
      </c>
      <c r="C413" s="52">
        <v>3.7593309482550334</v>
      </c>
      <c r="D413" s="53">
        <v>4.25</v>
      </c>
      <c r="E413" s="53">
        <v>0.72</v>
      </c>
      <c r="F413" s="53">
        <v>0.87</v>
      </c>
      <c r="G413" s="55">
        <v>1724.8167518287592</v>
      </c>
    </row>
    <row r="414" spans="1:7" x14ac:dyDescent="0.2">
      <c r="A414" s="54">
        <v>42768</v>
      </c>
      <c r="B414" s="53">
        <v>17037</v>
      </c>
      <c r="C414" s="52">
        <v>2.5832007492844489</v>
      </c>
      <c r="D414" s="53">
        <v>3.5</v>
      </c>
      <c r="E414" s="53">
        <v>0.59</v>
      </c>
      <c r="F414" s="53">
        <v>0.69</v>
      </c>
      <c r="G414" s="55">
        <v>1428.5822125967056</v>
      </c>
    </row>
    <row r="415" spans="1:7" x14ac:dyDescent="0.2">
      <c r="A415" s="54">
        <v>42768</v>
      </c>
      <c r="B415" s="53">
        <v>2602</v>
      </c>
      <c r="C415" s="52">
        <v>3.0246615510454555</v>
      </c>
      <c r="D415" s="53">
        <v>3.75</v>
      </c>
      <c r="E415" s="53">
        <v>0.72</v>
      </c>
      <c r="F415" s="53">
        <v>0.89</v>
      </c>
      <c r="G415" s="55">
        <v>1657.3666555816933</v>
      </c>
    </row>
    <row r="416" spans="1:7" x14ac:dyDescent="0.2">
      <c r="A416" s="54">
        <v>42768</v>
      </c>
      <c r="B416" s="53">
        <v>2779</v>
      </c>
      <c r="C416" s="52">
        <v>2.5200267428406824</v>
      </c>
      <c r="D416" s="53">
        <v>3.69</v>
      </c>
      <c r="E416" s="53">
        <v>0.59</v>
      </c>
      <c r="F416" s="53">
        <v>0.74</v>
      </c>
      <c r="G416" s="55">
        <v>1405.9450643156083</v>
      </c>
    </row>
    <row r="417" spans="1:7" x14ac:dyDescent="0.2">
      <c r="A417" s="54">
        <v>42768</v>
      </c>
      <c r="B417" s="53">
        <v>184392</v>
      </c>
      <c r="C417" s="52">
        <v>2.1502215072986441</v>
      </c>
      <c r="D417" s="53">
        <v>3.26</v>
      </c>
      <c r="E417" s="53">
        <v>0.57999999999999996</v>
      </c>
      <c r="F417" s="53">
        <v>0.7</v>
      </c>
      <c r="G417" s="55">
        <v>1127.6724824835005</v>
      </c>
    </row>
    <row r="418" spans="1:7" x14ac:dyDescent="0.2">
      <c r="A418" s="54">
        <v>42768</v>
      </c>
      <c r="B418" s="53">
        <v>4111169</v>
      </c>
      <c r="C418" s="52">
        <v>2.0805215247233324</v>
      </c>
      <c r="D418" s="53">
        <v>3.48</v>
      </c>
      <c r="E418" s="53">
        <v>0.33999999999999997</v>
      </c>
      <c r="F418" s="53">
        <v>0.55000000000000004</v>
      </c>
      <c r="G418" s="55">
        <v>1025.3627480222021</v>
      </c>
    </row>
    <row r="419" spans="1:7" x14ac:dyDescent="0.2">
      <c r="A419" s="54">
        <v>42768</v>
      </c>
      <c r="B419" s="53">
        <v>34680</v>
      </c>
      <c r="C419" s="52">
        <v>2.1396720353035925</v>
      </c>
      <c r="D419" s="53">
        <v>3.1</v>
      </c>
      <c r="E419" s="53">
        <v>0.35</v>
      </c>
      <c r="F419" s="53">
        <v>0.54</v>
      </c>
      <c r="G419" s="55">
        <v>1032.156090637206</v>
      </c>
    </row>
    <row r="420" spans="1:7" x14ac:dyDescent="0.2">
      <c r="A420" s="54">
        <v>42768</v>
      </c>
      <c r="B420" s="53">
        <v>59691</v>
      </c>
      <c r="C420" s="52">
        <v>2.1032048849432159</v>
      </c>
      <c r="D420" s="53">
        <v>3.8</v>
      </c>
      <c r="E420" s="53">
        <v>0.39</v>
      </c>
      <c r="F420" s="53">
        <v>0.6</v>
      </c>
      <c r="G420" s="55">
        <v>1023.3740470228666</v>
      </c>
    </row>
    <row r="421" spans="1:7" x14ac:dyDescent="0.2">
      <c r="A421" s="54">
        <v>42768</v>
      </c>
      <c r="B421" s="53">
        <v>31200</v>
      </c>
      <c r="C421" s="52">
        <v>2.4450814849592133</v>
      </c>
      <c r="D421" s="53">
        <v>3.45</v>
      </c>
      <c r="E421" s="53">
        <v>0.35</v>
      </c>
      <c r="F421" s="53">
        <v>0.55000000000000004</v>
      </c>
      <c r="G421" s="55">
        <v>1300.178591338798</v>
      </c>
    </row>
    <row r="422" spans="1:7" x14ac:dyDescent="0.2">
      <c r="A422" s="54">
        <v>42768</v>
      </c>
      <c r="B422" s="53">
        <v>4564617</v>
      </c>
      <c r="C422" s="52">
        <v>3.3653942856139785</v>
      </c>
      <c r="D422" s="53">
        <v>4.25</v>
      </c>
      <c r="E422" s="53">
        <v>0.57999999999999996</v>
      </c>
      <c r="F422" s="53">
        <v>0.77</v>
      </c>
      <c r="G422" s="55">
        <v>1834.9336212145413</v>
      </c>
    </row>
    <row r="423" spans="1:7" x14ac:dyDescent="0.2">
      <c r="A423" s="54">
        <v>42769</v>
      </c>
      <c r="B423" s="53">
        <v>1094980</v>
      </c>
      <c r="C423" s="52">
        <v>2.5507798913261803</v>
      </c>
      <c r="D423" s="53">
        <v>3.36</v>
      </c>
      <c r="E423" s="53">
        <v>0.35</v>
      </c>
      <c r="F423" s="53">
        <v>0.53</v>
      </c>
      <c r="G423" s="55">
        <v>1090.0565971055726</v>
      </c>
    </row>
    <row r="424" spans="1:7" x14ac:dyDescent="0.2">
      <c r="A424" s="54">
        <v>42769</v>
      </c>
      <c r="B424" s="53">
        <v>5099760</v>
      </c>
      <c r="C424" s="52">
        <v>2.5251032866991747</v>
      </c>
      <c r="D424" s="53">
        <v>3.77</v>
      </c>
      <c r="E424" s="53">
        <v>0.33999999999999997</v>
      </c>
      <c r="F424" s="53">
        <v>0.54</v>
      </c>
      <c r="G424" s="55">
        <v>1228.9700395492994</v>
      </c>
    </row>
    <row r="425" spans="1:7" x14ac:dyDescent="0.2">
      <c r="A425" s="54">
        <v>42769</v>
      </c>
      <c r="B425" s="53">
        <v>8692</v>
      </c>
      <c r="C425" s="52">
        <v>2.0718633341167418</v>
      </c>
      <c r="D425" s="53">
        <v>3.1</v>
      </c>
      <c r="E425" s="53">
        <v>0.35</v>
      </c>
      <c r="F425" s="53">
        <v>0.54</v>
      </c>
      <c r="G425" s="55">
        <v>1018.3891505483318</v>
      </c>
    </row>
    <row r="426" spans="1:7" x14ac:dyDescent="0.2">
      <c r="A426" s="54">
        <v>42769</v>
      </c>
      <c r="B426" s="53">
        <v>4058733</v>
      </c>
      <c r="C426" s="52">
        <v>2.0677644567389017</v>
      </c>
      <c r="D426" s="53">
        <v>3.08</v>
      </c>
      <c r="E426" s="53">
        <v>0.33999999999999997</v>
      </c>
      <c r="F426" s="53">
        <v>0.53</v>
      </c>
      <c r="G426" s="55">
        <v>1022.4664511005767</v>
      </c>
    </row>
    <row r="427" spans="1:7" x14ac:dyDescent="0.2">
      <c r="A427" s="54">
        <v>42769</v>
      </c>
      <c r="B427" s="53">
        <v>116589</v>
      </c>
      <c r="C427" s="52">
        <v>2.0972866954248843</v>
      </c>
      <c r="D427" s="53">
        <v>3.07</v>
      </c>
      <c r="E427" s="53">
        <v>0.36</v>
      </c>
      <c r="F427" s="53">
        <v>0.55000000000000004</v>
      </c>
      <c r="G427" s="55">
        <v>1020.0366114707001</v>
      </c>
    </row>
    <row r="428" spans="1:7" x14ac:dyDescent="0.2">
      <c r="A428" s="54">
        <v>42769</v>
      </c>
      <c r="B428" s="53">
        <v>4613429</v>
      </c>
      <c r="C428" s="52">
        <v>2.0874794745164</v>
      </c>
      <c r="D428" s="53">
        <v>3.12</v>
      </c>
      <c r="E428" s="53">
        <v>0.36</v>
      </c>
      <c r="F428" s="53">
        <v>0.55000000000000004</v>
      </c>
      <c r="G428" s="55">
        <v>1030.7561728500596</v>
      </c>
    </row>
    <row r="429" spans="1:7" x14ac:dyDescent="0.2">
      <c r="A429" s="54">
        <v>42769</v>
      </c>
      <c r="B429" s="53">
        <v>82707</v>
      </c>
      <c r="C429" s="52">
        <v>2.0978909796169196</v>
      </c>
      <c r="D429" s="53">
        <v>3.1</v>
      </c>
      <c r="E429" s="53">
        <v>0.35</v>
      </c>
      <c r="F429" s="53">
        <v>0.54</v>
      </c>
      <c r="G429" s="55">
        <v>1022.6616744452803</v>
      </c>
    </row>
    <row r="430" spans="1:7" x14ac:dyDescent="0.2">
      <c r="A430" s="54">
        <v>42769</v>
      </c>
      <c r="B430" s="53">
        <v>120692</v>
      </c>
      <c r="C430" s="52">
        <v>2.0981647985892944</v>
      </c>
      <c r="D430" s="53">
        <v>3.8</v>
      </c>
      <c r="E430" s="53">
        <v>0.35</v>
      </c>
      <c r="F430" s="53">
        <v>0.55000000000000004</v>
      </c>
      <c r="G430" s="55">
        <v>1019.910708527245</v>
      </c>
    </row>
    <row r="431" spans="1:7" x14ac:dyDescent="0.2">
      <c r="A431" s="54">
        <v>42769</v>
      </c>
      <c r="B431" s="53">
        <v>11908</v>
      </c>
      <c r="C431" s="52">
        <v>2.0789305894580368</v>
      </c>
      <c r="D431" s="53">
        <v>3.46</v>
      </c>
      <c r="E431" s="53">
        <v>0.35</v>
      </c>
      <c r="F431" s="53">
        <v>0.55000000000000004</v>
      </c>
      <c r="G431" s="55">
        <v>1044.1352580294013</v>
      </c>
    </row>
    <row r="432" spans="1:7" x14ac:dyDescent="0.2">
      <c r="A432" s="54">
        <v>42769</v>
      </c>
      <c r="B432" s="53">
        <v>3783029</v>
      </c>
      <c r="C432" s="52">
        <v>2.10283756132766</v>
      </c>
      <c r="D432" s="53">
        <v>3.36</v>
      </c>
      <c r="E432" s="53">
        <v>0.35</v>
      </c>
      <c r="F432" s="53">
        <v>0.55000000000000004</v>
      </c>
      <c r="G432" s="55">
        <v>1030.8840169546247</v>
      </c>
    </row>
    <row r="433" spans="1:7" x14ac:dyDescent="0.2">
      <c r="A433" s="54">
        <v>42769</v>
      </c>
      <c r="B433" s="53">
        <v>4450647</v>
      </c>
      <c r="C433" s="52">
        <v>2.0939108770353392</v>
      </c>
      <c r="D433" s="53">
        <v>3.63</v>
      </c>
      <c r="E433" s="53">
        <v>0.36</v>
      </c>
      <c r="F433" s="53">
        <v>0.56000000000000005</v>
      </c>
      <c r="G433" s="55">
        <v>1022.1132226246574</v>
      </c>
    </row>
    <row r="434" spans="1:7" x14ac:dyDescent="0.2">
      <c r="A434" s="54">
        <v>42769</v>
      </c>
      <c r="B434" s="53">
        <v>44339</v>
      </c>
      <c r="C434" s="52">
        <v>2.0691311006856763</v>
      </c>
      <c r="D434" s="53">
        <v>3.6</v>
      </c>
      <c r="E434" s="53">
        <v>0.35</v>
      </c>
      <c r="F434" s="53">
        <v>0.55000000000000004</v>
      </c>
      <c r="G434" s="55">
        <v>1020.5203563789729</v>
      </c>
    </row>
    <row r="435" spans="1:7" x14ac:dyDescent="0.2">
      <c r="A435" s="54">
        <v>42769</v>
      </c>
      <c r="B435" s="53">
        <v>4490847</v>
      </c>
      <c r="C435" s="52">
        <v>2.0963748759095355</v>
      </c>
      <c r="D435" s="53">
        <v>3.49</v>
      </c>
      <c r="E435" s="53">
        <v>0.32999999999999996</v>
      </c>
      <c r="F435" s="53">
        <v>0.54</v>
      </c>
      <c r="G435" s="55">
        <v>1017.9518919051591</v>
      </c>
    </row>
    <row r="436" spans="1:7" x14ac:dyDescent="0.2">
      <c r="A436" s="54">
        <v>42770</v>
      </c>
      <c r="B436" s="53">
        <v>187569</v>
      </c>
      <c r="C436" s="52">
        <v>2.1024208158762816</v>
      </c>
      <c r="D436" s="53">
        <v>3.55</v>
      </c>
      <c r="E436" s="53">
        <v>0.35</v>
      </c>
      <c r="F436" s="53">
        <v>0.51</v>
      </c>
      <c r="G436" s="55">
        <v>1020.824590848742</v>
      </c>
    </row>
    <row r="437" spans="1:7" x14ac:dyDescent="0.2">
      <c r="A437" s="54">
        <v>42770</v>
      </c>
      <c r="B437" s="53">
        <v>47225</v>
      </c>
      <c r="C437" s="52">
        <v>3.4939431533818337</v>
      </c>
      <c r="D437" s="53">
        <v>4.3499999999999996</v>
      </c>
      <c r="E437" s="53">
        <v>0.73</v>
      </c>
      <c r="F437" s="53">
        <v>0.9</v>
      </c>
      <c r="G437" s="55">
        <v>1775.4459529241358</v>
      </c>
    </row>
    <row r="438" spans="1:7" x14ac:dyDescent="0.2">
      <c r="A438" s="54">
        <v>42770</v>
      </c>
      <c r="B438" s="53">
        <v>445827</v>
      </c>
      <c r="C438" s="52">
        <v>3.1168673077122375</v>
      </c>
      <c r="D438" s="53">
        <v>4.0999999999999996</v>
      </c>
      <c r="E438" s="53">
        <v>0.33999999999999997</v>
      </c>
      <c r="F438" s="53">
        <v>0.55000000000000004</v>
      </c>
      <c r="G438" s="55">
        <v>1628.0301759939593</v>
      </c>
    </row>
    <row r="439" spans="1:7" x14ac:dyDescent="0.2">
      <c r="A439" s="54">
        <v>42771</v>
      </c>
      <c r="B439" s="53">
        <v>37925</v>
      </c>
      <c r="C439" s="52">
        <v>2.2063128856779226</v>
      </c>
      <c r="D439" s="53">
        <v>3.11</v>
      </c>
      <c r="E439" s="53">
        <v>0.59</v>
      </c>
      <c r="F439" s="53">
        <v>0.69</v>
      </c>
      <c r="G439" s="55">
        <v>1016.2093851628271</v>
      </c>
    </row>
    <row r="440" spans="1:7" x14ac:dyDescent="0.2">
      <c r="A440" s="54">
        <v>42771</v>
      </c>
      <c r="B440" s="53">
        <v>4159</v>
      </c>
      <c r="C440" s="52">
        <v>2.127982562143687</v>
      </c>
      <c r="D440" s="53">
        <v>3.05</v>
      </c>
      <c r="E440" s="53">
        <v>0.35</v>
      </c>
      <c r="F440" s="53">
        <v>0.56000000000000005</v>
      </c>
      <c r="G440" s="55">
        <v>1025.0970057485063</v>
      </c>
    </row>
    <row r="441" spans="1:7" x14ac:dyDescent="0.2">
      <c r="A441" s="54">
        <v>42771</v>
      </c>
      <c r="B441" s="53">
        <v>18672</v>
      </c>
      <c r="C441" s="52">
        <v>2.1522195614452446</v>
      </c>
      <c r="D441" s="53">
        <v>3.5</v>
      </c>
      <c r="E441" s="53">
        <v>0.59</v>
      </c>
      <c r="F441" s="53">
        <v>0.7</v>
      </c>
      <c r="G441" s="55">
        <v>1122.5487473406988</v>
      </c>
    </row>
    <row r="442" spans="1:7" x14ac:dyDescent="0.2">
      <c r="A442" s="54">
        <v>42771</v>
      </c>
      <c r="B442" s="53">
        <v>3300090</v>
      </c>
      <c r="C442" s="52">
        <v>2.1096411565842468</v>
      </c>
      <c r="D442" s="53">
        <v>3.1</v>
      </c>
      <c r="E442" s="53">
        <v>0.35</v>
      </c>
      <c r="F442" s="53">
        <v>0.54</v>
      </c>
      <c r="G442" s="55">
        <v>1021.5423713376657</v>
      </c>
    </row>
    <row r="443" spans="1:7" x14ac:dyDescent="0.2">
      <c r="A443" s="54">
        <v>42771</v>
      </c>
      <c r="B443" s="53">
        <v>858175</v>
      </c>
      <c r="C443" s="52">
        <v>2.0947663866190416</v>
      </c>
      <c r="D443" s="53">
        <v>3.45</v>
      </c>
      <c r="E443" s="53">
        <v>0.33999999999999997</v>
      </c>
      <c r="F443" s="53">
        <v>0.54</v>
      </c>
      <c r="G443" s="55">
        <v>1019.3679769084857</v>
      </c>
    </row>
    <row r="444" spans="1:7" x14ac:dyDescent="0.2">
      <c r="A444" s="54">
        <v>42771</v>
      </c>
      <c r="B444" s="53">
        <v>46366</v>
      </c>
      <c r="C444" s="52">
        <v>2.0885137729104764</v>
      </c>
      <c r="D444" s="53">
        <v>3.6</v>
      </c>
      <c r="E444" s="53">
        <v>0.32999999999999996</v>
      </c>
      <c r="F444" s="53">
        <v>0.53</v>
      </c>
      <c r="G444" s="55">
        <v>1016.049149926116</v>
      </c>
    </row>
    <row r="445" spans="1:7" x14ac:dyDescent="0.2">
      <c r="A445" s="54">
        <v>42772</v>
      </c>
      <c r="B445" s="53">
        <v>87772</v>
      </c>
      <c r="C445" s="52">
        <v>2.9482600808669686</v>
      </c>
      <c r="D445" s="53">
        <v>3.6</v>
      </c>
      <c r="E445" s="53">
        <v>0.6</v>
      </c>
      <c r="F445" s="53">
        <v>0.7</v>
      </c>
      <c r="G445" s="55">
        <v>1657.5235995067139</v>
      </c>
    </row>
    <row r="446" spans="1:7" x14ac:dyDescent="0.2">
      <c r="A446" s="54">
        <v>42772</v>
      </c>
      <c r="B446" s="53">
        <v>81649</v>
      </c>
      <c r="C446" s="52">
        <v>3.0509502235233867</v>
      </c>
      <c r="D446" s="53">
        <v>4.25</v>
      </c>
      <c r="E446" s="53">
        <v>0.33999999999999997</v>
      </c>
      <c r="F446" s="53">
        <v>0.54</v>
      </c>
      <c r="G446" s="55">
        <v>1673.5134418057428</v>
      </c>
    </row>
    <row r="447" spans="1:7" x14ac:dyDescent="0.2">
      <c r="A447" s="54">
        <v>42772</v>
      </c>
      <c r="B447" s="53">
        <v>1207502</v>
      </c>
      <c r="C447" s="52">
        <v>2.1598817626971654</v>
      </c>
      <c r="D447" s="53">
        <v>3.45</v>
      </c>
      <c r="E447" s="53">
        <v>0.59</v>
      </c>
      <c r="F447" s="53">
        <v>0.77</v>
      </c>
      <c r="G447" s="55">
        <v>1147.5697541948459</v>
      </c>
    </row>
    <row r="448" spans="1:7" x14ac:dyDescent="0.2">
      <c r="A448" s="54">
        <v>42772</v>
      </c>
      <c r="B448" s="53">
        <v>85578</v>
      </c>
      <c r="C448" s="52">
        <v>2.5418380319823131</v>
      </c>
      <c r="D448" s="53">
        <v>3.68</v>
      </c>
      <c r="E448" s="53">
        <v>0.33999999999999997</v>
      </c>
      <c r="F448" s="53">
        <v>0.55000000000000004</v>
      </c>
      <c r="G448" s="55">
        <v>1063.8657852116689</v>
      </c>
    </row>
    <row r="449" spans="1:7" x14ac:dyDescent="0.2">
      <c r="A449" s="54">
        <v>42773</v>
      </c>
      <c r="B449" s="53">
        <v>57291</v>
      </c>
      <c r="C449" s="52">
        <v>2.1575451784295967</v>
      </c>
      <c r="D449" s="53">
        <v>3.56</v>
      </c>
      <c r="E449" s="53">
        <v>0.55999999999999994</v>
      </c>
      <c r="F449" s="53">
        <v>0.68</v>
      </c>
      <c r="G449" s="55">
        <v>1140.3292809758113</v>
      </c>
    </row>
    <row r="450" spans="1:7" x14ac:dyDescent="0.2">
      <c r="A450" s="54">
        <v>42773</v>
      </c>
      <c r="B450" s="53">
        <v>5687</v>
      </c>
      <c r="C450" s="52">
        <v>2.9977813503338901</v>
      </c>
      <c r="D450" s="53">
        <v>3.55</v>
      </c>
      <c r="E450" s="53">
        <v>0.59</v>
      </c>
      <c r="F450" s="53">
        <v>0.7</v>
      </c>
      <c r="G450" s="55">
        <v>1596.1030242773334</v>
      </c>
    </row>
    <row r="451" spans="1:7" x14ac:dyDescent="0.2">
      <c r="A451" s="54">
        <v>42773</v>
      </c>
      <c r="B451" s="53">
        <v>694802</v>
      </c>
      <c r="C451" s="52">
        <v>3.040722230969187</v>
      </c>
      <c r="D451" s="53">
        <v>3.62</v>
      </c>
      <c r="E451" s="53">
        <v>0.72</v>
      </c>
      <c r="F451" s="53">
        <v>0.82</v>
      </c>
      <c r="G451" s="55">
        <v>1604.4631161582784</v>
      </c>
    </row>
    <row r="452" spans="1:7" x14ac:dyDescent="0.2">
      <c r="A452" s="54">
        <v>42773</v>
      </c>
      <c r="B452" s="53">
        <v>132277</v>
      </c>
      <c r="C452" s="52">
        <v>2.1558655956742228</v>
      </c>
      <c r="D452" s="53">
        <v>3.76</v>
      </c>
      <c r="E452" s="53">
        <v>0.56999999999999995</v>
      </c>
      <c r="F452" s="53">
        <v>0.7</v>
      </c>
      <c r="G452" s="55">
        <v>1125.4173303268976</v>
      </c>
    </row>
    <row r="453" spans="1:7" x14ac:dyDescent="0.2">
      <c r="A453" s="54">
        <v>42773</v>
      </c>
      <c r="B453" s="53">
        <v>3372042</v>
      </c>
      <c r="C453" s="52">
        <v>2.3121050847272606</v>
      </c>
      <c r="D453" s="53">
        <v>3.58</v>
      </c>
      <c r="E453" s="53">
        <v>0.35</v>
      </c>
      <c r="F453" s="53">
        <v>0.5</v>
      </c>
      <c r="G453" s="55">
        <v>1373.1552647341759</v>
      </c>
    </row>
    <row r="454" spans="1:7" x14ac:dyDescent="0.2">
      <c r="A454" s="54">
        <v>42773</v>
      </c>
      <c r="B454" s="53">
        <v>25578</v>
      </c>
      <c r="C454" s="52">
        <v>3.4262249076976317</v>
      </c>
      <c r="D454" s="53">
        <v>4.38</v>
      </c>
      <c r="E454" s="53">
        <v>0.73</v>
      </c>
      <c r="F454" s="53">
        <v>0.86</v>
      </c>
      <c r="G454" s="55">
        <v>1900.5365945647445</v>
      </c>
    </row>
    <row r="455" spans="1:7" x14ac:dyDescent="0.2">
      <c r="A455" s="54">
        <v>42774</v>
      </c>
      <c r="B455" s="53">
        <v>592858</v>
      </c>
      <c r="C455" s="52">
        <v>2.582573604562318</v>
      </c>
      <c r="D455" s="53">
        <v>4.3</v>
      </c>
      <c r="E455" s="53">
        <v>0.35</v>
      </c>
      <c r="F455" s="53">
        <v>0.55000000000000004</v>
      </c>
      <c r="G455" s="55">
        <v>1043.1386837681423</v>
      </c>
    </row>
    <row r="456" spans="1:7" x14ac:dyDescent="0.2">
      <c r="A456" s="54">
        <v>42774</v>
      </c>
      <c r="B456" s="53">
        <v>8502</v>
      </c>
      <c r="C456" s="52">
        <v>2.9156115927024322</v>
      </c>
      <c r="D456" s="53">
        <v>3.79</v>
      </c>
      <c r="E456" s="53">
        <v>0.37</v>
      </c>
      <c r="F456" s="53">
        <v>0.53</v>
      </c>
      <c r="G456" s="55">
        <v>1448.6453291503171</v>
      </c>
    </row>
    <row r="457" spans="1:7" x14ac:dyDescent="0.2">
      <c r="A457" s="54">
        <v>42774</v>
      </c>
      <c r="B457" s="53">
        <v>4310356</v>
      </c>
      <c r="C457" s="52">
        <v>2.0937938723636202</v>
      </c>
      <c r="D457" s="53">
        <v>3.41</v>
      </c>
      <c r="E457" s="53">
        <v>0.33999999999999997</v>
      </c>
      <c r="F457" s="53">
        <v>0.52</v>
      </c>
      <c r="G457" s="55">
        <v>1010.7639098512309</v>
      </c>
    </row>
    <row r="458" spans="1:7" x14ac:dyDescent="0.2">
      <c r="A458" s="54">
        <v>42774</v>
      </c>
      <c r="B458" s="53">
        <v>9007</v>
      </c>
      <c r="C458" s="52">
        <v>2.5544324275117996</v>
      </c>
      <c r="D458" s="53">
        <v>3.7</v>
      </c>
      <c r="E458" s="53">
        <v>0.35</v>
      </c>
      <c r="F458" s="53">
        <v>0.5</v>
      </c>
      <c r="G458" s="55">
        <v>1053.4620942372053</v>
      </c>
    </row>
    <row r="459" spans="1:7" x14ac:dyDescent="0.2">
      <c r="A459" s="54">
        <v>42774</v>
      </c>
      <c r="B459" s="53">
        <v>849868</v>
      </c>
      <c r="C459" s="52">
        <v>3.0307015843356946</v>
      </c>
      <c r="D459" s="53">
        <v>4.38</v>
      </c>
      <c r="E459" s="53">
        <v>0.72</v>
      </c>
      <c r="F459" s="53">
        <v>0.9</v>
      </c>
      <c r="G459" s="55">
        <v>1593.3831427345017</v>
      </c>
    </row>
    <row r="460" spans="1:7" x14ac:dyDescent="0.2">
      <c r="A460" s="54">
        <v>42774</v>
      </c>
      <c r="B460" s="53">
        <v>2095596</v>
      </c>
      <c r="C460" s="52">
        <v>2.1632957181720345</v>
      </c>
      <c r="D460" s="53">
        <v>2.9</v>
      </c>
      <c r="E460" s="53">
        <v>0.61</v>
      </c>
      <c r="F460" s="53">
        <v>0.72</v>
      </c>
      <c r="G460" s="55">
        <v>1107.2914304248231</v>
      </c>
    </row>
    <row r="461" spans="1:7" x14ac:dyDescent="0.2">
      <c r="A461" s="54">
        <v>42774</v>
      </c>
      <c r="B461" s="53">
        <v>3269667</v>
      </c>
      <c r="C461" s="52">
        <v>2.157350797686628</v>
      </c>
      <c r="D461" s="53">
        <v>3.56</v>
      </c>
      <c r="E461" s="53">
        <v>0.57999999999999996</v>
      </c>
      <c r="F461" s="53">
        <v>0.7</v>
      </c>
      <c r="G461" s="55">
        <v>1099.3937330250744</v>
      </c>
    </row>
    <row r="462" spans="1:7" x14ac:dyDescent="0.2">
      <c r="A462" s="54">
        <v>42774</v>
      </c>
      <c r="B462" s="53">
        <v>3949987</v>
      </c>
      <c r="C462" s="52">
        <v>2.1827713909881106</v>
      </c>
      <c r="D462" s="53">
        <v>3.4</v>
      </c>
      <c r="E462" s="53">
        <v>0.55999999999999994</v>
      </c>
      <c r="F462" s="53">
        <v>0.64</v>
      </c>
      <c r="G462" s="55">
        <v>1127.2183692436508</v>
      </c>
    </row>
    <row r="463" spans="1:7" x14ac:dyDescent="0.2">
      <c r="A463" s="54">
        <v>42774</v>
      </c>
      <c r="B463" s="53">
        <v>10386</v>
      </c>
      <c r="C463" s="52">
        <v>2.1933717522183964</v>
      </c>
      <c r="D463" s="53">
        <v>3.69</v>
      </c>
      <c r="E463" s="53">
        <v>0.73</v>
      </c>
      <c r="F463" s="53">
        <v>0.81</v>
      </c>
      <c r="G463" s="55">
        <v>1076.5464000779859</v>
      </c>
    </row>
    <row r="464" spans="1:7" x14ac:dyDescent="0.2">
      <c r="A464" s="54">
        <v>42774</v>
      </c>
      <c r="B464" s="53">
        <v>81647</v>
      </c>
      <c r="C464" s="52">
        <v>3.8103649705203289</v>
      </c>
      <c r="D464" s="53">
        <v>5</v>
      </c>
      <c r="E464" s="53">
        <v>0.74</v>
      </c>
      <c r="F464" s="53">
        <v>0.91</v>
      </c>
      <c r="G464" s="55">
        <v>2053.5146034239124</v>
      </c>
    </row>
    <row r="465" spans="1:7" x14ac:dyDescent="0.2">
      <c r="A465" s="54">
        <v>42775</v>
      </c>
      <c r="B465" s="53">
        <v>75322</v>
      </c>
      <c r="C465" s="52">
        <v>2.4251188365552596</v>
      </c>
      <c r="D465" s="53">
        <v>3.82</v>
      </c>
      <c r="E465" s="53">
        <v>0.37</v>
      </c>
      <c r="F465" s="53">
        <v>0.56000000000000005</v>
      </c>
      <c r="G465" s="55">
        <v>1295.6929201979397</v>
      </c>
    </row>
    <row r="466" spans="1:7" x14ac:dyDescent="0.2">
      <c r="A466" s="54">
        <v>42775</v>
      </c>
      <c r="B466" s="53">
        <v>816259</v>
      </c>
      <c r="C466" s="52">
        <v>2.2135090607894599</v>
      </c>
      <c r="D466" s="53">
        <v>3.16</v>
      </c>
      <c r="E466" s="53">
        <v>0.7</v>
      </c>
      <c r="F466" s="53">
        <v>0.8</v>
      </c>
      <c r="G466" s="55">
        <v>1153.0568731214078</v>
      </c>
    </row>
    <row r="467" spans="1:7" x14ac:dyDescent="0.2">
      <c r="A467" s="54">
        <v>42775</v>
      </c>
      <c r="B467" s="53">
        <v>11366</v>
      </c>
      <c r="C467" s="52">
        <v>2.1804528990147811</v>
      </c>
      <c r="D467" s="53">
        <v>3.25</v>
      </c>
      <c r="E467" s="53">
        <v>0.6</v>
      </c>
      <c r="F467" s="53">
        <v>0.65</v>
      </c>
      <c r="G467" s="55">
        <v>1135.6790560048896</v>
      </c>
    </row>
    <row r="468" spans="1:7" x14ac:dyDescent="0.2">
      <c r="A468" s="54">
        <v>42776</v>
      </c>
      <c r="B468" s="53">
        <v>3915235</v>
      </c>
      <c r="C468" s="52">
        <v>3.568780535649914</v>
      </c>
      <c r="D468" s="53">
        <v>4.25</v>
      </c>
      <c r="E468" s="53">
        <v>0.72</v>
      </c>
      <c r="F468" s="53">
        <v>0.88</v>
      </c>
      <c r="G468" s="55">
        <v>1791.0449244188708</v>
      </c>
    </row>
    <row r="469" spans="1:7" x14ac:dyDescent="0.2">
      <c r="A469" s="54">
        <v>42776</v>
      </c>
      <c r="B469" s="53">
        <v>98067</v>
      </c>
      <c r="C469" s="52">
        <v>2.5294770732831848</v>
      </c>
      <c r="D469" s="53">
        <v>3.6</v>
      </c>
      <c r="E469" s="53">
        <v>0.57999999999999996</v>
      </c>
      <c r="F469" s="53">
        <v>0.77</v>
      </c>
      <c r="G469" s="55">
        <v>1337.7419040393843</v>
      </c>
    </row>
    <row r="470" spans="1:7" x14ac:dyDescent="0.2">
      <c r="A470" s="54">
        <v>42779</v>
      </c>
      <c r="B470" s="53">
        <v>383957</v>
      </c>
      <c r="C470" s="52">
        <v>3.7502867539561744</v>
      </c>
      <c r="D470" s="53">
        <v>4.45</v>
      </c>
      <c r="E470" s="53">
        <v>0.38</v>
      </c>
      <c r="F470" s="53">
        <v>0.57999999999999996</v>
      </c>
      <c r="G470" s="55">
        <v>1274.4880691824451</v>
      </c>
    </row>
    <row r="471" spans="1:7" x14ac:dyDescent="0.2">
      <c r="A471" s="54">
        <v>42779</v>
      </c>
      <c r="B471" s="53">
        <v>5154157</v>
      </c>
      <c r="C471" s="52">
        <v>3.0512685220678986</v>
      </c>
      <c r="D471" s="53">
        <v>3.89</v>
      </c>
      <c r="E471" s="53">
        <v>0.72</v>
      </c>
      <c r="F471" s="53">
        <v>0.9</v>
      </c>
      <c r="G471" s="55">
        <v>1524.0481921096532</v>
      </c>
    </row>
    <row r="472" spans="1:7" x14ac:dyDescent="0.2">
      <c r="A472" s="54">
        <v>42779</v>
      </c>
      <c r="B472" s="53">
        <v>40356</v>
      </c>
      <c r="D472" s="53">
        <v>3.99</v>
      </c>
      <c r="E472" s="53"/>
      <c r="F472" s="53">
        <v>0.42</v>
      </c>
      <c r="G472" s="55"/>
    </row>
    <row r="473" spans="1:7" x14ac:dyDescent="0.2">
      <c r="A473" s="54">
        <v>42779</v>
      </c>
      <c r="B473" s="53">
        <v>359</v>
      </c>
      <c r="D473" s="53">
        <v>4.0999999999999996</v>
      </c>
      <c r="E473" s="53"/>
      <c r="F473" s="53">
        <v>0.45</v>
      </c>
      <c r="G473" s="55"/>
    </row>
    <row r="474" spans="1:7" x14ac:dyDescent="0.2">
      <c r="A474" s="54">
        <v>42779</v>
      </c>
      <c r="B474" s="53">
        <v>56988</v>
      </c>
      <c r="C474" s="52">
        <v>3.47538675887002</v>
      </c>
      <c r="D474" s="53">
        <v>3.94</v>
      </c>
      <c r="E474" s="53">
        <v>0.72</v>
      </c>
      <c r="F474" s="53">
        <v>0.9</v>
      </c>
      <c r="G474" s="55">
        <v>1851.7342125510645</v>
      </c>
    </row>
    <row r="475" spans="1:7" x14ac:dyDescent="0.2">
      <c r="A475" s="54">
        <v>42780</v>
      </c>
      <c r="B475" s="53">
        <v>1025962</v>
      </c>
      <c r="C475" s="52">
        <v>2.5984894493932686</v>
      </c>
      <c r="D475" s="53">
        <v>3.21</v>
      </c>
      <c r="E475" s="53">
        <v>0.72</v>
      </c>
      <c r="F475" s="53">
        <v>0.9</v>
      </c>
      <c r="G475" s="55">
        <v>1320.1997264872775</v>
      </c>
    </row>
    <row r="476" spans="1:7" x14ac:dyDescent="0.2">
      <c r="A476" s="54">
        <v>42780</v>
      </c>
      <c r="B476" s="53">
        <v>1560379</v>
      </c>
      <c r="C476" s="52">
        <v>3.0600157584600445</v>
      </c>
      <c r="D476" s="53">
        <v>3.88</v>
      </c>
      <c r="E476" s="53">
        <v>0.35</v>
      </c>
      <c r="F476" s="53">
        <v>0.55000000000000004</v>
      </c>
      <c r="G476" s="55">
        <v>1807.4713732666999</v>
      </c>
    </row>
    <row r="477" spans="1:7" x14ac:dyDescent="0.2">
      <c r="A477" s="54">
        <v>42780</v>
      </c>
      <c r="B477" s="53">
        <v>5992464</v>
      </c>
      <c r="C477" s="52">
        <v>2.5921271145699234</v>
      </c>
      <c r="D477" s="53">
        <v>3.99</v>
      </c>
      <c r="E477" s="53">
        <v>0.33999999999999997</v>
      </c>
      <c r="F477" s="53">
        <v>0.53</v>
      </c>
      <c r="G477" s="55">
        <v>1511.9223327596342</v>
      </c>
    </row>
    <row r="478" spans="1:7" x14ac:dyDescent="0.2">
      <c r="A478" s="54">
        <v>42780</v>
      </c>
      <c r="B478" s="53">
        <v>216774</v>
      </c>
      <c r="C478" s="52">
        <v>3.5956178478460221</v>
      </c>
      <c r="D478" s="53">
        <v>3.77</v>
      </c>
      <c r="E478" s="53">
        <v>0.59</v>
      </c>
      <c r="F478" s="53">
        <v>0.79</v>
      </c>
      <c r="G478" s="55">
        <v>2020.3254176948583</v>
      </c>
    </row>
    <row r="479" spans="1:7" x14ac:dyDescent="0.2">
      <c r="A479" s="54">
        <v>42780</v>
      </c>
      <c r="B479" s="53">
        <v>16909</v>
      </c>
      <c r="C479" s="52">
        <v>2.5892330348506025</v>
      </c>
      <c r="D479" s="53">
        <v>3.67</v>
      </c>
      <c r="E479" s="53">
        <v>0.35</v>
      </c>
      <c r="F479" s="53">
        <v>0.55000000000000004</v>
      </c>
      <c r="G479" s="55">
        <v>1537.2739950845271</v>
      </c>
    </row>
    <row r="480" spans="1:7" x14ac:dyDescent="0.2">
      <c r="A480" s="54">
        <v>42781</v>
      </c>
      <c r="B480" s="53">
        <v>387592</v>
      </c>
      <c r="C480" s="52">
        <v>3.5921169466452971</v>
      </c>
      <c r="D480" s="53">
        <v>4.25</v>
      </c>
      <c r="E480" s="53">
        <v>0.6</v>
      </c>
      <c r="F480" s="53">
        <v>0.8</v>
      </c>
      <c r="G480" s="55">
        <v>2050.4314987060316</v>
      </c>
    </row>
    <row r="481" spans="1:7" x14ac:dyDescent="0.2">
      <c r="A481" s="54">
        <v>42781</v>
      </c>
      <c r="B481" s="53">
        <v>6282799</v>
      </c>
      <c r="C481" s="52">
        <v>3.0786865710863323</v>
      </c>
      <c r="D481" s="53">
        <v>3.79</v>
      </c>
      <c r="E481" s="53">
        <v>0.35</v>
      </c>
      <c r="F481" s="53">
        <v>0.55000000000000004</v>
      </c>
      <c r="G481" s="55">
        <v>1770.7675784522114</v>
      </c>
    </row>
    <row r="482" spans="1:7" x14ac:dyDescent="0.2">
      <c r="A482" s="54">
        <v>42781</v>
      </c>
      <c r="B482" s="53">
        <v>10918</v>
      </c>
      <c r="C482" s="52">
        <v>3.0780361838989188</v>
      </c>
      <c r="D482" s="53">
        <v>4.1500000000000004</v>
      </c>
      <c r="E482" s="53">
        <v>0.36</v>
      </c>
      <c r="F482" s="53">
        <v>0.56000000000000005</v>
      </c>
      <c r="G482" s="55">
        <v>1777.2026618071905</v>
      </c>
    </row>
    <row r="483" spans="1:7" x14ac:dyDescent="0.2">
      <c r="A483" s="54">
        <v>42781</v>
      </c>
      <c r="B483" s="53">
        <v>5603800</v>
      </c>
      <c r="C483" s="52">
        <v>2.5878667652953831</v>
      </c>
      <c r="D483" s="53">
        <v>3.28</v>
      </c>
      <c r="E483" s="53">
        <v>0.33999999999999997</v>
      </c>
      <c r="F483" s="53">
        <v>0.53</v>
      </c>
      <c r="G483" s="55">
        <v>1545.4500661125612</v>
      </c>
    </row>
    <row r="484" spans="1:7" x14ac:dyDescent="0.2">
      <c r="A484" s="54">
        <v>42781</v>
      </c>
      <c r="B484" s="53">
        <v>17832</v>
      </c>
      <c r="C484" s="52">
        <v>2.5506710857713437</v>
      </c>
      <c r="D484" s="53">
        <v>4.32</v>
      </c>
      <c r="E484" s="53">
        <v>0.56999999999999995</v>
      </c>
      <c r="F484" s="53">
        <v>0.77</v>
      </c>
      <c r="G484" s="55">
        <v>1308.4340366600154</v>
      </c>
    </row>
    <row r="485" spans="1:7" x14ac:dyDescent="0.2">
      <c r="A485" s="54">
        <v>42781</v>
      </c>
      <c r="B485" s="53">
        <v>1820147</v>
      </c>
      <c r="C485" s="52">
        <v>2.5044498651324463</v>
      </c>
      <c r="D485" s="53">
        <v>3.9</v>
      </c>
      <c r="E485" s="53">
        <v>0.36</v>
      </c>
      <c r="F485" s="53">
        <v>0.55000000000000004</v>
      </c>
      <c r="G485" s="55">
        <v>1221.7970395152824</v>
      </c>
    </row>
    <row r="486" spans="1:7" x14ac:dyDescent="0.2">
      <c r="A486" s="54">
        <v>42781</v>
      </c>
      <c r="B486" s="53">
        <v>919657</v>
      </c>
      <c r="C486" s="52">
        <v>2.106809501682628</v>
      </c>
      <c r="D486" s="53">
        <v>3.8</v>
      </c>
      <c r="E486" s="53">
        <v>0.35</v>
      </c>
      <c r="F486" s="53">
        <v>0.52</v>
      </c>
      <c r="G486" s="55">
        <v>1015.8742015278623</v>
      </c>
    </row>
    <row r="487" spans="1:7" x14ac:dyDescent="0.2">
      <c r="A487" s="54">
        <v>42781</v>
      </c>
      <c r="B487" s="53">
        <v>37903</v>
      </c>
      <c r="C487" s="52">
        <v>3.2434029600232859</v>
      </c>
      <c r="D487" s="53">
        <v>3.93</v>
      </c>
      <c r="E487" s="53">
        <v>0.57999999999999996</v>
      </c>
      <c r="F487" s="53">
        <v>0.76</v>
      </c>
      <c r="G487" s="55">
        <v>1262.450111693088</v>
      </c>
    </row>
    <row r="488" spans="1:7" x14ac:dyDescent="0.2">
      <c r="A488" s="54">
        <v>42781</v>
      </c>
      <c r="B488" s="53">
        <v>354157</v>
      </c>
      <c r="C488" s="52">
        <v>2.4662246624802444</v>
      </c>
      <c r="D488" s="53">
        <v>3.94</v>
      </c>
      <c r="E488" s="53">
        <v>0.33999999999999997</v>
      </c>
      <c r="F488" s="53">
        <v>0.54</v>
      </c>
      <c r="G488" s="55">
        <v>1310.8718635334126</v>
      </c>
    </row>
    <row r="489" spans="1:7" x14ac:dyDescent="0.2">
      <c r="A489" s="54">
        <v>42782</v>
      </c>
      <c r="B489" s="53">
        <v>465026</v>
      </c>
      <c r="C489" s="52">
        <v>2.5526967978460355</v>
      </c>
      <c r="D489" s="53">
        <v>3.77</v>
      </c>
      <c r="E489" s="53">
        <v>0.57999999999999996</v>
      </c>
      <c r="F489" s="53">
        <v>0.77</v>
      </c>
      <c r="G489" s="55">
        <v>1353.8441037479756</v>
      </c>
    </row>
    <row r="490" spans="1:7" x14ac:dyDescent="0.2">
      <c r="A490" s="54">
        <v>42782</v>
      </c>
      <c r="B490" s="53">
        <v>5582464</v>
      </c>
      <c r="C490" s="52">
        <v>3.8125830473691344</v>
      </c>
      <c r="D490" s="53">
        <v>4.5999999999999996</v>
      </c>
      <c r="E490" s="53">
        <v>0.6</v>
      </c>
      <c r="F490" s="53">
        <v>0.8</v>
      </c>
      <c r="G490" s="55">
        <v>1835.1668689937023</v>
      </c>
    </row>
    <row r="491" spans="1:7" x14ac:dyDescent="0.2">
      <c r="A491" s="54">
        <v>42782</v>
      </c>
      <c r="B491" s="53">
        <v>4650</v>
      </c>
      <c r="D491" s="53">
        <v>3.9</v>
      </c>
      <c r="E491" s="53"/>
      <c r="F491" s="53">
        <v>0.45</v>
      </c>
      <c r="G491" s="55"/>
    </row>
    <row r="492" spans="1:7" x14ac:dyDescent="0.2">
      <c r="A492" s="54">
        <v>42782</v>
      </c>
      <c r="B492" s="53">
        <v>2448647</v>
      </c>
      <c r="C492" s="52">
        <v>2.2010868854858385</v>
      </c>
      <c r="D492" s="53">
        <v>3.68</v>
      </c>
      <c r="E492" s="53">
        <v>0.6</v>
      </c>
      <c r="F492" s="53">
        <v>0.74</v>
      </c>
      <c r="G492" s="55">
        <v>893.36618991143189</v>
      </c>
    </row>
    <row r="493" spans="1:7" x14ac:dyDescent="0.2">
      <c r="A493" s="54">
        <v>42782</v>
      </c>
      <c r="B493" s="53">
        <v>5221204</v>
      </c>
      <c r="C493" s="52">
        <v>2.1157351147489978</v>
      </c>
      <c r="D493" s="53">
        <v>3.66</v>
      </c>
      <c r="E493" s="53">
        <v>0.33999999999999997</v>
      </c>
      <c r="F493" s="53">
        <v>0.54</v>
      </c>
      <c r="G493" s="55">
        <v>937.59464580316603</v>
      </c>
    </row>
    <row r="494" spans="1:7" x14ac:dyDescent="0.2">
      <c r="A494" s="54">
        <v>42782</v>
      </c>
      <c r="B494" s="53">
        <v>4137693</v>
      </c>
      <c r="C494" s="52">
        <v>2.5158691593508467</v>
      </c>
      <c r="D494" s="53">
        <v>3.5</v>
      </c>
      <c r="E494" s="53">
        <v>0.36</v>
      </c>
      <c r="F494" s="53">
        <v>0.56000000000000005</v>
      </c>
      <c r="G494" s="55">
        <v>1217.6226086760955</v>
      </c>
    </row>
    <row r="495" spans="1:7" x14ac:dyDescent="0.2">
      <c r="A495" s="54">
        <v>42783</v>
      </c>
      <c r="B495" s="53">
        <v>1251134</v>
      </c>
      <c r="C495" s="52">
        <v>2.8627118068335893</v>
      </c>
      <c r="D495" s="53">
        <v>3.95</v>
      </c>
      <c r="E495" s="53">
        <v>0.73</v>
      </c>
      <c r="F495" s="53">
        <v>0.9</v>
      </c>
      <c r="G495" s="55">
        <v>1656.9637446320655</v>
      </c>
    </row>
    <row r="496" spans="1:7" x14ac:dyDescent="0.2">
      <c r="A496" s="54">
        <v>42783</v>
      </c>
      <c r="B496" s="53">
        <v>712</v>
      </c>
      <c r="C496" s="52">
        <v>3.0626473182609026</v>
      </c>
      <c r="D496" s="53">
        <v>3.75</v>
      </c>
      <c r="E496" s="53">
        <v>0.59</v>
      </c>
      <c r="F496" s="53">
        <v>0.7</v>
      </c>
      <c r="G496" s="55">
        <v>1549.0062147088265</v>
      </c>
    </row>
    <row r="497" spans="1:7" x14ac:dyDescent="0.2">
      <c r="A497" s="54">
        <v>42783</v>
      </c>
      <c r="B497" s="53">
        <v>5279680</v>
      </c>
      <c r="C497" s="52">
        <v>2.3104596771509103</v>
      </c>
      <c r="D497" s="53">
        <v>3.61</v>
      </c>
      <c r="E497" s="53">
        <v>0.32999999999999996</v>
      </c>
      <c r="F497" s="53">
        <v>0.53</v>
      </c>
      <c r="G497" s="55">
        <v>1390.0981749460468</v>
      </c>
    </row>
    <row r="498" spans="1:7" x14ac:dyDescent="0.2">
      <c r="A498" s="54">
        <v>42783</v>
      </c>
      <c r="B498" s="53">
        <v>2334928</v>
      </c>
      <c r="C498" s="52">
        <v>2.4968470146281136</v>
      </c>
      <c r="D498" s="53">
        <v>3.47</v>
      </c>
      <c r="E498" s="53">
        <v>0.35</v>
      </c>
      <c r="F498" s="53">
        <v>0.55000000000000004</v>
      </c>
      <c r="G498" s="55">
        <v>1249.6435170562527</v>
      </c>
    </row>
    <row r="499" spans="1:7" x14ac:dyDescent="0.2">
      <c r="A499" s="54">
        <v>42783</v>
      </c>
      <c r="B499" s="53">
        <v>5597853</v>
      </c>
      <c r="C499" s="52">
        <v>2.6194880138683403</v>
      </c>
      <c r="D499" s="53">
        <v>3.68</v>
      </c>
      <c r="E499" s="53">
        <v>0.33999999999999997</v>
      </c>
      <c r="F499" s="53">
        <v>0.54</v>
      </c>
      <c r="G499" s="55">
        <v>1463.5489293506405</v>
      </c>
    </row>
    <row r="500" spans="1:7" x14ac:dyDescent="0.2">
      <c r="A500" s="54">
        <v>42783</v>
      </c>
      <c r="B500" s="53">
        <v>5748977</v>
      </c>
      <c r="C500" s="52">
        <v>2.6305526702550308</v>
      </c>
      <c r="D500" s="53">
        <v>3.76</v>
      </c>
      <c r="E500" s="53">
        <v>0.35</v>
      </c>
      <c r="F500" s="53">
        <v>0.55000000000000004</v>
      </c>
      <c r="G500" s="55">
        <v>1454.6483187221363</v>
      </c>
    </row>
    <row r="501" spans="1:7" x14ac:dyDescent="0.2">
      <c r="A501" s="54">
        <v>42783</v>
      </c>
      <c r="B501" s="53">
        <v>6197918</v>
      </c>
      <c r="C501" s="52">
        <v>2.6555762575436823</v>
      </c>
      <c r="D501" s="53">
        <v>3.5</v>
      </c>
      <c r="E501" s="53">
        <v>0.33999999999999997</v>
      </c>
      <c r="F501" s="53">
        <v>0.54</v>
      </c>
      <c r="G501" s="55">
        <v>1554.5193138014442</v>
      </c>
    </row>
    <row r="502" spans="1:7" x14ac:dyDescent="0.2">
      <c r="A502" s="54">
        <v>42783</v>
      </c>
      <c r="B502" s="53">
        <v>726827</v>
      </c>
      <c r="C502" s="52">
        <v>3.6250473365776177</v>
      </c>
      <c r="D502" s="53">
        <v>4.25</v>
      </c>
      <c r="E502" s="53">
        <v>0.59</v>
      </c>
      <c r="F502" s="53">
        <v>0.77</v>
      </c>
      <c r="G502" s="55">
        <v>1933.1467922043012</v>
      </c>
    </row>
    <row r="503" spans="1:7" x14ac:dyDescent="0.2">
      <c r="A503" s="54">
        <v>42783</v>
      </c>
      <c r="B503" s="53">
        <v>53577</v>
      </c>
      <c r="C503" s="52">
        <v>2.6776762990340606</v>
      </c>
      <c r="D503" s="53">
        <v>3.7</v>
      </c>
      <c r="E503" s="53">
        <v>0.35</v>
      </c>
      <c r="F503" s="53">
        <v>0.54</v>
      </c>
      <c r="G503" s="55">
        <v>1494.0201240558217</v>
      </c>
    </row>
    <row r="504" spans="1:7" x14ac:dyDescent="0.2">
      <c r="A504" s="54">
        <v>42783</v>
      </c>
      <c r="B504" s="53">
        <v>180787</v>
      </c>
      <c r="C504" s="52">
        <v>3.1639533767709875</v>
      </c>
      <c r="D504" s="53">
        <v>4.1500000000000004</v>
      </c>
      <c r="E504" s="53">
        <v>0.6</v>
      </c>
      <c r="F504" s="53">
        <v>0.79</v>
      </c>
      <c r="G504" s="55">
        <v>1711.4712145057028</v>
      </c>
    </row>
    <row r="505" spans="1:7" x14ac:dyDescent="0.2">
      <c r="A505" s="54">
        <v>42784</v>
      </c>
      <c r="B505" s="53">
        <v>1116</v>
      </c>
      <c r="C505" s="52">
        <v>3.4101820799026168</v>
      </c>
      <c r="D505" s="53">
        <v>4.05</v>
      </c>
      <c r="E505" s="53">
        <v>0.56999999999999995</v>
      </c>
      <c r="F505" s="53">
        <v>0.7</v>
      </c>
      <c r="G505" s="55">
        <v>1877.9563208033667</v>
      </c>
    </row>
    <row r="506" spans="1:7" x14ac:dyDescent="0.2">
      <c r="A506" s="54">
        <v>42784</v>
      </c>
      <c r="B506" s="53">
        <v>8284</v>
      </c>
      <c r="D506" s="53">
        <v>4.07</v>
      </c>
      <c r="E506" s="53"/>
      <c r="F506" s="53">
        <v>0.46</v>
      </c>
      <c r="G506" s="55"/>
    </row>
    <row r="507" spans="1:7" x14ac:dyDescent="0.2">
      <c r="A507" s="54">
        <v>42784</v>
      </c>
      <c r="B507" s="53">
        <v>2591</v>
      </c>
      <c r="C507" s="52">
        <v>3.7895241472282519</v>
      </c>
      <c r="D507" s="53">
        <v>4.2</v>
      </c>
      <c r="E507" s="53">
        <v>0.71</v>
      </c>
      <c r="F507" s="53">
        <v>0.9</v>
      </c>
      <c r="G507" s="55">
        <v>2161.0269405413774</v>
      </c>
    </row>
    <row r="508" spans="1:7" x14ac:dyDescent="0.2">
      <c r="A508" s="54">
        <v>42784</v>
      </c>
      <c r="B508" s="53">
        <v>2001335</v>
      </c>
      <c r="C508" s="52">
        <v>2.2746805710080098</v>
      </c>
      <c r="D508" s="53">
        <v>3.01</v>
      </c>
      <c r="E508" s="53">
        <v>0.59</v>
      </c>
      <c r="F508" s="53">
        <v>0.71</v>
      </c>
      <c r="G508" s="55">
        <v>1375.1455994782575</v>
      </c>
    </row>
    <row r="509" spans="1:7" x14ac:dyDescent="0.2">
      <c r="A509" s="54">
        <v>42784</v>
      </c>
      <c r="B509" s="53">
        <v>8282</v>
      </c>
      <c r="D509" s="53">
        <v>3.88</v>
      </c>
      <c r="E509" s="53"/>
      <c r="F509" s="53">
        <v>0.45</v>
      </c>
      <c r="G509" s="55"/>
    </row>
    <row r="510" spans="1:7" x14ac:dyDescent="0.2">
      <c r="A510" s="54">
        <v>42784</v>
      </c>
      <c r="B510" s="53">
        <v>399677</v>
      </c>
      <c r="C510" s="52">
        <v>2.5002982397537239</v>
      </c>
      <c r="D510" s="53">
        <v>3.12</v>
      </c>
      <c r="E510" s="53">
        <v>0.57999999999999996</v>
      </c>
      <c r="F510" s="53">
        <v>0.73</v>
      </c>
      <c r="G510" s="55">
        <v>1416.0095882924143</v>
      </c>
    </row>
    <row r="511" spans="1:7" x14ac:dyDescent="0.2">
      <c r="A511" s="54">
        <v>42785</v>
      </c>
      <c r="B511" s="53">
        <v>2673</v>
      </c>
      <c r="C511" s="52">
        <v>2.6411285728970904</v>
      </c>
      <c r="D511" s="53">
        <v>3.8</v>
      </c>
      <c r="E511" s="53">
        <v>0.36</v>
      </c>
      <c r="F511" s="53">
        <v>0.56000000000000005</v>
      </c>
      <c r="G511" s="55">
        <v>1579.3832702069706</v>
      </c>
    </row>
    <row r="512" spans="1:7" x14ac:dyDescent="0.2">
      <c r="A512" s="54">
        <v>42785</v>
      </c>
      <c r="B512" s="53">
        <v>600359</v>
      </c>
      <c r="C512" s="52">
        <v>2.6408505769166259</v>
      </c>
      <c r="D512" s="53">
        <v>3.75</v>
      </c>
      <c r="E512" s="53">
        <v>0.33999999999999997</v>
      </c>
      <c r="F512" s="53">
        <v>0.59</v>
      </c>
      <c r="G512" s="55">
        <v>1574.0541874914334</v>
      </c>
    </row>
    <row r="513" spans="1:7" x14ac:dyDescent="0.2">
      <c r="A513" s="54">
        <v>42786</v>
      </c>
      <c r="B513" s="53">
        <v>8702</v>
      </c>
      <c r="C513" s="52">
        <v>2.4979005499259928</v>
      </c>
      <c r="D513" s="53">
        <v>3.65</v>
      </c>
      <c r="E513" s="53">
        <v>0.57999999999999996</v>
      </c>
      <c r="F513" s="53">
        <v>0.77</v>
      </c>
      <c r="G513" s="55">
        <v>1327.6412519580749</v>
      </c>
    </row>
    <row r="514" spans="1:7" x14ac:dyDescent="0.2">
      <c r="A514" s="54">
        <v>42786</v>
      </c>
      <c r="B514" s="53">
        <v>4201124</v>
      </c>
      <c r="C514" s="52">
        <v>2.7131026559801588</v>
      </c>
      <c r="D514" s="53">
        <v>3.4</v>
      </c>
      <c r="E514" s="53">
        <v>0.33999999999999997</v>
      </c>
      <c r="F514" s="53">
        <v>0.56000000000000005</v>
      </c>
      <c r="G514" s="55">
        <v>1574.1857247421601</v>
      </c>
    </row>
    <row r="515" spans="1:7" x14ac:dyDescent="0.2">
      <c r="A515" s="54">
        <v>42786</v>
      </c>
      <c r="B515" s="53">
        <v>14514</v>
      </c>
      <c r="C515" s="52">
        <v>2.5883486405986882</v>
      </c>
      <c r="D515" s="53">
        <v>3.88</v>
      </c>
      <c r="E515" s="53">
        <v>0.33999999999999997</v>
      </c>
      <c r="F515" s="53">
        <v>0.56000000000000005</v>
      </c>
      <c r="G515" s="55">
        <v>1531.0775221816536</v>
      </c>
    </row>
    <row r="516" spans="1:7" x14ac:dyDescent="0.2">
      <c r="A516" s="54">
        <v>42787</v>
      </c>
      <c r="B516" s="53">
        <v>264044</v>
      </c>
      <c r="D516" s="53">
        <v>3.86</v>
      </c>
      <c r="E516" s="53"/>
      <c r="F516" s="53">
        <v>0.45</v>
      </c>
      <c r="G516" s="55"/>
    </row>
    <row r="517" spans="1:7" x14ac:dyDescent="0.2">
      <c r="A517" s="54">
        <v>42787</v>
      </c>
      <c r="B517" s="53">
        <v>59277</v>
      </c>
      <c r="C517" s="52">
        <v>2.5190181801648124</v>
      </c>
      <c r="D517" s="53">
        <v>3.75</v>
      </c>
      <c r="E517" s="53">
        <v>0.57999999999999996</v>
      </c>
      <c r="F517" s="53">
        <v>0.71</v>
      </c>
      <c r="G517" s="55">
        <v>1428.3091527293927</v>
      </c>
    </row>
    <row r="518" spans="1:7" x14ac:dyDescent="0.2">
      <c r="A518" s="54">
        <v>42787</v>
      </c>
      <c r="B518" s="53">
        <v>59276</v>
      </c>
      <c r="C518" s="52">
        <v>2.975591654314496</v>
      </c>
      <c r="D518" s="53">
        <v>3.94</v>
      </c>
      <c r="E518" s="53">
        <v>0.33999999999999997</v>
      </c>
      <c r="F518" s="53">
        <v>0.56999999999999995</v>
      </c>
      <c r="G518" s="55">
        <v>1280.9745788040475</v>
      </c>
    </row>
    <row r="519" spans="1:7" x14ac:dyDescent="0.2">
      <c r="A519" s="54">
        <v>42787</v>
      </c>
      <c r="B519" s="53">
        <v>73082</v>
      </c>
      <c r="D519" s="53">
        <v>3.88</v>
      </c>
      <c r="E519" s="53"/>
      <c r="F519" s="53">
        <v>0.46</v>
      </c>
      <c r="G519" s="55"/>
    </row>
    <row r="520" spans="1:7" x14ac:dyDescent="0.2">
      <c r="A520" s="54">
        <v>42787</v>
      </c>
      <c r="B520" s="53">
        <v>102996</v>
      </c>
      <c r="C520" s="52">
        <v>3.0696398870359261</v>
      </c>
      <c r="D520" s="53">
        <v>3.95</v>
      </c>
      <c r="E520" s="53">
        <v>0.33999999999999997</v>
      </c>
      <c r="F520" s="53">
        <v>0.56000000000000005</v>
      </c>
      <c r="G520" s="55">
        <v>1797.8531240047541</v>
      </c>
    </row>
    <row r="521" spans="1:7" x14ac:dyDescent="0.2">
      <c r="A521" s="54">
        <v>42787</v>
      </c>
      <c r="B521" s="53">
        <v>3603550</v>
      </c>
      <c r="C521" s="52">
        <v>3.5857073164314124</v>
      </c>
      <c r="D521" s="53">
        <v>3.9</v>
      </c>
      <c r="E521" s="53">
        <v>0.62</v>
      </c>
      <c r="F521" s="53">
        <v>0.82</v>
      </c>
      <c r="G521" s="55">
        <v>2089.0912038256824</v>
      </c>
    </row>
    <row r="522" spans="1:7" x14ac:dyDescent="0.2">
      <c r="A522" s="54">
        <v>42788</v>
      </c>
      <c r="B522" s="53">
        <v>13659</v>
      </c>
      <c r="C522" s="52">
        <v>2.460076945698443</v>
      </c>
      <c r="D522" s="53">
        <v>3.67</v>
      </c>
      <c r="E522" s="53">
        <v>0.33999999999999997</v>
      </c>
      <c r="F522" s="53">
        <v>0.55000000000000004</v>
      </c>
      <c r="G522" s="55">
        <v>1319.2695494023803</v>
      </c>
    </row>
    <row r="523" spans="1:7" x14ac:dyDescent="0.2">
      <c r="A523" s="54">
        <v>42788</v>
      </c>
      <c r="B523" s="53">
        <v>5675081</v>
      </c>
      <c r="C523" s="52">
        <v>3.582057770104468</v>
      </c>
      <c r="D523" s="53">
        <v>3.91</v>
      </c>
      <c r="E523" s="53">
        <v>0.36</v>
      </c>
      <c r="F523" s="53">
        <v>0.55000000000000004</v>
      </c>
      <c r="G523" s="55">
        <v>335.75899869137839</v>
      </c>
    </row>
    <row r="524" spans="1:7" x14ac:dyDescent="0.2">
      <c r="A524" s="54">
        <v>42788</v>
      </c>
      <c r="B524" s="53">
        <v>3180</v>
      </c>
      <c r="D524" s="53">
        <v>3.87</v>
      </c>
      <c r="E524" s="53"/>
      <c r="F524" s="53">
        <v>0.45</v>
      </c>
      <c r="G524" s="55"/>
    </row>
    <row r="525" spans="1:7" x14ac:dyDescent="0.2">
      <c r="A525" s="54">
        <v>42788</v>
      </c>
      <c r="B525" s="53">
        <v>10194</v>
      </c>
      <c r="C525" s="52">
        <v>2.5925786980319789</v>
      </c>
      <c r="D525" s="53">
        <v>3.6</v>
      </c>
      <c r="E525" s="53">
        <v>0.36</v>
      </c>
      <c r="F525" s="53">
        <v>0.56000000000000005</v>
      </c>
      <c r="G525" s="55">
        <v>1542.093641390441</v>
      </c>
    </row>
    <row r="526" spans="1:7" x14ac:dyDescent="0.2">
      <c r="A526" s="54">
        <v>42788</v>
      </c>
      <c r="B526" s="53">
        <v>5082240</v>
      </c>
      <c r="C526" s="52">
        <v>3.3482554840784657</v>
      </c>
      <c r="D526" s="53">
        <v>4.25</v>
      </c>
      <c r="E526" s="53">
        <v>0.36</v>
      </c>
      <c r="F526" s="53">
        <v>0.56000000000000005</v>
      </c>
      <c r="G526" s="55">
        <v>1406.3229952856645</v>
      </c>
    </row>
    <row r="527" spans="1:7" x14ac:dyDescent="0.2">
      <c r="A527" s="54">
        <v>42789</v>
      </c>
      <c r="B527" s="53">
        <v>3516863</v>
      </c>
      <c r="C527" s="52">
        <v>2.3501641859121363</v>
      </c>
      <c r="D527" s="53">
        <v>3.34</v>
      </c>
      <c r="E527" s="53">
        <v>0.33999999999999997</v>
      </c>
      <c r="F527" s="53">
        <v>0.54</v>
      </c>
      <c r="G527" s="55">
        <v>1305.4041738279059</v>
      </c>
    </row>
    <row r="528" spans="1:7" x14ac:dyDescent="0.2">
      <c r="A528" s="54">
        <v>42789</v>
      </c>
      <c r="B528" s="53">
        <v>37365</v>
      </c>
      <c r="D528" s="53">
        <v>3.7</v>
      </c>
      <c r="E528" s="53"/>
      <c r="F528" s="53">
        <v>0.45</v>
      </c>
      <c r="G528" s="55"/>
    </row>
    <row r="529" spans="1:7" x14ac:dyDescent="0.2">
      <c r="A529" s="54">
        <v>42789</v>
      </c>
      <c r="B529" s="53">
        <v>773790</v>
      </c>
      <c r="C529" s="52">
        <v>3.4414730091343357</v>
      </c>
      <c r="D529" s="53">
        <v>3.89</v>
      </c>
      <c r="E529" s="53">
        <v>0.6</v>
      </c>
      <c r="F529" s="53">
        <v>0.79</v>
      </c>
      <c r="G529" s="55">
        <v>1805.3917850251999</v>
      </c>
    </row>
    <row r="530" spans="1:7" x14ac:dyDescent="0.2">
      <c r="A530" s="54">
        <v>42790</v>
      </c>
      <c r="B530" s="53">
        <v>218</v>
      </c>
      <c r="D530" s="53">
        <v>2.95</v>
      </c>
      <c r="E530" s="53"/>
      <c r="F530" s="53">
        <v>0.35</v>
      </c>
      <c r="G530" s="55"/>
    </row>
    <row r="531" spans="1:7" x14ac:dyDescent="0.2">
      <c r="A531" s="54">
        <v>42790</v>
      </c>
      <c r="B531" s="53">
        <v>28662</v>
      </c>
      <c r="D531" s="53">
        <v>3.75</v>
      </c>
      <c r="E531" s="53"/>
      <c r="F531" s="53">
        <v>0.45</v>
      </c>
      <c r="G531" s="55"/>
    </row>
    <row r="532" spans="1:7" x14ac:dyDescent="0.2">
      <c r="A532" s="54">
        <v>42790</v>
      </c>
      <c r="B532" s="53">
        <v>16311</v>
      </c>
      <c r="C532" s="52">
        <v>2.6398756714099085</v>
      </c>
      <c r="D532" s="53">
        <v>3.9</v>
      </c>
      <c r="E532" s="53">
        <v>0.6</v>
      </c>
      <c r="F532" s="53">
        <v>0.78</v>
      </c>
      <c r="G532" s="55">
        <v>1095.726635620339</v>
      </c>
    </row>
    <row r="533" spans="1:7" x14ac:dyDescent="0.2">
      <c r="A533" s="54">
        <v>42790</v>
      </c>
      <c r="B533" s="53">
        <v>35431</v>
      </c>
      <c r="C533" s="52">
        <v>3.0309780078470547</v>
      </c>
      <c r="D533" s="53">
        <v>3.51</v>
      </c>
      <c r="E533" s="53">
        <v>0.72</v>
      </c>
      <c r="F533" s="53">
        <v>0.82</v>
      </c>
      <c r="G533" s="55">
        <v>1659.7242193293173</v>
      </c>
    </row>
    <row r="534" spans="1:7" x14ac:dyDescent="0.2">
      <c r="A534" s="54">
        <v>42790</v>
      </c>
      <c r="B534" s="53">
        <v>947336</v>
      </c>
      <c r="C534" s="52">
        <v>3.0717874443815214</v>
      </c>
      <c r="D534" s="53">
        <v>3.78</v>
      </c>
      <c r="E534" s="53">
        <v>0.35</v>
      </c>
      <c r="F534" s="53">
        <v>0.55000000000000004</v>
      </c>
      <c r="G534" s="55">
        <v>1797.5185685961123</v>
      </c>
    </row>
    <row r="535" spans="1:7" x14ac:dyDescent="0.2">
      <c r="A535" s="54">
        <v>42790</v>
      </c>
      <c r="B535" s="53">
        <v>832</v>
      </c>
      <c r="C535" s="52">
        <v>3.2005664450844287</v>
      </c>
      <c r="D535" s="53">
        <v>4</v>
      </c>
      <c r="E535" s="53">
        <v>0.6</v>
      </c>
      <c r="F535" s="53">
        <v>0.78</v>
      </c>
      <c r="G535" s="55">
        <v>1770.5451915965336</v>
      </c>
    </row>
    <row r="536" spans="1:7" x14ac:dyDescent="0.2">
      <c r="A536" s="54">
        <v>42790</v>
      </c>
      <c r="B536" s="53">
        <v>8333</v>
      </c>
      <c r="D536" s="53">
        <v>3.64</v>
      </c>
      <c r="E536" s="53"/>
      <c r="F536" s="53">
        <v>0.45</v>
      </c>
      <c r="G536" s="55"/>
    </row>
    <row r="537" spans="1:7" x14ac:dyDescent="0.2">
      <c r="A537" s="54">
        <v>42790</v>
      </c>
      <c r="B537" s="53">
        <v>45743</v>
      </c>
      <c r="C537" s="52">
        <v>2.5993699503685006</v>
      </c>
      <c r="D537" s="53">
        <v>3.9</v>
      </c>
      <c r="E537" s="53">
        <v>0.33999999999999997</v>
      </c>
      <c r="F537" s="53">
        <v>0.56999999999999995</v>
      </c>
      <c r="G537" s="55">
        <v>1478.0221496036572</v>
      </c>
    </row>
    <row r="538" spans="1:7" x14ac:dyDescent="0.2">
      <c r="A538" s="54">
        <v>42790</v>
      </c>
      <c r="B538" s="53">
        <v>911794</v>
      </c>
      <c r="C538" s="52">
        <v>3.064532821912731</v>
      </c>
      <c r="D538" s="53">
        <v>3.38</v>
      </c>
      <c r="E538" s="53">
        <v>0.32999999999999996</v>
      </c>
      <c r="F538" s="53">
        <v>0.51</v>
      </c>
      <c r="G538" s="55">
        <v>1826.3344029951409</v>
      </c>
    </row>
    <row r="539" spans="1:7" x14ac:dyDescent="0.2">
      <c r="A539" s="54">
        <v>42791</v>
      </c>
      <c r="B539" s="53">
        <v>13943</v>
      </c>
      <c r="C539" s="52">
        <v>3.2599020526254394</v>
      </c>
      <c r="D539" s="53">
        <v>3.7</v>
      </c>
      <c r="E539" s="53">
        <v>0.54999999999999993</v>
      </c>
      <c r="F539" s="53">
        <v>0.75</v>
      </c>
      <c r="G539" s="55">
        <v>1770.496294894225</v>
      </c>
    </row>
    <row r="540" spans="1:7" x14ac:dyDescent="0.2">
      <c r="A540" s="54">
        <v>42791</v>
      </c>
      <c r="B540" s="53">
        <v>4532318</v>
      </c>
      <c r="C540" s="52">
        <v>2.5920131398477984</v>
      </c>
      <c r="D540" s="53">
        <v>3.79</v>
      </c>
      <c r="E540" s="53">
        <v>0.35</v>
      </c>
      <c r="F540" s="53">
        <v>0.55000000000000004</v>
      </c>
      <c r="G540" s="55">
        <v>1533.9617996677157</v>
      </c>
    </row>
    <row r="541" spans="1:7" x14ac:dyDescent="0.2">
      <c r="A541" s="54">
        <v>42791</v>
      </c>
      <c r="B541" s="53">
        <v>4765484</v>
      </c>
      <c r="C541" s="52">
        <v>3.1172268469029012</v>
      </c>
      <c r="D541" s="53">
        <v>4</v>
      </c>
      <c r="E541" s="53">
        <v>0.33999999999999997</v>
      </c>
      <c r="F541" s="53">
        <v>0.54</v>
      </c>
      <c r="G541" s="55">
        <v>1851.1902936430706</v>
      </c>
    </row>
    <row r="542" spans="1:7" x14ac:dyDescent="0.2">
      <c r="A542" s="54">
        <v>42791</v>
      </c>
      <c r="B542" s="53">
        <v>130514</v>
      </c>
      <c r="C542" s="52">
        <v>3.17376648648237</v>
      </c>
      <c r="D542" s="53">
        <v>3.58</v>
      </c>
      <c r="E542" s="53">
        <v>0.57999999999999996</v>
      </c>
      <c r="F542" s="53">
        <v>0.69</v>
      </c>
      <c r="G542" s="55">
        <v>1253.9181331737782</v>
      </c>
    </row>
    <row r="543" spans="1:7" x14ac:dyDescent="0.2">
      <c r="A543" s="54">
        <v>42791</v>
      </c>
      <c r="B543" s="53">
        <v>17080</v>
      </c>
      <c r="C543" s="52">
        <v>2.5934948538484144</v>
      </c>
      <c r="D543" s="53">
        <v>3.84</v>
      </c>
      <c r="E543" s="53">
        <v>0.34</v>
      </c>
      <c r="F543" s="53">
        <v>0.54</v>
      </c>
      <c r="G543" s="55">
        <v>1523.6518097034404</v>
      </c>
    </row>
    <row r="544" spans="1:7" x14ac:dyDescent="0.2">
      <c r="A544" s="54">
        <v>42791</v>
      </c>
      <c r="B544" s="53">
        <v>939119</v>
      </c>
      <c r="C544" s="52">
        <v>3.1540308422301107</v>
      </c>
      <c r="D544" s="53">
        <v>3.45</v>
      </c>
      <c r="E544" s="53">
        <v>0.35</v>
      </c>
      <c r="F544" s="53">
        <v>0.53</v>
      </c>
      <c r="G544" s="55">
        <v>1766.3212472002238</v>
      </c>
    </row>
    <row r="545" spans="1:7" x14ac:dyDescent="0.2">
      <c r="A545" s="54">
        <v>42791</v>
      </c>
      <c r="B545" s="53">
        <v>1117</v>
      </c>
      <c r="C545" s="52">
        <v>3.7845011646070708</v>
      </c>
      <c r="D545" s="53">
        <v>4.6500000000000004</v>
      </c>
      <c r="E545" s="53">
        <v>0.72</v>
      </c>
      <c r="F545" s="53">
        <v>0.92</v>
      </c>
      <c r="G545" s="55">
        <v>1996.9416005566209</v>
      </c>
    </row>
    <row r="546" spans="1:7" x14ac:dyDescent="0.2">
      <c r="A546" s="54">
        <v>42791</v>
      </c>
      <c r="B546" s="53">
        <v>341973</v>
      </c>
      <c r="C546" s="52">
        <v>2.5891495252413468</v>
      </c>
      <c r="D546" s="53">
        <v>3.55</v>
      </c>
      <c r="E546" s="53">
        <v>0.35</v>
      </c>
      <c r="F546" s="53">
        <v>0.55000000000000004</v>
      </c>
      <c r="G546" s="55">
        <v>1532.4479689868756</v>
      </c>
    </row>
    <row r="547" spans="1:7" x14ac:dyDescent="0.2">
      <c r="A547" s="54">
        <v>42791</v>
      </c>
      <c r="B547" s="53">
        <v>1186202</v>
      </c>
      <c r="C547" s="52">
        <v>3.1278555874171201</v>
      </c>
      <c r="D547" s="53">
        <v>3.61</v>
      </c>
      <c r="E547" s="53">
        <v>0.32999999999999996</v>
      </c>
      <c r="F547" s="53">
        <v>0.51</v>
      </c>
      <c r="G547" s="55">
        <v>1838.8191461195665</v>
      </c>
    </row>
    <row r="548" spans="1:7" x14ac:dyDescent="0.2">
      <c r="A548" s="54">
        <v>42792</v>
      </c>
      <c r="B548" s="53">
        <v>623</v>
      </c>
      <c r="C548" s="52">
        <v>3.7827392943986125</v>
      </c>
      <c r="D548" s="53">
        <v>4.71</v>
      </c>
      <c r="E548" s="53">
        <v>0.72</v>
      </c>
      <c r="F548" s="53">
        <v>0.91</v>
      </c>
      <c r="G548" s="55">
        <v>2189.4859685853698</v>
      </c>
    </row>
    <row r="549" spans="1:7" x14ac:dyDescent="0.2">
      <c r="A549" s="54">
        <v>42792</v>
      </c>
      <c r="B549" s="53">
        <v>3250162</v>
      </c>
      <c r="C549" s="52">
        <v>2.5964424988066894</v>
      </c>
      <c r="D549" s="53">
        <v>3.65</v>
      </c>
      <c r="E549" s="53">
        <v>0.35</v>
      </c>
      <c r="F549" s="53">
        <v>0.55000000000000004</v>
      </c>
      <c r="G549" s="55">
        <v>1549.0981734517959</v>
      </c>
    </row>
    <row r="550" spans="1:7" x14ac:dyDescent="0.2">
      <c r="A550" s="54">
        <v>42792</v>
      </c>
      <c r="B550" s="53">
        <v>2725626</v>
      </c>
      <c r="C550" s="52">
        <v>3.1216154855596425</v>
      </c>
      <c r="D550" s="53">
        <v>3.45</v>
      </c>
      <c r="E550" s="53">
        <v>0.33999999999999997</v>
      </c>
      <c r="F550" s="53">
        <v>0.53</v>
      </c>
      <c r="G550" s="55">
        <v>1831.7810138883608</v>
      </c>
    </row>
    <row r="551" spans="1:7" x14ac:dyDescent="0.2">
      <c r="A551" s="54">
        <v>42792</v>
      </c>
      <c r="B551" s="53">
        <v>20786</v>
      </c>
      <c r="C551" s="52">
        <v>3.788266633640021</v>
      </c>
      <c r="D551" s="53">
        <v>4.25</v>
      </c>
      <c r="E551" s="53">
        <v>0.72</v>
      </c>
      <c r="F551" s="53">
        <v>0.92</v>
      </c>
      <c r="G551" s="55">
        <v>2196.385471967224</v>
      </c>
    </row>
    <row r="552" spans="1:7" x14ac:dyDescent="0.2">
      <c r="A552" s="54">
        <v>42792</v>
      </c>
      <c r="B552" s="53">
        <v>11594</v>
      </c>
      <c r="C552" s="52">
        <v>2.5871060766323839</v>
      </c>
      <c r="D552" s="53">
        <v>3.68</v>
      </c>
      <c r="E552" s="53">
        <v>0.38</v>
      </c>
      <c r="F552" s="53">
        <v>0.59</v>
      </c>
      <c r="G552" s="55">
        <v>1553.7884270646286</v>
      </c>
    </row>
    <row r="553" spans="1:7" x14ac:dyDescent="0.2">
      <c r="A553" s="54">
        <v>42792</v>
      </c>
      <c r="B553" s="53">
        <v>33889</v>
      </c>
      <c r="C553" s="52">
        <v>3.1351873457143502</v>
      </c>
      <c r="D553" s="53">
        <v>3.87</v>
      </c>
      <c r="E553" s="53">
        <v>0.35</v>
      </c>
      <c r="F553" s="53">
        <v>0.55000000000000004</v>
      </c>
      <c r="G553" s="55">
        <v>1816.6234320396097</v>
      </c>
    </row>
    <row r="554" spans="1:7" x14ac:dyDescent="0.2">
      <c r="A554" s="54">
        <v>42792</v>
      </c>
      <c r="B554" s="53">
        <v>109495</v>
      </c>
      <c r="C554" s="52">
        <v>2.538747823783702</v>
      </c>
      <c r="D554" s="53">
        <v>3.79</v>
      </c>
      <c r="E554" s="53">
        <v>0.59</v>
      </c>
      <c r="F554" s="53">
        <v>0.77</v>
      </c>
      <c r="G554" s="55">
        <v>1354.7714007623722</v>
      </c>
    </row>
    <row r="555" spans="1:7" x14ac:dyDescent="0.2">
      <c r="A555" s="54">
        <v>42792</v>
      </c>
      <c r="B555" s="53">
        <v>114256</v>
      </c>
      <c r="D555" s="53">
        <v>3.19</v>
      </c>
      <c r="E555" s="53"/>
      <c r="F555" s="53">
        <v>0.3</v>
      </c>
      <c r="G555" s="55"/>
    </row>
    <row r="556" spans="1:7" x14ac:dyDescent="0.2">
      <c r="A556" s="54">
        <v>42793</v>
      </c>
      <c r="B556" s="53">
        <v>38250</v>
      </c>
      <c r="D556" s="53">
        <v>3.52</v>
      </c>
      <c r="E556" s="53"/>
      <c r="F556" s="53">
        <v>0.45</v>
      </c>
      <c r="G556" s="55"/>
    </row>
    <row r="557" spans="1:7" x14ac:dyDescent="0.2">
      <c r="A557" s="54">
        <v>42793</v>
      </c>
      <c r="B557" s="53">
        <v>3676</v>
      </c>
      <c r="D557" s="53">
        <v>3.47</v>
      </c>
      <c r="E557" s="53"/>
      <c r="F557" s="53">
        <v>0.43</v>
      </c>
      <c r="G557" s="55"/>
    </row>
    <row r="558" spans="1:7" x14ac:dyDescent="0.2">
      <c r="A558" s="54">
        <v>42793</v>
      </c>
      <c r="B558" s="53">
        <v>567020</v>
      </c>
      <c r="C558" s="52">
        <v>2.2024725676311276</v>
      </c>
      <c r="D558" s="53">
        <v>3.63</v>
      </c>
      <c r="E558" s="53">
        <v>0.57999999999999996</v>
      </c>
      <c r="F558" s="53">
        <v>0.77</v>
      </c>
      <c r="G558" s="55">
        <v>919.01600794899764</v>
      </c>
    </row>
    <row r="559" spans="1:7" x14ac:dyDescent="0.2">
      <c r="A559" s="54">
        <v>42793</v>
      </c>
      <c r="B559" s="53">
        <v>10190</v>
      </c>
      <c r="C559" s="52">
        <v>3.0304200380950763</v>
      </c>
      <c r="D559" s="53">
        <v>3.81</v>
      </c>
      <c r="E559" s="53">
        <v>0.72</v>
      </c>
      <c r="F559" s="53">
        <v>0.92</v>
      </c>
      <c r="G559" s="55">
        <v>1694.6838928477564</v>
      </c>
    </row>
    <row r="560" spans="1:7" x14ac:dyDescent="0.2">
      <c r="A560" s="54">
        <v>42793</v>
      </c>
      <c r="B560" s="53">
        <v>94</v>
      </c>
      <c r="C560" s="52">
        <v>2.6561519935526112</v>
      </c>
      <c r="D560" s="53">
        <v>3.7</v>
      </c>
      <c r="E560" s="53">
        <v>0.33999999999999997</v>
      </c>
      <c r="F560" s="53">
        <v>0.54</v>
      </c>
      <c r="G560" s="55">
        <v>1515.1339975309763</v>
      </c>
    </row>
    <row r="561" spans="1:7" x14ac:dyDescent="0.2">
      <c r="A561" s="54">
        <v>42793</v>
      </c>
      <c r="B561" s="53">
        <v>6201863</v>
      </c>
      <c r="C561" s="52">
        <v>3.3018888260953441</v>
      </c>
      <c r="D561" s="53">
        <v>3.81</v>
      </c>
      <c r="E561" s="53">
        <v>0.35</v>
      </c>
      <c r="F561" s="53">
        <v>0.54</v>
      </c>
      <c r="G561" s="55">
        <v>1467.7877270077095</v>
      </c>
    </row>
    <row r="562" spans="1:7" x14ac:dyDescent="0.2">
      <c r="A562" s="54">
        <v>42793</v>
      </c>
      <c r="B562" s="53">
        <v>6600669</v>
      </c>
      <c r="C562" s="52">
        <v>3.8248610745563845</v>
      </c>
      <c r="D562" s="53">
        <v>4.25</v>
      </c>
      <c r="E562" s="53">
        <v>0.57999999999999996</v>
      </c>
      <c r="F562" s="53">
        <v>0.78</v>
      </c>
      <c r="G562" s="55">
        <v>1788.0413025535418</v>
      </c>
    </row>
    <row r="563" spans="1:7" x14ac:dyDescent="0.2">
      <c r="A563" s="54">
        <v>42793</v>
      </c>
      <c r="B563" s="53">
        <v>3075173</v>
      </c>
      <c r="C563" s="52">
        <v>3.4855298022030885</v>
      </c>
      <c r="D563" s="53">
        <v>4.75</v>
      </c>
      <c r="E563" s="53">
        <v>0.57999999999999996</v>
      </c>
      <c r="F563" s="53">
        <v>0.78</v>
      </c>
      <c r="G563" s="55">
        <v>1633.0416878995391</v>
      </c>
    </row>
    <row r="564" spans="1:7" x14ac:dyDescent="0.2">
      <c r="A564" s="54">
        <v>42793</v>
      </c>
      <c r="B564" s="53">
        <v>148255</v>
      </c>
      <c r="C564" s="52">
        <v>3.2041466828958018</v>
      </c>
      <c r="D564" s="53">
        <v>3.85</v>
      </c>
      <c r="E564" s="53">
        <v>0.33999999999999997</v>
      </c>
      <c r="F564" s="53">
        <v>0.55000000000000004</v>
      </c>
      <c r="G564" s="55">
        <v>1696.6657748945427</v>
      </c>
    </row>
    <row r="565" spans="1:7" x14ac:dyDescent="0.2">
      <c r="A565" s="54">
        <v>42793</v>
      </c>
      <c r="B565" s="53">
        <v>3026362</v>
      </c>
      <c r="C565" s="52">
        <v>2.5936614326265417</v>
      </c>
      <c r="D565" s="53">
        <v>3.38</v>
      </c>
      <c r="E565" s="53">
        <v>0.35</v>
      </c>
      <c r="F565" s="53">
        <v>0.55000000000000004</v>
      </c>
      <c r="G565" s="55">
        <v>1538.9434653271667</v>
      </c>
    </row>
    <row r="566" spans="1:7" x14ac:dyDescent="0.2">
      <c r="A566" s="54">
        <v>42794</v>
      </c>
      <c r="B566" s="53">
        <v>71233</v>
      </c>
      <c r="D566" s="53">
        <v>3.76</v>
      </c>
      <c r="E566" s="53"/>
      <c r="F566" s="53">
        <v>0.45</v>
      </c>
      <c r="G566" s="55"/>
    </row>
    <row r="567" spans="1:7" x14ac:dyDescent="0.2">
      <c r="A567" s="54">
        <v>42794</v>
      </c>
      <c r="B567" s="53">
        <v>3493103</v>
      </c>
      <c r="C567" s="52">
        <v>3.7803545741440203</v>
      </c>
      <c r="D567" s="53">
        <v>4.4000000000000004</v>
      </c>
      <c r="E567" s="53">
        <v>0.72</v>
      </c>
      <c r="F567" s="53">
        <v>0.92</v>
      </c>
      <c r="G567" s="55">
        <v>2195.2222318329405</v>
      </c>
    </row>
    <row r="568" spans="1:7" x14ac:dyDescent="0.2">
      <c r="A568" s="54">
        <v>42794</v>
      </c>
      <c r="B568" s="53">
        <v>360</v>
      </c>
      <c r="C568" s="52">
        <v>2.5727239911697106</v>
      </c>
      <c r="D568" s="53">
        <v>3.68</v>
      </c>
      <c r="E568" s="53">
        <v>0.35</v>
      </c>
      <c r="F568" s="53">
        <v>0.55000000000000004</v>
      </c>
      <c r="G568" s="55">
        <v>1090.1304527607474</v>
      </c>
    </row>
    <row r="569" spans="1:7" x14ac:dyDescent="0.2">
      <c r="A569" s="54">
        <v>42794</v>
      </c>
      <c r="B569" s="53">
        <v>8096</v>
      </c>
      <c r="D569" s="53">
        <v>3.48</v>
      </c>
      <c r="E569" s="53"/>
      <c r="F569" s="53">
        <v>0.45</v>
      </c>
      <c r="G569" s="55"/>
    </row>
    <row r="570" spans="1:7" x14ac:dyDescent="0.2">
      <c r="A570" s="54">
        <v>42794</v>
      </c>
      <c r="B570" s="53">
        <v>149</v>
      </c>
      <c r="D570" s="53">
        <v>3.63</v>
      </c>
      <c r="E570" s="53"/>
      <c r="F570" s="53">
        <v>0.45</v>
      </c>
      <c r="G570" s="55"/>
    </row>
    <row r="571" spans="1:7" x14ac:dyDescent="0.2">
      <c r="A571" s="54">
        <v>42794</v>
      </c>
      <c r="B571" s="53">
        <v>3914764</v>
      </c>
      <c r="C571" s="52">
        <v>2.4775531187652891</v>
      </c>
      <c r="D571" s="53">
        <v>3.88</v>
      </c>
      <c r="E571" s="53">
        <v>0.35</v>
      </c>
      <c r="F571" s="53">
        <v>0.55000000000000004</v>
      </c>
      <c r="G571" s="55">
        <v>1331.9243596118097</v>
      </c>
    </row>
    <row r="572" spans="1:7" x14ac:dyDescent="0.2">
      <c r="A572" s="54">
        <v>42795</v>
      </c>
      <c r="B572" s="53">
        <v>100069</v>
      </c>
      <c r="C572" s="52">
        <v>2.4474843995129625</v>
      </c>
      <c r="D572" s="53">
        <v>3.71</v>
      </c>
      <c r="E572" s="53">
        <v>0.32999999999999996</v>
      </c>
      <c r="F572" s="53">
        <v>0.54</v>
      </c>
      <c r="G572" s="55">
        <v>1385.9052575284045</v>
      </c>
    </row>
    <row r="573" spans="1:7" x14ac:dyDescent="0.2">
      <c r="A573" s="54">
        <v>42795</v>
      </c>
      <c r="B573" s="53">
        <v>3336704</v>
      </c>
      <c r="C573" s="52">
        <v>2.2103220948069731</v>
      </c>
      <c r="D573" s="53">
        <v>3.2</v>
      </c>
      <c r="E573" s="53">
        <v>0.56999999999999995</v>
      </c>
      <c r="F573" s="53">
        <v>0.7</v>
      </c>
      <c r="G573" s="55">
        <v>924.70841734283931</v>
      </c>
    </row>
    <row r="574" spans="1:7" x14ac:dyDescent="0.2">
      <c r="A574" s="54">
        <v>42795</v>
      </c>
      <c r="B574" s="53">
        <v>1175</v>
      </c>
      <c r="C574" s="52">
        <v>3.0188847787027888</v>
      </c>
      <c r="D574" s="53">
        <v>3.84</v>
      </c>
      <c r="E574" s="53">
        <v>0.57999999999999996</v>
      </c>
      <c r="F574" s="53">
        <v>0.76</v>
      </c>
      <c r="G574" s="55">
        <v>1715.3267379625261</v>
      </c>
    </row>
    <row r="575" spans="1:7" x14ac:dyDescent="0.2">
      <c r="A575" s="54">
        <v>42795</v>
      </c>
      <c r="B575" s="53">
        <v>10878</v>
      </c>
      <c r="C575" s="52">
        <v>2.5079985938001821</v>
      </c>
      <c r="D575" s="53">
        <v>3.7</v>
      </c>
      <c r="E575" s="53">
        <v>0.56999999999999995</v>
      </c>
      <c r="F575" s="53">
        <v>0.78</v>
      </c>
      <c r="G575" s="55">
        <v>1443.7775136320331</v>
      </c>
    </row>
    <row r="576" spans="1:7" x14ac:dyDescent="0.2">
      <c r="A576" s="54">
        <v>42795</v>
      </c>
      <c r="B576" s="53">
        <v>8504</v>
      </c>
      <c r="C576" s="52">
        <v>3.334760649375478</v>
      </c>
      <c r="D576" s="53">
        <v>3.9</v>
      </c>
      <c r="E576" s="53">
        <v>0.32999999999999996</v>
      </c>
      <c r="F576" s="53">
        <v>0.54</v>
      </c>
      <c r="G576" s="55">
        <v>1409.6637106828236</v>
      </c>
    </row>
    <row r="577" spans="1:7" x14ac:dyDescent="0.2">
      <c r="A577" s="54">
        <v>42795</v>
      </c>
      <c r="B577" s="53">
        <v>3187</v>
      </c>
      <c r="C577" s="52">
        <v>3.1483962904052731</v>
      </c>
      <c r="D577" s="53">
        <v>3.69</v>
      </c>
      <c r="E577" s="53">
        <v>0.32999999999999996</v>
      </c>
      <c r="F577" s="53">
        <v>0.54</v>
      </c>
      <c r="G577" s="55">
        <v>1781.902128991228</v>
      </c>
    </row>
    <row r="578" spans="1:7" x14ac:dyDescent="0.2">
      <c r="A578" s="54">
        <v>42795</v>
      </c>
      <c r="B578" s="53">
        <v>37282</v>
      </c>
      <c r="C578" s="52">
        <v>2.5502642323320228</v>
      </c>
      <c r="D578" s="53">
        <v>3.7</v>
      </c>
      <c r="E578" s="53">
        <v>0.57999999999999996</v>
      </c>
      <c r="F578" s="53">
        <v>0.74</v>
      </c>
      <c r="G578" s="55">
        <v>1441.5244489479517</v>
      </c>
    </row>
    <row r="579" spans="1:7" x14ac:dyDescent="0.2">
      <c r="A579" s="54">
        <v>42796</v>
      </c>
      <c r="B579" s="53">
        <v>97621</v>
      </c>
      <c r="C579" s="52">
        <v>2.4048201212127416</v>
      </c>
      <c r="D579" s="53">
        <v>3.65</v>
      </c>
      <c r="E579" s="53">
        <v>0.35</v>
      </c>
      <c r="F579" s="53">
        <v>0.55000000000000004</v>
      </c>
      <c r="G579" s="55">
        <v>1371.6484352027906</v>
      </c>
    </row>
    <row r="580" spans="1:7" x14ac:dyDescent="0.2">
      <c r="A580" s="54">
        <v>42796</v>
      </c>
      <c r="B580" s="53">
        <v>3218851</v>
      </c>
      <c r="C580" s="52">
        <v>2.5425285401825963</v>
      </c>
      <c r="D580" s="53">
        <v>3.68</v>
      </c>
      <c r="E580" s="53">
        <v>0.36</v>
      </c>
      <c r="F580" s="53">
        <v>0.56000000000000005</v>
      </c>
      <c r="G580" s="55">
        <v>1091.6811608278319</v>
      </c>
    </row>
    <row r="581" spans="1:7" x14ac:dyDescent="0.2">
      <c r="A581" s="54">
        <v>42796</v>
      </c>
      <c r="B581" s="53">
        <v>243732</v>
      </c>
      <c r="C581" s="52">
        <v>2.5651889528099239</v>
      </c>
      <c r="D581" s="53">
        <v>3.89</v>
      </c>
      <c r="E581" s="53">
        <v>0.59</v>
      </c>
      <c r="F581" s="53">
        <v>0.74</v>
      </c>
      <c r="G581" s="55">
        <v>1108.436357960768</v>
      </c>
    </row>
    <row r="582" spans="1:7" x14ac:dyDescent="0.2">
      <c r="A582" s="54">
        <v>42796</v>
      </c>
      <c r="B582" s="53">
        <v>6155</v>
      </c>
      <c r="C582" s="52">
        <v>3.1922465445720731</v>
      </c>
      <c r="D582" s="53">
        <v>4.2</v>
      </c>
      <c r="E582" s="53">
        <v>0.32999999999999996</v>
      </c>
      <c r="F582" s="53">
        <v>0.54</v>
      </c>
      <c r="G582" s="55">
        <v>1701.0642848556845</v>
      </c>
    </row>
    <row r="583" spans="1:7" x14ac:dyDescent="0.2">
      <c r="A583" s="54">
        <v>42797</v>
      </c>
      <c r="B583" s="53">
        <v>249684</v>
      </c>
      <c r="C583" s="52">
        <v>2.2294807342988183</v>
      </c>
      <c r="D583" s="53">
        <v>3.5</v>
      </c>
      <c r="E583" s="53">
        <v>0.35</v>
      </c>
      <c r="F583" s="53">
        <v>0.55000000000000004</v>
      </c>
      <c r="G583" s="55">
        <v>757.0070143357799</v>
      </c>
    </row>
    <row r="584" spans="1:7" x14ac:dyDescent="0.2">
      <c r="A584" s="54">
        <v>42797</v>
      </c>
      <c r="B584" s="53">
        <v>727291</v>
      </c>
      <c r="C584" s="52">
        <v>3.0645641646182491</v>
      </c>
      <c r="D584" s="53">
        <v>3.88</v>
      </c>
      <c r="E584" s="53">
        <v>0.7</v>
      </c>
      <c r="F584" s="53">
        <v>0.85</v>
      </c>
      <c r="G584" s="55">
        <v>1310.051215917412</v>
      </c>
    </row>
    <row r="585" spans="1:7" x14ac:dyDescent="0.2">
      <c r="A585" s="54">
        <v>42797</v>
      </c>
      <c r="B585" s="53">
        <v>1386792</v>
      </c>
      <c r="C585" s="52">
        <v>2.5156565609179307</v>
      </c>
      <c r="D585" s="53">
        <v>3.75</v>
      </c>
      <c r="E585" s="53">
        <v>0.33999999999999997</v>
      </c>
      <c r="F585" s="53">
        <v>0.54</v>
      </c>
      <c r="G585" s="55">
        <v>1095.3305269225239</v>
      </c>
    </row>
    <row r="586" spans="1:7" x14ac:dyDescent="0.2">
      <c r="A586" s="54">
        <v>42797</v>
      </c>
      <c r="B586" s="53">
        <v>2937</v>
      </c>
      <c r="C586" s="52">
        <v>3.2617569426285589</v>
      </c>
      <c r="D586" s="53">
        <v>4.0999999999999996</v>
      </c>
      <c r="E586" s="53">
        <v>0.37</v>
      </c>
      <c r="F586" s="53">
        <v>0.56999999999999995</v>
      </c>
      <c r="G586" s="55">
        <v>759.37302110945893</v>
      </c>
    </row>
    <row r="587" spans="1:7" x14ac:dyDescent="0.2">
      <c r="A587" s="54">
        <v>42797</v>
      </c>
      <c r="B587" s="53">
        <v>262</v>
      </c>
      <c r="C587" s="52">
        <v>2.5971593286026358</v>
      </c>
      <c r="D587" s="53">
        <v>3.45</v>
      </c>
      <c r="E587" s="53">
        <v>0.32999999999999996</v>
      </c>
      <c r="F587" s="53">
        <v>0.56000000000000005</v>
      </c>
      <c r="G587" s="55">
        <v>1539.2455982756364</v>
      </c>
    </row>
    <row r="588" spans="1:7" x14ac:dyDescent="0.2">
      <c r="A588" s="54">
        <v>42798</v>
      </c>
      <c r="B588" s="53">
        <v>3386893</v>
      </c>
      <c r="C588" s="52">
        <v>2.0817921723384205</v>
      </c>
      <c r="D588" s="53">
        <v>3.36</v>
      </c>
      <c r="E588" s="53">
        <v>0.33999999999999997</v>
      </c>
      <c r="F588" s="53">
        <v>0.53</v>
      </c>
      <c r="G588" s="55">
        <v>914.45609737577865</v>
      </c>
    </row>
    <row r="589" spans="1:7" x14ac:dyDescent="0.2">
      <c r="A589" s="54">
        <v>42798</v>
      </c>
      <c r="B589" s="53">
        <v>2958741</v>
      </c>
      <c r="C589" s="52">
        <v>4.6512247161086302</v>
      </c>
      <c r="D589" s="53">
        <v>4.66</v>
      </c>
      <c r="E589" s="53">
        <v>0.69</v>
      </c>
      <c r="F589" s="53">
        <v>0.87</v>
      </c>
      <c r="G589" s="55">
        <v>364.53936972776228</v>
      </c>
    </row>
    <row r="590" spans="1:7" x14ac:dyDescent="0.2">
      <c r="A590" s="54">
        <v>42798</v>
      </c>
      <c r="B590" s="53">
        <v>7229134</v>
      </c>
      <c r="C590" s="52">
        <v>3.8392013067626709</v>
      </c>
      <c r="D590" s="53">
        <v>3.87</v>
      </c>
      <c r="E590" s="53">
        <v>0.54</v>
      </c>
      <c r="F590" s="53">
        <v>0.71</v>
      </c>
      <c r="G590" s="55">
        <v>744.10525874895507</v>
      </c>
    </row>
    <row r="591" spans="1:7" x14ac:dyDescent="0.2">
      <c r="A591" s="54">
        <v>42799</v>
      </c>
      <c r="B591" s="53">
        <v>8994</v>
      </c>
      <c r="C591" s="52">
        <v>2.7337374840076731</v>
      </c>
      <c r="D591" s="53">
        <v>3.87</v>
      </c>
      <c r="E591" s="53">
        <v>0.36</v>
      </c>
      <c r="F591" s="53">
        <v>0.56000000000000005</v>
      </c>
      <c r="G591" s="55">
        <v>1562.5215183378193</v>
      </c>
    </row>
    <row r="592" spans="1:7" x14ac:dyDescent="0.2">
      <c r="A592" s="54">
        <v>42800</v>
      </c>
      <c r="B592" s="53">
        <v>1082</v>
      </c>
      <c r="C592" s="52">
        <v>2.2899832849640882</v>
      </c>
      <c r="D592" s="53">
        <v>3</v>
      </c>
      <c r="E592" s="53">
        <v>0.33999999999999997</v>
      </c>
      <c r="F592" s="53">
        <v>0.54</v>
      </c>
      <c r="G592" s="55">
        <v>1316.1635031705869</v>
      </c>
    </row>
    <row r="593" spans="1:7" x14ac:dyDescent="0.2">
      <c r="A593" s="54">
        <v>42800</v>
      </c>
      <c r="B593" s="53">
        <v>3952959</v>
      </c>
      <c r="C593" s="52">
        <v>2.9568820312275412</v>
      </c>
      <c r="D593" s="53">
        <v>3.7</v>
      </c>
      <c r="E593" s="53">
        <v>0.36</v>
      </c>
      <c r="F593" s="53">
        <v>0.56000000000000005</v>
      </c>
      <c r="G593" s="55">
        <v>1308.0691965726644</v>
      </c>
    </row>
    <row r="594" spans="1:7" x14ac:dyDescent="0.2">
      <c r="A594" s="54">
        <v>42800</v>
      </c>
      <c r="B594" s="53">
        <v>982413</v>
      </c>
      <c r="C594" s="52">
        <v>2.3719026383900039</v>
      </c>
      <c r="D594" s="53">
        <v>3</v>
      </c>
      <c r="E594" s="53">
        <v>0.33999999999999997</v>
      </c>
      <c r="F594" s="53">
        <v>0.54</v>
      </c>
      <c r="G594" s="55">
        <v>1402.7768245932946</v>
      </c>
    </row>
    <row r="595" spans="1:7" x14ac:dyDescent="0.2">
      <c r="A595" s="54">
        <v>42801</v>
      </c>
      <c r="B595" s="53">
        <v>7157004</v>
      </c>
      <c r="C595" s="52">
        <v>3.7521724664745384</v>
      </c>
      <c r="D595" s="53">
        <v>4.25</v>
      </c>
      <c r="E595" s="53">
        <v>0.39</v>
      </c>
      <c r="F595" s="53">
        <v>0.61</v>
      </c>
      <c r="G595" s="55">
        <v>300.89006661082453</v>
      </c>
    </row>
    <row r="596" spans="1:7" x14ac:dyDescent="0.2">
      <c r="A596" s="54">
        <v>42801</v>
      </c>
      <c r="B596" s="53">
        <v>2014333</v>
      </c>
      <c r="C596" s="52">
        <v>2.469062288975215</v>
      </c>
      <c r="D596" s="53">
        <v>3.84</v>
      </c>
      <c r="E596" s="53">
        <v>0.32999999999999996</v>
      </c>
      <c r="F596" s="53">
        <v>0.54</v>
      </c>
      <c r="G596" s="55">
        <v>1307.3276026044628</v>
      </c>
    </row>
    <row r="597" spans="1:7" x14ac:dyDescent="0.2">
      <c r="A597" s="54">
        <v>42801</v>
      </c>
      <c r="B597" s="53">
        <v>88644</v>
      </c>
      <c r="C597" s="52">
        <v>2.8848541907484746</v>
      </c>
      <c r="D597" s="53">
        <v>3.25</v>
      </c>
      <c r="E597" s="53">
        <v>0.35</v>
      </c>
      <c r="F597" s="53">
        <v>0.54</v>
      </c>
      <c r="G597" s="55">
        <v>1526.4958418362869</v>
      </c>
    </row>
    <row r="598" spans="1:7" x14ac:dyDescent="0.2">
      <c r="A598" s="54">
        <v>42801</v>
      </c>
      <c r="B598" s="53">
        <v>1976898</v>
      </c>
      <c r="C598" s="52">
        <v>2.5211066257657668</v>
      </c>
      <c r="D598" s="53">
        <v>3.85</v>
      </c>
      <c r="E598" s="53">
        <v>0.56999999999999995</v>
      </c>
      <c r="F598" s="53">
        <v>0.75</v>
      </c>
      <c r="G598" s="55">
        <v>1399.1695942422966</v>
      </c>
    </row>
    <row r="599" spans="1:7" x14ac:dyDescent="0.2">
      <c r="A599" s="54">
        <v>42801</v>
      </c>
      <c r="B599" s="53">
        <v>387593</v>
      </c>
      <c r="C599" s="52">
        <v>2.7186062032833633</v>
      </c>
      <c r="D599" s="53">
        <v>3.5</v>
      </c>
      <c r="E599" s="53">
        <v>0.33999999999999997</v>
      </c>
      <c r="F599" s="53">
        <v>0.53</v>
      </c>
      <c r="G599" s="55">
        <v>1596.3944058629593</v>
      </c>
    </row>
    <row r="600" spans="1:7" x14ac:dyDescent="0.2">
      <c r="A600" s="54">
        <v>42802</v>
      </c>
      <c r="B600" s="53">
        <v>7157004</v>
      </c>
      <c r="C600" s="52">
        <v>4.2487453717024835</v>
      </c>
      <c r="D600" s="53">
        <v>4.45</v>
      </c>
      <c r="E600" s="53">
        <v>0.61</v>
      </c>
      <c r="F600" s="53">
        <v>0.67</v>
      </c>
      <c r="G600" s="55">
        <v>305.14006661082453</v>
      </c>
    </row>
    <row r="601" spans="1:7" x14ac:dyDescent="0.2">
      <c r="A601" s="54">
        <v>42802</v>
      </c>
      <c r="B601" s="53">
        <v>7981915</v>
      </c>
      <c r="D601" s="53">
        <v>3.32</v>
      </c>
      <c r="E601" s="53"/>
      <c r="F601" s="53">
        <v>0.32</v>
      </c>
      <c r="G601" s="55"/>
    </row>
    <row r="602" spans="1:7" x14ac:dyDescent="0.2">
      <c r="A602" s="54">
        <v>42802</v>
      </c>
      <c r="B602" s="53">
        <v>7469</v>
      </c>
      <c r="C602" s="52">
        <v>2.9915222882005694</v>
      </c>
      <c r="D602" s="53">
        <v>4.0199999999999996</v>
      </c>
      <c r="E602" s="53">
        <v>0.7</v>
      </c>
      <c r="F602" s="53">
        <v>0.87</v>
      </c>
      <c r="G602" s="55">
        <v>1727.0498298205389</v>
      </c>
    </row>
    <row r="603" spans="1:7" x14ac:dyDescent="0.2">
      <c r="A603" s="54">
        <v>42802</v>
      </c>
      <c r="B603" s="53">
        <v>7753509</v>
      </c>
      <c r="D603" s="53">
        <v>3.58</v>
      </c>
      <c r="E603" s="53"/>
      <c r="F603" s="53">
        <v>0.32</v>
      </c>
      <c r="G603" s="55"/>
    </row>
    <row r="604" spans="1:7" x14ac:dyDescent="0.2">
      <c r="A604" s="54">
        <v>42802</v>
      </c>
      <c r="B604" s="53">
        <v>355297</v>
      </c>
      <c r="C604" s="52">
        <v>3.4548095897946585</v>
      </c>
      <c r="D604" s="53">
        <v>3.9</v>
      </c>
      <c r="E604" s="53">
        <v>0.72</v>
      </c>
      <c r="F604" s="53">
        <v>0.91</v>
      </c>
      <c r="G604" s="55">
        <v>1909.6772143651824</v>
      </c>
    </row>
    <row r="605" spans="1:7" x14ac:dyDescent="0.2">
      <c r="A605" s="54">
        <v>42802</v>
      </c>
      <c r="B605" s="53">
        <v>322947</v>
      </c>
      <c r="C605" s="52">
        <v>3.7761550987671</v>
      </c>
      <c r="D605" s="53">
        <v>4</v>
      </c>
      <c r="E605" s="53">
        <v>0.71</v>
      </c>
      <c r="F605" s="53">
        <v>0.89</v>
      </c>
      <c r="G605" s="55">
        <v>2238.19833385018</v>
      </c>
    </row>
    <row r="606" spans="1:7" x14ac:dyDescent="0.2">
      <c r="A606" s="54">
        <v>42802</v>
      </c>
      <c r="B606" s="53">
        <v>1669969</v>
      </c>
      <c r="C606" s="52">
        <v>2.5880028698577102</v>
      </c>
      <c r="D606" s="53">
        <v>3.76</v>
      </c>
      <c r="E606" s="53">
        <v>0.33999999999999997</v>
      </c>
      <c r="F606" s="53">
        <v>0.55000000000000004</v>
      </c>
      <c r="G606" s="55">
        <v>1574.3541504357777</v>
      </c>
    </row>
    <row r="607" spans="1:7" x14ac:dyDescent="0.2">
      <c r="A607" s="54">
        <v>42803</v>
      </c>
      <c r="B607" s="53">
        <v>998122</v>
      </c>
      <c r="C607" s="52">
        <v>2.6562677243504811</v>
      </c>
      <c r="D607" s="53">
        <v>3.97</v>
      </c>
      <c r="E607" s="53">
        <v>0.71</v>
      </c>
      <c r="F607" s="53">
        <v>0.87</v>
      </c>
      <c r="G607" s="55">
        <v>1138.7838988965141</v>
      </c>
    </row>
    <row r="608" spans="1:7" x14ac:dyDescent="0.2">
      <c r="A608" s="54">
        <v>42803</v>
      </c>
      <c r="B608" s="53">
        <v>7877401</v>
      </c>
      <c r="D608" s="53">
        <v>3.81</v>
      </c>
      <c r="E608" s="53"/>
      <c r="F608" s="53">
        <v>0.45</v>
      </c>
      <c r="G608" s="55"/>
    </row>
    <row r="609" spans="1:7" x14ac:dyDescent="0.2">
      <c r="A609" s="54">
        <v>42803</v>
      </c>
      <c r="B609" s="53">
        <v>8001965</v>
      </c>
      <c r="D609" s="53">
        <v>3.83</v>
      </c>
      <c r="E609" s="53"/>
      <c r="F609" s="53">
        <v>0.42</v>
      </c>
      <c r="G609" s="55"/>
    </row>
    <row r="610" spans="1:7" x14ac:dyDescent="0.2">
      <c r="A610" s="54">
        <v>42803</v>
      </c>
      <c r="B610" s="53">
        <v>8031686</v>
      </c>
      <c r="D610" s="53">
        <v>4.05</v>
      </c>
      <c r="E610" s="53"/>
      <c r="F610" s="53">
        <v>0.43</v>
      </c>
      <c r="G610" s="55"/>
    </row>
    <row r="611" spans="1:7" x14ac:dyDescent="0.2">
      <c r="A611" s="54">
        <v>42803</v>
      </c>
      <c r="B611" s="53">
        <v>1697048</v>
      </c>
      <c r="C611" s="52">
        <v>3.0025430558446571</v>
      </c>
      <c r="D611" s="53">
        <v>3.93</v>
      </c>
      <c r="E611" s="53">
        <v>0.72</v>
      </c>
      <c r="F611" s="53">
        <v>0.92</v>
      </c>
      <c r="G611" s="55">
        <v>1673.1764669405588</v>
      </c>
    </row>
    <row r="612" spans="1:7" x14ac:dyDescent="0.2">
      <c r="A612" s="54">
        <v>42805</v>
      </c>
      <c r="B612" s="53">
        <v>7954916</v>
      </c>
      <c r="D612" s="53">
        <v>3.79</v>
      </c>
      <c r="E612" s="53"/>
      <c r="F612" s="53">
        <v>0.45</v>
      </c>
      <c r="G612" s="55"/>
    </row>
    <row r="613" spans="1:7" x14ac:dyDescent="0.2">
      <c r="A613" s="54">
        <v>42805</v>
      </c>
      <c r="B613" s="53">
        <v>81299</v>
      </c>
      <c r="C613" s="52">
        <v>2.7153611610312312</v>
      </c>
      <c r="D613" s="53">
        <v>3.2</v>
      </c>
      <c r="E613" s="53">
        <v>0.33999999999999997</v>
      </c>
      <c r="F613" s="53">
        <v>0.53</v>
      </c>
      <c r="G613" s="55">
        <v>1594.7280567210564</v>
      </c>
    </row>
    <row r="614" spans="1:7" x14ac:dyDescent="0.2">
      <c r="A614" s="54">
        <v>42805</v>
      </c>
      <c r="B614" s="53">
        <v>3147925</v>
      </c>
      <c r="C614" s="52">
        <v>2.5426298812226213</v>
      </c>
      <c r="D614" s="53">
        <v>3.5</v>
      </c>
      <c r="E614" s="53">
        <v>0.59</v>
      </c>
      <c r="F614" s="53">
        <v>0.69</v>
      </c>
      <c r="G614" s="55">
        <v>1131.3545509259429</v>
      </c>
    </row>
    <row r="615" spans="1:7" x14ac:dyDescent="0.2">
      <c r="A615" s="54">
        <v>42805</v>
      </c>
      <c r="B615" s="53">
        <v>6742299</v>
      </c>
      <c r="C615" s="52">
        <v>3.1933028844422489</v>
      </c>
      <c r="D615" s="53">
        <v>3.67</v>
      </c>
      <c r="E615" s="53">
        <v>0.35</v>
      </c>
      <c r="F615" s="53">
        <v>0.55000000000000004</v>
      </c>
      <c r="G615" s="55">
        <v>1738.115580733978</v>
      </c>
    </row>
    <row r="616" spans="1:7" x14ac:dyDescent="0.2">
      <c r="A616" s="54">
        <v>42806</v>
      </c>
      <c r="B616" s="53">
        <v>20103</v>
      </c>
      <c r="C616" s="52">
        <v>2.6077181286223308</v>
      </c>
      <c r="D616" s="53">
        <v>3.9</v>
      </c>
      <c r="E616" s="53">
        <v>0.33999999999999997</v>
      </c>
      <c r="F616" s="53">
        <v>0.55000000000000004</v>
      </c>
      <c r="G616" s="55">
        <v>1614.9624985665082</v>
      </c>
    </row>
    <row r="617" spans="1:7" x14ac:dyDescent="0.2">
      <c r="A617" s="54">
        <v>42806</v>
      </c>
      <c r="B617" s="53">
        <v>7980998</v>
      </c>
      <c r="D617" s="53">
        <v>3.88</v>
      </c>
      <c r="E617" s="53"/>
      <c r="F617" s="53">
        <v>0.44</v>
      </c>
      <c r="G617" s="55"/>
    </row>
    <row r="618" spans="1:7" x14ac:dyDescent="0.2">
      <c r="A618" s="54">
        <v>42806</v>
      </c>
      <c r="B618" s="53">
        <v>10394</v>
      </c>
      <c r="C618" s="52">
        <v>2.6185606046646761</v>
      </c>
      <c r="D618" s="53">
        <v>3.73</v>
      </c>
      <c r="E618" s="53">
        <v>0.32999999999999996</v>
      </c>
      <c r="F618" s="53">
        <v>0.54</v>
      </c>
      <c r="G618" s="55">
        <v>1632.9351735982173</v>
      </c>
    </row>
    <row r="619" spans="1:7" x14ac:dyDescent="0.2">
      <c r="A619" s="54">
        <v>42806</v>
      </c>
      <c r="B619" s="53">
        <v>3877976</v>
      </c>
      <c r="C619" s="52">
        <v>2.6777911720048722</v>
      </c>
      <c r="D619" s="53">
        <v>3.8</v>
      </c>
      <c r="E619" s="53">
        <v>0.32999999999999996</v>
      </c>
      <c r="F619" s="53">
        <v>0.52</v>
      </c>
      <c r="G619" s="55">
        <v>1525.3512261965971</v>
      </c>
    </row>
    <row r="620" spans="1:7" x14ac:dyDescent="0.2">
      <c r="A620" s="54">
        <v>42807</v>
      </c>
      <c r="B620" s="53">
        <v>8328</v>
      </c>
      <c r="C620" s="52">
        <v>3.1552626844037595</v>
      </c>
      <c r="D620" s="53">
        <v>4.34</v>
      </c>
      <c r="E620" s="53">
        <v>0.37</v>
      </c>
      <c r="F620" s="53">
        <v>0.57999999999999996</v>
      </c>
      <c r="G620" s="55">
        <v>1808.6912191171034</v>
      </c>
    </row>
    <row r="621" spans="1:7" x14ac:dyDescent="0.2">
      <c r="A621" s="54">
        <v>42807</v>
      </c>
      <c r="B621" s="53">
        <v>7952785</v>
      </c>
      <c r="D621" s="53">
        <v>3.73</v>
      </c>
      <c r="E621" s="53"/>
      <c r="F621" s="53">
        <v>0.43</v>
      </c>
      <c r="G621" s="55"/>
    </row>
    <row r="622" spans="1:7" x14ac:dyDescent="0.2">
      <c r="A622" s="54">
        <v>42807</v>
      </c>
      <c r="B622" s="53">
        <v>7839794</v>
      </c>
      <c r="D622" s="53">
        <v>3.98</v>
      </c>
      <c r="E622" s="53"/>
      <c r="F622" s="53">
        <v>0.45</v>
      </c>
      <c r="G622" s="55"/>
    </row>
    <row r="623" spans="1:7" x14ac:dyDescent="0.2">
      <c r="A623" s="54">
        <v>42807</v>
      </c>
      <c r="B623" s="53">
        <v>8012146</v>
      </c>
      <c r="D623" s="53">
        <v>3.86</v>
      </c>
      <c r="E623" s="53"/>
      <c r="F623" s="53">
        <v>0.4</v>
      </c>
      <c r="G623" s="55"/>
    </row>
    <row r="624" spans="1:7" x14ac:dyDescent="0.2">
      <c r="A624" s="54">
        <v>42807</v>
      </c>
      <c r="B624" s="53">
        <v>2984025</v>
      </c>
      <c r="C624" s="52">
        <v>3.6585929866502229</v>
      </c>
      <c r="D624" s="53">
        <v>3.75</v>
      </c>
      <c r="E624" s="53">
        <v>0.28999999999999998</v>
      </c>
      <c r="F624" s="53">
        <v>0.49</v>
      </c>
      <c r="G624" s="55">
        <v>513.18890113091538</v>
      </c>
    </row>
    <row r="625" spans="1:7" x14ac:dyDescent="0.2">
      <c r="A625" s="54">
        <v>42808</v>
      </c>
      <c r="B625" s="53">
        <v>7979387</v>
      </c>
      <c r="D625" s="53">
        <v>3.47</v>
      </c>
      <c r="E625" s="53"/>
      <c r="F625" s="53">
        <v>0.43</v>
      </c>
      <c r="G625" s="55"/>
    </row>
    <row r="626" spans="1:7" x14ac:dyDescent="0.2">
      <c r="A626" s="54">
        <v>42808</v>
      </c>
      <c r="B626" s="53">
        <v>5015369</v>
      </c>
      <c r="C626" s="52">
        <v>2.477705979747038</v>
      </c>
      <c r="D626" s="53">
        <v>3.46</v>
      </c>
      <c r="E626" s="53">
        <v>0.35</v>
      </c>
      <c r="F626" s="53">
        <v>0.56000000000000005</v>
      </c>
      <c r="G626" s="55">
        <v>1117.569422287683</v>
      </c>
    </row>
    <row r="627" spans="1:7" x14ac:dyDescent="0.2">
      <c r="A627" s="54">
        <v>42808</v>
      </c>
      <c r="B627" s="53">
        <v>1094</v>
      </c>
      <c r="C627" s="52">
        <v>3.4762691478114336</v>
      </c>
      <c r="D627" s="53">
        <v>4.1500000000000004</v>
      </c>
      <c r="E627" s="53">
        <v>0.57999999999999996</v>
      </c>
      <c r="F627" s="53">
        <v>0.76</v>
      </c>
      <c r="G627" s="55">
        <v>1518.1796218928962</v>
      </c>
    </row>
    <row r="628" spans="1:7" x14ac:dyDescent="0.2">
      <c r="A628" s="54">
        <v>42808</v>
      </c>
      <c r="B628" s="53">
        <v>7187</v>
      </c>
      <c r="C628" s="52">
        <v>4.1313837753802396</v>
      </c>
      <c r="D628" s="53">
        <v>4.3</v>
      </c>
      <c r="E628" s="53">
        <v>0.77</v>
      </c>
      <c r="F628" s="53">
        <v>0.94</v>
      </c>
      <c r="G628" s="55">
        <v>1754.9594804580674</v>
      </c>
    </row>
    <row r="629" spans="1:7" x14ac:dyDescent="0.2">
      <c r="A629" s="54">
        <v>42808</v>
      </c>
      <c r="B629" s="53">
        <v>5901535</v>
      </c>
      <c r="C629" s="52">
        <v>3.2299605950310237</v>
      </c>
      <c r="D629" s="53">
        <v>3.88</v>
      </c>
      <c r="E629" s="53">
        <v>0.57999999999999996</v>
      </c>
      <c r="F629" s="53">
        <v>0.78</v>
      </c>
      <c r="G629" s="55">
        <v>1363.7174351007343</v>
      </c>
    </row>
    <row r="630" spans="1:7" x14ac:dyDescent="0.2">
      <c r="A630" s="54">
        <v>42809</v>
      </c>
      <c r="B630" s="53">
        <v>36520</v>
      </c>
      <c r="C630" s="52">
        <v>2.2748928976460161</v>
      </c>
      <c r="D630" s="53">
        <v>3.44</v>
      </c>
      <c r="E630" s="53">
        <v>0.32999999999999996</v>
      </c>
      <c r="F630" s="53">
        <v>0.52</v>
      </c>
      <c r="G630" s="55">
        <v>1357.1910544450379</v>
      </c>
    </row>
    <row r="631" spans="1:7" x14ac:dyDescent="0.2">
      <c r="A631" s="54">
        <v>42809</v>
      </c>
      <c r="B631" s="53">
        <v>749205</v>
      </c>
      <c r="C631" s="52">
        <v>2.9138482149527127</v>
      </c>
      <c r="D631" s="53">
        <v>3.75</v>
      </c>
      <c r="E631" s="53">
        <v>0.61</v>
      </c>
      <c r="F631" s="53">
        <v>0.7</v>
      </c>
      <c r="G631" s="55">
        <v>1639.9043634679315</v>
      </c>
    </row>
    <row r="632" spans="1:7" x14ac:dyDescent="0.2">
      <c r="A632" s="54">
        <v>42809</v>
      </c>
      <c r="B632" s="53">
        <v>6004874</v>
      </c>
      <c r="C632" s="52">
        <v>2.8578803179037098</v>
      </c>
      <c r="D632" s="53">
        <v>3.6</v>
      </c>
      <c r="E632" s="53">
        <v>0.33999999999999997</v>
      </c>
      <c r="F632" s="53">
        <v>0.54</v>
      </c>
      <c r="G632" s="55">
        <v>1577.4465357721308</v>
      </c>
    </row>
    <row r="633" spans="1:7" x14ac:dyDescent="0.2">
      <c r="A633" s="54">
        <v>42809</v>
      </c>
      <c r="B633" s="53">
        <v>915</v>
      </c>
      <c r="C633" s="52">
        <v>3.0017625787626665</v>
      </c>
      <c r="D633" s="53">
        <v>3.75</v>
      </c>
      <c r="E633" s="53">
        <v>0.71</v>
      </c>
      <c r="F633" s="53">
        <v>0.91</v>
      </c>
      <c r="G633" s="55">
        <v>1339.0878526344175</v>
      </c>
    </row>
    <row r="634" spans="1:7" x14ac:dyDescent="0.2">
      <c r="A634" s="54">
        <v>42809</v>
      </c>
      <c r="B634" s="53">
        <v>4380458</v>
      </c>
      <c r="C634" s="52">
        <v>3.1167012681704311</v>
      </c>
      <c r="D634" s="53">
        <v>4.37</v>
      </c>
      <c r="E634" s="53">
        <v>0.35</v>
      </c>
      <c r="F634" s="53">
        <v>0.55000000000000004</v>
      </c>
      <c r="G634" s="55">
        <v>926.94894554670714</v>
      </c>
    </row>
    <row r="635" spans="1:7" x14ac:dyDescent="0.2">
      <c r="A635" s="54">
        <v>42809</v>
      </c>
      <c r="B635" s="53">
        <v>5901535</v>
      </c>
      <c r="C635" s="52">
        <v>3.2290748619863794</v>
      </c>
      <c r="D635" s="53">
        <v>3.85</v>
      </c>
      <c r="E635" s="53">
        <v>0.57999999999999996</v>
      </c>
      <c r="F635" s="53">
        <v>0.78</v>
      </c>
      <c r="G635" s="55">
        <v>1366.9473956957654</v>
      </c>
    </row>
    <row r="636" spans="1:7" x14ac:dyDescent="0.2">
      <c r="A636" s="54">
        <v>42810</v>
      </c>
      <c r="B636" s="53">
        <v>37907</v>
      </c>
      <c r="C636" s="52">
        <v>2.4374671352020476</v>
      </c>
      <c r="D636" s="53">
        <v>3.64</v>
      </c>
      <c r="E636" s="53">
        <v>0.33999999999999997</v>
      </c>
      <c r="F636" s="53">
        <v>0.54</v>
      </c>
      <c r="G636" s="55">
        <v>1122.9028996711186</v>
      </c>
    </row>
    <row r="637" spans="1:7" x14ac:dyDescent="0.2">
      <c r="A637" s="54">
        <v>42810</v>
      </c>
      <c r="B637" s="53">
        <v>8569</v>
      </c>
      <c r="C637" s="52">
        <v>2.658121207180105</v>
      </c>
      <c r="D637" s="53">
        <v>3.36</v>
      </c>
      <c r="E637" s="53">
        <v>0.57999999999999996</v>
      </c>
      <c r="F637" s="53">
        <v>0.78</v>
      </c>
      <c r="G637" s="55">
        <v>1150.8417235614929</v>
      </c>
    </row>
    <row r="638" spans="1:7" x14ac:dyDescent="0.2">
      <c r="A638" s="54">
        <v>42810</v>
      </c>
      <c r="B638" s="53">
        <v>4398277</v>
      </c>
      <c r="C638" s="52">
        <v>2.2781164417315058</v>
      </c>
      <c r="D638" s="53">
        <v>3.5</v>
      </c>
      <c r="E638" s="53">
        <v>0.33999999999999997</v>
      </c>
      <c r="F638" s="53">
        <v>0.54</v>
      </c>
      <c r="G638" s="55">
        <v>621.08014735123697</v>
      </c>
    </row>
    <row r="639" spans="1:7" x14ac:dyDescent="0.2">
      <c r="A639" s="54">
        <v>42810</v>
      </c>
      <c r="B639" s="53">
        <v>6325</v>
      </c>
      <c r="C639" s="52">
        <v>4.111095253278557</v>
      </c>
      <c r="D639" s="53">
        <v>4.3099999999999996</v>
      </c>
      <c r="E639" s="53">
        <v>0.43</v>
      </c>
      <c r="F639" s="53">
        <v>0.63</v>
      </c>
      <c r="G639" s="55">
        <v>820.52830026996719</v>
      </c>
    </row>
    <row r="640" spans="1:7" x14ac:dyDescent="0.2">
      <c r="A640" s="54">
        <v>42810</v>
      </c>
      <c r="B640" s="53">
        <v>207342</v>
      </c>
      <c r="C640" s="52">
        <v>2.9868833515008193</v>
      </c>
      <c r="D640" s="53">
        <v>3.76</v>
      </c>
      <c r="E640" s="53">
        <v>0.72</v>
      </c>
      <c r="F640" s="53">
        <v>0.9</v>
      </c>
      <c r="G640" s="55">
        <v>1340.631094267555</v>
      </c>
    </row>
    <row r="641" spans="1:7" x14ac:dyDescent="0.2">
      <c r="A641" s="54">
        <v>42810</v>
      </c>
      <c r="B641" s="53">
        <v>4747163</v>
      </c>
      <c r="C641" s="52">
        <v>3.5236093995212188</v>
      </c>
      <c r="D641" s="53">
        <v>4</v>
      </c>
      <c r="E641" s="53">
        <v>0.59</v>
      </c>
      <c r="F641" s="53">
        <v>0.79</v>
      </c>
      <c r="G641" s="55">
        <v>1527.8139916414336</v>
      </c>
    </row>
    <row r="642" spans="1:7" x14ac:dyDescent="0.2">
      <c r="A642" s="54">
        <v>42810</v>
      </c>
      <c r="B642" s="53">
        <v>238051</v>
      </c>
      <c r="C642" s="52">
        <v>3.0403927685451753</v>
      </c>
      <c r="D642" s="53">
        <v>3.68</v>
      </c>
      <c r="E642" s="53">
        <v>0.7</v>
      </c>
      <c r="F642" s="53">
        <v>0.84</v>
      </c>
      <c r="G642" s="55">
        <v>1345.6141001699732</v>
      </c>
    </row>
    <row r="643" spans="1:7" x14ac:dyDescent="0.2">
      <c r="A643" s="54">
        <v>42810</v>
      </c>
      <c r="B643" s="53">
        <v>160076</v>
      </c>
      <c r="C643" s="52">
        <v>2.4155006684356572</v>
      </c>
      <c r="D643" s="53">
        <v>3.27</v>
      </c>
      <c r="E643" s="53">
        <v>0.35</v>
      </c>
      <c r="F643" s="53">
        <v>0.52</v>
      </c>
      <c r="G643" s="55">
        <v>1462.9092925694483</v>
      </c>
    </row>
    <row r="644" spans="1:7" x14ac:dyDescent="0.2">
      <c r="A644" s="54">
        <v>42810</v>
      </c>
      <c r="B644" s="53">
        <v>4375879</v>
      </c>
      <c r="C644" s="52">
        <v>3.6531733600717846</v>
      </c>
      <c r="D644" s="53">
        <v>4.04</v>
      </c>
      <c r="E644" s="53">
        <v>0.6</v>
      </c>
      <c r="F644" s="53">
        <v>0.8</v>
      </c>
      <c r="G644" s="55">
        <v>2069.7341883760137</v>
      </c>
    </row>
    <row r="645" spans="1:7" x14ac:dyDescent="0.2">
      <c r="A645" s="54">
        <v>42810</v>
      </c>
      <c r="B645" s="53">
        <v>16893</v>
      </c>
      <c r="C645" s="52">
        <v>2.6075766195531127</v>
      </c>
      <c r="D645" s="53">
        <v>3.45</v>
      </c>
      <c r="E645" s="53">
        <v>0.33999999999999997</v>
      </c>
      <c r="F645" s="53">
        <v>0.45</v>
      </c>
      <c r="G645" s="55">
        <v>1512.5065204964253</v>
      </c>
    </row>
    <row r="646" spans="1:7" x14ac:dyDescent="0.2">
      <c r="A646" s="54">
        <v>42811</v>
      </c>
      <c r="B646" s="53">
        <v>8055</v>
      </c>
      <c r="C646" s="52">
        <v>3.3685893295614155</v>
      </c>
      <c r="D646" s="53">
        <v>3.74</v>
      </c>
      <c r="E646" s="53">
        <v>0.61</v>
      </c>
      <c r="F646" s="53">
        <v>0.79</v>
      </c>
      <c r="G646" s="55">
        <v>1858.5333615175448</v>
      </c>
    </row>
    <row r="647" spans="1:7" x14ac:dyDescent="0.2">
      <c r="A647" s="54">
        <v>42811</v>
      </c>
      <c r="B647" s="53">
        <v>262357</v>
      </c>
      <c r="C647" s="52">
        <v>2.524112554495705</v>
      </c>
      <c r="D647" s="53">
        <v>3.66</v>
      </c>
      <c r="E647" s="53">
        <v>0.57999999999999996</v>
      </c>
      <c r="F647" s="53">
        <v>0.76</v>
      </c>
      <c r="G647" s="55">
        <v>1144.7127735590125</v>
      </c>
    </row>
    <row r="648" spans="1:7" x14ac:dyDescent="0.2">
      <c r="A648" s="54">
        <v>42811</v>
      </c>
      <c r="B648" s="53">
        <v>11222</v>
      </c>
      <c r="C648" s="52">
        <v>3.2631167248492492</v>
      </c>
      <c r="D648" s="53">
        <v>3.73</v>
      </c>
      <c r="E648" s="53">
        <v>0.56999999999999995</v>
      </c>
      <c r="F648" s="53">
        <v>0.74</v>
      </c>
      <c r="G648" s="55">
        <v>1378.3587465840167</v>
      </c>
    </row>
    <row r="649" spans="1:7" x14ac:dyDescent="0.2">
      <c r="A649" s="54">
        <v>42811</v>
      </c>
      <c r="B649" s="53">
        <v>17499</v>
      </c>
      <c r="C649" s="52">
        <v>2.7400141048748239</v>
      </c>
      <c r="D649" s="53">
        <v>3.3</v>
      </c>
      <c r="E649" s="53">
        <v>0.59</v>
      </c>
      <c r="F649" s="53">
        <v>0.71</v>
      </c>
      <c r="G649" s="55">
        <v>1605.8934966851145</v>
      </c>
    </row>
    <row r="650" spans="1:7" x14ac:dyDescent="0.2">
      <c r="A650" s="54">
        <v>42811</v>
      </c>
      <c r="B650" s="53">
        <v>13231</v>
      </c>
      <c r="C650" s="52">
        <v>3.3833116851641929</v>
      </c>
      <c r="D650" s="53">
        <v>3.87</v>
      </c>
      <c r="E650" s="53">
        <v>0.57999999999999996</v>
      </c>
      <c r="F650" s="53">
        <v>0.74</v>
      </c>
      <c r="G650" s="55">
        <v>2012.7174854199359</v>
      </c>
    </row>
    <row r="651" spans="1:7" x14ac:dyDescent="0.2">
      <c r="A651" s="54">
        <v>42811</v>
      </c>
      <c r="B651" s="53">
        <v>97717</v>
      </c>
      <c r="C651" s="52">
        <v>3.9848739169302343</v>
      </c>
      <c r="D651" s="53">
        <v>4.3</v>
      </c>
      <c r="E651" s="53">
        <v>0.78</v>
      </c>
      <c r="F651" s="53">
        <v>0.92</v>
      </c>
      <c r="G651" s="55">
        <v>1738.2310247166342</v>
      </c>
    </row>
    <row r="652" spans="1:7" x14ac:dyDescent="0.2">
      <c r="A652" s="54">
        <v>42812</v>
      </c>
      <c r="B652" s="53">
        <v>4383309</v>
      </c>
      <c r="C652" s="52">
        <v>3.6702572990783486</v>
      </c>
      <c r="D652" s="53">
        <v>3.87</v>
      </c>
      <c r="E652" s="53">
        <v>0.59</v>
      </c>
      <c r="F652" s="53">
        <v>0.78</v>
      </c>
      <c r="G652" s="55">
        <v>2224.9523578910562</v>
      </c>
    </row>
    <row r="653" spans="1:7" x14ac:dyDescent="0.2">
      <c r="A653" s="54">
        <v>42812</v>
      </c>
      <c r="B653" s="53">
        <v>831</v>
      </c>
      <c r="C653" s="52">
        <v>2.7038978916342127</v>
      </c>
      <c r="D653" s="53">
        <v>3.75</v>
      </c>
      <c r="E653" s="53">
        <v>0.32999999999999996</v>
      </c>
      <c r="F653" s="53">
        <v>0.54</v>
      </c>
      <c r="G653" s="55">
        <v>1611.6931007621781</v>
      </c>
    </row>
    <row r="654" spans="1:7" x14ac:dyDescent="0.2">
      <c r="A654" s="54">
        <v>42812</v>
      </c>
      <c r="B654" s="53">
        <v>8118</v>
      </c>
      <c r="C654" s="52">
        <v>2.6134101684559932</v>
      </c>
      <c r="D654" s="53">
        <v>2.9</v>
      </c>
      <c r="E654" s="53">
        <v>0.33999999999999997</v>
      </c>
      <c r="F654" s="53">
        <v>0.55000000000000004</v>
      </c>
      <c r="G654" s="55">
        <v>1671.1742021262462</v>
      </c>
    </row>
    <row r="655" spans="1:7" x14ac:dyDescent="0.2">
      <c r="A655" s="54">
        <v>42812</v>
      </c>
      <c r="B655" s="53">
        <v>94014</v>
      </c>
      <c r="C655" s="52">
        <v>2.699338895420623</v>
      </c>
      <c r="D655" s="53">
        <v>3.26</v>
      </c>
      <c r="E655" s="53">
        <v>0.33999999999999997</v>
      </c>
      <c r="F655" s="53">
        <v>0.53</v>
      </c>
      <c r="G655" s="55">
        <v>1640.9001827249847</v>
      </c>
    </row>
    <row r="656" spans="1:7" x14ac:dyDescent="0.2">
      <c r="A656" s="54">
        <v>42812</v>
      </c>
      <c r="B656" s="53">
        <v>1190</v>
      </c>
      <c r="C656" s="52">
        <v>2.583232450020235</v>
      </c>
      <c r="D656" s="53">
        <v>3.41</v>
      </c>
      <c r="E656" s="53">
        <v>0.73</v>
      </c>
      <c r="F656" s="53">
        <v>0.93</v>
      </c>
      <c r="G656" s="55">
        <v>1156.6702187379094</v>
      </c>
    </row>
    <row r="657" spans="1:7" x14ac:dyDescent="0.2">
      <c r="A657" s="54">
        <v>42813</v>
      </c>
      <c r="B657" s="53">
        <v>173</v>
      </c>
      <c r="C657" s="52">
        <v>3.7734291549546692</v>
      </c>
      <c r="D657" s="53">
        <v>4.32</v>
      </c>
      <c r="E657" s="53">
        <v>0.72</v>
      </c>
      <c r="F657" s="53">
        <v>0.92</v>
      </c>
      <c r="G657" s="55">
        <v>2242.026652765896</v>
      </c>
    </row>
    <row r="658" spans="1:7" x14ac:dyDescent="0.2">
      <c r="A658" s="54">
        <v>42813</v>
      </c>
      <c r="B658" s="53">
        <v>17338</v>
      </c>
      <c r="C658" s="52">
        <v>2.5979544810114521</v>
      </c>
      <c r="D658" s="53">
        <v>3.59</v>
      </c>
      <c r="E658" s="53">
        <v>0.36</v>
      </c>
      <c r="F658" s="53">
        <v>0.56000000000000005</v>
      </c>
      <c r="G658" s="55">
        <v>1552.1371251504227</v>
      </c>
    </row>
    <row r="659" spans="1:7" x14ac:dyDescent="0.2">
      <c r="A659" s="54">
        <v>42813</v>
      </c>
      <c r="B659" s="53">
        <v>93929</v>
      </c>
      <c r="C659" s="52">
        <v>2.7478353519523084</v>
      </c>
      <c r="D659" s="53">
        <v>3.37</v>
      </c>
      <c r="E659" s="53">
        <v>0.33999999999999997</v>
      </c>
      <c r="F659" s="53">
        <v>0.52</v>
      </c>
      <c r="G659" s="55">
        <v>1698.664278715137</v>
      </c>
    </row>
    <row r="660" spans="1:7" x14ac:dyDescent="0.2">
      <c r="A660" s="54">
        <v>42813</v>
      </c>
      <c r="B660" s="53">
        <v>1422</v>
      </c>
      <c r="C660" s="52">
        <v>2.5912263241723066</v>
      </c>
      <c r="D660" s="53">
        <v>3.58</v>
      </c>
      <c r="E660" s="53">
        <v>0.33999999999999997</v>
      </c>
      <c r="F660" s="53">
        <v>0.55000000000000004</v>
      </c>
      <c r="G660" s="55">
        <v>1553.7329504134966</v>
      </c>
    </row>
    <row r="661" spans="1:7" x14ac:dyDescent="0.2">
      <c r="A661" s="54">
        <v>42813</v>
      </c>
      <c r="B661" s="53">
        <v>32123</v>
      </c>
      <c r="C661" s="52">
        <v>3.7728016725723941</v>
      </c>
      <c r="D661" s="53">
        <v>3.83</v>
      </c>
      <c r="E661" s="53">
        <v>0.69</v>
      </c>
      <c r="F661" s="53">
        <v>0.85</v>
      </c>
      <c r="G661" s="55">
        <v>2226.7399379802791</v>
      </c>
    </row>
    <row r="662" spans="1:7" x14ac:dyDescent="0.2">
      <c r="A662" s="54">
        <v>42814</v>
      </c>
      <c r="B662" s="53">
        <v>3938668</v>
      </c>
      <c r="C662" s="52">
        <v>3.8547994576024007</v>
      </c>
      <c r="D662" s="53">
        <v>3.9</v>
      </c>
      <c r="E662" s="53">
        <v>0.28999999999999998</v>
      </c>
      <c r="F662" s="53">
        <v>0.49</v>
      </c>
      <c r="G662" s="55">
        <v>698.87702605030881</v>
      </c>
    </row>
    <row r="663" spans="1:7" x14ac:dyDescent="0.2">
      <c r="A663" s="54">
        <v>42814</v>
      </c>
      <c r="B663" s="53">
        <v>87106</v>
      </c>
      <c r="C663" s="52">
        <v>3.4105812933068984</v>
      </c>
      <c r="D663" s="53">
        <v>3.82</v>
      </c>
      <c r="E663" s="53">
        <v>0.33999999999999997</v>
      </c>
      <c r="F663" s="53">
        <v>0.54</v>
      </c>
      <c r="G663" s="55">
        <v>1267.0200394592755</v>
      </c>
    </row>
    <row r="664" spans="1:7" x14ac:dyDescent="0.2">
      <c r="A664" s="54">
        <v>42814</v>
      </c>
      <c r="B664" s="53">
        <v>34983</v>
      </c>
      <c r="C664" s="52">
        <v>2.5992200809309782</v>
      </c>
      <c r="D664" s="53">
        <v>3.4</v>
      </c>
      <c r="E664" s="53">
        <v>0.7</v>
      </c>
      <c r="F664" s="53">
        <v>0.83</v>
      </c>
      <c r="G664" s="55">
        <v>1164.4499275235528</v>
      </c>
    </row>
    <row r="665" spans="1:7" x14ac:dyDescent="0.2">
      <c r="A665" s="54">
        <v>42815</v>
      </c>
      <c r="B665" s="53">
        <v>2040572</v>
      </c>
      <c r="C665" s="52">
        <v>2.0577544024885142</v>
      </c>
      <c r="D665" s="53">
        <v>2.5499999999999998</v>
      </c>
      <c r="E665" s="53">
        <v>0.33999999999999997</v>
      </c>
      <c r="F665" s="53">
        <v>0.54</v>
      </c>
      <c r="G665" s="55">
        <v>947.74432927098792</v>
      </c>
    </row>
    <row r="666" spans="1:7" x14ac:dyDescent="0.2">
      <c r="A666" s="54">
        <v>42816</v>
      </c>
      <c r="B666" s="53">
        <v>4472283</v>
      </c>
      <c r="C666" s="52">
        <v>3.2810418995848325</v>
      </c>
      <c r="D666" s="53">
        <v>4</v>
      </c>
      <c r="E666" s="53">
        <v>0.33999999999999997</v>
      </c>
      <c r="F666" s="53">
        <v>0.55000000000000004</v>
      </c>
      <c r="G666" s="55">
        <v>1548.3010239576843</v>
      </c>
    </row>
    <row r="667" spans="1:7" x14ac:dyDescent="0.2">
      <c r="A667" s="54">
        <v>42816</v>
      </c>
      <c r="B667" s="53">
        <v>887432</v>
      </c>
      <c r="C667" s="52">
        <v>3.0227006169613095</v>
      </c>
      <c r="D667" s="53">
        <v>3.71</v>
      </c>
      <c r="E667" s="53">
        <v>0.72</v>
      </c>
      <c r="F667" s="53">
        <v>0.91</v>
      </c>
      <c r="G667" s="55">
        <v>1363.4332357672208</v>
      </c>
    </row>
    <row r="668" spans="1:7" x14ac:dyDescent="0.2">
      <c r="A668" s="54">
        <v>42816</v>
      </c>
      <c r="B668" s="53">
        <v>19481</v>
      </c>
      <c r="C668" s="52">
        <v>3.0214314919916783</v>
      </c>
      <c r="D668" s="53">
        <v>3.6</v>
      </c>
      <c r="E668" s="53">
        <v>0.72</v>
      </c>
      <c r="F668" s="53">
        <v>0.91</v>
      </c>
      <c r="G668" s="55">
        <v>1363.0649570784419</v>
      </c>
    </row>
    <row r="669" spans="1:7" x14ac:dyDescent="0.2">
      <c r="A669" s="54">
        <v>42816</v>
      </c>
      <c r="B669" s="53">
        <v>4542218</v>
      </c>
      <c r="C669" s="52">
        <v>2.6009512874399703</v>
      </c>
      <c r="D669" s="53">
        <v>3.75</v>
      </c>
      <c r="E669" s="53">
        <v>0.59</v>
      </c>
      <c r="F669" s="53">
        <v>0.68</v>
      </c>
      <c r="G669" s="55">
        <v>1164.3632397661097</v>
      </c>
    </row>
    <row r="670" spans="1:7" x14ac:dyDescent="0.2">
      <c r="A670" s="54">
        <v>42816</v>
      </c>
      <c r="B670" s="53">
        <v>4391917</v>
      </c>
      <c r="C670" s="52">
        <v>2.286772042450695</v>
      </c>
      <c r="D670" s="53">
        <v>3.78</v>
      </c>
      <c r="E670" s="53">
        <v>0.33999999999999997</v>
      </c>
      <c r="F670" s="53">
        <v>0.55000000000000004</v>
      </c>
      <c r="G670" s="55">
        <v>1465.3762011060098</v>
      </c>
    </row>
    <row r="671" spans="1:7" x14ac:dyDescent="0.2">
      <c r="A671" s="54">
        <v>42816</v>
      </c>
      <c r="B671" s="53">
        <v>134752</v>
      </c>
      <c r="C671" s="52">
        <v>2.1757552556828861</v>
      </c>
      <c r="D671" s="53">
        <v>3.08</v>
      </c>
      <c r="E671" s="53">
        <v>0.32999999999999996</v>
      </c>
      <c r="F671" s="53">
        <v>0.52</v>
      </c>
      <c r="G671" s="55">
        <v>1395.8874760706776</v>
      </c>
    </row>
    <row r="672" spans="1:7" x14ac:dyDescent="0.2">
      <c r="A672" s="54">
        <v>42817</v>
      </c>
      <c r="B672" s="53">
        <v>3716361</v>
      </c>
      <c r="C672" s="52">
        <v>3.3520570701336978</v>
      </c>
      <c r="D672" s="53">
        <v>3.92</v>
      </c>
      <c r="E672" s="53">
        <v>0.6</v>
      </c>
      <c r="F672" s="53">
        <v>0.78</v>
      </c>
      <c r="G672" s="55">
        <v>1922.373685108734</v>
      </c>
    </row>
    <row r="673" spans="1:7" x14ac:dyDescent="0.2">
      <c r="A673" s="54">
        <v>42817</v>
      </c>
      <c r="B673" s="53">
        <v>118175</v>
      </c>
      <c r="C673" s="52">
        <v>2.4841277924009857</v>
      </c>
      <c r="D673" s="53">
        <v>3.37</v>
      </c>
      <c r="E673" s="53">
        <v>0.59</v>
      </c>
      <c r="F673" s="53">
        <v>0.75</v>
      </c>
      <c r="G673" s="55">
        <v>1157.0531669460058</v>
      </c>
    </row>
    <row r="674" spans="1:7" x14ac:dyDescent="0.2">
      <c r="A674" s="54">
        <v>42817</v>
      </c>
      <c r="B674" s="53">
        <v>86075</v>
      </c>
      <c r="C674" s="52">
        <v>2.9857028520821114</v>
      </c>
      <c r="D674" s="53">
        <v>3.62</v>
      </c>
      <c r="E674" s="53">
        <v>0.73</v>
      </c>
      <c r="F674" s="53">
        <v>0.89</v>
      </c>
      <c r="G674" s="55">
        <v>1362.0290152116095</v>
      </c>
    </row>
    <row r="675" spans="1:7" x14ac:dyDescent="0.2">
      <c r="A675" s="54">
        <v>42817</v>
      </c>
      <c r="B675" s="53">
        <v>4877</v>
      </c>
      <c r="C675" s="52">
        <v>2.5260924047542566</v>
      </c>
      <c r="D675" s="53">
        <v>3.75</v>
      </c>
      <c r="E675" s="53">
        <v>0.59</v>
      </c>
      <c r="F675" s="53">
        <v>0.77</v>
      </c>
      <c r="G675" s="55">
        <v>1158.8027014272914</v>
      </c>
    </row>
    <row r="676" spans="1:7" x14ac:dyDescent="0.2">
      <c r="A676" s="54">
        <v>42817</v>
      </c>
      <c r="B676" s="53">
        <v>8409</v>
      </c>
      <c r="C676" s="52">
        <v>3.0602594590580816</v>
      </c>
      <c r="D676" s="53">
        <v>3.55</v>
      </c>
      <c r="E676" s="53">
        <v>0.56999999999999995</v>
      </c>
      <c r="F676" s="53">
        <v>0.69</v>
      </c>
      <c r="G676" s="55">
        <v>1362.2019639600185</v>
      </c>
    </row>
    <row r="677" spans="1:7" x14ac:dyDescent="0.2">
      <c r="A677" s="54">
        <v>42817</v>
      </c>
      <c r="B677" s="53">
        <v>3235340</v>
      </c>
      <c r="C677" s="52">
        <v>2.2308533257814069</v>
      </c>
      <c r="D677" s="53">
        <v>3.76</v>
      </c>
      <c r="E677" s="53">
        <v>0.35</v>
      </c>
      <c r="F677" s="53">
        <v>0.54</v>
      </c>
      <c r="G677" s="55">
        <v>1427.098797216272</v>
      </c>
    </row>
    <row r="678" spans="1:7" x14ac:dyDescent="0.2">
      <c r="A678" s="54">
        <v>42818</v>
      </c>
      <c r="B678" s="53">
        <v>2337</v>
      </c>
      <c r="C678" s="52">
        <v>2.8232110032449214</v>
      </c>
      <c r="D678" s="53">
        <v>3.43</v>
      </c>
      <c r="E678" s="53">
        <v>0.33999999999999997</v>
      </c>
      <c r="F678" s="53">
        <v>0.54</v>
      </c>
      <c r="G678" s="55">
        <v>1660.2542871900987</v>
      </c>
    </row>
    <row r="679" spans="1:7" x14ac:dyDescent="0.2">
      <c r="A679" s="54">
        <v>42818</v>
      </c>
      <c r="B679" s="53">
        <v>517873</v>
      </c>
      <c r="C679" s="52">
        <v>2.1550516844403989</v>
      </c>
      <c r="D679" s="53">
        <v>3.6</v>
      </c>
      <c r="E679" s="53">
        <v>0.57999999999999996</v>
      </c>
      <c r="F679" s="53">
        <v>0.75</v>
      </c>
      <c r="G679" s="55">
        <v>972.25041644302541</v>
      </c>
    </row>
    <row r="680" spans="1:7" x14ac:dyDescent="0.2">
      <c r="A680" s="54">
        <v>42818</v>
      </c>
      <c r="B680" s="53">
        <v>709</v>
      </c>
      <c r="C680" s="52">
        <v>3.0956437464133089</v>
      </c>
      <c r="D680" s="53">
        <v>3.58</v>
      </c>
      <c r="E680" s="53">
        <v>0.73</v>
      </c>
      <c r="F680" s="53">
        <v>0.9</v>
      </c>
      <c r="G680" s="55">
        <v>1377.3773733151313</v>
      </c>
    </row>
    <row r="681" spans="1:7" x14ac:dyDescent="0.2">
      <c r="A681" s="54">
        <v>42818</v>
      </c>
      <c r="B681" s="53">
        <v>937438</v>
      </c>
      <c r="C681" s="52">
        <v>2.9066627089451309</v>
      </c>
      <c r="D681" s="53">
        <v>3.9</v>
      </c>
      <c r="E681" s="53">
        <v>0.33999999999999997</v>
      </c>
      <c r="F681" s="53">
        <v>0.56000000000000005</v>
      </c>
      <c r="G681" s="55">
        <v>1330.2343190751074</v>
      </c>
    </row>
    <row r="682" spans="1:7" x14ac:dyDescent="0.2">
      <c r="A682" s="54">
        <v>42818</v>
      </c>
      <c r="B682" s="53">
        <v>2717976</v>
      </c>
      <c r="C682" s="52">
        <v>2.5470931192689625</v>
      </c>
      <c r="D682" s="53">
        <v>4.0599999999999996</v>
      </c>
      <c r="E682" s="53">
        <v>0.59</v>
      </c>
      <c r="F682" s="53">
        <v>0.75</v>
      </c>
      <c r="G682" s="55">
        <v>1163.8027546149945</v>
      </c>
    </row>
    <row r="683" spans="1:7" x14ac:dyDescent="0.2">
      <c r="A683" s="54">
        <v>42818</v>
      </c>
      <c r="B683" s="53">
        <v>108387</v>
      </c>
      <c r="C683" s="52">
        <v>2.425739940913394</v>
      </c>
      <c r="D683" s="53">
        <v>3.82</v>
      </c>
      <c r="E683" s="53">
        <v>0.33999999999999997</v>
      </c>
      <c r="F683" s="53">
        <v>0.55000000000000004</v>
      </c>
      <c r="G683" s="55">
        <v>1142.1420747696513</v>
      </c>
    </row>
    <row r="684" spans="1:7" x14ac:dyDescent="0.2">
      <c r="A684" s="54">
        <v>42819</v>
      </c>
      <c r="B684" s="53">
        <v>2634</v>
      </c>
      <c r="C684" s="52">
        <v>3.0891430033340059</v>
      </c>
      <c r="D684" s="53">
        <v>3.83</v>
      </c>
      <c r="E684" s="53">
        <v>0.72</v>
      </c>
      <c r="F684" s="53">
        <v>0.89</v>
      </c>
      <c r="G684" s="55">
        <v>1380.1116963721888</v>
      </c>
    </row>
    <row r="685" spans="1:7" x14ac:dyDescent="0.2">
      <c r="A685" s="54">
        <v>42820</v>
      </c>
      <c r="B685" s="53">
        <v>796730</v>
      </c>
      <c r="C685" s="52">
        <v>2.6210294824160725</v>
      </c>
      <c r="D685" s="53">
        <v>3.66</v>
      </c>
      <c r="E685" s="53">
        <v>0.7</v>
      </c>
      <c r="F685" s="53">
        <v>0.86</v>
      </c>
      <c r="G685" s="55">
        <v>1182.0526859360507</v>
      </c>
    </row>
    <row r="686" spans="1:7" x14ac:dyDescent="0.2">
      <c r="A686" s="54">
        <v>42821</v>
      </c>
      <c r="B686" s="53">
        <v>6883</v>
      </c>
      <c r="C686" s="52">
        <v>3.730170802158955</v>
      </c>
      <c r="D686" s="53">
        <v>4.3</v>
      </c>
      <c r="E686" s="53">
        <v>0.39</v>
      </c>
      <c r="F686" s="53">
        <v>0.6</v>
      </c>
      <c r="G686" s="55">
        <v>949.53574457719571</v>
      </c>
    </row>
    <row r="687" spans="1:7" x14ac:dyDescent="0.2">
      <c r="A687" s="54">
        <v>42821</v>
      </c>
      <c r="B687" s="53">
        <v>6603767</v>
      </c>
      <c r="C687" s="52">
        <v>3.4628189320409728</v>
      </c>
      <c r="D687" s="53">
        <v>3.85</v>
      </c>
      <c r="E687" s="53">
        <v>0.39</v>
      </c>
      <c r="F687" s="53">
        <v>0.57999999999999996</v>
      </c>
      <c r="G687" s="55">
        <v>607.54709980852397</v>
      </c>
    </row>
    <row r="688" spans="1:7" x14ac:dyDescent="0.2">
      <c r="A688" s="54">
        <v>42821</v>
      </c>
      <c r="B688" s="53">
        <v>6210</v>
      </c>
      <c r="C688" s="52">
        <v>2.5017430299254859</v>
      </c>
      <c r="D688" s="53">
        <v>3.68</v>
      </c>
      <c r="E688" s="53">
        <v>0.59</v>
      </c>
      <c r="F688" s="53">
        <v>0.75</v>
      </c>
      <c r="G688" s="55">
        <v>1169.8563910290823</v>
      </c>
    </row>
    <row r="689" spans="1:7" x14ac:dyDescent="0.2">
      <c r="A689" s="54">
        <v>42821</v>
      </c>
      <c r="B689" s="53">
        <v>1500010</v>
      </c>
      <c r="C689" s="52">
        <v>2.4643542495613597</v>
      </c>
      <c r="D689" s="53">
        <v>3.58</v>
      </c>
      <c r="E689" s="53">
        <v>0.35</v>
      </c>
      <c r="F689" s="53">
        <v>0.5</v>
      </c>
      <c r="G689" s="55">
        <v>1157.357996108658</v>
      </c>
    </row>
    <row r="690" spans="1:7" x14ac:dyDescent="0.2">
      <c r="A690" s="54">
        <v>42822</v>
      </c>
      <c r="B690" s="53">
        <v>5377</v>
      </c>
      <c r="C690" s="52">
        <v>2.6890510288763507</v>
      </c>
      <c r="D690" s="53">
        <v>3.72</v>
      </c>
      <c r="E690" s="53">
        <v>0.35</v>
      </c>
      <c r="F690" s="53">
        <v>0.55000000000000004</v>
      </c>
      <c r="G690" s="55">
        <v>1678.1779618738892</v>
      </c>
    </row>
    <row r="691" spans="1:7" x14ac:dyDescent="0.2">
      <c r="A691" s="54">
        <v>42822</v>
      </c>
      <c r="B691" s="53">
        <v>195045</v>
      </c>
      <c r="C691" s="52">
        <v>3.5658953063789891</v>
      </c>
      <c r="D691" s="53">
        <v>3.75</v>
      </c>
      <c r="E691" s="53">
        <v>0.3</v>
      </c>
      <c r="F691" s="53">
        <v>0.52</v>
      </c>
      <c r="G691" s="55">
        <v>888.3848146689536</v>
      </c>
    </row>
    <row r="692" spans="1:7" x14ac:dyDescent="0.2">
      <c r="A692" s="54">
        <v>42823</v>
      </c>
      <c r="B692" s="53">
        <v>94402</v>
      </c>
      <c r="C692" s="52">
        <v>2.7060417478434156</v>
      </c>
      <c r="D692" s="53">
        <v>3.67</v>
      </c>
      <c r="E692" s="53">
        <v>0.36</v>
      </c>
      <c r="F692" s="53">
        <v>0.56000000000000005</v>
      </c>
      <c r="G692" s="55">
        <v>1652.5367273579986</v>
      </c>
    </row>
    <row r="693" spans="1:7" x14ac:dyDescent="0.2">
      <c r="A693" s="54">
        <v>42824</v>
      </c>
      <c r="B693" s="53">
        <v>3190</v>
      </c>
      <c r="C693" s="52">
        <v>3.2644851833860282</v>
      </c>
      <c r="D693" s="53">
        <v>3.7</v>
      </c>
      <c r="E693" s="53">
        <v>0.6</v>
      </c>
      <c r="F693" s="53">
        <v>0.8</v>
      </c>
      <c r="G693" s="55">
        <v>1992.1277563456911</v>
      </c>
    </row>
    <row r="694" spans="1:7" x14ac:dyDescent="0.2">
      <c r="A694" s="54">
        <v>42824</v>
      </c>
      <c r="B694" s="53">
        <v>188976</v>
      </c>
      <c r="C694" s="52">
        <v>2.6204767243994604</v>
      </c>
      <c r="D694" s="53">
        <v>3.54</v>
      </c>
      <c r="E694" s="53">
        <v>0.73</v>
      </c>
      <c r="F694" s="53">
        <v>0.85</v>
      </c>
      <c r="G694" s="55">
        <v>1193.1623633063311</v>
      </c>
    </row>
    <row r="695" spans="1:7" x14ac:dyDescent="0.2">
      <c r="A695" s="54">
        <v>42825</v>
      </c>
      <c r="B695" s="53">
        <v>367863</v>
      </c>
      <c r="C695" s="52">
        <v>2.1905262771335279</v>
      </c>
      <c r="D695" s="53">
        <v>3.5</v>
      </c>
      <c r="E695" s="53">
        <v>0.57999999999999996</v>
      </c>
      <c r="F695" s="53">
        <v>0.7</v>
      </c>
      <c r="G695" s="55">
        <v>990.54740604177641</v>
      </c>
    </row>
    <row r="696" spans="1:7" x14ac:dyDescent="0.2">
      <c r="A696" s="54">
        <v>42825</v>
      </c>
      <c r="B696" s="53">
        <v>6703291</v>
      </c>
      <c r="D696" s="53">
        <v>3.78</v>
      </c>
      <c r="E696" s="53"/>
      <c r="F696" s="53">
        <v>0.35</v>
      </c>
      <c r="G696" s="55"/>
    </row>
    <row r="697" spans="1:7" x14ac:dyDescent="0.2">
      <c r="A697" s="54">
        <v>42826</v>
      </c>
      <c r="B697" s="53">
        <v>17256</v>
      </c>
      <c r="C697" s="52">
        <v>2.9816167812952381</v>
      </c>
      <c r="D697" s="53">
        <v>3.76</v>
      </c>
      <c r="E697" s="53">
        <v>0.71</v>
      </c>
      <c r="F697" s="53">
        <v>0.86</v>
      </c>
      <c r="G697" s="55">
        <v>1389.5169912918689</v>
      </c>
    </row>
    <row r="698" spans="1:7" x14ac:dyDescent="0.2">
      <c r="A698" s="54">
        <v>42827</v>
      </c>
      <c r="B698" s="53">
        <v>4546343</v>
      </c>
      <c r="C698" s="52">
        <v>3.5248046076733139</v>
      </c>
      <c r="D698" s="53">
        <v>3.88</v>
      </c>
      <c r="E698" s="53">
        <v>0.49</v>
      </c>
      <c r="F698" s="53">
        <v>0.69</v>
      </c>
      <c r="G698" s="55">
        <v>1159.8524372652325</v>
      </c>
    </row>
    <row r="699" spans="1:7" x14ac:dyDescent="0.2">
      <c r="A699" s="54">
        <v>42828</v>
      </c>
      <c r="B699" s="53">
        <v>30995</v>
      </c>
      <c r="D699" s="53">
        <v>3.83</v>
      </c>
      <c r="E699" s="53"/>
      <c r="F699" s="53">
        <v>0.44</v>
      </c>
      <c r="G699" s="55"/>
    </row>
    <row r="700" spans="1:7" x14ac:dyDescent="0.2">
      <c r="A700" s="54">
        <v>42828</v>
      </c>
      <c r="B700" s="53">
        <v>4199077</v>
      </c>
      <c r="C700" s="52">
        <v>2.2726832995013448</v>
      </c>
      <c r="D700" s="53">
        <v>3.1</v>
      </c>
      <c r="E700" s="53">
        <v>0.33999999999999997</v>
      </c>
      <c r="F700" s="53">
        <v>0.52</v>
      </c>
      <c r="G700" s="55">
        <v>1503.7125724909479</v>
      </c>
    </row>
    <row r="701" spans="1:7" x14ac:dyDescent="0.2">
      <c r="A701" s="54">
        <v>42829</v>
      </c>
      <c r="B701" s="53">
        <v>8500</v>
      </c>
      <c r="C701" s="52">
        <v>3.3613045401624451</v>
      </c>
      <c r="D701" s="53">
        <v>3.85</v>
      </c>
      <c r="E701" s="53">
        <v>0.59</v>
      </c>
      <c r="F701" s="53">
        <v>0.76</v>
      </c>
      <c r="G701" s="55">
        <v>1586.2145492378859</v>
      </c>
    </row>
    <row r="702" spans="1:7" x14ac:dyDescent="0.2">
      <c r="A702" s="54">
        <v>42829</v>
      </c>
      <c r="B702" s="53">
        <v>7537512</v>
      </c>
      <c r="C702" s="52">
        <v>4.0687381396217841</v>
      </c>
      <c r="D702" s="53">
        <v>4.07</v>
      </c>
      <c r="E702" s="53">
        <v>0.39</v>
      </c>
      <c r="F702" s="53">
        <v>0.59</v>
      </c>
      <c r="G702" s="55">
        <v>385.00282107497299</v>
      </c>
    </row>
    <row r="703" spans="1:7" x14ac:dyDescent="0.2">
      <c r="A703" s="54">
        <v>42830</v>
      </c>
      <c r="B703" s="53">
        <v>3977631</v>
      </c>
      <c r="D703" s="53">
        <v>3.66</v>
      </c>
      <c r="E703" s="53"/>
      <c r="F703" s="53">
        <v>0.36</v>
      </c>
      <c r="G703" s="55"/>
    </row>
    <row r="704" spans="1:7" x14ac:dyDescent="0.2">
      <c r="A704" s="54">
        <v>42830</v>
      </c>
      <c r="B704" s="53">
        <v>3304019</v>
      </c>
      <c r="C704" s="52">
        <v>3.1752343256763256</v>
      </c>
      <c r="D704" s="53">
        <v>3.75</v>
      </c>
      <c r="E704" s="53">
        <v>0.59</v>
      </c>
      <c r="F704" s="53">
        <v>0.74</v>
      </c>
      <c r="G704" s="55">
        <v>1318.4775960277861</v>
      </c>
    </row>
    <row r="705" spans="1:7" x14ac:dyDescent="0.2">
      <c r="A705" s="54">
        <v>42830</v>
      </c>
      <c r="B705" s="53">
        <v>1843578</v>
      </c>
      <c r="D705" s="53">
        <v>3.5</v>
      </c>
      <c r="E705" s="53"/>
      <c r="F705" s="53">
        <v>0.44</v>
      </c>
      <c r="G705" s="55"/>
    </row>
    <row r="706" spans="1:7" x14ac:dyDescent="0.2">
      <c r="A706" s="54">
        <v>42831</v>
      </c>
      <c r="B706" s="53">
        <v>158651</v>
      </c>
      <c r="D706" s="53">
        <v>3.84</v>
      </c>
      <c r="E706" s="53"/>
      <c r="F706" s="53">
        <v>0.44</v>
      </c>
      <c r="G706" s="55"/>
    </row>
    <row r="707" spans="1:7" x14ac:dyDescent="0.2">
      <c r="A707" s="54">
        <v>42831</v>
      </c>
      <c r="B707" s="53">
        <v>555192</v>
      </c>
      <c r="D707" s="53">
        <v>3.6</v>
      </c>
      <c r="E707" s="53"/>
      <c r="F707" s="53">
        <v>0.49</v>
      </c>
      <c r="G707" s="55"/>
    </row>
    <row r="708" spans="1:7" x14ac:dyDescent="0.2">
      <c r="A708" s="54">
        <v>42832</v>
      </c>
      <c r="B708" s="53">
        <v>1788</v>
      </c>
      <c r="D708" s="53">
        <v>3.45</v>
      </c>
      <c r="E708" s="53"/>
      <c r="F708" s="53">
        <v>0.35</v>
      </c>
      <c r="G708" s="55"/>
    </row>
    <row r="709" spans="1:7" x14ac:dyDescent="0.2">
      <c r="A709" s="54">
        <v>42833</v>
      </c>
      <c r="B709" s="53">
        <v>495037</v>
      </c>
      <c r="C709" s="52">
        <v>2.5238883143375137</v>
      </c>
      <c r="D709" s="53">
        <v>3.66</v>
      </c>
      <c r="E709" s="53">
        <v>0.57999999999999996</v>
      </c>
      <c r="F709" s="53">
        <v>0.72</v>
      </c>
      <c r="G709" s="55">
        <v>1200.3314488360832</v>
      </c>
    </row>
    <row r="710" spans="1:7" x14ac:dyDescent="0.2">
      <c r="A710" s="54">
        <v>42833</v>
      </c>
      <c r="B710" s="53">
        <v>9158</v>
      </c>
      <c r="D710" s="53">
        <v>3.71</v>
      </c>
      <c r="E710" s="53"/>
      <c r="F710" s="53">
        <v>0.45</v>
      </c>
      <c r="G710" s="55"/>
    </row>
    <row r="711" spans="1:7" x14ac:dyDescent="0.2">
      <c r="A711" s="54">
        <v>42834</v>
      </c>
      <c r="B711" s="53">
        <v>3196548</v>
      </c>
      <c r="C711" s="52">
        <v>2.4605645543840304</v>
      </c>
      <c r="D711" s="53">
        <v>3.65</v>
      </c>
      <c r="E711" s="53">
        <v>0.32999999999999996</v>
      </c>
      <c r="F711" s="53">
        <v>0.55000000000000004</v>
      </c>
      <c r="G711" s="55">
        <v>1184.1109999725231</v>
      </c>
    </row>
    <row r="712" spans="1:7" x14ac:dyDescent="0.2">
      <c r="A712" s="54">
        <v>42834</v>
      </c>
      <c r="B712" s="53">
        <v>726303</v>
      </c>
      <c r="D712" s="53">
        <v>3.75</v>
      </c>
      <c r="E712" s="53"/>
      <c r="F712" s="53">
        <v>0.45</v>
      </c>
      <c r="G712" s="55"/>
    </row>
    <row r="713" spans="1:7" x14ac:dyDescent="0.2">
      <c r="A713" s="54">
        <v>42834</v>
      </c>
      <c r="B713" s="53">
        <v>4203</v>
      </c>
      <c r="D713" s="53">
        <v>4.3</v>
      </c>
      <c r="E713" s="53"/>
      <c r="F713" s="53">
        <v>0.45</v>
      </c>
      <c r="G713" s="55"/>
    </row>
    <row r="714" spans="1:7" x14ac:dyDescent="0.2">
      <c r="A714" s="54">
        <v>42835</v>
      </c>
      <c r="B714" s="53">
        <v>549</v>
      </c>
      <c r="C714" s="52">
        <v>2.1447083242564746</v>
      </c>
      <c r="D714" s="53">
        <v>3.14</v>
      </c>
      <c r="E714" s="53">
        <v>0.57999999999999996</v>
      </c>
      <c r="F714" s="53">
        <v>0.75</v>
      </c>
      <c r="G714" s="55">
        <v>1008.8423359172567</v>
      </c>
    </row>
    <row r="715" spans="1:7" x14ac:dyDescent="0.2">
      <c r="A715" s="54">
        <v>42836</v>
      </c>
      <c r="B715" s="53">
        <v>178143</v>
      </c>
      <c r="D715" s="53">
        <v>3.69</v>
      </c>
      <c r="E715" s="53"/>
      <c r="F715" s="53">
        <v>0.45</v>
      </c>
      <c r="G715" s="55"/>
    </row>
    <row r="716" spans="1:7" x14ac:dyDescent="0.2">
      <c r="A716" s="54">
        <v>42836</v>
      </c>
      <c r="B716" s="53">
        <v>1610398</v>
      </c>
      <c r="C716" s="52">
        <v>4.5550252821407264</v>
      </c>
      <c r="D716" s="53">
        <v>4.5599999999999996</v>
      </c>
      <c r="E716" s="53">
        <v>0.77</v>
      </c>
      <c r="F716" s="53">
        <v>0.92</v>
      </c>
      <c r="G716" s="55">
        <v>1603.2193291459155</v>
      </c>
    </row>
    <row r="717" spans="1:7" x14ac:dyDescent="0.2">
      <c r="A717" s="54">
        <v>42836</v>
      </c>
      <c r="B717" s="53">
        <v>13239</v>
      </c>
      <c r="C717" s="52">
        <v>3.0215217543714963</v>
      </c>
      <c r="D717" s="53">
        <v>3.79</v>
      </c>
      <c r="E717" s="53">
        <v>0.7</v>
      </c>
      <c r="F717" s="53">
        <v>0.88</v>
      </c>
      <c r="G717" s="55">
        <v>1427.6518093750894</v>
      </c>
    </row>
    <row r="718" spans="1:7" x14ac:dyDescent="0.2">
      <c r="A718" s="54">
        <v>42836</v>
      </c>
      <c r="B718" s="53">
        <v>13516</v>
      </c>
      <c r="C718" s="52">
        <v>2.5768892909965437</v>
      </c>
      <c r="D718" s="53">
        <v>3.55</v>
      </c>
      <c r="E718" s="53">
        <v>0.32999999999999996</v>
      </c>
      <c r="F718" s="53">
        <v>0.53</v>
      </c>
      <c r="G718" s="55">
        <v>1605.0736341454342</v>
      </c>
    </row>
    <row r="719" spans="1:7" x14ac:dyDescent="0.2">
      <c r="A719" s="54">
        <v>42836</v>
      </c>
      <c r="B719" s="53">
        <v>4043582</v>
      </c>
      <c r="C719" s="52">
        <v>2.5156747787031555</v>
      </c>
      <c r="D719" s="53">
        <v>3.78</v>
      </c>
      <c r="E719" s="53">
        <v>0.59</v>
      </c>
      <c r="F719" s="53">
        <v>0.75</v>
      </c>
      <c r="G719" s="55">
        <v>1209.067087211962</v>
      </c>
    </row>
    <row r="720" spans="1:7" x14ac:dyDescent="0.2">
      <c r="A720" s="54">
        <v>42837</v>
      </c>
      <c r="B720" s="53">
        <v>4548390</v>
      </c>
      <c r="C720" s="52">
        <v>2.4129917317981455</v>
      </c>
      <c r="D720" s="53">
        <v>3.5</v>
      </c>
      <c r="E720" s="53">
        <v>0.35</v>
      </c>
      <c r="F720" s="53">
        <v>0.56999999999999995</v>
      </c>
      <c r="G720" s="55">
        <v>1189.8920868298392</v>
      </c>
    </row>
    <row r="721" spans="1:7" x14ac:dyDescent="0.2">
      <c r="A721" s="54">
        <v>42838</v>
      </c>
      <c r="B721" s="53">
        <v>112941</v>
      </c>
      <c r="D721" s="53">
        <v>3.9</v>
      </c>
      <c r="E721" s="53"/>
      <c r="F721" s="53">
        <v>0.45</v>
      </c>
      <c r="G721" s="55"/>
    </row>
    <row r="722" spans="1:7" x14ac:dyDescent="0.2">
      <c r="A722" s="54">
        <v>42838</v>
      </c>
      <c r="B722" s="53">
        <v>1966067</v>
      </c>
      <c r="C722" s="52">
        <v>2.5539300027479701</v>
      </c>
      <c r="D722" s="53">
        <v>3.4</v>
      </c>
      <c r="E722" s="53">
        <v>0.71</v>
      </c>
      <c r="F722" s="53">
        <v>0.87</v>
      </c>
      <c r="G722" s="55">
        <v>1223.460660462084</v>
      </c>
    </row>
    <row r="723" spans="1:7" x14ac:dyDescent="0.2">
      <c r="A723" s="54">
        <v>42839</v>
      </c>
      <c r="B723" s="53">
        <v>2976</v>
      </c>
      <c r="C723" s="52">
        <v>3.0074556235527328</v>
      </c>
      <c r="D723" s="53">
        <v>3.75</v>
      </c>
      <c r="E723" s="53">
        <v>0.72</v>
      </c>
      <c r="F723" s="53">
        <v>0.83</v>
      </c>
      <c r="G723" s="55">
        <v>1433.2940360281621</v>
      </c>
    </row>
    <row r="724" spans="1:7" x14ac:dyDescent="0.2">
      <c r="A724" s="54">
        <v>42839</v>
      </c>
      <c r="B724" s="53">
        <v>747</v>
      </c>
      <c r="D724" s="53">
        <v>3.7</v>
      </c>
      <c r="E724" s="53"/>
      <c r="F724" s="53">
        <v>0.45</v>
      </c>
      <c r="G724" s="55"/>
    </row>
    <row r="725" spans="1:7" x14ac:dyDescent="0.2">
      <c r="A725" s="54">
        <v>42839</v>
      </c>
      <c r="B725" s="53">
        <v>891829</v>
      </c>
      <c r="D725" s="53">
        <v>3.78</v>
      </c>
      <c r="E725" s="53"/>
      <c r="F725" s="53">
        <v>0.46</v>
      </c>
      <c r="G725" s="55"/>
    </row>
    <row r="726" spans="1:7" x14ac:dyDescent="0.2">
      <c r="A726" s="54">
        <v>42839</v>
      </c>
      <c r="B726" s="53">
        <v>3234953</v>
      </c>
      <c r="C726" s="52">
        <v>3.4322399798692964</v>
      </c>
      <c r="D726" s="53">
        <v>3.7</v>
      </c>
      <c r="E726" s="53">
        <v>0.57999999999999996</v>
      </c>
      <c r="F726" s="53">
        <v>0.79</v>
      </c>
      <c r="G726" s="55">
        <v>1625.2329677040964</v>
      </c>
    </row>
    <row r="727" spans="1:7" x14ac:dyDescent="0.2">
      <c r="A727" s="54">
        <v>42840</v>
      </c>
      <c r="B727" s="53">
        <v>448113</v>
      </c>
      <c r="C727" s="52">
        <v>3.269297933508875</v>
      </c>
      <c r="D727" s="53">
        <v>4.3099999999999996</v>
      </c>
      <c r="E727" s="53">
        <v>0.35</v>
      </c>
      <c r="F727" s="53">
        <v>0.56000000000000005</v>
      </c>
      <c r="G727" s="55">
        <v>1587.6159496644696</v>
      </c>
    </row>
    <row r="728" spans="1:7" x14ac:dyDescent="0.2">
      <c r="A728" s="54">
        <v>42841</v>
      </c>
      <c r="B728" s="53">
        <v>8191615</v>
      </c>
      <c r="D728" s="53">
        <v>4.5</v>
      </c>
      <c r="E728" s="53"/>
      <c r="F728" s="53">
        <v>0.53</v>
      </c>
      <c r="G728" s="55"/>
    </row>
    <row r="729" spans="1:7" x14ac:dyDescent="0.2">
      <c r="A729" s="54">
        <v>42842</v>
      </c>
      <c r="B729" s="53">
        <v>35217</v>
      </c>
      <c r="D729" s="53">
        <v>3.68</v>
      </c>
      <c r="E729" s="53"/>
      <c r="F729" s="53">
        <v>0.43</v>
      </c>
      <c r="G729" s="55"/>
    </row>
    <row r="730" spans="1:7" x14ac:dyDescent="0.2">
      <c r="A730" s="54">
        <v>42843</v>
      </c>
      <c r="B730" s="53">
        <v>8191615</v>
      </c>
      <c r="C730" s="52">
        <v>4.4970494550383924</v>
      </c>
      <c r="D730" s="53">
        <v>4.7</v>
      </c>
      <c r="E730" s="53">
        <v>0.53</v>
      </c>
      <c r="F730" s="53">
        <v>0.59</v>
      </c>
      <c r="G730" s="55">
        <v>8.9985243295771173</v>
      </c>
    </row>
    <row r="731" spans="1:7" x14ac:dyDescent="0.2">
      <c r="A731" s="54">
        <v>42844</v>
      </c>
      <c r="B731" s="53">
        <v>44033</v>
      </c>
      <c r="C731" s="52">
        <v>2.8410904667048582</v>
      </c>
      <c r="D731" s="53">
        <v>3.84</v>
      </c>
      <c r="E731" s="53">
        <v>0.32999999999999996</v>
      </c>
      <c r="F731" s="53">
        <v>0.55000000000000004</v>
      </c>
      <c r="G731" s="55">
        <v>1410.5612035213217</v>
      </c>
    </row>
    <row r="732" spans="1:7" x14ac:dyDescent="0.2">
      <c r="A732" s="54">
        <v>42844</v>
      </c>
      <c r="B732" s="53">
        <v>2333716</v>
      </c>
      <c r="C732" s="52">
        <v>2.6510325554015615</v>
      </c>
      <c r="D732" s="53">
        <v>3.8</v>
      </c>
      <c r="E732" s="53">
        <v>0.57999999999999996</v>
      </c>
      <c r="F732" s="53">
        <v>0.71</v>
      </c>
      <c r="G732" s="55">
        <v>1364.9062260051539</v>
      </c>
    </row>
    <row r="733" spans="1:7" x14ac:dyDescent="0.2">
      <c r="A733" s="54">
        <v>42845</v>
      </c>
      <c r="B733" s="53">
        <v>5498</v>
      </c>
      <c r="C733" s="52">
        <v>2.3725869161590278</v>
      </c>
      <c r="D733" s="53">
        <v>3.4</v>
      </c>
      <c r="E733" s="53">
        <v>0.36</v>
      </c>
      <c r="F733" s="53">
        <v>0.54</v>
      </c>
      <c r="G733" s="55">
        <v>1206.6605401596917</v>
      </c>
    </row>
    <row r="734" spans="1:7" x14ac:dyDescent="0.2">
      <c r="A734" s="54">
        <v>42845</v>
      </c>
      <c r="B734" s="53">
        <v>8054687</v>
      </c>
      <c r="D734" s="53">
        <v>3.78</v>
      </c>
      <c r="E734" s="53"/>
      <c r="F734" s="53">
        <v>0.43</v>
      </c>
      <c r="G734" s="55"/>
    </row>
    <row r="735" spans="1:7" x14ac:dyDescent="0.2">
      <c r="A735" s="54">
        <v>42849</v>
      </c>
      <c r="B735" s="53">
        <v>7690369</v>
      </c>
      <c r="D735" s="53">
        <v>3.75</v>
      </c>
      <c r="E735" s="53"/>
      <c r="F735" s="53">
        <v>0.43</v>
      </c>
      <c r="G735" s="55"/>
    </row>
    <row r="736" spans="1:7" x14ac:dyDescent="0.2">
      <c r="A736" s="54">
        <v>42849</v>
      </c>
      <c r="B736" s="53">
        <v>17239</v>
      </c>
      <c r="C736" s="52">
        <v>2.8397894000695496</v>
      </c>
      <c r="D736" s="53">
        <v>3.07</v>
      </c>
      <c r="E736" s="53">
        <v>0.55999999999999994</v>
      </c>
      <c r="F736" s="53">
        <v>0.69</v>
      </c>
      <c r="G736" s="55">
        <v>1437.7736798989033</v>
      </c>
    </row>
    <row r="737" spans="1:7" x14ac:dyDescent="0.2">
      <c r="A737" s="54">
        <v>42849</v>
      </c>
      <c r="B737" s="53">
        <v>2534696</v>
      </c>
      <c r="C737" s="52">
        <v>2.5447840366421057</v>
      </c>
      <c r="D737" s="53">
        <v>3.13</v>
      </c>
      <c r="E737" s="53">
        <v>0.7</v>
      </c>
      <c r="F737" s="53">
        <v>0.84</v>
      </c>
      <c r="G737" s="55">
        <v>1251.2451952010022</v>
      </c>
    </row>
    <row r="738" spans="1:7" x14ac:dyDescent="0.2">
      <c r="A738" s="54">
        <v>42849</v>
      </c>
      <c r="B738" s="53">
        <v>8544</v>
      </c>
      <c r="C738" s="52">
        <v>2.5867073694046803</v>
      </c>
      <c r="D738" s="53">
        <v>3.6</v>
      </c>
      <c r="E738" s="53">
        <v>0.32999999999999996</v>
      </c>
      <c r="F738" s="53">
        <v>0.56000000000000005</v>
      </c>
      <c r="G738" s="55">
        <v>1366.3760326449731</v>
      </c>
    </row>
    <row r="739" spans="1:7" x14ac:dyDescent="0.2">
      <c r="A739" s="54">
        <v>42850</v>
      </c>
      <c r="B739" s="53">
        <v>124629</v>
      </c>
      <c r="C739" s="52">
        <v>2.4204903073480937</v>
      </c>
      <c r="D739" s="53">
        <v>3.1</v>
      </c>
      <c r="E739" s="53">
        <v>0.32999999999999996</v>
      </c>
      <c r="F739" s="53">
        <v>0.52</v>
      </c>
      <c r="G739" s="55">
        <v>1220.5675065530038</v>
      </c>
    </row>
    <row r="740" spans="1:7" x14ac:dyDescent="0.2">
      <c r="A740" s="54">
        <v>42850</v>
      </c>
      <c r="B740" s="53">
        <v>360971</v>
      </c>
      <c r="C740" s="52">
        <v>2.4886163564282917</v>
      </c>
      <c r="D740" s="53">
        <v>3.2</v>
      </c>
      <c r="E740" s="53">
        <v>0.56999999999999995</v>
      </c>
      <c r="F740" s="53">
        <v>0.7</v>
      </c>
      <c r="G740" s="55">
        <v>1242.1027971398632</v>
      </c>
    </row>
    <row r="741" spans="1:7" x14ac:dyDescent="0.2">
      <c r="A741" s="54">
        <v>42850</v>
      </c>
      <c r="B741" s="53">
        <v>4444556</v>
      </c>
      <c r="C741" s="52">
        <v>3.8530896750649108</v>
      </c>
      <c r="D741" s="53">
        <v>4.3</v>
      </c>
      <c r="E741" s="53">
        <v>0.39999999999999997</v>
      </c>
      <c r="F741" s="53">
        <v>0.63</v>
      </c>
      <c r="G741" s="55">
        <v>569.50338797741813</v>
      </c>
    </row>
    <row r="742" spans="1:7" x14ac:dyDescent="0.2">
      <c r="A742" s="54">
        <v>42850</v>
      </c>
      <c r="B742" s="53">
        <v>4875473</v>
      </c>
      <c r="D742" s="53">
        <v>3.84</v>
      </c>
      <c r="E742" s="53"/>
      <c r="F742" s="53">
        <v>0.45</v>
      </c>
      <c r="G742" s="55"/>
    </row>
    <row r="743" spans="1:7" x14ac:dyDescent="0.2">
      <c r="A743" s="54">
        <v>42851</v>
      </c>
      <c r="B743" s="53">
        <v>107168</v>
      </c>
      <c r="C743" s="52">
        <v>3.1902188108042338</v>
      </c>
      <c r="D743" s="53">
        <v>3.3</v>
      </c>
      <c r="E743" s="53">
        <v>0.57999999999999996</v>
      </c>
      <c r="F743" s="53">
        <v>0.6</v>
      </c>
      <c r="G743" s="55">
        <v>1628.8391955045415</v>
      </c>
    </row>
    <row r="744" spans="1:7" x14ac:dyDescent="0.2">
      <c r="A744" s="54">
        <v>42851</v>
      </c>
      <c r="B744" s="53">
        <v>6616343</v>
      </c>
      <c r="C744" s="52">
        <v>3.2162961499211891</v>
      </c>
      <c r="D744" s="53">
        <v>3.85</v>
      </c>
      <c r="E744" s="53">
        <v>0.33999999999999997</v>
      </c>
      <c r="F744" s="53">
        <v>0.56999999999999995</v>
      </c>
      <c r="G744" s="55">
        <v>1617.8314587763123</v>
      </c>
    </row>
    <row r="745" spans="1:7" x14ac:dyDescent="0.2">
      <c r="A745" s="54">
        <v>42851</v>
      </c>
      <c r="B745" s="53">
        <v>5854612</v>
      </c>
      <c r="D745" s="53">
        <v>3.33</v>
      </c>
      <c r="E745" s="53"/>
      <c r="F745" s="53">
        <v>0.33</v>
      </c>
      <c r="G745" s="55"/>
    </row>
    <row r="746" spans="1:7" x14ac:dyDescent="0.2">
      <c r="A746" s="54">
        <v>42851</v>
      </c>
      <c r="B746" s="53">
        <v>2913884</v>
      </c>
      <c r="D746" s="53">
        <v>4.2699999999999996</v>
      </c>
      <c r="E746" s="53"/>
      <c r="F746" s="53">
        <v>0.51</v>
      </c>
      <c r="G746" s="55"/>
    </row>
    <row r="747" spans="1:7" x14ac:dyDescent="0.2">
      <c r="A747" s="54">
        <v>42851</v>
      </c>
      <c r="B747" s="53">
        <v>7755905</v>
      </c>
      <c r="D747" s="53">
        <v>3.71</v>
      </c>
      <c r="E747" s="53"/>
      <c r="F747" s="53">
        <v>0.45</v>
      </c>
      <c r="G747" s="55"/>
    </row>
    <row r="748" spans="1:7" x14ac:dyDescent="0.2">
      <c r="A748" s="54">
        <v>42851</v>
      </c>
      <c r="B748" s="53">
        <v>8021508</v>
      </c>
      <c r="D748" s="53">
        <v>3.67</v>
      </c>
      <c r="E748" s="53"/>
      <c r="F748" s="53">
        <v>0.36</v>
      </c>
      <c r="G748" s="55"/>
    </row>
    <row r="749" spans="1:7" x14ac:dyDescent="0.2">
      <c r="A749" s="54">
        <v>42851</v>
      </c>
      <c r="B749" s="53">
        <v>3545224</v>
      </c>
      <c r="C749" s="52">
        <v>2.6772950795802357</v>
      </c>
      <c r="D749" s="53">
        <v>3.75</v>
      </c>
      <c r="E749" s="53">
        <v>0.35</v>
      </c>
      <c r="F749" s="53">
        <v>0.56999999999999995</v>
      </c>
      <c r="G749" s="55">
        <v>1400.9418147674969</v>
      </c>
    </row>
    <row r="750" spans="1:7" x14ac:dyDescent="0.2">
      <c r="A750" s="54">
        <v>42851</v>
      </c>
      <c r="B750" s="53">
        <v>2672506</v>
      </c>
      <c r="D750" s="53">
        <v>3.97</v>
      </c>
      <c r="E750" s="53"/>
      <c r="F750" s="53">
        <v>0.46</v>
      </c>
      <c r="G750" s="55"/>
    </row>
    <row r="751" spans="1:7" x14ac:dyDescent="0.2">
      <c r="A751" s="54">
        <v>42851</v>
      </c>
      <c r="B751" s="53">
        <v>2506158</v>
      </c>
      <c r="C751" s="52">
        <v>2.3993430434733556</v>
      </c>
      <c r="D751" s="53">
        <v>3.39</v>
      </c>
      <c r="E751" s="53">
        <v>0.33999999999999997</v>
      </c>
      <c r="F751" s="53">
        <v>0.52</v>
      </c>
      <c r="G751" s="55">
        <v>1223.588507946984</v>
      </c>
    </row>
    <row r="752" spans="1:7" x14ac:dyDescent="0.2">
      <c r="A752" s="54">
        <v>42851</v>
      </c>
      <c r="B752" s="53">
        <v>1251228</v>
      </c>
      <c r="C752" s="52">
        <v>2.0950901110279623</v>
      </c>
      <c r="D752" s="53">
        <v>3.19</v>
      </c>
      <c r="E752" s="53">
        <v>0.53</v>
      </c>
      <c r="F752" s="53">
        <v>0.62</v>
      </c>
      <c r="G752" s="55">
        <v>1039.1922381222425</v>
      </c>
    </row>
    <row r="753" spans="1:7" x14ac:dyDescent="0.2">
      <c r="A753" s="54">
        <v>42851</v>
      </c>
      <c r="B753" s="53">
        <v>6407241</v>
      </c>
      <c r="C753" s="52">
        <v>4.652863828237793</v>
      </c>
      <c r="D753" s="53">
        <v>4.66</v>
      </c>
      <c r="E753" s="53">
        <v>0.49</v>
      </c>
      <c r="F753" s="53">
        <v>0.7</v>
      </c>
      <c r="G753" s="55">
        <v>852.24354946114204</v>
      </c>
    </row>
    <row r="754" spans="1:7" x14ac:dyDescent="0.2">
      <c r="A754" s="54">
        <v>42854</v>
      </c>
      <c r="B754" s="53">
        <v>7771748</v>
      </c>
      <c r="C754" s="52">
        <v>3.4755762810427724</v>
      </c>
      <c r="D754" s="53">
        <v>3.75</v>
      </c>
      <c r="E754" s="53">
        <v>0.39</v>
      </c>
      <c r="F754" s="53">
        <v>0.59</v>
      </c>
      <c r="G754" s="55">
        <v>560.85035080464547</v>
      </c>
    </row>
    <row r="755" spans="1:7" x14ac:dyDescent="0.2">
      <c r="A755" s="54">
        <v>42854</v>
      </c>
      <c r="B755" s="53">
        <v>55734</v>
      </c>
      <c r="C755" s="52">
        <v>2.4862525850329766</v>
      </c>
      <c r="D755" s="53">
        <v>3.54</v>
      </c>
      <c r="E755" s="53">
        <v>0.57999999999999996</v>
      </c>
      <c r="F755" s="53">
        <v>0.74</v>
      </c>
      <c r="G755" s="55">
        <v>1252.4527185891304</v>
      </c>
    </row>
    <row r="756" spans="1:7" x14ac:dyDescent="0.2">
      <c r="A756" s="54">
        <v>42856</v>
      </c>
      <c r="B756" s="53">
        <v>17290</v>
      </c>
      <c r="C756" s="52">
        <v>3.019758510808582</v>
      </c>
      <c r="D756" s="53">
        <v>3.68</v>
      </c>
      <c r="E756" s="53">
        <v>0.72</v>
      </c>
      <c r="F756" s="53">
        <v>0.8</v>
      </c>
      <c r="G756" s="55">
        <v>1489.098278756552</v>
      </c>
    </row>
    <row r="757" spans="1:7" x14ac:dyDescent="0.2">
      <c r="A757" s="54">
        <v>42856</v>
      </c>
      <c r="B757" s="53">
        <v>1179</v>
      </c>
      <c r="C757" s="52">
        <v>3.2448182995693737</v>
      </c>
      <c r="D757" s="53">
        <v>3.86</v>
      </c>
      <c r="E757" s="53">
        <v>0.33999999999999997</v>
      </c>
      <c r="F757" s="53">
        <v>0.56999999999999995</v>
      </c>
      <c r="G757" s="55">
        <v>1638.8425740423293</v>
      </c>
    </row>
    <row r="758" spans="1:7" x14ac:dyDescent="0.2">
      <c r="A758" s="54">
        <v>42856</v>
      </c>
      <c r="B758" s="53">
        <v>5744152</v>
      </c>
      <c r="C758" s="52">
        <v>2.5720584592615467</v>
      </c>
      <c r="D758" s="53">
        <v>3.63</v>
      </c>
      <c r="E758" s="53">
        <v>0.35</v>
      </c>
      <c r="F758" s="53">
        <v>0.56000000000000005</v>
      </c>
      <c r="G758" s="55">
        <v>1378.3338555457599</v>
      </c>
    </row>
    <row r="759" spans="1:7" x14ac:dyDescent="0.2">
      <c r="A759" s="54">
        <v>42856</v>
      </c>
      <c r="B759" s="53">
        <v>6786555</v>
      </c>
      <c r="C759" s="52">
        <v>4.1754609131957023</v>
      </c>
      <c r="D759" s="53">
        <v>4.4000000000000004</v>
      </c>
      <c r="E759" s="53">
        <v>0.59</v>
      </c>
      <c r="F759" s="53">
        <v>0.75</v>
      </c>
      <c r="G759" s="55">
        <v>1099.6879917412025</v>
      </c>
    </row>
    <row r="760" spans="1:7" x14ac:dyDescent="0.2">
      <c r="A760" s="54">
        <v>42856</v>
      </c>
      <c r="B760" s="53">
        <v>7012698</v>
      </c>
      <c r="C760" s="52">
        <v>3.7355706837818072</v>
      </c>
      <c r="D760" s="53">
        <v>4.25</v>
      </c>
      <c r="E760" s="53">
        <v>0.55000000000000004</v>
      </c>
      <c r="F760" s="53">
        <v>0.68</v>
      </c>
      <c r="G760" s="55">
        <v>930.30816584064678</v>
      </c>
    </row>
    <row r="761" spans="1:7" x14ac:dyDescent="0.2">
      <c r="A761" s="54">
        <v>42856</v>
      </c>
      <c r="B761" s="53">
        <v>4444556</v>
      </c>
      <c r="C761" s="52">
        <v>4.2924795556152109</v>
      </c>
      <c r="D761" s="53">
        <v>4.3499999999999996</v>
      </c>
      <c r="E761" s="53">
        <v>0.63</v>
      </c>
      <c r="F761" s="53">
        <v>0.7</v>
      </c>
      <c r="G761" s="55">
        <v>595.28457669779038</v>
      </c>
    </row>
    <row r="762" spans="1:7" x14ac:dyDescent="0.2">
      <c r="A762" s="54">
        <v>42856</v>
      </c>
      <c r="B762" s="53">
        <v>7871</v>
      </c>
      <c r="C762" s="52">
        <v>2.5794202499277552</v>
      </c>
      <c r="D762" s="53">
        <v>3.64</v>
      </c>
      <c r="E762" s="53">
        <v>0.36</v>
      </c>
      <c r="F762" s="53">
        <v>0.56000000000000005</v>
      </c>
      <c r="G762" s="55">
        <v>1383.5414730834973</v>
      </c>
    </row>
    <row r="763" spans="1:7" x14ac:dyDescent="0.2">
      <c r="A763" s="54">
        <v>42857</v>
      </c>
      <c r="B763" s="53">
        <v>5565</v>
      </c>
      <c r="C763" s="52">
        <v>2.1764370818498113</v>
      </c>
      <c r="D763" s="53">
        <v>3.34</v>
      </c>
      <c r="E763" s="53">
        <v>0.71</v>
      </c>
      <c r="F763" s="53">
        <v>0.77</v>
      </c>
      <c r="G763" s="55">
        <v>1066.6721841551941</v>
      </c>
    </row>
    <row r="764" spans="1:7" x14ac:dyDescent="0.2">
      <c r="A764" s="54">
        <v>42857</v>
      </c>
      <c r="B764" s="53">
        <v>12067</v>
      </c>
      <c r="C764" s="52">
        <v>2.1785384170809192</v>
      </c>
      <c r="D764" s="53">
        <v>3.75</v>
      </c>
      <c r="E764" s="53">
        <v>0.32999999999999996</v>
      </c>
      <c r="F764" s="53">
        <v>0.53</v>
      </c>
      <c r="G764" s="55">
        <v>1192.0539209505594</v>
      </c>
    </row>
    <row r="765" spans="1:7" x14ac:dyDescent="0.2">
      <c r="A765" s="54">
        <v>42857</v>
      </c>
      <c r="B765" s="53">
        <v>6659546</v>
      </c>
      <c r="C765" s="52">
        <v>2.1836973258610981</v>
      </c>
      <c r="D765" s="53">
        <v>2.73</v>
      </c>
      <c r="E765" s="53">
        <v>0.37</v>
      </c>
      <c r="F765" s="53">
        <v>0.57999999999999996</v>
      </c>
      <c r="G765" s="55">
        <v>883.95714550768139</v>
      </c>
    </row>
    <row r="766" spans="1:7" x14ac:dyDescent="0.2">
      <c r="A766" s="54">
        <v>42857</v>
      </c>
      <c r="B766" s="53">
        <v>13916</v>
      </c>
      <c r="C766" s="52">
        <v>2.5213896181590107</v>
      </c>
      <c r="D766" s="53">
        <v>3.78</v>
      </c>
      <c r="E766" s="53">
        <v>0.57999999999999996</v>
      </c>
      <c r="F766" s="53">
        <v>0.71</v>
      </c>
      <c r="G766" s="55">
        <v>1263.1011845365315</v>
      </c>
    </row>
    <row r="767" spans="1:7" x14ac:dyDescent="0.2">
      <c r="A767" s="54">
        <v>42857</v>
      </c>
      <c r="B767" s="53">
        <v>184040</v>
      </c>
      <c r="C767" s="52">
        <v>3.6395123464928756</v>
      </c>
      <c r="D767" s="53">
        <v>3.8</v>
      </c>
      <c r="E767" s="53">
        <v>0.28999999999999998</v>
      </c>
      <c r="F767" s="53">
        <v>0.49</v>
      </c>
      <c r="G767" s="55">
        <v>976.79213816786512</v>
      </c>
    </row>
    <row r="768" spans="1:7" x14ac:dyDescent="0.2">
      <c r="A768" s="54">
        <v>42859</v>
      </c>
      <c r="B768" s="53">
        <v>24755</v>
      </c>
      <c r="C768" s="52">
        <v>2.9579969637538772</v>
      </c>
      <c r="D768" s="53">
        <v>3.81</v>
      </c>
      <c r="E768" s="53">
        <v>0.72</v>
      </c>
      <c r="F768" s="53">
        <v>0.91</v>
      </c>
      <c r="G768" s="55">
        <v>1488.7707979041804</v>
      </c>
    </row>
    <row r="769" spans="1:7" x14ac:dyDescent="0.2">
      <c r="A769" s="54">
        <v>42860</v>
      </c>
      <c r="B769" s="53">
        <v>206</v>
      </c>
      <c r="C769" s="52">
        <v>3.039436621230982</v>
      </c>
      <c r="D769" s="53">
        <v>3.7</v>
      </c>
      <c r="E769" s="53">
        <v>0.72</v>
      </c>
      <c r="F769" s="53">
        <v>0.92</v>
      </c>
      <c r="G769" s="55">
        <v>1503.3436345485959</v>
      </c>
    </row>
    <row r="770" spans="1:7" x14ac:dyDescent="0.2">
      <c r="A770" s="54">
        <v>42860</v>
      </c>
      <c r="B770" s="53">
        <v>1134702</v>
      </c>
      <c r="C770" s="52">
        <v>2.5517130159878278</v>
      </c>
      <c r="D770" s="53">
        <v>3.73</v>
      </c>
      <c r="E770" s="53">
        <v>0.71</v>
      </c>
      <c r="F770" s="53">
        <v>0.87</v>
      </c>
      <c r="G770" s="55">
        <v>1281.7652041531765</v>
      </c>
    </row>
    <row r="771" spans="1:7" x14ac:dyDescent="0.2">
      <c r="A771" s="54">
        <v>42860</v>
      </c>
      <c r="B771" s="53">
        <v>1193260</v>
      </c>
      <c r="C771" s="52">
        <v>2.611183363863459</v>
      </c>
      <c r="D771" s="53">
        <v>3.5</v>
      </c>
      <c r="E771" s="53">
        <v>0.69</v>
      </c>
      <c r="F771" s="53">
        <v>0.84</v>
      </c>
      <c r="G771" s="55">
        <v>1288.4451366905128</v>
      </c>
    </row>
    <row r="772" spans="1:7" x14ac:dyDescent="0.2">
      <c r="A772" s="54">
        <v>42860</v>
      </c>
      <c r="B772" s="53">
        <v>9433</v>
      </c>
      <c r="C772" s="52">
        <v>3.2635993311389493</v>
      </c>
      <c r="D772" s="53">
        <v>3.9</v>
      </c>
      <c r="E772" s="53">
        <v>0.59</v>
      </c>
      <c r="F772" s="53">
        <v>0.79</v>
      </c>
      <c r="G772" s="55">
        <v>1682.8759366180902</v>
      </c>
    </row>
    <row r="773" spans="1:7" x14ac:dyDescent="0.2">
      <c r="A773" s="54">
        <v>42860</v>
      </c>
      <c r="B773" s="53">
        <v>9852</v>
      </c>
      <c r="C773" s="52">
        <v>2.133845479601995</v>
      </c>
      <c r="D773" s="53">
        <v>3.3</v>
      </c>
      <c r="E773" s="53">
        <v>0.57999999999999996</v>
      </c>
      <c r="F773" s="53">
        <v>0.72</v>
      </c>
      <c r="G773" s="55">
        <v>1063.3642300001643</v>
      </c>
    </row>
    <row r="774" spans="1:7" x14ac:dyDescent="0.2">
      <c r="A774" s="54">
        <v>42860</v>
      </c>
      <c r="B774" s="53">
        <v>13556</v>
      </c>
      <c r="C774" s="52">
        <v>2.4514671784551139</v>
      </c>
      <c r="D774" s="53">
        <v>3.33</v>
      </c>
      <c r="E774" s="53">
        <v>0.56999999999999995</v>
      </c>
      <c r="F774" s="53">
        <v>0.73</v>
      </c>
      <c r="G774" s="55">
        <v>1262.7484243387153</v>
      </c>
    </row>
    <row r="775" spans="1:7" x14ac:dyDescent="0.2">
      <c r="A775" s="54">
        <v>42860</v>
      </c>
      <c r="B775" s="53">
        <v>256492</v>
      </c>
      <c r="C775" s="52">
        <v>2.4676420135494266</v>
      </c>
      <c r="D775" s="53">
        <v>3.3</v>
      </c>
      <c r="E775" s="53">
        <v>0.61</v>
      </c>
      <c r="F775" s="53">
        <v>0.82</v>
      </c>
      <c r="G775" s="55">
        <v>1265.3562281443633</v>
      </c>
    </row>
    <row r="776" spans="1:7" x14ac:dyDescent="0.2">
      <c r="A776" s="54">
        <v>42863</v>
      </c>
      <c r="B776" s="53">
        <v>996</v>
      </c>
      <c r="C776" s="52">
        <v>2.5673683041349395</v>
      </c>
      <c r="D776" s="53">
        <v>3.47</v>
      </c>
      <c r="E776" s="53">
        <v>0.36</v>
      </c>
      <c r="F776" s="53">
        <v>0.56999999999999995</v>
      </c>
      <c r="G776" s="55">
        <v>1397.4156709755564</v>
      </c>
    </row>
    <row r="777" spans="1:7" x14ac:dyDescent="0.2">
      <c r="A777" s="54">
        <v>42863</v>
      </c>
      <c r="B777" s="53">
        <v>2185050</v>
      </c>
      <c r="C777" s="52">
        <v>2.9579811632543795</v>
      </c>
      <c r="D777" s="53">
        <v>3.8</v>
      </c>
      <c r="E777" s="53">
        <v>0.71</v>
      </c>
      <c r="F777" s="53">
        <v>0.89</v>
      </c>
      <c r="G777" s="55">
        <v>1499.6634229188503</v>
      </c>
    </row>
    <row r="778" spans="1:7" x14ac:dyDescent="0.2">
      <c r="A778" s="54">
        <v>42863</v>
      </c>
      <c r="B778" s="53">
        <v>3915670</v>
      </c>
      <c r="C778" s="52">
        <v>2.9021718022031768</v>
      </c>
      <c r="D778" s="53">
        <v>3.5</v>
      </c>
      <c r="E778" s="53">
        <v>0.35</v>
      </c>
      <c r="F778" s="53">
        <v>0.54</v>
      </c>
      <c r="G778" s="55">
        <v>1471.1792119151303</v>
      </c>
    </row>
    <row r="779" spans="1:7" x14ac:dyDescent="0.2">
      <c r="A779" s="54">
        <v>42863</v>
      </c>
      <c r="B779" s="53">
        <v>2567375</v>
      </c>
      <c r="C779" s="52">
        <v>2.1436440113205975</v>
      </c>
      <c r="D779" s="53">
        <v>3.45</v>
      </c>
      <c r="E779" s="53">
        <v>0.57999999999999996</v>
      </c>
      <c r="F779" s="53">
        <v>0.68</v>
      </c>
      <c r="G779" s="55">
        <v>1068.3754278159699</v>
      </c>
    </row>
    <row r="780" spans="1:7" x14ac:dyDescent="0.2">
      <c r="A780" s="54">
        <v>42864</v>
      </c>
      <c r="B780" s="53">
        <v>15910</v>
      </c>
      <c r="C780" s="52">
        <v>2.470654472728107</v>
      </c>
      <c r="D780" s="53">
        <v>3.34</v>
      </c>
      <c r="E780" s="53">
        <v>0.37</v>
      </c>
      <c r="F780" s="53">
        <v>0.55000000000000004</v>
      </c>
      <c r="G780" s="55">
        <v>1261.4621249435995</v>
      </c>
    </row>
    <row r="781" spans="1:7" x14ac:dyDescent="0.2">
      <c r="A781" s="54">
        <v>42865</v>
      </c>
      <c r="B781" s="53">
        <v>3766041</v>
      </c>
      <c r="C781" s="52">
        <v>3.3551483179965524</v>
      </c>
      <c r="D781" s="53">
        <v>3.8</v>
      </c>
      <c r="E781" s="53">
        <v>0.37</v>
      </c>
      <c r="F781" s="53">
        <v>0.57999999999999996</v>
      </c>
      <c r="G781" s="55">
        <v>1462.5633983400398</v>
      </c>
    </row>
    <row r="782" spans="1:7" x14ac:dyDescent="0.2">
      <c r="A782" s="54">
        <v>42865</v>
      </c>
      <c r="B782" s="53">
        <v>571736</v>
      </c>
      <c r="C782" s="52">
        <v>2.5711536736842104</v>
      </c>
      <c r="D782" s="53">
        <v>3.82</v>
      </c>
      <c r="E782" s="53">
        <v>0.35</v>
      </c>
      <c r="F782" s="53">
        <v>0.56000000000000005</v>
      </c>
      <c r="G782" s="55">
        <v>1404.5927722182475</v>
      </c>
    </row>
    <row r="783" spans="1:7" x14ac:dyDescent="0.2">
      <c r="A783" s="54">
        <v>42865</v>
      </c>
      <c r="B783" s="53">
        <v>4686173</v>
      </c>
      <c r="C783" s="52">
        <v>3.627325782477937</v>
      </c>
      <c r="D783" s="53">
        <v>3.9</v>
      </c>
      <c r="E783" s="53">
        <v>0.38</v>
      </c>
      <c r="F783" s="53">
        <v>0.6</v>
      </c>
      <c r="G783" s="55">
        <v>574.05129435423464</v>
      </c>
    </row>
    <row r="784" spans="1:7" x14ac:dyDescent="0.2">
      <c r="A784" s="54">
        <v>42866</v>
      </c>
      <c r="B784" s="53">
        <v>4352466</v>
      </c>
      <c r="C784" s="52">
        <v>2.1103630373760196</v>
      </c>
      <c r="D784" s="53">
        <v>3.39</v>
      </c>
      <c r="E784" s="53">
        <v>0.33999999999999997</v>
      </c>
      <c r="F784" s="53">
        <v>0.55000000000000004</v>
      </c>
      <c r="G784" s="55">
        <v>1182.3764700397132</v>
      </c>
    </row>
    <row r="785" spans="1:7" x14ac:dyDescent="0.2">
      <c r="A785" s="54">
        <v>42867</v>
      </c>
      <c r="B785" s="53">
        <v>4520</v>
      </c>
      <c r="C785" s="52">
        <v>2.0323145944814796</v>
      </c>
      <c r="D785" s="53">
        <v>3.24</v>
      </c>
      <c r="E785" s="53">
        <v>0.56999999999999995</v>
      </c>
      <c r="F785" s="53">
        <v>0.76</v>
      </c>
      <c r="G785" s="55">
        <v>1067.1431429289255</v>
      </c>
    </row>
    <row r="786" spans="1:7" x14ac:dyDescent="0.2">
      <c r="A786" s="54">
        <v>42868</v>
      </c>
      <c r="B786" s="53">
        <v>25678</v>
      </c>
      <c r="C786" s="52">
        <v>3.1159922103929252</v>
      </c>
      <c r="D786" s="53">
        <v>3.67</v>
      </c>
      <c r="E786" s="53">
        <v>0.33999999999999997</v>
      </c>
      <c r="F786" s="53">
        <v>0.56999999999999995</v>
      </c>
      <c r="G786" s="55">
        <v>1660.236324300565</v>
      </c>
    </row>
    <row r="787" spans="1:7" x14ac:dyDescent="0.2">
      <c r="A787" s="54">
        <v>42868</v>
      </c>
      <c r="B787" s="53">
        <v>14236</v>
      </c>
      <c r="C787" s="52">
        <v>2.5855612162425072</v>
      </c>
      <c r="D787" s="53">
        <v>3.2</v>
      </c>
      <c r="E787" s="53">
        <v>0.36</v>
      </c>
      <c r="F787" s="53">
        <v>0.56999999999999995</v>
      </c>
      <c r="G787" s="55">
        <v>1420.4695454161972</v>
      </c>
    </row>
    <row r="788" spans="1:7" x14ac:dyDescent="0.2">
      <c r="A788" s="54">
        <v>42869</v>
      </c>
      <c r="B788" s="53">
        <v>454</v>
      </c>
      <c r="C788" s="52">
        <v>2.1303110512379586</v>
      </c>
      <c r="D788" s="53">
        <v>2.2000000000000002</v>
      </c>
      <c r="E788" s="53">
        <v>0.33999999999999997</v>
      </c>
      <c r="F788" s="53">
        <v>0.55000000000000004</v>
      </c>
      <c r="G788" s="55">
        <v>1202.7828564589897</v>
      </c>
    </row>
    <row r="789" spans="1:7" x14ac:dyDescent="0.2">
      <c r="A789" s="54">
        <v>42871</v>
      </c>
      <c r="B789" s="53">
        <v>191379</v>
      </c>
      <c r="C789" s="52">
        <v>2.5315108845808796</v>
      </c>
      <c r="D789" s="53">
        <v>2.93</v>
      </c>
      <c r="E789" s="53">
        <v>0.67999999999999994</v>
      </c>
      <c r="F789" s="53">
        <v>0.81</v>
      </c>
      <c r="G789" s="55">
        <v>1307.8471591356561</v>
      </c>
    </row>
    <row r="790" spans="1:7" x14ac:dyDescent="0.2">
      <c r="A790" s="54">
        <v>42872</v>
      </c>
      <c r="B790" s="53">
        <v>716587</v>
      </c>
      <c r="C790" s="52">
        <v>2.5369900835980701</v>
      </c>
      <c r="D790" s="53">
        <v>3.26</v>
      </c>
      <c r="E790" s="53">
        <v>0.71</v>
      </c>
      <c r="F790" s="53">
        <v>0.89</v>
      </c>
      <c r="G790" s="55">
        <v>1308.815593595803</v>
      </c>
    </row>
    <row r="791" spans="1:7" x14ac:dyDescent="0.2">
      <c r="A791" s="54">
        <v>42873</v>
      </c>
      <c r="B791" s="53">
        <v>5170067</v>
      </c>
      <c r="D791" s="53">
        <v>3.65</v>
      </c>
      <c r="E791" s="53"/>
      <c r="F791" s="53">
        <v>0.33</v>
      </c>
      <c r="G791" s="55"/>
    </row>
    <row r="792" spans="1:7" x14ac:dyDescent="0.2">
      <c r="A792" s="54">
        <v>42874</v>
      </c>
      <c r="B792" s="53">
        <v>2947124</v>
      </c>
      <c r="C792" s="52">
        <v>2.02727252242265</v>
      </c>
      <c r="D792" s="53">
        <v>3.54</v>
      </c>
      <c r="E792" s="53">
        <v>0.32999999999999996</v>
      </c>
      <c r="F792" s="53">
        <v>0.52</v>
      </c>
      <c r="G792" s="55">
        <v>1070.505123022444</v>
      </c>
    </row>
    <row r="793" spans="1:7" x14ac:dyDescent="0.2">
      <c r="A793" s="54">
        <v>42875</v>
      </c>
      <c r="B793" s="53">
        <v>7129983</v>
      </c>
      <c r="C793" s="52">
        <v>4.4000063528645299</v>
      </c>
      <c r="D793" s="53">
        <v>4.41</v>
      </c>
      <c r="E793" s="53">
        <v>0.48</v>
      </c>
      <c r="F793" s="53">
        <v>0.71</v>
      </c>
      <c r="G793" s="55">
        <v>786.08110557879206</v>
      </c>
    </row>
    <row r="794" spans="1:7" x14ac:dyDescent="0.2">
      <c r="A794" s="54">
        <v>42876</v>
      </c>
      <c r="B794" s="53">
        <v>10128</v>
      </c>
      <c r="C794" s="52">
        <v>2.5134278487128294</v>
      </c>
      <c r="D794" s="53">
        <v>3.38</v>
      </c>
      <c r="E794" s="53">
        <v>0.56999999999999995</v>
      </c>
      <c r="F794" s="53">
        <v>0.71</v>
      </c>
      <c r="G794" s="55">
        <v>1312.847710234337</v>
      </c>
    </row>
    <row r="795" spans="1:7" x14ac:dyDescent="0.2">
      <c r="A795" s="54">
        <v>42876</v>
      </c>
      <c r="B795" s="53">
        <v>5679578</v>
      </c>
      <c r="D795" s="53">
        <v>3.71</v>
      </c>
      <c r="E795" s="53"/>
      <c r="F795" s="53">
        <v>0.38</v>
      </c>
      <c r="G795" s="55"/>
    </row>
    <row r="796" spans="1:7" x14ac:dyDescent="0.2">
      <c r="A796" s="54">
        <v>42877</v>
      </c>
      <c r="B796" s="53">
        <v>5246873</v>
      </c>
      <c r="D796" s="53">
        <v>3.87</v>
      </c>
      <c r="E796" s="53"/>
      <c r="F796" s="53">
        <v>0.44</v>
      </c>
      <c r="G796" s="55"/>
    </row>
    <row r="797" spans="1:7" x14ac:dyDescent="0.2">
      <c r="A797" s="54">
        <v>42877</v>
      </c>
      <c r="B797" s="53">
        <v>34856</v>
      </c>
      <c r="C797" s="52">
        <v>3.2542223538544537</v>
      </c>
      <c r="D797" s="53">
        <v>3.9</v>
      </c>
      <c r="E797" s="53">
        <v>0.56999999999999995</v>
      </c>
      <c r="F797" s="53">
        <v>0.75</v>
      </c>
      <c r="G797" s="55">
        <v>1740.0233522686588</v>
      </c>
    </row>
    <row r="798" spans="1:7" x14ac:dyDescent="0.2">
      <c r="A798" s="54">
        <v>42877</v>
      </c>
      <c r="B798" s="53">
        <v>163337</v>
      </c>
      <c r="C798" s="52">
        <v>2.1290988632047041</v>
      </c>
      <c r="D798" s="53">
        <v>3.2</v>
      </c>
      <c r="E798" s="53">
        <v>0.56999999999999995</v>
      </c>
      <c r="F798" s="53">
        <v>0.73</v>
      </c>
      <c r="G798" s="55">
        <v>1098.1691754916149</v>
      </c>
    </row>
    <row r="799" spans="1:7" x14ac:dyDescent="0.2">
      <c r="A799" s="54">
        <v>42877</v>
      </c>
      <c r="B799" s="53">
        <v>6551181</v>
      </c>
      <c r="C799" s="52">
        <v>3.1768114362805666</v>
      </c>
      <c r="D799" s="53">
        <v>3.73</v>
      </c>
      <c r="E799" s="53">
        <v>0.35</v>
      </c>
      <c r="F799" s="53">
        <v>0.55000000000000004</v>
      </c>
      <c r="G799" s="55">
        <v>973.09355623667136</v>
      </c>
    </row>
    <row r="800" spans="1:7" x14ac:dyDescent="0.2">
      <c r="A800" s="54">
        <v>42878</v>
      </c>
      <c r="B800" s="53">
        <v>5561278</v>
      </c>
      <c r="D800" s="53">
        <v>3.61</v>
      </c>
      <c r="E800" s="53"/>
      <c r="F800" s="53">
        <v>0.36</v>
      </c>
      <c r="G800" s="55"/>
    </row>
    <row r="801" spans="1:7" x14ac:dyDescent="0.2">
      <c r="A801" s="54">
        <v>42878</v>
      </c>
      <c r="B801" s="53">
        <v>5928158</v>
      </c>
      <c r="D801" s="53">
        <v>3.67</v>
      </c>
      <c r="E801" s="53"/>
      <c r="F801" s="53">
        <v>0.36</v>
      </c>
      <c r="G801" s="55"/>
    </row>
    <row r="802" spans="1:7" x14ac:dyDescent="0.2">
      <c r="A802" s="54">
        <v>42878</v>
      </c>
      <c r="B802" s="53">
        <v>5367498</v>
      </c>
      <c r="C802" s="52">
        <v>2.6577187545192635</v>
      </c>
      <c r="D802" s="53">
        <v>3.6</v>
      </c>
      <c r="E802" s="53">
        <v>0.33999999999999997</v>
      </c>
      <c r="F802" s="53">
        <v>0.55000000000000004</v>
      </c>
      <c r="G802" s="55">
        <v>1476.8309161147754</v>
      </c>
    </row>
    <row r="803" spans="1:7" x14ac:dyDescent="0.2">
      <c r="A803" s="54">
        <v>42878</v>
      </c>
      <c r="B803" s="53">
        <v>16769</v>
      </c>
      <c r="C803" s="52">
        <v>2.6510005824831833</v>
      </c>
      <c r="D803" s="53">
        <v>3.43</v>
      </c>
      <c r="E803" s="53">
        <v>0.35</v>
      </c>
      <c r="F803" s="53">
        <v>0.56000000000000005</v>
      </c>
      <c r="G803" s="55">
        <v>1474.2635659361533</v>
      </c>
    </row>
    <row r="804" spans="1:7" x14ac:dyDescent="0.2">
      <c r="A804" s="54">
        <v>42878</v>
      </c>
      <c r="B804" s="53">
        <v>4881690</v>
      </c>
      <c r="C804" s="52">
        <v>2.4221994283231476</v>
      </c>
      <c r="D804" s="53">
        <v>3.65</v>
      </c>
      <c r="E804" s="53">
        <v>0.37</v>
      </c>
      <c r="F804" s="53">
        <v>0.59</v>
      </c>
      <c r="G804" s="55">
        <v>1295.1426287751317</v>
      </c>
    </row>
    <row r="805" spans="1:7" x14ac:dyDescent="0.2">
      <c r="A805" s="54">
        <v>42879</v>
      </c>
      <c r="B805" s="53">
        <v>6108773</v>
      </c>
      <c r="D805" s="53">
        <v>3.67</v>
      </c>
      <c r="E805" s="53"/>
      <c r="F805" s="53">
        <v>0.38</v>
      </c>
      <c r="G805" s="55"/>
    </row>
    <row r="806" spans="1:7" x14ac:dyDescent="0.2">
      <c r="A806" s="54">
        <v>42879</v>
      </c>
      <c r="B806" s="53">
        <v>17249</v>
      </c>
      <c r="C806" s="52">
        <v>3.3937974151503059</v>
      </c>
      <c r="D806" s="53">
        <v>3.75</v>
      </c>
      <c r="E806" s="53">
        <v>0.71</v>
      </c>
      <c r="F806" s="53">
        <v>0.9</v>
      </c>
      <c r="G806" s="55">
        <v>1773.7361001234594</v>
      </c>
    </row>
    <row r="807" spans="1:7" x14ac:dyDescent="0.2">
      <c r="A807" s="54">
        <v>42880</v>
      </c>
      <c r="B807" s="53">
        <v>1467330</v>
      </c>
      <c r="C807" s="52">
        <v>2.1743225395651335</v>
      </c>
      <c r="D807" s="53">
        <v>3.5</v>
      </c>
      <c r="E807" s="53">
        <v>0.33999999999999997</v>
      </c>
      <c r="F807" s="53">
        <v>0.51</v>
      </c>
      <c r="G807" s="55">
        <v>1247.1400923688896</v>
      </c>
    </row>
    <row r="808" spans="1:7" x14ac:dyDescent="0.2">
      <c r="A808" s="54">
        <v>42880</v>
      </c>
      <c r="B808" s="53">
        <v>6931961</v>
      </c>
      <c r="D808" s="53">
        <v>3.62</v>
      </c>
      <c r="E808" s="53"/>
      <c r="F808" s="53">
        <v>0.33</v>
      </c>
      <c r="G808" s="55"/>
    </row>
    <row r="809" spans="1:7" x14ac:dyDescent="0.2">
      <c r="A809" s="54">
        <v>42881</v>
      </c>
      <c r="B809" s="53">
        <v>2126653</v>
      </c>
      <c r="C809" s="52">
        <v>2.1297260016799515</v>
      </c>
      <c r="D809" s="53">
        <v>3.45</v>
      </c>
      <c r="E809" s="53">
        <v>0.59</v>
      </c>
      <c r="F809" s="53">
        <v>0.68</v>
      </c>
      <c r="G809" s="55">
        <v>1109.5217299057183</v>
      </c>
    </row>
    <row r="810" spans="1:7" x14ac:dyDescent="0.2">
      <c r="A810" s="54">
        <v>42881</v>
      </c>
      <c r="B810" s="53">
        <v>4354997</v>
      </c>
      <c r="D810" s="53">
        <v>3.78</v>
      </c>
      <c r="E810" s="53"/>
      <c r="F810" s="53">
        <v>0.46</v>
      </c>
      <c r="G810" s="55"/>
    </row>
    <row r="811" spans="1:7" x14ac:dyDescent="0.2">
      <c r="A811" s="54">
        <v>42882</v>
      </c>
      <c r="B811" s="53">
        <v>2957197</v>
      </c>
      <c r="C811" s="52">
        <v>4.8981266170910613</v>
      </c>
      <c r="D811" s="53">
        <v>5</v>
      </c>
      <c r="E811" s="53">
        <v>0.9</v>
      </c>
      <c r="F811" s="53">
        <v>0.95</v>
      </c>
      <c r="G811" s="55">
        <v>2005.5434164744452</v>
      </c>
    </row>
    <row r="812" spans="1:7" x14ac:dyDescent="0.2">
      <c r="A812" s="54">
        <v>42883</v>
      </c>
      <c r="B812" s="53">
        <v>152720</v>
      </c>
      <c r="C812" s="52">
        <v>2.2165013876389352</v>
      </c>
      <c r="D812" s="53">
        <v>3.5</v>
      </c>
      <c r="E812" s="53">
        <v>0.32999999999999996</v>
      </c>
      <c r="F812" s="53">
        <v>0.56000000000000005</v>
      </c>
      <c r="G812" s="55">
        <v>1267.0037365720443</v>
      </c>
    </row>
    <row r="813" spans="1:7" x14ac:dyDescent="0.2">
      <c r="A813" s="54">
        <v>42883</v>
      </c>
      <c r="B813" s="53">
        <v>5899650</v>
      </c>
      <c r="D813" s="53">
        <v>3.15</v>
      </c>
      <c r="E813" s="53"/>
      <c r="F813" s="53">
        <v>0.4</v>
      </c>
      <c r="G813" s="55"/>
    </row>
    <row r="814" spans="1:7" x14ac:dyDescent="0.2">
      <c r="A814" s="54">
        <v>42883</v>
      </c>
      <c r="B814" s="53">
        <v>5696613</v>
      </c>
      <c r="D814" s="53">
        <v>3.77</v>
      </c>
      <c r="E814" s="53"/>
      <c r="F814" s="53">
        <v>0.4</v>
      </c>
      <c r="G814" s="55"/>
    </row>
    <row r="815" spans="1:7" x14ac:dyDescent="0.2">
      <c r="A815" s="54">
        <v>42883</v>
      </c>
      <c r="B815" s="53">
        <v>34110</v>
      </c>
      <c r="C815" s="52">
        <v>2.636317172468257</v>
      </c>
      <c r="D815" s="53">
        <v>3.75</v>
      </c>
      <c r="E815" s="53">
        <v>0.35</v>
      </c>
      <c r="F815" s="53">
        <v>0.54</v>
      </c>
      <c r="G815" s="55">
        <v>1483.4952965365635</v>
      </c>
    </row>
    <row r="816" spans="1:7" x14ac:dyDescent="0.2">
      <c r="A816" s="54">
        <v>42884</v>
      </c>
      <c r="B816" s="53">
        <v>5550805</v>
      </c>
      <c r="D816" s="53">
        <v>3.85</v>
      </c>
      <c r="E816" s="53"/>
      <c r="F816" s="53">
        <v>0.45</v>
      </c>
      <c r="G816" s="55"/>
    </row>
    <row r="817" spans="1:7" x14ac:dyDescent="0.2">
      <c r="A817" s="54">
        <v>42884</v>
      </c>
      <c r="B817" s="53">
        <v>616316</v>
      </c>
      <c r="C817" s="52">
        <v>1.973526533542896</v>
      </c>
      <c r="D817" s="53">
        <v>3.15</v>
      </c>
      <c r="E817" s="53">
        <v>0.33999999999999997</v>
      </c>
      <c r="F817" s="53">
        <v>0.54</v>
      </c>
      <c r="G817" s="55">
        <v>1085.4773860225696</v>
      </c>
    </row>
    <row r="818" spans="1:7" x14ac:dyDescent="0.2">
      <c r="A818" s="54">
        <v>42884</v>
      </c>
      <c r="B818" s="53">
        <v>5819195</v>
      </c>
      <c r="D818" s="53">
        <v>4.3</v>
      </c>
      <c r="E818" s="53"/>
      <c r="F818" s="53">
        <v>0.46</v>
      </c>
      <c r="G818" s="55"/>
    </row>
    <row r="819" spans="1:7" x14ac:dyDescent="0.2">
      <c r="A819" s="54">
        <v>42885</v>
      </c>
      <c r="B819" s="53">
        <v>5911245</v>
      </c>
      <c r="C819" s="52">
        <v>3.5042409112049646</v>
      </c>
      <c r="D819" s="53">
        <v>4.34</v>
      </c>
      <c r="E819" s="53">
        <v>0.39</v>
      </c>
      <c r="F819" s="53">
        <v>0.64</v>
      </c>
      <c r="G819" s="55">
        <v>843.85925289620775</v>
      </c>
    </row>
    <row r="820" spans="1:7" x14ac:dyDescent="0.2">
      <c r="A820" s="54">
        <v>42885</v>
      </c>
      <c r="B820" s="53">
        <v>3157749</v>
      </c>
      <c r="C820" s="52">
        <v>2.3970041588697502</v>
      </c>
      <c r="D820" s="53">
        <v>3.68</v>
      </c>
      <c r="E820" s="53">
        <v>0.35</v>
      </c>
      <c r="F820" s="53">
        <v>0.53</v>
      </c>
      <c r="G820" s="55">
        <v>1308.3948833782363</v>
      </c>
    </row>
    <row r="821" spans="1:7" x14ac:dyDescent="0.2">
      <c r="A821" s="54">
        <v>42885</v>
      </c>
      <c r="B821" s="53">
        <v>44333</v>
      </c>
      <c r="C821" s="52">
        <v>2.5643316522441659</v>
      </c>
      <c r="D821" s="53">
        <v>3.75</v>
      </c>
      <c r="E821" s="53">
        <v>0.35</v>
      </c>
      <c r="F821" s="53">
        <v>0.54</v>
      </c>
      <c r="G821" s="55">
        <v>1463.3418387966863</v>
      </c>
    </row>
    <row r="822" spans="1:7" x14ac:dyDescent="0.2">
      <c r="A822" s="54">
        <v>42885</v>
      </c>
      <c r="B822" s="53">
        <v>84250</v>
      </c>
      <c r="C822" s="52">
        <v>3.4174089043956224</v>
      </c>
      <c r="D822" s="53">
        <v>3.78</v>
      </c>
      <c r="E822" s="53">
        <v>0.27999999999999997</v>
      </c>
      <c r="F822" s="53">
        <v>0.48</v>
      </c>
      <c r="G822" s="55">
        <v>873.83702997357284</v>
      </c>
    </row>
    <row r="823" spans="1:7" x14ac:dyDescent="0.2">
      <c r="A823" s="54">
        <v>42885</v>
      </c>
      <c r="B823" s="53">
        <v>6925791</v>
      </c>
      <c r="C823" s="52">
        <v>3.3049061246017426</v>
      </c>
      <c r="D823" s="53">
        <v>3.77</v>
      </c>
      <c r="E823" s="53">
        <v>0.38</v>
      </c>
      <c r="F823" s="53">
        <v>0.57999999999999996</v>
      </c>
      <c r="G823" s="55">
        <v>785.69435333787294</v>
      </c>
    </row>
    <row r="824" spans="1:7" x14ac:dyDescent="0.2">
      <c r="A824" s="54">
        <v>42885</v>
      </c>
      <c r="B824" s="53">
        <v>37914</v>
      </c>
      <c r="C824" s="52">
        <v>2.4955950130353326</v>
      </c>
      <c r="D824" s="53">
        <v>3.48</v>
      </c>
      <c r="E824" s="53">
        <v>0.57999999999999996</v>
      </c>
      <c r="F824" s="53">
        <v>0.75</v>
      </c>
      <c r="G824" s="55">
        <v>1333.8733728091293</v>
      </c>
    </row>
    <row r="825" spans="1:7" x14ac:dyDescent="0.2">
      <c r="A825" s="54">
        <v>42885</v>
      </c>
      <c r="B825" s="53">
        <v>285971</v>
      </c>
      <c r="C825" s="52">
        <v>3.0701872721237198</v>
      </c>
      <c r="D825" s="53">
        <v>3.35</v>
      </c>
      <c r="E825" s="53">
        <v>0.28999999999999998</v>
      </c>
      <c r="F825" s="53">
        <v>0.5</v>
      </c>
      <c r="G825" s="55">
        <v>886.16709363001451</v>
      </c>
    </row>
    <row r="826" spans="1:7" x14ac:dyDescent="0.2">
      <c r="A826" s="54">
        <v>42886</v>
      </c>
      <c r="B826" s="53">
        <v>1432</v>
      </c>
      <c r="C826" s="52">
        <v>3.0630945281088184</v>
      </c>
      <c r="D826" s="53">
        <v>4.3499999999999996</v>
      </c>
      <c r="E826" s="53">
        <v>0.69</v>
      </c>
      <c r="F826" s="53">
        <v>0.8</v>
      </c>
      <c r="G826" s="55">
        <v>1589.8929905607552</v>
      </c>
    </row>
    <row r="827" spans="1:7" x14ac:dyDescent="0.2">
      <c r="A827" s="54">
        <v>42886</v>
      </c>
      <c r="B827" s="53">
        <v>2698</v>
      </c>
      <c r="C827" s="52">
        <v>2.8806569809089195</v>
      </c>
      <c r="D827" s="53">
        <v>3.45</v>
      </c>
      <c r="E827" s="53">
        <v>0.35</v>
      </c>
      <c r="F827" s="53">
        <v>0.53</v>
      </c>
      <c r="G827" s="55">
        <v>1524.5165688616323</v>
      </c>
    </row>
    <row r="828" spans="1:7" x14ac:dyDescent="0.2">
      <c r="A828" s="54">
        <v>42886</v>
      </c>
      <c r="B828" s="53">
        <v>33363</v>
      </c>
      <c r="C828" s="52">
        <v>2.6147684646373204</v>
      </c>
      <c r="D828" s="53">
        <v>3.86</v>
      </c>
      <c r="E828" s="53">
        <v>0.36</v>
      </c>
      <c r="F828" s="53">
        <v>0.56999999999999995</v>
      </c>
      <c r="G828" s="55">
        <v>1483.1947475189215</v>
      </c>
    </row>
    <row r="829" spans="1:7" x14ac:dyDescent="0.2">
      <c r="A829" s="54">
        <v>42887</v>
      </c>
      <c r="B829" s="53">
        <v>2812082</v>
      </c>
      <c r="C829" s="52">
        <v>1.9896167160956655</v>
      </c>
      <c r="D829" s="53">
        <v>2.8</v>
      </c>
      <c r="E829" s="53">
        <v>0.32999999999999996</v>
      </c>
      <c r="F829" s="53">
        <v>0.53</v>
      </c>
      <c r="G829" s="55">
        <v>1095.0083945942235</v>
      </c>
    </row>
    <row r="830" spans="1:7" x14ac:dyDescent="0.2">
      <c r="A830" s="54">
        <v>42887</v>
      </c>
      <c r="B830" s="53">
        <v>3542833</v>
      </c>
      <c r="C830" s="52">
        <v>2.5832208132553571</v>
      </c>
      <c r="D830" s="53">
        <v>3.9</v>
      </c>
      <c r="E830" s="53">
        <v>0.57999999999999996</v>
      </c>
      <c r="F830" s="53">
        <v>0.75</v>
      </c>
      <c r="G830" s="55">
        <v>1350.9910456938651</v>
      </c>
    </row>
    <row r="831" spans="1:7" x14ac:dyDescent="0.2">
      <c r="A831" s="54">
        <v>42887</v>
      </c>
      <c r="B831" s="53">
        <v>2693437</v>
      </c>
      <c r="C831" s="52">
        <v>2.1207594190316872</v>
      </c>
      <c r="D831" s="53">
        <v>3.53</v>
      </c>
      <c r="E831" s="53">
        <v>0.36</v>
      </c>
      <c r="F831" s="53">
        <v>0.56000000000000005</v>
      </c>
      <c r="G831" s="55">
        <v>1242.1254338563526</v>
      </c>
    </row>
    <row r="832" spans="1:7" x14ac:dyDescent="0.2">
      <c r="A832" s="54">
        <v>42887</v>
      </c>
      <c r="B832" s="53">
        <v>2301798</v>
      </c>
      <c r="C832" s="52">
        <v>2.4813496513165489</v>
      </c>
      <c r="D832" s="53">
        <v>3.3</v>
      </c>
      <c r="E832" s="53">
        <v>0.56999999999999995</v>
      </c>
      <c r="F832" s="53">
        <v>0.7</v>
      </c>
      <c r="G832" s="55">
        <v>1337.0829777103957</v>
      </c>
    </row>
    <row r="833" spans="1:7" x14ac:dyDescent="0.2">
      <c r="A833" s="54">
        <v>42887</v>
      </c>
      <c r="B833" s="53">
        <v>598487</v>
      </c>
      <c r="C833" s="52">
        <v>2.5334932419785865</v>
      </c>
      <c r="D833" s="53">
        <v>3.28</v>
      </c>
      <c r="E833" s="53">
        <v>0.35</v>
      </c>
      <c r="F833" s="53">
        <v>0.56000000000000005</v>
      </c>
      <c r="G833" s="55">
        <v>1454.4438580140379</v>
      </c>
    </row>
    <row r="834" spans="1:7" x14ac:dyDescent="0.2">
      <c r="A834" s="54">
        <v>42887</v>
      </c>
      <c r="B834" s="53">
        <v>3064461</v>
      </c>
      <c r="C834" s="52">
        <v>2.9164713141804959</v>
      </c>
      <c r="D834" s="53">
        <v>3.37</v>
      </c>
      <c r="E834" s="53">
        <v>0.65999999999999992</v>
      </c>
      <c r="F834" s="53">
        <v>0.78</v>
      </c>
      <c r="G834" s="55">
        <v>1570.3695401305442</v>
      </c>
    </row>
    <row r="835" spans="1:7" x14ac:dyDescent="0.2">
      <c r="A835" s="54">
        <v>42888</v>
      </c>
      <c r="B835" s="53">
        <v>3782581</v>
      </c>
      <c r="C835" s="52">
        <v>3.7373037270033356</v>
      </c>
      <c r="D835" s="53">
        <v>4.2</v>
      </c>
      <c r="E835" s="53">
        <v>0.72</v>
      </c>
      <c r="F835" s="53">
        <v>0.9</v>
      </c>
      <c r="G835" s="55">
        <v>2015.1719270675551</v>
      </c>
    </row>
    <row r="836" spans="1:7" x14ac:dyDescent="0.2">
      <c r="A836" s="54">
        <v>42888</v>
      </c>
      <c r="B836" s="53">
        <v>91391</v>
      </c>
      <c r="C836" s="52">
        <v>2.0672009876592403</v>
      </c>
      <c r="D836" s="53">
        <v>2.68</v>
      </c>
      <c r="E836" s="53">
        <v>0.57999999999999996</v>
      </c>
      <c r="F836" s="53">
        <v>0.7</v>
      </c>
      <c r="G836" s="55">
        <v>1115.6104514650178</v>
      </c>
    </row>
    <row r="837" spans="1:7" x14ac:dyDescent="0.2">
      <c r="A837" s="54">
        <v>42888</v>
      </c>
      <c r="B837" s="53">
        <v>7381</v>
      </c>
      <c r="C837" s="52">
        <v>2.3039917773480214</v>
      </c>
      <c r="D837" s="53">
        <v>2.9</v>
      </c>
      <c r="E837" s="53">
        <v>0.33999999999999997</v>
      </c>
      <c r="F837" s="53">
        <v>0.52</v>
      </c>
      <c r="G837" s="55">
        <v>1308.0085048943381</v>
      </c>
    </row>
    <row r="838" spans="1:7" x14ac:dyDescent="0.2">
      <c r="A838" s="54">
        <v>42888</v>
      </c>
      <c r="B838" s="53">
        <v>125590</v>
      </c>
      <c r="C838" s="52">
        <v>3.3382598244976016</v>
      </c>
      <c r="D838" s="53">
        <v>3.92</v>
      </c>
      <c r="E838" s="53">
        <v>0.72</v>
      </c>
      <c r="F838" s="53">
        <v>0.9</v>
      </c>
      <c r="G838" s="55">
        <v>1557.04993944889</v>
      </c>
    </row>
    <row r="839" spans="1:7" x14ac:dyDescent="0.2">
      <c r="A839" s="54">
        <v>42889</v>
      </c>
      <c r="B839" s="53">
        <v>5904111</v>
      </c>
      <c r="C839" s="52">
        <v>3.5279433451467859</v>
      </c>
      <c r="D839" s="53">
        <v>4.28</v>
      </c>
      <c r="E839" s="53">
        <v>0.38</v>
      </c>
      <c r="F839" s="53">
        <v>0.61</v>
      </c>
      <c r="G839" s="55">
        <v>706.27789711759669</v>
      </c>
    </row>
    <row r="840" spans="1:7" x14ac:dyDescent="0.2">
      <c r="A840" s="54">
        <v>42890</v>
      </c>
      <c r="B840" s="53">
        <v>1050773</v>
      </c>
      <c r="C840" s="52">
        <v>2.565455320076325</v>
      </c>
      <c r="D840" s="53">
        <v>3.92</v>
      </c>
      <c r="E840" s="53">
        <v>0.72</v>
      </c>
      <c r="F840" s="53">
        <v>0.92</v>
      </c>
      <c r="G840" s="55">
        <v>1361.7772546106612</v>
      </c>
    </row>
    <row r="841" spans="1:7" x14ac:dyDescent="0.2">
      <c r="A841" s="54">
        <v>42890</v>
      </c>
      <c r="B841" s="53">
        <v>5966738</v>
      </c>
      <c r="C841" s="52">
        <v>3.8819401549707502</v>
      </c>
      <c r="D841" s="53">
        <v>4.32</v>
      </c>
      <c r="E841" s="53">
        <v>0.41</v>
      </c>
      <c r="F841" s="53">
        <v>0.61</v>
      </c>
      <c r="G841" s="55">
        <v>912.68858577303286</v>
      </c>
    </row>
    <row r="842" spans="1:7" x14ac:dyDescent="0.2">
      <c r="A842" s="54">
        <v>42890</v>
      </c>
      <c r="B842" s="53">
        <v>3395522</v>
      </c>
      <c r="C842" s="52">
        <v>2.1261369213935275</v>
      </c>
      <c r="D842" s="53">
        <v>3.45</v>
      </c>
      <c r="E842" s="53">
        <v>0.32999999999999996</v>
      </c>
      <c r="F842" s="53">
        <v>0.53</v>
      </c>
      <c r="G842" s="55">
        <v>1250.0059840289814</v>
      </c>
    </row>
    <row r="843" spans="1:7" x14ac:dyDescent="0.2">
      <c r="A843" s="54">
        <v>42890</v>
      </c>
      <c r="B843" s="53">
        <v>4211803</v>
      </c>
      <c r="C843" s="52">
        <v>3.0839546695549354</v>
      </c>
      <c r="D843" s="53">
        <v>3.7</v>
      </c>
      <c r="E843" s="53">
        <v>0.35</v>
      </c>
      <c r="F843" s="53">
        <v>0.56000000000000005</v>
      </c>
      <c r="G843" s="55">
        <v>1033.1224674506939</v>
      </c>
    </row>
    <row r="844" spans="1:7" x14ac:dyDescent="0.2">
      <c r="A844" s="54">
        <v>42891</v>
      </c>
      <c r="B844" s="53">
        <v>5179</v>
      </c>
      <c r="C844" s="52">
        <v>2.198455204420084</v>
      </c>
      <c r="D844" s="53">
        <v>2.8</v>
      </c>
      <c r="E844" s="53">
        <v>0.57999999999999996</v>
      </c>
      <c r="F844" s="53">
        <v>0.7</v>
      </c>
      <c r="G844" s="55">
        <v>1275.2361170782331</v>
      </c>
    </row>
    <row r="845" spans="1:7" x14ac:dyDescent="0.2">
      <c r="A845" s="54">
        <v>42891</v>
      </c>
      <c r="B845" s="53">
        <v>3602159</v>
      </c>
      <c r="C845" s="52">
        <v>3.3970780511539482</v>
      </c>
      <c r="D845" s="53">
        <v>4.26</v>
      </c>
      <c r="E845" s="53">
        <v>0.71</v>
      </c>
      <c r="F845" s="53">
        <v>0.9</v>
      </c>
      <c r="G845" s="55">
        <v>1817.0244055565204</v>
      </c>
    </row>
    <row r="846" spans="1:7" x14ac:dyDescent="0.2">
      <c r="A846" s="54">
        <v>42891</v>
      </c>
      <c r="B846" s="53">
        <v>15516</v>
      </c>
      <c r="C846" s="52">
        <v>2.5496396782185653</v>
      </c>
      <c r="D846" s="53">
        <v>3.3</v>
      </c>
      <c r="E846" s="53">
        <v>0.33999999999999997</v>
      </c>
      <c r="F846" s="53">
        <v>0.55000000000000004</v>
      </c>
      <c r="G846" s="55">
        <v>1474.1837028543396</v>
      </c>
    </row>
    <row r="847" spans="1:7" x14ac:dyDescent="0.2">
      <c r="A847" s="54">
        <v>42891</v>
      </c>
      <c r="B847" s="53">
        <v>33</v>
      </c>
      <c r="C847" s="52">
        <v>2.9812501256258659</v>
      </c>
      <c r="D847" s="53">
        <v>3.69</v>
      </c>
      <c r="E847" s="53">
        <v>0.37</v>
      </c>
      <c r="F847" s="53">
        <v>0.56999999999999995</v>
      </c>
      <c r="G847" s="55">
        <v>1321.557512596122</v>
      </c>
    </row>
    <row r="848" spans="1:7" x14ac:dyDescent="0.2">
      <c r="A848" s="54">
        <v>42891</v>
      </c>
      <c r="B848" s="53">
        <v>4073</v>
      </c>
      <c r="C848" s="52">
        <v>2.9138733077447121</v>
      </c>
      <c r="D848" s="53">
        <v>3.38</v>
      </c>
      <c r="E848" s="53">
        <v>0.66999999999999993</v>
      </c>
      <c r="F848" s="53">
        <v>0.87</v>
      </c>
      <c r="G848" s="55">
        <v>1583.1444191776541</v>
      </c>
    </row>
    <row r="849" spans="1:7" x14ac:dyDescent="0.2">
      <c r="A849" s="54">
        <v>42891</v>
      </c>
      <c r="B849" s="53">
        <v>3424848</v>
      </c>
      <c r="C849" s="52">
        <v>3.0768605374015356</v>
      </c>
      <c r="D849" s="53">
        <v>3.83</v>
      </c>
      <c r="E849" s="53">
        <v>0.33999999999999997</v>
      </c>
      <c r="F849" s="53">
        <v>0.55000000000000004</v>
      </c>
      <c r="G849" s="55">
        <v>1725.0672532775031</v>
      </c>
    </row>
    <row r="850" spans="1:7" x14ac:dyDescent="0.2">
      <c r="A850" s="54">
        <v>42891</v>
      </c>
      <c r="B850" s="53">
        <v>4684461</v>
      </c>
      <c r="C850" s="52">
        <v>2.6225178324328686</v>
      </c>
      <c r="D850" s="53">
        <v>3.63</v>
      </c>
      <c r="E850" s="53">
        <v>0.32999999999999996</v>
      </c>
      <c r="F850" s="53">
        <v>0.54</v>
      </c>
      <c r="G850" s="55">
        <v>1503.6822105518877</v>
      </c>
    </row>
    <row r="851" spans="1:7" x14ac:dyDescent="0.2">
      <c r="A851" s="54">
        <v>42892</v>
      </c>
      <c r="B851" s="53">
        <v>9885</v>
      </c>
      <c r="C851" s="52">
        <v>2.4718095854331144</v>
      </c>
      <c r="D851" s="53">
        <v>3.38</v>
      </c>
      <c r="E851" s="53">
        <v>0.57999999999999996</v>
      </c>
      <c r="F851" s="53">
        <v>0.74</v>
      </c>
      <c r="G851" s="55">
        <v>1348.2062565132774</v>
      </c>
    </row>
    <row r="852" spans="1:7" x14ac:dyDescent="0.2">
      <c r="A852" s="54">
        <v>42892</v>
      </c>
      <c r="B852" s="53">
        <v>4359382</v>
      </c>
      <c r="C852" s="52">
        <v>2.8139704648426118</v>
      </c>
      <c r="D852" s="53">
        <v>3.86</v>
      </c>
      <c r="E852" s="53">
        <v>0.6</v>
      </c>
      <c r="F852" s="53">
        <v>0.84</v>
      </c>
      <c r="G852" s="55">
        <v>1564.4626617949286</v>
      </c>
    </row>
    <row r="853" spans="1:7" x14ac:dyDescent="0.2">
      <c r="A853" s="54">
        <v>42893</v>
      </c>
      <c r="B853" s="53">
        <v>46</v>
      </c>
      <c r="C853" s="52">
        <v>2.9416127383605728</v>
      </c>
      <c r="D853" s="53">
        <v>3.3</v>
      </c>
      <c r="E853" s="53">
        <v>0.7</v>
      </c>
      <c r="F853" s="53">
        <v>0.76</v>
      </c>
      <c r="G853" s="55">
        <v>1589.9726299044046</v>
      </c>
    </row>
    <row r="854" spans="1:7" x14ac:dyDescent="0.2">
      <c r="A854" s="54">
        <v>42893</v>
      </c>
      <c r="B854" s="53">
        <v>741</v>
      </c>
      <c r="C854" s="52">
        <v>3.3869296241920188</v>
      </c>
      <c r="D854" s="53">
        <v>4.28</v>
      </c>
      <c r="E854" s="53">
        <v>0.73</v>
      </c>
      <c r="F854" s="53">
        <v>0.89</v>
      </c>
      <c r="G854" s="55">
        <v>1822.3732349548304</v>
      </c>
    </row>
    <row r="855" spans="1:7" x14ac:dyDescent="0.2">
      <c r="A855" s="54">
        <v>42893</v>
      </c>
      <c r="B855" s="53">
        <v>28335</v>
      </c>
      <c r="C855" s="52">
        <v>2.0719300298107552</v>
      </c>
      <c r="D855" s="53">
        <v>3.05</v>
      </c>
      <c r="E855" s="53">
        <v>0.59</v>
      </c>
      <c r="F855" s="53">
        <v>0.76</v>
      </c>
      <c r="G855" s="55">
        <v>1127.537227815792</v>
      </c>
    </row>
    <row r="856" spans="1:7" x14ac:dyDescent="0.2">
      <c r="A856" s="54">
        <v>42894</v>
      </c>
      <c r="B856" s="53">
        <v>5675112</v>
      </c>
      <c r="C856" s="52">
        <v>3.4939656109819457</v>
      </c>
      <c r="D856" s="53">
        <v>3.82</v>
      </c>
      <c r="E856" s="53">
        <v>0.4</v>
      </c>
      <c r="F856" s="53">
        <v>0.6</v>
      </c>
      <c r="G856" s="55">
        <v>808.67797007230922</v>
      </c>
    </row>
    <row r="857" spans="1:7" x14ac:dyDescent="0.2">
      <c r="A857" s="54">
        <v>42894</v>
      </c>
      <c r="B857" s="53">
        <v>115964</v>
      </c>
      <c r="C857" s="52">
        <v>2.1457056508122396</v>
      </c>
      <c r="D857" s="53">
        <v>3.38</v>
      </c>
      <c r="E857" s="53">
        <v>0.57999999999999996</v>
      </c>
      <c r="F857" s="53">
        <v>0.73</v>
      </c>
      <c r="G857" s="55">
        <v>1140.342442849585</v>
      </c>
    </row>
    <row r="858" spans="1:7" x14ac:dyDescent="0.2">
      <c r="A858" s="54">
        <v>42894</v>
      </c>
      <c r="B858" s="53">
        <v>344284</v>
      </c>
      <c r="C858" s="52">
        <v>2.1431979706284876</v>
      </c>
      <c r="D858" s="53">
        <v>3.55</v>
      </c>
      <c r="E858" s="53">
        <v>0.32999999999999996</v>
      </c>
      <c r="F858" s="53">
        <v>0.53</v>
      </c>
      <c r="G858" s="55">
        <v>1266.2233534793972</v>
      </c>
    </row>
    <row r="859" spans="1:7" x14ac:dyDescent="0.2">
      <c r="A859" s="54">
        <v>42894</v>
      </c>
      <c r="B859" s="53">
        <v>11217</v>
      </c>
      <c r="C859" s="52">
        <v>3.2779523788213702</v>
      </c>
      <c r="D859" s="53">
        <v>3.75</v>
      </c>
      <c r="E859" s="53">
        <v>0.55999999999999994</v>
      </c>
      <c r="F859" s="53">
        <v>0.73</v>
      </c>
      <c r="G859" s="55">
        <v>1799.6631149559826</v>
      </c>
    </row>
    <row r="860" spans="1:7" x14ac:dyDescent="0.2">
      <c r="A860" s="54">
        <v>42894</v>
      </c>
      <c r="B860" s="53">
        <v>666827</v>
      </c>
      <c r="C860" s="52">
        <v>2.2719205847856894</v>
      </c>
      <c r="D860" s="53">
        <v>3.4</v>
      </c>
      <c r="E860" s="53">
        <v>0.57999999999999996</v>
      </c>
      <c r="F860" s="53">
        <v>0.75</v>
      </c>
      <c r="G860" s="55">
        <v>1310.4210456806745</v>
      </c>
    </row>
    <row r="861" spans="1:7" x14ac:dyDescent="0.2">
      <c r="A861" s="54">
        <v>42894</v>
      </c>
      <c r="B861" s="53">
        <v>22052</v>
      </c>
      <c r="C861" s="52">
        <v>2.9754612596740548</v>
      </c>
      <c r="D861" s="53">
        <v>3.5</v>
      </c>
      <c r="E861" s="53">
        <v>0.71</v>
      </c>
      <c r="F861" s="53">
        <v>0.9</v>
      </c>
      <c r="G861" s="55">
        <v>1599.0689606175492</v>
      </c>
    </row>
    <row r="862" spans="1:7" x14ac:dyDescent="0.2">
      <c r="A862" s="54">
        <v>42894</v>
      </c>
      <c r="B862" s="53">
        <v>445060</v>
      </c>
      <c r="C862" s="52">
        <v>2.3407803558443079</v>
      </c>
      <c r="D862" s="53">
        <v>3.34</v>
      </c>
      <c r="E862" s="53">
        <v>0.33999999999999997</v>
      </c>
      <c r="F862" s="53">
        <v>0.52</v>
      </c>
      <c r="G862" s="55">
        <v>1323.7003483737228</v>
      </c>
    </row>
    <row r="863" spans="1:7" x14ac:dyDescent="0.2">
      <c r="A863" s="54">
        <v>42894</v>
      </c>
      <c r="B863" s="53">
        <v>3171828</v>
      </c>
      <c r="C863" s="52">
        <v>2.6327862508346054</v>
      </c>
      <c r="D863" s="53">
        <v>3.63</v>
      </c>
      <c r="E863" s="53">
        <v>0.35</v>
      </c>
      <c r="F863" s="53">
        <v>0.54</v>
      </c>
      <c r="G863" s="55">
        <v>1514.6705641078534</v>
      </c>
    </row>
    <row r="864" spans="1:7" x14ac:dyDescent="0.2">
      <c r="A864" s="54">
        <v>42894</v>
      </c>
      <c r="B864" s="53">
        <v>15086</v>
      </c>
      <c r="C864" s="52">
        <v>2.5504528929957573</v>
      </c>
      <c r="D864" s="53">
        <v>3.72</v>
      </c>
      <c r="E864" s="53">
        <v>0.7</v>
      </c>
      <c r="F864" s="53">
        <v>0.85</v>
      </c>
      <c r="G864" s="55">
        <v>1371.335089102831</v>
      </c>
    </row>
    <row r="865" spans="1:7" x14ac:dyDescent="0.2">
      <c r="A865" s="54">
        <v>42894</v>
      </c>
      <c r="B865" s="53">
        <v>5189347</v>
      </c>
      <c r="C865" s="52">
        <v>2.9498099518082279</v>
      </c>
      <c r="D865" s="53">
        <v>3.7</v>
      </c>
      <c r="E865" s="53">
        <v>0.33999999999999997</v>
      </c>
      <c r="F865" s="53">
        <v>0.53</v>
      </c>
      <c r="G865" s="55">
        <v>1365.6743659058475</v>
      </c>
    </row>
    <row r="866" spans="1:7" x14ac:dyDescent="0.2">
      <c r="A866" s="54">
        <v>42895</v>
      </c>
      <c r="B866" s="53">
        <v>338737</v>
      </c>
      <c r="C866" s="52">
        <v>2.497509136715367</v>
      </c>
      <c r="D866" s="53">
        <v>3.84</v>
      </c>
      <c r="E866" s="53">
        <v>0.56999999999999995</v>
      </c>
      <c r="F866" s="53">
        <v>0.77</v>
      </c>
      <c r="G866" s="55">
        <v>1359.5249075002014</v>
      </c>
    </row>
    <row r="867" spans="1:7" x14ac:dyDescent="0.2">
      <c r="A867" s="54">
        <v>42895</v>
      </c>
      <c r="B867" s="53">
        <v>6286502</v>
      </c>
      <c r="C867" s="52">
        <v>3.9942618915635579</v>
      </c>
      <c r="D867" s="53">
        <v>5</v>
      </c>
      <c r="E867" s="53">
        <v>0.64</v>
      </c>
      <c r="F867" s="53">
        <v>0.85</v>
      </c>
      <c r="G867" s="55">
        <v>2007.5805031383825</v>
      </c>
    </row>
    <row r="868" spans="1:7" x14ac:dyDescent="0.2">
      <c r="A868" s="54">
        <v>42896</v>
      </c>
      <c r="B868" s="53">
        <v>100738</v>
      </c>
      <c r="C868" s="52">
        <v>2.5264342085613691</v>
      </c>
      <c r="D868" s="53">
        <v>3.2</v>
      </c>
      <c r="E868" s="53">
        <v>0.35</v>
      </c>
      <c r="F868" s="53">
        <v>0.55000000000000004</v>
      </c>
      <c r="G868" s="55">
        <v>1478.1088550498039</v>
      </c>
    </row>
    <row r="869" spans="1:7" x14ac:dyDescent="0.2">
      <c r="A869" s="54">
        <v>42896</v>
      </c>
      <c r="B869" s="53">
        <v>3223858</v>
      </c>
      <c r="C869" s="52">
        <v>2.7598554527405175</v>
      </c>
      <c r="D869" s="53">
        <v>3.6</v>
      </c>
      <c r="E869" s="53">
        <v>0.35</v>
      </c>
      <c r="F869" s="53">
        <v>0.53</v>
      </c>
      <c r="G869" s="55">
        <v>1554.1129775058055</v>
      </c>
    </row>
    <row r="870" spans="1:7" x14ac:dyDescent="0.2">
      <c r="A870" s="54">
        <v>42896</v>
      </c>
      <c r="B870" s="53">
        <v>16919</v>
      </c>
      <c r="C870" s="52">
        <v>2.7571945361454113</v>
      </c>
      <c r="D870" s="53">
        <v>3.79</v>
      </c>
      <c r="E870" s="53">
        <v>0.55999999999999994</v>
      </c>
      <c r="F870" s="53">
        <v>0.76</v>
      </c>
      <c r="G870" s="55">
        <v>1566.3855083532819</v>
      </c>
    </row>
    <row r="871" spans="1:7" x14ac:dyDescent="0.2">
      <c r="A871" s="54">
        <v>42896</v>
      </c>
      <c r="B871" s="53">
        <v>1121</v>
      </c>
      <c r="C871" s="52">
        <v>2.604835952790141</v>
      </c>
      <c r="D871" s="53">
        <v>3.62</v>
      </c>
      <c r="E871" s="53">
        <v>0.57999999999999996</v>
      </c>
      <c r="F871" s="53">
        <v>0.75</v>
      </c>
      <c r="G871" s="55">
        <v>1381.821922939024</v>
      </c>
    </row>
    <row r="872" spans="1:7" x14ac:dyDescent="0.2">
      <c r="A872" s="54">
        <v>42896</v>
      </c>
      <c r="B872" s="53">
        <v>19727</v>
      </c>
      <c r="C872" s="52">
        <v>3.1610291678341742</v>
      </c>
      <c r="D872" s="53">
        <v>3.8</v>
      </c>
      <c r="E872" s="53">
        <v>0.32999999999999996</v>
      </c>
      <c r="F872" s="53">
        <v>0.55000000000000004</v>
      </c>
      <c r="G872" s="55">
        <v>1762.7305705602701</v>
      </c>
    </row>
    <row r="873" spans="1:7" x14ac:dyDescent="0.2">
      <c r="A873" s="54">
        <v>42897</v>
      </c>
      <c r="B873" s="53">
        <v>1299</v>
      </c>
      <c r="C873" s="52">
        <v>2.165845782756231</v>
      </c>
      <c r="D873" s="53">
        <v>2.85</v>
      </c>
      <c r="E873" s="53">
        <v>0.32999999999999996</v>
      </c>
      <c r="F873" s="53">
        <v>0.55000000000000004</v>
      </c>
      <c r="G873" s="55">
        <v>1286.959367642793</v>
      </c>
    </row>
    <row r="874" spans="1:7" x14ac:dyDescent="0.2">
      <c r="A874" s="54">
        <v>42897</v>
      </c>
      <c r="B874" s="53">
        <v>110382</v>
      </c>
      <c r="C874" s="52">
        <v>2.2379888452636543</v>
      </c>
      <c r="D874" s="53">
        <v>3.55</v>
      </c>
      <c r="E874" s="53">
        <v>0.6</v>
      </c>
      <c r="F874" s="53">
        <v>0.75</v>
      </c>
      <c r="G874" s="55">
        <v>1301.7815009140113</v>
      </c>
    </row>
    <row r="875" spans="1:7" x14ac:dyDescent="0.2">
      <c r="A875" s="54">
        <v>42897</v>
      </c>
      <c r="B875" s="53">
        <v>5053</v>
      </c>
      <c r="C875" s="52">
        <v>3.3462459698507678</v>
      </c>
      <c r="D875" s="53">
        <v>3.8</v>
      </c>
      <c r="E875" s="53">
        <v>0.31999999999999995</v>
      </c>
      <c r="F875" s="53">
        <v>0.52</v>
      </c>
      <c r="G875" s="55">
        <v>1116.6809198549086</v>
      </c>
    </row>
    <row r="876" spans="1:7" x14ac:dyDescent="0.2">
      <c r="A876" s="54">
        <v>42897</v>
      </c>
      <c r="B876" s="53">
        <v>10758</v>
      </c>
      <c r="C876" s="52">
        <v>2.4723809668202343</v>
      </c>
      <c r="D876" s="53">
        <v>3.75</v>
      </c>
      <c r="E876" s="53">
        <v>0.54999999999999993</v>
      </c>
      <c r="F876" s="53">
        <v>0.75</v>
      </c>
      <c r="G876" s="55">
        <v>1362.310992003793</v>
      </c>
    </row>
    <row r="877" spans="1:7" x14ac:dyDescent="0.2">
      <c r="A877" s="54">
        <v>42897</v>
      </c>
      <c r="B877" s="53">
        <v>40213</v>
      </c>
      <c r="C877" s="52">
        <v>2.7273391918896741</v>
      </c>
      <c r="D877" s="53">
        <v>3.72</v>
      </c>
      <c r="E877" s="53">
        <v>0.33999999999999997</v>
      </c>
      <c r="F877" s="53">
        <v>0.55000000000000004</v>
      </c>
      <c r="G877" s="55">
        <v>1553.6987702049937</v>
      </c>
    </row>
    <row r="878" spans="1:7" x14ac:dyDescent="0.2">
      <c r="A878" s="54">
        <v>42897</v>
      </c>
      <c r="B878" s="53">
        <v>302494</v>
      </c>
      <c r="C878" s="52">
        <v>2.4070325008635045</v>
      </c>
      <c r="D878" s="53">
        <v>3.66</v>
      </c>
      <c r="E878" s="53">
        <v>0.57999999999999996</v>
      </c>
      <c r="F878" s="53">
        <v>0.73</v>
      </c>
      <c r="G878" s="55">
        <v>1353.6192529603377</v>
      </c>
    </row>
    <row r="879" spans="1:7" x14ac:dyDescent="0.2">
      <c r="A879" s="54">
        <v>42898</v>
      </c>
      <c r="B879" s="53">
        <v>4446457</v>
      </c>
      <c r="C879" s="52">
        <v>2.1471839827615891</v>
      </c>
      <c r="D879" s="53">
        <v>3.31</v>
      </c>
      <c r="E879" s="53">
        <v>0.33999999999999997</v>
      </c>
      <c r="F879" s="53">
        <v>0.54</v>
      </c>
      <c r="G879" s="55">
        <v>1276.5730272627438</v>
      </c>
    </row>
    <row r="880" spans="1:7" x14ac:dyDescent="0.2">
      <c r="A880" s="54">
        <v>42898</v>
      </c>
      <c r="B880" s="53">
        <v>92703</v>
      </c>
      <c r="C880" s="52">
        <v>2.5344487426300049</v>
      </c>
      <c r="D880" s="53">
        <v>3.48</v>
      </c>
      <c r="E880" s="53">
        <v>0.71</v>
      </c>
      <c r="F880" s="53">
        <v>0.89</v>
      </c>
      <c r="G880" s="55">
        <v>1378.5377452101563</v>
      </c>
    </row>
    <row r="881" spans="1:7" x14ac:dyDescent="0.2">
      <c r="A881" s="54">
        <v>42898</v>
      </c>
      <c r="B881" s="53">
        <v>6125494</v>
      </c>
      <c r="C881" s="52">
        <v>3.0950360946590796</v>
      </c>
      <c r="D881" s="53">
        <v>3.8</v>
      </c>
      <c r="E881" s="53">
        <v>0.33999999999999997</v>
      </c>
      <c r="F881" s="53">
        <v>0.54</v>
      </c>
      <c r="G881" s="55">
        <v>1762.7124501326859</v>
      </c>
    </row>
    <row r="882" spans="1:7" x14ac:dyDescent="0.2">
      <c r="A882" s="54">
        <v>42898</v>
      </c>
      <c r="B882" s="53">
        <v>186775</v>
      </c>
      <c r="C882" s="52">
        <v>3.508739665832048</v>
      </c>
      <c r="D882" s="53">
        <v>4.3</v>
      </c>
      <c r="E882" s="53">
        <v>0.59</v>
      </c>
      <c r="F882" s="53">
        <v>0.79</v>
      </c>
      <c r="G882" s="55">
        <v>1862.7644116392523</v>
      </c>
    </row>
    <row r="883" spans="1:7" x14ac:dyDescent="0.2">
      <c r="A883" s="54">
        <v>42899</v>
      </c>
      <c r="B883" s="53">
        <v>4444975</v>
      </c>
      <c r="C883" s="52">
        <v>2.9660113833599278</v>
      </c>
      <c r="D883" s="53">
        <v>3.88</v>
      </c>
      <c r="E883" s="53">
        <v>0.33999999999999997</v>
      </c>
      <c r="F883" s="53">
        <v>0.6</v>
      </c>
      <c r="G883" s="55">
        <v>1328.3714603974965</v>
      </c>
    </row>
    <row r="884" spans="1:7" x14ac:dyDescent="0.2">
      <c r="A884" s="54">
        <v>42899</v>
      </c>
      <c r="B884" s="53">
        <v>5990</v>
      </c>
      <c r="C884" s="52">
        <v>2.9313958437063552</v>
      </c>
      <c r="D884" s="53">
        <v>3.65</v>
      </c>
      <c r="E884" s="53">
        <v>0.7</v>
      </c>
      <c r="F884" s="53">
        <v>0.89</v>
      </c>
      <c r="G884" s="55">
        <v>1608.8503704188986</v>
      </c>
    </row>
    <row r="885" spans="1:7" x14ac:dyDescent="0.2">
      <c r="A885" s="54">
        <v>42899</v>
      </c>
      <c r="B885" s="53">
        <v>2918467</v>
      </c>
      <c r="C885" s="52">
        <v>1.9774306472824781</v>
      </c>
      <c r="D885" s="53">
        <v>2.8</v>
      </c>
      <c r="E885" s="53">
        <v>0.32999999999999996</v>
      </c>
      <c r="F885" s="53">
        <v>0.54</v>
      </c>
      <c r="G885" s="55">
        <v>1121.0704864952336</v>
      </c>
    </row>
    <row r="886" spans="1:7" x14ac:dyDescent="0.2">
      <c r="A886" s="54">
        <v>42899</v>
      </c>
      <c r="B886" s="53">
        <v>13401</v>
      </c>
      <c r="C886" s="52">
        <v>2.66795112760648</v>
      </c>
      <c r="D886" s="53">
        <v>3.27</v>
      </c>
      <c r="E886" s="53">
        <v>0.32999999999999996</v>
      </c>
      <c r="F886" s="53">
        <v>0.54</v>
      </c>
      <c r="G886" s="55">
        <v>1548.8468975282115</v>
      </c>
    </row>
    <row r="887" spans="1:7" x14ac:dyDescent="0.2">
      <c r="A887" s="54">
        <v>42899</v>
      </c>
      <c r="B887" s="53">
        <v>6338486</v>
      </c>
      <c r="C887" s="52">
        <v>2.8731177357415949</v>
      </c>
      <c r="D887" s="53">
        <v>3.66</v>
      </c>
      <c r="E887" s="53">
        <v>0.33999999999999997</v>
      </c>
      <c r="F887" s="53">
        <v>0.55000000000000004</v>
      </c>
      <c r="G887" s="55">
        <v>1577.9944297454911</v>
      </c>
    </row>
    <row r="888" spans="1:7" x14ac:dyDescent="0.2">
      <c r="A888" s="54">
        <v>42900</v>
      </c>
      <c r="B888" s="53">
        <v>2850</v>
      </c>
      <c r="C888" s="52">
        <v>2.5463928740550585</v>
      </c>
      <c r="D888" s="53">
        <v>3.5</v>
      </c>
      <c r="E888" s="53">
        <v>0.33999999999999997</v>
      </c>
      <c r="F888" s="53">
        <v>0.54</v>
      </c>
      <c r="G888" s="55">
        <v>1499.996830725911</v>
      </c>
    </row>
    <row r="889" spans="1:7" x14ac:dyDescent="0.2">
      <c r="A889" s="54">
        <v>42901</v>
      </c>
      <c r="B889" s="53">
        <v>9363</v>
      </c>
      <c r="C889" s="52">
        <v>3.2406400972204414</v>
      </c>
      <c r="D889" s="53">
        <v>4</v>
      </c>
      <c r="E889" s="53">
        <v>0.6</v>
      </c>
      <c r="F889" s="53">
        <v>0.79</v>
      </c>
      <c r="G889" s="55">
        <v>1819.9564108460138</v>
      </c>
    </row>
    <row r="890" spans="1:7" x14ac:dyDescent="0.2">
      <c r="A890" s="54">
        <v>42901</v>
      </c>
      <c r="B890" s="53">
        <v>9008</v>
      </c>
      <c r="C890" s="52">
        <v>3.0252662005548112</v>
      </c>
      <c r="D890" s="53">
        <v>3.95</v>
      </c>
      <c r="E890" s="53">
        <v>0.71</v>
      </c>
      <c r="F890" s="53">
        <v>0.9</v>
      </c>
      <c r="G890" s="55">
        <v>1631.1083114005401</v>
      </c>
    </row>
    <row r="891" spans="1:7" x14ac:dyDescent="0.2">
      <c r="A891" s="54">
        <v>42901</v>
      </c>
      <c r="B891" s="53">
        <v>72374</v>
      </c>
      <c r="C891" s="52">
        <v>2.3071434540837128</v>
      </c>
      <c r="D891" s="53">
        <v>3.55</v>
      </c>
      <c r="E891" s="53">
        <v>0.33999999999999997</v>
      </c>
      <c r="F891" s="53">
        <v>0.54</v>
      </c>
      <c r="G891" s="55">
        <v>1335.5581510903514</v>
      </c>
    </row>
    <row r="892" spans="1:7" x14ac:dyDescent="0.2">
      <c r="A892" s="54">
        <v>42901</v>
      </c>
      <c r="B892" s="53">
        <v>11218</v>
      </c>
      <c r="C892" s="52">
        <v>4.4489986090770168</v>
      </c>
      <c r="D892" s="53">
        <v>4.47</v>
      </c>
      <c r="E892" s="53">
        <v>0.74</v>
      </c>
      <c r="F892" s="53">
        <v>0.94</v>
      </c>
      <c r="G892" s="55">
        <v>2356.3354846890611</v>
      </c>
    </row>
    <row r="893" spans="1:7" x14ac:dyDescent="0.2">
      <c r="A893" s="54">
        <v>42901</v>
      </c>
      <c r="B893" s="53">
        <v>676318</v>
      </c>
      <c r="C893" s="52">
        <v>3.0952802393903278</v>
      </c>
      <c r="D893" s="53">
        <v>3.94</v>
      </c>
      <c r="E893" s="53">
        <v>0.55999999999999994</v>
      </c>
      <c r="F893" s="53">
        <v>0.76</v>
      </c>
      <c r="G893" s="55">
        <v>1558.3372519029779</v>
      </c>
    </row>
    <row r="894" spans="1:7" x14ac:dyDescent="0.2">
      <c r="A894" s="54">
        <v>42901</v>
      </c>
      <c r="B894" s="53">
        <v>553743</v>
      </c>
      <c r="C894" s="52">
        <v>2.6145831779132633</v>
      </c>
      <c r="D894" s="53">
        <v>3.6</v>
      </c>
      <c r="E894" s="53">
        <v>0.35</v>
      </c>
      <c r="F894" s="53">
        <v>0.55000000000000004</v>
      </c>
      <c r="G894" s="55">
        <v>1530.7197080614872</v>
      </c>
    </row>
    <row r="895" spans="1:7" x14ac:dyDescent="0.2">
      <c r="A895" s="54">
        <v>42901</v>
      </c>
      <c r="B895" s="53">
        <v>563</v>
      </c>
      <c r="C895" s="52">
        <v>2.3243732841787597</v>
      </c>
      <c r="D895" s="53">
        <v>3.25</v>
      </c>
      <c r="E895" s="53">
        <v>0.35</v>
      </c>
      <c r="F895" s="53">
        <v>0.55000000000000004</v>
      </c>
      <c r="G895" s="55">
        <v>1339.3008726800731</v>
      </c>
    </row>
    <row r="896" spans="1:7" x14ac:dyDescent="0.2">
      <c r="A896" s="54">
        <v>42901</v>
      </c>
      <c r="B896" s="53">
        <v>114162</v>
      </c>
      <c r="C896" s="52">
        <v>2.4142401643609022</v>
      </c>
      <c r="D896" s="53">
        <v>3.32</v>
      </c>
      <c r="E896" s="53">
        <v>0.32999999999999996</v>
      </c>
      <c r="F896" s="53">
        <v>0.53</v>
      </c>
      <c r="G896" s="55">
        <v>1351.7160803526599</v>
      </c>
    </row>
    <row r="897" spans="1:7" x14ac:dyDescent="0.2">
      <c r="A897" s="54">
        <v>42901</v>
      </c>
      <c r="B897" s="53">
        <v>1019220</v>
      </c>
      <c r="C897" s="52">
        <v>3.6281809714407109</v>
      </c>
      <c r="D897" s="53">
        <v>4</v>
      </c>
      <c r="E897" s="53">
        <v>0.69</v>
      </c>
      <c r="F897" s="53">
        <v>0.89</v>
      </c>
      <c r="G897" s="55">
        <v>2004.9090439996355</v>
      </c>
    </row>
    <row r="898" spans="1:7" x14ac:dyDescent="0.2">
      <c r="A898" s="54">
        <v>42902</v>
      </c>
      <c r="B898" s="53">
        <v>3592492</v>
      </c>
      <c r="C898" s="52">
        <v>3.6807312671147572</v>
      </c>
      <c r="D898" s="53">
        <v>4.03</v>
      </c>
      <c r="E898" s="53">
        <v>0.7</v>
      </c>
      <c r="F898" s="53">
        <v>0.9</v>
      </c>
      <c r="G898" s="55">
        <v>2063.5417045095382</v>
      </c>
    </row>
    <row r="899" spans="1:7" x14ac:dyDescent="0.2">
      <c r="A899" s="54">
        <v>42902</v>
      </c>
      <c r="B899" s="53">
        <v>55442</v>
      </c>
      <c r="C899" s="52">
        <v>2.9463771682060771</v>
      </c>
      <c r="D899" s="53">
        <v>3.83</v>
      </c>
      <c r="E899" s="53">
        <v>0.71</v>
      </c>
      <c r="F899" s="53">
        <v>0.92</v>
      </c>
      <c r="G899" s="55">
        <v>1619.6770879730011</v>
      </c>
    </row>
    <row r="900" spans="1:7" x14ac:dyDescent="0.2">
      <c r="A900" s="54">
        <v>42902</v>
      </c>
      <c r="B900" s="53">
        <v>32748</v>
      </c>
      <c r="C900" s="52">
        <v>4.5512628299332931</v>
      </c>
      <c r="D900" s="53">
        <v>4.57</v>
      </c>
      <c r="E900" s="53">
        <v>0.69</v>
      </c>
      <c r="F900" s="53">
        <v>0.89</v>
      </c>
      <c r="G900" s="55">
        <v>2039.2154281242524</v>
      </c>
    </row>
    <row r="901" spans="1:7" x14ac:dyDescent="0.2">
      <c r="A901" s="54">
        <v>42905</v>
      </c>
      <c r="B901" s="53">
        <v>100099</v>
      </c>
      <c r="C901" s="52">
        <v>2.4069997111187158</v>
      </c>
      <c r="D901" s="53">
        <v>3.45</v>
      </c>
      <c r="E901" s="53">
        <v>0.54999999999999993</v>
      </c>
      <c r="F901" s="53">
        <v>0.73</v>
      </c>
      <c r="G901" s="55">
        <v>1373.615868641994</v>
      </c>
    </row>
    <row r="902" spans="1:7" x14ac:dyDescent="0.2">
      <c r="A902" s="54">
        <v>42906</v>
      </c>
      <c r="B902" s="53">
        <v>90</v>
      </c>
      <c r="C902" s="52">
        <v>3.3411130610710336</v>
      </c>
      <c r="D902" s="53">
        <v>3.84</v>
      </c>
      <c r="E902" s="53">
        <v>0.69</v>
      </c>
      <c r="F902" s="53">
        <v>0.87</v>
      </c>
      <c r="G902" s="55">
        <v>1861.1403436845285</v>
      </c>
    </row>
    <row r="903" spans="1:7" x14ac:dyDescent="0.2">
      <c r="A903" s="54">
        <v>42906</v>
      </c>
      <c r="B903" s="53">
        <v>75323</v>
      </c>
      <c r="C903" s="52">
        <v>2.9203805310762845</v>
      </c>
      <c r="D903" s="53">
        <v>3.78</v>
      </c>
      <c r="E903" s="53">
        <v>0.71</v>
      </c>
      <c r="F903" s="53">
        <v>0.91</v>
      </c>
      <c r="G903" s="55">
        <v>1626.1518304262204</v>
      </c>
    </row>
    <row r="904" spans="1:7" x14ac:dyDescent="0.2">
      <c r="A904" s="54">
        <v>42907</v>
      </c>
      <c r="B904" s="53">
        <v>1492618</v>
      </c>
      <c r="C904" s="52">
        <v>2.4234643641305933</v>
      </c>
      <c r="D904" s="53">
        <v>3.65</v>
      </c>
      <c r="E904" s="53">
        <v>0.54999999999999993</v>
      </c>
      <c r="F904" s="53">
        <v>0.72</v>
      </c>
      <c r="G904" s="55">
        <v>1380.5127010484582</v>
      </c>
    </row>
    <row r="905" spans="1:7" x14ac:dyDescent="0.2">
      <c r="A905" s="54">
        <v>42907</v>
      </c>
      <c r="B905" s="53">
        <v>4052</v>
      </c>
      <c r="C905" s="52">
        <v>3.3453798601254272</v>
      </c>
      <c r="D905" s="53">
        <v>3.87</v>
      </c>
      <c r="E905" s="53">
        <v>0.72</v>
      </c>
      <c r="F905" s="53">
        <v>0.9</v>
      </c>
      <c r="G905" s="55">
        <v>1866.2241396587715</v>
      </c>
    </row>
    <row r="906" spans="1:7" x14ac:dyDescent="0.2">
      <c r="A906" s="54">
        <v>42908</v>
      </c>
      <c r="B906" s="53">
        <v>4529346</v>
      </c>
      <c r="C906" s="52">
        <v>2.0029796174911705</v>
      </c>
      <c r="D906" s="53">
        <v>3.45</v>
      </c>
      <c r="E906" s="53">
        <v>0.33999999999999997</v>
      </c>
      <c r="F906" s="53">
        <v>0.54</v>
      </c>
      <c r="G906" s="55">
        <v>1140.8111485316565</v>
      </c>
    </row>
    <row r="907" spans="1:7" x14ac:dyDescent="0.2">
      <c r="A907" s="54">
        <v>42909</v>
      </c>
      <c r="B907" s="53">
        <v>4179849</v>
      </c>
      <c r="C907" s="52">
        <v>3.9195032887047083</v>
      </c>
      <c r="D907" s="53">
        <v>4.55</v>
      </c>
      <c r="E907" s="53">
        <v>0.71</v>
      </c>
      <c r="F907" s="53">
        <v>0.91</v>
      </c>
      <c r="G907" s="55">
        <v>2138.7626218914447</v>
      </c>
    </row>
    <row r="908" spans="1:7" x14ac:dyDescent="0.2">
      <c r="A908" s="54">
        <v>42910</v>
      </c>
      <c r="B908" s="53">
        <v>2602726</v>
      </c>
      <c r="C908" s="52">
        <v>2.131396210360311</v>
      </c>
      <c r="D908" s="53">
        <v>3.99</v>
      </c>
      <c r="E908" s="53">
        <v>0.54999999999999993</v>
      </c>
      <c r="F908" s="53">
        <v>0.7</v>
      </c>
      <c r="G908" s="55">
        <v>1174.928944005733</v>
      </c>
    </row>
    <row r="909" spans="1:7" x14ac:dyDescent="0.2">
      <c r="A909" s="54">
        <v>42911</v>
      </c>
      <c r="B909" s="53">
        <v>18074</v>
      </c>
      <c r="C909" s="52">
        <v>2.6696791175568992</v>
      </c>
      <c r="D909" s="53">
        <v>3.65</v>
      </c>
      <c r="E909" s="53">
        <v>0.56999999999999995</v>
      </c>
      <c r="F909" s="53">
        <v>0.79</v>
      </c>
      <c r="G909" s="55">
        <v>1570.9216053598814</v>
      </c>
    </row>
    <row r="910" spans="1:7" x14ac:dyDescent="0.2">
      <c r="A910" s="54">
        <v>42911</v>
      </c>
      <c r="B910" s="53">
        <v>397480</v>
      </c>
      <c r="C910" s="52">
        <v>2.8316488443497292</v>
      </c>
      <c r="D910" s="53">
        <v>3.87</v>
      </c>
      <c r="E910" s="53">
        <v>0.32999999999999996</v>
      </c>
      <c r="F910" s="53">
        <v>0.54</v>
      </c>
      <c r="G910" s="55">
        <v>1608.3887857083666</v>
      </c>
    </row>
    <row r="911" spans="1:7" x14ac:dyDescent="0.2">
      <c r="A911" s="54">
        <v>42912</v>
      </c>
      <c r="B911" s="53">
        <v>74814</v>
      </c>
      <c r="C911" s="52">
        <v>2.1870444643539058</v>
      </c>
      <c r="D911" s="53">
        <v>3.38</v>
      </c>
      <c r="E911" s="53">
        <v>0.33999999999999997</v>
      </c>
      <c r="F911" s="53">
        <v>0.54</v>
      </c>
      <c r="G911" s="55">
        <v>1338.1075210015028</v>
      </c>
    </row>
    <row r="912" spans="1:7" x14ac:dyDescent="0.2">
      <c r="A912" s="54">
        <v>42913</v>
      </c>
      <c r="B912" s="53">
        <v>134179</v>
      </c>
      <c r="C912" s="52">
        <v>3.1606364386156778</v>
      </c>
      <c r="D912" s="53">
        <v>3.87</v>
      </c>
      <c r="E912" s="53">
        <v>0.32999999999999996</v>
      </c>
      <c r="F912" s="53">
        <v>0.53</v>
      </c>
      <c r="G912" s="55">
        <v>1820.2947601533781</v>
      </c>
    </row>
    <row r="913" spans="1:7" x14ac:dyDescent="0.2">
      <c r="A913" s="54">
        <v>42913</v>
      </c>
      <c r="B913" s="53">
        <v>3408861</v>
      </c>
      <c r="C913" s="52">
        <v>3.0362933244539949</v>
      </c>
      <c r="D913" s="53">
        <v>3.4</v>
      </c>
      <c r="E913" s="53">
        <v>0.69</v>
      </c>
      <c r="F913" s="53">
        <v>0.79</v>
      </c>
      <c r="G913" s="55">
        <v>1671.8480494464209</v>
      </c>
    </row>
    <row r="914" spans="1:7" x14ac:dyDescent="0.2">
      <c r="A914" s="54">
        <v>42915</v>
      </c>
      <c r="B914" s="53">
        <v>1421</v>
      </c>
      <c r="C914" s="52">
        <v>3.3705289773483131</v>
      </c>
      <c r="D914" s="53">
        <v>4.03</v>
      </c>
      <c r="E914" s="53">
        <v>0.57999999999999996</v>
      </c>
      <c r="F914" s="53">
        <v>0.78</v>
      </c>
      <c r="G914" s="55">
        <v>1885.5577890656932</v>
      </c>
    </row>
    <row r="915" spans="1:7" x14ac:dyDescent="0.2">
      <c r="A915" s="54">
        <v>42915</v>
      </c>
      <c r="B915" s="53">
        <v>1020231</v>
      </c>
      <c r="C915" s="52">
        <v>3.4341759254464166</v>
      </c>
      <c r="D915" s="53">
        <v>4.3600000000000003</v>
      </c>
      <c r="E915" s="53">
        <v>0.61</v>
      </c>
      <c r="F915" s="53">
        <v>0.82</v>
      </c>
      <c r="G915" s="55">
        <v>1839.0963079123278</v>
      </c>
    </row>
    <row r="916" spans="1:7" x14ac:dyDescent="0.2">
      <c r="A916" s="54">
        <v>42915</v>
      </c>
      <c r="B916" s="53">
        <v>187496</v>
      </c>
      <c r="C916" s="52">
        <v>2.551392599590308</v>
      </c>
      <c r="D916" s="53">
        <v>3.51</v>
      </c>
      <c r="E916" s="53">
        <v>0.33999999999999997</v>
      </c>
      <c r="F916" s="53">
        <v>0.53</v>
      </c>
      <c r="G916" s="55">
        <v>1545.8013576087908</v>
      </c>
    </row>
    <row r="917" spans="1:7" x14ac:dyDescent="0.2">
      <c r="A917" s="54">
        <v>42916</v>
      </c>
      <c r="B917" s="53">
        <v>2277322</v>
      </c>
      <c r="C917" s="52">
        <v>2.1930315047966586</v>
      </c>
      <c r="D917" s="53">
        <v>3.45</v>
      </c>
      <c r="E917" s="53">
        <v>0.36</v>
      </c>
      <c r="F917" s="53">
        <v>0.56000000000000005</v>
      </c>
      <c r="G917" s="55">
        <v>1333.2585727457831</v>
      </c>
    </row>
    <row r="918" spans="1:7" x14ac:dyDescent="0.2">
      <c r="A918" s="54">
        <v>42916</v>
      </c>
      <c r="B918" s="53">
        <v>90705</v>
      </c>
      <c r="C918" s="52">
        <v>2.5856997492900242</v>
      </c>
      <c r="D918" s="53">
        <v>3.72</v>
      </c>
      <c r="E918" s="53">
        <v>0.56999999999999995</v>
      </c>
      <c r="F918" s="53">
        <v>0.77</v>
      </c>
      <c r="G918" s="55">
        <v>1432.7728308478495</v>
      </c>
    </row>
    <row r="919" spans="1:7" x14ac:dyDescent="0.2">
      <c r="A919" s="54">
        <v>42916</v>
      </c>
      <c r="B919" s="53">
        <v>33803</v>
      </c>
      <c r="C919" s="52">
        <v>3.0639027201280613</v>
      </c>
      <c r="D919" s="53">
        <v>3.4</v>
      </c>
      <c r="E919" s="53">
        <v>0.33999999999999997</v>
      </c>
      <c r="F919" s="53">
        <v>0.56000000000000005</v>
      </c>
      <c r="G919" s="55">
        <v>1814.4430524330896</v>
      </c>
    </row>
    <row r="920" spans="1:7" x14ac:dyDescent="0.2">
      <c r="A920" s="54">
        <v>42918</v>
      </c>
      <c r="B920" s="53">
        <v>74808</v>
      </c>
      <c r="C920" s="52">
        <v>3.2318418581699673</v>
      </c>
      <c r="D920" s="53">
        <v>3.86</v>
      </c>
      <c r="E920" s="53">
        <v>0.32999999999999996</v>
      </c>
      <c r="F920" s="53">
        <v>0.54</v>
      </c>
      <c r="G920" s="55">
        <v>1713.0976919565053</v>
      </c>
    </row>
    <row r="921" spans="1:7" x14ac:dyDescent="0.2">
      <c r="A921" s="54">
        <v>42919</v>
      </c>
      <c r="B921" s="53">
        <v>838324</v>
      </c>
      <c r="C921" s="52">
        <v>2.367226692321784</v>
      </c>
      <c r="D921" s="53">
        <v>3.44</v>
      </c>
      <c r="E921" s="53">
        <v>0.33999999999999997</v>
      </c>
      <c r="F921" s="53">
        <v>0.55000000000000004</v>
      </c>
      <c r="G921" s="55">
        <v>1391.138145989511</v>
      </c>
    </row>
    <row r="922" spans="1:7" x14ac:dyDescent="0.2">
      <c r="A922" s="54">
        <v>42919</v>
      </c>
      <c r="B922" s="53">
        <v>6746295</v>
      </c>
      <c r="D922" s="53">
        <v>3.88</v>
      </c>
      <c r="E922" s="53"/>
      <c r="F922" s="53">
        <v>0.36</v>
      </c>
      <c r="G922" s="55"/>
    </row>
    <row r="923" spans="1:7" x14ac:dyDescent="0.2">
      <c r="A923" s="54">
        <v>42920</v>
      </c>
      <c r="B923" s="53">
        <v>3755124</v>
      </c>
      <c r="C923" s="52">
        <v>2.9333758632628255</v>
      </c>
      <c r="D923" s="53">
        <v>3.4</v>
      </c>
      <c r="E923" s="53">
        <v>0.72</v>
      </c>
      <c r="F923" s="53">
        <v>0.92</v>
      </c>
      <c r="G923" s="55">
        <v>1672.1969956932105</v>
      </c>
    </row>
    <row r="924" spans="1:7" x14ac:dyDescent="0.2">
      <c r="A924" s="54">
        <v>42920</v>
      </c>
      <c r="B924" s="53">
        <v>3739420</v>
      </c>
      <c r="C924" s="52">
        <v>3.289294567217921</v>
      </c>
      <c r="D924" s="53">
        <v>3.3</v>
      </c>
      <c r="E924" s="53">
        <v>0.28999999999999998</v>
      </c>
      <c r="F924" s="53">
        <v>0.49</v>
      </c>
      <c r="G924" s="55">
        <v>1045.3348025506502</v>
      </c>
    </row>
    <row r="925" spans="1:7" x14ac:dyDescent="0.2">
      <c r="A925" s="54">
        <v>42921</v>
      </c>
      <c r="B925" s="53">
        <v>5259980</v>
      </c>
      <c r="C925" s="52">
        <v>2.3837433953583314</v>
      </c>
      <c r="D925" s="53">
        <v>3.4</v>
      </c>
      <c r="E925" s="53">
        <v>0.32999999999999996</v>
      </c>
      <c r="F925" s="53">
        <v>0.54</v>
      </c>
      <c r="G925" s="55">
        <v>1398.4217893884272</v>
      </c>
    </row>
    <row r="926" spans="1:7" x14ac:dyDescent="0.2">
      <c r="A926" s="54">
        <v>42922</v>
      </c>
      <c r="B926" s="53">
        <v>7974728</v>
      </c>
      <c r="D926" s="53">
        <v>3.5</v>
      </c>
      <c r="E926" s="53"/>
      <c r="F926" s="53">
        <v>0.33</v>
      </c>
      <c r="G926" s="55"/>
    </row>
    <row r="927" spans="1:7" x14ac:dyDescent="0.2">
      <c r="A927" s="54">
        <v>42923</v>
      </c>
      <c r="B927" s="53">
        <v>3934817</v>
      </c>
      <c r="C927" s="52">
        <v>2.1098735999491582</v>
      </c>
      <c r="D927" s="53">
        <v>3.3</v>
      </c>
      <c r="E927" s="53">
        <v>0.54999999999999993</v>
      </c>
      <c r="F927" s="53">
        <v>0.66</v>
      </c>
      <c r="G927" s="55">
        <v>1200.3809807202633</v>
      </c>
    </row>
    <row r="928" spans="1:7" x14ac:dyDescent="0.2">
      <c r="A928" s="54">
        <v>42924</v>
      </c>
      <c r="B928" s="53">
        <v>116010</v>
      </c>
      <c r="C928" s="52">
        <v>2.4866387133168435</v>
      </c>
      <c r="D928" s="53">
        <v>3.26</v>
      </c>
      <c r="E928" s="53">
        <v>0.57999999999999996</v>
      </c>
      <c r="F928" s="53">
        <v>0.75</v>
      </c>
      <c r="G928" s="55">
        <v>1435.3714537196588</v>
      </c>
    </row>
    <row r="929" spans="1:7" x14ac:dyDescent="0.2">
      <c r="A929" s="54">
        <v>42924</v>
      </c>
      <c r="B929" s="53">
        <v>788367</v>
      </c>
      <c r="C929" s="52">
        <v>2.536921624520784</v>
      </c>
      <c r="D929" s="53">
        <v>3.4</v>
      </c>
      <c r="E929" s="53">
        <v>0.71</v>
      </c>
      <c r="F929" s="53">
        <v>0.92</v>
      </c>
      <c r="G929" s="55">
        <v>1448.3857879123211</v>
      </c>
    </row>
    <row r="930" spans="1:7" x14ac:dyDescent="0.2">
      <c r="A930" s="54">
        <v>42924</v>
      </c>
      <c r="B930" s="53">
        <v>92764</v>
      </c>
      <c r="C930" s="52">
        <v>3.391332533094801</v>
      </c>
      <c r="D930" s="53">
        <v>4.25</v>
      </c>
      <c r="E930" s="53">
        <v>0.72</v>
      </c>
      <c r="F930" s="53">
        <v>0.92</v>
      </c>
      <c r="G930" s="55">
        <v>1934.0642527485786</v>
      </c>
    </row>
    <row r="931" spans="1:7" x14ac:dyDescent="0.2">
      <c r="A931" s="54">
        <v>42924</v>
      </c>
      <c r="B931" s="53">
        <v>151051</v>
      </c>
      <c r="C931" s="52">
        <v>2.9348434497763196</v>
      </c>
      <c r="D931" s="53">
        <v>3.83</v>
      </c>
      <c r="E931" s="53">
        <v>0.71</v>
      </c>
      <c r="F931" s="53">
        <v>0.91</v>
      </c>
      <c r="G931" s="55">
        <v>1684.2850078711153</v>
      </c>
    </row>
    <row r="932" spans="1:7" x14ac:dyDescent="0.2">
      <c r="A932" s="54">
        <v>42924</v>
      </c>
      <c r="B932" s="53">
        <v>7174393</v>
      </c>
      <c r="D932" s="53">
        <v>4</v>
      </c>
      <c r="E932" s="53"/>
      <c r="F932" s="53">
        <v>0.48</v>
      </c>
      <c r="G932" s="55"/>
    </row>
    <row r="933" spans="1:7" x14ac:dyDescent="0.2">
      <c r="A933" s="54">
        <v>42924</v>
      </c>
      <c r="B933" s="53">
        <v>8141488</v>
      </c>
      <c r="D933" s="53">
        <v>3.23</v>
      </c>
      <c r="E933" s="53"/>
      <c r="F933" s="53">
        <v>0.34</v>
      </c>
      <c r="G933" s="55"/>
    </row>
    <row r="934" spans="1:7" x14ac:dyDescent="0.2">
      <c r="A934" s="54">
        <v>42925</v>
      </c>
      <c r="B934" s="53">
        <v>3639056</v>
      </c>
      <c r="C934" s="52">
        <v>2.5849947458669269</v>
      </c>
      <c r="D934" s="53">
        <v>3.75</v>
      </c>
      <c r="E934" s="53">
        <v>0.32999999999999996</v>
      </c>
      <c r="F934" s="53">
        <v>0.53</v>
      </c>
      <c r="G934" s="55">
        <v>1593.9315731818626</v>
      </c>
    </row>
    <row r="935" spans="1:7" x14ac:dyDescent="0.2">
      <c r="A935" s="54">
        <v>42925</v>
      </c>
      <c r="B935" s="53">
        <v>3358218</v>
      </c>
      <c r="C935" s="52">
        <v>2.7808664593865231</v>
      </c>
      <c r="D935" s="53">
        <v>3.42</v>
      </c>
      <c r="E935" s="53">
        <v>0.61</v>
      </c>
      <c r="F935" s="53">
        <v>0.82</v>
      </c>
      <c r="G935" s="55">
        <v>1657.8876746184678</v>
      </c>
    </row>
    <row r="936" spans="1:7" x14ac:dyDescent="0.2">
      <c r="A936" s="54">
        <v>42925</v>
      </c>
      <c r="B936" s="53">
        <v>36713</v>
      </c>
      <c r="C936" s="52">
        <v>2.7778301719054044</v>
      </c>
      <c r="D936" s="53">
        <v>3.1</v>
      </c>
      <c r="E936" s="53">
        <v>0.56999999999999995</v>
      </c>
      <c r="F936" s="53">
        <v>0.77</v>
      </c>
      <c r="G936" s="55">
        <v>1653.0372726191079</v>
      </c>
    </row>
    <row r="937" spans="1:7" x14ac:dyDescent="0.2">
      <c r="A937" s="54">
        <v>42925</v>
      </c>
      <c r="B937" s="53">
        <v>8073714</v>
      </c>
      <c r="D937" s="53">
        <v>3.62</v>
      </c>
      <c r="E937" s="53"/>
      <c r="F937" s="53">
        <v>0.35</v>
      </c>
      <c r="G937" s="55"/>
    </row>
    <row r="938" spans="1:7" x14ac:dyDescent="0.2">
      <c r="A938" s="54">
        <v>42925</v>
      </c>
      <c r="B938" s="53">
        <v>8037435</v>
      </c>
      <c r="D938" s="53">
        <v>3.87</v>
      </c>
      <c r="E938" s="53"/>
      <c r="F938" s="53">
        <v>0.46</v>
      </c>
      <c r="G938" s="55"/>
    </row>
    <row r="939" spans="1:7" x14ac:dyDescent="0.2">
      <c r="A939" s="54">
        <v>42925</v>
      </c>
      <c r="B939" s="53">
        <v>1865835</v>
      </c>
      <c r="C939" s="52">
        <v>2.2961231388867231</v>
      </c>
      <c r="D939" s="53">
        <v>3.23</v>
      </c>
      <c r="E939" s="53">
        <v>0.7</v>
      </c>
      <c r="F939" s="53">
        <v>0.88</v>
      </c>
      <c r="G939" s="55">
        <v>1395.6786909781054</v>
      </c>
    </row>
    <row r="940" spans="1:7" x14ac:dyDescent="0.2">
      <c r="A940" s="54">
        <v>42925</v>
      </c>
      <c r="B940" s="53">
        <v>16710</v>
      </c>
      <c r="D940" s="53">
        <v>3.79</v>
      </c>
      <c r="E940" s="53"/>
      <c r="F940" s="53">
        <v>0.36</v>
      </c>
      <c r="G940" s="55"/>
    </row>
    <row r="941" spans="1:7" x14ac:dyDescent="0.2">
      <c r="A941" s="54">
        <v>42926</v>
      </c>
      <c r="B941" s="53">
        <v>8306370</v>
      </c>
      <c r="D941" s="53">
        <v>3.7</v>
      </c>
      <c r="E941" s="53"/>
      <c r="F941" s="53">
        <v>0.44</v>
      </c>
      <c r="G941" s="55"/>
    </row>
    <row r="942" spans="1:7" x14ac:dyDescent="0.2">
      <c r="A942" s="54">
        <v>42926</v>
      </c>
      <c r="B942" s="53">
        <v>7561851</v>
      </c>
      <c r="D942" s="53">
        <v>3.75</v>
      </c>
      <c r="E942" s="53"/>
      <c r="F942" s="53">
        <v>0.46</v>
      </c>
      <c r="G942" s="55"/>
    </row>
    <row r="943" spans="1:7" x14ac:dyDescent="0.2">
      <c r="A943" s="54">
        <v>42926</v>
      </c>
      <c r="B943" s="53">
        <v>35064</v>
      </c>
      <c r="C943" s="52">
        <v>2.1491618041388021</v>
      </c>
      <c r="D943" s="53">
        <v>3.8</v>
      </c>
      <c r="E943" s="53">
        <v>0.33999999999999997</v>
      </c>
      <c r="F943" s="53">
        <v>0.56000000000000005</v>
      </c>
      <c r="G943" s="55">
        <v>1352.3882383138791</v>
      </c>
    </row>
    <row r="944" spans="1:7" x14ac:dyDescent="0.2">
      <c r="A944" s="54">
        <v>42927</v>
      </c>
      <c r="B944" s="53">
        <v>153442</v>
      </c>
      <c r="C944" s="52">
        <v>3.0240854352054352</v>
      </c>
      <c r="D944" s="53">
        <v>3.95</v>
      </c>
      <c r="E944" s="53">
        <v>0.71</v>
      </c>
      <c r="F944" s="53">
        <v>0.88</v>
      </c>
      <c r="G944" s="55">
        <v>1714.2858923567644</v>
      </c>
    </row>
    <row r="945" spans="1:7" x14ac:dyDescent="0.2">
      <c r="A945" s="54">
        <v>42927</v>
      </c>
      <c r="B945" s="53">
        <v>8110777</v>
      </c>
      <c r="D945" s="53">
        <v>4.0999999999999996</v>
      </c>
      <c r="E945" s="53"/>
      <c r="F945" s="53">
        <v>0.46</v>
      </c>
      <c r="G945" s="55"/>
    </row>
    <row r="946" spans="1:7" x14ac:dyDescent="0.2">
      <c r="A946" s="54">
        <v>42928</v>
      </c>
      <c r="B946" s="53">
        <v>4126493</v>
      </c>
      <c r="D946" s="53">
        <v>3.84</v>
      </c>
      <c r="E946" s="53"/>
      <c r="F946" s="53">
        <v>0.47</v>
      </c>
      <c r="G946" s="55"/>
    </row>
    <row r="947" spans="1:7" x14ac:dyDescent="0.2">
      <c r="A947" s="54">
        <v>42929</v>
      </c>
      <c r="B947" s="53">
        <v>3584014</v>
      </c>
      <c r="C947" s="52">
        <v>2.6358295304452115</v>
      </c>
      <c r="D947" s="53">
        <v>3.37</v>
      </c>
      <c r="E947" s="53">
        <v>0.35</v>
      </c>
      <c r="F947" s="53">
        <v>0.56000000000000005</v>
      </c>
      <c r="G947" s="55">
        <v>999.57776086299327</v>
      </c>
    </row>
    <row r="948" spans="1:7" x14ac:dyDescent="0.2">
      <c r="A948" s="54">
        <v>42929</v>
      </c>
      <c r="B948" s="53">
        <v>10639</v>
      </c>
      <c r="C948" s="52">
        <v>2.8967602451428789</v>
      </c>
      <c r="D948" s="53">
        <v>3.78</v>
      </c>
      <c r="E948" s="53">
        <v>0.67999999999999994</v>
      </c>
      <c r="F948" s="53">
        <v>0.88</v>
      </c>
      <c r="G948" s="55">
        <v>1695.2596723590921</v>
      </c>
    </row>
    <row r="949" spans="1:7" x14ac:dyDescent="0.2">
      <c r="A949" s="54">
        <v>42930</v>
      </c>
      <c r="B949" s="53">
        <v>7740874</v>
      </c>
      <c r="D949" s="53">
        <v>3.75</v>
      </c>
      <c r="E949" s="53"/>
      <c r="F949" s="53">
        <v>0.35</v>
      </c>
      <c r="G949" s="55"/>
    </row>
    <row r="950" spans="1:7" x14ac:dyDescent="0.2">
      <c r="A950" s="54">
        <v>42930</v>
      </c>
      <c r="B950" s="53">
        <v>883653</v>
      </c>
      <c r="C950" s="52">
        <v>3.1870151920593721</v>
      </c>
      <c r="D950" s="53">
        <v>3.8</v>
      </c>
      <c r="E950" s="53">
        <v>0.59</v>
      </c>
      <c r="F950" s="53">
        <v>0.76</v>
      </c>
      <c r="G950" s="55">
        <v>1908.1873329281289</v>
      </c>
    </row>
    <row r="951" spans="1:7" x14ac:dyDescent="0.2">
      <c r="A951" s="54">
        <v>42930</v>
      </c>
      <c r="B951" s="53">
        <v>7202094</v>
      </c>
      <c r="C951" s="52">
        <v>3.45503574123628</v>
      </c>
      <c r="D951" s="53">
        <v>3.76</v>
      </c>
      <c r="E951" s="53">
        <v>0.38</v>
      </c>
      <c r="F951" s="53">
        <v>0.57999999999999996</v>
      </c>
      <c r="G951" s="55">
        <v>790.48544025027309</v>
      </c>
    </row>
    <row r="952" spans="1:7" x14ac:dyDescent="0.2">
      <c r="A952" s="54">
        <v>42931</v>
      </c>
      <c r="B952" s="53">
        <v>280331</v>
      </c>
      <c r="C952" s="52">
        <v>2.3768686913885384</v>
      </c>
      <c r="D952" s="53">
        <v>3.83</v>
      </c>
      <c r="E952" s="53">
        <v>0.32999999999999996</v>
      </c>
      <c r="F952" s="53">
        <v>0.56999999999999995</v>
      </c>
      <c r="G952" s="55">
        <v>1422.0303220580888</v>
      </c>
    </row>
    <row r="953" spans="1:7" x14ac:dyDescent="0.2">
      <c r="A953" s="54">
        <v>42931</v>
      </c>
      <c r="B953" s="53">
        <v>7762599</v>
      </c>
      <c r="D953" s="53">
        <v>3.86</v>
      </c>
      <c r="E953" s="53"/>
      <c r="F953" s="53">
        <v>0.35</v>
      </c>
      <c r="G953" s="55"/>
    </row>
    <row r="954" spans="1:7" x14ac:dyDescent="0.2">
      <c r="A954" s="54">
        <v>42931</v>
      </c>
      <c r="B954" s="53">
        <v>853</v>
      </c>
      <c r="C954" s="52">
        <v>2.9022729548036761</v>
      </c>
      <c r="D954" s="53">
        <v>3.55</v>
      </c>
      <c r="E954" s="53">
        <v>0.67999999999999994</v>
      </c>
      <c r="F954" s="53">
        <v>0.86</v>
      </c>
      <c r="G954" s="55">
        <v>1702.6433046489249</v>
      </c>
    </row>
    <row r="955" spans="1:7" x14ac:dyDescent="0.2">
      <c r="A955" s="54">
        <v>42933</v>
      </c>
      <c r="B955" s="53">
        <v>1610398</v>
      </c>
      <c r="C955" s="52">
        <v>4.441523604481814</v>
      </c>
      <c r="D955" s="53">
        <v>4.5999999999999996</v>
      </c>
      <c r="E955" s="53">
        <v>0.91</v>
      </c>
      <c r="F955" s="53">
        <v>0.95</v>
      </c>
      <c r="G955" s="55">
        <v>2040.0596247490646</v>
      </c>
    </row>
    <row r="956" spans="1:7" x14ac:dyDescent="0.2">
      <c r="A956" s="54">
        <v>42933</v>
      </c>
      <c r="B956" s="53">
        <v>3493125</v>
      </c>
      <c r="D956" s="53">
        <v>3.35</v>
      </c>
      <c r="E956" s="53"/>
      <c r="F956" s="53">
        <v>0.34</v>
      </c>
      <c r="G956" s="55"/>
    </row>
    <row r="957" spans="1:7" x14ac:dyDescent="0.2">
      <c r="A957" s="54">
        <v>42934</v>
      </c>
      <c r="B957" s="53">
        <v>37287</v>
      </c>
      <c r="C957" s="52">
        <v>3.5464316462060474</v>
      </c>
      <c r="D957" s="53">
        <v>3.82</v>
      </c>
      <c r="E957" s="53">
        <v>0.57999999999999996</v>
      </c>
      <c r="F957" s="53">
        <v>0.77</v>
      </c>
      <c r="G957" s="55">
        <v>2133.4673185904362</v>
      </c>
    </row>
    <row r="958" spans="1:7" x14ac:dyDescent="0.2">
      <c r="A958" s="54">
        <v>42935</v>
      </c>
      <c r="B958" s="53">
        <v>32863</v>
      </c>
      <c r="C958" s="52">
        <v>2.8772348292627195</v>
      </c>
      <c r="D958" s="53">
        <v>3.39</v>
      </c>
      <c r="E958" s="53">
        <v>0.28999999999999998</v>
      </c>
      <c r="F958" s="53">
        <v>0.48</v>
      </c>
      <c r="G958" s="55">
        <v>985.03666714812618</v>
      </c>
    </row>
    <row r="959" spans="1:7" x14ac:dyDescent="0.2">
      <c r="A959" s="54">
        <v>42936</v>
      </c>
      <c r="B959" s="53">
        <v>223975</v>
      </c>
      <c r="C959" s="52">
        <v>2.928355148101137</v>
      </c>
      <c r="D959" s="53">
        <v>3.55</v>
      </c>
      <c r="E959" s="53">
        <v>0.7</v>
      </c>
      <c r="F959" s="53">
        <v>0.9</v>
      </c>
      <c r="G959" s="55">
        <v>1721.050702963659</v>
      </c>
    </row>
    <row r="960" spans="1:7" x14ac:dyDescent="0.2">
      <c r="A960" s="54">
        <v>42936</v>
      </c>
      <c r="B960" s="53">
        <v>2805103</v>
      </c>
      <c r="C960" s="52">
        <v>2.1369796378238513</v>
      </c>
      <c r="D960" s="53">
        <v>3.48</v>
      </c>
      <c r="E960" s="53">
        <v>0.33999999999999997</v>
      </c>
      <c r="F960" s="53">
        <v>0.53</v>
      </c>
      <c r="G960" s="55">
        <v>1370.5389663002099</v>
      </c>
    </row>
    <row r="961" spans="1:7" x14ac:dyDescent="0.2">
      <c r="A961" s="54">
        <v>42937</v>
      </c>
      <c r="B961" s="53">
        <v>8439</v>
      </c>
      <c r="C961" s="52">
        <v>2.4336967598124564</v>
      </c>
      <c r="D961" s="53">
        <v>3.27</v>
      </c>
      <c r="E961" s="53">
        <v>0.57999999999999996</v>
      </c>
      <c r="F961" s="53">
        <v>0.75</v>
      </c>
      <c r="G961" s="55">
        <v>1461.1124502517689</v>
      </c>
    </row>
    <row r="962" spans="1:7" x14ac:dyDescent="0.2">
      <c r="A962" s="54">
        <v>42937</v>
      </c>
      <c r="B962" s="53">
        <v>3857865</v>
      </c>
      <c r="D962" s="53">
        <v>3.7</v>
      </c>
      <c r="E962" s="53"/>
      <c r="F962" s="53">
        <v>0.45</v>
      </c>
      <c r="G962" s="55"/>
    </row>
    <row r="963" spans="1:7" x14ac:dyDescent="0.2">
      <c r="A963" s="54">
        <v>42939</v>
      </c>
      <c r="B963" s="53">
        <v>3393571</v>
      </c>
      <c r="C963" s="52">
        <v>2.1624265640944578</v>
      </c>
      <c r="D963" s="53">
        <v>3.45</v>
      </c>
      <c r="E963" s="53">
        <v>0.35</v>
      </c>
      <c r="F963" s="53">
        <v>0.55000000000000004</v>
      </c>
      <c r="G963" s="55">
        <v>1395.0454095251196</v>
      </c>
    </row>
    <row r="964" spans="1:7" x14ac:dyDescent="0.2">
      <c r="A964" s="54">
        <v>42940</v>
      </c>
      <c r="B964" s="53">
        <v>4361562</v>
      </c>
      <c r="C964" s="52">
        <v>2.6555736257357458</v>
      </c>
      <c r="D964" s="53">
        <v>3.6</v>
      </c>
      <c r="E964" s="53">
        <v>0.35</v>
      </c>
      <c r="F964" s="53">
        <v>0.55000000000000004</v>
      </c>
      <c r="G964" s="55">
        <v>1665.5139189134607</v>
      </c>
    </row>
    <row r="965" spans="1:7" x14ac:dyDescent="0.2">
      <c r="A965" s="54">
        <v>42940</v>
      </c>
      <c r="B965" s="53">
        <v>1319020</v>
      </c>
      <c r="C965" s="52">
        <v>2.5605138295039258</v>
      </c>
      <c r="D965" s="53">
        <v>3.59</v>
      </c>
      <c r="E965" s="53">
        <v>0.71</v>
      </c>
      <c r="F965" s="53">
        <v>0.91</v>
      </c>
      <c r="G965" s="55">
        <v>1496.3596763876528</v>
      </c>
    </row>
    <row r="966" spans="1:7" x14ac:dyDescent="0.2">
      <c r="A966" s="54">
        <v>42940</v>
      </c>
      <c r="B966" s="53">
        <v>6315662</v>
      </c>
      <c r="D966" s="53">
        <v>3.75</v>
      </c>
      <c r="E966" s="53"/>
      <c r="F966" s="53">
        <v>0.45</v>
      </c>
      <c r="G966" s="55"/>
    </row>
    <row r="967" spans="1:7" x14ac:dyDescent="0.2">
      <c r="A967" s="54">
        <v>42940</v>
      </c>
      <c r="B967" s="53">
        <v>16130</v>
      </c>
      <c r="D967" s="53">
        <v>3.9</v>
      </c>
      <c r="E967" s="53"/>
      <c r="F967" s="53">
        <v>0.46</v>
      </c>
      <c r="G967" s="55"/>
    </row>
    <row r="968" spans="1:7" x14ac:dyDescent="0.2">
      <c r="A968" s="54">
        <v>42941</v>
      </c>
      <c r="B968" s="53">
        <v>2161</v>
      </c>
      <c r="C968" s="52">
        <v>2.2658868423417022</v>
      </c>
      <c r="D968" s="53">
        <v>3.05</v>
      </c>
      <c r="E968" s="53">
        <v>0.35</v>
      </c>
      <c r="F968" s="53">
        <v>0.56000000000000005</v>
      </c>
      <c r="G968" s="55">
        <v>1429.5654239364655</v>
      </c>
    </row>
    <row r="969" spans="1:7" x14ac:dyDescent="0.2">
      <c r="A969" s="54">
        <v>42941</v>
      </c>
      <c r="B969" s="53">
        <v>7605241</v>
      </c>
      <c r="D969" s="53">
        <v>3.77</v>
      </c>
      <c r="E969" s="53"/>
      <c r="F969" s="53">
        <v>0.44</v>
      </c>
      <c r="G969" s="55"/>
    </row>
    <row r="970" spans="1:7" x14ac:dyDescent="0.2">
      <c r="A970" s="54">
        <v>42941</v>
      </c>
      <c r="B970" s="53">
        <v>4830640</v>
      </c>
      <c r="C970" s="52">
        <v>4.0513913188186459</v>
      </c>
      <c r="D970" s="53">
        <v>4.45</v>
      </c>
      <c r="E970" s="53">
        <v>0.7</v>
      </c>
      <c r="F970" s="53">
        <v>0.94</v>
      </c>
      <c r="G970" s="55">
        <v>2316.6370146916943</v>
      </c>
    </row>
    <row r="971" spans="1:7" x14ac:dyDescent="0.2">
      <c r="A971" s="54">
        <v>42941</v>
      </c>
      <c r="B971" s="53">
        <v>3912</v>
      </c>
      <c r="C971" s="52">
        <v>3.6685803643943848</v>
      </c>
      <c r="D971" s="53">
        <v>3.75</v>
      </c>
      <c r="E971" s="53">
        <v>0.45999999999999996</v>
      </c>
      <c r="F971" s="53">
        <v>0.66</v>
      </c>
      <c r="G971" s="55">
        <v>1259.4239254456636</v>
      </c>
    </row>
    <row r="972" spans="1:7" x14ac:dyDescent="0.2">
      <c r="A972" s="54">
        <v>42941</v>
      </c>
      <c r="B972" s="53">
        <v>290</v>
      </c>
      <c r="C972" s="52">
        <v>1.9835390515416611</v>
      </c>
      <c r="D972" s="53">
        <v>2.2999999999999998</v>
      </c>
      <c r="E972" s="53">
        <v>0.32999999999999996</v>
      </c>
      <c r="F972" s="53">
        <v>0.53</v>
      </c>
      <c r="G972" s="55">
        <v>1208.6376672438632</v>
      </c>
    </row>
    <row r="973" spans="1:7" x14ac:dyDescent="0.2">
      <c r="A973" s="54">
        <v>42941</v>
      </c>
      <c r="B973" s="53">
        <v>4418</v>
      </c>
      <c r="C973" s="52">
        <v>2.8847639470936124</v>
      </c>
      <c r="D973" s="53">
        <v>3.7</v>
      </c>
      <c r="E973" s="53">
        <v>0.72</v>
      </c>
      <c r="F973" s="53">
        <v>0.9</v>
      </c>
      <c r="G973" s="55">
        <v>1726.3659010435688</v>
      </c>
    </row>
    <row r="974" spans="1:7" x14ac:dyDescent="0.2">
      <c r="A974" s="54">
        <v>42941</v>
      </c>
      <c r="B974" s="53">
        <v>8017330</v>
      </c>
      <c r="D974" s="53">
        <v>3.7</v>
      </c>
      <c r="E974" s="53"/>
      <c r="F974" s="53">
        <v>0.45</v>
      </c>
      <c r="G974" s="55"/>
    </row>
    <row r="975" spans="1:7" x14ac:dyDescent="0.2">
      <c r="A975" s="54">
        <v>42941</v>
      </c>
      <c r="B975" s="53">
        <v>8212243</v>
      </c>
      <c r="D975" s="53">
        <v>3.75</v>
      </c>
      <c r="E975" s="53"/>
      <c r="F975" s="53">
        <v>0.33</v>
      </c>
      <c r="G975" s="55"/>
    </row>
    <row r="976" spans="1:7" x14ac:dyDescent="0.2">
      <c r="A976" s="54">
        <v>42942</v>
      </c>
      <c r="B976" s="53">
        <v>57333</v>
      </c>
      <c r="C976" s="52">
        <v>3.0423096449662173</v>
      </c>
      <c r="D976" s="53">
        <v>3.42</v>
      </c>
      <c r="E976" s="53">
        <v>0.71</v>
      </c>
      <c r="F976" s="53">
        <v>0.92</v>
      </c>
      <c r="G976" s="55">
        <v>1764.7445022552754</v>
      </c>
    </row>
    <row r="977" spans="1:7" x14ac:dyDescent="0.2">
      <c r="A977" s="54">
        <v>42942</v>
      </c>
      <c r="B977" s="53">
        <v>355</v>
      </c>
      <c r="C977" s="52">
        <v>3.3043157019947316</v>
      </c>
      <c r="D977" s="53">
        <v>3.77</v>
      </c>
      <c r="E977" s="53">
        <v>0.71</v>
      </c>
      <c r="F977" s="53">
        <v>0.85</v>
      </c>
      <c r="G977" s="55">
        <v>1979.9311921200851</v>
      </c>
    </row>
    <row r="978" spans="1:7" x14ac:dyDescent="0.2">
      <c r="A978" s="61">
        <v>42943</v>
      </c>
      <c r="B978" s="62">
        <v>7546813</v>
      </c>
      <c r="C978" s="63"/>
      <c r="D978" s="62">
        <v>3.9</v>
      </c>
      <c r="E978" s="62"/>
      <c r="F978" s="62">
        <v>0.45</v>
      </c>
    </row>
    <row r="979" spans="1:7" x14ac:dyDescent="0.2">
      <c r="A979" s="61">
        <v>42943</v>
      </c>
      <c r="B979" s="62">
        <v>6967036</v>
      </c>
      <c r="C979" s="63"/>
      <c r="D979" s="62">
        <v>3.87</v>
      </c>
      <c r="E979" s="62"/>
      <c r="F979" s="62">
        <v>0.45</v>
      </c>
    </row>
    <row r="980" spans="1:7" x14ac:dyDescent="0.2">
      <c r="A980" s="54">
        <v>42943</v>
      </c>
      <c r="B980" s="53">
        <v>5915398</v>
      </c>
      <c r="C980" s="52">
        <v>3.2765145778032778</v>
      </c>
      <c r="D980" s="53">
        <v>3.85</v>
      </c>
      <c r="E980" s="53">
        <v>0.59</v>
      </c>
      <c r="F980" s="53">
        <v>0.8</v>
      </c>
      <c r="G980" s="53">
        <v>1830.688570002751</v>
      </c>
    </row>
    <row r="981" spans="1:7" x14ac:dyDescent="0.2">
      <c r="A981" s="54">
        <v>42948</v>
      </c>
      <c r="B981" s="53">
        <v>357311</v>
      </c>
      <c r="C981" s="52">
        <v>2.5919738837934734</v>
      </c>
      <c r="D981" s="53">
        <v>3.15</v>
      </c>
      <c r="E981" s="53">
        <v>0.32999999999999996</v>
      </c>
      <c r="F981" s="53">
        <v>0.47</v>
      </c>
      <c r="G981" s="53">
        <v>1666.7125573413073</v>
      </c>
    </row>
    <row r="982" spans="1:7" x14ac:dyDescent="0.2">
      <c r="A982" s="54">
        <v>42949</v>
      </c>
      <c r="B982" s="53">
        <v>7409765</v>
      </c>
      <c r="C982" s="52">
        <v>3.8567497004142868</v>
      </c>
      <c r="D982" s="53">
        <v>3.95</v>
      </c>
      <c r="E982" s="53">
        <v>0.4</v>
      </c>
      <c r="F982" s="53">
        <v>0.6</v>
      </c>
      <c r="G982" s="53">
        <v>879.219367680201</v>
      </c>
    </row>
    <row r="983" spans="1:7" x14ac:dyDescent="0.2">
      <c r="A983" s="54">
        <v>42949</v>
      </c>
      <c r="B983" s="53">
        <v>4871622</v>
      </c>
      <c r="C983" s="52">
        <v>1.9791499174987011</v>
      </c>
      <c r="D983" s="53">
        <v>3</v>
      </c>
      <c r="E983" s="53">
        <v>0.32999999999999996</v>
      </c>
      <c r="F983" s="53">
        <v>0.54</v>
      </c>
      <c r="G983" s="53">
        <v>1227.925027776223</v>
      </c>
    </row>
    <row r="984" spans="1:7" x14ac:dyDescent="0.2">
      <c r="A984" s="54">
        <v>42950</v>
      </c>
      <c r="B984" s="53">
        <v>5313</v>
      </c>
      <c r="C984" s="52">
        <v>2.9921368213357722</v>
      </c>
      <c r="D984" s="53">
        <v>3.45</v>
      </c>
      <c r="E984" s="53">
        <v>0.33999999999999997</v>
      </c>
      <c r="F984" s="53">
        <v>0.54</v>
      </c>
      <c r="G984" s="53">
        <v>1900.0641725666171</v>
      </c>
    </row>
    <row r="985" spans="1:7" x14ac:dyDescent="0.2">
      <c r="A985" s="54">
        <v>42951</v>
      </c>
      <c r="B985" s="53">
        <v>604041</v>
      </c>
      <c r="C985" s="52">
        <v>3.3345973997875071</v>
      </c>
      <c r="D985" s="53">
        <v>3.95</v>
      </c>
      <c r="E985" s="53">
        <v>0.3</v>
      </c>
      <c r="F985" s="53">
        <v>0.55000000000000004</v>
      </c>
      <c r="G985" s="53">
        <v>1451.6355611485526</v>
      </c>
    </row>
    <row r="986" spans="1:7" x14ac:dyDescent="0.2">
      <c r="A986" s="54">
        <v>42954</v>
      </c>
      <c r="B986" s="53">
        <v>425830</v>
      </c>
      <c r="C986" s="52">
        <v>2.4463861749268458</v>
      </c>
      <c r="D986" s="53">
        <v>3.3</v>
      </c>
      <c r="E986" s="53">
        <v>0.56999999999999995</v>
      </c>
      <c r="F986" s="53">
        <v>0.73</v>
      </c>
      <c r="G986" s="53">
        <v>1504.8364017604447</v>
      </c>
    </row>
    <row r="987" spans="1:7" x14ac:dyDescent="0.2">
      <c r="A987" s="54">
        <v>42955</v>
      </c>
      <c r="B987" s="53">
        <v>92985</v>
      </c>
      <c r="C987" s="52">
        <v>2.7525968221577091</v>
      </c>
      <c r="D987" s="53">
        <v>3.5</v>
      </c>
      <c r="E987" s="53">
        <v>0.57999999999999996</v>
      </c>
      <c r="F987" s="53">
        <v>0.75</v>
      </c>
      <c r="G987" s="53">
        <v>1738.873861543371</v>
      </c>
    </row>
    <row r="988" spans="1:7" x14ac:dyDescent="0.2">
      <c r="A988" s="54">
        <v>42955</v>
      </c>
      <c r="B988" s="53">
        <v>6375637</v>
      </c>
      <c r="C988" s="52">
        <v>2.6856349138039204</v>
      </c>
      <c r="D988" s="53">
        <v>3.5</v>
      </c>
      <c r="E988" s="53">
        <v>0.36</v>
      </c>
      <c r="F988" s="53">
        <v>0.56000000000000005</v>
      </c>
      <c r="G988" s="53">
        <v>1712.8729238225746</v>
      </c>
    </row>
    <row r="989" spans="1:7" x14ac:dyDescent="0.2">
      <c r="A989" s="54">
        <v>42955</v>
      </c>
      <c r="B989" s="53">
        <v>1919872</v>
      </c>
      <c r="C989" s="52">
        <v>2.9009681202078554</v>
      </c>
      <c r="D989" s="53">
        <v>3.7</v>
      </c>
      <c r="E989" s="53">
        <v>0.71</v>
      </c>
      <c r="F989" s="53">
        <v>0.91</v>
      </c>
      <c r="G989" s="53">
        <v>1775.9347279203935</v>
      </c>
    </row>
    <row r="990" spans="1:7" x14ac:dyDescent="0.2">
      <c r="A990" s="54">
        <v>42956</v>
      </c>
      <c r="B990" s="53">
        <v>63513</v>
      </c>
      <c r="C990" s="52">
        <v>2.1149441073184376</v>
      </c>
      <c r="D990" s="53">
        <v>3.45</v>
      </c>
      <c r="E990" s="53">
        <v>0.7</v>
      </c>
      <c r="F990" s="53">
        <v>0.9</v>
      </c>
      <c r="G990" s="53">
        <v>1281.1892025564018</v>
      </c>
    </row>
    <row r="991" spans="1:7" x14ac:dyDescent="0.2">
      <c r="A991" s="54">
        <v>42956</v>
      </c>
      <c r="B991" s="53">
        <v>10189</v>
      </c>
      <c r="C991" s="52">
        <v>3.1791053156389153</v>
      </c>
      <c r="D991" s="53">
        <v>3.52</v>
      </c>
      <c r="E991" s="53">
        <v>0.71</v>
      </c>
      <c r="F991" s="53">
        <v>0.91</v>
      </c>
      <c r="G991" s="53">
        <v>1997.1448049054402</v>
      </c>
    </row>
    <row r="992" spans="1:7" x14ac:dyDescent="0.2">
      <c r="A992" s="54">
        <v>42957</v>
      </c>
      <c r="B992" s="53">
        <v>8274500</v>
      </c>
      <c r="D992" s="53">
        <v>3.8</v>
      </c>
      <c r="E992" s="53"/>
      <c r="F992" s="53">
        <v>0.43</v>
      </c>
      <c r="G992" s="53"/>
    </row>
    <row r="993" spans="1:7" x14ac:dyDescent="0.2">
      <c r="A993" s="54">
        <v>42957</v>
      </c>
      <c r="B993" s="53">
        <v>3369245</v>
      </c>
      <c r="C993" s="52">
        <v>3.6088134395650395</v>
      </c>
      <c r="D993" s="53">
        <v>3.75</v>
      </c>
      <c r="E993" s="53">
        <v>0.38</v>
      </c>
      <c r="F993" s="53">
        <v>0.59</v>
      </c>
      <c r="G993" s="53">
        <v>940.7009257975144</v>
      </c>
    </row>
    <row r="994" spans="1:7" x14ac:dyDescent="0.2">
      <c r="A994" s="54">
        <v>42958</v>
      </c>
      <c r="B994" s="53">
        <v>4038362</v>
      </c>
      <c r="C994" s="52">
        <v>2.1378556050550794</v>
      </c>
      <c r="D994" s="53">
        <v>3.3</v>
      </c>
      <c r="E994" s="53">
        <v>0.33999999999999997</v>
      </c>
      <c r="F994" s="53">
        <v>0.5</v>
      </c>
      <c r="G994" s="53">
        <v>1428.1201317925681</v>
      </c>
    </row>
    <row r="995" spans="1:7" x14ac:dyDescent="0.2">
      <c r="A995" s="54">
        <v>42958</v>
      </c>
      <c r="B995" s="53">
        <v>8410429</v>
      </c>
      <c r="D995" s="53">
        <v>4.3</v>
      </c>
      <c r="E995" s="53"/>
      <c r="F995" s="53">
        <v>0.47</v>
      </c>
      <c r="G995" s="53"/>
    </row>
    <row r="996" spans="1:7" x14ac:dyDescent="0.2">
      <c r="A996" s="54">
        <v>42959</v>
      </c>
      <c r="B996" s="53">
        <v>474</v>
      </c>
      <c r="C996" s="52">
        <v>2.0224552819332695</v>
      </c>
      <c r="D996" s="53">
        <v>3.23</v>
      </c>
      <c r="E996" s="53">
        <v>0.57999999999999996</v>
      </c>
      <c r="F996" s="53">
        <v>0.78</v>
      </c>
      <c r="G996" s="53">
        <v>1263.9223816558631</v>
      </c>
    </row>
    <row r="997" spans="1:7" x14ac:dyDescent="0.2">
      <c r="A997" s="54">
        <v>42959</v>
      </c>
      <c r="B997" s="53">
        <v>9777</v>
      </c>
      <c r="C997" s="52">
        <v>2.7634148069297764</v>
      </c>
      <c r="D997" s="53">
        <v>3.43</v>
      </c>
      <c r="E997" s="53">
        <v>0.57999999999999996</v>
      </c>
      <c r="F997" s="53">
        <v>0.76</v>
      </c>
      <c r="G997" s="53">
        <v>1753.0252144812237</v>
      </c>
    </row>
    <row r="998" spans="1:7" x14ac:dyDescent="0.2">
      <c r="A998" s="54">
        <v>42959</v>
      </c>
      <c r="B998" s="53">
        <v>4324246</v>
      </c>
      <c r="C998" s="52">
        <v>2.7462580699362205</v>
      </c>
      <c r="D998" s="53">
        <v>3.88</v>
      </c>
      <c r="E998" s="53">
        <v>0.55999999999999994</v>
      </c>
      <c r="F998" s="53">
        <v>0.74</v>
      </c>
      <c r="G998" s="53">
        <v>1749.6788118404468</v>
      </c>
    </row>
    <row r="999" spans="1:7" x14ac:dyDescent="0.2">
      <c r="A999" s="54">
        <v>42959</v>
      </c>
      <c r="B999" s="53">
        <v>712947</v>
      </c>
      <c r="C999" s="52">
        <v>2.7562797319967753</v>
      </c>
      <c r="D999" s="53">
        <v>4.3499999999999996</v>
      </c>
      <c r="E999" s="53">
        <v>0.56999999999999995</v>
      </c>
      <c r="F999" s="53">
        <v>0.77</v>
      </c>
      <c r="G999" s="53">
        <v>1751.8034454152707</v>
      </c>
    </row>
    <row r="1000" spans="1:7" x14ac:dyDescent="0.2">
      <c r="A1000" s="54">
        <v>42959</v>
      </c>
      <c r="B1000" s="53">
        <v>222126</v>
      </c>
      <c r="C1000" s="52">
        <v>2.7834298551026677</v>
      </c>
      <c r="D1000" s="53">
        <v>4.2</v>
      </c>
      <c r="E1000" s="53">
        <v>0.56999999999999995</v>
      </c>
      <c r="F1000" s="53">
        <v>0.77</v>
      </c>
      <c r="G1000" s="53">
        <v>1757.4199647613398</v>
      </c>
    </row>
    <row r="1001" spans="1:7" x14ac:dyDescent="0.2">
      <c r="A1001" s="54">
        <v>42959</v>
      </c>
      <c r="B1001" s="53">
        <v>240229</v>
      </c>
      <c r="C1001" s="52">
        <v>2.7907621569838885</v>
      </c>
      <c r="D1001" s="53">
        <v>3.64</v>
      </c>
      <c r="E1001" s="53">
        <v>0.57999999999999996</v>
      </c>
      <c r="F1001" s="53">
        <v>0.75</v>
      </c>
      <c r="G1001" s="53">
        <v>1758.6417966084407</v>
      </c>
    </row>
    <row r="1002" spans="1:7" x14ac:dyDescent="0.2">
      <c r="A1002" s="54">
        <v>42959</v>
      </c>
      <c r="B1002" s="53">
        <v>361</v>
      </c>
      <c r="C1002" s="52">
        <v>2.8996168766310695</v>
      </c>
      <c r="D1002" s="53">
        <v>3.7</v>
      </c>
      <c r="E1002" s="53">
        <v>0.69</v>
      </c>
      <c r="F1002" s="53">
        <v>0.88</v>
      </c>
      <c r="G1002" s="53">
        <v>1786.2794420471025</v>
      </c>
    </row>
    <row r="1003" spans="1:7" x14ac:dyDescent="0.2">
      <c r="A1003" s="54">
        <v>42959</v>
      </c>
      <c r="B1003" s="53">
        <v>10069</v>
      </c>
      <c r="C1003" s="52">
        <v>2.7622824349763793</v>
      </c>
      <c r="D1003" s="53">
        <v>3.85</v>
      </c>
      <c r="E1003" s="53">
        <v>0.6</v>
      </c>
      <c r="F1003" s="53">
        <v>0.8</v>
      </c>
      <c r="G1003" s="53">
        <v>1749.8435219434737</v>
      </c>
    </row>
    <row r="1004" spans="1:7" x14ac:dyDescent="0.2">
      <c r="A1004" s="54">
        <v>42960</v>
      </c>
      <c r="B1004" s="53">
        <v>8491</v>
      </c>
      <c r="C1004" s="52">
        <v>2.8844467254398496</v>
      </c>
      <c r="D1004" s="53">
        <v>3.68</v>
      </c>
      <c r="E1004" s="53">
        <v>0.69</v>
      </c>
      <c r="F1004" s="53">
        <v>0.89</v>
      </c>
      <c r="G1004" s="53">
        <v>1785.4149636424695</v>
      </c>
    </row>
    <row r="1005" spans="1:7" x14ac:dyDescent="0.2">
      <c r="A1005" s="54">
        <v>42960</v>
      </c>
      <c r="B1005" s="53">
        <v>45</v>
      </c>
      <c r="C1005" s="52">
        <v>3.2907804547807613</v>
      </c>
      <c r="D1005" s="53">
        <v>4.4000000000000004</v>
      </c>
      <c r="E1005" s="53">
        <v>0.69</v>
      </c>
      <c r="F1005" s="53">
        <v>0.89</v>
      </c>
      <c r="G1005" s="53">
        <v>2040.9272973524976</v>
      </c>
    </row>
    <row r="1006" spans="1:7" x14ac:dyDescent="0.2">
      <c r="A1006" s="54">
        <v>42960</v>
      </c>
      <c r="B1006" s="53">
        <v>923022</v>
      </c>
      <c r="C1006" s="52">
        <v>3.3013062707061205</v>
      </c>
      <c r="D1006" s="53">
        <v>3.66</v>
      </c>
      <c r="E1006" s="53">
        <v>0.7</v>
      </c>
      <c r="F1006" s="53">
        <v>0.9</v>
      </c>
      <c r="G1006" s="53">
        <v>2043.2997624107741</v>
      </c>
    </row>
    <row r="1007" spans="1:7" x14ac:dyDescent="0.2">
      <c r="A1007" s="54">
        <v>42960</v>
      </c>
      <c r="B1007" s="53">
        <v>645681</v>
      </c>
      <c r="C1007" s="52">
        <v>3.3023117658064125</v>
      </c>
      <c r="D1007" s="53">
        <v>3.77</v>
      </c>
      <c r="E1007" s="53">
        <v>0.7</v>
      </c>
      <c r="F1007" s="53">
        <v>0.9</v>
      </c>
      <c r="G1007" s="53">
        <v>2043.7368735402499</v>
      </c>
    </row>
    <row r="1008" spans="1:7" x14ac:dyDescent="0.2">
      <c r="A1008" s="54">
        <v>42960</v>
      </c>
      <c r="B1008" s="53">
        <v>10944</v>
      </c>
      <c r="C1008" s="52">
        <v>2.9008693457342249</v>
      </c>
      <c r="D1008" s="53">
        <v>3.88</v>
      </c>
      <c r="E1008" s="53">
        <v>0.7</v>
      </c>
      <c r="F1008" s="53">
        <v>0.89</v>
      </c>
      <c r="G1008" s="53">
        <v>1789.3493985171144</v>
      </c>
    </row>
    <row r="1009" spans="1:7" x14ac:dyDescent="0.2">
      <c r="A1009" s="54">
        <v>42960</v>
      </c>
      <c r="B1009" s="53">
        <v>2611</v>
      </c>
      <c r="C1009" s="52">
        <v>2.8987141215198617</v>
      </c>
      <c r="D1009" s="53">
        <v>3.9</v>
      </c>
      <c r="E1009" s="53">
        <v>0.69</v>
      </c>
      <c r="F1009" s="53">
        <v>0.88</v>
      </c>
      <c r="G1009" s="53">
        <v>1788.9658003924596</v>
      </c>
    </row>
    <row r="1010" spans="1:7" x14ac:dyDescent="0.2">
      <c r="A1010" s="54">
        <v>42960</v>
      </c>
      <c r="B1010" s="53">
        <v>3211132</v>
      </c>
      <c r="C1010" s="52">
        <v>2.8966367730900182</v>
      </c>
      <c r="D1010" s="53">
        <v>3.51</v>
      </c>
      <c r="E1010" s="53">
        <v>0.69</v>
      </c>
      <c r="F1010" s="53">
        <v>0.88</v>
      </c>
      <c r="G1010" s="53">
        <v>1788.6224079460569</v>
      </c>
    </row>
    <row r="1011" spans="1:7" x14ac:dyDescent="0.2">
      <c r="A1011" s="54">
        <v>42960</v>
      </c>
      <c r="B1011" s="53">
        <v>2689</v>
      </c>
      <c r="C1011" s="52">
        <v>3.3005495128041447</v>
      </c>
      <c r="D1011" s="53">
        <v>3.95</v>
      </c>
      <c r="E1011" s="53">
        <v>0.69</v>
      </c>
      <c r="F1011" s="53">
        <v>0.89</v>
      </c>
      <c r="G1011" s="53">
        <v>2043.0677441617263</v>
      </c>
    </row>
    <row r="1012" spans="1:7" x14ac:dyDescent="0.2">
      <c r="A1012" s="54">
        <v>42960</v>
      </c>
      <c r="B1012" s="53">
        <v>6239020</v>
      </c>
      <c r="C1012" s="52">
        <v>3.9567497626177168</v>
      </c>
      <c r="D1012" s="53">
        <v>4.5999999999999996</v>
      </c>
      <c r="E1012" s="53">
        <v>0.37</v>
      </c>
      <c r="F1012" s="53">
        <v>0.62</v>
      </c>
      <c r="G1012" s="53">
        <v>886.02688223094287</v>
      </c>
    </row>
    <row r="1013" spans="1:7" x14ac:dyDescent="0.2">
      <c r="A1013" s="54">
        <v>42960</v>
      </c>
      <c r="B1013" s="53">
        <v>13507</v>
      </c>
      <c r="C1013" s="52">
        <v>2.8919533109562616</v>
      </c>
      <c r="D1013" s="53">
        <v>4.0999999999999996</v>
      </c>
      <c r="E1013" s="53">
        <v>0.69</v>
      </c>
      <c r="F1013" s="53">
        <v>0.89</v>
      </c>
      <c r="G1013" s="53">
        <v>1787.2034605802478</v>
      </c>
    </row>
    <row r="1014" spans="1:7" x14ac:dyDescent="0.2">
      <c r="A1014" s="54">
        <v>42961</v>
      </c>
      <c r="B1014" s="53">
        <v>1197039</v>
      </c>
      <c r="C1014" s="52">
        <v>2.1458974552831491</v>
      </c>
      <c r="D1014" s="53">
        <v>3.3</v>
      </c>
      <c r="E1014" s="53">
        <v>0.32999999999999996</v>
      </c>
      <c r="F1014" s="53">
        <v>0.54</v>
      </c>
      <c r="G1014" s="53">
        <v>1442.3064552781723</v>
      </c>
    </row>
    <row r="1015" spans="1:7" x14ac:dyDescent="0.2">
      <c r="A1015" s="54">
        <v>42962</v>
      </c>
      <c r="B1015" s="53">
        <v>19372</v>
      </c>
      <c r="C1015" s="52">
        <v>3.3014889232659232</v>
      </c>
      <c r="D1015" s="53">
        <v>3.9</v>
      </c>
      <c r="E1015" s="53">
        <v>0.71</v>
      </c>
      <c r="F1015" s="53">
        <v>0.91</v>
      </c>
      <c r="G1015" s="53">
        <v>2049.7048618922599</v>
      </c>
    </row>
    <row r="1016" spans="1:7" x14ac:dyDescent="0.2">
      <c r="A1016" s="54">
        <v>42962</v>
      </c>
      <c r="B1016" s="53">
        <v>3398673</v>
      </c>
      <c r="C1016" s="52">
        <v>2.8994976928019667</v>
      </c>
      <c r="D1016" s="53">
        <v>3.72</v>
      </c>
      <c r="E1016" s="53">
        <v>0.71</v>
      </c>
      <c r="F1016" s="53">
        <v>0.91</v>
      </c>
      <c r="G1016" s="53">
        <v>1794.8370380283075</v>
      </c>
    </row>
    <row r="1017" spans="1:7" x14ac:dyDescent="0.2">
      <c r="A1017" s="54">
        <v>42962</v>
      </c>
      <c r="B1017" s="53">
        <v>2339</v>
      </c>
      <c r="C1017" s="52">
        <v>2.7884780188417437</v>
      </c>
      <c r="D1017" s="53">
        <v>3.6</v>
      </c>
      <c r="E1017" s="53">
        <v>0.56999999999999995</v>
      </c>
      <c r="F1017" s="53">
        <v>0.75</v>
      </c>
      <c r="G1017" s="53">
        <v>1767.8025061955</v>
      </c>
    </row>
    <row r="1018" spans="1:7" x14ac:dyDescent="0.2">
      <c r="A1018" s="54">
        <v>42962</v>
      </c>
      <c r="B1018" s="53">
        <v>67</v>
      </c>
      <c r="C1018" s="52">
        <v>3.297908145211097</v>
      </c>
      <c r="D1018" s="53">
        <v>3.85</v>
      </c>
      <c r="E1018" s="53">
        <v>0.69</v>
      </c>
      <c r="F1018" s="53">
        <v>0.89</v>
      </c>
      <c r="G1018" s="53">
        <v>2049.1001790579708</v>
      </c>
    </row>
    <row r="1019" spans="1:7" x14ac:dyDescent="0.2">
      <c r="A1019" s="54">
        <v>42962</v>
      </c>
      <c r="B1019" s="53">
        <v>17248</v>
      </c>
      <c r="C1019" s="52">
        <v>3.291645255727734</v>
      </c>
      <c r="D1019" s="53">
        <v>3.88</v>
      </c>
      <c r="E1019" s="53">
        <v>0.67999999999999994</v>
      </c>
      <c r="F1019" s="53">
        <v>0.88</v>
      </c>
      <c r="G1019" s="53">
        <v>2048.0448283807186</v>
      </c>
    </row>
    <row r="1020" spans="1:7" x14ac:dyDescent="0.2">
      <c r="A1020" s="54">
        <v>42962</v>
      </c>
      <c r="B1020" s="53">
        <v>17710</v>
      </c>
      <c r="C1020" s="52">
        <v>3.2984465393419318</v>
      </c>
      <c r="D1020" s="53">
        <v>3.86</v>
      </c>
      <c r="E1020" s="53">
        <v>0.7</v>
      </c>
      <c r="F1020" s="53">
        <v>0.9</v>
      </c>
      <c r="G1020" s="53">
        <v>2049.4056778100226</v>
      </c>
    </row>
    <row r="1021" spans="1:7" x14ac:dyDescent="0.2">
      <c r="A1021" s="54">
        <v>42962</v>
      </c>
      <c r="B1021" s="53">
        <v>685</v>
      </c>
      <c r="C1021" s="52">
        <v>3.3008082367970735</v>
      </c>
      <c r="D1021" s="53">
        <v>3.7</v>
      </c>
      <c r="E1021" s="53">
        <v>0.7</v>
      </c>
      <c r="F1021" s="53">
        <v>0.9</v>
      </c>
      <c r="G1021" s="53">
        <v>2049.8750382487428</v>
      </c>
    </row>
    <row r="1022" spans="1:7" x14ac:dyDescent="0.2">
      <c r="A1022" s="54">
        <v>42962</v>
      </c>
      <c r="B1022" s="53">
        <v>7128755</v>
      </c>
      <c r="C1022" s="52">
        <v>4.2814537201038858</v>
      </c>
      <c r="D1022" s="53">
        <v>4.5</v>
      </c>
      <c r="E1022" s="53">
        <v>0.76999999999999991</v>
      </c>
      <c r="F1022" s="53">
        <v>0.9</v>
      </c>
      <c r="G1022" s="53">
        <v>2256.0172888995062</v>
      </c>
    </row>
    <row r="1023" spans="1:7" x14ac:dyDescent="0.2">
      <c r="A1023" s="54">
        <v>42962</v>
      </c>
      <c r="B1023" s="53">
        <v>4472283</v>
      </c>
      <c r="C1023" s="52">
        <v>3.8045103477763265</v>
      </c>
      <c r="D1023" s="53">
        <v>3.85</v>
      </c>
      <c r="E1023" s="53">
        <v>0.54</v>
      </c>
      <c r="F1023" s="53">
        <v>0.65</v>
      </c>
      <c r="G1023" s="53">
        <v>2077.4494317710437</v>
      </c>
    </row>
    <row r="1024" spans="1:7" x14ac:dyDescent="0.2">
      <c r="A1024" s="54">
        <v>42962</v>
      </c>
      <c r="B1024" s="53">
        <v>6930020</v>
      </c>
      <c r="D1024" s="53">
        <v>3.68</v>
      </c>
      <c r="E1024" s="53"/>
      <c r="F1024" s="53">
        <v>0.44</v>
      </c>
      <c r="G1024" s="53"/>
    </row>
    <row r="1025" spans="1:7" x14ac:dyDescent="0.2">
      <c r="A1025" s="54">
        <v>42962</v>
      </c>
      <c r="B1025" s="53">
        <v>1238156</v>
      </c>
      <c r="C1025" s="52">
        <v>2.43668539902766</v>
      </c>
      <c r="D1025" s="53">
        <v>3.34</v>
      </c>
      <c r="E1025" s="53">
        <v>0.57999999999999996</v>
      </c>
      <c r="F1025" s="53">
        <v>0.76</v>
      </c>
      <c r="G1025" s="53">
        <v>1522.7297523599682</v>
      </c>
    </row>
    <row r="1026" spans="1:7" x14ac:dyDescent="0.2">
      <c r="A1026" s="54">
        <v>42962</v>
      </c>
      <c r="B1026" s="53">
        <v>7901617</v>
      </c>
      <c r="D1026" s="53">
        <v>3.9</v>
      </c>
      <c r="E1026" s="53"/>
      <c r="F1026" s="53">
        <v>0.48</v>
      </c>
      <c r="G1026" s="53"/>
    </row>
    <row r="1027" spans="1:7" x14ac:dyDescent="0.2">
      <c r="A1027" s="54">
        <v>42962</v>
      </c>
      <c r="B1027" s="53">
        <v>1705</v>
      </c>
      <c r="C1027" s="52">
        <v>2.8943990259799679</v>
      </c>
      <c r="D1027" s="53">
        <v>3.86</v>
      </c>
      <c r="E1027" s="53">
        <v>0.7</v>
      </c>
      <c r="F1027" s="53">
        <v>0.88</v>
      </c>
      <c r="G1027" s="53">
        <v>1793.5557652798677</v>
      </c>
    </row>
    <row r="1028" spans="1:7" x14ac:dyDescent="0.2">
      <c r="A1028" s="54">
        <v>42962</v>
      </c>
      <c r="B1028" s="53">
        <v>442</v>
      </c>
      <c r="C1028" s="52">
        <v>2.9411863046716187</v>
      </c>
      <c r="D1028" s="53">
        <v>3.67</v>
      </c>
      <c r="E1028" s="53">
        <v>0.7</v>
      </c>
      <c r="F1028" s="53">
        <v>0.9</v>
      </c>
      <c r="G1028" s="53">
        <v>1807.0876383879604</v>
      </c>
    </row>
    <row r="1029" spans="1:7" x14ac:dyDescent="0.2">
      <c r="A1029" s="54">
        <v>42964</v>
      </c>
      <c r="B1029" s="53">
        <v>2620427</v>
      </c>
      <c r="C1029" s="52">
        <v>2.2988003712902945</v>
      </c>
      <c r="D1029" s="53">
        <v>3.89</v>
      </c>
      <c r="E1029" s="53">
        <v>0.33999999999999997</v>
      </c>
      <c r="F1029" s="53">
        <v>0.55000000000000004</v>
      </c>
      <c r="G1029" s="53">
        <v>1487.8541830300765</v>
      </c>
    </row>
    <row r="1030" spans="1:7" x14ac:dyDescent="0.2">
      <c r="A1030" s="54">
        <v>42964</v>
      </c>
      <c r="B1030" s="53">
        <v>8192751</v>
      </c>
      <c r="D1030" s="53">
        <v>4.0999999999999996</v>
      </c>
      <c r="E1030" s="53"/>
      <c r="F1030" s="53">
        <v>0.48</v>
      </c>
      <c r="G1030" s="53"/>
    </row>
    <row r="1031" spans="1:7" x14ac:dyDescent="0.2">
      <c r="A1031" s="54">
        <v>42964</v>
      </c>
      <c r="B1031" s="53">
        <v>68962</v>
      </c>
      <c r="C1031" s="52">
        <v>2.1426559968107419</v>
      </c>
      <c r="D1031" s="53">
        <v>2.65</v>
      </c>
      <c r="E1031" s="53">
        <v>0.30999999999999994</v>
      </c>
      <c r="F1031" s="53">
        <v>0.52</v>
      </c>
      <c r="G1031" s="53">
        <v>1446.7956035587852</v>
      </c>
    </row>
    <row r="1032" spans="1:7" x14ac:dyDescent="0.2">
      <c r="A1032" s="54">
        <v>42964</v>
      </c>
      <c r="B1032" s="53">
        <v>126473</v>
      </c>
      <c r="C1032" s="52">
        <v>2.151500915235403</v>
      </c>
      <c r="D1032" s="53">
        <v>2.7</v>
      </c>
      <c r="E1032" s="53">
        <v>0.33999999999999997</v>
      </c>
      <c r="F1032" s="53">
        <v>0.54</v>
      </c>
      <c r="G1032" s="53">
        <v>1451.8836384052959</v>
      </c>
    </row>
    <row r="1033" spans="1:7" x14ac:dyDescent="0.2">
      <c r="A1033" s="54">
        <v>42964</v>
      </c>
      <c r="B1033" s="53">
        <v>50598</v>
      </c>
      <c r="C1033" s="52">
        <v>2.1506102857801941</v>
      </c>
      <c r="D1033" s="53">
        <v>3.38</v>
      </c>
      <c r="E1033" s="53">
        <v>0.32999999999999996</v>
      </c>
      <c r="F1033" s="53">
        <v>0.55000000000000004</v>
      </c>
      <c r="G1033" s="53">
        <v>1450.4827539669759</v>
      </c>
    </row>
    <row r="1034" spans="1:7" x14ac:dyDescent="0.2">
      <c r="A1034" s="54">
        <v>42965</v>
      </c>
      <c r="B1034" s="53">
        <v>5497952</v>
      </c>
      <c r="C1034" s="52">
        <v>2.6187673653144539</v>
      </c>
      <c r="D1034" s="53">
        <v>3.87</v>
      </c>
      <c r="E1034" s="53">
        <v>0.30999999999999994</v>
      </c>
      <c r="F1034" s="53">
        <v>0.52</v>
      </c>
      <c r="G1034" s="53">
        <v>1729.1111590392113</v>
      </c>
    </row>
    <row r="1035" spans="1:7" x14ac:dyDescent="0.2">
      <c r="A1035" s="54">
        <v>42965</v>
      </c>
      <c r="B1035" s="53">
        <v>4649599</v>
      </c>
      <c r="C1035" s="52">
        <v>3.0879966134319559</v>
      </c>
      <c r="D1035" s="53">
        <v>3.52</v>
      </c>
      <c r="E1035" s="53">
        <v>0.56999999999999995</v>
      </c>
      <c r="F1035" s="53">
        <v>0.76</v>
      </c>
      <c r="G1035" s="53">
        <v>1756.7016784852381</v>
      </c>
    </row>
    <row r="1036" spans="1:7" x14ac:dyDescent="0.2">
      <c r="A1036" s="54">
        <v>42965</v>
      </c>
      <c r="B1036" s="53">
        <v>19288</v>
      </c>
      <c r="C1036" s="52">
        <v>3.2527349538748189</v>
      </c>
      <c r="D1036" s="53">
        <v>3.82</v>
      </c>
      <c r="E1036" s="53">
        <v>0.3</v>
      </c>
      <c r="F1036" s="53">
        <v>0.51</v>
      </c>
      <c r="G1036" s="53">
        <v>1033.4934253682186</v>
      </c>
    </row>
    <row r="1037" spans="1:7" x14ac:dyDescent="0.2">
      <c r="A1037" s="54">
        <v>42965</v>
      </c>
      <c r="B1037" s="53">
        <v>116218</v>
      </c>
      <c r="C1037" s="52">
        <v>2.4862169460514427</v>
      </c>
      <c r="D1037" s="53">
        <v>3.27</v>
      </c>
      <c r="E1037" s="53">
        <v>0.32999999999999996</v>
      </c>
      <c r="F1037" s="53">
        <v>0.53</v>
      </c>
      <c r="G1037" s="53">
        <v>1321.884984003168</v>
      </c>
    </row>
    <row r="1038" spans="1:7" x14ac:dyDescent="0.2">
      <c r="A1038" s="54">
        <v>42966</v>
      </c>
      <c r="B1038" s="53">
        <v>2957197</v>
      </c>
      <c r="C1038" s="52">
        <v>4.885287236938062</v>
      </c>
      <c r="D1038" s="53">
        <v>4.9000000000000004</v>
      </c>
      <c r="E1038" s="53">
        <v>0.94</v>
      </c>
      <c r="F1038" s="53">
        <v>0.99</v>
      </c>
      <c r="G1038" s="53">
        <v>2420.4759509336423</v>
      </c>
    </row>
    <row r="1039" spans="1:7" x14ac:dyDescent="0.2">
      <c r="A1039" s="54">
        <v>42967</v>
      </c>
      <c r="B1039" s="53">
        <v>1576185</v>
      </c>
      <c r="C1039" s="52">
        <v>2.1138650478168506</v>
      </c>
      <c r="D1039" s="53">
        <v>2.6</v>
      </c>
      <c r="E1039" s="53">
        <v>0.7</v>
      </c>
      <c r="F1039" s="53">
        <v>0.89</v>
      </c>
      <c r="G1039" s="53">
        <v>1303.3941325674255</v>
      </c>
    </row>
    <row r="1040" spans="1:7" x14ac:dyDescent="0.2">
      <c r="A1040" s="54">
        <v>42967</v>
      </c>
      <c r="B1040" s="53">
        <v>3553308</v>
      </c>
      <c r="C1040" s="52">
        <v>2.9088259459303627</v>
      </c>
      <c r="D1040" s="53">
        <v>3.3</v>
      </c>
      <c r="E1040" s="53">
        <v>0.31999999999999995</v>
      </c>
      <c r="F1040" s="53">
        <v>0.52</v>
      </c>
      <c r="G1040" s="53">
        <v>1457.1801806234753</v>
      </c>
    </row>
    <row r="1041" spans="1:7" x14ac:dyDescent="0.2">
      <c r="A1041" s="54">
        <v>42967</v>
      </c>
      <c r="B1041" s="53">
        <v>150362</v>
      </c>
      <c r="C1041" s="52">
        <v>3.0283461928809117</v>
      </c>
      <c r="D1041" s="53">
        <v>3.8</v>
      </c>
      <c r="E1041" s="53">
        <v>0.33999999999999997</v>
      </c>
      <c r="F1041" s="53">
        <v>0.59</v>
      </c>
      <c r="G1041" s="53">
        <v>1976.6929385218605</v>
      </c>
    </row>
    <row r="1042" spans="1:7" x14ac:dyDescent="0.2">
      <c r="A1042" s="54">
        <v>42968</v>
      </c>
      <c r="B1042" s="53">
        <v>7817885</v>
      </c>
      <c r="D1042" s="53">
        <v>3.25</v>
      </c>
      <c r="E1042" s="53"/>
      <c r="F1042" s="53">
        <v>0.35</v>
      </c>
      <c r="G1042" s="53"/>
    </row>
    <row r="1043" spans="1:7" x14ac:dyDescent="0.2">
      <c r="A1043" s="54">
        <v>42969</v>
      </c>
      <c r="B1043" s="53">
        <v>1419</v>
      </c>
      <c r="C1043" s="52">
        <v>3.7036660293351762</v>
      </c>
      <c r="D1043" s="53">
        <v>3.8</v>
      </c>
      <c r="E1043" s="53">
        <v>0.39</v>
      </c>
      <c r="F1043" s="53">
        <v>0.57999999999999996</v>
      </c>
      <c r="G1043" s="53">
        <v>998.08849926464995</v>
      </c>
    </row>
    <row r="1044" spans="1:7" x14ac:dyDescent="0.2">
      <c r="A1044" s="54">
        <v>42970</v>
      </c>
      <c r="B1044" s="53">
        <v>176281</v>
      </c>
      <c r="C1044" s="52">
        <v>1.9613498954059787</v>
      </c>
      <c r="D1044" s="53">
        <v>3.42</v>
      </c>
      <c r="E1044" s="53">
        <v>0.32999999999999996</v>
      </c>
      <c r="F1044" s="53">
        <v>0.53</v>
      </c>
      <c r="G1044" s="53">
        <v>1265.039561620659</v>
      </c>
    </row>
    <row r="1045" spans="1:7" x14ac:dyDescent="0.2">
      <c r="A1045" s="54">
        <v>42970</v>
      </c>
      <c r="B1045" s="53">
        <v>2917030</v>
      </c>
      <c r="C1045" s="52">
        <v>3.3582861141262796</v>
      </c>
      <c r="D1045" s="53">
        <v>3.86</v>
      </c>
      <c r="E1045" s="53">
        <v>0.57999999999999996</v>
      </c>
      <c r="F1045" s="53">
        <v>0.74</v>
      </c>
      <c r="G1045" s="53">
        <v>1997.3371088264</v>
      </c>
    </row>
    <row r="1046" spans="1:7" x14ac:dyDescent="0.2">
      <c r="A1046" s="54">
        <v>42970</v>
      </c>
      <c r="B1046" s="53">
        <v>69552</v>
      </c>
      <c r="C1046" s="52">
        <v>2.7970270134796809</v>
      </c>
      <c r="D1046" s="53">
        <v>3.7</v>
      </c>
      <c r="E1046" s="53">
        <v>0.33999999999999997</v>
      </c>
      <c r="F1046" s="53">
        <v>0.54</v>
      </c>
      <c r="G1046" s="53">
        <v>1781.2076960004829</v>
      </c>
    </row>
    <row r="1047" spans="1:7" x14ac:dyDescent="0.2">
      <c r="A1047" s="54">
        <v>42971</v>
      </c>
      <c r="B1047" s="53">
        <v>32211</v>
      </c>
      <c r="C1047" s="52">
        <v>2.2281575612097151</v>
      </c>
      <c r="D1047" s="53">
        <v>3.54</v>
      </c>
      <c r="E1047" s="53">
        <v>0.33999999999999997</v>
      </c>
      <c r="F1047" s="53">
        <v>0.54</v>
      </c>
      <c r="G1047" s="53">
        <v>1495.1564241495478</v>
      </c>
    </row>
    <row r="1048" spans="1:7" x14ac:dyDescent="0.2">
      <c r="A1048" s="54">
        <v>42972</v>
      </c>
      <c r="B1048" s="53">
        <v>8095797</v>
      </c>
      <c r="D1048" s="53">
        <v>3.73</v>
      </c>
      <c r="E1048" s="53"/>
      <c r="F1048" s="53">
        <v>0.46</v>
      </c>
      <c r="G1048" s="53"/>
    </row>
    <row r="1049" spans="1:7" x14ac:dyDescent="0.2">
      <c r="A1049" s="54">
        <v>42973</v>
      </c>
      <c r="B1049" s="53">
        <v>792343</v>
      </c>
      <c r="C1049" s="52">
        <v>2.469605321169507</v>
      </c>
      <c r="D1049" s="53">
        <v>3.77</v>
      </c>
      <c r="E1049" s="53">
        <v>0.31999999999999995</v>
      </c>
      <c r="F1049" s="53">
        <v>0.56000000000000005</v>
      </c>
      <c r="G1049" s="53">
        <v>1380.6643131560854</v>
      </c>
    </row>
    <row r="1050" spans="1:7" x14ac:dyDescent="0.2">
      <c r="A1050" s="54">
        <v>42974</v>
      </c>
      <c r="B1050" s="53">
        <v>4058539</v>
      </c>
      <c r="C1050" s="52">
        <v>2.6920221545514678</v>
      </c>
      <c r="D1050" s="53">
        <v>4.3</v>
      </c>
      <c r="E1050" s="53">
        <v>0.33999999999999997</v>
      </c>
      <c r="F1050" s="53">
        <v>0.59</v>
      </c>
      <c r="G1050" s="53">
        <v>1768.358804660417</v>
      </c>
    </row>
    <row r="1051" spans="1:7" x14ac:dyDescent="0.2">
      <c r="A1051" s="54">
        <v>42974</v>
      </c>
      <c r="B1051" s="53">
        <v>6775544</v>
      </c>
      <c r="D1051" s="53">
        <v>4.0999999999999996</v>
      </c>
      <c r="E1051" s="53"/>
      <c r="F1051" s="53">
        <v>0.46</v>
      </c>
      <c r="G1051" s="53"/>
    </row>
    <row r="1052" spans="1:7" x14ac:dyDescent="0.2">
      <c r="A1052" s="54">
        <v>42974</v>
      </c>
      <c r="B1052" s="53">
        <v>8139210</v>
      </c>
      <c r="D1052" s="53">
        <v>3.09</v>
      </c>
      <c r="E1052" s="53"/>
      <c r="F1052" s="53">
        <v>0.44</v>
      </c>
      <c r="G1052" s="53"/>
    </row>
    <row r="1053" spans="1:7" x14ac:dyDescent="0.2">
      <c r="A1053" s="54">
        <v>42974</v>
      </c>
      <c r="B1053" s="53">
        <v>5820674</v>
      </c>
      <c r="C1053" s="52">
        <v>3.4824490004771111</v>
      </c>
      <c r="D1053" s="53">
        <v>4.45</v>
      </c>
      <c r="E1053" s="53">
        <v>0.62</v>
      </c>
      <c r="F1053" s="53">
        <v>0.82</v>
      </c>
      <c r="G1053" s="53">
        <v>2255.9424249463073</v>
      </c>
    </row>
    <row r="1054" spans="1:7" x14ac:dyDescent="0.2">
      <c r="A1054" s="54">
        <v>42976</v>
      </c>
      <c r="B1054" s="53">
        <v>7691991</v>
      </c>
      <c r="D1054" s="53">
        <v>3.78</v>
      </c>
      <c r="E1054" s="53"/>
      <c r="F1054" s="53">
        <v>0.44</v>
      </c>
      <c r="G1054" s="53"/>
    </row>
    <row r="1055" spans="1:7" x14ac:dyDescent="0.2">
      <c r="A1055" s="54">
        <v>42976</v>
      </c>
      <c r="B1055" s="53">
        <v>2400572</v>
      </c>
      <c r="C1055" s="52">
        <v>3.1995921495811275</v>
      </c>
      <c r="D1055" s="53">
        <v>3.6</v>
      </c>
      <c r="E1055" s="53">
        <v>0.59</v>
      </c>
      <c r="F1055" s="53">
        <v>0.79</v>
      </c>
      <c r="G1055" s="53">
        <v>2065.563663331995</v>
      </c>
    </row>
    <row r="1056" spans="1:7" x14ac:dyDescent="0.2">
      <c r="A1056" s="54">
        <v>42977</v>
      </c>
      <c r="B1056" s="53">
        <v>5423696</v>
      </c>
      <c r="D1056" s="53">
        <v>3.68</v>
      </c>
      <c r="E1056" s="53"/>
      <c r="F1056" s="53">
        <v>0.44</v>
      </c>
      <c r="G1056" s="53"/>
    </row>
    <row r="1057" spans="1:7" x14ac:dyDescent="0.2">
      <c r="A1057" s="54">
        <v>42977</v>
      </c>
      <c r="B1057" s="53">
        <v>3924812</v>
      </c>
      <c r="C1057" s="52">
        <v>2.4095972077271357</v>
      </c>
      <c r="D1057" s="53">
        <v>3.72</v>
      </c>
      <c r="E1057" s="53">
        <v>0.56999999999999995</v>
      </c>
      <c r="F1057" s="53">
        <v>0.75</v>
      </c>
      <c r="G1057" s="53">
        <v>1558.8625232230117</v>
      </c>
    </row>
    <row r="1058" spans="1:7" x14ac:dyDescent="0.2">
      <c r="A1058" s="54">
        <v>42977</v>
      </c>
      <c r="B1058" s="53">
        <v>3957476</v>
      </c>
      <c r="C1058" s="52">
        <v>3.3323997190348469</v>
      </c>
      <c r="D1058" s="53">
        <v>4.32</v>
      </c>
      <c r="E1058" s="53">
        <v>0.37</v>
      </c>
      <c r="F1058" s="53">
        <v>0.57999999999999996</v>
      </c>
      <c r="G1058" s="53">
        <v>1078.3121451639606</v>
      </c>
    </row>
    <row r="1059" spans="1:7" x14ac:dyDescent="0.2">
      <c r="A1059" s="54">
        <v>42978</v>
      </c>
      <c r="B1059" s="53">
        <v>6488146</v>
      </c>
      <c r="D1059" s="53">
        <v>3.38</v>
      </c>
      <c r="E1059" s="53"/>
      <c r="F1059" s="53">
        <v>0.45</v>
      </c>
      <c r="G1059" s="53"/>
    </row>
    <row r="1060" spans="1:7" x14ac:dyDescent="0.2">
      <c r="A1060" s="54">
        <v>42978</v>
      </c>
      <c r="B1060" s="53">
        <v>4425637</v>
      </c>
      <c r="D1060" s="53">
        <v>3.79</v>
      </c>
      <c r="E1060" s="53"/>
      <c r="F1060" s="53">
        <v>0.45</v>
      </c>
      <c r="G1060" s="53"/>
    </row>
    <row r="1061" spans="1:7" x14ac:dyDescent="0.2">
      <c r="A1061" s="54">
        <v>42978</v>
      </c>
      <c r="B1061" s="53">
        <v>259307</v>
      </c>
      <c r="C1061" s="52">
        <v>2.8570027957017894</v>
      </c>
      <c r="D1061" s="53">
        <v>3.98</v>
      </c>
      <c r="E1061" s="53">
        <v>0.67999999999999994</v>
      </c>
      <c r="F1061" s="53">
        <v>0.88</v>
      </c>
      <c r="G1061" s="53">
        <v>1831.8766153359429</v>
      </c>
    </row>
    <row r="1062" spans="1:7" x14ac:dyDescent="0.2">
      <c r="A1062" s="54">
        <v>42978</v>
      </c>
      <c r="B1062" s="53">
        <v>1806279</v>
      </c>
      <c r="C1062" s="52">
        <v>2.4281628474474308</v>
      </c>
      <c r="D1062" s="53">
        <v>3.29</v>
      </c>
      <c r="E1062" s="53">
        <v>0.37</v>
      </c>
      <c r="F1062" s="53">
        <v>0.56000000000000005</v>
      </c>
      <c r="G1062" s="53">
        <v>1521.3581101425798</v>
      </c>
    </row>
    <row r="1063" spans="1:7" x14ac:dyDescent="0.2">
      <c r="A1063" s="54">
        <v>42978</v>
      </c>
      <c r="B1063" s="53">
        <v>489810</v>
      </c>
      <c r="C1063" s="52">
        <v>2.5405645079891452</v>
      </c>
      <c r="D1063" s="53">
        <v>3.27</v>
      </c>
      <c r="E1063" s="53">
        <v>0.35</v>
      </c>
      <c r="F1063" s="53">
        <v>0.53</v>
      </c>
      <c r="G1063" s="53">
        <v>1728.5543739006077</v>
      </c>
    </row>
    <row r="1064" spans="1:7" x14ac:dyDescent="0.2">
      <c r="A1064" s="54">
        <v>42978</v>
      </c>
      <c r="B1064" s="53">
        <v>3592097</v>
      </c>
      <c r="C1064" s="52">
        <v>3.7518043938842833</v>
      </c>
      <c r="D1064" s="53">
        <v>4.3099999999999996</v>
      </c>
      <c r="E1064" s="53">
        <v>0.69</v>
      </c>
      <c r="F1064" s="53">
        <v>0.86</v>
      </c>
      <c r="G1064" s="53">
        <v>2122.3301055527099</v>
      </c>
    </row>
    <row r="1065" spans="1:7" x14ac:dyDescent="0.2">
      <c r="A1065" s="54">
        <v>42979</v>
      </c>
      <c r="B1065" s="53">
        <v>3696053</v>
      </c>
      <c r="C1065" s="52">
        <v>2.0852741817941847</v>
      </c>
      <c r="D1065" s="53">
        <v>3.4</v>
      </c>
      <c r="E1065" s="53">
        <v>0.56999999999999995</v>
      </c>
      <c r="F1065" s="53">
        <v>0.71</v>
      </c>
      <c r="G1065" s="53">
        <v>1319.0460923938867</v>
      </c>
    </row>
    <row r="1066" spans="1:7" x14ac:dyDescent="0.2">
      <c r="A1066" s="54">
        <v>42979</v>
      </c>
      <c r="B1066" s="53">
        <v>503443</v>
      </c>
      <c r="C1066" s="52">
        <v>3.6153446755829401</v>
      </c>
      <c r="D1066" s="53">
        <v>3.92</v>
      </c>
      <c r="E1066" s="53">
        <v>0.69</v>
      </c>
      <c r="F1066" s="53">
        <v>0.89</v>
      </c>
      <c r="G1066" s="53">
        <v>2345.8931084540709</v>
      </c>
    </row>
    <row r="1067" spans="1:7" x14ac:dyDescent="0.2">
      <c r="A1067" s="54">
        <v>42979</v>
      </c>
      <c r="B1067" s="53">
        <v>425645</v>
      </c>
      <c r="C1067" s="52">
        <v>2.2048401034875336</v>
      </c>
      <c r="D1067" s="53">
        <v>3.5</v>
      </c>
      <c r="E1067" s="53">
        <v>0.33999999999999997</v>
      </c>
      <c r="F1067" s="53">
        <v>0.44</v>
      </c>
      <c r="G1067" s="53">
        <v>1508.8008011710697</v>
      </c>
    </row>
    <row r="1068" spans="1:7" x14ac:dyDescent="0.2">
      <c r="A1068" s="54">
        <v>42979</v>
      </c>
      <c r="B1068" s="53">
        <v>121703</v>
      </c>
      <c r="C1068" s="52">
        <v>2.5666707228955845</v>
      </c>
      <c r="D1068" s="53">
        <v>3.75</v>
      </c>
      <c r="E1068" s="53">
        <v>0.29999999999999993</v>
      </c>
      <c r="F1068" s="53">
        <v>0.4</v>
      </c>
      <c r="G1068" s="53">
        <v>1753.7367401327756</v>
      </c>
    </row>
    <row r="1069" spans="1:7" x14ac:dyDescent="0.2">
      <c r="A1069" s="54">
        <v>42980</v>
      </c>
      <c r="B1069" s="53">
        <v>1107</v>
      </c>
      <c r="C1069" s="52">
        <v>3.0075209854018818</v>
      </c>
      <c r="D1069" s="53">
        <v>3.77</v>
      </c>
      <c r="E1069" s="53">
        <v>0.55999999999999994</v>
      </c>
      <c r="F1069" s="53">
        <v>0.68</v>
      </c>
      <c r="G1069" s="53">
        <v>1890.3268189387788</v>
      </c>
    </row>
    <row r="1070" spans="1:7" x14ac:dyDescent="0.2">
      <c r="A1070" s="54">
        <v>42980</v>
      </c>
      <c r="B1070" s="53">
        <v>2628</v>
      </c>
      <c r="C1070" s="52">
        <v>3.2868211182831124</v>
      </c>
      <c r="D1070" s="53">
        <v>3.86</v>
      </c>
      <c r="E1070" s="53">
        <v>0.67999999999999994</v>
      </c>
      <c r="F1070" s="53">
        <v>0.88</v>
      </c>
      <c r="G1070" s="53">
        <v>2109.6242476102311</v>
      </c>
    </row>
    <row r="1071" spans="1:7" x14ac:dyDescent="0.2">
      <c r="A1071" s="54">
        <v>42980</v>
      </c>
      <c r="B1071" s="53">
        <v>37596</v>
      </c>
      <c r="C1071" s="52">
        <v>3.0777271831236077</v>
      </c>
      <c r="D1071" s="53">
        <v>4.17</v>
      </c>
      <c r="E1071" s="53">
        <v>0.3</v>
      </c>
      <c r="F1071" s="53">
        <v>0.49</v>
      </c>
      <c r="G1071" s="53">
        <v>1203.1644343475559</v>
      </c>
    </row>
    <row r="1072" spans="1:7" x14ac:dyDescent="0.2">
      <c r="A1072" s="54">
        <v>42980</v>
      </c>
      <c r="B1072" s="53">
        <v>377286</v>
      </c>
      <c r="C1072" s="52">
        <v>2.3679048598180144</v>
      </c>
      <c r="D1072" s="53">
        <v>3.69</v>
      </c>
      <c r="E1072" s="53">
        <v>0.33999999999999997</v>
      </c>
      <c r="F1072" s="53">
        <v>0.53</v>
      </c>
      <c r="G1072" s="53">
        <v>1543.6323997014672</v>
      </c>
    </row>
    <row r="1073" spans="1:7" x14ac:dyDescent="0.2">
      <c r="A1073" s="54">
        <v>42980</v>
      </c>
      <c r="B1073" s="53">
        <v>1478973</v>
      </c>
      <c r="C1073" s="52">
        <v>2.5447923296233892</v>
      </c>
      <c r="D1073" s="53">
        <v>3.69</v>
      </c>
      <c r="E1073" s="53">
        <v>0.35</v>
      </c>
      <c r="F1073" s="53">
        <v>0.55000000000000004</v>
      </c>
      <c r="G1073" s="53">
        <v>1737.7058529093631</v>
      </c>
    </row>
    <row r="1074" spans="1:7" x14ac:dyDescent="0.2">
      <c r="A1074" s="54">
        <v>42980</v>
      </c>
      <c r="B1074" s="53">
        <v>9051</v>
      </c>
      <c r="C1074" s="52">
        <v>2.7969933656303834</v>
      </c>
      <c r="D1074" s="53">
        <v>3.55</v>
      </c>
      <c r="E1074" s="53">
        <v>0.55999999999999994</v>
      </c>
      <c r="F1074" s="53">
        <v>0.72</v>
      </c>
      <c r="G1074" s="53">
        <v>1824.1604158412508</v>
      </c>
    </row>
    <row r="1075" spans="1:7" x14ac:dyDescent="0.2">
      <c r="A1075" s="54">
        <v>42980</v>
      </c>
      <c r="B1075" s="53">
        <v>244521</v>
      </c>
      <c r="C1075" s="52">
        <v>2.1477051873780066</v>
      </c>
      <c r="D1075" s="53">
        <v>3.32</v>
      </c>
      <c r="E1075" s="53">
        <v>0.33999999999999997</v>
      </c>
      <c r="F1075" s="53">
        <v>0.5</v>
      </c>
      <c r="G1075" s="53">
        <v>1490.268872369674</v>
      </c>
    </row>
    <row r="1076" spans="1:7" x14ac:dyDescent="0.2">
      <c r="A1076" s="54">
        <v>42980</v>
      </c>
      <c r="B1076" s="53">
        <v>16762</v>
      </c>
      <c r="C1076" s="52">
        <v>2.1167610528617047</v>
      </c>
      <c r="D1076" s="53">
        <v>3.2</v>
      </c>
      <c r="E1076" s="53">
        <v>0.56999999999999995</v>
      </c>
      <c r="F1076" s="53">
        <v>0.73</v>
      </c>
      <c r="G1076" s="53">
        <v>1328.9007374210569</v>
      </c>
    </row>
    <row r="1077" spans="1:7" x14ac:dyDescent="0.2">
      <c r="A1077" s="54">
        <v>42985</v>
      </c>
      <c r="B1077" s="53">
        <v>116110</v>
      </c>
      <c r="C1077" s="52">
        <v>3.5470190195366653</v>
      </c>
      <c r="D1077" s="53">
        <v>4.33</v>
      </c>
      <c r="E1077" s="53">
        <v>0.41</v>
      </c>
      <c r="F1077" s="53">
        <v>0.61</v>
      </c>
      <c r="G1077" s="53">
        <v>1043.6143549232668</v>
      </c>
    </row>
    <row r="1078" spans="1:7" x14ac:dyDescent="0.2">
      <c r="A1078" s="54">
        <v>42985</v>
      </c>
      <c r="B1078" s="53">
        <v>6604529</v>
      </c>
      <c r="C1078" s="52">
        <v>2.6838599445209312</v>
      </c>
      <c r="D1078" s="53">
        <v>3.89</v>
      </c>
      <c r="E1078" s="53">
        <v>0.31999999999999995</v>
      </c>
      <c r="F1078" s="53">
        <v>0.53</v>
      </c>
      <c r="G1078" s="53">
        <v>1799.4231840517682</v>
      </c>
    </row>
    <row r="1079" spans="1:7" x14ac:dyDescent="0.2">
      <c r="A1079" s="54">
        <v>42986</v>
      </c>
      <c r="B1079" s="53">
        <v>8553716</v>
      </c>
      <c r="D1079" s="53">
        <v>4.3</v>
      </c>
      <c r="E1079" s="53"/>
      <c r="F1079" s="53">
        <v>0.35</v>
      </c>
      <c r="G1079" s="53"/>
    </row>
    <row r="1080" spans="1:7" x14ac:dyDescent="0.2">
      <c r="A1080" s="54">
        <v>42986</v>
      </c>
      <c r="B1080" s="53">
        <v>5962575</v>
      </c>
      <c r="C1080" s="52">
        <v>3.914137129133914</v>
      </c>
      <c r="D1080" s="53">
        <v>4.25</v>
      </c>
      <c r="E1080" s="53">
        <v>0.41</v>
      </c>
      <c r="F1080" s="53">
        <v>0.61</v>
      </c>
      <c r="G1080" s="53">
        <v>981.42035179240236</v>
      </c>
    </row>
    <row r="1081" spans="1:7" x14ac:dyDescent="0.2">
      <c r="A1081" s="54">
        <v>42986</v>
      </c>
      <c r="B1081" s="53">
        <v>349835</v>
      </c>
      <c r="C1081" s="52">
        <v>2.3753392050688817</v>
      </c>
      <c r="D1081" s="53">
        <v>3.57</v>
      </c>
      <c r="E1081" s="53">
        <v>0.54999999999999993</v>
      </c>
      <c r="F1081" s="53">
        <v>0.69</v>
      </c>
      <c r="G1081" s="53">
        <v>1574.0312805656317</v>
      </c>
    </row>
    <row r="1082" spans="1:7" x14ac:dyDescent="0.2">
      <c r="A1082" s="54">
        <v>42986</v>
      </c>
      <c r="B1082" s="53">
        <v>3104812</v>
      </c>
      <c r="C1082" s="52">
        <v>2.1802871400951656</v>
      </c>
      <c r="D1082" s="53">
        <v>3.48</v>
      </c>
      <c r="E1082" s="53">
        <v>0.35</v>
      </c>
      <c r="F1082" s="53">
        <v>0.53</v>
      </c>
      <c r="G1082" s="53">
        <v>1518.5272618695026</v>
      </c>
    </row>
    <row r="1083" spans="1:7" x14ac:dyDescent="0.2">
      <c r="A1083" s="54">
        <v>42986</v>
      </c>
      <c r="B1083" s="53">
        <v>3209572</v>
      </c>
      <c r="C1083" s="52">
        <v>2.4772756233820585</v>
      </c>
      <c r="D1083" s="53">
        <v>3.7</v>
      </c>
      <c r="E1083" s="53">
        <v>0.7</v>
      </c>
      <c r="F1083" s="53">
        <v>0.9</v>
      </c>
      <c r="G1083" s="53">
        <v>1599.2572789099747</v>
      </c>
    </row>
    <row r="1084" spans="1:7" x14ac:dyDescent="0.2">
      <c r="A1084" s="54">
        <v>42987</v>
      </c>
      <c r="B1084" s="53">
        <v>126092</v>
      </c>
      <c r="C1084" s="52">
        <v>3.0755958628624289</v>
      </c>
      <c r="D1084" s="53">
        <v>4.17</v>
      </c>
      <c r="E1084" s="53">
        <v>0.35</v>
      </c>
      <c r="F1084" s="53">
        <v>0.56999999999999995</v>
      </c>
      <c r="G1084" s="53">
        <v>2052.1941469660078</v>
      </c>
    </row>
    <row r="1085" spans="1:7" x14ac:dyDescent="0.2">
      <c r="A1085" s="54">
        <v>42987</v>
      </c>
      <c r="B1085" s="53">
        <v>521867</v>
      </c>
      <c r="C1085" s="52">
        <v>2.456763296366121</v>
      </c>
      <c r="D1085" s="53">
        <v>3.52</v>
      </c>
      <c r="E1085" s="53">
        <v>0.71</v>
      </c>
      <c r="F1085" s="53">
        <v>0.86</v>
      </c>
      <c r="G1085" s="53">
        <v>1595.0210144654066</v>
      </c>
    </row>
    <row r="1086" spans="1:7" x14ac:dyDescent="0.2">
      <c r="A1086" s="54">
        <v>42987</v>
      </c>
      <c r="B1086" s="53">
        <v>153269</v>
      </c>
      <c r="C1086" s="52">
        <v>2.3349041445582257</v>
      </c>
      <c r="D1086" s="53">
        <v>3.84</v>
      </c>
      <c r="E1086" s="53">
        <v>0.56999999999999995</v>
      </c>
      <c r="F1086" s="53">
        <v>0.77</v>
      </c>
      <c r="G1086" s="53">
        <v>1560.4000761715718</v>
      </c>
    </row>
    <row r="1087" spans="1:7" x14ac:dyDescent="0.2">
      <c r="A1087" s="54">
        <v>42987</v>
      </c>
      <c r="B1087" s="53">
        <v>17289</v>
      </c>
      <c r="C1087" s="52">
        <v>2.3583319798376077</v>
      </c>
      <c r="D1087" s="53">
        <v>3.44</v>
      </c>
      <c r="E1087" s="53">
        <v>0.55999999999999994</v>
      </c>
      <c r="F1087" s="53">
        <v>0.74</v>
      </c>
      <c r="G1087" s="53">
        <v>1568.5910441189824</v>
      </c>
    </row>
    <row r="1088" spans="1:7" x14ac:dyDescent="0.2">
      <c r="A1088" s="54">
        <v>42987</v>
      </c>
      <c r="B1088" s="53">
        <v>10058</v>
      </c>
      <c r="C1088" s="52">
        <v>2.4662011724569832</v>
      </c>
      <c r="D1088" s="53">
        <v>3.56</v>
      </c>
      <c r="E1088" s="53">
        <v>0.69</v>
      </c>
      <c r="F1088" s="53">
        <v>0.87</v>
      </c>
      <c r="G1088" s="53">
        <v>1598.5161722280272</v>
      </c>
    </row>
    <row r="1089" spans="1:7" x14ac:dyDescent="0.2">
      <c r="A1089" s="54">
        <v>42987</v>
      </c>
      <c r="B1089" s="53">
        <v>118175</v>
      </c>
      <c r="C1089" s="52">
        <v>3.2240881670975625</v>
      </c>
      <c r="D1089" s="53">
        <v>3.23</v>
      </c>
      <c r="E1089" s="53">
        <v>0.73</v>
      </c>
      <c r="F1089" s="53">
        <v>0.8</v>
      </c>
      <c r="G1089" s="53">
        <v>1717.4844517983465</v>
      </c>
    </row>
    <row r="1090" spans="1:7" x14ac:dyDescent="0.2">
      <c r="A1090" s="54">
        <v>42987</v>
      </c>
      <c r="B1090" s="53">
        <v>5644744</v>
      </c>
      <c r="C1090" s="52">
        <v>2.1911885237168387</v>
      </c>
      <c r="D1090" s="53">
        <v>3.39</v>
      </c>
      <c r="E1090" s="53">
        <v>0.33999999999999997</v>
      </c>
      <c r="F1090" s="53">
        <v>0.59</v>
      </c>
      <c r="G1090" s="53">
        <v>1523.4156634180335</v>
      </c>
    </row>
    <row r="1091" spans="1:7" x14ac:dyDescent="0.2">
      <c r="A1091" s="54">
        <v>42987</v>
      </c>
      <c r="B1091" s="53">
        <v>84856</v>
      </c>
      <c r="C1091" s="52">
        <v>2.5244730210196504</v>
      </c>
      <c r="D1091" s="53">
        <v>3.77</v>
      </c>
      <c r="E1091" s="53">
        <v>0.71</v>
      </c>
      <c r="F1091" s="53">
        <v>0.89</v>
      </c>
      <c r="G1091" s="53">
        <v>1617.0566607685769</v>
      </c>
    </row>
    <row r="1092" spans="1:7" x14ac:dyDescent="0.2">
      <c r="A1092" s="54">
        <v>42988</v>
      </c>
      <c r="B1092" s="53">
        <v>474362</v>
      </c>
      <c r="C1092" s="52">
        <v>2.8794794070735823</v>
      </c>
      <c r="D1092" s="53">
        <v>3.69</v>
      </c>
      <c r="E1092" s="53">
        <v>0.7</v>
      </c>
      <c r="F1092" s="53">
        <v>0.89</v>
      </c>
      <c r="G1092" s="53">
        <v>1869.1510968516986</v>
      </c>
    </row>
    <row r="1093" spans="1:7" x14ac:dyDescent="0.2">
      <c r="A1093" s="54">
        <v>42988</v>
      </c>
      <c r="B1093" s="53">
        <v>1884636</v>
      </c>
      <c r="C1093" s="52">
        <v>2.2209363484316857</v>
      </c>
      <c r="D1093" s="53">
        <v>3.34</v>
      </c>
      <c r="E1093" s="53">
        <v>0.35</v>
      </c>
      <c r="F1093" s="53">
        <v>0.52</v>
      </c>
      <c r="G1093" s="53">
        <v>1534.0108374705594</v>
      </c>
    </row>
    <row r="1094" spans="1:7" x14ac:dyDescent="0.2">
      <c r="A1094" s="54">
        <v>42988</v>
      </c>
      <c r="B1094" s="53">
        <v>18082</v>
      </c>
      <c r="C1094" s="52">
        <v>2.3852607691185117</v>
      </c>
      <c r="D1094" s="53">
        <v>3.32</v>
      </c>
      <c r="E1094" s="53">
        <v>0.57999999999999996</v>
      </c>
      <c r="F1094" s="53">
        <v>0.75</v>
      </c>
      <c r="G1094" s="53">
        <v>1578.4170907852872</v>
      </c>
    </row>
    <row r="1095" spans="1:7" x14ac:dyDescent="0.2">
      <c r="A1095" s="54">
        <v>42988</v>
      </c>
      <c r="B1095" s="53">
        <v>7602</v>
      </c>
      <c r="C1095" s="52">
        <v>3.6144756617685627</v>
      </c>
      <c r="D1095" s="53">
        <v>5</v>
      </c>
      <c r="E1095" s="53">
        <v>0.7</v>
      </c>
      <c r="F1095" s="53">
        <v>0.9</v>
      </c>
      <c r="G1095" s="53">
        <v>2380.118884207001</v>
      </c>
    </row>
    <row r="1096" spans="1:7" x14ac:dyDescent="0.2">
      <c r="A1096" s="54">
        <v>42988</v>
      </c>
      <c r="B1096" s="53">
        <v>36494</v>
      </c>
      <c r="C1096" s="52">
        <v>2.8757791243039827</v>
      </c>
      <c r="D1096" s="53">
        <v>3.2</v>
      </c>
      <c r="E1096" s="53">
        <v>0.7</v>
      </c>
      <c r="F1096" s="53">
        <v>0.84</v>
      </c>
      <c r="G1096" s="53">
        <v>1868.2931728677415</v>
      </c>
    </row>
    <row r="1097" spans="1:7" x14ac:dyDescent="0.2">
      <c r="A1097" s="54">
        <v>42989</v>
      </c>
      <c r="B1097" s="53">
        <v>164</v>
      </c>
      <c r="C1097" s="52">
        <v>3.5569570545548737</v>
      </c>
      <c r="D1097" s="53">
        <v>4.3</v>
      </c>
      <c r="E1097" s="53">
        <v>0.75</v>
      </c>
      <c r="F1097" s="53">
        <v>0.95</v>
      </c>
      <c r="G1097" s="53">
        <v>2226.1973395138371</v>
      </c>
    </row>
    <row r="1098" spans="1:7" x14ac:dyDescent="0.2">
      <c r="A1098" s="54">
        <v>42989</v>
      </c>
      <c r="B1098" s="53">
        <v>4067</v>
      </c>
      <c r="C1098" s="52">
        <v>2.4916982313274336</v>
      </c>
      <c r="D1098" s="53">
        <v>3.5</v>
      </c>
      <c r="E1098" s="53">
        <v>0.71</v>
      </c>
      <c r="F1098" s="53">
        <v>0.89</v>
      </c>
      <c r="G1098" s="53">
        <v>1611.1243836535386</v>
      </c>
    </row>
    <row r="1099" spans="1:7" x14ac:dyDescent="0.2">
      <c r="A1099" s="54">
        <v>42990</v>
      </c>
      <c r="B1099" s="53">
        <v>8499</v>
      </c>
      <c r="D1099" s="53">
        <v>3.86</v>
      </c>
      <c r="E1099" s="53"/>
      <c r="F1099" s="53">
        <v>0.45</v>
      </c>
      <c r="G1099" s="53"/>
    </row>
    <row r="1100" spans="1:7" x14ac:dyDescent="0.2">
      <c r="A1100" s="54">
        <v>42990</v>
      </c>
      <c r="B1100" s="53">
        <v>263296</v>
      </c>
      <c r="C1100" s="52">
        <v>2.8841905921483302</v>
      </c>
      <c r="D1100" s="53">
        <v>3.89</v>
      </c>
      <c r="E1100" s="53">
        <v>0.69</v>
      </c>
      <c r="F1100" s="53">
        <v>0.88</v>
      </c>
      <c r="G1100" s="53">
        <v>1877.0319732168043</v>
      </c>
    </row>
    <row r="1101" spans="1:7" x14ac:dyDescent="0.2">
      <c r="A1101" s="54">
        <v>42990</v>
      </c>
      <c r="B1101" s="53">
        <v>347184</v>
      </c>
      <c r="C1101" s="52">
        <v>2.2123692984883307</v>
      </c>
      <c r="D1101" s="53">
        <v>3.43</v>
      </c>
      <c r="E1101" s="53">
        <v>0.32999999999999996</v>
      </c>
      <c r="F1101" s="53">
        <v>0.51</v>
      </c>
      <c r="G1101" s="53">
        <v>1537.5174970549435</v>
      </c>
    </row>
    <row r="1102" spans="1:7" x14ac:dyDescent="0.2">
      <c r="A1102" s="54">
        <v>42990</v>
      </c>
      <c r="B1102" s="53">
        <v>636623</v>
      </c>
      <c r="C1102" s="52">
        <v>3.6052624166102309</v>
      </c>
      <c r="D1102" s="53">
        <v>4</v>
      </c>
      <c r="E1102" s="53">
        <v>0.71</v>
      </c>
      <c r="F1102" s="53">
        <v>0.91</v>
      </c>
      <c r="G1102" s="53">
        <v>2384.5204216317657</v>
      </c>
    </row>
    <row r="1103" spans="1:7" x14ac:dyDescent="0.2">
      <c r="A1103" s="54">
        <v>42990</v>
      </c>
      <c r="B1103" s="53">
        <v>2473008</v>
      </c>
      <c r="C1103" s="52">
        <v>2.8915894063300209</v>
      </c>
      <c r="D1103" s="53">
        <v>3.4</v>
      </c>
      <c r="E1103" s="53">
        <v>0.69</v>
      </c>
      <c r="F1103" s="53">
        <v>0.89</v>
      </c>
      <c r="G1103" s="53">
        <v>1879.1631299854655</v>
      </c>
    </row>
    <row r="1104" spans="1:7" x14ac:dyDescent="0.2">
      <c r="A1104" s="54">
        <v>42990</v>
      </c>
      <c r="B1104" s="53">
        <v>1263018</v>
      </c>
      <c r="C1104" s="52">
        <v>2.4536969400790638</v>
      </c>
      <c r="D1104" s="53">
        <v>3.84</v>
      </c>
      <c r="E1104" s="53">
        <v>0.71</v>
      </c>
      <c r="F1104" s="53">
        <v>0.9</v>
      </c>
      <c r="G1104" s="53">
        <v>1602.1391864763318</v>
      </c>
    </row>
    <row r="1105" spans="1:7" x14ac:dyDescent="0.2">
      <c r="A1105" s="54">
        <v>42990</v>
      </c>
      <c r="B1105" s="53">
        <v>9671</v>
      </c>
      <c r="C1105" s="52">
        <v>2.8736616427188628</v>
      </c>
      <c r="D1105" s="53">
        <v>3.69</v>
      </c>
      <c r="E1105" s="53">
        <v>0.7</v>
      </c>
      <c r="F1105" s="53">
        <v>0.9</v>
      </c>
      <c r="G1105" s="53">
        <v>1873.8514880700509</v>
      </c>
    </row>
    <row r="1106" spans="1:7" x14ac:dyDescent="0.2">
      <c r="A1106" s="54">
        <v>42990</v>
      </c>
      <c r="B1106" s="53">
        <v>518785</v>
      </c>
      <c r="C1106" s="52">
        <v>2.9102149900110184</v>
      </c>
      <c r="D1106" s="53">
        <v>3.32</v>
      </c>
      <c r="E1106" s="53">
        <v>0.64999999999999991</v>
      </c>
      <c r="F1106" s="53">
        <v>0.81</v>
      </c>
      <c r="G1106" s="53">
        <v>1887.3531026566466</v>
      </c>
    </row>
    <row r="1107" spans="1:7" x14ac:dyDescent="0.2">
      <c r="A1107" s="54">
        <v>42990</v>
      </c>
      <c r="B1107" s="53">
        <v>4144842</v>
      </c>
      <c r="C1107" s="52">
        <v>1.9565048323207297</v>
      </c>
      <c r="D1107" s="53">
        <v>3.15</v>
      </c>
      <c r="E1107" s="53">
        <v>0.33999999999999997</v>
      </c>
      <c r="F1107" s="53">
        <v>0.52</v>
      </c>
      <c r="G1107" s="53">
        <v>1305.5669603953522</v>
      </c>
    </row>
    <row r="1108" spans="1:7" x14ac:dyDescent="0.2">
      <c r="A1108" s="54">
        <v>42990</v>
      </c>
      <c r="B1108" s="53">
        <v>1534060</v>
      </c>
      <c r="C1108" s="52">
        <v>2.2985524906390142</v>
      </c>
      <c r="D1108" s="53">
        <v>3.82</v>
      </c>
      <c r="E1108" s="53">
        <v>0.35</v>
      </c>
      <c r="F1108" s="53">
        <v>0.55000000000000004</v>
      </c>
      <c r="G1108" s="53">
        <v>1555.0923779894522</v>
      </c>
    </row>
    <row r="1109" spans="1:7" x14ac:dyDescent="0.2">
      <c r="A1109" s="54">
        <v>42990</v>
      </c>
      <c r="B1109" s="53">
        <v>7603369</v>
      </c>
      <c r="D1109" s="53">
        <v>4.3099999999999996</v>
      </c>
      <c r="E1109" s="53"/>
      <c r="F1109" s="53">
        <v>0.45</v>
      </c>
      <c r="G1109" s="53"/>
    </row>
    <row r="1110" spans="1:7" x14ac:dyDescent="0.2">
      <c r="A1110" s="54">
        <v>42991</v>
      </c>
      <c r="B1110" s="53">
        <v>2787325</v>
      </c>
      <c r="C1110" s="52">
        <v>2.2664327769143959</v>
      </c>
      <c r="D1110" s="53">
        <v>3.38</v>
      </c>
      <c r="E1110" s="53">
        <v>0.35</v>
      </c>
      <c r="F1110" s="53">
        <v>0.56000000000000005</v>
      </c>
      <c r="G1110" s="53">
        <v>1550.0975029438739</v>
      </c>
    </row>
    <row r="1111" spans="1:7" x14ac:dyDescent="0.2">
      <c r="A1111" s="54">
        <v>42991</v>
      </c>
      <c r="B1111" s="53">
        <v>3834324</v>
      </c>
      <c r="D1111" s="53">
        <v>3.86</v>
      </c>
      <c r="E1111" s="53"/>
      <c r="F1111" s="53">
        <v>0.45</v>
      </c>
      <c r="G1111" s="53"/>
    </row>
    <row r="1112" spans="1:7" x14ac:dyDescent="0.2">
      <c r="A1112" s="54">
        <v>42991</v>
      </c>
      <c r="B1112" s="53">
        <v>2025</v>
      </c>
      <c r="C1112" s="52">
        <v>2.8549636780352663</v>
      </c>
      <c r="D1112" s="53">
        <v>3.6</v>
      </c>
      <c r="E1112" s="53">
        <v>0.7</v>
      </c>
      <c r="F1112" s="53">
        <v>0.88</v>
      </c>
      <c r="G1112" s="53">
        <v>1870.0047750726415</v>
      </c>
    </row>
    <row r="1113" spans="1:7" x14ac:dyDescent="0.2">
      <c r="A1113" s="54">
        <v>42991</v>
      </c>
      <c r="B1113" s="53">
        <v>18233</v>
      </c>
      <c r="C1113" s="52">
        <v>2.8786234523585179</v>
      </c>
      <c r="D1113" s="53">
        <v>3.89</v>
      </c>
      <c r="E1113" s="53">
        <v>0.7</v>
      </c>
      <c r="F1113" s="53">
        <v>0.89</v>
      </c>
      <c r="G1113" s="53">
        <v>1878.0202594767147</v>
      </c>
    </row>
    <row r="1114" spans="1:7" x14ac:dyDescent="0.2">
      <c r="A1114" s="54">
        <v>42991</v>
      </c>
      <c r="B1114" s="53">
        <v>8016361</v>
      </c>
      <c r="D1114" s="53">
        <v>3.9</v>
      </c>
      <c r="E1114" s="53"/>
      <c r="F1114" s="53">
        <v>0.45</v>
      </c>
      <c r="G1114" s="53"/>
    </row>
    <row r="1115" spans="1:7" x14ac:dyDescent="0.2">
      <c r="A1115" s="54">
        <v>42991</v>
      </c>
      <c r="B1115" s="53">
        <v>8803</v>
      </c>
      <c r="C1115" s="52">
        <v>3.2541118849352935</v>
      </c>
      <c r="D1115" s="53">
        <v>3.7</v>
      </c>
      <c r="E1115" s="53">
        <v>0.31999999999999995</v>
      </c>
      <c r="F1115" s="53">
        <v>0.47</v>
      </c>
      <c r="G1115" s="53">
        <v>1692.8112957236435</v>
      </c>
    </row>
    <row r="1116" spans="1:7" x14ac:dyDescent="0.2">
      <c r="A1116" s="54">
        <v>42992</v>
      </c>
      <c r="B1116" s="53">
        <v>5659266</v>
      </c>
      <c r="D1116" s="53">
        <v>3.84</v>
      </c>
      <c r="E1116" s="53"/>
      <c r="F1116" s="53">
        <v>0.45</v>
      </c>
      <c r="G1116" s="53"/>
    </row>
    <row r="1117" spans="1:7" x14ac:dyDescent="0.2">
      <c r="A1117" s="54">
        <v>42992</v>
      </c>
      <c r="B1117" s="53">
        <v>450392</v>
      </c>
      <c r="C1117" s="52">
        <v>3.2588496869565775</v>
      </c>
      <c r="D1117" s="53">
        <v>3.75</v>
      </c>
      <c r="E1117" s="53">
        <v>0.7</v>
      </c>
      <c r="F1117" s="53">
        <v>0.9</v>
      </c>
      <c r="G1117" s="53">
        <v>2142.3560042043036</v>
      </c>
    </row>
    <row r="1118" spans="1:7" x14ac:dyDescent="0.2">
      <c r="A1118" s="54">
        <v>42992</v>
      </c>
      <c r="B1118" s="53">
        <v>3136</v>
      </c>
      <c r="C1118" s="52">
        <v>2.52490380733988</v>
      </c>
      <c r="D1118" s="53">
        <v>3.77</v>
      </c>
      <c r="E1118" s="53">
        <v>0.32999999999999996</v>
      </c>
      <c r="F1118" s="53">
        <v>0.52</v>
      </c>
      <c r="G1118" s="53">
        <v>1762.7620991010228</v>
      </c>
    </row>
    <row r="1119" spans="1:7" x14ac:dyDescent="0.2">
      <c r="A1119" s="54">
        <v>42993</v>
      </c>
      <c r="B1119" s="53">
        <v>16921</v>
      </c>
      <c r="D1119" s="53">
        <v>3.47</v>
      </c>
      <c r="E1119" s="53"/>
      <c r="F1119" s="53">
        <v>0.45</v>
      </c>
      <c r="G1119" s="53"/>
    </row>
    <row r="1120" spans="1:7" x14ac:dyDescent="0.2">
      <c r="A1120" s="54">
        <v>42993</v>
      </c>
      <c r="B1120" s="53">
        <v>3603796</v>
      </c>
      <c r="C1120" s="52">
        <v>3.3432234236223706</v>
      </c>
      <c r="D1120" s="53">
        <v>3.7</v>
      </c>
      <c r="E1120" s="53">
        <v>0.54</v>
      </c>
      <c r="F1120" s="53">
        <v>0.65</v>
      </c>
      <c r="G1120" s="53">
        <v>1812.2006009872866</v>
      </c>
    </row>
    <row r="1121" spans="1:7" x14ac:dyDescent="0.2">
      <c r="A1121" s="54">
        <v>42993</v>
      </c>
      <c r="B1121" s="53">
        <v>5351162</v>
      </c>
      <c r="C1121" s="52">
        <v>1.9420085636306044</v>
      </c>
      <c r="D1121" s="53">
        <v>2.9</v>
      </c>
      <c r="E1121" s="53">
        <v>0.33999999999999997</v>
      </c>
      <c r="F1121" s="53">
        <v>0.54</v>
      </c>
      <c r="G1121" s="53">
        <v>1308.3903995546721</v>
      </c>
    </row>
    <row r="1122" spans="1:7" x14ac:dyDescent="0.2">
      <c r="A1122" s="54">
        <v>42993</v>
      </c>
      <c r="B1122" s="53">
        <v>49398</v>
      </c>
      <c r="C1122" s="52">
        <v>3.1739402055159061</v>
      </c>
      <c r="D1122" s="53">
        <v>3.75</v>
      </c>
      <c r="E1122" s="53">
        <v>0.61</v>
      </c>
      <c r="F1122" s="53">
        <v>0.81</v>
      </c>
      <c r="G1122" s="53">
        <v>2117.0292487681713</v>
      </c>
    </row>
    <row r="1123" spans="1:7" x14ac:dyDescent="0.2">
      <c r="A1123" s="54">
        <v>42994</v>
      </c>
      <c r="B1123" s="53">
        <v>3805982</v>
      </c>
      <c r="C1123" s="52">
        <v>3.5702746820139892</v>
      </c>
      <c r="D1123" s="53">
        <v>4.0999999999999996</v>
      </c>
      <c r="E1123" s="53">
        <v>0.54</v>
      </c>
      <c r="F1123" s="53">
        <v>0.73</v>
      </c>
      <c r="G1123" s="53">
        <v>1808.5406698099659</v>
      </c>
    </row>
    <row r="1124" spans="1:7" x14ac:dyDescent="0.2">
      <c r="A1124" s="54">
        <v>42995</v>
      </c>
      <c r="B1124" s="53">
        <v>7468780</v>
      </c>
      <c r="C1124" s="52">
        <v>3.4562482334766487</v>
      </c>
      <c r="D1124" s="53">
        <v>4.05</v>
      </c>
      <c r="E1124" s="53">
        <v>0.31999999999999995</v>
      </c>
      <c r="F1124" s="53">
        <v>0.42</v>
      </c>
      <c r="G1124" s="53">
        <v>1294.2325120007936</v>
      </c>
    </row>
    <row r="1125" spans="1:7" x14ac:dyDescent="0.2">
      <c r="A1125" s="54">
        <v>42995</v>
      </c>
      <c r="B1125" s="53">
        <v>7630705</v>
      </c>
      <c r="C1125" s="52">
        <v>4.1921978626848082</v>
      </c>
      <c r="D1125" s="53">
        <v>4.5999999999999996</v>
      </c>
      <c r="E1125" s="53">
        <v>0.59</v>
      </c>
      <c r="F1125" s="53">
        <v>0.79</v>
      </c>
      <c r="G1125" s="53">
        <v>1626.5579522993628</v>
      </c>
    </row>
    <row r="1126" spans="1:7" x14ac:dyDescent="0.2">
      <c r="A1126" s="54">
        <v>42995</v>
      </c>
      <c r="B1126" s="53">
        <v>7764</v>
      </c>
      <c r="C1126" s="52">
        <v>2.3647660618297417</v>
      </c>
      <c r="D1126" s="53">
        <v>3.43</v>
      </c>
      <c r="E1126" s="53">
        <v>0.56999999999999995</v>
      </c>
      <c r="F1126" s="53">
        <v>0.7</v>
      </c>
      <c r="G1126" s="53">
        <v>1591.4632345805765</v>
      </c>
    </row>
    <row r="1127" spans="1:7" x14ac:dyDescent="0.2">
      <c r="A1127" s="54">
        <v>42995</v>
      </c>
      <c r="B1127" s="53">
        <v>2672</v>
      </c>
      <c r="C1127" s="52">
        <v>2.3638975200247141</v>
      </c>
      <c r="D1127" s="53">
        <v>2.88</v>
      </c>
      <c r="E1127" s="53">
        <v>0.57999999999999996</v>
      </c>
      <c r="F1127" s="53">
        <v>0.77</v>
      </c>
      <c r="G1127" s="53">
        <v>1589.036233846648</v>
      </c>
    </row>
    <row r="1128" spans="1:7" x14ac:dyDescent="0.2">
      <c r="A1128" s="54">
        <v>42995</v>
      </c>
      <c r="B1128" s="53">
        <v>18131</v>
      </c>
      <c r="C1128" s="52">
        <v>2.8910385167127601</v>
      </c>
      <c r="D1128" s="53">
        <v>4.4000000000000004</v>
      </c>
      <c r="E1128" s="53">
        <v>0.7</v>
      </c>
      <c r="F1128" s="53">
        <v>0.9</v>
      </c>
      <c r="G1128" s="53">
        <v>1894.1135254584353</v>
      </c>
    </row>
    <row r="1129" spans="1:7" x14ac:dyDescent="0.2">
      <c r="A1129" s="54">
        <v>42995</v>
      </c>
      <c r="B1129" s="53">
        <v>2771</v>
      </c>
      <c r="C1129" s="52">
        <v>3.20874640249543</v>
      </c>
      <c r="D1129" s="53">
        <v>3.79</v>
      </c>
      <c r="E1129" s="53">
        <v>0.26999999999999996</v>
      </c>
      <c r="F1129" s="53">
        <v>0.47</v>
      </c>
      <c r="G1129" s="53">
        <v>1106.4618593108339</v>
      </c>
    </row>
    <row r="1130" spans="1:7" x14ac:dyDescent="0.2">
      <c r="A1130" s="54">
        <v>42996</v>
      </c>
      <c r="B1130" s="53">
        <v>40155</v>
      </c>
      <c r="C1130" s="52">
        <v>2.9127287922649185</v>
      </c>
      <c r="D1130" s="53">
        <v>3.8</v>
      </c>
      <c r="E1130" s="53">
        <v>0.7</v>
      </c>
      <c r="F1130" s="53">
        <v>0.9</v>
      </c>
      <c r="G1130" s="53">
        <v>1905.2288010537566</v>
      </c>
    </row>
    <row r="1131" spans="1:7" x14ac:dyDescent="0.2">
      <c r="A1131" s="54">
        <v>42998</v>
      </c>
      <c r="B1131" s="53">
        <v>8862</v>
      </c>
      <c r="C1131" s="52">
        <v>2.6184951778122549</v>
      </c>
      <c r="D1131" s="53">
        <v>3.65</v>
      </c>
      <c r="E1131" s="53">
        <v>0.33999999999999997</v>
      </c>
      <c r="F1131" s="53">
        <v>0.55000000000000004</v>
      </c>
      <c r="G1131" s="53">
        <v>1822.8973952904059</v>
      </c>
    </row>
    <row r="1132" spans="1:7" x14ac:dyDescent="0.2">
      <c r="A1132" s="54">
        <v>42999</v>
      </c>
      <c r="B1132" s="53">
        <v>240914</v>
      </c>
      <c r="C1132" s="52">
        <v>3.5845873601560463</v>
      </c>
      <c r="D1132" s="53">
        <v>4.2</v>
      </c>
      <c r="E1132" s="53">
        <v>0.7</v>
      </c>
      <c r="F1132" s="53">
        <v>0.9</v>
      </c>
      <c r="G1132" s="53">
        <v>2414.0537188397379</v>
      </c>
    </row>
    <row r="1133" spans="1:7" x14ac:dyDescent="0.2">
      <c r="A1133" s="54">
        <v>42999</v>
      </c>
      <c r="B1133" s="53">
        <v>6041193</v>
      </c>
      <c r="C1133" s="52">
        <v>3.1230364633388139</v>
      </c>
      <c r="D1133" s="53">
        <v>3.76</v>
      </c>
      <c r="E1133" s="53">
        <v>0.25999999999999995</v>
      </c>
      <c r="F1133" s="53">
        <v>0.4</v>
      </c>
      <c r="G1133" s="53">
        <v>1087.185938389875</v>
      </c>
    </row>
    <row r="1134" spans="1:7" x14ac:dyDescent="0.2">
      <c r="A1134" s="54">
        <v>42999</v>
      </c>
      <c r="B1134" s="53">
        <v>6313503</v>
      </c>
      <c r="C1134" s="52">
        <v>2.547026519010299</v>
      </c>
      <c r="D1134" s="53">
        <v>3.49</v>
      </c>
      <c r="E1134" s="53">
        <v>0.32999999999999996</v>
      </c>
      <c r="F1134" s="53">
        <v>0.5</v>
      </c>
      <c r="G1134" s="53">
        <v>1794.3302245146251</v>
      </c>
    </row>
    <row r="1135" spans="1:7" x14ac:dyDescent="0.2">
      <c r="A1135" s="54">
        <v>43001</v>
      </c>
      <c r="B1135" s="53">
        <v>1800</v>
      </c>
      <c r="C1135" s="52">
        <v>3.5381967511306769</v>
      </c>
      <c r="D1135" s="53">
        <v>4.38</v>
      </c>
      <c r="E1135" s="53">
        <v>0.74</v>
      </c>
      <c r="F1135" s="53">
        <v>0.93</v>
      </c>
      <c r="G1135" s="53">
        <v>2368.0471523514011</v>
      </c>
    </row>
    <row r="1136" spans="1:7" x14ac:dyDescent="0.2">
      <c r="A1136" s="54">
        <v>43001</v>
      </c>
      <c r="B1136" s="53">
        <v>6389496</v>
      </c>
      <c r="C1136" s="52">
        <v>4.0336691728897343</v>
      </c>
      <c r="D1136" s="53">
        <v>4.4000000000000004</v>
      </c>
      <c r="E1136" s="53">
        <v>0.78</v>
      </c>
      <c r="F1136" s="53">
        <v>0.91</v>
      </c>
      <c r="G1136" s="53">
        <v>2258.2370000878127</v>
      </c>
    </row>
    <row r="1137" spans="1:7" x14ac:dyDescent="0.2">
      <c r="A1137" s="54">
        <v>43001</v>
      </c>
      <c r="B1137" s="53">
        <v>5675112</v>
      </c>
      <c r="C1137" s="52">
        <v>3.6968190148024456</v>
      </c>
      <c r="D1137" s="53">
        <v>3.9</v>
      </c>
      <c r="E1137" s="53">
        <v>0.59</v>
      </c>
      <c r="F1137" s="53">
        <v>0.75</v>
      </c>
      <c r="G1137" s="53">
        <v>1210.3842036265885</v>
      </c>
    </row>
    <row r="1138" spans="1:7" x14ac:dyDescent="0.2">
      <c r="A1138" s="54">
        <v>43001</v>
      </c>
      <c r="B1138" s="53">
        <v>5911245</v>
      </c>
      <c r="C1138" s="52">
        <v>4.183198645851264</v>
      </c>
      <c r="D1138" s="53">
        <v>4.3600000000000003</v>
      </c>
      <c r="E1138" s="53">
        <v>0.64</v>
      </c>
      <c r="F1138" s="53">
        <v>0.78</v>
      </c>
      <c r="G1138" s="53">
        <v>1337.4966161336079</v>
      </c>
    </row>
    <row r="1139" spans="1:7" x14ac:dyDescent="0.2">
      <c r="A1139" s="54">
        <v>43002</v>
      </c>
      <c r="B1139" s="53">
        <v>4532282</v>
      </c>
      <c r="C1139" s="52">
        <v>2.1372696323148039</v>
      </c>
      <c r="D1139" s="53">
        <v>3.47</v>
      </c>
      <c r="E1139" s="53">
        <v>0.31999999999999995</v>
      </c>
      <c r="F1139" s="53">
        <v>0.55000000000000004</v>
      </c>
      <c r="G1139" s="53">
        <v>1541.3580451931675</v>
      </c>
    </row>
    <row r="1140" spans="1:7" x14ac:dyDescent="0.2">
      <c r="A1140" s="54">
        <v>43002</v>
      </c>
      <c r="B1140" s="53">
        <v>6195402</v>
      </c>
      <c r="D1140" s="53">
        <v>3.4</v>
      </c>
      <c r="E1140" s="53"/>
      <c r="F1140" s="53">
        <v>0.35</v>
      </c>
      <c r="G1140" s="53"/>
    </row>
    <row r="1141" spans="1:7" x14ac:dyDescent="0.2">
      <c r="A1141" s="54">
        <v>43002</v>
      </c>
      <c r="B1141" s="53">
        <v>5550805</v>
      </c>
      <c r="C1141" s="52">
        <v>3.6862167370913612</v>
      </c>
      <c r="D1141" s="53">
        <v>4.3</v>
      </c>
      <c r="E1141" s="53">
        <v>0.45</v>
      </c>
      <c r="F1141" s="53">
        <v>0.63</v>
      </c>
      <c r="G1141" s="53">
        <v>443.95951627188163</v>
      </c>
    </row>
    <row r="1142" spans="1:7" x14ac:dyDescent="0.2">
      <c r="A1142" s="54">
        <v>43003</v>
      </c>
      <c r="B1142" s="53">
        <v>3970353</v>
      </c>
      <c r="C1142" s="52">
        <v>1.9726153927037278</v>
      </c>
      <c r="D1142" s="53">
        <v>3.53</v>
      </c>
      <c r="E1142" s="53">
        <v>0.32999999999999996</v>
      </c>
      <c r="F1142" s="53">
        <v>0.54</v>
      </c>
      <c r="G1142" s="53">
        <v>1338.1579554383666</v>
      </c>
    </row>
    <row r="1143" spans="1:7" x14ac:dyDescent="0.2">
      <c r="A1143" s="54">
        <v>43004</v>
      </c>
      <c r="B1143" s="53">
        <v>1866233</v>
      </c>
      <c r="C1143" s="52">
        <v>2.1118372459200012</v>
      </c>
      <c r="D1143" s="53">
        <v>3.14</v>
      </c>
      <c r="E1143" s="53">
        <v>0.35</v>
      </c>
      <c r="F1143" s="53">
        <v>0.54</v>
      </c>
      <c r="G1143" s="53">
        <v>1527.7876630206713</v>
      </c>
    </row>
    <row r="1144" spans="1:7" x14ac:dyDescent="0.2">
      <c r="A1144" s="54">
        <v>43004</v>
      </c>
      <c r="B1144" s="53">
        <v>134424</v>
      </c>
      <c r="C1144" s="52">
        <v>3.2769317051434901</v>
      </c>
      <c r="D1144" s="53">
        <v>3.65</v>
      </c>
      <c r="E1144" s="53">
        <v>0.67999999999999994</v>
      </c>
      <c r="F1144" s="53">
        <v>0.78</v>
      </c>
      <c r="G1144" s="53">
        <v>2190.775971474804</v>
      </c>
    </row>
    <row r="1145" spans="1:7" x14ac:dyDescent="0.2">
      <c r="A1145" s="54">
        <v>43004</v>
      </c>
      <c r="B1145" s="53">
        <v>1052924</v>
      </c>
      <c r="C1145" s="52">
        <v>2.9044490083404999</v>
      </c>
      <c r="D1145" s="53">
        <v>4.3</v>
      </c>
      <c r="E1145" s="53">
        <v>0.7</v>
      </c>
      <c r="F1145" s="53">
        <v>0.84</v>
      </c>
      <c r="G1145" s="53">
        <v>1927.4502107012047</v>
      </c>
    </row>
    <row r="1146" spans="1:7" x14ac:dyDescent="0.2">
      <c r="A1146" s="54">
        <v>43005</v>
      </c>
      <c r="B1146" s="53">
        <v>3888651</v>
      </c>
      <c r="C1146" s="52">
        <v>2.1150952297076082</v>
      </c>
      <c r="D1146" s="53">
        <v>3.11</v>
      </c>
      <c r="E1146" s="53">
        <v>0.33999999999999997</v>
      </c>
      <c r="F1146" s="53">
        <v>0.53</v>
      </c>
      <c r="G1146" s="53">
        <v>1532.2489334821189</v>
      </c>
    </row>
    <row r="1147" spans="1:7" x14ac:dyDescent="0.2">
      <c r="A1147" s="54">
        <v>43005</v>
      </c>
      <c r="B1147" s="53">
        <v>7707</v>
      </c>
      <c r="C1147" s="52">
        <v>2.953398805930957</v>
      </c>
      <c r="D1147" s="53">
        <v>3.76</v>
      </c>
      <c r="E1147" s="53">
        <v>0.57999999999999996</v>
      </c>
      <c r="F1147" s="53">
        <v>0.78</v>
      </c>
      <c r="G1147" s="53">
        <v>1905.1344238642569</v>
      </c>
    </row>
    <row r="1148" spans="1:7" x14ac:dyDescent="0.2">
      <c r="A1148" s="54">
        <v>43006</v>
      </c>
      <c r="B1148" s="53">
        <v>4444542</v>
      </c>
      <c r="C1148" s="52">
        <v>3.2960009464702367</v>
      </c>
      <c r="D1148" s="53">
        <v>4.2</v>
      </c>
      <c r="E1148" s="53">
        <v>0.39</v>
      </c>
      <c r="F1148" s="53">
        <v>0.6</v>
      </c>
      <c r="G1148" s="53">
        <v>1079.0230624724586</v>
      </c>
    </row>
    <row r="1149" spans="1:7" x14ac:dyDescent="0.2">
      <c r="A1149" s="54">
        <v>43006</v>
      </c>
      <c r="B1149" s="53">
        <v>5405962</v>
      </c>
      <c r="C1149" s="52">
        <v>3.4363731598052549</v>
      </c>
      <c r="D1149" s="53">
        <v>4.29</v>
      </c>
      <c r="E1149" s="53">
        <v>0.37</v>
      </c>
      <c r="F1149" s="53">
        <v>0.56000000000000005</v>
      </c>
      <c r="G1149" s="53">
        <v>1080.7264810660647</v>
      </c>
    </row>
    <row r="1150" spans="1:7" x14ac:dyDescent="0.2">
      <c r="A1150" s="54">
        <v>43006</v>
      </c>
      <c r="B1150" s="53">
        <v>4687142</v>
      </c>
      <c r="C1150" s="52">
        <v>1.9109966703803776</v>
      </c>
      <c r="D1150" s="53">
        <v>2.81</v>
      </c>
      <c r="E1150" s="53">
        <v>0.31999999999999995</v>
      </c>
      <c r="F1150" s="53">
        <v>0.53</v>
      </c>
      <c r="G1150" s="53">
        <v>1327.9448074214881</v>
      </c>
    </row>
    <row r="1151" spans="1:7" x14ac:dyDescent="0.2">
      <c r="A1151" s="54">
        <v>43006</v>
      </c>
      <c r="B1151" s="53">
        <v>533397</v>
      </c>
      <c r="D1151" s="53">
        <v>3.6</v>
      </c>
      <c r="E1151" s="53"/>
      <c r="F1151" s="53">
        <v>0.44</v>
      </c>
      <c r="G1151" s="53"/>
    </row>
    <row r="1152" spans="1:7" x14ac:dyDescent="0.2">
      <c r="A1152" s="54">
        <v>43006</v>
      </c>
      <c r="B1152" s="53">
        <v>8174457</v>
      </c>
      <c r="D1152" s="53">
        <v>3.83</v>
      </c>
      <c r="E1152" s="53"/>
      <c r="F1152" s="53">
        <v>0.4</v>
      </c>
      <c r="G1152" s="53"/>
    </row>
    <row r="1153" spans="1:7" x14ac:dyDescent="0.2">
      <c r="A1153" s="54">
        <v>43006</v>
      </c>
      <c r="B1153" s="53">
        <v>8619</v>
      </c>
      <c r="C1153" s="52">
        <v>2.6126751219921793</v>
      </c>
      <c r="D1153" s="53">
        <v>3.84</v>
      </c>
      <c r="E1153" s="53">
        <v>0.33999999999999997</v>
      </c>
      <c r="F1153" s="53">
        <v>0.55000000000000004</v>
      </c>
      <c r="G1153" s="53">
        <v>1843.4311035918238</v>
      </c>
    </row>
    <row r="1154" spans="1:7" x14ac:dyDescent="0.2">
      <c r="A1154" s="54">
        <v>43006</v>
      </c>
      <c r="B1154" s="53">
        <v>657765</v>
      </c>
      <c r="C1154" s="52">
        <v>2.1324375475328101</v>
      </c>
      <c r="D1154" s="53">
        <v>3.55</v>
      </c>
      <c r="E1154" s="53">
        <v>0.31999999999999995</v>
      </c>
      <c r="F1154" s="53">
        <v>0.52</v>
      </c>
      <c r="G1154" s="53">
        <v>988.03475094615328</v>
      </c>
    </row>
    <row r="1155" spans="1:7" x14ac:dyDescent="0.2">
      <c r="A1155" s="54">
        <v>43007</v>
      </c>
      <c r="B1155" s="53">
        <v>18864</v>
      </c>
      <c r="C1155" s="52">
        <v>2.8715114954893202</v>
      </c>
      <c r="D1155" s="53">
        <v>3.4</v>
      </c>
      <c r="E1155" s="53">
        <v>0.67999999999999994</v>
      </c>
      <c r="F1155" s="53">
        <v>0.87</v>
      </c>
      <c r="G1155" s="53">
        <v>1925.98218629656</v>
      </c>
    </row>
    <row r="1156" spans="1:7" x14ac:dyDescent="0.2">
      <c r="A1156" s="54">
        <v>43008</v>
      </c>
      <c r="B1156" s="53">
        <v>4747876</v>
      </c>
      <c r="C1156" s="52">
        <v>3.0659866187390419</v>
      </c>
      <c r="D1156" s="53">
        <v>3.7</v>
      </c>
      <c r="E1156" s="53">
        <v>0.59</v>
      </c>
      <c r="F1156" s="53">
        <v>0.79</v>
      </c>
      <c r="G1156" s="53">
        <v>1897.8100183991376</v>
      </c>
    </row>
    <row r="1157" spans="1:7" x14ac:dyDescent="0.2">
      <c r="A1157" s="54">
        <v>43008</v>
      </c>
      <c r="B1157" s="53">
        <v>6499696</v>
      </c>
      <c r="C1157" s="52">
        <v>3.7285750284561994</v>
      </c>
      <c r="D1157" s="53">
        <v>4.33</v>
      </c>
      <c r="E1157" s="53">
        <v>0.61</v>
      </c>
      <c r="F1157" s="53">
        <v>0.81</v>
      </c>
      <c r="G1157" s="53">
        <v>2308.0646115335744</v>
      </c>
    </row>
    <row r="1158" spans="1:7" x14ac:dyDescent="0.2">
      <c r="A1158" s="54">
        <v>43008</v>
      </c>
      <c r="B1158" s="53">
        <v>2413</v>
      </c>
      <c r="D1158" s="53">
        <v>3.9</v>
      </c>
      <c r="E1158" s="53"/>
      <c r="F1158" s="53">
        <v>0.45</v>
      </c>
      <c r="G1158" s="53"/>
    </row>
    <row r="1159" spans="1:7" x14ac:dyDescent="0.2">
      <c r="A1159" s="54">
        <v>43008</v>
      </c>
      <c r="B1159" s="53">
        <v>92792</v>
      </c>
      <c r="C1159" s="52">
        <v>2.7499388747674409</v>
      </c>
      <c r="D1159" s="53">
        <v>3.5</v>
      </c>
      <c r="E1159" s="53">
        <v>0.59</v>
      </c>
      <c r="F1159" s="53">
        <v>0.76</v>
      </c>
      <c r="G1159" s="53">
        <v>1889.8179708311759</v>
      </c>
    </row>
    <row r="1160" spans="1:7" x14ac:dyDescent="0.2">
      <c r="A1160" s="54">
        <v>43008</v>
      </c>
      <c r="B1160" s="53">
        <v>4373300</v>
      </c>
      <c r="D1160" s="53">
        <v>3.9</v>
      </c>
      <c r="E1160" s="53"/>
      <c r="F1160" s="53">
        <v>0.43</v>
      </c>
      <c r="G1160" s="53"/>
    </row>
    <row r="1161" spans="1:7" x14ac:dyDescent="0.2">
      <c r="A1161" s="54">
        <v>43008</v>
      </c>
      <c r="B1161" s="53">
        <v>315081</v>
      </c>
      <c r="C1161" s="52">
        <v>2.25795392667332</v>
      </c>
      <c r="D1161" s="53">
        <v>3.5</v>
      </c>
      <c r="E1161" s="53">
        <v>0.36</v>
      </c>
      <c r="F1161" s="53">
        <v>0.59</v>
      </c>
      <c r="G1161" s="53">
        <v>1589.6108897152442</v>
      </c>
    </row>
    <row r="1162" spans="1:7" x14ac:dyDescent="0.2">
      <c r="A1162" s="54">
        <v>43008</v>
      </c>
      <c r="B1162" s="53">
        <v>5653002</v>
      </c>
      <c r="D1162" s="53">
        <v>3.95</v>
      </c>
      <c r="E1162" s="53"/>
      <c r="F1162" s="53">
        <v>0.44</v>
      </c>
      <c r="G1162" s="53"/>
    </row>
    <row r="1163" spans="1:7" x14ac:dyDescent="0.2">
      <c r="A1163" s="54">
        <v>43009</v>
      </c>
      <c r="B1163" s="53">
        <v>1494934</v>
      </c>
      <c r="C1163" s="52">
        <v>2.0054950651037906</v>
      </c>
      <c r="D1163" s="53">
        <v>2.9</v>
      </c>
      <c r="E1163" s="53">
        <v>0.57999999999999996</v>
      </c>
      <c r="F1163" s="53">
        <v>0.77</v>
      </c>
      <c r="G1163" s="53">
        <v>1364.8533791352108</v>
      </c>
    </row>
    <row r="1164" spans="1:7" x14ac:dyDescent="0.2">
      <c r="A1164" s="54">
        <v>43009</v>
      </c>
      <c r="B1164" s="53">
        <v>8375815</v>
      </c>
      <c r="D1164" s="53">
        <v>4.12</v>
      </c>
      <c r="E1164" s="53"/>
      <c r="F1164" s="53">
        <v>0.46</v>
      </c>
      <c r="G1164" s="53"/>
    </row>
    <row r="1165" spans="1:7" x14ac:dyDescent="0.2">
      <c r="A1165" s="54">
        <v>43011</v>
      </c>
      <c r="B1165" s="53">
        <v>6739034</v>
      </c>
      <c r="D1165" s="53">
        <v>3.6</v>
      </c>
      <c r="E1165" s="53"/>
      <c r="F1165" s="53">
        <v>0.43</v>
      </c>
      <c r="G1165" s="53"/>
    </row>
    <row r="1166" spans="1:7" x14ac:dyDescent="0.2">
      <c r="A1166" s="54">
        <v>43011</v>
      </c>
      <c r="B1166" s="53">
        <v>213979</v>
      </c>
      <c r="C1166" s="52">
        <v>3.1977862684120062</v>
      </c>
      <c r="D1166" s="53">
        <v>3.91</v>
      </c>
      <c r="E1166" s="53">
        <v>0.28999999999999998</v>
      </c>
      <c r="F1166" s="53">
        <v>0.5</v>
      </c>
      <c r="G1166" s="53">
        <v>1360.3741387820132</v>
      </c>
    </row>
    <row r="1167" spans="1:7" x14ac:dyDescent="0.2">
      <c r="A1167" s="54">
        <v>43011</v>
      </c>
      <c r="B1167" s="53">
        <v>436301</v>
      </c>
      <c r="C1167" s="52">
        <v>3.0351174146924795</v>
      </c>
      <c r="D1167" s="53">
        <v>3.16</v>
      </c>
      <c r="E1167" s="53">
        <v>0.32999999999999996</v>
      </c>
      <c r="F1167" s="53">
        <v>0.52</v>
      </c>
      <c r="G1167" s="53">
        <v>2121.6525924296034</v>
      </c>
    </row>
    <row r="1168" spans="1:7" x14ac:dyDescent="0.2">
      <c r="A1168" s="54">
        <v>43011</v>
      </c>
      <c r="B1168" s="53">
        <v>68461</v>
      </c>
      <c r="C1168" s="52">
        <v>2.1988219799533448</v>
      </c>
      <c r="D1168" s="53">
        <v>3.85</v>
      </c>
      <c r="E1168" s="53">
        <v>0.32999999999999996</v>
      </c>
      <c r="F1168" s="53">
        <v>0.54</v>
      </c>
      <c r="G1168" s="53">
        <v>1584.7549232099043</v>
      </c>
    </row>
    <row r="1169" spans="1:7" x14ac:dyDescent="0.2">
      <c r="A1169" s="54">
        <v>43011</v>
      </c>
      <c r="B1169" s="53">
        <v>4385600</v>
      </c>
      <c r="C1169" s="52">
        <v>2.3997553187081988</v>
      </c>
      <c r="D1169" s="53">
        <v>3.75</v>
      </c>
      <c r="E1169" s="53">
        <v>0.53999999999999992</v>
      </c>
      <c r="F1169" s="53">
        <v>0.72</v>
      </c>
      <c r="G1169" s="53">
        <v>1642.2681267491148</v>
      </c>
    </row>
    <row r="1170" spans="1:7" x14ac:dyDescent="0.2">
      <c r="A1170" s="54">
        <v>43012</v>
      </c>
      <c r="B1170" s="53">
        <v>7370302</v>
      </c>
      <c r="C1170" s="52">
        <v>3.4216403580648644</v>
      </c>
      <c r="D1170" s="53">
        <v>4.1900000000000004</v>
      </c>
      <c r="E1170" s="53">
        <v>0.39</v>
      </c>
      <c r="F1170" s="53">
        <v>0.64</v>
      </c>
      <c r="G1170" s="53">
        <v>1132.0593622372539</v>
      </c>
    </row>
    <row r="1171" spans="1:7" x14ac:dyDescent="0.2">
      <c r="A1171" s="54">
        <v>43012</v>
      </c>
      <c r="B1171" s="53">
        <v>5857315</v>
      </c>
      <c r="C1171" s="52">
        <v>3.2996869041614447</v>
      </c>
      <c r="D1171" s="53">
        <v>3.8</v>
      </c>
      <c r="E1171" s="53">
        <v>0.37</v>
      </c>
      <c r="F1171" s="53">
        <v>0.52</v>
      </c>
      <c r="G1171" s="53">
        <v>1174.4440639253373</v>
      </c>
    </row>
    <row r="1172" spans="1:7" x14ac:dyDescent="0.2">
      <c r="A1172" s="54">
        <v>43013</v>
      </c>
      <c r="B1172" s="53">
        <v>924382</v>
      </c>
      <c r="C1172" s="52">
        <v>2.5522519200924729</v>
      </c>
      <c r="D1172" s="53">
        <v>3.67</v>
      </c>
      <c r="E1172" s="53">
        <v>0.31999999999999995</v>
      </c>
      <c r="F1172" s="53">
        <v>0.54</v>
      </c>
      <c r="G1172" s="53">
        <v>1847.3379670646598</v>
      </c>
    </row>
    <row r="1173" spans="1:7" x14ac:dyDescent="0.2">
      <c r="A1173" s="54">
        <v>43013</v>
      </c>
      <c r="B1173" s="53">
        <v>121676</v>
      </c>
      <c r="C1173" s="52">
        <v>2.5043355952544517</v>
      </c>
      <c r="D1173" s="53">
        <v>3.65</v>
      </c>
      <c r="E1173" s="53">
        <v>0.31999999999999995</v>
      </c>
      <c r="F1173" s="53">
        <v>0.51</v>
      </c>
      <c r="G1173" s="53">
        <v>1818.3255284907609</v>
      </c>
    </row>
    <row r="1174" spans="1:7" x14ac:dyDescent="0.2">
      <c r="A1174" s="54">
        <v>43014</v>
      </c>
      <c r="B1174" s="53">
        <v>107361</v>
      </c>
      <c r="C1174" s="52">
        <v>2.0065112309718449</v>
      </c>
      <c r="D1174" s="53">
        <v>3.4</v>
      </c>
      <c r="E1174" s="53">
        <v>0.56999999999999995</v>
      </c>
      <c r="F1174" s="53">
        <v>0.71</v>
      </c>
      <c r="G1174" s="53">
        <v>1376.3422245677834</v>
      </c>
    </row>
    <row r="1175" spans="1:7" x14ac:dyDescent="0.2">
      <c r="A1175" s="54">
        <v>43014</v>
      </c>
      <c r="B1175" s="53">
        <v>3010793</v>
      </c>
      <c r="C1175" s="52">
        <v>2.5018046812608792</v>
      </c>
      <c r="D1175" s="53">
        <v>3.42</v>
      </c>
      <c r="E1175" s="53">
        <v>0.69</v>
      </c>
      <c r="F1175" s="53">
        <v>0.82</v>
      </c>
      <c r="G1175" s="53">
        <v>1679.8922326167867</v>
      </c>
    </row>
    <row r="1176" spans="1:7" x14ac:dyDescent="0.2">
      <c r="A1176" s="54">
        <v>43015</v>
      </c>
      <c r="B1176" s="53">
        <v>4036876</v>
      </c>
      <c r="C1176" s="52">
        <v>2.1615164585050661</v>
      </c>
      <c r="D1176" s="53">
        <v>3.56</v>
      </c>
      <c r="E1176" s="53">
        <v>0.32999999999999996</v>
      </c>
      <c r="F1176" s="53">
        <v>0.52</v>
      </c>
      <c r="G1176" s="53">
        <v>1582.234545339081</v>
      </c>
    </row>
    <row r="1177" spans="1:7" x14ac:dyDescent="0.2">
      <c r="A1177" s="54">
        <v>43015</v>
      </c>
      <c r="B1177" s="53">
        <v>15189</v>
      </c>
      <c r="C1177" s="52">
        <v>3.2677383261294004</v>
      </c>
      <c r="D1177" s="53">
        <v>3.78</v>
      </c>
      <c r="E1177" s="53">
        <v>0.71</v>
      </c>
      <c r="F1177" s="53">
        <v>0.86</v>
      </c>
      <c r="G1177" s="53">
        <v>2224.5972261517863</v>
      </c>
    </row>
    <row r="1178" spans="1:7" x14ac:dyDescent="0.2">
      <c r="A1178" s="54">
        <v>43015</v>
      </c>
      <c r="B1178" s="53">
        <v>8508</v>
      </c>
      <c r="C1178" s="52">
        <v>3.2715909473910521</v>
      </c>
      <c r="D1178" s="53">
        <v>3.62</v>
      </c>
      <c r="E1178" s="53">
        <v>0.7</v>
      </c>
      <c r="F1178" s="53">
        <v>0.82</v>
      </c>
      <c r="G1178" s="53">
        <v>2226.5396884645675</v>
      </c>
    </row>
    <row r="1179" spans="1:7" x14ac:dyDescent="0.2">
      <c r="A1179" s="54">
        <v>43015</v>
      </c>
      <c r="B1179" s="53">
        <v>14763</v>
      </c>
      <c r="C1179" s="52">
        <v>2.8974930624112702</v>
      </c>
      <c r="D1179" s="53">
        <v>3.59</v>
      </c>
      <c r="E1179" s="53">
        <v>0.65999999999999992</v>
      </c>
      <c r="F1179" s="53">
        <v>0.83</v>
      </c>
      <c r="G1179" s="53">
        <v>1960.6153649681326</v>
      </c>
    </row>
    <row r="1180" spans="1:7" x14ac:dyDescent="0.2">
      <c r="A1180" s="54">
        <v>43016</v>
      </c>
      <c r="B1180" s="53">
        <v>5629</v>
      </c>
      <c r="C1180" s="52">
        <v>2.0765894368616862</v>
      </c>
      <c r="D1180" s="53">
        <v>3</v>
      </c>
      <c r="E1180" s="53">
        <v>0.69</v>
      </c>
      <c r="F1180" s="53">
        <v>0.87</v>
      </c>
      <c r="G1180" s="53">
        <v>1403.0071376030653</v>
      </c>
    </row>
    <row r="1181" spans="1:7" x14ac:dyDescent="0.2">
      <c r="A1181" s="54">
        <v>43016</v>
      </c>
      <c r="B1181" s="53">
        <v>2208810</v>
      </c>
      <c r="C1181" s="52">
        <v>2.8971009222616919</v>
      </c>
      <c r="D1181" s="53">
        <v>3.68</v>
      </c>
      <c r="E1181" s="53">
        <v>0.66999999999999993</v>
      </c>
      <c r="F1181" s="53">
        <v>0.84</v>
      </c>
      <c r="G1181" s="53">
        <v>1963.5069497879081</v>
      </c>
    </row>
    <row r="1182" spans="1:7" x14ac:dyDescent="0.2">
      <c r="A1182" s="54">
        <v>43016</v>
      </c>
      <c r="B1182" s="53">
        <v>188</v>
      </c>
      <c r="C1182" s="52">
        <v>2.8981908576915933</v>
      </c>
      <c r="D1182" s="53">
        <v>3.68</v>
      </c>
      <c r="E1182" s="53">
        <v>0.7</v>
      </c>
      <c r="F1182" s="53">
        <v>0.89</v>
      </c>
      <c r="G1182" s="53">
        <v>1962.6422140501127</v>
      </c>
    </row>
    <row r="1183" spans="1:7" x14ac:dyDescent="0.2">
      <c r="A1183" s="54">
        <v>43017</v>
      </c>
      <c r="B1183" s="53">
        <v>2916479</v>
      </c>
      <c r="C1183" s="52">
        <v>2.3819503810346658</v>
      </c>
      <c r="D1183" s="53">
        <v>3.44</v>
      </c>
      <c r="E1183" s="53">
        <v>0.54999999999999993</v>
      </c>
      <c r="F1183" s="53">
        <v>0.72</v>
      </c>
      <c r="G1183" s="53">
        <v>1651.3278261096498</v>
      </c>
    </row>
    <row r="1184" spans="1:7" x14ac:dyDescent="0.2">
      <c r="A1184" s="54">
        <v>43017</v>
      </c>
      <c r="B1184" s="53">
        <v>960210</v>
      </c>
      <c r="C1184" s="52">
        <v>2.1028054491931552</v>
      </c>
      <c r="D1184" s="53">
        <v>3.14</v>
      </c>
      <c r="E1184" s="53">
        <v>0.33999999999999997</v>
      </c>
      <c r="F1184" s="53">
        <v>0.55000000000000004</v>
      </c>
      <c r="G1184" s="53">
        <v>1553.7017254420796</v>
      </c>
    </row>
    <row r="1185" spans="1:7" x14ac:dyDescent="0.2">
      <c r="A1185" s="54">
        <v>43017</v>
      </c>
      <c r="B1185" s="53">
        <v>4573717</v>
      </c>
      <c r="C1185" s="52">
        <v>2.8743378551862158</v>
      </c>
      <c r="D1185" s="53">
        <v>3.62</v>
      </c>
      <c r="E1185" s="53">
        <v>0.56999999999999995</v>
      </c>
      <c r="F1185" s="53">
        <v>0.73</v>
      </c>
      <c r="G1185" s="53">
        <v>1954.1297195604184</v>
      </c>
    </row>
    <row r="1186" spans="1:7" x14ac:dyDescent="0.2">
      <c r="A1186" s="54">
        <v>43018</v>
      </c>
      <c r="B1186" s="53">
        <v>6508162</v>
      </c>
      <c r="C1186" s="52">
        <v>2.5779748509617129</v>
      </c>
      <c r="D1186" s="53">
        <v>3.6</v>
      </c>
      <c r="E1186" s="53">
        <v>0.35</v>
      </c>
      <c r="F1186" s="53">
        <v>0.54</v>
      </c>
      <c r="G1186" s="53">
        <v>1867.6312264793326</v>
      </c>
    </row>
    <row r="1187" spans="1:7" x14ac:dyDescent="0.2">
      <c r="A1187" s="54">
        <v>43018</v>
      </c>
      <c r="B1187" s="53">
        <v>45155</v>
      </c>
      <c r="C1187" s="52">
        <v>2.510809762240318</v>
      </c>
      <c r="D1187" s="53">
        <v>2.96</v>
      </c>
      <c r="E1187" s="53">
        <v>0.30999999999999994</v>
      </c>
      <c r="F1187" s="53">
        <v>0.52</v>
      </c>
      <c r="G1187" s="53">
        <v>1836.8504653921818</v>
      </c>
    </row>
    <row r="1188" spans="1:7" x14ac:dyDescent="0.2">
      <c r="A1188" s="54">
        <v>43018</v>
      </c>
      <c r="B1188" s="53">
        <v>808</v>
      </c>
      <c r="C1188" s="52">
        <v>3.229475952040501</v>
      </c>
      <c r="D1188" s="53">
        <v>3.78</v>
      </c>
      <c r="E1188" s="53">
        <v>0.26999999999999996</v>
      </c>
      <c r="F1188" s="53">
        <v>0.49</v>
      </c>
      <c r="G1188" s="53">
        <v>1471.9181670504549</v>
      </c>
    </row>
    <row r="1189" spans="1:7" x14ac:dyDescent="0.2">
      <c r="A1189" s="54">
        <v>43018</v>
      </c>
      <c r="B1189" s="53">
        <v>2596</v>
      </c>
      <c r="C1189" s="52">
        <v>3.3526729787552187</v>
      </c>
      <c r="D1189" s="53">
        <v>4.04</v>
      </c>
      <c r="E1189" s="53">
        <v>0.37</v>
      </c>
      <c r="F1189" s="53">
        <v>0.57999999999999996</v>
      </c>
      <c r="G1189" s="53">
        <v>1177.3574457398358</v>
      </c>
    </row>
    <row r="1190" spans="1:7" x14ac:dyDescent="0.2">
      <c r="A1190" s="54">
        <v>43019</v>
      </c>
      <c r="B1190" s="53">
        <v>2911235</v>
      </c>
      <c r="C1190" s="52">
        <v>3.088156705277123</v>
      </c>
      <c r="D1190" s="53">
        <v>3.87</v>
      </c>
      <c r="E1190" s="53">
        <v>0.55999999999999994</v>
      </c>
      <c r="F1190" s="53">
        <v>0.73</v>
      </c>
      <c r="G1190" s="53">
        <v>2182.8536639885524</v>
      </c>
    </row>
    <row r="1191" spans="1:7" x14ac:dyDescent="0.2">
      <c r="A1191" s="54">
        <v>43019</v>
      </c>
      <c r="B1191" s="53">
        <v>3410102</v>
      </c>
      <c r="C1191" s="52">
        <v>3.8352309442816517</v>
      </c>
      <c r="D1191" s="53">
        <v>4.6500000000000004</v>
      </c>
      <c r="E1191" s="53">
        <v>0.72</v>
      </c>
      <c r="F1191" s="53">
        <v>0.92</v>
      </c>
      <c r="G1191" s="53">
        <v>2571.0773325206237</v>
      </c>
    </row>
    <row r="1192" spans="1:7" x14ac:dyDescent="0.2">
      <c r="A1192" s="54">
        <v>43019</v>
      </c>
      <c r="B1192" s="53">
        <v>5138507</v>
      </c>
      <c r="C1192" s="52">
        <v>2.1390046202343855</v>
      </c>
      <c r="D1192" s="53">
        <v>3.69</v>
      </c>
      <c r="E1192" s="53">
        <v>0.35</v>
      </c>
      <c r="F1192" s="53">
        <v>0.53</v>
      </c>
      <c r="G1192" s="53">
        <v>1584.5125239699234</v>
      </c>
    </row>
    <row r="1193" spans="1:7" x14ac:dyDescent="0.2">
      <c r="A1193" s="54">
        <v>43019</v>
      </c>
      <c r="B1193" s="53">
        <v>253601</v>
      </c>
      <c r="C1193" s="52">
        <v>2.8913845340422859</v>
      </c>
      <c r="D1193" s="53">
        <v>3.82</v>
      </c>
      <c r="E1193" s="53">
        <v>0.30999999999999994</v>
      </c>
      <c r="F1193" s="53">
        <v>0.6</v>
      </c>
      <c r="G1193" s="53">
        <v>1501.465043776034</v>
      </c>
    </row>
    <row r="1194" spans="1:7" x14ac:dyDescent="0.2">
      <c r="A1194" s="54">
        <v>43020</v>
      </c>
      <c r="B1194" s="53">
        <v>17040</v>
      </c>
      <c r="C1194" s="52">
        <v>3.582127172752168</v>
      </c>
      <c r="D1194" s="53">
        <v>3.8</v>
      </c>
      <c r="E1194" s="53">
        <v>0.43</v>
      </c>
      <c r="F1194" s="53">
        <v>0.63</v>
      </c>
      <c r="G1194" s="53">
        <v>1636.9218614310366</v>
      </c>
    </row>
    <row r="1195" spans="1:7" x14ac:dyDescent="0.2">
      <c r="A1195" s="54">
        <v>43020</v>
      </c>
      <c r="B1195" s="53">
        <v>137918</v>
      </c>
      <c r="C1195" s="52">
        <v>2.2127260875810002</v>
      </c>
      <c r="D1195" s="53">
        <v>3.6</v>
      </c>
      <c r="E1195" s="53">
        <v>0.33999999999999997</v>
      </c>
      <c r="F1195" s="53">
        <v>0.52</v>
      </c>
      <c r="G1195" s="53">
        <v>1606.2690623864637</v>
      </c>
    </row>
    <row r="1196" spans="1:7" x14ac:dyDescent="0.2">
      <c r="A1196" s="54">
        <v>43021</v>
      </c>
      <c r="B1196" s="53">
        <v>734823</v>
      </c>
      <c r="C1196" s="52">
        <v>2.4666758328494502</v>
      </c>
      <c r="D1196" s="53">
        <v>3.81</v>
      </c>
      <c r="E1196" s="53">
        <v>0.33999999999999997</v>
      </c>
      <c r="F1196" s="53">
        <v>0.54</v>
      </c>
      <c r="G1196" s="53">
        <v>1818.3186842921252</v>
      </c>
    </row>
    <row r="1197" spans="1:7" x14ac:dyDescent="0.2">
      <c r="A1197" s="54">
        <v>43022</v>
      </c>
      <c r="B1197" s="53">
        <v>352566</v>
      </c>
      <c r="C1197" s="52">
        <v>2.7522109639586279</v>
      </c>
      <c r="D1197" s="53">
        <v>3.76</v>
      </c>
      <c r="E1197" s="53">
        <v>0.54999999999999993</v>
      </c>
      <c r="F1197" s="53">
        <v>0.72</v>
      </c>
      <c r="G1197" s="53">
        <v>1933.0991515054639</v>
      </c>
    </row>
    <row r="1198" spans="1:7" x14ac:dyDescent="0.2">
      <c r="A1198" s="54">
        <v>43022</v>
      </c>
      <c r="B1198" s="53">
        <v>306749</v>
      </c>
      <c r="C1198" s="52">
        <v>3.2505203547467438</v>
      </c>
      <c r="D1198" s="53">
        <v>4.3</v>
      </c>
      <c r="E1198" s="53">
        <v>0.55999999999999994</v>
      </c>
      <c r="F1198" s="53">
        <v>0.76</v>
      </c>
      <c r="G1198" s="53">
        <v>2235.4539050520839</v>
      </c>
    </row>
    <row r="1199" spans="1:7" x14ac:dyDescent="0.2">
      <c r="A1199" s="54">
        <v>43022</v>
      </c>
      <c r="B1199" s="53">
        <v>8570</v>
      </c>
      <c r="C1199" s="52">
        <v>2.5068335541268603</v>
      </c>
      <c r="D1199" s="53">
        <v>4.07</v>
      </c>
      <c r="E1199" s="53">
        <v>0.35</v>
      </c>
      <c r="F1199" s="53">
        <v>0.53</v>
      </c>
      <c r="G1199" s="53">
        <v>1840.0732102597465</v>
      </c>
    </row>
    <row r="1200" spans="1:7" x14ac:dyDescent="0.2">
      <c r="A1200" s="54">
        <v>43022</v>
      </c>
      <c r="B1200" s="53">
        <v>8242493</v>
      </c>
      <c r="D1200" s="53">
        <v>4.13</v>
      </c>
      <c r="E1200" s="53"/>
      <c r="F1200" s="53">
        <v>0.45</v>
      </c>
      <c r="G1200" s="53"/>
    </row>
    <row r="1201" spans="1:7" x14ac:dyDescent="0.2">
      <c r="A1201" s="54">
        <v>43022</v>
      </c>
      <c r="B1201" s="53">
        <v>3698307</v>
      </c>
      <c r="D1201" s="53">
        <v>3.73</v>
      </c>
      <c r="E1201" s="53"/>
      <c r="F1201" s="53">
        <v>0.35</v>
      </c>
      <c r="G1201" s="53"/>
    </row>
    <row r="1202" spans="1:7" x14ac:dyDescent="0.2">
      <c r="A1202" s="54">
        <v>43022</v>
      </c>
      <c r="B1202" s="53">
        <v>1424</v>
      </c>
      <c r="C1202" s="52">
        <v>3.1234675364690361</v>
      </c>
      <c r="D1202" s="53">
        <v>3.82</v>
      </c>
      <c r="E1202" s="53">
        <v>0.57999999999999996</v>
      </c>
      <c r="F1202" s="53">
        <v>0.76</v>
      </c>
      <c r="G1202" s="53">
        <v>1962.5033769399722</v>
      </c>
    </row>
    <row r="1203" spans="1:7" x14ac:dyDescent="0.2">
      <c r="A1203" s="54">
        <v>43022</v>
      </c>
      <c r="B1203" s="53">
        <v>4177162</v>
      </c>
      <c r="D1203" s="53">
        <v>3.81</v>
      </c>
      <c r="E1203" s="53"/>
      <c r="F1203" s="53">
        <v>0.44</v>
      </c>
      <c r="G1203" s="53"/>
    </row>
    <row r="1204" spans="1:7" x14ac:dyDescent="0.2">
      <c r="A1204" s="54">
        <v>43024</v>
      </c>
      <c r="B1204" s="53">
        <v>2167600</v>
      </c>
      <c r="C1204" s="52">
        <v>2.0987949520401608</v>
      </c>
      <c r="D1204" s="53">
        <v>3.45</v>
      </c>
      <c r="E1204" s="53">
        <v>0.66999999999999993</v>
      </c>
      <c r="F1204" s="53">
        <v>0.85</v>
      </c>
      <c r="G1204" s="53">
        <v>1428.2762010114086</v>
      </c>
    </row>
    <row r="1205" spans="1:7" x14ac:dyDescent="0.2">
      <c r="A1205" s="54">
        <v>43024</v>
      </c>
      <c r="B1205" s="53">
        <v>8344759</v>
      </c>
      <c r="D1205" s="53">
        <v>4.38</v>
      </c>
      <c r="E1205" s="53"/>
      <c r="F1205" s="53">
        <v>0.46</v>
      </c>
      <c r="G1205" s="53"/>
    </row>
    <row r="1206" spans="1:7" x14ac:dyDescent="0.2">
      <c r="A1206" s="54">
        <v>43024</v>
      </c>
      <c r="B1206" s="53">
        <v>8419739</v>
      </c>
      <c r="D1206" s="53">
        <v>4.08</v>
      </c>
      <c r="E1206" s="53"/>
      <c r="F1206" s="53">
        <v>0.45</v>
      </c>
      <c r="G1206" s="53"/>
    </row>
    <row r="1207" spans="1:7" x14ac:dyDescent="0.2">
      <c r="A1207" s="54">
        <v>43024</v>
      </c>
      <c r="B1207" s="53">
        <v>1976606</v>
      </c>
      <c r="C1207" s="52">
        <v>3.4400860792190535</v>
      </c>
      <c r="D1207" s="53">
        <v>4.3099999999999996</v>
      </c>
      <c r="E1207" s="53">
        <v>0.56999999999999995</v>
      </c>
      <c r="F1207" s="53">
        <v>0.77</v>
      </c>
      <c r="G1207" s="53">
        <v>2226.5703390129092</v>
      </c>
    </row>
    <row r="1208" spans="1:7" x14ac:dyDescent="0.2">
      <c r="A1208" s="54">
        <v>43025</v>
      </c>
      <c r="B1208" s="53">
        <v>22312</v>
      </c>
      <c r="C1208" s="52">
        <v>2.5786672571603844</v>
      </c>
      <c r="D1208" s="53">
        <v>3.62</v>
      </c>
      <c r="E1208" s="53">
        <v>0.36</v>
      </c>
      <c r="F1208" s="53">
        <v>0.54</v>
      </c>
      <c r="G1208" s="53">
        <v>1887.0133588028752</v>
      </c>
    </row>
    <row r="1209" spans="1:7" x14ac:dyDescent="0.2">
      <c r="A1209" s="54">
        <v>43025</v>
      </c>
      <c r="B1209" s="53">
        <v>2462073</v>
      </c>
      <c r="C1209" s="52">
        <v>2.5119676813859688</v>
      </c>
      <c r="D1209" s="53">
        <v>3.35</v>
      </c>
      <c r="E1209" s="53">
        <v>0.32999999999999996</v>
      </c>
      <c r="F1209" s="53">
        <v>0.52</v>
      </c>
      <c r="G1209" s="53">
        <v>1857.3525014332142</v>
      </c>
    </row>
    <row r="1210" spans="1:7" x14ac:dyDescent="0.2">
      <c r="A1210" s="54">
        <v>43025</v>
      </c>
      <c r="B1210" s="53">
        <v>4494710</v>
      </c>
      <c r="D1210" s="53">
        <v>3.97</v>
      </c>
      <c r="E1210" s="53"/>
      <c r="F1210" s="53">
        <v>0.45</v>
      </c>
      <c r="G1210" s="53"/>
    </row>
    <row r="1211" spans="1:7" x14ac:dyDescent="0.2">
      <c r="A1211" s="54">
        <v>43026</v>
      </c>
      <c r="B1211" s="53">
        <v>3429</v>
      </c>
      <c r="C1211" s="52">
        <v>2.6413713873048672</v>
      </c>
      <c r="D1211" s="53">
        <v>3.58</v>
      </c>
      <c r="E1211" s="53">
        <v>0.57999999999999996</v>
      </c>
      <c r="F1211" s="53">
        <v>0.74</v>
      </c>
      <c r="G1211" s="53">
        <v>1649.0837542427423</v>
      </c>
    </row>
    <row r="1212" spans="1:7" x14ac:dyDescent="0.2">
      <c r="A1212" s="54">
        <v>43026</v>
      </c>
      <c r="B1212" s="53">
        <v>40634</v>
      </c>
      <c r="C1212" s="52">
        <v>3.9001018195783534</v>
      </c>
      <c r="D1212" s="53">
        <v>4.3899999999999997</v>
      </c>
      <c r="E1212" s="53">
        <v>0.65</v>
      </c>
      <c r="F1212" s="53">
        <v>0.83</v>
      </c>
      <c r="G1212" s="53">
        <v>2433.6414632068841</v>
      </c>
    </row>
    <row r="1213" spans="1:7" x14ac:dyDescent="0.2">
      <c r="A1213" s="54">
        <v>43026</v>
      </c>
      <c r="B1213" s="53">
        <v>2486625</v>
      </c>
      <c r="D1213" s="53">
        <v>4.34</v>
      </c>
      <c r="E1213" s="53"/>
      <c r="F1213" s="53">
        <v>0.46</v>
      </c>
      <c r="G1213" s="53"/>
    </row>
    <row r="1214" spans="1:7" x14ac:dyDescent="0.2">
      <c r="A1214" s="54">
        <v>43027</v>
      </c>
      <c r="B1214" s="53">
        <v>3071836</v>
      </c>
      <c r="D1214" s="53">
        <v>3.93</v>
      </c>
      <c r="E1214" s="53"/>
      <c r="F1214" s="53">
        <v>0.45</v>
      </c>
      <c r="G1214" s="53"/>
    </row>
    <row r="1215" spans="1:7" x14ac:dyDescent="0.2">
      <c r="A1215" s="54">
        <v>43029</v>
      </c>
      <c r="B1215" s="53">
        <v>28325</v>
      </c>
      <c r="C1215" s="52">
        <v>3.2214126410465371</v>
      </c>
      <c r="D1215" s="53">
        <v>3.75</v>
      </c>
      <c r="E1215" s="53">
        <v>0.57999999999999996</v>
      </c>
      <c r="F1215" s="53">
        <v>0.74</v>
      </c>
      <c r="G1215" s="53">
        <v>2252.2495620662617</v>
      </c>
    </row>
    <row r="1216" spans="1:7" x14ac:dyDescent="0.2">
      <c r="A1216" s="54">
        <v>43029</v>
      </c>
      <c r="B1216" s="53">
        <v>1418</v>
      </c>
      <c r="C1216" s="52">
        <v>3.3126953761885174</v>
      </c>
      <c r="D1216" s="53">
        <v>3.89</v>
      </c>
      <c r="E1216" s="53">
        <v>0.28999999999999998</v>
      </c>
      <c r="F1216" s="53">
        <v>0.48</v>
      </c>
      <c r="G1216" s="53">
        <v>1247.4645920369344</v>
      </c>
    </row>
    <row r="1217" spans="1:7" x14ac:dyDescent="0.2">
      <c r="A1217" s="54">
        <v>43029</v>
      </c>
      <c r="B1217" s="53">
        <v>9486</v>
      </c>
      <c r="C1217" s="52">
        <v>3.1305666922299933</v>
      </c>
      <c r="D1217" s="53">
        <v>3.68</v>
      </c>
      <c r="E1217" s="53">
        <v>0.25999999999999995</v>
      </c>
      <c r="F1217" s="53">
        <v>0.45</v>
      </c>
      <c r="G1217" s="53">
        <v>1206.1877665861678</v>
      </c>
    </row>
    <row r="1218" spans="1:7" x14ac:dyDescent="0.2">
      <c r="A1218" s="54">
        <v>43029</v>
      </c>
      <c r="B1218" s="53">
        <v>6410637</v>
      </c>
      <c r="D1218" s="53">
        <v>4.13</v>
      </c>
      <c r="E1218" s="53"/>
      <c r="F1218" s="53">
        <v>0.45</v>
      </c>
      <c r="G1218" s="53"/>
    </row>
    <row r="1219" spans="1:7" x14ac:dyDescent="0.2">
      <c r="A1219" s="54">
        <v>43030</v>
      </c>
      <c r="B1219" s="53">
        <v>17249</v>
      </c>
      <c r="C1219" s="52">
        <v>3.6241838910885589</v>
      </c>
      <c r="D1219" s="53">
        <v>4.2699999999999996</v>
      </c>
      <c r="E1219" s="53">
        <v>0.89</v>
      </c>
      <c r="F1219" s="53">
        <v>0.94</v>
      </c>
      <c r="G1219" s="53">
        <v>2329.84563746614</v>
      </c>
    </row>
    <row r="1220" spans="1:7" x14ac:dyDescent="0.2">
      <c r="A1220" s="54">
        <v>43030</v>
      </c>
      <c r="B1220" s="53">
        <v>23310</v>
      </c>
      <c r="C1220" s="52">
        <v>3.5181940374603689</v>
      </c>
      <c r="D1220" s="53">
        <v>4.25</v>
      </c>
      <c r="E1220" s="53">
        <v>0.7</v>
      </c>
      <c r="F1220" s="53">
        <v>0.9</v>
      </c>
      <c r="G1220" s="53">
        <v>2495.5605299536628</v>
      </c>
    </row>
    <row r="1221" spans="1:7" x14ac:dyDescent="0.2">
      <c r="A1221" s="54">
        <v>43032</v>
      </c>
      <c r="B1221" s="53">
        <v>2436</v>
      </c>
      <c r="C1221" s="52">
        <v>2.4699207825908789</v>
      </c>
      <c r="D1221" s="53">
        <v>3.22</v>
      </c>
      <c r="E1221" s="53">
        <v>0.71</v>
      </c>
      <c r="F1221" s="53">
        <v>0.9</v>
      </c>
      <c r="G1221" s="53">
        <v>1719.033620716009</v>
      </c>
    </row>
    <row r="1222" spans="1:7" x14ac:dyDescent="0.2">
      <c r="A1222" s="54">
        <v>43032</v>
      </c>
      <c r="B1222" s="53">
        <v>6145975</v>
      </c>
      <c r="C1222" s="52">
        <v>3.4141279782162544</v>
      </c>
      <c r="D1222" s="53">
        <v>4.18</v>
      </c>
      <c r="E1222" s="53">
        <v>0.56999999999999995</v>
      </c>
      <c r="F1222" s="53">
        <v>0.76</v>
      </c>
      <c r="G1222" s="53">
        <v>2227.3288170426144</v>
      </c>
    </row>
    <row r="1223" spans="1:7" x14ac:dyDescent="0.2">
      <c r="A1223" s="54">
        <v>43032</v>
      </c>
      <c r="B1223" s="53">
        <v>8188260</v>
      </c>
      <c r="D1223" s="53">
        <v>4.41</v>
      </c>
      <c r="E1223" s="53"/>
      <c r="F1223" s="53">
        <v>0.47</v>
      </c>
      <c r="G1223" s="53"/>
    </row>
    <row r="1224" spans="1:7" x14ac:dyDescent="0.2">
      <c r="A1224" s="54">
        <v>43032</v>
      </c>
      <c r="B1224" s="53">
        <v>242672</v>
      </c>
      <c r="C1224" s="52">
        <v>2.4654563168571046</v>
      </c>
      <c r="D1224" s="53">
        <v>3.34</v>
      </c>
      <c r="E1224" s="53">
        <v>0.69</v>
      </c>
      <c r="F1224" s="53">
        <v>0.89</v>
      </c>
      <c r="G1224" s="53">
        <v>1717.8316712416313</v>
      </c>
    </row>
    <row r="1225" spans="1:7" x14ac:dyDescent="0.2">
      <c r="A1225" s="54">
        <v>43032</v>
      </c>
      <c r="B1225" s="53">
        <v>2618</v>
      </c>
      <c r="C1225" s="52">
        <v>2.1799650305264122</v>
      </c>
      <c r="D1225" s="53">
        <v>3.1</v>
      </c>
      <c r="E1225" s="53">
        <v>0.55999999999999994</v>
      </c>
      <c r="F1225" s="53">
        <v>0.73</v>
      </c>
      <c r="G1225" s="53">
        <v>1617.2573530962084</v>
      </c>
    </row>
    <row r="1226" spans="1:7" x14ac:dyDescent="0.2">
      <c r="A1226" s="54">
        <v>43033</v>
      </c>
      <c r="B1226" s="53">
        <v>850</v>
      </c>
      <c r="C1226" s="52">
        <v>3.5446092318274744</v>
      </c>
      <c r="D1226" s="53">
        <v>4.4400000000000004</v>
      </c>
      <c r="E1226" s="53">
        <v>0.7</v>
      </c>
      <c r="F1226" s="53">
        <v>0.9</v>
      </c>
      <c r="G1226" s="53">
        <v>2525.6738907845511</v>
      </c>
    </row>
    <row r="1227" spans="1:7" x14ac:dyDescent="0.2">
      <c r="A1227" s="54">
        <v>43033</v>
      </c>
      <c r="B1227" s="53">
        <v>153351</v>
      </c>
      <c r="C1227" s="52">
        <v>2.258069634795326</v>
      </c>
      <c r="D1227" s="53">
        <v>3.1</v>
      </c>
      <c r="E1227" s="53">
        <v>0.31999999999999995</v>
      </c>
      <c r="F1227" s="53">
        <v>0.42</v>
      </c>
      <c r="G1227" s="53">
        <v>1649.9789785915541</v>
      </c>
    </row>
    <row r="1228" spans="1:7" x14ac:dyDescent="0.2">
      <c r="A1228" s="54">
        <v>43033</v>
      </c>
      <c r="B1228" s="53">
        <v>7949</v>
      </c>
      <c r="C1228" s="52">
        <v>2.1002942501531172</v>
      </c>
      <c r="D1228" s="53">
        <v>3.3</v>
      </c>
      <c r="E1228" s="53">
        <v>0.54999999999999993</v>
      </c>
      <c r="F1228" s="53">
        <v>0.67</v>
      </c>
      <c r="G1228" s="53">
        <v>1574.3179824911122</v>
      </c>
    </row>
    <row r="1229" spans="1:7" x14ac:dyDescent="0.2">
      <c r="A1229" s="54">
        <v>43033</v>
      </c>
      <c r="B1229" s="53">
        <v>8236114</v>
      </c>
      <c r="D1229" s="53">
        <v>4.0199999999999996</v>
      </c>
      <c r="E1229" s="53"/>
      <c r="F1229" s="53">
        <v>0.45</v>
      </c>
      <c r="G1229" s="53"/>
    </row>
    <row r="1230" spans="1:7" x14ac:dyDescent="0.2">
      <c r="A1230" s="54">
        <v>43035</v>
      </c>
      <c r="B1230" s="53">
        <v>8</v>
      </c>
      <c r="C1230" s="52">
        <v>3.2644037620925372</v>
      </c>
      <c r="D1230" s="53">
        <v>4.47</v>
      </c>
      <c r="E1230" s="53">
        <v>0.36</v>
      </c>
      <c r="F1230" s="53">
        <v>0.56000000000000005</v>
      </c>
      <c r="G1230" s="53">
        <v>1767.458213189354</v>
      </c>
    </row>
    <row r="1231" spans="1:7" x14ac:dyDescent="0.2">
      <c r="A1231" s="54">
        <v>43035</v>
      </c>
      <c r="B1231" s="53">
        <v>6680809</v>
      </c>
      <c r="D1231" s="53">
        <v>4.12</v>
      </c>
      <c r="E1231" s="53"/>
      <c r="F1231" s="53">
        <v>0.43</v>
      </c>
      <c r="G1231" s="53"/>
    </row>
    <row r="1232" spans="1:7" x14ac:dyDescent="0.2">
      <c r="A1232" s="54">
        <v>43035</v>
      </c>
      <c r="B1232" s="53">
        <v>1848760</v>
      </c>
      <c r="C1232" s="52">
        <v>3.8831384080642883</v>
      </c>
      <c r="D1232" s="53">
        <v>5</v>
      </c>
      <c r="E1232" s="53">
        <v>0.77</v>
      </c>
      <c r="F1232" s="53">
        <v>0.95</v>
      </c>
      <c r="G1232" s="53">
        <v>2655.5715435694369</v>
      </c>
    </row>
    <row r="1233" spans="1:7" x14ac:dyDescent="0.2">
      <c r="A1233" s="54">
        <v>43035</v>
      </c>
      <c r="B1233" s="53">
        <v>789810</v>
      </c>
      <c r="C1233" s="52">
        <v>3.198597787520991</v>
      </c>
      <c r="D1233" s="53">
        <v>4.0599999999999996</v>
      </c>
      <c r="E1233" s="53">
        <v>0.57999999999999996</v>
      </c>
      <c r="F1233" s="53">
        <v>0.76</v>
      </c>
      <c r="G1233" s="53">
        <v>2267.5173815305375</v>
      </c>
    </row>
    <row r="1234" spans="1:7" x14ac:dyDescent="0.2">
      <c r="A1234" s="54">
        <v>43036</v>
      </c>
      <c r="B1234" s="53">
        <v>6543</v>
      </c>
      <c r="C1234" s="52">
        <v>2.4412726822008119</v>
      </c>
      <c r="D1234" s="53">
        <v>3.03</v>
      </c>
      <c r="E1234" s="53">
        <v>0.36</v>
      </c>
      <c r="F1234" s="53">
        <v>0.54</v>
      </c>
      <c r="G1234" s="53">
        <v>1844.3495024064414</v>
      </c>
    </row>
    <row r="1235" spans="1:7" x14ac:dyDescent="0.2">
      <c r="A1235" s="54">
        <v>43036</v>
      </c>
      <c r="B1235" s="53">
        <v>8422403</v>
      </c>
      <c r="D1235" s="53">
        <v>3.65</v>
      </c>
      <c r="E1235" s="53"/>
      <c r="F1235" s="53">
        <v>0.44</v>
      </c>
      <c r="G1235" s="53"/>
    </row>
    <row r="1236" spans="1:7" x14ac:dyDescent="0.2">
      <c r="A1236" s="54">
        <v>43038</v>
      </c>
      <c r="B1236" s="53">
        <v>2561289</v>
      </c>
      <c r="C1236" s="52">
        <v>2.7321669958360331</v>
      </c>
      <c r="D1236" s="53">
        <v>3.6</v>
      </c>
      <c r="E1236" s="53">
        <v>0.53999999999999992</v>
      </c>
      <c r="F1236" s="53">
        <v>0.65</v>
      </c>
      <c r="G1236" s="53">
        <v>1974.5938901227844</v>
      </c>
    </row>
    <row r="1237" spans="1:7" x14ac:dyDescent="0.2">
      <c r="A1237" s="54">
        <v>43039</v>
      </c>
      <c r="B1237" s="53">
        <v>3208874</v>
      </c>
      <c r="C1237" s="52">
        <v>2.6118731216068953</v>
      </c>
      <c r="D1237" s="53">
        <v>3.55</v>
      </c>
      <c r="E1237" s="53">
        <v>0.55999999999999994</v>
      </c>
      <c r="F1237" s="53">
        <v>0.66</v>
      </c>
      <c r="G1237" s="53">
        <v>1932.7238607382387</v>
      </c>
    </row>
    <row r="1238" spans="1:7" x14ac:dyDescent="0.2">
      <c r="A1238" s="54">
        <v>43039</v>
      </c>
      <c r="B1238" s="53">
        <v>4584</v>
      </c>
      <c r="C1238" s="52">
        <v>2.1252231709584914</v>
      </c>
      <c r="D1238" s="53">
        <v>3.53</v>
      </c>
      <c r="E1238" s="53">
        <v>0.31999999999999995</v>
      </c>
      <c r="F1238" s="53">
        <v>0.51</v>
      </c>
      <c r="G1238" s="53">
        <v>1626.53625936757</v>
      </c>
    </row>
    <row r="1239" spans="1:7" x14ac:dyDescent="0.2">
      <c r="A1239" s="54">
        <v>43039</v>
      </c>
      <c r="B1239" s="53">
        <v>20072</v>
      </c>
      <c r="D1239" s="53">
        <v>4.07</v>
      </c>
      <c r="E1239" s="53"/>
      <c r="F1239" s="53">
        <v>0.44</v>
      </c>
      <c r="G1239" s="53"/>
    </row>
    <row r="1240" spans="1:7" x14ac:dyDescent="0.2">
      <c r="A1240" s="54">
        <v>43040</v>
      </c>
      <c r="B1240" s="53">
        <v>4311452</v>
      </c>
      <c r="C1240" s="52">
        <v>3.2881462777223045</v>
      </c>
      <c r="D1240" s="53">
        <v>3.94</v>
      </c>
      <c r="E1240" s="53">
        <v>0.54999999999999993</v>
      </c>
      <c r="F1240" s="53">
        <v>0.73</v>
      </c>
      <c r="G1240" s="53">
        <v>2276.7740722174258</v>
      </c>
    </row>
    <row r="1241" spans="1:7" x14ac:dyDescent="0.2">
      <c r="A1241" s="54">
        <v>43040</v>
      </c>
      <c r="B1241" s="53">
        <v>496741</v>
      </c>
      <c r="D1241" s="53">
        <v>3.84</v>
      </c>
      <c r="E1241" s="53"/>
      <c r="F1241" s="53">
        <v>0.45</v>
      </c>
      <c r="G1241" s="53"/>
    </row>
    <row r="1242" spans="1:7" x14ac:dyDescent="0.2">
      <c r="A1242" s="54">
        <v>43040</v>
      </c>
      <c r="B1242" s="53">
        <v>8223400</v>
      </c>
      <c r="D1242" s="53">
        <v>3.53</v>
      </c>
      <c r="E1242" s="53"/>
      <c r="F1242" s="53">
        <v>0.44</v>
      </c>
      <c r="G1242" s="53"/>
    </row>
    <row r="1243" spans="1:7" x14ac:dyDescent="0.2">
      <c r="A1243" s="54">
        <v>43040</v>
      </c>
      <c r="B1243" s="53">
        <v>3098736</v>
      </c>
      <c r="C1243" s="52">
        <v>2.9257648790744288</v>
      </c>
      <c r="D1243" s="53">
        <v>3.4</v>
      </c>
      <c r="E1243" s="53">
        <v>0.37</v>
      </c>
      <c r="F1243" s="53">
        <v>0.54</v>
      </c>
      <c r="G1243" s="53">
        <v>1179.9525273454549</v>
      </c>
    </row>
    <row r="1244" spans="1:7" x14ac:dyDescent="0.2">
      <c r="A1244" s="54">
        <v>43040</v>
      </c>
      <c r="B1244" s="53">
        <v>650045</v>
      </c>
      <c r="C1244" s="52">
        <v>2.3701142117068961</v>
      </c>
      <c r="D1244" s="53">
        <v>3.7</v>
      </c>
      <c r="E1244" s="53">
        <v>0.54999999999999993</v>
      </c>
      <c r="F1244" s="53">
        <v>0.71</v>
      </c>
      <c r="G1244" s="53">
        <v>1707.2986098084814</v>
      </c>
    </row>
    <row r="1245" spans="1:7" x14ac:dyDescent="0.2">
      <c r="A1245" s="54">
        <v>43041</v>
      </c>
      <c r="B1245" s="53">
        <v>6139423</v>
      </c>
      <c r="D1245" s="53">
        <v>4.3</v>
      </c>
      <c r="E1245" s="53"/>
      <c r="F1245" s="53">
        <v>0.46</v>
      </c>
      <c r="G1245" s="53"/>
    </row>
    <row r="1246" spans="1:7" x14ac:dyDescent="0.2">
      <c r="A1246" s="54">
        <v>43041</v>
      </c>
      <c r="B1246" s="53">
        <v>4386242</v>
      </c>
      <c r="C1246" s="52">
        <v>2.1044776072540934</v>
      </c>
      <c r="D1246" s="53">
        <v>3.69</v>
      </c>
      <c r="E1246" s="53">
        <v>0.33999999999999997</v>
      </c>
      <c r="F1246" s="53">
        <v>0.55000000000000004</v>
      </c>
      <c r="G1246" s="53">
        <v>1615.203923930545</v>
      </c>
    </row>
    <row r="1247" spans="1:7" x14ac:dyDescent="0.2">
      <c r="A1247" s="54">
        <v>43041</v>
      </c>
      <c r="B1247" s="53">
        <v>8072608</v>
      </c>
      <c r="D1247" s="53">
        <v>3.84</v>
      </c>
      <c r="E1247" s="53"/>
      <c r="F1247" s="53">
        <v>0.45</v>
      </c>
      <c r="G1247" s="53"/>
    </row>
    <row r="1248" spans="1:7" x14ac:dyDescent="0.2">
      <c r="A1248" s="54">
        <v>43042</v>
      </c>
      <c r="B1248" s="53">
        <v>3807853</v>
      </c>
      <c r="C1248" s="52">
        <v>2.1271501039672782</v>
      </c>
      <c r="D1248" s="53">
        <v>3.71</v>
      </c>
      <c r="E1248" s="53">
        <v>0.57999999999999996</v>
      </c>
      <c r="F1248" s="53">
        <v>0.77</v>
      </c>
      <c r="G1248" s="53">
        <v>1606.8199178507427</v>
      </c>
    </row>
    <row r="1249" spans="1:7" x14ac:dyDescent="0.2">
      <c r="A1249" s="54">
        <v>43042</v>
      </c>
      <c r="B1249" s="53">
        <v>1110</v>
      </c>
      <c r="C1249" s="52">
        <v>4.3888070959839807</v>
      </c>
      <c r="D1249" s="53">
        <v>4.4000000000000004</v>
      </c>
      <c r="E1249" s="53">
        <v>0.75</v>
      </c>
      <c r="F1249" s="53">
        <v>0.95</v>
      </c>
      <c r="G1249" s="53">
        <v>2989.5511719235578</v>
      </c>
    </row>
    <row r="1250" spans="1:7" x14ac:dyDescent="0.2">
      <c r="A1250" s="54">
        <v>43042</v>
      </c>
      <c r="B1250" s="53">
        <v>5912336</v>
      </c>
      <c r="D1250" s="53">
        <v>3.88</v>
      </c>
      <c r="E1250" s="53"/>
      <c r="F1250" s="53">
        <v>0.45</v>
      </c>
      <c r="G1250" s="53"/>
    </row>
    <row r="1251" spans="1:7" x14ac:dyDescent="0.2">
      <c r="A1251" s="54">
        <v>43043</v>
      </c>
      <c r="B1251" s="53">
        <v>2385221</v>
      </c>
      <c r="D1251" s="53">
        <v>4.3499999999999996</v>
      </c>
      <c r="E1251" s="53"/>
      <c r="F1251" s="53">
        <v>0.7</v>
      </c>
      <c r="G1251" s="53"/>
    </row>
    <row r="1252" spans="1:7" x14ac:dyDescent="0.2">
      <c r="A1252" s="54">
        <v>43043</v>
      </c>
      <c r="B1252" s="53">
        <v>886456</v>
      </c>
      <c r="C1252" s="52">
        <v>2.4912497458396476</v>
      </c>
      <c r="D1252" s="53">
        <v>3.4</v>
      </c>
      <c r="E1252" s="53">
        <v>0.67999999999999994</v>
      </c>
      <c r="F1252" s="53">
        <v>0.76</v>
      </c>
      <c r="G1252" s="53">
        <v>1756.8309693356484</v>
      </c>
    </row>
    <row r="1253" spans="1:7" x14ac:dyDescent="0.2">
      <c r="A1253" s="54">
        <v>43043</v>
      </c>
      <c r="B1253" s="53">
        <v>9013</v>
      </c>
      <c r="C1253" s="52">
        <v>3.5303030001167639</v>
      </c>
      <c r="D1253" s="53">
        <v>4.1500000000000004</v>
      </c>
      <c r="E1253" s="53">
        <v>0.69</v>
      </c>
      <c r="F1253" s="53">
        <v>0.89</v>
      </c>
      <c r="G1253" s="53">
        <v>2544.7150005118074</v>
      </c>
    </row>
    <row r="1254" spans="1:7" x14ac:dyDescent="0.2">
      <c r="A1254" s="54">
        <v>43043</v>
      </c>
      <c r="B1254" s="53">
        <v>575858</v>
      </c>
      <c r="C1254" s="52">
        <v>3.1181674975358376</v>
      </c>
      <c r="D1254" s="53">
        <v>3.2</v>
      </c>
      <c r="E1254" s="53">
        <v>0.28999999999999998</v>
      </c>
      <c r="F1254" s="53">
        <v>0.34</v>
      </c>
      <c r="G1254" s="53">
        <v>1282.7650264040299</v>
      </c>
    </row>
    <row r="1255" spans="1:7" x14ac:dyDescent="0.2">
      <c r="A1255" s="54">
        <v>43044</v>
      </c>
      <c r="B1255" s="53">
        <v>1063950</v>
      </c>
      <c r="C1255" s="52">
        <v>2.1192806333317145</v>
      </c>
      <c r="D1255" s="53">
        <v>3.17</v>
      </c>
      <c r="E1255" s="53">
        <v>0.32999999999999996</v>
      </c>
      <c r="F1255" s="53">
        <v>0.53</v>
      </c>
      <c r="G1255" s="53">
        <v>1633.1559373036732</v>
      </c>
    </row>
    <row r="1256" spans="1:7" x14ac:dyDescent="0.2">
      <c r="A1256" s="54">
        <v>43044</v>
      </c>
      <c r="B1256" s="53">
        <v>61875</v>
      </c>
      <c r="C1256" s="52">
        <v>3.246384530273438</v>
      </c>
      <c r="D1256" s="53">
        <v>3.98</v>
      </c>
      <c r="E1256" s="53">
        <v>0.35</v>
      </c>
      <c r="F1256" s="53">
        <v>0.56000000000000005</v>
      </c>
      <c r="G1256" s="53">
        <v>1794.6053295760694</v>
      </c>
    </row>
    <row r="1257" spans="1:7" x14ac:dyDescent="0.2">
      <c r="A1257" s="54">
        <v>43044</v>
      </c>
      <c r="B1257" s="53">
        <v>1711</v>
      </c>
      <c r="C1257" s="52">
        <v>2.3843460305265358</v>
      </c>
      <c r="D1257" s="53">
        <v>3.4</v>
      </c>
      <c r="E1257" s="53">
        <v>0.55999999999999994</v>
      </c>
      <c r="F1257" s="53">
        <v>0.6</v>
      </c>
      <c r="G1257" s="53">
        <v>1721.8171937748807</v>
      </c>
    </row>
    <row r="1258" spans="1:7" x14ac:dyDescent="0.2">
      <c r="A1258" s="54">
        <v>43044</v>
      </c>
      <c r="B1258" s="53">
        <v>40475</v>
      </c>
      <c r="C1258" s="52">
        <v>2.2696541086231545</v>
      </c>
      <c r="D1258" s="53">
        <v>3.35</v>
      </c>
      <c r="E1258" s="53">
        <v>0.36</v>
      </c>
      <c r="F1258" s="53">
        <v>0.54</v>
      </c>
      <c r="G1258" s="53">
        <v>1678.3278856969612</v>
      </c>
    </row>
    <row r="1259" spans="1:7" x14ac:dyDescent="0.2">
      <c r="A1259" s="54">
        <v>43045</v>
      </c>
      <c r="B1259" s="53">
        <v>6925758</v>
      </c>
      <c r="C1259" s="52">
        <v>2.9599734413776284</v>
      </c>
      <c r="D1259" s="53">
        <v>3.93</v>
      </c>
      <c r="E1259" s="53">
        <v>0.36</v>
      </c>
      <c r="F1259" s="53">
        <v>0.53</v>
      </c>
      <c r="G1259" s="53">
        <v>1311.2793477398607</v>
      </c>
    </row>
    <row r="1260" spans="1:7" x14ac:dyDescent="0.2">
      <c r="A1260" s="54">
        <v>43045</v>
      </c>
      <c r="B1260" s="53">
        <v>5335059</v>
      </c>
      <c r="C1260" s="52">
        <v>3.3324657563159525</v>
      </c>
      <c r="D1260" s="53">
        <v>4.4000000000000004</v>
      </c>
      <c r="E1260" s="53">
        <v>0.55999999999999994</v>
      </c>
      <c r="F1260" s="53">
        <v>0.85</v>
      </c>
      <c r="G1260" s="53">
        <v>2266.6825426617379</v>
      </c>
    </row>
    <row r="1261" spans="1:7" x14ac:dyDescent="0.2">
      <c r="A1261" s="54">
        <v>43045</v>
      </c>
      <c r="B1261" s="53">
        <v>1269582</v>
      </c>
      <c r="C1261" s="52">
        <v>3.0049854457781286</v>
      </c>
      <c r="D1261" s="53">
        <v>3.8</v>
      </c>
      <c r="E1261" s="53">
        <v>0.24999999999999994</v>
      </c>
      <c r="F1261" s="53">
        <v>0.46</v>
      </c>
      <c r="G1261" s="53">
        <v>1167.0331848275257</v>
      </c>
    </row>
    <row r="1262" spans="1:7" x14ac:dyDescent="0.2">
      <c r="A1262" s="54">
        <v>43046</v>
      </c>
      <c r="B1262" s="53">
        <v>726652</v>
      </c>
      <c r="D1262" s="53">
        <v>3.96</v>
      </c>
      <c r="E1262" s="53"/>
      <c r="F1262" s="53">
        <v>0.45</v>
      </c>
      <c r="G1262" s="53"/>
    </row>
    <row r="1263" spans="1:7" x14ac:dyDescent="0.2">
      <c r="A1263" s="54">
        <v>43047</v>
      </c>
      <c r="B1263" s="53">
        <v>2119075</v>
      </c>
      <c r="C1263" s="52">
        <v>3.0835651392867631</v>
      </c>
      <c r="D1263" s="53">
        <v>3.8</v>
      </c>
      <c r="E1263" s="53">
        <v>0.36</v>
      </c>
      <c r="F1263" s="53">
        <v>0.54</v>
      </c>
      <c r="G1263" s="53">
        <v>1373.1249698660872</v>
      </c>
    </row>
    <row r="1264" spans="1:7" x14ac:dyDescent="0.2">
      <c r="A1264" s="54">
        <v>43048</v>
      </c>
      <c r="B1264" s="53">
        <v>1430</v>
      </c>
      <c r="C1264" s="52">
        <v>3.4747195112199014</v>
      </c>
      <c r="D1264" s="53">
        <v>4.01</v>
      </c>
      <c r="E1264" s="53">
        <v>0.69</v>
      </c>
      <c r="F1264" s="53">
        <v>0.83</v>
      </c>
      <c r="G1264" s="53">
        <v>2188.4766741072544</v>
      </c>
    </row>
    <row r="1265" spans="1:7" x14ac:dyDescent="0.2">
      <c r="A1265" s="54">
        <v>43048</v>
      </c>
      <c r="B1265" s="53">
        <v>37479</v>
      </c>
      <c r="C1265" s="52">
        <v>2.9057155172337406</v>
      </c>
      <c r="D1265" s="53">
        <v>3.3</v>
      </c>
      <c r="E1265" s="53">
        <v>0.65999999999999992</v>
      </c>
      <c r="F1265" s="53">
        <v>0.81</v>
      </c>
      <c r="G1265" s="53">
        <v>2064.5000988130546</v>
      </c>
    </row>
    <row r="1266" spans="1:7" x14ac:dyDescent="0.2">
      <c r="A1266" s="54">
        <v>43049</v>
      </c>
      <c r="B1266" s="53">
        <v>8256417</v>
      </c>
      <c r="D1266" s="53">
        <v>4.03</v>
      </c>
      <c r="E1266" s="53"/>
      <c r="F1266" s="53">
        <v>0.48</v>
      </c>
      <c r="G1266" s="53"/>
    </row>
    <row r="1267" spans="1:7" x14ac:dyDescent="0.2">
      <c r="A1267" s="54">
        <v>43050</v>
      </c>
      <c r="B1267" s="53">
        <v>148429</v>
      </c>
      <c r="C1267" s="52">
        <v>2.2793186427388474</v>
      </c>
      <c r="D1267" s="53">
        <v>3.55</v>
      </c>
      <c r="E1267" s="53">
        <v>0.32999999999999996</v>
      </c>
      <c r="F1267" s="53">
        <v>0.52</v>
      </c>
      <c r="G1267" s="53">
        <v>1701.8166157456485</v>
      </c>
    </row>
    <row r="1268" spans="1:7" x14ac:dyDescent="0.2">
      <c r="A1268" s="54">
        <v>43050</v>
      </c>
      <c r="B1268" s="53">
        <v>28460</v>
      </c>
      <c r="C1268" s="52">
        <v>2.3831868831950582</v>
      </c>
      <c r="D1268" s="53">
        <v>3.28</v>
      </c>
      <c r="E1268" s="53">
        <v>0.54999999999999993</v>
      </c>
      <c r="F1268" s="53">
        <v>0.69</v>
      </c>
      <c r="G1268" s="53">
        <v>1739.3754476869899</v>
      </c>
    </row>
    <row r="1269" spans="1:7" x14ac:dyDescent="0.2">
      <c r="A1269" s="54">
        <v>43050</v>
      </c>
      <c r="B1269" s="53">
        <v>8019745</v>
      </c>
      <c r="D1269" s="53">
        <v>3.35</v>
      </c>
      <c r="E1269" s="53"/>
      <c r="F1269" s="53">
        <v>0.34</v>
      </c>
      <c r="G1269" s="53"/>
    </row>
    <row r="1270" spans="1:7" x14ac:dyDescent="0.2">
      <c r="A1270" s="54">
        <v>43050</v>
      </c>
      <c r="B1270" s="53">
        <v>6236132</v>
      </c>
      <c r="C1270" s="52">
        <v>2.4351333947596268</v>
      </c>
      <c r="D1270" s="53">
        <v>3.44</v>
      </c>
      <c r="E1270" s="53">
        <v>0.32999999999999996</v>
      </c>
      <c r="F1270" s="53">
        <v>0.54</v>
      </c>
      <c r="G1270" s="53">
        <v>1881.4768908264393</v>
      </c>
    </row>
    <row r="1271" spans="1:7" x14ac:dyDescent="0.2">
      <c r="A1271" s="54">
        <v>43050</v>
      </c>
      <c r="B1271" s="53">
        <v>8290899</v>
      </c>
      <c r="D1271" s="53">
        <v>3.61</v>
      </c>
      <c r="E1271" s="53"/>
      <c r="F1271" s="53">
        <v>0.42</v>
      </c>
      <c r="G1271" s="53"/>
    </row>
    <row r="1272" spans="1:7" x14ac:dyDescent="0.2">
      <c r="A1272" s="54">
        <v>43050</v>
      </c>
      <c r="B1272" s="53">
        <v>5790891</v>
      </c>
      <c r="D1272" s="53">
        <v>3.77</v>
      </c>
      <c r="E1272" s="53"/>
      <c r="F1272" s="53">
        <v>0.41</v>
      </c>
      <c r="G1272" s="53"/>
    </row>
    <row r="1273" spans="1:7" x14ac:dyDescent="0.2">
      <c r="A1273" s="54">
        <v>43051</v>
      </c>
      <c r="B1273" s="53">
        <v>2526645</v>
      </c>
      <c r="C1273" s="52">
        <v>2.3858376615836576</v>
      </c>
      <c r="D1273" s="53">
        <v>3.79</v>
      </c>
      <c r="E1273" s="53">
        <v>0.56999999999999995</v>
      </c>
      <c r="F1273" s="53">
        <v>0.75</v>
      </c>
      <c r="G1273" s="53">
        <v>1741.9978487513283</v>
      </c>
    </row>
    <row r="1274" spans="1:7" x14ac:dyDescent="0.2">
      <c r="A1274" s="54">
        <v>43051</v>
      </c>
      <c r="B1274" s="53">
        <v>8239019</v>
      </c>
      <c r="D1274" s="53">
        <v>3.55</v>
      </c>
      <c r="E1274" s="53"/>
      <c r="F1274" s="53">
        <v>0.4</v>
      </c>
      <c r="G1274" s="53"/>
    </row>
    <row r="1275" spans="1:7" x14ac:dyDescent="0.2">
      <c r="A1275" s="54">
        <v>43051</v>
      </c>
      <c r="B1275" s="53">
        <v>8410429</v>
      </c>
      <c r="C1275" s="52">
        <v>4.1743446973307003</v>
      </c>
      <c r="D1275" s="53">
        <v>4.25</v>
      </c>
      <c r="E1275" s="53">
        <v>0.45999999999999996</v>
      </c>
      <c r="F1275" s="53">
        <v>0.65</v>
      </c>
      <c r="G1275" s="53">
        <v>393.91499240767212</v>
      </c>
    </row>
    <row r="1276" spans="1:7" x14ac:dyDescent="0.2">
      <c r="A1276" s="54">
        <v>43051</v>
      </c>
      <c r="B1276" s="53">
        <v>8344759</v>
      </c>
      <c r="C1276" s="52">
        <v>4.3426802877158623</v>
      </c>
      <c r="D1276" s="53">
        <v>4.3499999999999996</v>
      </c>
      <c r="E1276" s="53">
        <v>0.46</v>
      </c>
      <c r="F1276" s="53">
        <v>0.65</v>
      </c>
      <c r="G1276" s="53">
        <v>117.8046417606996</v>
      </c>
    </row>
    <row r="1277" spans="1:7" x14ac:dyDescent="0.2">
      <c r="A1277" s="54">
        <v>43051</v>
      </c>
      <c r="B1277" s="53">
        <v>50</v>
      </c>
      <c r="C1277" s="52">
        <v>2.5231783608992697</v>
      </c>
      <c r="D1277" s="53">
        <v>3.85</v>
      </c>
      <c r="E1277" s="53">
        <v>0.32999999999999996</v>
      </c>
      <c r="F1277" s="53">
        <v>0.56000000000000005</v>
      </c>
      <c r="G1277" s="53">
        <v>1941.6004690387667</v>
      </c>
    </row>
    <row r="1278" spans="1:7" x14ac:dyDescent="0.2">
      <c r="A1278" s="54">
        <v>43051</v>
      </c>
      <c r="B1278" s="53">
        <v>160438</v>
      </c>
      <c r="D1278" s="53">
        <v>3.75</v>
      </c>
      <c r="E1278" s="53"/>
      <c r="F1278" s="53">
        <v>0.44</v>
      </c>
      <c r="G1278" s="53"/>
    </row>
    <row r="1279" spans="1:7" x14ac:dyDescent="0.2">
      <c r="A1279" s="54">
        <v>43052</v>
      </c>
      <c r="B1279" s="53">
        <v>216082</v>
      </c>
      <c r="C1279" s="52">
        <v>3.3495897295786357</v>
      </c>
      <c r="D1279" s="53">
        <v>4.26</v>
      </c>
      <c r="E1279" s="53">
        <v>0.54</v>
      </c>
      <c r="F1279" s="53">
        <v>0.74</v>
      </c>
      <c r="G1279" s="53">
        <v>2196.3506929527648</v>
      </c>
    </row>
    <row r="1280" spans="1:7" x14ac:dyDescent="0.2">
      <c r="A1280" s="54">
        <v>43054</v>
      </c>
      <c r="B1280" s="53">
        <v>804</v>
      </c>
      <c r="C1280" s="52">
        <v>2.1275123826961573</v>
      </c>
      <c r="D1280" s="53">
        <v>3.56</v>
      </c>
      <c r="E1280" s="53">
        <v>0.7</v>
      </c>
      <c r="F1280" s="53">
        <v>0.86</v>
      </c>
      <c r="G1280" s="53">
        <v>1503.2279068821476</v>
      </c>
    </row>
    <row r="1281" spans="1:7" x14ac:dyDescent="0.2">
      <c r="A1281" s="54">
        <v>43054</v>
      </c>
      <c r="B1281" s="53">
        <v>4020308</v>
      </c>
      <c r="D1281" s="53">
        <v>4.2699999999999996</v>
      </c>
      <c r="E1281" s="53"/>
      <c r="F1281" s="53">
        <v>0.45</v>
      </c>
      <c r="G1281" s="53"/>
    </row>
    <row r="1282" spans="1:7" x14ac:dyDescent="0.2">
      <c r="A1282" s="54">
        <v>43054</v>
      </c>
      <c r="B1282" s="53">
        <v>172648</v>
      </c>
      <c r="C1282" s="52">
        <v>2.4819778664014822</v>
      </c>
      <c r="D1282" s="53">
        <v>3.68</v>
      </c>
      <c r="E1282" s="53">
        <v>0.31999999999999995</v>
      </c>
      <c r="F1282" s="53">
        <v>0.55000000000000004</v>
      </c>
      <c r="G1282" s="53">
        <v>1923.56164254293</v>
      </c>
    </row>
    <row r="1283" spans="1:7" x14ac:dyDescent="0.2">
      <c r="A1283" s="54">
        <v>43054</v>
      </c>
      <c r="B1283" s="53">
        <v>9489</v>
      </c>
      <c r="C1283" s="52">
        <v>3.5686117932006085</v>
      </c>
      <c r="D1283" s="53">
        <v>4.25</v>
      </c>
      <c r="E1283" s="53">
        <v>0.67999999999999994</v>
      </c>
      <c r="F1283" s="53">
        <v>0.87</v>
      </c>
      <c r="G1283" s="53">
        <v>2617.9615769844272</v>
      </c>
    </row>
    <row r="1284" spans="1:7" x14ac:dyDescent="0.2">
      <c r="A1284" s="54">
        <v>43055</v>
      </c>
      <c r="B1284" s="53">
        <v>3054</v>
      </c>
      <c r="C1284" s="52">
        <v>2.4836172069538152</v>
      </c>
      <c r="D1284" s="53">
        <v>3.4</v>
      </c>
      <c r="E1284" s="53">
        <v>0.32999999999999996</v>
      </c>
      <c r="F1284" s="53">
        <v>0.55000000000000004</v>
      </c>
      <c r="G1284" s="53">
        <v>1927.4987431868858</v>
      </c>
    </row>
    <row r="1285" spans="1:7" x14ac:dyDescent="0.2">
      <c r="A1285" s="54">
        <v>43055</v>
      </c>
      <c r="B1285" s="53">
        <v>5952123</v>
      </c>
      <c r="D1285" s="53">
        <v>3.84</v>
      </c>
      <c r="E1285" s="53"/>
      <c r="F1285" s="53">
        <v>0.47</v>
      </c>
      <c r="G1285" s="53"/>
    </row>
    <row r="1286" spans="1:7" x14ac:dyDescent="0.2">
      <c r="A1286" s="54">
        <v>43055</v>
      </c>
      <c r="B1286" s="53">
        <v>3346854</v>
      </c>
      <c r="D1286" s="53">
        <v>3.88</v>
      </c>
      <c r="E1286" s="53"/>
      <c r="F1286" s="53">
        <v>0.45</v>
      </c>
      <c r="G1286" s="53"/>
    </row>
    <row r="1287" spans="1:7" x14ac:dyDescent="0.2">
      <c r="A1287" s="54">
        <v>43055</v>
      </c>
      <c r="B1287" s="53">
        <v>88413</v>
      </c>
      <c r="C1287" s="52">
        <v>2.4977044610147483</v>
      </c>
      <c r="D1287" s="53">
        <v>3.33</v>
      </c>
      <c r="E1287" s="53">
        <v>0.57999999999999996</v>
      </c>
      <c r="F1287" s="53">
        <v>0.72</v>
      </c>
      <c r="G1287" s="53">
        <v>1904.4851712240393</v>
      </c>
    </row>
    <row r="1288" spans="1:7" x14ac:dyDescent="0.2">
      <c r="A1288" s="54">
        <v>43055</v>
      </c>
      <c r="B1288" s="53">
        <v>8256417</v>
      </c>
      <c r="C1288" s="52">
        <v>4.0221166545680092</v>
      </c>
      <c r="D1288" s="53">
        <v>4.3499999999999996</v>
      </c>
      <c r="E1288" s="53">
        <v>0.48</v>
      </c>
      <c r="F1288" s="53">
        <v>0.73</v>
      </c>
      <c r="G1288" s="53">
        <v>24.160279676905041</v>
      </c>
    </row>
    <row r="1289" spans="1:7" x14ac:dyDescent="0.2">
      <c r="A1289" s="54">
        <v>43055</v>
      </c>
      <c r="B1289" s="53">
        <v>2548617</v>
      </c>
      <c r="C1289" s="52">
        <v>3.8549125989281485</v>
      </c>
      <c r="D1289" s="53">
        <v>4.33</v>
      </c>
      <c r="E1289" s="53">
        <v>0.7</v>
      </c>
      <c r="F1289" s="53">
        <v>0.87</v>
      </c>
      <c r="G1289" s="53">
        <v>2630.7374678504543</v>
      </c>
    </row>
    <row r="1290" spans="1:7" x14ac:dyDescent="0.2">
      <c r="A1290" s="54">
        <v>43055</v>
      </c>
      <c r="B1290" s="53">
        <v>3888174</v>
      </c>
      <c r="C1290" s="52">
        <v>3.7553722138651553</v>
      </c>
      <c r="D1290" s="53">
        <v>4.26</v>
      </c>
      <c r="E1290" s="53">
        <v>0.56999999999999995</v>
      </c>
      <c r="F1290" s="53">
        <v>0.75</v>
      </c>
      <c r="G1290" s="53">
        <v>2276.2671056857553</v>
      </c>
    </row>
    <row r="1291" spans="1:7" x14ac:dyDescent="0.2">
      <c r="A1291" s="54">
        <v>43057</v>
      </c>
      <c r="B1291" s="53">
        <v>1754050</v>
      </c>
      <c r="C1291" s="52">
        <v>3.1561297463454361</v>
      </c>
      <c r="D1291" s="53">
        <v>4.38</v>
      </c>
      <c r="E1291" s="53">
        <v>0.5</v>
      </c>
      <c r="F1291" s="53">
        <v>0.7</v>
      </c>
      <c r="G1291" s="53">
        <v>1902.2652454308882</v>
      </c>
    </row>
    <row r="1292" spans="1:7" x14ac:dyDescent="0.2">
      <c r="A1292" s="54">
        <v>43057</v>
      </c>
      <c r="B1292" s="53">
        <v>205963</v>
      </c>
      <c r="D1292" s="53">
        <v>3.83</v>
      </c>
      <c r="E1292" s="53"/>
      <c r="F1292" s="53">
        <v>0.5</v>
      </c>
      <c r="G1292" s="53"/>
    </row>
    <row r="1293" spans="1:7" x14ac:dyDescent="0.2">
      <c r="A1293" s="54">
        <v>43058</v>
      </c>
      <c r="B1293" s="53">
        <v>12136</v>
      </c>
      <c r="C1293" s="52">
        <v>2.489033545956683</v>
      </c>
      <c r="D1293" s="53">
        <v>3.9</v>
      </c>
      <c r="E1293" s="53">
        <v>0.54999999999999993</v>
      </c>
      <c r="F1293" s="53">
        <v>0.73</v>
      </c>
      <c r="G1293" s="53">
        <v>1789.3249445902236</v>
      </c>
    </row>
    <row r="1294" spans="1:7" x14ac:dyDescent="0.2">
      <c r="A1294" s="54">
        <v>43058</v>
      </c>
      <c r="B1294" s="53">
        <v>4072843</v>
      </c>
      <c r="C1294" s="52">
        <v>4.1486908302944769</v>
      </c>
      <c r="D1294" s="53">
        <v>5</v>
      </c>
      <c r="E1294" s="53">
        <v>0.73</v>
      </c>
      <c r="F1294" s="53">
        <v>0.94</v>
      </c>
      <c r="G1294" s="53">
        <v>2983.2441394996122</v>
      </c>
    </row>
    <row r="1295" spans="1:7" x14ac:dyDescent="0.2">
      <c r="A1295" s="54">
        <v>43058</v>
      </c>
      <c r="B1295" s="53">
        <v>38</v>
      </c>
      <c r="C1295" s="52">
        <v>4.0731823123259403</v>
      </c>
      <c r="D1295" s="53">
        <v>4.55</v>
      </c>
      <c r="E1295" s="53">
        <v>0.78</v>
      </c>
      <c r="F1295" s="53">
        <v>0.93</v>
      </c>
      <c r="G1295" s="53">
        <v>2804.3642528356572</v>
      </c>
    </row>
    <row r="1296" spans="1:7" x14ac:dyDescent="0.2">
      <c r="A1296" s="54">
        <v>43058</v>
      </c>
      <c r="B1296" s="53">
        <v>9436</v>
      </c>
      <c r="D1296" s="53">
        <v>3.93</v>
      </c>
      <c r="E1296" s="53"/>
      <c r="F1296" s="53">
        <v>0.4</v>
      </c>
      <c r="G1296" s="53"/>
    </row>
    <row r="1297" spans="1:7" x14ac:dyDescent="0.2">
      <c r="A1297" s="54">
        <v>43058</v>
      </c>
      <c r="B1297" s="53">
        <v>8256</v>
      </c>
      <c r="C1297" s="52">
        <v>2.9818170929112542</v>
      </c>
      <c r="D1297" s="53">
        <v>3.82</v>
      </c>
      <c r="E1297" s="53">
        <v>0.53999999999999992</v>
      </c>
      <c r="F1297" s="53">
        <v>0.74</v>
      </c>
      <c r="G1297" s="53">
        <v>1916.8121901208019</v>
      </c>
    </row>
    <row r="1298" spans="1:7" x14ac:dyDescent="0.2">
      <c r="A1298" s="54">
        <v>43058</v>
      </c>
      <c r="B1298" s="53">
        <v>7971976</v>
      </c>
      <c r="D1298" s="53">
        <v>3.88</v>
      </c>
      <c r="E1298" s="53"/>
      <c r="F1298" s="53">
        <v>0.46</v>
      </c>
      <c r="G1298" s="53"/>
    </row>
    <row r="1299" spans="1:7" x14ac:dyDescent="0.2">
      <c r="A1299" s="54">
        <v>43058</v>
      </c>
      <c r="B1299" s="53">
        <v>2746204</v>
      </c>
      <c r="D1299" s="53">
        <v>3.65</v>
      </c>
      <c r="E1299" s="53"/>
      <c r="F1299" s="53">
        <v>0.45</v>
      </c>
      <c r="G1299" s="53"/>
    </row>
    <row r="1300" spans="1:7" x14ac:dyDescent="0.2">
      <c r="A1300" s="54">
        <v>43059</v>
      </c>
      <c r="B1300" s="53">
        <v>4652</v>
      </c>
      <c r="C1300" s="52">
        <v>2.8864620087936408</v>
      </c>
      <c r="D1300" s="53">
        <v>4.03</v>
      </c>
      <c r="E1300" s="53">
        <v>0.69</v>
      </c>
      <c r="F1300" s="53">
        <v>0.88</v>
      </c>
      <c r="G1300" s="53">
        <v>2090.6770990513587</v>
      </c>
    </row>
    <row r="1301" spans="1:7" x14ac:dyDescent="0.2">
      <c r="A1301" s="54">
        <v>43059</v>
      </c>
      <c r="B1301" s="53">
        <v>17906</v>
      </c>
      <c r="C1301" s="52">
        <v>3.2497609828448919</v>
      </c>
      <c r="D1301" s="53">
        <v>3.81</v>
      </c>
      <c r="E1301" s="53">
        <v>0.67999999999999994</v>
      </c>
      <c r="F1301" s="53">
        <v>0.86</v>
      </c>
      <c r="G1301" s="53">
        <v>2372.2968558542698</v>
      </c>
    </row>
    <row r="1302" spans="1:7" x14ac:dyDescent="0.2">
      <c r="A1302" s="54">
        <v>43059</v>
      </c>
      <c r="B1302" s="53">
        <v>514911</v>
      </c>
      <c r="C1302" s="52">
        <v>2.4467781008053016</v>
      </c>
      <c r="D1302" s="53">
        <v>3.64</v>
      </c>
      <c r="E1302" s="53">
        <v>0.31999999999999995</v>
      </c>
      <c r="F1302" s="53">
        <v>0.53</v>
      </c>
      <c r="G1302" s="53">
        <v>1476.0120566367366</v>
      </c>
    </row>
    <row r="1303" spans="1:7" x14ac:dyDescent="0.2">
      <c r="A1303" s="54">
        <v>43059</v>
      </c>
      <c r="B1303" s="53">
        <v>137491</v>
      </c>
      <c r="C1303" s="52">
        <v>3.6226997078593071</v>
      </c>
      <c r="D1303" s="53">
        <v>4.4000000000000004</v>
      </c>
      <c r="E1303" s="53">
        <v>0.7</v>
      </c>
      <c r="F1303" s="53">
        <v>0.9</v>
      </c>
      <c r="G1303" s="53">
        <v>2653.3359269863618</v>
      </c>
    </row>
    <row r="1304" spans="1:7" x14ac:dyDescent="0.2">
      <c r="A1304" s="54">
        <v>43059</v>
      </c>
      <c r="B1304" s="53">
        <v>3978658</v>
      </c>
      <c r="D1304" s="53">
        <v>5</v>
      </c>
      <c r="E1304" s="53"/>
      <c r="F1304" s="53">
        <v>0.43</v>
      </c>
      <c r="G1304" s="53"/>
    </row>
    <row r="1305" spans="1:7" x14ac:dyDescent="0.2">
      <c r="A1305" s="54">
        <v>43061</v>
      </c>
      <c r="B1305" s="53">
        <v>3270988</v>
      </c>
      <c r="C1305" s="52">
        <v>2.4382801222887123</v>
      </c>
      <c r="D1305" s="53">
        <v>3.82</v>
      </c>
      <c r="E1305" s="53">
        <v>0.32999999999999996</v>
      </c>
      <c r="F1305" s="53">
        <v>0.55000000000000004</v>
      </c>
      <c r="G1305" s="53">
        <v>1912.5593268727823</v>
      </c>
    </row>
    <row r="1306" spans="1:7" x14ac:dyDescent="0.2">
      <c r="A1306" s="54">
        <v>43062</v>
      </c>
      <c r="B1306" s="53">
        <v>2438175</v>
      </c>
      <c r="C1306" s="52">
        <v>2.4865219740995173</v>
      </c>
      <c r="D1306" s="53">
        <v>3.45</v>
      </c>
      <c r="E1306" s="53">
        <v>0.36</v>
      </c>
      <c r="F1306" s="53">
        <v>0.56000000000000005</v>
      </c>
      <c r="G1306" s="53">
        <v>1943.1246229731332</v>
      </c>
    </row>
    <row r="1307" spans="1:7" x14ac:dyDescent="0.2">
      <c r="A1307" s="54">
        <v>43062</v>
      </c>
      <c r="B1307" s="53">
        <v>347387</v>
      </c>
      <c r="C1307" s="52">
        <v>3.2524771235721457</v>
      </c>
      <c r="D1307" s="53">
        <v>3.94</v>
      </c>
      <c r="E1307" s="53">
        <v>0.7</v>
      </c>
      <c r="F1307" s="53">
        <v>0.89</v>
      </c>
      <c r="G1307" s="53">
        <v>2382.1345462457216</v>
      </c>
    </row>
    <row r="1308" spans="1:7" x14ac:dyDescent="0.2">
      <c r="A1308" s="54">
        <v>43062</v>
      </c>
      <c r="B1308" s="53">
        <v>349382</v>
      </c>
      <c r="C1308" s="52">
        <v>2.8869966836237362</v>
      </c>
      <c r="D1308" s="53">
        <v>3.81</v>
      </c>
      <c r="E1308" s="53">
        <v>0.69</v>
      </c>
      <c r="F1308" s="53">
        <v>0.87</v>
      </c>
      <c r="G1308" s="53">
        <v>2099.9317127839072</v>
      </c>
    </row>
    <row r="1309" spans="1:7" x14ac:dyDescent="0.2">
      <c r="A1309" s="54">
        <v>43062</v>
      </c>
      <c r="B1309" s="53">
        <v>8491734</v>
      </c>
      <c r="D1309" s="53">
        <v>3.83</v>
      </c>
      <c r="E1309" s="53"/>
      <c r="F1309" s="53">
        <v>0.35</v>
      </c>
      <c r="G1309" s="53"/>
    </row>
    <row r="1310" spans="1:7" x14ac:dyDescent="0.2">
      <c r="A1310" s="54">
        <v>43063</v>
      </c>
      <c r="B1310" s="53">
        <v>6644024</v>
      </c>
      <c r="D1310" s="53">
        <v>3.54</v>
      </c>
      <c r="E1310" s="53"/>
      <c r="F1310" s="53">
        <v>0.4</v>
      </c>
      <c r="G1310" s="53"/>
    </row>
    <row r="1311" spans="1:7" x14ac:dyDescent="0.2">
      <c r="A1311" s="54">
        <v>43064</v>
      </c>
      <c r="B1311" s="53">
        <v>8359646</v>
      </c>
      <c r="D1311" s="53">
        <v>3.78</v>
      </c>
      <c r="E1311" s="53"/>
      <c r="F1311" s="53">
        <v>0.45</v>
      </c>
      <c r="G1311" s="53"/>
    </row>
    <row r="1312" spans="1:7" x14ac:dyDescent="0.2">
      <c r="A1312" s="54">
        <v>43064</v>
      </c>
      <c r="B1312" s="53">
        <v>3748981</v>
      </c>
      <c r="C1312" s="52">
        <v>2.8327438957988118</v>
      </c>
      <c r="D1312" s="53">
        <v>3.83</v>
      </c>
      <c r="E1312" s="53">
        <v>0.33999999999999997</v>
      </c>
      <c r="F1312" s="53">
        <v>0.53</v>
      </c>
      <c r="G1312" s="53">
        <v>1729.3416877824743</v>
      </c>
    </row>
    <row r="1313" spans="1:7" x14ac:dyDescent="0.2">
      <c r="A1313" s="54">
        <v>43064</v>
      </c>
      <c r="B1313" s="53">
        <v>3112324</v>
      </c>
      <c r="C1313" s="52">
        <v>3.8467494543707623</v>
      </c>
      <c r="D1313" s="53">
        <v>4.55</v>
      </c>
      <c r="E1313" s="53">
        <v>0.67999999999999994</v>
      </c>
      <c r="F1313" s="53">
        <v>0.88</v>
      </c>
      <c r="G1313" s="53">
        <v>2764.9171347740803</v>
      </c>
    </row>
    <row r="1314" spans="1:7" x14ac:dyDescent="0.2">
      <c r="A1314" s="54">
        <v>43064</v>
      </c>
      <c r="B1314" s="53">
        <v>176168</v>
      </c>
      <c r="C1314" s="52">
        <v>2.7454521230911282</v>
      </c>
      <c r="D1314" s="53">
        <v>3.4</v>
      </c>
      <c r="E1314" s="53">
        <v>0.56999999999999995</v>
      </c>
      <c r="F1314" s="53">
        <v>0.7</v>
      </c>
      <c r="G1314" s="53">
        <v>2056.5159774622894</v>
      </c>
    </row>
    <row r="1315" spans="1:7" x14ac:dyDescent="0.2">
      <c r="A1315" s="54">
        <v>43064</v>
      </c>
      <c r="B1315" s="53">
        <v>5299754</v>
      </c>
      <c r="C1315" s="52">
        <v>4.1737534288967026</v>
      </c>
      <c r="D1315" s="53">
        <v>4.2</v>
      </c>
      <c r="E1315" s="53">
        <v>0.82</v>
      </c>
      <c r="F1315" s="53">
        <v>0.93</v>
      </c>
      <c r="G1315" s="53">
        <v>2909.1884591395801</v>
      </c>
    </row>
    <row r="1316" spans="1:7" x14ac:dyDescent="0.2">
      <c r="A1316" s="54">
        <v>43064</v>
      </c>
      <c r="B1316" s="53">
        <v>6886062</v>
      </c>
      <c r="C1316" s="52">
        <v>3.2644401873524256</v>
      </c>
      <c r="D1316" s="53">
        <v>3.94</v>
      </c>
      <c r="E1316" s="53">
        <v>0.38999999999999996</v>
      </c>
      <c r="F1316" s="53">
        <v>0.57999999999999996</v>
      </c>
      <c r="G1316" s="53">
        <v>1049.7213292542242</v>
      </c>
    </row>
    <row r="1317" spans="1:7" x14ac:dyDescent="0.2">
      <c r="A1317" s="54">
        <v>43064</v>
      </c>
      <c r="B1317" s="53">
        <v>7157004</v>
      </c>
      <c r="C1317" s="52">
        <v>4.1271744608702576</v>
      </c>
      <c r="D1317" s="53">
        <v>4.3499999999999996</v>
      </c>
      <c r="E1317" s="53">
        <v>0.67</v>
      </c>
      <c r="F1317" s="53">
        <v>0.85</v>
      </c>
      <c r="G1317" s="53">
        <v>1425.7092586461499</v>
      </c>
    </row>
    <row r="1318" spans="1:7" x14ac:dyDescent="0.2">
      <c r="A1318" s="54">
        <v>43064</v>
      </c>
      <c r="B1318" s="53">
        <v>2526802</v>
      </c>
      <c r="C1318" s="52">
        <v>3.5801985287112204</v>
      </c>
      <c r="D1318" s="53">
        <v>4.4000000000000004</v>
      </c>
      <c r="E1318" s="53">
        <v>0.7</v>
      </c>
      <c r="F1318" s="53">
        <v>0.9</v>
      </c>
      <c r="G1318" s="53">
        <v>2657.7166676067914</v>
      </c>
    </row>
    <row r="1319" spans="1:7" x14ac:dyDescent="0.2">
      <c r="A1319" s="54">
        <v>43065</v>
      </c>
      <c r="B1319" s="53">
        <v>575858</v>
      </c>
      <c r="C1319" s="52">
        <v>3.1754863098094792</v>
      </c>
      <c r="D1319" s="53">
        <v>3.85</v>
      </c>
      <c r="E1319" s="53">
        <v>0.34</v>
      </c>
      <c r="F1319" s="53">
        <v>0.52</v>
      </c>
      <c r="G1319" s="53">
        <v>1352.9069812381522</v>
      </c>
    </row>
    <row r="1320" spans="1:7" x14ac:dyDescent="0.2">
      <c r="A1320" s="54">
        <v>43067</v>
      </c>
      <c r="B1320" s="53">
        <v>230379</v>
      </c>
      <c r="C1320" s="52">
        <v>3.4576527515342779</v>
      </c>
      <c r="D1320" s="53">
        <v>4.5999999999999996</v>
      </c>
      <c r="E1320" s="53">
        <v>0.56999999999999995</v>
      </c>
      <c r="F1320" s="53">
        <v>0.75</v>
      </c>
      <c r="G1320" s="53">
        <v>2604.8720733038667</v>
      </c>
    </row>
    <row r="1321" spans="1:7" x14ac:dyDescent="0.2">
      <c r="A1321" s="54">
        <v>43068</v>
      </c>
      <c r="B1321" s="53">
        <v>8491734</v>
      </c>
      <c r="C1321" s="52">
        <v>3.8209277535837121</v>
      </c>
      <c r="D1321" s="53">
        <v>3.82</v>
      </c>
      <c r="E1321" s="53">
        <v>0.35</v>
      </c>
      <c r="F1321" s="53">
        <v>0.45</v>
      </c>
      <c r="G1321" s="53">
        <v>22.957302178904349</v>
      </c>
    </row>
    <row r="1322" spans="1:7" x14ac:dyDescent="0.2">
      <c r="A1322" s="54">
        <v>43069</v>
      </c>
      <c r="B1322" s="53">
        <v>173723</v>
      </c>
      <c r="C1322" s="52">
        <v>2.6896694617277066</v>
      </c>
      <c r="D1322" s="53">
        <v>3.48</v>
      </c>
      <c r="E1322" s="53">
        <v>0.32999999999999996</v>
      </c>
      <c r="F1322" s="53">
        <v>0.53</v>
      </c>
      <c r="G1322" s="53">
        <v>2045.1044277461747</v>
      </c>
    </row>
    <row r="1323" spans="1:7" x14ac:dyDescent="0.2">
      <c r="A1323" s="54">
        <v>43070</v>
      </c>
      <c r="B1323" s="53">
        <v>244938</v>
      </c>
      <c r="C1323" s="52">
        <v>2.0645937797436962</v>
      </c>
      <c r="D1323" s="53">
        <v>3.28</v>
      </c>
      <c r="E1323" s="53">
        <v>0.56999999999999995</v>
      </c>
      <c r="F1323" s="53">
        <v>0.73</v>
      </c>
      <c r="G1323" s="53">
        <v>1513.0255856222846</v>
      </c>
    </row>
    <row r="1324" spans="1:7" x14ac:dyDescent="0.2">
      <c r="A1324" s="54">
        <v>43071</v>
      </c>
      <c r="B1324" s="53">
        <v>7987444</v>
      </c>
      <c r="D1324" s="53">
        <v>3.8</v>
      </c>
      <c r="E1324" s="53"/>
      <c r="F1324" s="53">
        <v>0.45</v>
      </c>
      <c r="G1324" s="53"/>
    </row>
    <row r="1325" spans="1:7" x14ac:dyDescent="0.2">
      <c r="A1325" s="54">
        <v>43072</v>
      </c>
      <c r="B1325" s="53">
        <v>39421</v>
      </c>
      <c r="C1325" s="52">
        <v>3.4120644360613364</v>
      </c>
      <c r="D1325" s="53">
        <v>3.75</v>
      </c>
      <c r="E1325" s="53">
        <v>0.76</v>
      </c>
      <c r="F1325" s="53">
        <v>0.92</v>
      </c>
      <c r="G1325" s="53">
        <v>2479.086908866173</v>
      </c>
    </row>
    <row r="1326" spans="1:7" x14ac:dyDescent="0.2">
      <c r="A1326" s="54">
        <v>43072</v>
      </c>
      <c r="B1326" s="53">
        <v>3050376</v>
      </c>
      <c r="C1326" s="52">
        <v>3.2614904417006927</v>
      </c>
      <c r="D1326" s="53">
        <v>3.9</v>
      </c>
      <c r="E1326" s="53">
        <v>0.52</v>
      </c>
      <c r="F1326" s="53">
        <v>0.72</v>
      </c>
      <c r="G1326" s="53">
        <v>2020.3267220677074</v>
      </c>
    </row>
    <row r="1327" spans="1:7" x14ac:dyDescent="0.2">
      <c r="A1327" s="54">
        <v>43072</v>
      </c>
      <c r="B1327" s="53">
        <v>8502798</v>
      </c>
      <c r="D1327" s="53">
        <v>3.85</v>
      </c>
      <c r="E1327" s="53"/>
      <c r="F1327" s="53">
        <v>0.43</v>
      </c>
      <c r="G1327" s="53"/>
    </row>
    <row r="1328" spans="1:7" x14ac:dyDescent="0.2">
      <c r="A1328" s="54">
        <v>43072</v>
      </c>
      <c r="B1328" s="53">
        <v>4512673</v>
      </c>
      <c r="D1328" s="53">
        <v>3.69</v>
      </c>
      <c r="E1328" s="53"/>
      <c r="F1328" s="53">
        <v>0.35</v>
      </c>
      <c r="G1328" s="53"/>
    </row>
    <row r="1329" spans="1:7" x14ac:dyDescent="0.2">
      <c r="A1329" s="54">
        <v>43072</v>
      </c>
      <c r="B1329" s="53">
        <v>81646</v>
      </c>
      <c r="C1329" s="52">
        <v>3.8756012727100706</v>
      </c>
      <c r="D1329" s="53">
        <v>4.38</v>
      </c>
      <c r="E1329" s="53">
        <v>0.72</v>
      </c>
      <c r="F1329" s="53">
        <v>0.92</v>
      </c>
      <c r="G1329" s="53">
        <v>2803.4837467391353</v>
      </c>
    </row>
    <row r="1330" spans="1:7" x14ac:dyDescent="0.2">
      <c r="A1330" s="54">
        <v>43072</v>
      </c>
      <c r="B1330" s="53">
        <v>118239</v>
      </c>
      <c r="C1330" s="52">
        <v>2.2761135035012625</v>
      </c>
      <c r="D1330" s="53">
        <v>3.4</v>
      </c>
      <c r="E1330" s="53">
        <v>0.32999999999999996</v>
      </c>
      <c r="F1330" s="53">
        <v>0.53</v>
      </c>
      <c r="G1330" s="53">
        <v>1748.3579388717267</v>
      </c>
    </row>
    <row r="1331" spans="1:7" x14ac:dyDescent="0.2">
      <c r="A1331" s="54">
        <v>43073</v>
      </c>
      <c r="B1331" s="53">
        <v>7525387</v>
      </c>
      <c r="D1331" s="53">
        <v>3.68</v>
      </c>
      <c r="E1331" s="53"/>
      <c r="F1331" s="53">
        <v>0.45</v>
      </c>
      <c r="G1331" s="53"/>
    </row>
    <row r="1332" spans="1:7" x14ac:dyDescent="0.2">
      <c r="A1332" s="54">
        <v>43073</v>
      </c>
      <c r="B1332" s="53">
        <v>10143</v>
      </c>
      <c r="C1332" s="52">
        <v>2.9818008787743504</v>
      </c>
      <c r="D1332" s="53">
        <v>3.87</v>
      </c>
      <c r="E1332" s="53">
        <v>0.56999999999999995</v>
      </c>
      <c r="F1332" s="53">
        <v>0.76</v>
      </c>
      <c r="G1332" s="53">
        <v>1945.8096732478746</v>
      </c>
    </row>
    <row r="1333" spans="1:7" x14ac:dyDescent="0.2">
      <c r="A1333" s="54">
        <v>43073</v>
      </c>
      <c r="B1333" s="53">
        <v>7174398</v>
      </c>
      <c r="D1333" s="53">
        <v>3.65</v>
      </c>
      <c r="E1333" s="53"/>
      <c r="F1333" s="53">
        <v>0.4</v>
      </c>
      <c r="G1333" s="53"/>
    </row>
    <row r="1334" spans="1:7" x14ac:dyDescent="0.2">
      <c r="A1334" s="54">
        <v>43073</v>
      </c>
      <c r="B1334" s="53">
        <v>171202</v>
      </c>
      <c r="D1334" s="53">
        <v>3.64</v>
      </c>
      <c r="E1334" s="53"/>
      <c r="F1334" s="53">
        <v>0.38</v>
      </c>
      <c r="G1334" s="53"/>
    </row>
    <row r="1335" spans="1:7" x14ac:dyDescent="0.2">
      <c r="A1335" s="54">
        <v>43074</v>
      </c>
      <c r="B1335" s="53">
        <v>8344759</v>
      </c>
      <c r="C1335" s="52">
        <v>4.3271456125980734</v>
      </c>
      <c r="D1335" s="53">
        <v>5</v>
      </c>
      <c r="E1335" s="53">
        <v>0.65</v>
      </c>
      <c r="F1335" s="53">
        <v>0.75</v>
      </c>
      <c r="G1335" s="53">
        <v>217.60289148048651</v>
      </c>
    </row>
    <row r="1336" spans="1:7" x14ac:dyDescent="0.2">
      <c r="A1336" s="54">
        <v>43074</v>
      </c>
      <c r="B1336" s="53">
        <v>608344</v>
      </c>
      <c r="D1336" s="53">
        <v>3.4</v>
      </c>
      <c r="E1336" s="53"/>
      <c r="F1336" s="53">
        <v>0.35</v>
      </c>
      <c r="G1336" s="53"/>
    </row>
    <row r="1337" spans="1:7" x14ac:dyDescent="0.2">
      <c r="A1337" s="54">
        <v>43076</v>
      </c>
      <c r="B1337" s="53">
        <v>3473906</v>
      </c>
      <c r="D1337" s="53">
        <v>3.17</v>
      </c>
      <c r="E1337" s="53"/>
      <c r="F1337" s="53">
        <v>0.35</v>
      </c>
      <c r="G1337" s="53"/>
    </row>
    <row r="1338" spans="1:7" x14ac:dyDescent="0.2">
      <c r="A1338" s="54">
        <v>43076</v>
      </c>
      <c r="B1338" s="53">
        <v>8139210</v>
      </c>
      <c r="C1338" s="52">
        <v>3.0002954393448986</v>
      </c>
      <c r="D1338" s="53">
        <v>3.16</v>
      </c>
      <c r="E1338" s="53">
        <v>0.43</v>
      </c>
      <c r="F1338" s="53">
        <v>0.57999999999999996</v>
      </c>
      <c r="G1338" s="53">
        <v>310.5636438186703</v>
      </c>
    </row>
    <row r="1339" spans="1:7" x14ac:dyDescent="0.2">
      <c r="A1339" s="54">
        <v>43076</v>
      </c>
      <c r="B1339" s="53">
        <v>7954916</v>
      </c>
      <c r="C1339" s="52">
        <v>3.4568374527469761</v>
      </c>
      <c r="D1339" s="53">
        <v>3.9</v>
      </c>
      <c r="E1339" s="53">
        <v>0.44</v>
      </c>
      <c r="F1339" s="53">
        <v>0.61</v>
      </c>
      <c r="G1339" s="53">
        <v>979.86518097332225</v>
      </c>
    </row>
    <row r="1340" spans="1:7" x14ac:dyDescent="0.2">
      <c r="A1340" s="54">
        <v>43076</v>
      </c>
      <c r="B1340" s="53">
        <v>7839794</v>
      </c>
      <c r="C1340" s="52">
        <v>3.6206985870212609</v>
      </c>
      <c r="D1340" s="53">
        <v>4.2699999999999996</v>
      </c>
      <c r="E1340" s="53">
        <v>0.43</v>
      </c>
      <c r="F1340" s="53">
        <v>0.61</v>
      </c>
      <c r="G1340" s="53">
        <v>1020.2160226494926</v>
      </c>
    </row>
    <row r="1341" spans="1:7" x14ac:dyDescent="0.2">
      <c r="A1341" s="54">
        <v>43076</v>
      </c>
      <c r="B1341" s="53">
        <v>8031686</v>
      </c>
      <c r="C1341" s="52">
        <v>3.6733151787480045</v>
      </c>
      <c r="D1341" s="53">
        <v>3.76</v>
      </c>
      <c r="E1341" s="53">
        <v>0.42</v>
      </c>
      <c r="F1341" s="53">
        <v>0.52</v>
      </c>
      <c r="G1341" s="53">
        <v>1052.0345588364776</v>
      </c>
    </row>
    <row r="1342" spans="1:7" x14ac:dyDescent="0.2">
      <c r="A1342" s="54">
        <v>43077</v>
      </c>
      <c r="B1342" s="53">
        <v>8527945</v>
      </c>
      <c r="D1342" s="53">
        <v>3.69</v>
      </c>
      <c r="E1342" s="53"/>
      <c r="F1342" s="53">
        <v>0.4</v>
      </c>
      <c r="G1342" s="53"/>
    </row>
    <row r="1343" spans="1:7" x14ac:dyDescent="0.2">
      <c r="A1343" s="54">
        <v>43077</v>
      </c>
      <c r="B1343" s="53">
        <v>8110777</v>
      </c>
      <c r="C1343" s="52">
        <v>3.9038897536572486</v>
      </c>
      <c r="D1343" s="53">
        <v>4.0999999999999996</v>
      </c>
      <c r="E1343" s="53">
        <v>0.45</v>
      </c>
      <c r="F1343" s="53">
        <v>0.64</v>
      </c>
      <c r="G1343" s="53">
        <v>599.97509461176412</v>
      </c>
    </row>
    <row r="1344" spans="1:7" x14ac:dyDescent="0.2">
      <c r="A1344" s="54">
        <v>43077</v>
      </c>
      <c r="B1344" s="53">
        <v>7561851</v>
      </c>
      <c r="C1344" s="52">
        <v>3.5767525698464575</v>
      </c>
      <c r="D1344" s="53">
        <v>3.8</v>
      </c>
      <c r="E1344" s="53">
        <v>0.45</v>
      </c>
      <c r="F1344" s="53">
        <v>0.62</v>
      </c>
      <c r="G1344" s="53">
        <v>552.87636396953269</v>
      </c>
    </row>
    <row r="1345" spans="1:7" x14ac:dyDescent="0.2">
      <c r="A1345" s="54">
        <v>43078</v>
      </c>
      <c r="B1345" s="53">
        <v>2299662</v>
      </c>
      <c r="C1345" s="52">
        <v>2.4536970377097629</v>
      </c>
      <c r="D1345" s="53">
        <v>3.45</v>
      </c>
      <c r="E1345" s="53">
        <v>0.32999999999999996</v>
      </c>
      <c r="F1345" s="53">
        <v>0.56000000000000005</v>
      </c>
      <c r="G1345" s="53">
        <v>1973.8661647972215</v>
      </c>
    </row>
    <row r="1346" spans="1:7" x14ac:dyDescent="0.2">
      <c r="A1346" s="54">
        <v>43078</v>
      </c>
      <c r="B1346" s="53">
        <v>98557</v>
      </c>
      <c r="D1346" s="53">
        <v>3.86</v>
      </c>
      <c r="E1346" s="53"/>
      <c r="F1346" s="53">
        <v>0.35</v>
      </c>
      <c r="G1346" s="53"/>
    </row>
    <row r="1347" spans="1:7" x14ac:dyDescent="0.2">
      <c r="A1347" s="54">
        <v>43080</v>
      </c>
      <c r="B1347" s="53">
        <v>8191615</v>
      </c>
      <c r="C1347" s="52">
        <v>4.3448012196336165</v>
      </c>
      <c r="D1347" s="53">
        <v>4.42</v>
      </c>
      <c r="E1347" s="53">
        <v>0.55999999999999994</v>
      </c>
      <c r="F1347" s="53">
        <v>0.74</v>
      </c>
      <c r="G1347" s="53">
        <v>1077.2752853380214</v>
      </c>
    </row>
    <row r="1348" spans="1:7" x14ac:dyDescent="0.2">
      <c r="A1348" s="54">
        <v>43080</v>
      </c>
      <c r="B1348" s="53">
        <v>7753509</v>
      </c>
      <c r="C1348" s="52">
        <v>3.2155336121924281</v>
      </c>
      <c r="D1348" s="53">
        <v>3.3</v>
      </c>
      <c r="E1348" s="53">
        <v>0.31</v>
      </c>
      <c r="F1348" s="53">
        <v>0.51</v>
      </c>
      <c r="G1348" s="53">
        <v>942.92199396994567</v>
      </c>
    </row>
    <row r="1349" spans="1:7" x14ac:dyDescent="0.2">
      <c r="A1349" s="54">
        <v>43080</v>
      </c>
      <c r="B1349" s="53">
        <v>8553716</v>
      </c>
      <c r="C1349" s="52">
        <v>4.1522728618708857</v>
      </c>
      <c r="D1349" s="53">
        <v>4.3</v>
      </c>
      <c r="E1349" s="53">
        <v>0.35</v>
      </c>
      <c r="F1349" s="53">
        <v>0.55000000000000004</v>
      </c>
      <c r="G1349" s="53">
        <v>397.54146893329539</v>
      </c>
    </row>
    <row r="1350" spans="1:7" x14ac:dyDescent="0.2">
      <c r="A1350" s="54">
        <v>43080</v>
      </c>
      <c r="B1350" s="53">
        <v>8410429</v>
      </c>
      <c r="C1350" s="52">
        <v>4.2222238413989848</v>
      </c>
      <c r="D1350" s="53">
        <v>4.6500000000000004</v>
      </c>
      <c r="E1350" s="53">
        <v>0.65</v>
      </c>
      <c r="F1350" s="53">
        <v>0.79</v>
      </c>
      <c r="G1350" s="53">
        <v>516.77544555342467</v>
      </c>
    </row>
    <row r="1351" spans="1:7" x14ac:dyDescent="0.2">
      <c r="A1351" s="54">
        <v>43080</v>
      </c>
      <c r="B1351" s="53">
        <v>8569804</v>
      </c>
      <c r="D1351" s="53">
        <v>4.1399999999999997</v>
      </c>
      <c r="E1351" s="53"/>
      <c r="F1351" s="53">
        <v>0.48</v>
      </c>
      <c r="G1351" s="53"/>
    </row>
    <row r="1352" spans="1:7" x14ac:dyDescent="0.2">
      <c r="A1352" s="54">
        <v>43080</v>
      </c>
      <c r="B1352" s="53">
        <v>8731519</v>
      </c>
      <c r="D1352" s="53">
        <v>3.97</v>
      </c>
      <c r="E1352" s="53"/>
      <c r="F1352" s="53">
        <v>0.39</v>
      </c>
      <c r="G1352" s="53"/>
    </row>
    <row r="1353" spans="1:7" x14ac:dyDescent="0.2">
      <c r="A1353" s="54">
        <v>43081</v>
      </c>
      <c r="B1353" s="53">
        <v>8804906</v>
      </c>
      <c r="D1353" s="53">
        <v>4.3499999999999996</v>
      </c>
      <c r="E1353" s="53"/>
      <c r="F1353" s="53">
        <v>0.55000000000000004</v>
      </c>
      <c r="G1353" s="53"/>
    </row>
    <row r="1354" spans="1:7" x14ac:dyDescent="0.2">
      <c r="A1354" s="54">
        <v>43081</v>
      </c>
      <c r="B1354" s="53">
        <v>8142360</v>
      </c>
      <c r="D1354" s="53">
        <v>4.2</v>
      </c>
      <c r="E1354" s="53"/>
      <c r="F1354" s="53">
        <v>0.49</v>
      </c>
      <c r="G1354" s="53"/>
    </row>
    <row r="1355" spans="1:7" x14ac:dyDescent="0.2">
      <c r="A1355" s="54">
        <v>43081</v>
      </c>
      <c r="B1355" s="53">
        <v>1879774</v>
      </c>
      <c r="D1355" s="53">
        <v>3.93</v>
      </c>
      <c r="E1355" s="53"/>
      <c r="F1355" s="53">
        <v>0.44</v>
      </c>
      <c r="G1355" s="53"/>
    </row>
    <row r="1356" spans="1:7" x14ac:dyDescent="0.2">
      <c r="A1356" s="54">
        <v>43082</v>
      </c>
      <c r="B1356" s="53">
        <v>6313503</v>
      </c>
      <c r="C1356" s="52">
        <v>3.4114027593868053</v>
      </c>
      <c r="D1356" s="53">
        <v>3.8</v>
      </c>
      <c r="E1356" s="53">
        <v>0.5</v>
      </c>
      <c r="F1356" s="53">
        <v>0.69</v>
      </c>
      <c r="G1356" s="53">
        <v>2080.8009846833438</v>
      </c>
    </row>
    <row r="1357" spans="1:7" x14ac:dyDescent="0.2">
      <c r="A1357" s="54">
        <v>43082</v>
      </c>
      <c r="B1357" s="53">
        <v>8125213</v>
      </c>
      <c r="D1357" s="53">
        <v>3.85</v>
      </c>
      <c r="E1357" s="53"/>
      <c r="F1357" s="53">
        <v>0.45</v>
      </c>
      <c r="G1357" s="53"/>
    </row>
    <row r="1358" spans="1:7" x14ac:dyDescent="0.2">
      <c r="A1358" s="54">
        <v>43082</v>
      </c>
      <c r="B1358" s="53">
        <v>8510780</v>
      </c>
      <c r="D1358" s="53">
        <v>3.77</v>
      </c>
      <c r="E1358" s="53"/>
      <c r="F1358" s="53">
        <v>0.34</v>
      </c>
      <c r="G1358" s="53"/>
    </row>
    <row r="1359" spans="1:7" x14ac:dyDescent="0.2">
      <c r="A1359" s="54">
        <v>43083</v>
      </c>
      <c r="B1359" s="53">
        <v>8242493</v>
      </c>
      <c r="C1359" s="52">
        <v>4.0476917952697704</v>
      </c>
      <c r="D1359" s="53">
        <v>4.05</v>
      </c>
      <c r="E1359" s="53">
        <v>0.45</v>
      </c>
      <c r="F1359" s="53">
        <v>0.63</v>
      </c>
      <c r="G1359" s="53">
        <v>249.55279118095658</v>
      </c>
    </row>
    <row r="1360" spans="1:7" x14ac:dyDescent="0.2">
      <c r="A1360" s="54">
        <v>43083</v>
      </c>
      <c r="B1360" s="53">
        <v>6389496</v>
      </c>
      <c r="C1360" s="52">
        <v>4.3556707631912195</v>
      </c>
      <c r="D1360" s="53">
        <v>4.3600000000000003</v>
      </c>
      <c r="E1360" s="53">
        <v>0.9</v>
      </c>
      <c r="F1360" s="53">
        <v>0.92</v>
      </c>
      <c r="G1360" s="53">
        <v>2616.758643534286</v>
      </c>
    </row>
    <row r="1361" spans="1:7" x14ac:dyDescent="0.2">
      <c r="A1361" s="54">
        <v>43083</v>
      </c>
      <c r="B1361" s="53">
        <v>8243201</v>
      </c>
      <c r="D1361" s="53">
        <v>3.52</v>
      </c>
      <c r="E1361" s="53"/>
      <c r="F1361" s="53">
        <v>0.34</v>
      </c>
      <c r="G1361" s="53"/>
    </row>
    <row r="1362" spans="1:7" x14ac:dyDescent="0.2">
      <c r="A1362" s="54">
        <v>43083</v>
      </c>
      <c r="B1362" s="53">
        <v>8420304</v>
      </c>
      <c r="D1362" s="53">
        <v>4</v>
      </c>
      <c r="E1362" s="53"/>
      <c r="F1362" s="53">
        <v>0.45</v>
      </c>
      <c r="G1362" s="53"/>
    </row>
    <row r="1363" spans="1:7" x14ac:dyDescent="0.2">
      <c r="A1363" s="54">
        <v>43084</v>
      </c>
      <c r="B1363" s="53">
        <v>5386487</v>
      </c>
      <c r="D1363" s="53">
        <v>3.4</v>
      </c>
      <c r="E1363" s="53"/>
      <c r="F1363" s="53">
        <v>0.34</v>
      </c>
      <c r="G1363" s="53"/>
    </row>
    <row r="1364" spans="1:7" x14ac:dyDescent="0.2">
      <c r="A1364" s="54">
        <v>43084</v>
      </c>
      <c r="B1364" s="53">
        <v>6630374</v>
      </c>
      <c r="D1364" s="53">
        <v>3.7</v>
      </c>
      <c r="E1364" s="53"/>
      <c r="F1364" s="53">
        <v>0.42</v>
      </c>
      <c r="G1364" s="53"/>
    </row>
    <row r="1365" spans="1:7" x14ac:dyDescent="0.2">
      <c r="A1365" s="54">
        <v>43084</v>
      </c>
      <c r="B1365" s="53">
        <v>8527774</v>
      </c>
      <c r="D1365" s="53">
        <v>4</v>
      </c>
      <c r="E1365" s="53"/>
      <c r="F1365" s="53">
        <v>0.5</v>
      </c>
      <c r="G1365" s="53"/>
    </row>
    <row r="1366" spans="1:7" x14ac:dyDescent="0.2">
      <c r="A1366" s="54">
        <v>43085</v>
      </c>
      <c r="B1366" s="53">
        <v>8580874</v>
      </c>
      <c r="D1366" s="53">
        <v>3.3</v>
      </c>
      <c r="E1366" s="53"/>
      <c r="F1366" s="53">
        <v>0.3</v>
      </c>
      <c r="G1366" s="53"/>
    </row>
    <row r="1367" spans="1:7" x14ac:dyDescent="0.2">
      <c r="A1367" s="54">
        <v>43086</v>
      </c>
      <c r="B1367" s="53">
        <v>8513848</v>
      </c>
      <c r="D1367" s="53">
        <v>3.2</v>
      </c>
      <c r="E1367" s="53"/>
      <c r="F1367" s="53">
        <v>0.3</v>
      </c>
      <c r="G1367" s="53"/>
    </row>
    <row r="1368" spans="1:7" x14ac:dyDescent="0.2">
      <c r="A1368" s="54">
        <v>43087</v>
      </c>
      <c r="B1368" s="53">
        <v>8395071</v>
      </c>
      <c r="D1368" s="53">
        <v>4.4000000000000004</v>
      </c>
      <c r="E1368" s="53"/>
      <c r="F1368" s="53">
        <v>0.55000000000000004</v>
      </c>
      <c r="G1368" s="53"/>
    </row>
    <row r="1369" spans="1:7" x14ac:dyDescent="0.2">
      <c r="A1369" s="54">
        <v>43087</v>
      </c>
      <c r="B1369" s="53">
        <v>8212243</v>
      </c>
      <c r="C1369" s="52">
        <v>3.5468953318918288</v>
      </c>
      <c r="D1369" s="53">
        <v>3.85</v>
      </c>
      <c r="E1369" s="53">
        <v>0.32</v>
      </c>
      <c r="F1369" s="53">
        <v>0.51</v>
      </c>
      <c r="G1369" s="53">
        <v>532.31105284247997</v>
      </c>
    </row>
    <row r="1370" spans="1:7" x14ac:dyDescent="0.2">
      <c r="A1370" s="54">
        <v>43088</v>
      </c>
      <c r="B1370" s="53">
        <v>4805659</v>
      </c>
      <c r="D1370" s="53">
        <v>3.55</v>
      </c>
      <c r="E1370" s="53"/>
      <c r="F1370" s="53">
        <v>0.45</v>
      </c>
      <c r="G1370" s="53"/>
    </row>
    <row r="1371" spans="1:7" x14ac:dyDescent="0.2">
      <c r="A1371" s="54">
        <v>43088</v>
      </c>
      <c r="B1371" s="53">
        <v>8331982</v>
      </c>
      <c r="D1371" s="53">
        <v>3.23</v>
      </c>
      <c r="E1371" s="53"/>
      <c r="F1371" s="53">
        <v>0.45</v>
      </c>
      <c r="G1371" s="53"/>
    </row>
    <row r="1372" spans="1:7" x14ac:dyDescent="0.2">
      <c r="A1372" s="54">
        <v>43088</v>
      </c>
      <c r="B1372" s="53">
        <v>8395071</v>
      </c>
      <c r="C1372" s="52">
        <v>4.398695</v>
      </c>
      <c r="D1372" s="53">
        <v>5</v>
      </c>
      <c r="E1372" s="53">
        <v>0.55000000000000004</v>
      </c>
      <c r="F1372" s="53">
        <v>0.65</v>
      </c>
      <c r="G1372" s="53">
        <v>4.4000000000000004</v>
      </c>
    </row>
    <row r="1373" spans="1:7" x14ac:dyDescent="0.2">
      <c r="A1373" s="54">
        <v>43088</v>
      </c>
      <c r="B1373" s="53">
        <v>8410429</v>
      </c>
      <c r="C1373" s="52">
        <v>4.644711887986789</v>
      </c>
      <c r="D1373" s="53">
        <v>4.7</v>
      </c>
      <c r="E1373" s="53">
        <v>0.79</v>
      </c>
      <c r="F1373" s="53">
        <v>0.8</v>
      </c>
      <c r="G1373" s="53">
        <v>553.95693133062298</v>
      </c>
    </row>
    <row r="1374" spans="1:7" x14ac:dyDescent="0.2">
      <c r="A1374" s="54">
        <v>43089</v>
      </c>
      <c r="B1374" s="53">
        <v>7057268</v>
      </c>
      <c r="D1374" s="53">
        <v>3.36</v>
      </c>
      <c r="E1374" s="53"/>
      <c r="F1374" s="53">
        <v>0.34</v>
      </c>
      <c r="G1374" s="53"/>
    </row>
    <row r="1375" spans="1:7" x14ac:dyDescent="0.2">
      <c r="A1375" s="54">
        <v>43089</v>
      </c>
      <c r="B1375" s="53">
        <v>8135740</v>
      </c>
      <c r="D1375" s="53">
        <v>3.46</v>
      </c>
      <c r="E1375" s="53"/>
      <c r="F1375" s="53">
        <v>0.3</v>
      </c>
      <c r="G1375" s="53"/>
    </row>
    <row r="1376" spans="1:7" x14ac:dyDescent="0.2">
      <c r="A1376" s="54">
        <v>43089</v>
      </c>
      <c r="B1376" s="53">
        <v>8293596</v>
      </c>
      <c r="D1376" s="53">
        <v>3.95</v>
      </c>
      <c r="E1376" s="53"/>
      <c r="F1376" s="53">
        <v>0.4</v>
      </c>
      <c r="G1376" s="53"/>
    </row>
    <row r="1377" spans="1:7" x14ac:dyDescent="0.2">
      <c r="A1377" s="54">
        <v>43090</v>
      </c>
      <c r="B1377" s="53">
        <v>8419739</v>
      </c>
      <c r="C1377" s="52">
        <v>3.9904105097027363</v>
      </c>
      <c r="D1377" s="53">
        <v>4.0999999999999996</v>
      </c>
      <c r="E1377" s="53">
        <v>0.44</v>
      </c>
      <c r="F1377" s="53">
        <v>0.56999999999999995</v>
      </c>
      <c r="G1377" s="53">
        <v>266.46083289304374</v>
      </c>
    </row>
    <row r="1378" spans="1:7" x14ac:dyDescent="0.2">
      <c r="A1378" s="54">
        <v>43090</v>
      </c>
      <c r="B1378" s="53">
        <v>8212470</v>
      </c>
      <c r="D1378" s="53">
        <v>3.83</v>
      </c>
      <c r="E1378" s="53"/>
      <c r="F1378" s="53">
        <v>0.4</v>
      </c>
      <c r="G1378" s="53"/>
    </row>
    <row r="1379" spans="1:7" x14ac:dyDescent="0.2">
      <c r="A1379" s="54">
        <v>43091</v>
      </c>
      <c r="B1379" s="53">
        <v>8514598</v>
      </c>
      <c r="D1379" s="53">
        <v>3.85</v>
      </c>
      <c r="E1379" s="53"/>
      <c r="F1379" s="53">
        <v>0.44</v>
      </c>
      <c r="G1379" s="53"/>
    </row>
    <row r="1380" spans="1:7" x14ac:dyDescent="0.2">
      <c r="A1380" s="54">
        <v>43091</v>
      </c>
      <c r="B1380" s="53">
        <v>8507758</v>
      </c>
      <c r="D1380" s="53">
        <v>3.67</v>
      </c>
      <c r="E1380" s="53"/>
      <c r="F1380" s="53">
        <v>0.28999999999999998</v>
      </c>
      <c r="G1380" s="53"/>
    </row>
    <row r="1381" spans="1:7" x14ac:dyDescent="0.2">
      <c r="A1381" s="54">
        <v>43091</v>
      </c>
      <c r="B1381" s="53">
        <v>8601914</v>
      </c>
      <c r="D1381" s="53">
        <v>3.79</v>
      </c>
      <c r="E1381" s="53"/>
      <c r="F1381" s="53">
        <v>0.37</v>
      </c>
      <c r="G1381" s="53"/>
    </row>
    <row r="1382" spans="1:7" x14ac:dyDescent="0.2">
      <c r="A1382" s="54">
        <v>43092</v>
      </c>
      <c r="B1382" s="53">
        <v>3824963</v>
      </c>
      <c r="D1382" s="53">
        <v>3.86</v>
      </c>
      <c r="E1382" s="53"/>
      <c r="F1382" s="53">
        <v>0.43</v>
      </c>
      <c r="G1382" s="53"/>
    </row>
    <row r="1383" spans="1:7" x14ac:dyDescent="0.2">
      <c r="A1383" s="54">
        <v>43092</v>
      </c>
      <c r="B1383" s="53">
        <v>6218893</v>
      </c>
      <c r="C1383" s="52">
        <v>3.438896235756411</v>
      </c>
      <c r="D1383" s="53">
        <v>3.79</v>
      </c>
      <c r="E1383" s="53">
        <v>0.41</v>
      </c>
      <c r="F1383" s="53">
        <v>0.55000000000000004</v>
      </c>
      <c r="G1383" s="53">
        <v>1241.0408464837665</v>
      </c>
    </row>
    <row r="1384" spans="1:7" x14ac:dyDescent="0.2">
      <c r="A1384" s="54">
        <v>43092</v>
      </c>
      <c r="B1384" s="53">
        <v>8344759</v>
      </c>
      <c r="C1384" s="52">
        <v>4.9842834241668053</v>
      </c>
      <c r="D1384" s="53">
        <v>4.99</v>
      </c>
      <c r="E1384" s="53">
        <v>0.75</v>
      </c>
      <c r="F1384" s="53">
        <v>0.85</v>
      </c>
      <c r="G1384" s="53">
        <v>307.46919481325983</v>
      </c>
    </row>
    <row r="1385" spans="1:7" x14ac:dyDescent="0.2">
      <c r="A1385" s="54">
        <v>43092</v>
      </c>
      <c r="B1385" s="53">
        <v>8527774</v>
      </c>
      <c r="C1385" s="52">
        <v>3.9900174825109325</v>
      </c>
      <c r="D1385" s="53">
        <v>4.45</v>
      </c>
      <c r="E1385" s="53">
        <v>0.5</v>
      </c>
      <c r="F1385" s="53">
        <v>0.7</v>
      </c>
      <c r="G1385" s="53">
        <v>31.965034978133744</v>
      </c>
    </row>
    <row r="1386" spans="1:7" x14ac:dyDescent="0.2">
      <c r="A1386" s="54">
        <v>43092</v>
      </c>
      <c r="B1386" s="53">
        <v>8256417</v>
      </c>
      <c r="C1386" s="52">
        <v>4.3216664366183508</v>
      </c>
      <c r="D1386" s="53">
        <v>4.43</v>
      </c>
      <c r="E1386" s="53">
        <v>0.73</v>
      </c>
      <c r="F1386" s="53">
        <v>0.81</v>
      </c>
      <c r="G1386" s="53">
        <v>184.59940331265111</v>
      </c>
    </row>
    <row r="1387" spans="1:7" x14ac:dyDescent="0.2">
      <c r="A1387" s="54">
        <v>43092</v>
      </c>
      <c r="B1387" s="53">
        <v>5035705</v>
      </c>
      <c r="C1387" s="52">
        <v>2.4488527328969822</v>
      </c>
      <c r="D1387" s="53">
        <v>3.2</v>
      </c>
      <c r="E1387" s="53">
        <v>0.33999999999999997</v>
      </c>
      <c r="F1387" s="53">
        <v>0.59</v>
      </c>
      <c r="G1387" s="53">
        <v>2010.6349662715613</v>
      </c>
    </row>
    <row r="1388" spans="1:7" x14ac:dyDescent="0.2">
      <c r="A1388" s="54">
        <v>43092</v>
      </c>
      <c r="B1388" s="53">
        <v>5263805</v>
      </c>
      <c r="C1388" s="52">
        <v>1.9151993689249562</v>
      </c>
      <c r="D1388" s="53">
        <v>2.89</v>
      </c>
      <c r="E1388" s="53">
        <v>0.31999999999999995</v>
      </c>
      <c r="F1388" s="53">
        <v>0.52</v>
      </c>
      <c r="G1388" s="53">
        <v>1508.497423706852</v>
      </c>
    </row>
    <row r="1389" spans="1:7" x14ac:dyDescent="0.2">
      <c r="A1389" s="54">
        <v>43092</v>
      </c>
      <c r="B1389" s="53">
        <v>5992207</v>
      </c>
      <c r="D1389" s="53">
        <v>3.51</v>
      </c>
      <c r="E1389" s="53"/>
      <c r="F1389" s="53">
        <v>0.42</v>
      </c>
      <c r="G1389" s="53"/>
    </row>
    <row r="1390" spans="1:7" x14ac:dyDescent="0.2">
      <c r="A1390" s="54">
        <v>43093</v>
      </c>
      <c r="B1390" s="53">
        <v>1154</v>
      </c>
      <c r="C1390" s="52">
        <v>2.2281710809072028</v>
      </c>
      <c r="D1390" s="53">
        <v>2.94</v>
      </c>
      <c r="E1390" s="53">
        <v>0.33999999999999997</v>
      </c>
      <c r="F1390" s="53">
        <v>0.54</v>
      </c>
      <c r="G1390" s="53">
        <v>1228.2577803010288</v>
      </c>
    </row>
    <row r="1391" spans="1:7" x14ac:dyDescent="0.2">
      <c r="A1391" s="54">
        <v>43093</v>
      </c>
      <c r="B1391" s="53">
        <v>8736</v>
      </c>
      <c r="C1391" s="52">
        <v>3.2731172682878031</v>
      </c>
      <c r="D1391" s="53">
        <v>3.84</v>
      </c>
      <c r="E1391" s="53">
        <v>0.63</v>
      </c>
      <c r="F1391" s="53">
        <v>0.82</v>
      </c>
      <c r="G1391" s="53">
        <v>2488.6476461547695</v>
      </c>
    </row>
    <row r="1392" spans="1:7" x14ac:dyDescent="0.2">
      <c r="A1392" s="54">
        <v>43093</v>
      </c>
      <c r="B1392" s="53">
        <v>6471049</v>
      </c>
      <c r="D1392" s="53">
        <v>3.58</v>
      </c>
      <c r="E1392" s="53"/>
      <c r="F1392" s="53">
        <v>0.39</v>
      </c>
      <c r="G1392" s="53"/>
    </row>
    <row r="1393" spans="1:7" x14ac:dyDescent="0.2">
      <c r="A1393" s="54">
        <v>43093</v>
      </c>
      <c r="B1393" s="53">
        <v>527718</v>
      </c>
      <c r="C1393" s="52">
        <v>2.1498912344322334</v>
      </c>
      <c r="D1393" s="53">
        <v>2.85</v>
      </c>
      <c r="E1393" s="53">
        <v>0.33999999999999997</v>
      </c>
      <c r="F1393" s="53">
        <v>0.54</v>
      </c>
      <c r="G1393" s="53">
        <v>1760.3009444292393</v>
      </c>
    </row>
    <row r="1394" spans="1:7" x14ac:dyDescent="0.2">
      <c r="A1394" s="54">
        <v>43093</v>
      </c>
      <c r="B1394" s="53">
        <v>1728224</v>
      </c>
      <c r="C1394" s="52">
        <v>2.4566411962701844</v>
      </c>
      <c r="D1394" s="53">
        <v>3.55</v>
      </c>
      <c r="E1394" s="53">
        <v>0.31999999999999995</v>
      </c>
      <c r="F1394" s="53">
        <v>0.49</v>
      </c>
      <c r="G1394" s="53">
        <v>2019.6062550362255</v>
      </c>
    </row>
    <row r="1395" spans="1:7" x14ac:dyDescent="0.2">
      <c r="A1395" s="54">
        <v>43093</v>
      </c>
      <c r="B1395" s="53">
        <v>6670282</v>
      </c>
      <c r="C1395" s="52">
        <v>2.9562627387991789</v>
      </c>
      <c r="D1395" s="53">
        <v>3.4</v>
      </c>
      <c r="E1395" s="53">
        <v>0.31999999999999995</v>
      </c>
      <c r="F1395" s="53">
        <v>0.42</v>
      </c>
      <c r="G1395" s="53">
        <v>2368.4764553073701</v>
      </c>
    </row>
    <row r="1396" spans="1:7" x14ac:dyDescent="0.2">
      <c r="A1396" s="54">
        <v>43093</v>
      </c>
      <c r="B1396" s="53">
        <v>7804852</v>
      </c>
      <c r="C1396" s="52">
        <v>3.7616977846450257</v>
      </c>
      <c r="D1396" s="53">
        <v>4.12</v>
      </c>
      <c r="E1396" s="53">
        <v>0.39999999999999997</v>
      </c>
      <c r="F1396" s="53">
        <v>0.53</v>
      </c>
      <c r="G1396" s="53">
        <v>1548.1718259447255</v>
      </c>
    </row>
    <row r="1397" spans="1:7" x14ac:dyDescent="0.2">
      <c r="A1397" s="54">
        <v>43093</v>
      </c>
      <c r="B1397" s="53">
        <v>3491981</v>
      </c>
      <c r="C1397" s="52">
        <v>2.4706055374716933</v>
      </c>
      <c r="D1397" s="53">
        <v>3.1</v>
      </c>
      <c r="E1397" s="53">
        <v>0.35</v>
      </c>
      <c r="F1397" s="53">
        <v>0.4</v>
      </c>
      <c r="G1397" s="53">
        <v>2026.1586511380765</v>
      </c>
    </row>
    <row r="1398" spans="1:7" x14ac:dyDescent="0.2">
      <c r="A1398" s="54">
        <v>43094</v>
      </c>
      <c r="B1398" s="53">
        <v>5743483</v>
      </c>
      <c r="D1398" s="53">
        <v>3.85</v>
      </c>
      <c r="E1398" s="53"/>
      <c r="F1398" s="53">
        <v>0.42</v>
      </c>
      <c r="G1398" s="53"/>
    </row>
    <row r="1399" spans="1:7" x14ac:dyDescent="0.2">
      <c r="A1399" s="54">
        <v>43094</v>
      </c>
      <c r="B1399" s="53">
        <v>4092383</v>
      </c>
      <c r="D1399" s="53">
        <v>3.51</v>
      </c>
      <c r="E1399" s="53"/>
      <c r="F1399" s="53">
        <v>0.28999999999999998</v>
      </c>
      <c r="G1399" s="53"/>
    </row>
    <row r="1400" spans="1:7" x14ac:dyDescent="0.2">
      <c r="A1400" s="54">
        <v>43094</v>
      </c>
      <c r="B1400" s="53">
        <v>5504679</v>
      </c>
      <c r="C1400" s="52">
        <v>3.1505037282900652</v>
      </c>
      <c r="D1400" s="53">
        <v>3.87</v>
      </c>
      <c r="E1400" s="53">
        <v>0.39</v>
      </c>
      <c r="F1400" s="53">
        <v>0.5</v>
      </c>
      <c r="G1400" s="53">
        <v>1267.9081072833048</v>
      </c>
    </row>
    <row r="1401" spans="1:7" x14ac:dyDescent="0.2">
      <c r="A1401" s="54">
        <v>43094</v>
      </c>
      <c r="B1401" s="53">
        <v>7548871</v>
      </c>
      <c r="C1401" s="52">
        <v>3.6102661506287896</v>
      </c>
      <c r="D1401" s="53">
        <v>4.03</v>
      </c>
      <c r="E1401" s="53">
        <v>0.47</v>
      </c>
      <c r="F1401" s="53">
        <v>0.61</v>
      </c>
      <c r="G1401" s="53">
        <v>1691.8118197375129</v>
      </c>
    </row>
    <row r="1402" spans="1:7" x14ac:dyDescent="0.2">
      <c r="A1402" s="54">
        <v>43095</v>
      </c>
      <c r="B1402" s="53">
        <v>94153</v>
      </c>
      <c r="C1402" s="52">
        <v>2.4637515582979206</v>
      </c>
      <c r="D1402" s="53">
        <v>3.39</v>
      </c>
      <c r="E1402" s="53">
        <v>0.32999999999999996</v>
      </c>
      <c r="F1402" s="53">
        <v>0.54</v>
      </c>
      <c r="G1402" s="53">
        <v>2028.674431821727</v>
      </c>
    </row>
    <row r="1403" spans="1:7" x14ac:dyDescent="0.2">
      <c r="A1403" s="54">
        <v>43095</v>
      </c>
      <c r="B1403" s="53">
        <v>409136</v>
      </c>
      <c r="C1403" s="52">
        <v>2.4650993536580446</v>
      </c>
      <c r="D1403" s="53">
        <v>3.01</v>
      </c>
      <c r="E1403" s="53">
        <v>0.31999999999999995</v>
      </c>
      <c r="F1403" s="53">
        <v>0.5</v>
      </c>
      <c r="G1403" s="53">
        <v>2028.8000417444621</v>
      </c>
    </row>
    <row r="1404" spans="1:7" x14ac:dyDescent="0.2">
      <c r="A1404" s="54">
        <v>43095</v>
      </c>
      <c r="B1404" s="53">
        <v>4040583</v>
      </c>
      <c r="C1404" s="52">
        <v>2.8200535719816386</v>
      </c>
      <c r="D1404" s="53">
        <v>3.91</v>
      </c>
      <c r="E1404" s="53">
        <v>0.5</v>
      </c>
      <c r="F1404" s="53">
        <v>0.65</v>
      </c>
      <c r="G1404" s="53">
        <v>1939.8915083892189</v>
      </c>
    </row>
    <row r="1405" spans="1:7" x14ac:dyDescent="0.2">
      <c r="A1405" s="54">
        <v>43096</v>
      </c>
      <c r="B1405" s="53">
        <v>6265</v>
      </c>
      <c r="C1405" s="52">
        <v>2.4498194503004478</v>
      </c>
      <c r="D1405" s="53">
        <v>3.4</v>
      </c>
      <c r="E1405" s="53">
        <v>0.35</v>
      </c>
      <c r="F1405" s="53">
        <v>0.48</v>
      </c>
      <c r="G1405" s="53">
        <v>2017.7834646727215</v>
      </c>
    </row>
    <row r="1406" spans="1:7" x14ac:dyDescent="0.2">
      <c r="A1406" s="54">
        <v>43096</v>
      </c>
      <c r="B1406" s="53">
        <v>244369</v>
      </c>
      <c r="C1406" s="52">
        <v>2.1472502310138393</v>
      </c>
      <c r="D1406" s="53">
        <v>3.18</v>
      </c>
      <c r="E1406" s="53">
        <v>0.31999999999999995</v>
      </c>
      <c r="F1406" s="53">
        <v>0.5</v>
      </c>
      <c r="G1406" s="53">
        <v>1766.334806471483</v>
      </c>
    </row>
    <row r="1407" spans="1:7" x14ac:dyDescent="0.2">
      <c r="A1407" s="54">
        <v>43096</v>
      </c>
      <c r="B1407" s="53">
        <v>184726</v>
      </c>
      <c r="D1407" s="53">
        <v>3.34</v>
      </c>
      <c r="E1407" s="53"/>
      <c r="F1407" s="53">
        <v>0.28999999999999998</v>
      </c>
      <c r="G1407" s="53"/>
    </row>
    <row r="1408" spans="1:7" x14ac:dyDescent="0.2">
      <c r="A1408" s="54">
        <v>43096</v>
      </c>
      <c r="B1408" s="53">
        <v>309581</v>
      </c>
      <c r="C1408" s="52">
        <v>3.1885070681105132</v>
      </c>
      <c r="D1408" s="53">
        <v>3.67</v>
      </c>
      <c r="E1408" s="53">
        <v>0.30999999999999994</v>
      </c>
      <c r="F1408" s="53">
        <v>0.51</v>
      </c>
      <c r="G1408" s="53">
        <v>1527.9353893960395</v>
      </c>
    </row>
    <row r="1409" spans="1:7" x14ac:dyDescent="0.2">
      <c r="A1409" s="54">
        <v>43096</v>
      </c>
      <c r="B1409" s="53">
        <v>5047090</v>
      </c>
      <c r="D1409" s="53">
        <v>3.8</v>
      </c>
      <c r="E1409" s="53"/>
      <c r="F1409" s="53">
        <v>0.43</v>
      </c>
      <c r="G1409" s="53"/>
    </row>
    <row r="1410" spans="1:7" x14ac:dyDescent="0.2">
      <c r="A1410" s="54">
        <v>43096</v>
      </c>
      <c r="B1410" s="53">
        <v>545</v>
      </c>
      <c r="C1410" s="52">
        <v>3.4862487225820282</v>
      </c>
      <c r="D1410" s="53">
        <v>3.51</v>
      </c>
      <c r="E1410" s="53">
        <v>0.67999999999999994</v>
      </c>
      <c r="F1410" s="53">
        <v>0.86</v>
      </c>
      <c r="G1410" s="53">
        <v>2603.8705023758139</v>
      </c>
    </row>
    <row r="1411" spans="1:7" x14ac:dyDescent="0.2">
      <c r="A1411" s="54">
        <v>43096</v>
      </c>
      <c r="B1411" s="53">
        <v>7338414</v>
      </c>
      <c r="D1411" s="53">
        <v>3.92</v>
      </c>
      <c r="E1411" s="53"/>
      <c r="F1411" s="53">
        <v>0.4</v>
      </c>
      <c r="G1411" s="53"/>
    </row>
    <row r="1412" spans="1:7" x14ac:dyDescent="0.2">
      <c r="A1412" s="54">
        <v>43097</v>
      </c>
      <c r="B1412" s="53">
        <v>1562098</v>
      </c>
      <c r="C1412" s="52">
        <v>2.4622722278444327</v>
      </c>
      <c r="D1412" s="53">
        <v>3.23</v>
      </c>
      <c r="E1412" s="53">
        <v>0.33999999999999997</v>
      </c>
      <c r="F1412" s="53">
        <v>0.55000000000000004</v>
      </c>
      <c r="G1412" s="53">
        <v>2033.0636399162508</v>
      </c>
    </row>
    <row r="1413" spans="1:7" x14ac:dyDescent="0.2">
      <c r="A1413" s="54">
        <v>43097</v>
      </c>
      <c r="B1413" s="53">
        <v>2752166</v>
      </c>
      <c r="D1413" s="53">
        <v>3.71</v>
      </c>
      <c r="E1413" s="53"/>
      <c r="F1413" s="53">
        <v>0.41</v>
      </c>
      <c r="G1413" s="53"/>
    </row>
    <row r="1414" spans="1:7" x14ac:dyDescent="0.2">
      <c r="A1414" s="54">
        <v>43097</v>
      </c>
      <c r="B1414" s="53">
        <v>442105</v>
      </c>
      <c r="C1414" s="52">
        <v>3.5183659387399016</v>
      </c>
      <c r="D1414" s="53">
        <v>3.8</v>
      </c>
      <c r="E1414" s="53">
        <v>0.69</v>
      </c>
      <c r="F1414" s="53">
        <v>0.8</v>
      </c>
      <c r="G1414" s="53">
        <v>2759.046241032443</v>
      </c>
    </row>
    <row r="1415" spans="1:7" x14ac:dyDescent="0.2">
      <c r="A1415" s="54">
        <v>43097</v>
      </c>
      <c r="B1415" s="53">
        <v>3038142</v>
      </c>
      <c r="D1415" s="53">
        <v>3.18</v>
      </c>
      <c r="E1415" s="53"/>
      <c r="F1415" s="53">
        <v>0.39</v>
      </c>
      <c r="G1415" s="53"/>
    </row>
    <row r="1416" spans="1:7" x14ac:dyDescent="0.2">
      <c r="A1416" s="54">
        <v>43098</v>
      </c>
      <c r="B1416" s="53">
        <v>15269</v>
      </c>
      <c r="C1416" s="52">
        <v>2.4301297490857863</v>
      </c>
      <c r="D1416" s="53">
        <v>3.15</v>
      </c>
      <c r="E1416" s="53">
        <v>0.7</v>
      </c>
      <c r="F1416" s="53">
        <v>0.75</v>
      </c>
      <c r="G1416" s="53">
        <v>1872.3479988178108</v>
      </c>
    </row>
    <row r="1417" spans="1:7" x14ac:dyDescent="0.2">
      <c r="A1417" s="54">
        <v>43099</v>
      </c>
      <c r="B1417" s="53">
        <v>4201733</v>
      </c>
      <c r="C1417" s="52">
        <v>3.2004184220830099</v>
      </c>
      <c r="D1417" s="53">
        <v>3.7</v>
      </c>
      <c r="E1417" s="53">
        <v>0.57999999999999996</v>
      </c>
      <c r="F1417" s="53">
        <v>0.8</v>
      </c>
      <c r="G1417" s="53">
        <v>2198.1051425508563</v>
      </c>
    </row>
    <row r="1418" spans="1:7" x14ac:dyDescent="0.2">
      <c r="A1418" s="54">
        <v>43099</v>
      </c>
      <c r="B1418" s="53">
        <v>231</v>
      </c>
      <c r="C1418" s="52">
        <v>2.8742725287373689</v>
      </c>
      <c r="D1418" s="53">
        <v>3.83</v>
      </c>
      <c r="E1418" s="53">
        <v>0.55999999999999994</v>
      </c>
      <c r="F1418" s="53">
        <v>0.71</v>
      </c>
      <c r="G1418" s="53">
        <v>2203.915429256258</v>
      </c>
    </row>
    <row r="1419" spans="1:7" x14ac:dyDescent="0.2">
      <c r="A1419" s="54">
        <v>43101</v>
      </c>
      <c r="B1419" s="53">
        <v>3912541</v>
      </c>
      <c r="C1419" s="52">
        <v>2.6442678493495064</v>
      </c>
      <c r="D1419" s="53">
        <v>3.57</v>
      </c>
      <c r="E1419" s="53">
        <v>0.32999999999999996</v>
      </c>
      <c r="F1419" s="53">
        <v>0.52</v>
      </c>
      <c r="G1419" s="53">
        <v>2122.8241408327822</v>
      </c>
    </row>
    <row r="1420" spans="1:7" x14ac:dyDescent="0.2">
      <c r="A1420" s="54">
        <v>43102</v>
      </c>
      <c r="B1420" s="53">
        <v>3215324</v>
      </c>
      <c r="D1420" s="53">
        <v>4.0999999999999996</v>
      </c>
      <c r="E1420" s="53"/>
      <c r="F1420" s="53">
        <v>0.48</v>
      </c>
      <c r="G1420" s="53"/>
    </row>
    <row r="1421" spans="1:7" x14ac:dyDescent="0.2">
      <c r="A1421" s="54">
        <v>43102</v>
      </c>
      <c r="B1421" s="53">
        <v>3215400</v>
      </c>
      <c r="D1421" s="53">
        <v>4.1399999999999997</v>
      </c>
      <c r="E1421" s="53"/>
      <c r="F1421" s="53">
        <v>0.44</v>
      </c>
      <c r="G1421" s="53"/>
    </row>
    <row r="1422" spans="1:7" x14ac:dyDescent="0.2">
      <c r="A1422" s="54">
        <v>43102</v>
      </c>
      <c r="B1422" s="53">
        <v>98089</v>
      </c>
      <c r="C1422" s="52">
        <v>2.1988181536698104</v>
      </c>
      <c r="D1422" s="53">
        <v>3.1</v>
      </c>
      <c r="E1422" s="53">
        <v>0.32999999999999996</v>
      </c>
      <c r="F1422" s="53">
        <v>0.51</v>
      </c>
      <c r="G1422" s="53">
        <v>1794.6118045484986</v>
      </c>
    </row>
    <row r="1423" spans="1:7" x14ac:dyDescent="0.2">
      <c r="A1423" s="54">
        <v>43102</v>
      </c>
      <c r="B1423" s="53">
        <v>9402</v>
      </c>
      <c r="C1423" s="52">
        <v>2.4542542552247717</v>
      </c>
      <c r="D1423" s="53">
        <v>3.34</v>
      </c>
      <c r="E1423" s="53">
        <v>0.35</v>
      </c>
      <c r="F1423" s="53">
        <v>0.53</v>
      </c>
      <c r="G1423" s="53">
        <v>2038.8206083768077</v>
      </c>
    </row>
    <row r="1424" spans="1:7" x14ac:dyDescent="0.2">
      <c r="A1424" s="54">
        <v>43102</v>
      </c>
      <c r="B1424" s="53">
        <v>2588871</v>
      </c>
      <c r="C1424" s="52">
        <v>2.2509143139669878</v>
      </c>
      <c r="D1424" s="53">
        <v>3.84</v>
      </c>
      <c r="E1424" s="53">
        <v>0.33999999999999997</v>
      </c>
      <c r="F1424" s="53">
        <v>0.56000000000000005</v>
      </c>
      <c r="G1424" s="53">
        <v>1810.8446206392925</v>
      </c>
    </row>
    <row r="1425" spans="1:7" x14ac:dyDescent="0.2">
      <c r="A1425" s="54">
        <v>43102</v>
      </c>
      <c r="B1425" s="53">
        <v>30982</v>
      </c>
      <c r="C1425" s="52">
        <v>3.9339029768499381</v>
      </c>
      <c r="D1425" s="53">
        <v>3.96</v>
      </c>
      <c r="E1425" s="53">
        <v>0.76999999999999991</v>
      </c>
      <c r="F1425" s="53">
        <v>0.91</v>
      </c>
      <c r="G1425" s="53">
        <v>3046.3213939900793</v>
      </c>
    </row>
    <row r="1426" spans="1:7" x14ac:dyDescent="0.2">
      <c r="A1426" s="54">
        <v>43102</v>
      </c>
      <c r="B1426" s="53">
        <v>925307</v>
      </c>
      <c r="C1426" s="52">
        <v>2.0855204024037435</v>
      </c>
      <c r="D1426" s="53">
        <v>3.4</v>
      </c>
      <c r="E1426" s="53">
        <v>0.52999999999999992</v>
      </c>
      <c r="F1426" s="53">
        <v>0.65</v>
      </c>
      <c r="G1426" s="53">
        <v>1722.5278721403906</v>
      </c>
    </row>
    <row r="1427" spans="1:7" x14ac:dyDescent="0.2">
      <c r="A1427" s="54">
        <v>43102</v>
      </c>
      <c r="B1427" s="53">
        <v>50864</v>
      </c>
      <c r="C1427" s="52">
        <v>3.1946788234100634</v>
      </c>
      <c r="D1427" s="53">
        <v>3.87</v>
      </c>
      <c r="E1427" s="53">
        <v>0.56999999999999995</v>
      </c>
      <c r="F1427" s="53">
        <v>0.75</v>
      </c>
      <c r="G1427" s="53">
        <v>2494.0143509892887</v>
      </c>
    </row>
    <row r="1428" spans="1:7" x14ac:dyDescent="0.2">
      <c r="A1428" s="54">
        <v>43102</v>
      </c>
      <c r="B1428" s="53">
        <v>6687375</v>
      </c>
      <c r="C1428" s="52">
        <v>3.2607193286587783</v>
      </c>
      <c r="D1428" s="53">
        <v>3.54</v>
      </c>
      <c r="E1428" s="53">
        <v>0.47</v>
      </c>
      <c r="F1428" s="53">
        <v>0.57999999999999996</v>
      </c>
      <c r="G1428" s="53">
        <v>2495.6309792403476</v>
      </c>
    </row>
    <row r="1429" spans="1:7" x14ac:dyDescent="0.2">
      <c r="A1429" s="54">
        <v>43104</v>
      </c>
      <c r="B1429" s="53">
        <v>6158294</v>
      </c>
      <c r="C1429" s="52">
        <v>2.3595476936191742</v>
      </c>
      <c r="D1429" s="53">
        <v>3.6</v>
      </c>
      <c r="E1429" s="53">
        <v>0.35</v>
      </c>
      <c r="F1429" s="53">
        <v>0.54</v>
      </c>
      <c r="G1429" s="53">
        <v>1767.1051827286969</v>
      </c>
    </row>
    <row r="1430" spans="1:7" x14ac:dyDescent="0.2">
      <c r="A1430" s="54">
        <v>43104</v>
      </c>
      <c r="B1430" s="53">
        <v>3380439</v>
      </c>
      <c r="C1430" s="52">
        <v>2.9159319067074474</v>
      </c>
      <c r="D1430" s="53">
        <v>3.83</v>
      </c>
      <c r="E1430" s="53">
        <v>0.32999999999999996</v>
      </c>
      <c r="F1430" s="53">
        <v>0.54</v>
      </c>
      <c r="G1430" s="53">
        <v>1635.9799788276891</v>
      </c>
    </row>
    <row r="1431" spans="1:7" x14ac:dyDescent="0.2">
      <c r="A1431" s="54">
        <v>43104</v>
      </c>
      <c r="B1431" s="53">
        <v>5082529</v>
      </c>
      <c r="C1431" s="52">
        <v>2.1514141217745584</v>
      </c>
      <c r="D1431" s="53">
        <v>3.39</v>
      </c>
      <c r="E1431" s="53">
        <v>0.33999999999999997</v>
      </c>
      <c r="F1431" s="53">
        <v>0.55000000000000004</v>
      </c>
      <c r="G1431" s="53">
        <v>1784.8495273176793</v>
      </c>
    </row>
    <row r="1432" spans="1:7" x14ac:dyDescent="0.2">
      <c r="A1432" s="54">
        <v>43105</v>
      </c>
      <c r="B1432" s="53">
        <v>7782038</v>
      </c>
      <c r="D1432" s="53">
        <v>4.54</v>
      </c>
      <c r="E1432" s="53"/>
      <c r="F1432" s="53">
        <v>0.48</v>
      </c>
      <c r="G1432" s="53"/>
    </row>
    <row r="1433" spans="1:7" x14ac:dyDescent="0.2">
      <c r="A1433" s="54">
        <v>43105</v>
      </c>
      <c r="B1433" s="53">
        <v>723260</v>
      </c>
      <c r="C1433" s="52">
        <v>2.6400079006184507</v>
      </c>
      <c r="D1433" s="53">
        <v>3.73</v>
      </c>
      <c r="E1433" s="53">
        <v>0.31999999999999995</v>
      </c>
      <c r="F1433" s="53">
        <v>0.54</v>
      </c>
      <c r="G1433" s="53">
        <v>2132.7981979377837</v>
      </c>
    </row>
    <row r="1434" spans="1:7" x14ac:dyDescent="0.2">
      <c r="A1434" s="54">
        <v>43105</v>
      </c>
      <c r="B1434" s="53">
        <v>4379385</v>
      </c>
      <c r="D1434" s="53">
        <v>4.21</v>
      </c>
      <c r="E1434" s="53"/>
      <c r="F1434" s="53">
        <v>0.45</v>
      </c>
      <c r="G1434" s="53"/>
    </row>
    <row r="1435" spans="1:7" x14ac:dyDescent="0.2">
      <c r="A1435" s="54">
        <v>43106</v>
      </c>
      <c r="B1435" s="53">
        <v>2679</v>
      </c>
      <c r="C1435" s="52">
        <v>2.8650054727202376</v>
      </c>
      <c r="D1435" s="53">
        <v>3.64</v>
      </c>
      <c r="E1435" s="53">
        <v>0.69</v>
      </c>
      <c r="F1435" s="53">
        <v>0.84</v>
      </c>
      <c r="G1435" s="53">
        <v>2224.2166096463402</v>
      </c>
    </row>
    <row r="1436" spans="1:7" x14ac:dyDescent="0.2">
      <c r="A1436" s="54">
        <v>43106</v>
      </c>
      <c r="B1436" s="53">
        <v>6521357</v>
      </c>
      <c r="C1436" s="52">
        <v>3.761052126325831</v>
      </c>
      <c r="D1436" s="53">
        <v>3.96</v>
      </c>
      <c r="E1436" s="53">
        <v>0.44</v>
      </c>
      <c r="F1436" s="53">
        <v>0.61</v>
      </c>
      <c r="G1436" s="53">
        <v>1392.7913393561116</v>
      </c>
    </row>
    <row r="1437" spans="1:7" x14ac:dyDescent="0.2">
      <c r="A1437" s="54">
        <v>43106</v>
      </c>
      <c r="B1437" s="53">
        <v>383849</v>
      </c>
      <c r="C1437" s="52">
        <v>1.9732410759878067</v>
      </c>
      <c r="D1437" s="53">
        <v>3.21</v>
      </c>
      <c r="E1437" s="53">
        <v>0.57999999999999996</v>
      </c>
      <c r="F1437" s="53">
        <v>0.69</v>
      </c>
      <c r="G1437" s="53">
        <v>1555.8165389302969</v>
      </c>
    </row>
    <row r="1438" spans="1:7" x14ac:dyDescent="0.2">
      <c r="A1438" s="54">
        <v>43107</v>
      </c>
      <c r="B1438" s="53">
        <v>19392</v>
      </c>
      <c r="C1438" s="52">
        <v>2.4693974120983668</v>
      </c>
      <c r="D1438" s="53">
        <v>3.68</v>
      </c>
      <c r="E1438" s="53">
        <v>0.32999999999999996</v>
      </c>
      <c r="F1438" s="53">
        <v>0.53</v>
      </c>
      <c r="G1438" s="53">
        <v>2063.7978542654696</v>
      </c>
    </row>
    <row r="1439" spans="1:7" x14ac:dyDescent="0.2">
      <c r="A1439" s="54">
        <v>43107</v>
      </c>
      <c r="B1439" s="53">
        <v>207026</v>
      </c>
      <c r="C1439" s="52">
        <v>2.4639539802928621</v>
      </c>
      <c r="D1439" s="53">
        <v>3.17</v>
      </c>
      <c r="E1439" s="53">
        <v>0.69</v>
      </c>
      <c r="F1439" s="53">
        <v>0.78</v>
      </c>
      <c r="G1439" s="53">
        <v>1909.8579197658528</v>
      </c>
    </row>
    <row r="1440" spans="1:7" x14ac:dyDescent="0.2">
      <c r="A1440" s="54">
        <v>43107</v>
      </c>
      <c r="B1440" s="53">
        <v>4039130</v>
      </c>
      <c r="C1440" s="52">
        <v>2.7888682282840951</v>
      </c>
      <c r="D1440" s="53">
        <v>4.0199999999999996</v>
      </c>
      <c r="E1440" s="53">
        <v>0.36</v>
      </c>
      <c r="F1440" s="53">
        <v>0.57999999999999996</v>
      </c>
      <c r="G1440" s="53">
        <v>1899.945553630228</v>
      </c>
    </row>
    <row r="1441" spans="1:7" x14ac:dyDescent="0.2">
      <c r="A1441" s="54">
        <v>43107</v>
      </c>
      <c r="B1441" s="53">
        <v>6173</v>
      </c>
      <c r="C1441" s="52">
        <v>2.3477362856999213</v>
      </c>
      <c r="D1441" s="53">
        <v>3.58</v>
      </c>
      <c r="E1441" s="53">
        <v>0.33999999999999997</v>
      </c>
      <c r="F1441" s="53">
        <v>0.55000000000000004</v>
      </c>
      <c r="G1441" s="53">
        <v>1792.6569216401078</v>
      </c>
    </row>
    <row r="1442" spans="1:7" x14ac:dyDescent="0.2">
      <c r="A1442" s="54">
        <v>43107</v>
      </c>
      <c r="B1442" s="53">
        <v>5340715</v>
      </c>
      <c r="D1442" s="53">
        <v>3.73</v>
      </c>
      <c r="E1442" s="53"/>
      <c r="F1442" s="53">
        <v>0.45</v>
      </c>
      <c r="G1442" s="53"/>
    </row>
    <row r="1443" spans="1:7" x14ac:dyDescent="0.2">
      <c r="A1443" s="54">
        <v>43107</v>
      </c>
      <c r="B1443" s="53">
        <v>4564111</v>
      </c>
      <c r="C1443" s="52">
        <v>2.228339330548009</v>
      </c>
      <c r="D1443" s="53">
        <v>2.67</v>
      </c>
      <c r="E1443" s="53">
        <v>0.33999999999999997</v>
      </c>
      <c r="F1443" s="53">
        <v>0.54</v>
      </c>
      <c r="G1443" s="53">
        <v>1821.7063722178636</v>
      </c>
    </row>
    <row r="1444" spans="1:7" x14ac:dyDescent="0.2">
      <c r="A1444" s="54">
        <v>43107</v>
      </c>
      <c r="B1444" s="53">
        <v>3981519</v>
      </c>
      <c r="D1444" s="53">
        <v>4.05</v>
      </c>
      <c r="E1444" s="53"/>
      <c r="F1444" s="53">
        <v>0.45</v>
      </c>
      <c r="G1444" s="53"/>
    </row>
    <row r="1445" spans="1:7" x14ac:dyDescent="0.2">
      <c r="A1445" s="54">
        <v>43108</v>
      </c>
      <c r="B1445" s="53">
        <v>6185221</v>
      </c>
      <c r="C1445" s="52">
        <v>2.9663687985992189</v>
      </c>
      <c r="D1445" s="53">
        <v>3.32</v>
      </c>
      <c r="E1445" s="53">
        <v>0.35</v>
      </c>
      <c r="F1445" s="53">
        <v>0.56000000000000005</v>
      </c>
      <c r="G1445" s="53">
        <v>2417.8006538218724</v>
      </c>
    </row>
    <row r="1446" spans="1:7" x14ac:dyDescent="0.2">
      <c r="A1446" s="54">
        <v>43108</v>
      </c>
      <c r="B1446" s="53">
        <v>7284437</v>
      </c>
      <c r="D1446" s="53">
        <v>3.28</v>
      </c>
      <c r="E1446" s="53"/>
      <c r="F1446" s="53">
        <v>0.3</v>
      </c>
      <c r="G1446" s="53"/>
    </row>
    <row r="1447" spans="1:7" x14ac:dyDescent="0.2">
      <c r="A1447" s="54">
        <v>43108</v>
      </c>
      <c r="B1447" s="53">
        <v>3146</v>
      </c>
      <c r="C1447" s="52">
        <v>2.4673230761040101</v>
      </c>
      <c r="D1447" s="53">
        <v>3.4</v>
      </c>
      <c r="E1447" s="53">
        <v>0.33999999999999997</v>
      </c>
      <c r="F1447" s="53">
        <v>0.54</v>
      </c>
      <c r="G1447" s="53">
        <v>2064.6675286709997</v>
      </c>
    </row>
    <row r="1448" spans="1:7" x14ac:dyDescent="0.2">
      <c r="A1448" s="54">
        <v>43109</v>
      </c>
      <c r="B1448" s="53">
        <v>3035724</v>
      </c>
      <c r="C1448" s="52">
        <v>3.0899834964575423</v>
      </c>
      <c r="D1448" s="53">
        <v>3.6</v>
      </c>
      <c r="E1448" s="53">
        <v>0.55999999999999994</v>
      </c>
      <c r="F1448" s="53">
        <v>0.74</v>
      </c>
      <c r="G1448" s="53">
        <v>2480.7152631794556</v>
      </c>
    </row>
    <row r="1449" spans="1:7" x14ac:dyDescent="0.2">
      <c r="A1449" s="54">
        <v>43109</v>
      </c>
      <c r="B1449" s="53">
        <v>4239876</v>
      </c>
      <c r="D1449" s="53">
        <v>3.62</v>
      </c>
      <c r="E1449" s="53"/>
      <c r="F1449" s="53">
        <v>0.35</v>
      </c>
      <c r="G1449" s="53"/>
    </row>
    <row r="1450" spans="1:7" x14ac:dyDescent="0.2">
      <c r="A1450" s="54">
        <v>43109</v>
      </c>
      <c r="B1450" s="53">
        <v>2723505</v>
      </c>
      <c r="D1450" s="53">
        <v>3.84</v>
      </c>
      <c r="E1450" s="53"/>
      <c r="F1450" s="53">
        <v>0.44</v>
      </c>
      <c r="G1450" s="53"/>
    </row>
    <row r="1451" spans="1:7" x14ac:dyDescent="0.2">
      <c r="A1451" s="54">
        <v>43109</v>
      </c>
      <c r="B1451" s="53">
        <v>372</v>
      </c>
      <c r="C1451" s="52">
        <v>3.1788292163924936</v>
      </c>
      <c r="D1451" s="53">
        <v>3.79</v>
      </c>
      <c r="E1451" s="53">
        <v>0.28999999999999998</v>
      </c>
      <c r="F1451" s="53">
        <v>0.49</v>
      </c>
      <c r="G1451" s="53">
        <v>1891.6043409001045</v>
      </c>
    </row>
    <row r="1452" spans="1:7" x14ac:dyDescent="0.2">
      <c r="A1452" s="54">
        <v>43109</v>
      </c>
      <c r="B1452" s="53">
        <v>5082240</v>
      </c>
      <c r="C1452" s="52">
        <v>3.8500380158643734</v>
      </c>
      <c r="D1452" s="53">
        <v>3.9</v>
      </c>
      <c r="E1452" s="53">
        <v>0.54</v>
      </c>
      <c r="F1452" s="53">
        <v>0.71</v>
      </c>
      <c r="G1452" s="53">
        <v>2701.6208327189834</v>
      </c>
    </row>
    <row r="1453" spans="1:7" x14ac:dyDescent="0.2">
      <c r="A1453" s="54">
        <v>43109</v>
      </c>
      <c r="B1453" s="53">
        <v>2957197</v>
      </c>
      <c r="C1453" s="52">
        <v>4.8220101882413005</v>
      </c>
      <c r="D1453" s="53">
        <v>5</v>
      </c>
      <c r="E1453" s="53">
        <v>0.98</v>
      </c>
      <c r="F1453" s="53">
        <v>0.99</v>
      </c>
      <c r="G1453" s="53">
        <v>3113.2841372678163</v>
      </c>
    </row>
    <row r="1454" spans="1:7" x14ac:dyDescent="0.2">
      <c r="A1454" s="54">
        <v>43110</v>
      </c>
      <c r="B1454" s="53">
        <v>7296686</v>
      </c>
      <c r="C1454" s="52">
        <v>3.3822406830310929</v>
      </c>
      <c r="D1454" s="53">
        <v>3.83</v>
      </c>
      <c r="E1454" s="53">
        <v>0.37999999999999995</v>
      </c>
      <c r="F1454" s="53">
        <v>0.54</v>
      </c>
      <c r="G1454" s="53">
        <v>1322.0994261598148</v>
      </c>
    </row>
    <row r="1455" spans="1:7" x14ac:dyDescent="0.2">
      <c r="A1455" s="54">
        <v>43110</v>
      </c>
      <c r="B1455" s="53">
        <v>33232</v>
      </c>
      <c r="C1455" s="52">
        <v>2.9050436202353671</v>
      </c>
      <c r="D1455" s="53">
        <v>3.5</v>
      </c>
      <c r="E1455" s="53">
        <v>0.3</v>
      </c>
      <c r="F1455" s="53">
        <v>0.45</v>
      </c>
      <c r="G1455" s="53">
        <v>1593.1313778683934</v>
      </c>
    </row>
    <row r="1456" spans="1:7" x14ac:dyDescent="0.2">
      <c r="A1456" s="54">
        <v>43110</v>
      </c>
      <c r="B1456" s="53">
        <v>8143351</v>
      </c>
      <c r="D1456" s="53">
        <v>4.22</v>
      </c>
      <c r="E1456" s="53"/>
      <c r="F1456" s="53">
        <v>0.45</v>
      </c>
      <c r="G1456" s="53"/>
    </row>
    <row r="1457" spans="1:7" x14ac:dyDescent="0.2">
      <c r="A1457" s="54">
        <v>43110</v>
      </c>
      <c r="B1457" s="53">
        <v>162433</v>
      </c>
      <c r="C1457" s="52">
        <v>2.9469341433093024</v>
      </c>
      <c r="D1457" s="53">
        <v>3.05</v>
      </c>
      <c r="E1457" s="53">
        <v>0.52999999999999992</v>
      </c>
      <c r="F1457" s="53">
        <v>0.66</v>
      </c>
      <c r="G1457" s="53">
        <v>2409.1821576600405</v>
      </c>
    </row>
    <row r="1458" spans="1:7" x14ac:dyDescent="0.2">
      <c r="A1458" s="54">
        <v>43110</v>
      </c>
      <c r="B1458" s="53">
        <v>16104</v>
      </c>
      <c r="D1458" s="53">
        <v>3.61</v>
      </c>
      <c r="E1458" s="53"/>
      <c r="F1458" s="53">
        <v>0.42</v>
      </c>
      <c r="G1458" s="53"/>
    </row>
    <row r="1459" spans="1:7" x14ac:dyDescent="0.2">
      <c r="A1459" s="54">
        <v>43110</v>
      </c>
      <c r="B1459" s="53">
        <v>43568</v>
      </c>
      <c r="C1459" s="52">
        <v>3.2091298790418143</v>
      </c>
      <c r="D1459" s="53">
        <v>3.84</v>
      </c>
      <c r="E1459" s="53">
        <v>0.26999999999999996</v>
      </c>
      <c r="F1459" s="53">
        <v>0.46</v>
      </c>
      <c r="G1459" s="53">
        <v>1628.1179312524814</v>
      </c>
    </row>
    <row r="1460" spans="1:7" x14ac:dyDescent="0.2">
      <c r="A1460" s="54">
        <v>43111</v>
      </c>
      <c r="B1460" s="53">
        <v>3026478</v>
      </c>
      <c r="C1460" s="52">
        <v>3.7648607353141168</v>
      </c>
      <c r="D1460" s="53">
        <v>3.84</v>
      </c>
      <c r="E1460" s="53">
        <v>0.71</v>
      </c>
      <c r="F1460" s="53">
        <v>0.85</v>
      </c>
      <c r="G1460" s="53">
        <v>2923.3560043415541</v>
      </c>
    </row>
    <row r="1461" spans="1:7" x14ac:dyDescent="0.2">
      <c r="A1461" s="54">
        <v>43111</v>
      </c>
      <c r="B1461" s="53">
        <v>938643</v>
      </c>
      <c r="D1461" s="53">
        <v>4.28</v>
      </c>
      <c r="E1461" s="53"/>
      <c r="F1461" s="53">
        <v>0.45</v>
      </c>
      <c r="G1461" s="53"/>
    </row>
    <row r="1462" spans="1:7" x14ac:dyDescent="0.2">
      <c r="A1462" s="54">
        <v>43111</v>
      </c>
      <c r="B1462" s="53">
        <v>121667</v>
      </c>
      <c r="C1462" s="52">
        <v>2.7967350565925724</v>
      </c>
      <c r="D1462" s="53">
        <v>4.1399999999999997</v>
      </c>
      <c r="E1462" s="53">
        <v>0.53999999999999992</v>
      </c>
      <c r="F1462" s="53">
        <v>0.7</v>
      </c>
      <c r="G1462" s="53">
        <v>2213.6583954699286</v>
      </c>
    </row>
    <row r="1463" spans="1:7" x14ac:dyDescent="0.2">
      <c r="A1463" s="54">
        <v>43112</v>
      </c>
      <c r="B1463" s="53">
        <v>6355286</v>
      </c>
      <c r="D1463" s="53">
        <v>4.46</v>
      </c>
      <c r="E1463" s="53"/>
      <c r="F1463" s="53">
        <v>0.47</v>
      </c>
      <c r="G1463" s="53"/>
    </row>
    <row r="1464" spans="1:7" x14ac:dyDescent="0.2">
      <c r="A1464" s="54">
        <v>43112</v>
      </c>
      <c r="B1464" s="53">
        <v>33314</v>
      </c>
      <c r="C1464" s="52">
        <v>3.2625435232825923</v>
      </c>
      <c r="D1464" s="53">
        <v>3.94</v>
      </c>
      <c r="E1464" s="53">
        <v>0.57999999999999996</v>
      </c>
      <c r="F1464" s="53">
        <v>0.77</v>
      </c>
      <c r="G1464" s="53">
        <v>2493.1928110594263</v>
      </c>
    </row>
    <row r="1465" spans="1:7" x14ac:dyDescent="0.2">
      <c r="A1465" s="54">
        <v>43113</v>
      </c>
      <c r="B1465" s="53">
        <v>4663867</v>
      </c>
      <c r="D1465" s="53">
        <v>3.88</v>
      </c>
      <c r="E1465" s="53"/>
      <c r="F1465" s="53">
        <v>0.45</v>
      </c>
      <c r="G1465" s="53"/>
    </row>
    <row r="1466" spans="1:7" x14ac:dyDescent="0.2">
      <c r="A1466" s="54">
        <v>43113</v>
      </c>
      <c r="B1466" s="53">
        <v>70262</v>
      </c>
      <c r="C1466" s="52">
        <v>2.8302821119857899</v>
      </c>
      <c r="D1466" s="53">
        <v>3.85</v>
      </c>
      <c r="E1466" s="53">
        <v>0.67999999999999994</v>
      </c>
      <c r="F1466" s="53">
        <v>0.85</v>
      </c>
      <c r="G1466" s="53">
        <v>2229.7107037068085</v>
      </c>
    </row>
    <row r="1467" spans="1:7" x14ac:dyDescent="0.2">
      <c r="A1467" s="54">
        <v>43113</v>
      </c>
      <c r="B1467" s="53">
        <v>7784596</v>
      </c>
      <c r="C1467" s="52">
        <v>3.2805216779602668</v>
      </c>
      <c r="D1467" s="53">
        <v>3.69</v>
      </c>
      <c r="E1467" s="53">
        <v>0.39</v>
      </c>
      <c r="F1467" s="53">
        <v>0.54</v>
      </c>
      <c r="G1467" s="53">
        <v>1453.7422369888254</v>
      </c>
    </row>
    <row r="1468" spans="1:7" x14ac:dyDescent="0.2">
      <c r="A1468" s="54">
        <v>43114</v>
      </c>
      <c r="B1468" s="53">
        <v>92695</v>
      </c>
      <c r="C1468" s="52">
        <v>2.5936333655976913</v>
      </c>
      <c r="D1468" s="53">
        <v>3.3</v>
      </c>
      <c r="E1468" s="53">
        <v>0.36</v>
      </c>
      <c r="F1468" s="53">
        <v>0.54</v>
      </c>
      <c r="G1468" s="53">
        <v>2138.8892229431199</v>
      </c>
    </row>
    <row r="1469" spans="1:7" x14ac:dyDescent="0.2">
      <c r="A1469" s="54">
        <v>43114</v>
      </c>
      <c r="B1469" s="53">
        <v>814723</v>
      </c>
      <c r="C1469" s="52">
        <v>3.5038957005440552</v>
      </c>
      <c r="D1469" s="53">
        <v>4.0199999999999996</v>
      </c>
      <c r="E1469" s="53">
        <v>0.56999999999999995</v>
      </c>
      <c r="F1469" s="53">
        <v>0.78</v>
      </c>
      <c r="G1469" s="53">
        <v>2806.0170806558494</v>
      </c>
    </row>
    <row r="1470" spans="1:7" x14ac:dyDescent="0.2">
      <c r="A1470" s="54">
        <v>43114</v>
      </c>
      <c r="B1470" s="53">
        <v>8803901</v>
      </c>
      <c r="D1470" s="53">
        <v>3.75</v>
      </c>
      <c r="E1470" s="53"/>
      <c r="F1470" s="53">
        <v>0.44</v>
      </c>
      <c r="G1470" s="53"/>
    </row>
    <row r="1471" spans="1:7" x14ac:dyDescent="0.2">
      <c r="A1471" s="54">
        <v>43114</v>
      </c>
      <c r="B1471" s="53">
        <v>6428043</v>
      </c>
      <c r="D1471" s="53">
        <v>3.67</v>
      </c>
      <c r="E1471" s="53"/>
      <c r="F1471" s="53">
        <v>0.43</v>
      </c>
      <c r="G1471" s="53"/>
    </row>
    <row r="1472" spans="1:7" x14ac:dyDescent="0.2">
      <c r="A1472" s="54">
        <v>43114</v>
      </c>
      <c r="B1472" s="53">
        <v>9909</v>
      </c>
      <c r="C1472" s="52">
        <v>2.499786339897871</v>
      </c>
      <c r="D1472" s="53">
        <v>3.04</v>
      </c>
      <c r="E1472" s="53">
        <v>0.35</v>
      </c>
      <c r="F1472" s="53">
        <v>0.51</v>
      </c>
      <c r="G1472" s="53">
        <v>2105.1129776307826</v>
      </c>
    </row>
    <row r="1473" spans="1:7" x14ac:dyDescent="0.2">
      <c r="A1473" s="54">
        <v>43114</v>
      </c>
      <c r="B1473" s="53">
        <v>4891077</v>
      </c>
      <c r="D1473" s="53">
        <v>3.55</v>
      </c>
      <c r="E1473" s="53"/>
      <c r="F1473" s="53">
        <v>0.45</v>
      </c>
      <c r="G1473" s="53"/>
    </row>
    <row r="1474" spans="1:7" x14ac:dyDescent="0.2">
      <c r="A1474" s="54">
        <v>43114</v>
      </c>
      <c r="B1474" s="53">
        <v>195012</v>
      </c>
      <c r="C1474" s="52">
        <v>2.1014221911921283</v>
      </c>
      <c r="D1474" s="53">
        <v>3</v>
      </c>
      <c r="E1474" s="53">
        <v>0.54999999999999993</v>
      </c>
      <c r="F1474" s="53">
        <v>0.6</v>
      </c>
      <c r="G1474" s="53">
        <v>1754.6896093370274</v>
      </c>
    </row>
    <row r="1475" spans="1:7" x14ac:dyDescent="0.2">
      <c r="A1475" s="54">
        <v>43114</v>
      </c>
      <c r="B1475" s="53">
        <v>1847072</v>
      </c>
      <c r="C1475" s="52">
        <v>2.4858357090999559</v>
      </c>
      <c r="D1475" s="53">
        <v>3.6</v>
      </c>
      <c r="E1475" s="53">
        <v>0.33999999999999997</v>
      </c>
      <c r="F1475" s="53">
        <v>0.5</v>
      </c>
      <c r="G1475" s="53">
        <v>2096.0573731957934</v>
      </c>
    </row>
    <row r="1476" spans="1:7" x14ac:dyDescent="0.2">
      <c r="A1476" s="54">
        <v>43114</v>
      </c>
      <c r="B1476" s="53">
        <v>5723029</v>
      </c>
      <c r="D1476" s="53">
        <v>3.82</v>
      </c>
      <c r="E1476" s="53"/>
      <c r="F1476" s="53">
        <v>0.45</v>
      </c>
      <c r="G1476" s="53"/>
    </row>
    <row r="1477" spans="1:7" x14ac:dyDescent="0.2">
      <c r="A1477" s="54">
        <v>43115</v>
      </c>
      <c r="B1477" s="53">
        <v>8395071</v>
      </c>
      <c r="C1477" s="52">
        <v>4.9765384610694685</v>
      </c>
      <c r="D1477" s="53">
        <v>4.9800000000000004</v>
      </c>
      <c r="E1477" s="53">
        <v>0.65</v>
      </c>
      <c r="F1477" s="53">
        <v>0.75</v>
      </c>
      <c r="G1477" s="53">
        <v>139.08084333814335</v>
      </c>
    </row>
    <row r="1478" spans="1:7" x14ac:dyDescent="0.2">
      <c r="A1478" s="54">
        <v>43115</v>
      </c>
      <c r="B1478" s="53">
        <v>3120</v>
      </c>
      <c r="C1478" s="52">
        <v>2.7276250405426881</v>
      </c>
      <c r="D1478" s="53">
        <v>3.67</v>
      </c>
      <c r="E1478" s="53">
        <v>0.55999999999999994</v>
      </c>
      <c r="F1478" s="53">
        <v>0.7</v>
      </c>
      <c r="G1478" s="53">
        <v>2199.2039843558309</v>
      </c>
    </row>
    <row r="1479" spans="1:7" x14ac:dyDescent="0.2">
      <c r="A1479" s="54">
        <v>43115</v>
      </c>
      <c r="B1479" s="53">
        <v>7798800</v>
      </c>
      <c r="D1479" s="53">
        <v>3.48</v>
      </c>
      <c r="E1479" s="53"/>
      <c r="F1479" s="53">
        <v>0.35</v>
      </c>
      <c r="G1479" s="53"/>
    </row>
    <row r="1480" spans="1:7" x14ac:dyDescent="0.2">
      <c r="A1480" s="54">
        <v>43115</v>
      </c>
      <c r="B1480" s="53">
        <v>4053475</v>
      </c>
      <c r="C1480" s="52">
        <v>1.8766677696610461</v>
      </c>
      <c r="D1480" s="53">
        <v>3.4</v>
      </c>
      <c r="E1480" s="53">
        <v>0.32999999999999996</v>
      </c>
      <c r="F1480" s="53">
        <v>0.49</v>
      </c>
      <c r="G1480" s="53">
        <v>1534.2958946457884</v>
      </c>
    </row>
    <row r="1481" spans="1:7" x14ac:dyDescent="0.2">
      <c r="A1481" s="54">
        <v>43115</v>
      </c>
      <c r="B1481" s="53">
        <v>755720</v>
      </c>
      <c r="C1481" s="52">
        <v>3.1566401083800515</v>
      </c>
      <c r="D1481" s="53">
        <v>3.8</v>
      </c>
      <c r="E1481" s="53">
        <v>0.31999999999999995</v>
      </c>
      <c r="F1481" s="53">
        <v>0.42</v>
      </c>
      <c r="G1481" s="53">
        <v>2036.322114906558</v>
      </c>
    </row>
    <row r="1482" spans="1:7" x14ac:dyDescent="0.2">
      <c r="A1482" s="54">
        <v>43115</v>
      </c>
      <c r="B1482" s="53">
        <v>4625357</v>
      </c>
      <c r="C1482" s="52">
        <v>2.1499412879387685</v>
      </c>
      <c r="D1482" s="53">
        <v>3.39</v>
      </c>
      <c r="E1482" s="53">
        <v>0.33999999999999997</v>
      </c>
      <c r="F1482" s="53">
        <v>0.53</v>
      </c>
      <c r="G1482" s="53">
        <v>1809.1486728977238</v>
      </c>
    </row>
    <row r="1483" spans="1:7" x14ac:dyDescent="0.2">
      <c r="A1483" s="54">
        <v>43116</v>
      </c>
      <c r="B1483" s="53">
        <v>5023447</v>
      </c>
      <c r="D1483" s="53">
        <v>3.55</v>
      </c>
      <c r="E1483" s="53"/>
      <c r="F1483" s="53">
        <v>0.44</v>
      </c>
      <c r="G1483" s="53"/>
    </row>
    <row r="1484" spans="1:7" x14ac:dyDescent="0.2">
      <c r="A1484" s="54">
        <v>43116</v>
      </c>
      <c r="B1484" s="53">
        <v>3317726</v>
      </c>
      <c r="C1484" s="52">
        <v>3.0531626005859205</v>
      </c>
      <c r="D1484" s="53">
        <v>3.81</v>
      </c>
      <c r="E1484" s="53">
        <v>0.26999999999999996</v>
      </c>
      <c r="F1484" s="53">
        <v>0.46</v>
      </c>
      <c r="G1484" s="53">
        <v>1466.5214195459082</v>
      </c>
    </row>
    <row r="1485" spans="1:7" x14ac:dyDescent="0.2">
      <c r="A1485" s="54">
        <v>43116</v>
      </c>
      <c r="B1485" s="53">
        <v>6216193</v>
      </c>
      <c r="D1485" s="53">
        <v>3.44</v>
      </c>
      <c r="E1485" s="53"/>
      <c r="F1485" s="53">
        <v>0.44</v>
      </c>
      <c r="G1485" s="53"/>
    </row>
    <row r="1486" spans="1:7" x14ac:dyDescent="0.2">
      <c r="A1486" s="54">
        <v>43116</v>
      </c>
      <c r="B1486" s="53">
        <v>4485643</v>
      </c>
      <c r="C1486" s="52">
        <v>4.0378282937725229</v>
      </c>
      <c r="D1486" s="53">
        <v>4.5999999999999996</v>
      </c>
      <c r="E1486" s="53">
        <v>0.69</v>
      </c>
      <c r="F1486" s="53">
        <v>0.87</v>
      </c>
      <c r="G1486" s="53">
        <v>3180.3258498685695</v>
      </c>
    </row>
    <row r="1487" spans="1:7" x14ac:dyDescent="0.2">
      <c r="A1487" s="54">
        <v>43117</v>
      </c>
      <c r="B1487" s="53">
        <v>1603874</v>
      </c>
      <c r="C1487" s="52">
        <v>2.4604188085915668</v>
      </c>
      <c r="D1487" s="53">
        <v>3.67</v>
      </c>
      <c r="E1487" s="53">
        <v>0.33999999999999997</v>
      </c>
      <c r="F1487" s="53">
        <v>0.53</v>
      </c>
      <c r="G1487" s="53">
        <v>2083.7806793053683</v>
      </c>
    </row>
    <row r="1488" spans="1:7" x14ac:dyDescent="0.2">
      <c r="A1488" s="54">
        <v>43117</v>
      </c>
      <c r="B1488" s="53">
        <v>652254</v>
      </c>
      <c r="C1488" s="52">
        <v>2.0526258996104976</v>
      </c>
      <c r="D1488" s="53">
        <v>2.9</v>
      </c>
      <c r="E1488" s="53">
        <v>0.55999999999999994</v>
      </c>
      <c r="F1488" s="53">
        <v>0.76</v>
      </c>
      <c r="G1488" s="53">
        <v>1608.9521145406034</v>
      </c>
    </row>
    <row r="1489" spans="1:7" x14ac:dyDescent="0.2">
      <c r="A1489" s="54">
        <v>43117</v>
      </c>
      <c r="B1489" s="53">
        <v>5912785</v>
      </c>
      <c r="C1489" s="52">
        <v>3.5095991307812682</v>
      </c>
      <c r="D1489" s="53">
        <v>3.92</v>
      </c>
      <c r="E1489" s="53">
        <v>0.57999999999999996</v>
      </c>
      <c r="F1489" s="53">
        <v>0.77</v>
      </c>
      <c r="G1489" s="53">
        <v>2819.4877216290502</v>
      </c>
    </row>
    <row r="1490" spans="1:7" x14ac:dyDescent="0.2">
      <c r="A1490" s="54">
        <v>43117</v>
      </c>
      <c r="B1490" s="53">
        <v>4982512</v>
      </c>
      <c r="D1490" s="53">
        <v>3.84</v>
      </c>
      <c r="E1490" s="53"/>
      <c r="F1490" s="53">
        <v>0.45</v>
      </c>
      <c r="G1490" s="53"/>
    </row>
    <row r="1491" spans="1:7" x14ac:dyDescent="0.2">
      <c r="A1491" s="54">
        <v>43117</v>
      </c>
      <c r="B1491" s="53">
        <v>6659383</v>
      </c>
      <c r="C1491" s="52">
        <v>2.7389341385694426</v>
      </c>
      <c r="D1491" s="53">
        <v>3.71</v>
      </c>
      <c r="E1491" s="53">
        <v>0.29999999999999993</v>
      </c>
      <c r="F1491" s="53">
        <v>0.5</v>
      </c>
      <c r="G1491" s="53">
        <v>1966.5314468873257</v>
      </c>
    </row>
    <row r="1492" spans="1:7" x14ac:dyDescent="0.2">
      <c r="A1492" s="54">
        <v>43118</v>
      </c>
      <c r="B1492" s="53">
        <v>3334936</v>
      </c>
      <c r="C1492" s="52">
        <v>3.2212239524767798</v>
      </c>
      <c r="D1492" s="53">
        <v>3.8</v>
      </c>
      <c r="E1492" s="53">
        <v>0.74</v>
      </c>
      <c r="F1492" s="53">
        <v>0.86</v>
      </c>
      <c r="G1492" s="53">
        <v>2119.082281435506</v>
      </c>
    </row>
    <row r="1493" spans="1:7" x14ac:dyDescent="0.2">
      <c r="A1493" s="54">
        <v>43118</v>
      </c>
      <c r="B1493" s="53">
        <v>8383531</v>
      </c>
      <c r="D1493" s="53">
        <v>3.85</v>
      </c>
      <c r="E1493" s="53"/>
      <c r="F1493" s="53">
        <v>0.43</v>
      </c>
      <c r="G1493" s="53"/>
    </row>
    <row r="1494" spans="1:7" x14ac:dyDescent="0.2">
      <c r="A1494" s="54">
        <v>43118</v>
      </c>
      <c r="B1494" s="53">
        <v>4390617</v>
      </c>
      <c r="C1494" s="52">
        <v>3.3608781100969676</v>
      </c>
      <c r="D1494" s="53">
        <v>3.9</v>
      </c>
      <c r="E1494" s="53">
        <v>0.76</v>
      </c>
      <c r="F1494" s="53">
        <v>0.93</v>
      </c>
      <c r="G1494" s="53">
        <v>2484.5308361235948</v>
      </c>
    </row>
    <row r="1495" spans="1:7" x14ac:dyDescent="0.2">
      <c r="A1495" s="54">
        <v>43118</v>
      </c>
      <c r="B1495" s="53">
        <v>8061504</v>
      </c>
      <c r="D1495" s="53">
        <v>3.86</v>
      </c>
      <c r="E1495" s="53"/>
      <c r="F1495" s="53">
        <v>0.46</v>
      </c>
      <c r="G1495" s="53"/>
    </row>
    <row r="1496" spans="1:7" x14ac:dyDescent="0.2">
      <c r="A1496" s="54">
        <v>43118</v>
      </c>
      <c r="B1496" s="53">
        <v>167729</v>
      </c>
      <c r="C1496" s="52">
        <v>3.0250006316669209</v>
      </c>
      <c r="D1496" s="53">
        <v>3.8</v>
      </c>
      <c r="E1496" s="53">
        <v>0.49</v>
      </c>
      <c r="F1496" s="53">
        <v>0.7</v>
      </c>
      <c r="G1496" s="53">
        <v>2491.1582286231319</v>
      </c>
    </row>
    <row r="1497" spans="1:7" x14ac:dyDescent="0.2">
      <c r="A1497" s="54">
        <v>43118</v>
      </c>
      <c r="B1497" s="53">
        <v>4038420</v>
      </c>
      <c r="D1497" s="53">
        <v>3.68</v>
      </c>
      <c r="E1497" s="53"/>
      <c r="F1497" s="53">
        <v>0.45</v>
      </c>
      <c r="G1497" s="53"/>
    </row>
    <row r="1498" spans="1:7" x14ac:dyDescent="0.2">
      <c r="A1498" s="54">
        <v>43118</v>
      </c>
      <c r="B1498" s="53">
        <v>117269</v>
      </c>
      <c r="C1498" s="52">
        <v>2.4796801004038134</v>
      </c>
      <c r="D1498" s="53">
        <v>3.84</v>
      </c>
      <c r="E1498" s="53">
        <v>0.55999999999999994</v>
      </c>
      <c r="F1498" s="53">
        <v>0.74</v>
      </c>
      <c r="G1498" s="53">
        <v>1943.5500618082328</v>
      </c>
    </row>
    <row r="1499" spans="1:7" x14ac:dyDescent="0.2">
      <c r="A1499" s="54">
        <v>43118</v>
      </c>
      <c r="B1499" s="53">
        <v>4818053</v>
      </c>
      <c r="D1499" s="53">
        <v>3.53</v>
      </c>
      <c r="E1499" s="53"/>
      <c r="F1499" s="53">
        <v>0.45</v>
      </c>
      <c r="G1499" s="53"/>
    </row>
    <row r="1500" spans="1:7" x14ac:dyDescent="0.2">
      <c r="A1500" s="54">
        <v>43119</v>
      </c>
      <c r="B1500" s="53">
        <v>319625</v>
      </c>
      <c r="C1500" s="52">
        <v>2.2032443373604362</v>
      </c>
      <c r="D1500" s="53">
        <v>3.7</v>
      </c>
      <c r="E1500" s="53">
        <v>0.37</v>
      </c>
      <c r="F1500" s="53">
        <v>0.56999999999999995</v>
      </c>
      <c r="G1500" s="53">
        <v>1834.2629594832042</v>
      </c>
    </row>
    <row r="1501" spans="1:7" x14ac:dyDescent="0.2">
      <c r="A1501" s="54">
        <v>43119</v>
      </c>
      <c r="B1501" s="53">
        <v>4790372</v>
      </c>
      <c r="D1501" s="53">
        <v>3.7</v>
      </c>
      <c r="E1501" s="53"/>
      <c r="F1501" s="53">
        <v>0.4</v>
      </c>
      <c r="G1501" s="53"/>
    </row>
    <row r="1502" spans="1:7" x14ac:dyDescent="0.2">
      <c r="A1502" s="54">
        <v>43119</v>
      </c>
      <c r="B1502" s="53">
        <v>5264278</v>
      </c>
      <c r="C1502" s="52">
        <v>3.5512260284362447</v>
      </c>
      <c r="D1502" s="53">
        <v>3.88</v>
      </c>
      <c r="E1502" s="53">
        <v>0.53999999999999992</v>
      </c>
      <c r="F1502" s="53">
        <v>0.74</v>
      </c>
      <c r="G1502" s="53">
        <v>2802.7375878234398</v>
      </c>
    </row>
    <row r="1503" spans="1:7" x14ac:dyDescent="0.2">
      <c r="A1503" s="54">
        <v>43119</v>
      </c>
      <c r="B1503" s="53">
        <v>4172859</v>
      </c>
      <c r="C1503" s="52">
        <v>2.1454838596413435</v>
      </c>
      <c r="D1503" s="53">
        <v>3.1</v>
      </c>
      <c r="E1503" s="53">
        <v>0.31999999999999995</v>
      </c>
      <c r="F1503" s="53">
        <v>0.42</v>
      </c>
      <c r="G1503" s="53">
        <v>1817.0485181005934</v>
      </c>
    </row>
    <row r="1504" spans="1:7" x14ac:dyDescent="0.2">
      <c r="A1504" s="54">
        <v>43119</v>
      </c>
      <c r="B1504" s="53">
        <v>8176770</v>
      </c>
      <c r="D1504" s="53">
        <v>3.67</v>
      </c>
      <c r="E1504" s="53"/>
      <c r="F1504" s="53">
        <v>0.5</v>
      </c>
      <c r="G1504" s="53"/>
    </row>
    <row r="1505" spans="1:7" x14ac:dyDescent="0.2">
      <c r="A1505" s="54">
        <v>43119</v>
      </c>
      <c r="B1505" s="53">
        <v>129557</v>
      </c>
      <c r="C1505" s="52">
        <v>2.7057226811868977</v>
      </c>
      <c r="D1505" s="53">
        <v>3.68</v>
      </c>
      <c r="E1505" s="53">
        <v>0.56999999999999995</v>
      </c>
      <c r="F1505" s="53">
        <v>0.71</v>
      </c>
      <c r="G1505" s="53">
        <v>2197.1711361914786</v>
      </c>
    </row>
    <row r="1506" spans="1:7" x14ac:dyDescent="0.2">
      <c r="A1506" s="54">
        <v>43120</v>
      </c>
      <c r="B1506" s="53">
        <v>6708893</v>
      </c>
      <c r="D1506" s="53">
        <v>3.66</v>
      </c>
      <c r="E1506" s="53"/>
      <c r="F1506" s="53">
        <v>0.44</v>
      </c>
      <c r="G1506" s="53"/>
    </row>
    <row r="1507" spans="1:7" x14ac:dyDescent="0.2">
      <c r="A1507" s="54">
        <v>43120</v>
      </c>
      <c r="B1507" s="53">
        <v>3167923</v>
      </c>
      <c r="C1507" s="52">
        <v>1.8802063566249128</v>
      </c>
      <c r="D1507" s="53">
        <v>2.0499999999999998</v>
      </c>
      <c r="E1507" s="53">
        <v>0.32999999999999996</v>
      </c>
      <c r="F1507" s="53">
        <v>0.54</v>
      </c>
      <c r="G1507" s="53">
        <v>1546.3397770618883</v>
      </c>
    </row>
    <row r="1508" spans="1:7" x14ac:dyDescent="0.2">
      <c r="A1508" s="54">
        <v>43120</v>
      </c>
      <c r="B1508" s="53">
        <v>3892103</v>
      </c>
      <c r="D1508" s="53">
        <v>3.91</v>
      </c>
      <c r="E1508" s="53"/>
      <c r="F1508" s="53">
        <v>0.46</v>
      </c>
      <c r="G1508" s="53"/>
    </row>
    <row r="1509" spans="1:7" x14ac:dyDescent="0.2">
      <c r="A1509" s="54">
        <v>43120</v>
      </c>
      <c r="B1509" s="53">
        <v>4361625</v>
      </c>
      <c r="C1509" s="52">
        <v>2.8381336325179878</v>
      </c>
      <c r="D1509" s="53">
        <v>3.76</v>
      </c>
      <c r="E1509" s="53">
        <v>0.54999999999999993</v>
      </c>
      <c r="F1509" s="53">
        <v>0.7</v>
      </c>
      <c r="G1509" s="53">
        <v>2255.0663669654114</v>
      </c>
    </row>
    <row r="1510" spans="1:7" x14ac:dyDescent="0.2">
      <c r="A1510" s="54">
        <v>43120</v>
      </c>
      <c r="B1510" s="53">
        <v>7110862</v>
      </c>
      <c r="D1510" s="53">
        <v>3.63</v>
      </c>
      <c r="E1510" s="53"/>
      <c r="F1510" s="53">
        <v>0.45</v>
      </c>
      <c r="G1510" s="53"/>
    </row>
    <row r="1511" spans="1:7" x14ac:dyDescent="0.2">
      <c r="A1511" s="54">
        <v>43120</v>
      </c>
      <c r="B1511" s="53">
        <v>14521</v>
      </c>
      <c r="C1511" s="52">
        <v>2.8451458523922479</v>
      </c>
      <c r="D1511" s="53">
        <v>3.93</v>
      </c>
      <c r="E1511" s="53">
        <v>0.71</v>
      </c>
      <c r="F1511" s="53">
        <v>0.91</v>
      </c>
      <c r="G1511" s="53">
        <v>2254.9530006331188</v>
      </c>
    </row>
    <row r="1512" spans="1:7" x14ac:dyDescent="0.2">
      <c r="A1512" s="54">
        <v>43120</v>
      </c>
      <c r="B1512" s="53">
        <v>4012003</v>
      </c>
      <c r="D1512" s="53">
        <v>3.86</v>
      </c>
      <c r="E1512" s="53"/>
      <c r="F1512" s="53">
        <v>0.47</v>
      </c>
      <c r="G1512" s="53"/>
    </row>
    <row r="1513" spans="1:7" x14ac:dyDescent="0.2">
      <c r="A1513" s="54">
        <v>43120</v>
      </c>
      <c r="B1513" s="53">
        <v>6196817</v>
      </c>
      <c r="C1513" s="52">
        <v>2.1530839584553809</v>
      </c>
      <c r="D1513" s="53">
        <v>3.48</v>
      </c>
      <c r="E1513" s="53">
        <v>0.29999999999999993</v>
      </c>
      <c r="F1513" s="53">
        <v>0.5</v>
      </c>
      <c r="G1513" s="53">
        <v>1822.9414036018018</v>
      </c>
    </row>
    <row r="1514" spans="1:7" x14ac:dyDescent="0.2">
      <c r="A1514" s="54">
        <v>43121</v>
      </c>
      <c r="B1514" s="53">
        <v>4294718</v>
      </c>
      <c r="C1514" s="52">
        <v>2.6014289982319112</v>
      </c>
      <c r="D1514" s="53">
        <v>3.73</v>
      </c>
      <c r="E1514" s="53">
        <v>0.59</v>
      </c>
      <c r="F1514" s="53">
        <v>0.76</v>
      </c>
      <c r="G1514" s="53">
        <v>2160.2084335138629</v>
      </c>
    </row>
    <row r="1515" spans="1:7" x14ac:dyDescent="0.2">
      <c r="A1515" s="54">
        <v>43121</v>
      </c>
      <c r="B1515" s="53">
        <v>5050972</v>
      </c>
      <c r="C1515" s="52">
        <v>2.458107410159188</v>
      </c>
      <c r="D1515" s="53">
        <v>3.7</v>
      </c>
      <c r="E1515" s="53">
        <v>0.32999999999999996</v>
      </c>
      <c r="F1515" s="53">
        <v>0.54</v>
      </c>
      <c r="G1515" s="53">
        <v>2093.0696973432623</v>
      </c>
    </row>
    <row r="1516" spans="1:7" x14ac:dyDescent="0.2">
      <c r="A1516" s="54">
        <v>43121</v>
      </c>
      <c r="B1516" s="53">
        <v>372949</v>
      </c>
      <c r="C1516" s="52">
        <v>2.4910473734024903</v>
      </c>
      <c r="D1516" s="53">
        <v>3.28</v>
      </c>
      <c r="E1516" s="53">
        <v>0.33999999999999997</v>
      </c>
      <c r="F1516" s="53">
        <v>0.53</v>
      </c>
      <c r="G1516" s="53">
        <v>2118.9221900818729</v>
      </c>
    </row>
    <row r="1517" spans="1:7" x14ac:dyDescent="0.2">
      <c r="A1517" s="54">
        <v>43121</v>
      </c>
      <c r="B1517" s="53">
        <v>1673857</v>
      </c>
      <c r="C1517" s="52">
        <v>2.5742583590242067</v>
      </c>
      <c r="D1517" s="53">
        <v>3.13</v>
      </c>
      <c r="E1517" s="53">
        <v>0.55999999999999994</v>
      </c>
      <c r="F1517" s="53">
        <v>0.72</v>
      </c>
      <c r="G1517" s="53">
        <v>2139.506517170099</v>
      </c>
    </row>
    <row r="1518" spans="1:7" x14ac:dyDescent="0.2">
      <c r="A1518" s="54">
        <v>43121</v>
      </c>
      <c r="B1518" s="53">
        <v>3612968</v>
      </c>
      <c r="C1518" s="52">
        <v>4.0626798398552513</v>
      </c>
      <c r="D1518" s="53">
        <v>4.13</v>
      </c>
      <c r="E1518" s="53">
        <v>0.75</v>
      </c>
      <c r="F1518" s="53">
        <v>0.9</v>
      </c>
      <c r="G1518" s="53">
        <v>3192.0080010255006</v>
      </c>
    </row>
    <row r="1519" spans="1:7" x14ac:dyDescent="0.2">
      <c r="A1519" s="54">
        <v>43121</v>
      </c>
      <c r="B1519" s="53">
        <v>233980</v>
      </c>
      <c r="C1519" s="52">
        <v>2.1437613207529012</v>
      </c>
      <c r="D1519" s="53">
        <v>3.4</v>
      </c>
      <c r="E1519" s="53">
        <v>0.31999999999999995</v>
      </c>
      <c r="F1519" s="53">
        <v>0.52</v>
      </c>
      <c r="G1519" s="53">
        <v>1821.380774433376</v>
      </c>
    </row>
    <row r="1520" spans="1:7" x14ac:dyDescent="0.2">
      <c r="A1520" s="54">
        <v>43122</v>
      </c>
      <c r="B1520" s="53">
        <v>126937</v>
      </c>
      <c r="C1520" s="52">
        <v>2.5582668138656439</v>
      </c>
      <c r="D1520" s="53">
        <v>3.77</v>
      </c>
      <c r="E1520" s="53">
        <v>0.32999999999999996</v>
      </c>
      <c r="F1520" s="53">
        <v>0.54</v>
      </c>
      <c r="G1520" s="53">
        <v>2149.2589413897772</v>
      </c>
    </row>
    <row r="1521" spans="1:7" x14ac:dyDescent="0.2">
      <c r="A1521" s="54">
        <v>43122</v>
      </c>
      <c r="B1521" s="53">
        <v>133567</v>
      </c>
      <c r="C1521" s="52">
        <v>2.9674275085421487</v>
      </c>
      <c r="D1521" s="53">
        <v>3.8</v>
      </c>
      <c r="E1521" s="53">
        <v>0.31999999999999995</v>
      </c>
      <c r="F1521" s="53">
        <v>0.5</v>
      </c>
      <c r="G1521" s="53">
        <v>2441.6744881554687</v>
      </c>
    </row>
    <row r="1522" spans="1:7" x14ac:dyDescent="0.2">
      <c r="A1522" s="54">
        <v>43122</v>
      </c>
      <c r="B1522" s="53">
        <v>6517174</v>
      </c>
      <c r="C1522" s="52">
        <v>2.9683972204422782</v>
      </c>
      <c r="D1522" s="53">
        <v>3.63</v>
      </c>
      <c r="E1522" s="53">
        <v>0.32999999999999996</v>
      </c>
      <c r="F1522" s="53">
        <v>0.53</v>
      </c>
      <c r="G1522" s="53">
        <v>2442.2568488302491</v>
      </c>
    </row>
    <row r="1523" spans="1:7" x14ac:dyDescent="0.2">
      <c r="A1523" s="54">
        <v>43122</v>
      </c>
      <c r="B1523" s="53">
        <v>4045690</v>
      </c>
      <c r="C1523" s="52">
        <v>3.5499814336320163</v>
      </c>
      <c r="D1523" s="53">
        <v>4.34</v>
      </c>
      <c r="E1523" s="53">
        <v>0.69</v>
      </c>
      <c r="F1523" s="53">
        <v>0.89</v>
      </c>
      <c r="G1523" s="53">
        <v>2867.2755408767221</v>
      </c>
    </row>
    <row r="1524" spans="1:7" x14ac:dyDescent="0.2">
      <c r="A1524" s="54">
        <v>43123</v>
      </c>
      <c r="B1524" s="53">
        <v>2631</v>
      </c>
      <c r="C1524" s="52">
        <v>3.0955061998589737</v>
      </c>
      <c r="D1524" s="53">
        <v>3.98</v>
      </c>
      <c r="E1524" s="53">
        <v>0.36999999999999994</v>
      </c>
      <c r="F1524" s="53">
        <v>0.56000000000000005</v>
      </c>
      <c r="G1524" s="53">
        <v>1667.2476784636913</v>
      </c>
    </row>
    <row r="1525" spans="1:7" x14ac:dyDescent="0.2">
      <c r="A1525" s="54">
        <v>43123</v>
      </c>
      <c r="B1525" s="53">
        <v>126476</v>
      </c>
      <c r="C1525" s="52">
        <v>3.5896894941355115</v>
      </c>
      <c r="D1525" s="53">
        <v>4.3099999999999996</v>
      </c>
      <c r="E1525" s="53">
        <v>0.52</v>
      </c>
      <c r="F1525" s="53">
        <v>0.7</v>
      </c>
      <c r="G1525" s="53">
        <v>2362.4516564989221</v>
      </c>
    </row>
    <row r="1526" spans="1:7" x14ac:dyDescent="0.2">
      <c r="A1526" s="54">
        <v>43124</v>
      </c>
      <c r="B1526" s="53">
        <v>2154451</v>
      </c>
      <c r="C1526" s="52">
        <v>2.4607547901666735</v>
      </c>
      <c r="D1526" s="53">
        <v>3.49</v>
      </c>
      <c r="E1526" s="53">
        <v>0.72</v>
      </c>
      <c r="F1526" s="53">
        <v>0.9</v>
      </c>
      <c r="G1526" s="53">
        <v>1950.6308604137585</v>
      </c>
    </row>
    <row r="1527" spans="1:7" x14ac:dyDescent="0.2">
      <c r="A1527" s="54">
        <v>43124</v>
      </c>
      <c r="B1527" s="53">
        <v>37241</v>
      </c>
      <c r="C1527" s="52">
        <v>2.2900700914500849</v>
      </c>
      <c r="D1527" s="53">
        <v>3.3</v>
      </c>
      <c r="E1527" s="53">
        <v>0.24</v>
      </c>
      <c r="F1527" s="53">
        <v>0.45</v>
      </c>
      <c r="G1527" s="53">
        <v>1077.8892172071473</v>
      </c>
    </row>
    <row r="1528" spans="1:7" x14ac:dyDescent="0.2">
      <c r="A1528" s="54">
        <v>43124</v>
      </c>
      <c r="B1528" s="53">
        <v>7782038</v>
      </c>
      <c r="C1528" s="52">
        <v>4.5203309190009886</v>
      </c>
      <c r="D1528" s="53">
        <v>4.53</v>
      </c>
      <c r="E1528" s="53">
        <v>0.48</v>
      </c>
      <c r="F1528" s="53">
        <v>0.6</v>
      </c>
      <c r="G1528" s="53">
        <v>86.089144416960053</v>
      </c>
    </row>
    <row r="1529" spans="1:7" x14ac:dyDescent="0.2">
      <c r="A1529" s="54">
        <v>43125</v>
      </c>
      <c r="B1529" s="53">
        <v>6004874</v>
      </c>
      <c r="C1529" s="52">
        <v>3.2871441374880965</v>
      </c>
      <c r="D1529" s="53">
        <v>3.6</v>
      </c>
      <c r="E1529" s="53">
        <v>0.52</v>
      </c>
      <c r="F1529" s="53">
        <v>0.71</v>
      </c>
      <c r="G1529" s="53">
        <v>2392.550762414814</v>
      </c>
    </row>
    <row r="1530" spans="1:7" x14ac:dyDescent="0.2">
      <c r="A1530" s="54">
        <v>43125</v>
      </c>
      <c r="B1530" s="53">
        <v>249933</v>
      </c>
      <c r="C1530" s="52">
        <v>2.4659917462729637</v>
      </c>
      <c r="D1530" s="53">
        <v>3.56</v>
      </c>
      <c r="E1530" s="53">
        <v>0.35</v>
      </c>
      <c r="F1530" s="53">
        <v>0.56000000000000005</v>
      </c>
      <c r="G1530" s="53">
        <v>2109.4959383984151</v>
      </c>
    </row>
    <row r="1531" spans="1:7" x14ac:dyDescent="0.2">
      <c r="A1531" s="54">
        <v>43126</v>
      </c>
      <c r="B1531" s="53">
        <v>5348262</v>
      </c>
      <c r="D1531" s="53">
        <v>4</v>
      </c>
      <c r="E1531" s="53"/>
      <c r="F1531" s="53">
        <v>0.47</v>
      </c>
      <c r="G1531" s="53"/>
    </row>
    <row r="1532" spans="1:7" x14ac:dyDescent="0.2">
      <c r="A1532" s="54">
        <v>43126</v>
      </c>
      <c r="B1532" s="53">
        <v>156</v>
      </c>
      <c r="C1532" s="52">
        <v>3.2381917791313417</v>
      </c>
      <c r="D1532" s="53">
        <v>3.5</v>
      </c>
      <c r="E1532" s="53">
        <v>0.7</v>
      </c>
      <c r="F1532" s="53">
        <v>0.9</v>
      </c>
      <c r="G1532" s="53">
        <v>2595.396511204242</v>
      </c>
    </row>
    <row r="1533" spans="1:7" x14ac:dyDescent="0.2">
      <c r="A1533" s="54">
        <v>43127</v>
      </c>
      <c r="B1533" s="53">
        <v>901781</v>
      </c>
      <c r="C1533" s="52">
        <v>2.2123378017141544</v>
      </c>
      <c r="D1533" s="53">
        <v>3.55</v>
      </c>
      <c r="E1533" s="53">
        <v>0.35</v>
      </c>
      <c r="F1533" s="53">
        <v>0.56000000000000005</v>
      </c>
      <c r="G1533" s="53">
        <v>1856.0752740083051</v>
      </c>
    </row>
    <row r="1534" spans="1:7" x14ac:dyDescent="0.2">
      <c r="A1534" s="54">
        <v>43127</v>
      </c>
      <c r="B1534" s="53">
        <v>185644</v>
      </c>
      <c r="C1534" s="52">
        <v>3.5521776223951527</v>
      </c>
      <c r="D1534" s="53">
        <v>4.0599999999999996</v>
      </c>
      <c r="E1534" s="53">
        <v>0.67999999999999994</v>
      </c>
      <c r="F1534" s="53">
        <v>0.88</v>
      </c>
      <c r="G1534" s="53">
        <v>2887.8944166870642</v>
      </c>
    </row>
    <row r="1535" spans="1:7" x14ac:dyDescent="0.2">
      <c r="A1535" s="54">
        <v>43127</v>
      </c>
      <c r="B1535" s="53">
        <v>22591</v>
      </c>
      <c r="C1535" s="52">
        <v>2.8137001597058875</v>
      </c>
      <c r="D1535" s="53">
        <v>3.32</v>
      </c>
      <c r="E1535" s="53">
        <v>0.71</v>
      </c>
      <c r="F1535" s="53">
        <v>0.71</v>
      </c>
      <c r="G1535" s="53">
        <v>2262.9987061332668</v>
      </c>
    </row>
    <row r="1536" spans="1:7" x14ac:dyDescent="0.2">
      <c r="A1536" s="54">
        <v>43127</v>
      </c>
      <c r="B1536" s="53">
        <v>3130314</v>
      </c>
      <c r="C1536" s="52">
        <v>3.6778246350187365</v>
      </c>
      <c r="D1536" s="53">
        <v>4.3499999999999996</v>
      </c>
      <c r="E1536" s="53">
        <v>0.55999999999999994</v>
      </c>
      <c r="F1536" s="53">
        <v>0.75</v>
      </c>
      <c r="G1536" s="53">
        <v>1976.8440768277612</v>
      </c>
    </row>
    <row r="1537" spans="1:7" x14ac:dyDescent="0.2">
      <c r="A1537" s="54">
        <v>43127</v>
      </c>
      <c r="B1537" s="53">
        <v>655143</v>
      </c>
      <c r="C1537" s="52">
        <v>2.9490765406012152</v>
      </c>
      <c r="D1537" s="53">
        <v>3.6</v>
      </c>
      <c r="E1537" s="53">
        <v>0.32999999999999996</v>
      </c>
      <c r="F1537" s="53">
        <v>0.57999999999999996</v>
      </c>
      <c r="G1537" s="53">
        <v>2472.4606216986208</v>
      </c>
    </row>
    <row r="1538" spans="1:7" x14ac:dyDescent="0.2">
      <c r="A1538" s="54">
        <v>43127</v>
      </c>
      <c r="B1538" s="53">
        <v>2228168</v>
      </c>
      <c r="C1538" s="52">
        <v>2.8301862619535316</v>
      </c>
      <c r="D1538" s="53">
        <v>3.68</v>
      </c>
      <c r="E1538" s="53">
        <v>0.69</v>
      </c>
      <c r="F1538" s="53">
        <v>0.89</v>
      </c>
      <c r="G1538" s="53">
        <v>2270.5012701052151</v>
      </c>
    </row>
    <row r="1539" spans="1:7" x14ac:dyDescent="0.2">
      <c r="A1539" s="54">
        <v>43128</v>
      </c>
      <c r="B1539" s="53">
        <v>2696633</v>
      </c>
      <c r="C1539" s="52">
        <v>3.4926750472294952</v>
      </c>
      <c r="D1539" s="53">
        <v>4.18</v>
      </c>
      <c r="E1539" s="53">
        <v>0.54999999999999993</v>
      </c>
      <c r="F1539" s="53">
        <v>0.75</v>
      </c>
      <c r="G1539" s="53">
        <v>2847.8440204162653</v>
      </c>
    </row>
    <row r="1540" spans="1:7" x14ac:dyDescent="0.2">
      <c r="A1540" s="54">
        <v>43128</v>
      </c>
      <c r="B1540" s="53">
        <v>5918937</v>
      </c>
      <c r="D1540" s="53">
        <v>4.08</v>
      </c>
      <c r="E1540" s="53"/>
      <c r="F1540" s="53">
        <v>0.45</v>
      </c>
      <c r="G1540" s="53"/>
    </row>
    <row r="1541" spans="1:7" x14ac:dyDescent="0.2">
      <c r="A1541" s="54">
        <v>43128</v>
      </c>
      <c r="B1541" s="53">
        <v>1418931</v>
      </c>
      <c r="C1541" s="52">
        <v>3.072211135161441</v>
      </c>
      <c r="D1541" s="53">
        <v>3.96</v>
      </c>
      <c r="E1541" s="53">
        <v>0.56999999999999995</v>
      </c>
      <c r="F1541" s="53">
        <v>0.76</v>
      </c>
      <c r="G1541" s="53">
        <v>2535.7603129792451</v>
      </c>
    </row>
    <row r="1542" spans="1:7" x14ac:dyDescent="0.2">
      <c r="A1542" s="54">
        <v>43128</v>
      </c>
      <c r="B1542" s="53">
        <v>2645</v>
      </c>
      <c r="C1542" s="52">
        <v>2.851860381952156</v>
      </c>
      <c r="D1542" s="53">
        <v>3.25</v>
      </c>
      <c r="E1542" s="53">
        <v>0.67999999999999994</v>
      </c>
      <c r="F1542" s="53">
        <v>0.68</v>
      </c>
      <c r="G1542" s="53">
        <v>2284.3836938337768</v>
      </c>
    </row>
    <row r="1543" spans="1:7" x14ac:dyDescent="0.2">
      <c r="A1543" s="54">
        <v>43128</v>
      </c>
      <c r="B1543" s="53">
        <v>28880</v>
      </c>
      <c r="C1543" s="52">
        <v>3.5522742197594948</v>
      </c>
      <c r="D1543" s="53">
        <v>4.3</v>
      </c>
      <c r="E1543" s="53">
        <v>0.7</v>
      </c>
      <c r="F1543" s="53">
        <v>0.9</v>
      </c>
      <c r="G1543" s="53">
        <v>2888.1700238661888</v>
      </c>
    </row>
    <row r="1544" spans="1:7" x14ac:dyDescent="0.2">
      <c r="A1544" s="54">
        <v>43129</v>
      </c>
      <c r="B1544" s="53">
        <v>4646105</v>
      </c>
      <c r="C1544" s="52">
        <v>3.1449276379543325</v>
      </c>
      <c r="D1544" s="53">
        <v>3.35</v>
      </c>
      <c r="E1544" s="53">
        <v>0.38</v>
      </c>
      <c r="F1544" s="53">
        <v>0.56000000000000005</v>
      </c>
      <c r="G1544" s="53">
        <v>1778.8955197146158</v>
      </c>
    </row>
    <row r="1545" spans="1:7" x14ac:dyDescent="0.2">
      <c r="A1545" s="54">
        <v>43129</v>
      </c>
      <c r="B1545" s="53">
        <v>185027</v>
      </c>
      <c r="C1545" s="52">
        <v>2.1886785242550975</v>
      </c>
      <c r="D1545" s="53">
        <v>3.35</v>
      </c>
      <c r="E1545" s="53">
        <v>0.35</v>
      </c>
      <c r="F1545" s="53">
        <v>0.55000000000000004</v>
      </c>
      <c r="G1545" s="53">
        <v>1852.6880644496368</v>
      </c>
    </row>
    <row r="1546" spans="1:7" x14ac:dyDescent="0.2">
      <c r="A1546" s="54">
        <v>43129</v>
      </c>
      <c r="B1546" s="53">
        <v>6372775</v>
      </c>
      <c r="C1546" s="52">
        <v>3.3234802273542665</v>
      </c>
      <c r="D1546" s="53">
        <v>3.92</v>
      </c>
      <c r="E1546" s="53">
        <v>0.4</v>
      </c>
      <c r="F1546" s="53">
        <v>0.55000000000000004</v>
      </c>
      <c r="G1546" s="53">
        <v>1309.4022262556653</v>
      </c>
    </row>
    <row r="1547" spans="1:7" x14ac:dyDescent="0.2">
      <c r="A1547" s="54">
        <v>43129</v>
      </c>
      <c r="B1547" s="53">
        <v>128</v>
      </c>
      <c r="C1547" s="52">
        <v>2.4193269103140049</v>
      </c>
      <c r="D1547" s="53">
        <v>3.6</v>
      </c>
      <c r="E1547" s="53">
        <v>0.36</v>
      </c>
      <c r="F1547" s="53">
        <v>0.56000000000000005</v>
      </c>
      <c r="G1547" s="53">
        <v>2081.8797601974807</v>
      </c>
    </row>
    <row r="1548" spans="1:7" x14ac:dyDescent="0.2">
      <c r="A1548" s="54">
        <v>43129</v>
      </c>
      <c r="B1548" s="53">
        <v>4085448</v>
      </c>
      <c r="C1548" s="52">
        <v>3.3370061754708233</v>
      </c>
      <c r="D1548" s="53">
        <v>3.76</v>
      </c>
      <c r="E1548" s="53">
        <v>0.39999999999999997</v>
      </c>
      <c r="F1548" s="53">
        <v>0.55000000000000004</v>
      </c>
      <c r="G1548" s="53">
        <v>1473.9375029591677</v>
      </c>
    </row>
    <row r="1549" spans="1:7" x14ac:dyDescent="0.2">
      <c r="A1549" s="54">
        <v>43129</v>
      </c>
      <c r="B1549" s="53">
        <v>454</v>
      </c>
      <c r="C1549" s="52">
        <v>2.0688568930335491</v>
      </c>
      <c r="D1549" s="53">
        <v>2.58</v>
      </c>
      <c r="E1549" s="53">
        <v>0.55000000000000004</v>
      </c>
      <c r="F1549" s="53">
        <v>0.75</v>
      </c>
      <c r="G1549" s="53">
        <v>1753.6957386942622</v>
      </c>
    </row>
    <row r="1550" spans="1:7" x14ac:dyDescent="0.2">
      <c r="A1550" s="54">
        <v>43129</v>
      </c>
      <c r="B1550" s="53">
        <v>5288761</v>
      </c>
      <c r="C1550" s="52">
        <v>3.0710660877400722</v>
      </c>
      <c r="D1550" s="53">
        <v>3.79</v>
      </c>
      <c r="E1550" s="53">
        <v>0.55999999999999994</v>
      </c>
      <c r="F1550" s="53">
        <v>0.7</v>
      </c>
      <c r="G1550" s="53">
        <v>2539.518382557359</v>
      </c>
    </row>
    <row r="1551" spans="1:7" x14ac:dyDescent="0.2">
      <c r="A1551" s="54">
        <v>43130</v>
      </c>
      <c r="B1551" s="53">
        <v>52686</v>
      </c>
      <c r="C1551" s="52">
        <v>2.4657240988683986</v>
      </c>
      <c r="D1551" s="53">
        <v>3.69</v>
      </c>
      <c r="E1551" s="53">
        <v>0.69</v>
      </c>
      <c r="F1551" s="53">
        <v>0.84</v>
      </c>
      <c r="G1551" s="53">
        <v>1968.6083570062449</v>
      </c>
    </row>
    <row r="1552" spans="1:7" x14ac:dyDescent="0.2">
      <c r="A1552" s="54">
        <v>43130</v>
      </c>
      <c r="B1552" s="53">
        <v>52041</v>
      </c>
      <c r="C1552" s="52">
        <v>2.7503225687989517</v>
      </c>
      <c r="D1552" s="53">
        <v>3.82</v>
      </c>
      <c r="E1552" s="53">
        <v>0.36</v>
      </c>
      <c r="F1552" s="53">
        <v>0.52</v>
      </c>
      <c r="G1552" s="53">
        <v>2042.2866504542517</v>
      </c>
    </row>
    <row r="1553" spans="1:7" x14ac:dyDescent="0.2">
      <c r="A1553" s="54">
        <v>43131</v>
      </c>
      <c r="B1553" s="53">
        <v>15144</v>
      </c>
      <c r="C1553" s="52">
        <v>2.115450562321759</v>
      </c>
      <c r="D1553" s="53">
        <v>2.7</v>
      </c>
      <c r="E1553" s="53">
        <v>0.59</v>
      </c>
      <c r="F1553" s="53">
        <v>0.7</v>
      </c>
      <c r="G1553" s="53">
        <v>1800.7220168181275</v>
      </c>
    </row>
    <row r="1554" spans="1:7" x14ac:dyDescent="0.2">
      <c r="A1554" s="54">
        <v>43131</v>
      </c>
      <c r="B1554" s="53">
        <v>6931961</v>
      </c>
      <c r="C1554" s="52">
        <v>3.2985059847923397</v>
      </c>
      <c r="D1554" s="53">
        <v>3.76</v>
      </c>
      <c r="E1554" s="53">
        <v>0.31</v>
      </c>
      <c r="F1554" s="53">
        <v>0.5</v>
      </c>
      <c r="G1554" s="53">
        <v>863.70237529858741</v>
      </c>
    </row>
    <row r="1555" spans="1:7" x14ac:dyDescent="0.2">
      <c r="A1555" s="54">
        <v>43131</v>
      </c>
      <c r="B1555" s="53">
        <v>4929496</v>
      </c>
      <c r="D1555" s="53">
        <v>3.68</v>
      </c>
      <c r="E1555" s="53"/>
      <c r="F1555" s="53">
        <v>0.42</v>
      </c>
      <c r="G1555" s="53"/>
    </row>
    <row r="1556" spans="1:7" x14ac:dyDescent="0.2">
      <c r="A1556" s="54">
        <v>43131</v>
      </c>
      <c r="B1556" s="53">
        <v>40477</v>
      </c>
      <c r="C1556" s="52">
        <v>3.1716682752992416</v>
      </c>
      <c r="D1556" s="53">
        <v>3.66</v>
      </c>
      <c r="E1556" s="53">
        <v>0.71</v>
      </c>
      <c r="F1556" s="53">
        <v>0.88</v>
      </c>
      <c r="G1556" s="53">
        <v>2448.2381899390512</v>
      </c>
    </row>
    <row r="1557" spans="1:7" x14ac:dyDescent="0.2">
      <c r="A1557" s="54">
        <v>43131</v>
      </c>
      <c r="B1557" s="53">
        <v>27460</v>
      </c>
      <c r="D1557" s="53">
        <v>3.91</v>
      </c>
      <c r="E1557" s="53"/>
      <c r="F1557" s="53">
        <v>0.43</v>
      </c>
      <c r="G1557" s="53"/>
    </row>
    <row r="1558" spans="1:7" x14ac:dyDescent="0.2">
      <c r="A1558" s="54">
        <v>43132</v>
      </c>
      <c r="B1558" s="53">
        <v>8395071</v>
      </c>
      <c r="C1558" s="52">
        <v>4.9667129328664386</v>
      </c>
      <c r="D1558" s="53">
        <v>4.97</v>
      </c>
      <c r="E1558" s="53">
        <v>0.75</v>
      </c>
      <c r="F1558" s="53">
        <v>0.82</v>
      </c>
      <c r="G1558" s="53">
        <v>223.63447504285676</v>
      </c>
    </row>
    <row r="1559" spans="1:7" x14ac:dyDescent="0.2">
      <c r="A1559" s="54">
        <v>43132</v>
      </c>
      <c r="B1559" s="53">
        <v>4640161</v>
      </c>
      <c r="C1559" s="52">
        <v>2.554345861711417</v>
      </c>
      <c r="D1559" s="53">
        <v>3.5</v>
      </c>
      <c r="E1559" s="53">
        <v>0.57999999999999996</v>
      </c>
      <c r="F1559" s="53">
        <v>0.7</v>
      </c>
      <c r="G1559" s="53">
        <v>2015.9791276415344</v>
      </c>
    </row>
    <row r="1560" spans="1:7" x14ac:dyDescent="0.2">
      <c r="A1560" s="54">
        <v>43133</v>
      </c>
      <c r="B1560" s="53">
        <v>4294300</v>
      </c>
      <c r="D1560" s="53">
        <v>3.71</v>
      </c>
      <c r="E1560" s="53"/>
      <c r="F1560" s="53">
        <v>0.42</v>
      </c>
      <c r="G1560" s="53"/>
    </row>
    <row r="1561" spans="1:7" x14ac:dyDescent="0.2">
      <c r="A1561" s="54">
        <v>43133</v>
      </c>
      <c r="B1561" s="53">
        <v>971523</v>
      </c>
      <c r="C1561" s="52">
        <v>2.4482919615103409</v>
      </c>
      <c r="D1561" s="53">
        <v>3.88</v>
      </c>
      <c r="E1561" s="53">
        <v>0.33999999999999997</v>
      </c>
      <c r="F1561" s="53">
        <v>0.56000000000000005</v>
      </c>
      <c r="G1561" s="53">
        <v>2117.7681683122805</v>
      </c>
    </row>
    <row r="1562" spans="1:7" x14ac:dyDescent="0.2">
      <c r="A1562" s="54">
        <v>43133</v>
      </c>
      <c r="B1562" s="53">
        <v>6677561</v>
      </c>
      <c r="D1562" s="53">
        <v>3.7</v>
      </c>
      <c r="E1562" s="53"/>
      <c r="F1562" s="53">
        <v>0.44</v>
      </c>
      <c r="G1562" s="53"/>
    </row>
    <row r="1563" spans="1:7" x14ac:dyDescent="0.2">
      <c r="A1563" s="54">
        <v>43133</v>
      </c>
      <c r="B1563" s="53">
        <v>111971</v>
      </c>
      <c r="C1563" s="52">
        <v>1.973394738173865</v>
      </c>
      <c r="D1563" s="53">
        <v>2.68</v>
      </c>
      <c r="E1563" s="53">
        <v>0.56999999999999995</v>
      </c>
      <c r="F1563" s="53">
        <v>0.7</v>
      </c>
      <c r="G1563" s="53">
        <v>1611.4445497182571</v>
      </c>
    </row>
    <row r="1564" spans="1:7" x14ac:dyDescent="0.2">
      <c r="A1564" s="54">
        <v>43134</v>
      </c>
      <c r="B1564" s="53">
        <v>14798</v>
      </c>
      <c r="C1564" s="52">
        <v>2.9986970584527768</v>
      </c>
      <c r="D1564" s="53">
        <v>3.56</v>
      </c>
      <c r="E1564" s="53">
        <v>0.56999999999999995</v>
      </c>
      <c r="F1564" s="53">
        <v>0.66</v>
      </c>
      <c r="G1564" s="53">
        <v>2521.0237099982646</v>
      </c>
    </row>
    <row r="1565" spans="1:7" x14ac:dyDescent="0.2">
      <c r="A1565" s="54">
        <v>43134</v>
      </c>
      <c r="B1565" s="53">
        <v>8373699</v>
      </c>
      <c r="D1565" s="53">
        <v>3.92</v>
      </c>
      <c r="E1565" s="53" t="s">
        <v>3820</v>
      </c>
      <c r="F1565" s="53">
        <v>0.45</v>
      </c>
      <c r="G1565" s="53"/>
    </row>
    <row r="1566" spans="1:7" x14ac:dyDescent="0.2">
      <c r="A1566" s="54">
        <v>43135</v>
      </c>
      <c r="B1566" s="53">
        <v>174551</v>
      </c>
      <c r="C1566" s="52">
        <v>1.964629695443421</v>
      </c>
      <c r="D1566" s="53">
        <v>3.08</v>
      </c>
      <c r="E1566" s="53">
        <v>0.55999999999999994</v>
      </c>
      <c r="F1566" s="53">
        <v>0.72</v>
      </c>
      <c r="G1566" s="53">
        <v>1611.843175656961</v>
      </c>
    </row>
    <row r="1567" spans="1:7" x14ac:dyDescent="0.2">
      <c r="A1567" s="54">
        <v>43135</v>
      </c>
      <c r="B1567" s="53">
        <v>80010</v>
      </c>
      <c r="C1567" s="52">
        <v>3.5716957772884186</v>
      </c>
      <c r="D1567" s="53">
        <v>4.66</v>
      </c>
      <c r="E1567" s="53">
        <v>0.7</v>
      </c>
      <c r="F1567" s="53">
        <v>0.9</v>
      </c>
      <c r="G1567" s="53">
        <v>2923.6392817416786</v>
      </c>
    </row>
    <row r="1568" spans="1:7" x14ac:dyDescent="0.2">
      <c r="A1568" s="54">
        <v>43135</v>
      </c>
      <c r="B1568" s="53">
        <v>4211182</v>
      </c>
      <c r="D1568" s="53">
        <v>3</v>
      </c>
      <c r="E1568" s="53" t="s">
        <v>3820</v>
      </c>
      <c r="F1568" s="53">
        <v>0.35</v>
      </c>
      <c r="G1568" s="53"/>
    </row>
    <row r="1569" spans="1:7" x14ac:dyDescent="0.2">
      <c r="A1569" s="54">
        <v>43135</v>
      </c>
      <c r="B1569" s="53">
        <v>89031</v>
      </c>
      <c r="C1569" s="52">
        <v>2.4428649275111796</v>
      </c>
      <c r="D1569" s="53">
        <v>3.11</v>
      </c>
      <c r="E1569" s="53">
        <v>0.67999999999999994</v>
      </c>
      <c r="F1569" s="53">
        <v>0.8</v>
      </c>
      <c r="G1569" s="53">
        <v>1972.7609363392689</v>
      </c>
    </row>
    <row r="1570" spans="1:7" x14ac:dyDescent="0.2">
      <c r="A1570" s="54">
        <v>43136</v>
      </c>
      <c r="B1570" s="53">
        <v>5999455</v>
      </c>
      <c r="C1570" s="52">
        <v>3.8112352984189561</v>
      </c>
      <c r="D1570" s="53">
        <v>4.43</v>
      </c>
      <c r="E1570" s="53">
        <v>0.69</v>
      </c>
      <c r="F1570" s="53">
        <v>0.88</v>
      </c>
      <c r="G1570" s="53">
        <v>3023.0000208607553</v>
      </c>
    </row>
    <row r="1571" spans="1:7" x14ac:dyDescent="0.2">
      <c r="A1571" s="54">
        <v>43136</v>
      </c>
      <c r="B1571" s="53">
        <v>44599</v>
      </c>
      <c r="C1571" s="52">
        <v>2.4971374696566655</v>
      </c>
      <c r="D1571" s="53">
        <v>3.69</v>
      </c>
      <c r="E1571" s="53">
        <v>0.33999999999999997</v>
      </c>
      <c r="F1571" s="53">
        <v>0.56000000000000005</v>
      </c>
      <c r="G1571" s="53">
        <v>2162.4967544785086</v>
      </c>
    </row>
    <row r="1572" spans="1:7" x14ac:dyDescent="0.2">
      <c r="A1572" s="54">
        <v>43136</v>
      </c>
      <c r="B1572" s="53">
        <v>4138838</v>
      </c>
      <c r="D1572" s="53">
        <v>3.58</v>
      </c>
      <c r="E1572" s="53" t="s">
        <v>3820</v>
      </c>
      <c r="F1572" s="53">
        <v>0.4</v>
      </c>
      <c r="G1572" s="53"/>
    </row>
    <row r="1573" spans="1:7" x14ac:dyDescent="0.2">
      <c r="A1573" s="54">
        <v>43136</v>
      </c>
      <c r="B1573" s="53">
        <v>788819</v>
      </c>
      <c r="C1573" s="52">
        <v>2.8171328560462681</v>
      </c>
      <c r="D1573" s="53">
        <v>3.79</v>
      </c>
      <c r="E1573" s="53">
        <v>0.66999999999999993</v>
      </c>
      <c r="F1573" s="53">
        <v>0.86</v>
      </c>
      <c r="G1573" s="53">
        <v>2293.0656554500783</v>
      </c>
    </row>
    <row r="1574" spans="1:7" x14ac:dyDescent="0.2">
      <c r="A1574" s="54">
        <v>43136</v>
      </c>
      <c r="B1574" s="53">
        <v>8111788</v>
      </c>
      <c r="D1574" s="53">
        <v>3.31</v>
      </c>
      <c r="E1574" s="53" t="s">
        <v>3820</v>
      </c>
      <c r="F1574" s="53">
        <v>0.34</v>
      </c>
      <c r="G1574" s="53"/>
    </row>
    <row r="1575" spans="1:7" x14ac:dyDescent="0.2">
      <c r="A1575" s="54">
        <v>43136</v>
      </c>
      <c r="B1575" s="53">
        <v>122196</v>
      </c>
      <c r="C1575" s="52">
        <v>2.2240935155664241</v>
      </c>
      <c r="D1575" s="53">
        <v>2.94</v>
      </c>
      <c r="E1575" s="53">
        <v>0.31999999999999995</v>
      </c>
      <c r="F1575" s="53">
        <v>0.53</v>
      </c>
      <c r="G1575" s="53">
        <v>1884.7272821803347</v>
      </c>
    </row>
    <row r="1576" spans="1:7" x14ac:dyDescent="0.2">
      <c r="A1576" s="54">
        <v>43136</v>
      </c>
      <c r="B1576" s="53">
        <v>7754150</v>
      </c>
      <c r="D1576" s="53">
        <v>4.08</v>
      </c>
      <c r="E1576" s="53" t="s">
        <v>3820</v>
      </c>
      <c r="F1576" s="53">
        <v>0.45</v>
      </c>
      <c r="G1576" s="53"/>
    </row>
    <row r="1577" spans="1:7" x14ac:dyDescent="0.2">
      <c r="A1577" s="54">
        <v>43136</v>
      </c>
      <c r="B1577" s="53">
        <v>1036</v>
      </c>
      <c r="C1577" s="52">
        <v>3.2288419597552767</v>
      </c>
      <c r="D1577" s="53">
        <v>3.79</v>
      </c>
      <c r="E1577" s="53">
        <v>0.7</v>
      </c>
      <c r="F1577" s="53">
        <v>0.9</v>
      </c>
      <c r="G1577" s="53">
        <v>2626.9962117375876</v>
      </c>
    </row>
    <row r="1578" spans="1:7" x14ac:dyDescent="0.2">
      <c r="A1578" s="54">
        <v>43136</v>
      </c>
      <c r="B1578" s="53">
        <v>6706552</v>
      </c>
      <c r="D1578" s="53">
        <v>3.76</v>
      </c>
      <c r="E1578" s="53" t="s">
        <v>3820</v>
      </c>
      <c r="F1578" s="53">
        <v>0.4</v>
      </c>
      <c r="G1578" s="53"/>
    </row>
    <row r="1579" spans="1:7" x14ac:dyDescent="0.2">
      <c r="A1579" s="54">
        <v>43137</v>
      </c>
      <c r="B1579" s="53">
        <v>186380</v>
      </c>
      <c r="C1579" s="52">
        <v>2.9480362432225866</v>
      </c>
      <c r="D1579" s="53">
        <v>3.64</v>
      </c>
      <c r="E1579" s="53">
        <v>0.32999999999999996</v>
      </c>
      <c r="F1579" s="53">
        <v>0.57999999999999996</v>
      </c>
      <c r="G1579" s="53">
        <v>2500.3713947312517</v>
      </c>
    </row>
    <row r="1580" spans="1:7" x14ac:dyDescent="0.2">
      <c r="A1580" s="54">
        <v>43137</v>
      </c>
      <c r="B1580" s="53">
        <v>6412011</v>
      </c>
      <c r="C1580" s="52">
        <v>3.5606148208342416</v>
      </c>
      <c r="D1580" s="53">
        <v>3.98</v>
      </c>
      <c r="E1580" s="53">
        <v>0.48</v>
      </c>
      <c r="F1580" s="53">
        <v>0.68</v>
      </c>
      <c r="G1580" s="53">
        <v>2039.2777240424352</v>
      </c>
    </row>
    <row r="1581" spans="1:7" x14ac:dyDescent="0.2">
      <c r="A1581" s="54">
        <v>43137</v>
      </c>
      <c r="B1581" s="53">
        <v>2558113</v>
      </c>
      <c r="D1581" s="53">
        <v>3.39</v>
      </c>
      <c r="E1581" s="53" t="s">
        <v>3820</v>
      </c>
      <c r="F1581" s="53">
        <v>0.35</v>
      </c>
      <c r="G1581" s="53"/>
    </row>
    <row r="1582" spans="1:7" x14ac:dyDescent="0.2">
      <c r="A1582" s="54">
        <v>43137</v>
      </c>
      <c r="B1582" s="53">
        <v>2728</v>
      </c>
      <c r="C1582" s="52">
        <v>4.124036963232161</v>
      </c>
      <c r="D1582" s="53">
        <v>4.18</v>
      </c>
      <c r="E1582" s="53">
        <v>0.77</v>
      </c>
      <c r="F1582" s="53">
        <v>0.86</v>
      </c>
      <c r="G1582" s="53">
        <v>2965.6370303795925</v>
      </c>
    </row>
    <row r="1583" spans="1:7" x14ac:dyDescent="0.2">
      <c r="A1583" s="54">
        <v>43137</v>
      </c>
      <c r="B1583" s="53">
        <v>26590</v>
      </c>
      <c r="D1583" s="53">
        <v>3.71</v>
      </c>
      <c r="E1583" s="53" t="s">
        <v>3820</v>
      </c>
      <c r="F1583" s="53">
        <v>0.4</v>
      </c>
      <c r="G1583" s="53"/>
    </row>
    <row r="1584" spans="1:7" x14ac:dyDescent="0.2">
      <c r="A1584" s="54">
        <v>43137</v>
      </c>
      <c r="B1584" s="53">
        <v>8012146</v>
      </c>
      <c r="C1584" s="52">
        <v>3.4465354680331837</v>
      </c>
      <c r="D1584" s="53">
        <v>3.8</v>
      </c>
      <c r="E1584" s="53">
        <v>0.38</v>
      </c>
      <c r="F1584" s="53">
        <v>0.5</v>
      </c>
      <c r="G1584" s="53">
        <v>1199.7054183792536</v>
      </c>
    </row>
    <row r="1585" spans="1:7" x14ac:dyDescent="0.2">
      <c r="A1585" s="54">
        <v>43137</v>
      </c>
      <c r="B1585" s="53">
        <v>9066</v>
      </c>
      <c r="C1585" s="52">
        <v>2.1283867515656976</v>
      </c>
      <c r="D1585" s="53">
        <v>3.2</v>
      </c>
      <c r="E1585" s="53">
        <v>0.56999999999999995</v>
      </c>
      <c r="F1585" s="53">
        <v>0.7</v>
      </c>
      <c r="G1585" s="53">
        <v>1699.0988456356786</v>
      </c>
    </row>
    <row r="1586" spans="1:7" x14ac:dyDescent="0.2">
      <c r="A1586" s="54">
        <v>43137</v>
      </c>
      <c r="B1586" s="53">
        <v>8187380</v>
      </c>
      <c r="D1586" s="53">
        <v>3.58</v>
      </c>
      <c r="E1586" s="53" t="s">
        <v>3820</v>
      </c>
      <c r="F1586" s="53">
        <v>0.37</v>
      </c>
      <c r="G1586" s="53"/>
    </row>
    <row r="1587" spans="1:7" x14ac:dyDescent="0.2">
      <c r="A1587" s="54">
        <v>43137</v>
      </c>
      <c r="B1587" s="53">
        <v>4364414</v>
      </c>
      <c r="C1587" s="52">
        <v>2.2154791326346843</v>
      </c>
      <c r="D1587" s="53">
        <v>3.26</v>
      </c>
      <c r="E1587" s="53">
        <v>0.33999999999999997</v>
      </c>
      <c r="F1587" s="53">
        <v>0.53</v>
      </c>
      <c r="G1587" s="53">
        <v>1882.7311575382969</v>
      </c>
    </row>
    <row r="1588" spans="1:7" x14ac:dyDescent="0.2">
      <c r="A1588" s="54">
        <v>43137</v>
      </c>
      <c r="B1588" s="53">
        <v>353330</v>
      </c>
      <c r="C1588" s="52">
        <v>3.1534661751743025</v>
      </c>
      <c r="D1588" s="53">
        <v>4.29</v>
      </c>
      <c r="E1588" s="53">
        <v>0.27999999999999997</v>
      </c>
      <c r="F1588" s="53">
        <v>0.48</v>
      </c>
      <c r="G1588" s="53">
        <v>1783.0324366478535</v>
      </c>
    </row>
    <row r="1589" spans="1:7" x14ac:dyDescent="0.2">
      <c r="A1589" s="54">
        <v>43137</v>
      </c>
      <c r="B1589" s="53">
        <v>8270520</v>
      </c>
      <c r="D1589" s="53">
        <v>3.82</v>
      </c>
      <c r="E1589" s="53" t="s">
        <v>3820</v>
      </c>
      <c r="F1589" s="53">
        <v>0.45</v>
      </c>
      <c r="G1589" s="53"/>
    </row>
    <row r="1590" spans="1:7" x14ac:dyDescent="0.2">
      <c r="A1590" s="54">
        <v>43137</v>
      </c>
      <c r="B1590" s="53">
        <v>6033468</v>
      </c>
      <c r="C1590" s="52">
        <v>2.462497730966577</v>
      </c>
      <c r="D1590" s="53">
        <v>3.28</v>
      </c>
      <c r="E1590" s="53">
        <v>0.32999999999999996</v>
      </c>
      <c r="F1590" s="53">
        <v>0.54</v>
      </c>
      <c r="G1590" s="53">
        <v>2139.2177180416861</v>
      </c>
    </row>
    <row r="1591" spans="1:7" x14ac:dyDescent="0.2">
      <c r="A1591" s="54">
        <v>43138</v>
      </c>
      <c r="B1591" s="53">
        <v>116397</v>
      </c>
      <c r="C1591" s="52">
        <v>3.2347428512169087</v>
      </c>
      <c r="D1591" s="53">
        <v>3.87</v>
      </c>
      <c r="E1591" s="53">
        <v>0.71</v>
      </c>
      <c r="F1591" s="53">
        <v>0.85</v>
      </c>
      <c r="G1591" s="53">
        <v>2633.9988514555716</v>
      </c>
    </row>
    <row r="1592" spans="1:7" x14ac:dyDescent="0.2">
      <c r="A1592" s="54">
        <v>43138</v>
      </c>
      <c r="B1592" s="53">
        <v>3859124</v>
      </c>
      <c r="D1592" s="53">
        <v>3.71</v>
      </c>
      <c r="E1592" s="53" t="s">
        <v>3820</v>
      </c>
      <c r="F1592" s="53">
        <v>0.45</v>
      </c>
      <c r="G1592" s="53"/>
    </row>
    <row r="1593" spans="1:7" x14ac:dyDescent="0.2">
      <c r="A1593" s="54">
        <v>43138</v>
      </c>
      <c r="B1593" s="53">
        <v>6183</v>
      </c>
      <c r="C1593" s="52">
        <v>2.4431723561614445</v>
      </c>
      <c r="D1593" s="53">
        <v>3.06</v>
      </c>
      <c r="E1593" s="53">
        <v>0.36</v>
      </c>
      <c r="F1593" s="53">
        <v>0.56000000000000005</v>
      </c>
      <c r="G1593" s="53">
        <v>2125.873772602476</v>
      </c>
    </row>
    <row r="1594" spans="1:7" x14ac:dyDescent="0.2">
      <c r="A1594" s="54">
        <v>43138</v>
      </c>
      <c r="B1594" s="53">
        <v>8266824</v>
      </c>
      <c r="D1594" s="53">
        <v>4.09</v>
      </c>
      <c r="E1594" s="53" t="s">
        <v>3820</v>
      </c>
      <c r="F1594" s="53">
        <v>0.51</v>
      </c>
      <c r="G1594" s="53"/>
    </row>
    <row r="1595" spans="1:7" x14ac:dyDescent="0.2">
      <c r="A1595" s="54">
        <v>43138</v>
      </c>
      <c r="B1595" s="53">
        <v>21482</v>
      </c>
      <c r="C1595" s="52">
        <v>2.4405398654839856</v>
      </c>
      <c r="D1595" s="53">
        <v>3.42</v>
      </c>
      <c r="E1595" s="53">
        <v>0.67999999999999994</v>
      </c>
      <c r="F1595" s="53">
        <v>0.87</v>
      </c>
      <c r="G1595" s="53">
        <v>1978.3637691548456</v>
      </c>
    </row>
    <row r="1596" spans="1:7" x14ac:dyDescent="0.2">
      <c r="A1596" s="54">
        <v>43138</v>
      </c>
      <c r="B1596" s="53">
        <v>8873850</v>
      </c>
      <c r="D1596" s="53">
        <v>4</v>
      </c>
      <c r="E1596" s="53" t="s">
        <v>3820</v>
      </c>
      <c r="F1596" s="53">
        <v>0.5</v>
      </c>
      <c r="G1596" s="53"/>
    </row>
    <row r="1597" spans="1:7" x14ac:dyDescent="0.2">
      <c r="A1597" s="54">
        <v>43138</v>
      </c>
      <c r="B1597" s="53">
        <v>5543</v>
      </c>
      <c r="C1597" s="52">
        <v>2.853064042150701</v>
      </c>
      <c r="D1597" s="53">
        <v>3.5</v>
      </c>
      <c r="E1597" s="53">
        <v>0.35</v>
      </c>
      <c r="F1597" s="53">
        <v>0.55000000000000004</v>
      </c>
      <c r="G1597" s="53">
        <v>1735.5864440570242</v>
      </c>
    </row>
    <row r="1598" spans="1:7" x14ac:dyDescent="0.2">
      <c r="A1598" s="54">
        <v>43138</v>
      </c>
      <c r="B1598" s="53">
        <v>3884728</v>
      </c>
      <c r="D1598" s="53">
        <v>4.0199999999999996</v>
      </c>
      <c r="E1598" s="53" t="s">
        <v>3820</v>
      </c>
      <c r="F1598" s="53">
        <v>0.44</v>
      </c>
      <c r="G1598" s="53"/>
    </row>
    <row r="1599" spans="1:7" x14ac:dyDescent="0.2">
      <c r="A1599" s="54">
        <v>43138</v>
      </c>
      <c r="B1599" s="53">
        <v>5675081</v>
      </c>
      <c r="C1599" s="52">
        <v>3.529920243852144</v>
      </c>
      <c r="D1599" s="53">
        <v>3.96</v>
      </c>
      <c r="E1599" s="53">
        <v>0.52</v>
      </c>
      <c r="F1599" s="53">
        <v>0.69</v>
      </c>
      <c r="G1599" s="53">
        <v>1631.7420860422035</v>
      </c>
    </row>
    <row r="1600" spans="1:7" x14ac:dyDescent="0.2">
      <c r="A1600" s="54">
        <v>43138</v>
      </c>
      <c r="B1600" s="53">
        <v>12144</v>
      </c>
      <c r="C1600" s="52">
        <v>2.2597851702581204</v>
      </c>
      <c r="D1600" s="53">
        <v>2.9</v>
      </c>
      <c r="E1600" s="53">
        <v>0.26999999999999996</v>
      </c>
      <c r="F1600" s="53">
        <v>0.38</v>
      </c>
      <c r="G1600" s="53">
        <v>1238.0083593220681</v>
      </c>
    </row>
    <row r="1601" spans="1:7" x14ac:dyDescent="0.2">
      <c r="A1601" s="54">
        <v>43138</v>
      </c>
      <c r="B1601" s="53">
        <v>138739</v>
      </c>
      <c r="C1601" s="52">
        <v>3.0009948810489675</v>
      </c>
      <c r="D1601" s="53">
        <v>3.86</v>
      </c>
      <c r="E1601" s="53">
        <v>0.32999999999999996</v>
      </c>
      <c r="F1601" s="53">
        <v>0.53</v>
      </c>
      <c r="G1601" s="53">
        <v>2403.0183356872735</v>
      </c>
    </row>
    <row r="1602" spans="1:7" x14ac:dyDescent="0.2">
      <c r="A1602" s="54">
        <v>43138</v>
      </c>
      <c r="B1602" s="53">
        <v>7257238</v>
      </c>
      <c r="D1602" s="53">
        <v>3.56</v>
      </c>
      <c r="E1602" s="53" t="s">
        <v>3820</v>
      </c>
      <c r="F1602" s="53">
        <v>0.45</v>
      </c>
      <c r="G1602" s="53"/>
    </row>
    <row r="1603" spans="1:7" x14ac:dyDescent="0.2">
      <c r="A1603" s="54">
        <v>43139</v>
      </c>
      <c r="B1603" s="53">
        <v>754120</v>
      </c>
      <c r="D1603" s="53">
        <v>4</v>
      </c>
      <c r="E1603" s="53" t="s">
        <v>3820</v>
      </c>
      <c r="F1603" s="53">
        <v>0.55000000000000004</v>
      </c>
      <c r="G1603" s="53"/>
    </row>
    <row r="1604" spans="1:7" x14ac:dyDescent="0.2">
      <c r="A1604" s="54">
        <v>43140</v>
      </c>
      <c r="B1604" s="53">
        <v>629</v>
      </c>
      <c r="C1604" s="52">
        <v>2.8529996131784352</v>
      </c>
      <c r="D1604" s="53">
        <v>3.73</v>
      </c>
      <c r="E1604" s="53">
        <v>0.67999999999999994</v>
      </c>
      <c r="F1604" s="53">
        <v>0.85</v>
      </c>
      <c r="G1604" s="53">
        <v>2321.4713982713838</v>
      </c>
    </row>
    <row r="1605" spans="1:7" x14ac:dyDescent="0.2">
      <c r="A1605" s="54">
        <v>43141</v>
      </c>
      <c r="B1605" s="53">
        <v>5928944</v>
      </c>
      <c r="C1605" s="52">
        <v>3.69490960154954</v>
      </c>
      <c r="D1605" s="53">
        <v>4.0199999999999996</v>
      </c>
      <c r="E1605" s="53">
        <v>0.38999999999999996</v>
      </c>
      <c r="F1605" s="53">
        <v>0.59</v>
      </c>
      <c r="G1605" s="53">
        <v>1544.2686200864496</v>
      </c>
    </row>
    <row r="1606" spans="1:7" x14ac:dyDescent="0.2">
      <c r="A1606" s="54">
        <v>43141</v>
      </c>
      <c r="B1606" s="53">
        <v>4581059</v>
      </c>
      <c r="D1606" s="53">
        <v>3.6</v>
      </c>
      <c r="E1606" s="53" t="s">
        <v>3820</v>
      </c>
      <c r="F1606" s="53">
        <v>0.46</v>
      </c>
      <c r="G1606" s="53"/>
    </row>
    <row r="1607" spans="1:7" x14ac:dyDescent="0.2">
      <c r="A1607" s="54">
        <v>43141</v>
      </c>
      <c r="B1607" s="53">
        <v>10057</v>
      </c>
      <c r="C1607" s="52">
        <v>2.4402902701573908</v>
      </c>
      <c r="D1607" s="53">
        <v>3.52</v>
      </c>
      <c r="E1607" s="53">
        <v>0.69</v>
      </c>
      <c r="F1607" s="53">
        <v>0.86</v>
      </c>
      <c r="G1607" s="53">
        <v>1986.3181734515056</v>
      </c>
    </row>
    <row r="1608" spans="1:7" x14ac:dyDescent="0.2">
      <c r="A1608" s="54">
        <v>43142</v>
      </c>
      <c r="B1608" s="53">
        <v>5270</v>
      </c>
      <c r="C1608" s="52">
        <v>2.5460357674546361</v>
      </c>
      <c r="D1608" s="53">
        <v>3.37</v>
      </c>
      <c r="E1608" s="53">
        <v>0.56999999999999995</v>
      </c>
      <c r="F1608" s="53">
        <v>0.74</v>
      </c>
      <c r="G1608" s="53">
        <v>1894.0378761473637</v>
      </c>
    </row>
    <row r="1609" spans="1:7" x14ac:dyDescent="0.2">
      <c r="A1609" s="54">
        <v>43142</v>
      </c>
      <c r="B1609" s="53">
        <v>165492</v>
      </c>
      <c r="D1609" s="53">
        <v>3.58</v>
      </c>
      <c r="E1609" s="53" t="s">
        <v>3820</v>
      </c>
      <c r="F1609" s="53">
        <v>0.4</v>
      </c>
      <c r="G1609" s="53"/>
    </row>
    <row r="1610" spans="1:7" x14ac:dyDescent="0.2">
      <c r="A1610" s="54">
        <v>43142</v>
      </c>
      <c r="B1610" s="53">
        <v>7096680</v>
      </c>
      <c r="C1610" s="52">
        <v>3.278082268589134</v>
      </c>
      <c r="D1610" s="53">
        <v>3.5</v>
      </c>
      <c r="E1610" s="53">
        <v>0.35</v>
      </c>
      <c r="F1610" s="53">
        <v>0.53</v>
      </c>
      <c r="G1610" s="53">
        <v>1464.1936059891443</v>
      </c>
    </row>
    <row r="1611" spans="1:7" x14ac:dyDescent="0.2">
      <c r="A1611" s="54">
        <v>43142</v>
      </c>
      <c r="B1611" s="53">
        <v>2667</v>
      </c>
      <c r="D1611" s="53">
        <v>3.69</v>
      </c>
      <c r="E1611" s="53" t="s">
        <v>3820</v>
      </c>
      <c r="F1611" s="53">
        <v>0.36</v>
      </c>
      <c r="G1611" s="53"/>
    </row>
    <row r="1612" spans="1:7" x14ac:dyDescent="0.2">
      <c r="A1612" s="54">
        <v>43142</v>
      </c>
      <c r="B1612" s="53">
        <v>11481</v>
      </c>
      <c r="C1612" s="52">
        <v>1.8330715341419728</v>
      </c>
      <c r="D1612" s="53">
        <v>2.27</v>
      </c>
      <c r="E1612" s="53">
        <v>0.31999999999999995</v>
      </c>
      <c r="F1612" s="53">
        <v>0.52</v>
      </c>
      <c r="G1612" s="53">
        <v>1573.9460512253465</v>
      </c>
    </row>
    <row r="1613" spans="1:7" x14ac:dyDescent="0.2">
      <c r="A1613" s="54">
        <v>43143</v>
      </c>
      <c r="B1613" s="53">
        <v>10702</v>
      </c>
      <c r="C1613" s="52">
        <v>3.0315259123972225</v>
      </c>
      <c r="D1613" s="53">
        <v>3.76</v>
      </c>
      <c r="E1613" s="53">
        <v>0.56999999999999995</v>
      </c>
      <c r="F1613" s="53">
        <v>0.74</v>
      </c>
      <c r="G1613" s="53">
        <v>2567.541656845347</v>
      </c>
    </row>
    <row r="1614" spans="1:7" x14ac:dyDescent="0.2">
      <c r="A1614" s="54">
        <v>43144</v>
      </c>
      <c r="B1614" s="53">
        <v>91927</v>
      </c>
      <c r="C1614" s="52">
        <v>3.1238634359450588</v>
      </c>
      <c r="D1614" s="53">
        <v>3.69</v>
      </c>
      <c r="E1614" s="53">
        <v>0.55999999999999994</v>
      </c>
      <c r="F1614" s="53">
        <v>0.71</v>
      </c>
      <c r="G1614" s="53">
        <v>2608.6348318452715</v>
      </c>
    </row>
    <row r="1615" spans="1:7" x14ac:dyDescent="0.2">
      <c r="A1615" s="54">
        <v>43145</v>
      </c>
      <c r="B1615" s="53">
        <v>8869007</v>
      </c>
      <c r="D1615" s="53">
        <v>3.64</v>
      </c>
      <c r="E1615" s="53" t="s">
        <v>3820</v>
      </c>
      <c r="F1615" s="53">
        <v>0.45</v>
      </c>
      <c r="G1615" s="53"/>
    </row>
    <row r="1616" spans="1:7" x14ac:dyDescent="0.2">
      <c r="A1616" s="54">
        <v>43145</v>
      </c>
      <c r="B1616" s="53">
        <v>8395071</v>
      </c>
      <c r="C1616" s="52">
        <v>4.9612138344914145</v>
      </c>
      <c r="D1616" s="53">
        <v>4.97</v>
      </c>
      <c r="E1616" s="53">
        <v>0.80999999999999994</v>
      </c>
      <c r="F1616" s="53">
        <v>0.86</v>
      </c>
      <c r="G1616" s="53">
        <v>288.19173406123707</v>
      </c>
    </row>
    <row r="1617" spans="1:7" x14ac:dyDescent="0.2">
      <c r="A1617" s="54">
        <v>43146</v>
      </c>
      <c r="B1617" s="53">
        <v>5202735</v>
      </c>
      <c r="C1617" s="52">
        <v>2.5641298575015812</v>
      </c>
      <c r="D1617" s="53">
        <v>3.78</v>
      </c>
      <c r="E1617" s="53">
        <v>0.31999999999999995</v>
      </c>
      <c r="F1617" s="53">
        <v>0.52</v>
      </c>
      <c r="G1617" s="53">
        <v>2217.0523483699458</v>
      </c>
    </row>
    <row r="1618" spans="1:7" x14ac:dyDescent="0.2">
      <c r="A1618" s="54">
        <v>43147</v>
      </c>
      <c r="B1618" s="53">
        <v>6265319</v>
      </c>
      <c r="C1618" s="52">
        <v>3.4150421425415165</v>
      </c>
      <c r="D1618" s="53">
        <v>3.81</v>
      </c>
      <c r="E1618" s="53">
        <v>0.43</v>
      </c>
      <c r="F1618" s="53">
        <v>0.61</v>
      </c>
      <c r="G1618" s="53">
        <v>1405.326968988948</v>
      </c>
    </row>
    <row r="1619" spans="1:7" x14ac:dyDescent="0.2">
      <c r="A1619" s="54">
        <v>43148</v>
      </c>
      <c r="B1619" s="53">
        <v>448927</v>
      </c>
      <c r="C1619" s="52">
        <v>2.0050125439360293</v>
      </c>
      <c r="D1619" s="53">
        <v>2.97</v>
      </c>
      <c r="E1619" s="53">
        <v>0.55999999999999994</v>
      </c>
      <c r="F1619" s="53">
        <v>0.75</v>
      </c>
      <c r="G1619" s="53">
        <v>1655.129750134058</v>
      </c>
    </row>
    <row r="1620" spans="1:7" x14ac:dyDescent="0.2">
      <c r="A1620" s="54">
        <v>43149</v>
      </c>
      <c r="B1620" s="53">
        <v>2355836</v>
      </c>
      <c r="C1620" s="52">
        <v>2.1893944343634955</v>
      </c>
      <c r="D1620" s="53">
        <v>2.9</v>
      </c>
      <c r="E1620" s="53">
        <v>0.35</v>
      </c>
      <c r="F1620" s="53">
        <v>0.55000000000000004</v>
      </c>
      <c r="G1620" s="53">
        <v>1900.0175171716912</v>
      </c>
    </row>
    <row r="1621" spans="1:7" x14ac:dyDescent="0.2">
      <c r="A1621" s="54">
        <v>43149</v>
      </c>
      <c r="B1621" s="53">
        <v>109538</v>
      </c>
      <c r="D1621" s="53">
        <v>3.73</v>
      </c>
      <c r="E1621" s="53" t="s">
        <v>3820</v>
      </c>
      <c r="F1621" s="53">
        <v>0.43</v>
      </c>
      <c r="G1621" s="53"/>
    </row>
    <row r="1622" spans="1:7" x14ac:dyDescent="0.2">
      <c r="A1622" s="54">
        <v>43150</v>
      </c>
      <c r="B1622" s="53">
        <v>6603767</v>
      </c>
      <c r="C1622" s="52">
        <v>3.5189389232226267</v>
      </c>
      <c r="D1622" s="53">
        <v>4.3099999999999996</v>
      </c>
      <c r="E1622" s="53">
        <v>0.55999999999999994</v>
      </c>
      <c r="F1622" s="53">
        <v>0.66</v>
      </c>
      <c r="G1622" s="53">
        <v>1813.3014530824362</v>
      </c>
    </row>
    <row r="1623" spans="1:7" x14ac:dyDescent="0.2">
      <c r="A1623" s="54">
        <v>43150</v>
      </c>
      <c r="B1623" s="53">
        <v>8429</v>
      </c>
      <c r="C1623" s="52">
        <v>2.503540791571961</v>
      </c>
      <c r="D1623" s="53">
        <v>3.54</v>
      </c>
      <c r="E1623" s="53">
        <v>0.31999999999999995</v>
      </c>
      <c r="F1623" s="53">
        <v>0.53</v>
      </c>
      <c r="G1623" s="53">
        <v>2203.6183109604931</v>
      </c>
    </row>
    <row r="1624" spans="1:7" x14ac:dyDescent="0.2">
      <c r="A1624" s="54">
        <v>43150</v>
      </c>
      <c r="B1624" s="53">
        <v>919</v>
      </c>
      <c r="C1624" s="52">
        <v>4.0595246450785245</v>
      </c>
      <c r="D1624" s="53">
        <v>4.4800000000000004</v>
      </c>
      <c r="E1624" s="53">
        <v>0.7</v>
      </c>
      <c r="F1624" s="53">
        <v>0.9</v>
      </c>
      <c r="G1624" s="53">
        <v>3337.6353559339773</v>
      </c>
    </row>
    <row r="1625" spans="1:7" x14ac:dyDescent="0.2">
      <c r="A1625" s="54">
        <v>43151</v>
      </c>
      <c r="B1625" s="53">
        <v>4058235</v>
      </c>
      <c r="C1625" s="52">
        <v>2.5160021453364054</v>
      </c>
      <c r="D1625" s="53">
        <v>3.19</v>
      </c>
      <c r="E1625" s="53">
        <v>0.30999999999999994</v>
      </c>
      <c r="F1625" s="53">
        <v>0.51</v>
      </c>
    </row>
    <row r="1626" spans="1:7" x14ac:dyDescent="0.2">
      <c r="A1626" s="54">
        <v>43151</v>
      </c>
      <c r="B1626" s="53">
        <v>6347663</v>
      </c>
      <c r="D1626" s="53">
        <v>3.84</v>
      </c>
      <c r="E1626" s="53" t="s">
        <v>3820</v>
      </c>
      <c r="F1626" s="53">
        <v>0.42</v>
      </c>
      <c r="G1626" s="53"/>
    </row>
    <row r="1627" spans="1:7" x14ac:dyDescent="0.2">
      <c r="A1627" s="54">
        <v>43151</v>
      </c>
      <c r="B1627" s="53">
        <v>3098578</v>
      </c>
      <c r="C1627" s="52">
        <v>3.1960640701493905</v>
      </c>
      <c r="D1627" s="53">
        <v>3.64</v>
      </c>
      <c r="E1627" s="53">
        <v>0.6</v>
      </c>
      <c r="F1627" s="53">
        <v>0.72</v>
      </c>
    </row>
    <row r="1628" spans="1:7" x14ac:dyDescent="0.2">
      <c r="A1628" s="54">
        <v>43151</v>
      </c>
      <c r="B1628" s="53">
        <v>8804906</v>
      </c>
      <c r="C1628" s="52">
        <v>4.2843187340281519</v>
      </c>
      <c r="D1628" s="53">
        <v>4.29</v>
      </c>
      <c r="E1628" s="53">
        <v>0.55000000000000004</v>
      </c>
      <c r="F1628" s="53">
        <v>0.65</v>
      </c>
    </row>
    <row r="1629" spans="1:7" x14ac:dyDescent="0.2">
      <c r="A1629" s="54">
        <v>43151</v>
      </c>
      <c r="B1629" s="53">
        <v>3978658</v>
      </c>
      <c r="C1629" s="52">
        <v>4.8587304026428111</v>
      </c>
      <c r="D1629" s="53">
        <v>4.8600000000000003</v>
      </c>
      <c r="E1629" s="53">
        <v>0.43</v>
      </c>
      <c r="F1629" s="53">
        <v>0.57999999999999996</v>
      </c>
    </row>
    <row r="1630" spans="1:7" x14ac:dyDescent="0.2">
      <c r="A1630" s="54">
        <v>43151</v>
      </c>
      <c r="B1630" s="53">
        <v>4875473</v>
      </c>
      <c r="C1630" s="52">
        <v>3.49092845645372</v>
      </c>
      <c r="D1630" s="53">
        <v>4.08</v>
      </c>
      <c r="E1630" s="53">
        <v>0.44</v>
      </c>
      <c r="F1630" s="53">
        <v>0.63</v>
      </c>
    </row>
    <row r="1631" spans="1:7" x14ac:dyDescent="0.2">
      <c r="A1631" s="54">
        <v>43152</v>
      </c>
      <c r="B1631" s="53">
        <v>524844</v>
      </c>
      <c r="C1631" s="52">
        <v>2.05665900615401</v>
      </c>
      <c r="D1631" s="53">
        <v>2.96</v>
      </c>
      <c r="E1631" s="53">
        <v>0.56999999999999995</v>
      </c>
      <c r="F1631" s="53">
        <v>0.72</v>
      </c>
    </row>
    <row r="1632" spans="1:7" x14ac:dyDescent="0.2">
      <c r="A1632" s="54">
        <v>43152</v>
      </c>
      <c r="B1632" s="53">
        <v>6886062</v>
      </c>
      <c r="C1632" s="52">
        <v>3.8696166441574973</v>
      </c>
      <c r="D1632" s="53">
        <v>3.87</v>
      </c>
      <c r="E1632" s="53">
        <v>0.57999999999999996</v>
      </c>
      <c r="F1632" s="53">
        <v>0.65</v>
      </c>
    </row>
    <row r="1633" spans="1:7" x14ac:dyDescent="0.2">
      <c r="A1633" s="54">
        <v>43152</v>
      </c>
      <c r="B1633" s="53">
        <v>7012698</v>
      </c>
      <c r="C1633" s="52">
        <v>3.944942853254497</v>
      </c>
      <c r="D1633" s="53">
        <v>3.97</v>
      </c>
      <c r="E1633" s="53">
        <v>0.65</v>
      </c>
      <c r="F1633" s="53">
        <v>0.72</v>
      </c>
    </row>
    <row r="1634" spans="1:7" x14ac:dyDescent="0.2">
      <c r="A1634" s="54">
        <v>43152</v>
      </c>
      <c r="B1634" s="53">
        <v>5582464</v>
      </c>
      <c r="C1634" s="52">
        <v>4.2252792115039952</v>
      </c>
      <c r="D1634" s="53">
        <v>4.2300000000000004</v>
      </c>
      <c r="E1634" s="53">
        <v>0.77</v>
      </c>
      <c r="F1634" s="53">
        <v>0.84</v>
      </c>
    </row>
    <row r="1635" spans="1:7" x14ac:dyDescent="0.2">
      <c r="A1635" s="54">
        <v>43152</v>
      </c>
      <c r="B1635" s="53">
        <v>1731</v>
      </c>
      <c r="D1635" s="53">
        <v>3.47</v>
      </c>
      <c r="E1635" s="53"/>
      <c r="F1635" s="53">
        <v>0.45</v>
      </c>
      <c r="G1635" s="53"/>
    </row>
    <row r="1636" spans="1:7" x14ac:dyDescent="0.2">
      <c r="A1636" s="54">
        <v>43153</v>
      </c>
      <c r="B1636" s="53">
        <v>6218893</v>
      </c>
      <c r="C1636" s="52">
        <v>3.7475701731056188</v>
      </c>
      <c r="D1636" s="53">
        <v>4.26</v>
      </c>
      <c r="E1636" s="53">
        <v>0.54</v>
      </c>
      <c r="F1636" s="53">
        <v>0.69</v>
      </c>
    </row>
    <row r="1637" spans="1:7" x14ac:dyDescent="0.2">
      <c r="A1637" s="54">
        <v>43153</v>
      </c>
      <c r="B1637" s="53">
        <v>8143351</v>
      </c>
      <c r="C1637" s="52">
        <v>4.1762437841686282</v>
      </c>
      <c r="D1637" s="53">
        <v>4.18</v>
      </c>
      <c r="E1637" s="53">
        <v>0.45</v>
      </c>
      <c r="F1637" s="53">
        <v>0.6</v>
      </c>
    </row>
    <row r="1638" spans="1:7" x14ac:dyDescent="0.2">
      <c r="A1638" s="54">
        <v>43153</v>
      </c>
      <c r="B1638" s="53">
        <v>4391663</v>
      </c>
      <c r="C1638" s="52">
        <v>2.2202967778308227</v>
      </c>
      <c r="D1638" s="53">
        <v>3.3</v>
      </c>
      <c r="E1638" s="53">
        <v>0.32999999999999996</v>
      </c>
      <c r="F1638" s="53">
        <v>0.53</v>
      </c>
    </row>
    <row r="1639" spans="1:7" x14ac:dyDescent="0.2">
      <c r="A1639" s="54">
        <v>43153</v>
      </c>
      <c r="B1639" s="53">
        <v>1033</v>
      </c>
      <c r="C1639" s="52">
        <v>3.4599912590329684</v>
      </c>
      <c r="D1639" s="53">
        <v>3.84</v>
      </c>
      <c r="E1639" s="53">
        <v>0.6</v>
      </c>
      <c r="F1639" s="53">
        <v>0.77</v>
      </c>
    </row>
    <row r="1640" spans="1:7" x14ac:dyDescent="0.2">
      <c r="A1640" s="54">
        <v>43153</v>
      </c>
      <c r="B1640" s="53">
        <v>331772</v>
      </c>
      <c r="D1640" s="53">
        <v>3.71</v>
      </c>
      <c r="E1640" s="53"/>
      <c r="F1640" s="53">
        <v>0.35</v>
      </c>
      <c r="G1640" s="53"/>
    </row>
    <row r="1641" spans="1:7" x14ac:dyDescent="0.2">
      <c r="A1641" s="54">
        <v>43153</v>
      </c>
      <c r="B1641" s="53">
        <v>3031749</v>
      </c>
      <c r="D1641" s="53">
        <v>3.63</v>
      </c>
      <c r="E1641" s="53"/>
      <c r="F1641" s="53">
        <v>0.45</v>
      </c>
      <c r="G1641" s="53"/>
    </row>
    <row r="1642" spans="1:7" x14ac:dyDescent="0.2">
      <c r="A1642" s="54">
        <v>43153</v>
      </c>
      <c r="B1642" s="53">
        <v>4356</v>
      </c>
      <c r="D1642" s="53">
        <v>3.74</v>
      </c>
      <c r="E1642" s="53"/>
      <c r="F1642" s="53">
        <v>0.45</v>
      </c>
      <c r="G1642" s="53"/>
    </row>
    <row r="1643" spans="1:7" x14ac:dyDescent="0.2">
      <c r="A1643" s="54">
        <v>43153</v>
      </c>
      <c r="B1643" s="53">
        <v>4978945</v>
      </c>
      <c r="D1643" s="53">
        <v>3.42</v>
      </c>
      <c r="E1643" s="53"/>
      <c r="F1643" s="53">
        <v>0.35</v>
      </c>
      <c r="G1643" s="53"/>
    </row>
    <row r="1644" spans="1:7" x14ac:dyDescent="0.2">
      <c r="A1644" s="54">
        <v>43153</v>
      </c>
      <c r="B1644" s="53">
        <v>175</v>
      </c>
      <c r="C1644" s="52">
        <v>3.668981958482016</v>
      </c>
      <c r="D1644" s="53">
        <v>3.8</v>
      </c>
      <c r="E1644" s="53">
        <v>0.76999999999999991</v>
      </c>
      <c r="F1644" s="53">
        <v>0.88</v>
      </c>
    </row>
    <row r="1645" spans="1:7" x14ac:dyDescent="0.2">
      <c r="A1645" s="54">
        <v>43153</v>
      </c>
      <c r="B1645" s="53">
        <v>254517</v>
      </c>
      <c r="C1645" s="52">
        <v>2.6594464727243836</v>
      </c>
      <c r="D1645" s="53">
        <v>3.1</v>
      </c>
      <c r="E1645" s="53">
        <v>0.37</v>
      </c>
      <c r="F1645" s="53">
        <v>0.47</v>
      </c>
    </row>
    <row r="1646" spans="1:7" x14ac:dyDescent="0.2">
      <c r="A1646" s="54">
        <v>43154</v>
      </c>
      <c r="B1646" s="53">
        <v>5675112</v>
      </c>
      <c r="C1646" s="52">
        <v>3.8053334426670991</v>
      </c>
      <c r="D1646" s="53">
        <v>3.95</v>
      </c>
      <c r="E1646" s="53">
        <v>0.74</v>
      </c>
      <c r="F1646" s="53">
        <v>0.83</v>
      </c>
    </row>
    <row r="1647" spans="1:7" x14ac:dyDescent="0.2">
      <c r="A1647" s="54">
        <v>43154</v>
      </c>
      <c r="B1647" s="53">
        <v>8326</v>
      </c>
      <c r="C1647" s="52">
        <v>2.7885832916212356</v>
      </c>
      <c r="D1647" s="53">
        <v>3.58</v>
      </c>
      <c r="E1647" s="53">
        <v>0.4</v>
      </c>
      <c r="F1647" s="53">
        <v>0.56999999999999995</v>
      </c>
    </row>
    <row r="1648" spans="1:7" x14ac:dyDescent="0.2">
      <c r="A1648" s="54">
        <v>43155</v>
      </c>
      <c r="B1648" s="53">
        <v>3592097</v>
      </c>
      <c r="C1648" s="52">
        <v>4.2061412521997728</v>
      </c>
      <c r="D1648" s="53">
        <v>4.2300000000000004</v>
      </c>
      <c r="E1648" s="53">
        <v>0.84</v>
      </c>
      <c r="F1648" s="53">
        <v>0.88</v>
      </c>
    </row>
    <row r="1649" spans="1:7" x14ac:dyDescent="0.2">
      <c r="A1649" s="54">
        <v>43155</v>
      </c>
      <c r="B1649" s="53">
        <v>6389496</v>
      </c>
      <c r="C1649" s="52">
        <v>4.3348528717198143</v>
      </c>
      <c r="D1649" s="53">
        <v>4.5999999999999996</v>
      </c>
      <c r="E1649" s="53">
        <v>0.91</v>
      </c>
      <c r="F1649" s="53">
        <v>0.93</v>
      </c>
    </row>
    <row r="1650" spans="1:7" x14ac:dyDescent="0.2">
      <c r="A1650" s="54">
        <v>43155</v>
      </c>
      <c r="B1650" s="53">
        <v>4359382</v>
      </c>
      <c r="C1650" s="52">
        <v>3.6848388493838842</v>
      </c>
      <c r="D1650" s="53">
        <v>3.78</v>
      </c>
      <c r="E1650" s="53">
        <v>0.80999999999999994</v>
      </c>
      <c r="F1650" s="53">
        <v>0.84</v>
      </c>
    </row>
    <row r="1651" spans="1:7" x14ac:dyDescent="0.2">
      <c r="A1651" s="54">
        <v>43155</v>
      </c>
      <c r="B1651" s="53">
        <v>2672506</v>
      </c>
      <c r="C1651" s="52">
        <v>3.6000765422578831</v>
      </c>
      <c r="D1651" s="53">
        <v>4.0999999999999996</v>
      </c>
      <c r="E1651" s="53">
        <v>0.44</v>
      </c>
      <c r="F1651" s="53">
        <v>0.61</v>
      </c>
    </row>
    <row r="1652" spans="1:7" x14ac:dyDescent="0.2">
      <c r="A1652" s="54">
        <v>43155</v>
      </c>
      <c r="B1652" s="53">
        <v>6295827</v>
      </c>
      <c r="C1652" s="52">
        <v>3.7103790984056397</v>
      </c>
      <c r="D1652" s="53">
        <v>4.4000000000000004</v>
      </c>
      <c r="E1652" s="53">
        <v>0.57999999999999996</v>
      </c>
      <c r="F1652" s="53">
        <v>0.73</v>
      </c>
    </row>
    <row r="1653" spans="1:7" x14ac:dyDescent="0.2">
      <c r="A1653" s="54">
        <v>43155</v>
      </c>
      <c r="B1653" s="53">
        <v>5675081</v>
      </c>
      <c r="C1653" s="52">
        <v>3.9494643932446758</v>
      </c>
      <c r="D1653" s="53">
        <v>3.98</v>
      </c>
      <c r="E1653" s="53">
        <v>0.69</v>
      </c>
      <c r="F1653" s="53">
        <v>0.72</v>
      </c>
    </row>
    <row r="1654" spans="1:7" x14ac:dyDescent="0.2">
      <c r="A1654" s="54">
        <v>43155</v>
      </c>
      <c r="B1654" s="53">
        <v>8293596</v>
      </c>
      <c r="C1654" s="52">
        <v>3.8874797775301544</v>
      </c>
      <c r="D1654" s="53">
        <v>3.94</v>
      </c>
      <c r="E1654" s="53">
        <v>0.4</v>
      </c>
      <c r="F1654" s="53">
        <v>0.49</v>
      </c>
    </row>
    <row r="1655" spans="1:7" x14ac:dyDescent="0.2">
      <c r="A1655" s="54">
        <v>43155</v>
      </c>
      <c r="B1655" s="53">
        <v>914</v>
      </c>
      <c r="C1655" s="52">
        <v>2.9565999504202476</v>
      </c>
      <c r="D1655" s="53">
        <v>3.77</v>
      </c>
      <c r="E1655" s="53">
        <v>0.56999999999999995</v>
      </c>
      <c r="F1655" s="53">
        <v>0.75</v>
      </c>
    </row>
    <row r="1656" spans="1:7" x14ac:dyDescent="0.2">
      <c r="A1656" s="54">
        <v>43155</v>
      </c>
      <c r="B1656" s="53">
        <v>49366</v>
      </c>
      <c r="C1656" s="52">
        <v>2.5740296194285612</v>
      </c>
      <c r="D1656" s="53">
        <v>3.42</v>
      </c>
      <c r="E1656" s="53">
        <v>0.33</v>
      </c>
      <c r="F1656" s="53">
        <v>0.43</v>
      </c>
    </row>
    <row r="1657" spans="1:7" x14ac:dyDescent="0.2">
      <c r="A1657" s="54">
        <v>43155</v>
      </c>
      <c r="B1657" s="53">
        <v>3389173</v>
      </c>
      <c r="D1657" s="53">
        <v>3.68</v>
      </c>
      <c r="E1657" s="53"/>
      <c r="F1657" s="53">
        <v>0.45</v>
      </c>
      <c r="G1657" s="53"/>
    </row>
    <row r="1658" spans="1:7" x14ac:dyDescent="0.2">
      <c r="A1658" s="54">
        <v>43157</v>
      </c>
      <c r="B1658" s="53">
        <v>6680809</v>
      </c>
      <c r="C1658" s="52">
        <v>3.9767292563149588</v>
      </c>
      <c r="D1658" s="53">
        <v>3.99</v>
      </c>
      <c r="E1658" s="53">
        <v>0.43</v>
      </c>
      <c r="F1658" s="53">
        <v>0.56000000000000005</v>
      </c>
    </row>
    <row r="1659" spans="1:7" x14ac:dyDescent="0.2">
      <c r="A1659" s="54">
        <v>43157</v>
      </c>
      <c r="B1659" s="53">
        <v>6523014</v>
      </c>
      <c r="C1659" s="52">
        <v>2.7920461875584777</v>
      </c>
      <c r="D1659" s="53">
        <v>3.69</v>
      </c>
      <c r="E1659" s="53">
        <v>0.33999999999999997</v>
      </c>
      <c r="F1659" s="53">
        <v>0.54</v>
      </c>
    </row>
    <row r="1660" spans="1:7" x14ac:dyDescent="0.2">
      <c r="A1660" s="54">
        <v>43157</v>
      </c>
      <c r="B1660" s="53">
        <v>6687959</v>
      </c>
      <c r="C1660" s="52">
        <v>3.4088322262828856</v>
      </c>
      <c r="D1660" s="53">
        <v>3.64</v>
      </c>
      <c r="E1660" s="53">
        <v>0.39</v>
      </c>
      <c r="F1660" s="53">
        <v>0.56999999999999995</v>
      </c>
    </row>
    <row r="1661" spans="1:7" x14ac:dyDescent="0.2">
      <c r="A1661" s="54">
        <v>43157</v>
      </c>
      <c r="B1661" s="53">
        <v>7782038</v>
      </c>
      <c r="C1661" s="52">
        <v>4.4981480725696663</v>
      </c>
      <c r="D1661" s="53">
        <v>4.5999999999999996</v>
      </c>
      <c r="E1661" s="53">
        <v>0.6</v>
      </c>
      <c r="F1661" s="53">
        <v>0.66</v>
      </c>
    </row>
    <row r="1662" spans="1:7" x14ac:dyDescent="0.2">
      <c r="A1662" s="54">
        <v>43157</v>
      </c>
      <c r="B1662" s="53">
        <v>5911245</v>
      </c>
      <c r="C1662" s="52">
        <v>4.2556150994935322</v>
      </c>
      <c r="D1662" s="53">
        <v>4.38</v>
      </c>
      <c r="E1662" s="53">
        <v>0.77</v>
      </c>
      <c r="F1662" s="53">
        <v>0.84</v>
      </c>
    </row>
    <row r="1663" spans="1:7" x14ac:dyDescent="0.2">
      <c r="A1663" s="54">
        <v>43157</v>
      </c>
      <c r="B1663" s="53">
        <v>572168</v>
      </c>
      <c r="D1663" s="53">
        <v>3.54</v>
      </c>
      <c r="E1663" s="53"/>
      <c r="F1663" s="53">
        <v>0.41</v>
      </c>
      <c r="G1663" s="53"/>
    </row>
    <row r="1664" spans="1:7" x14ac:dyDescent="0.2">
      <c r="A1664" s="54">
        <v>43157</v>
      </c>
      <c r="B1664" s="53">
        <v>5246873</v>
      </c>
      <c r="C1664" s="52">
        <v>3.5385170737923164</v>
      </c>
      <c r="D1664" s="53">
        <v>3.79</v>
      </c>
      <c r="E1664" s="53">
        <v>0.42</v>
      </c>
      <c r="F1664" s="53">
        <v>0.57999999999999996</v>
      </c>
    </row>
    <row r="1665" spans="1:7" x14ac:dyDescent="0.2">
      <c r="A1665" s="54">
        <v>43157</v>
      </c>
      <c r="B1665" s="53">
        <v>6239020</v>
      </c>
      <c r="C1665" s="52">
        <v>4.3851419197659496</v>
      </c>
      <c r="D1665" s="53">
        <v>4.6500000000000004</v>
      </c>
      <c r="E1665" s="53">
        <v>0.61</v>
      </c>
      <c r="F1665" s="53">
        <v>0.75</v>
      </c>
    </row>
    <row r="1666" spans="1:7" x14ac:dyDescent="0.2">
      <c r="A1666" s="54">
        <v>43158</v>
      </c>
      <c r="B1666" s="53">
        <v>839</v>
      </c>
      <c r="C1666" s="52">
        <v>2.2192410396479674</v>
      </c>
      <c r="D1666" s="53">
        <v>3.48</v>
      </c>
      <c r="E1666" s="53">
        <v>0.32999999999999996</v>
      </c>
      <c r="F1666" s="53">
        <v>0.52</v>
      </c>
    </row>
    <row r="1667" spans="1:7" x14ac:dyDescent="0.2">
      <c r="A1667" s="54">
        <v>43158</v>
      </c>
      <c r="B1667" s="53">
        <v>152829</v>
      </c>
      <c r="C1667" s="52">
        <v>2.1399595474558959</v>
      </c>
      <c r="D1667" s="53">
        <v>3.03</v>
      </c>
      <c r="E1667" s="53">
        <v>0.30999999999999994</v>
      </c>
      <c r="F1667" s="53">
        <v>0.48</v>
      </c>
    </row>
    <row r="1668" spans="1:7" x14ac:dyDescent="0.2">
      <c r="A1668" s="54">
        <v>43158</v>
      </c>
      <c r="B1668" s="53">
        <v>3954741</v>
      </c>
      <c r="D1668" s="53">
        <v>3.41</v>
      </c>
      <c r="E1668" s="53"/>
      <c r="F1668" s="53">
        <v>0.42</v>
      </c>
      <c r="G1668" s="53"/>
    </row>
    <row r="1669" spans="1:7" x14ac:dyDescent="0.2">
      <c r="A1669" s="54">
        <v>43159</v>
      </c>
      <c r="B1669" s="53">
        <v>3215400</v>
      </c>
      <c r="C1669" s="52">
        <v>4.0842474380076839</v>
      </c>
      <c r="D1669" s="53">
        <v>4.0999999999999996</v>
      </c>
      <c r="E1669" s="53">
        <v>0.44</v>
      </c>
      <c r="F1669" s="53">
        <v>0.55000000000000004</v>
      </c>
    </row>
    <row r="1670" spans="1:7" x14ac:dyDescent="0.2">
      <c r="A1670" s="54">
        <v>43159</v>
      </c>
      <c r="B1670" s="53">
        <v>5348262</v>
      </c>
      <c r="C1670" s="52">
        <v>3.9701732300639354</v>
      </c>
      <c r="D1670" s="53">
        <v>4.05</v>
      </c>
      <c r="E1670" s="53">
        <v>0.47</v>
      </c>
      <c r="F1670" s="53">
        <v>0.56000000000000005</v>
      </c>
    </row>
    <row r="1671" spans="1:7" x14ac:dyDescent="0.2">
      <c r="A1671" s="54">
        <v>43159</v>
      </c>
      <c r="B1671" s="53">
        <v>6389496</v>
      </c>
      <c r="C1671" s="52">
        <v>4.5979252820105634</v>
      </c>
      <c r="D1671" s="53">
        <v>5</v>
      </c>
      <c r="E1671" s="53">
        <v>0.93</v>
      </c>
      <c r="F1671" s="53">
        <v>0.94</v>
      </c>
    </row>
    <row r="1672" spans="1:7" x14ac:dyDescent="0.2">
      <c r="A1672" s="54">
        <v>43159</v>
      </c>
      <c r="B1672" s="53">
        <v>6372775</v>
      </c>
      <c r="C1672" s="52">
        <v>3.8969122900454156</v>
      </c>
      <c r="D1672" s="53">
        <v>4.08</v>
      </c>
      <c r="E1672" s="53">
        <v>0.55000000000000004</v>
      </c>
      <c r="F1672" s="53">
        <v>0.6</v>
      </c>
    </row>
    <row r="1673" spans="1:7" x14ac:dyDescent="0.2">
      <c r="A1673" s="54">
        <v>43159</v>
      </c>
      <c r="B1673" s="53">
        <v>6746295</v>
      </c>
      <c r="C1673" s="52">
        <v>3.5824157200988491</v>
      </c>
      <c r="D1673" s="53">
        <v>3.97</v>
      </c>
      <c r="E1673" s="53">
        <v>0.36</v>
      </c>
      <c r="F1673" s="53">
        <v>0.51</v>
      </c>
    </row>
    <row r="1674" spans="1:7" x14ac:dyDescent="0.2">
      <c r="A1674" s="54">
        <v>43159</v>
      </c>
      <c r="B1674" s="53">
        <v>6786555</v>
      </c>
      <c r="C1674" s="52">
        <v>4.1045079418859309</v>
      </c>
      <c r="D1674" s="53">
        <v>4.28</v>
      </c>
      <c r="E1674" s="53">
        <v>0.72</v>
      </c>
      <c r="F1674" s="53">
        <v>0.77</v>
      </c>
    </row>
    <row r="1675" spans="1:7" x14ac:dyDescent="0.2">
      <c r="A1675" s="54">
        <v>43159</v>
      </c>
      <c r="B1675" s="53">
        <v>4444556</v>
      </c>
      <c r="C1675" s="52">
        <v>4.0420074147697918</v>
      </c>
      <c r="D1675" s="53">
        <v>4.5999999999999996</v>
      </c>
      <c r="E1675" s="53">
        <v>0.69</v>
      </c>
      <c r="F1675" s="53">
        <v>0.8</v>
      </c>
    </row>
    <row r="1676" spans="1:7" x14ac:dyDescent="0.2">
      <c r="A1676" s="54">
        <v>43159</v>
      </c>
      <c r="B1676" s="53">
        <v>92657</v>
      </c>
      <c r="C1676" s="52">
        <v>2.5152249612964637</v>
      </c>
      <c r="D1676" s="53">
        <v>3.1</v>
      </c>
      <c r="E1676" s="53">
        <v>0.31999999999999995</v>
      </c>
      <c r="F1676" s="53">
        <v>0.49</v>
      </c>
    </row>
    <row r="1677" spans="1:7" x14ac:dyDescent="0.2">
      <c r="A1677" s="54">
        <v>43159</v>
      </c>
      <c r="B1677" s="53">
        <v>342304</v>
      </c>
      <c r="C1677" s="52">
        <v>2.1347019307643427</v>
      </c>
      <c r="D1677" s="53">
        <v>3.5</v>
      </c>
      <c r="E1677" s="53">
        <v>0.65999999999999992</v>
      </c>
      <c r="F1677" s="53">
        <v>0.67</v>
      </c>
    </row>
    <row r="1678" spans="1:7" x14ac:dyDescent="0.2">
      <c r="A1678" s="54">
        <v>43160</v>
      </c>
      <c r="B1678" s="53">
        <v>556237</v>
      </c>
      <c r="D1678" s="53">
        <v>3.56</v>
      </c>
      <c r="E1678" s="53"/>
      <c r="F1678" s="53">
        <v>0.34</v>
      </c>
      <c r="G1678" s="53"/>
    </row>
    <row r="1679" spans="1:7" x14ac:dyDescent="0.2">
      <c r="A1679" s="54">
        <v>43160</v>
      </c>
      <c r="B1679" s="53">
        <v>7468391</v>
      </c>
      <c r="C1679" s="52">
        <v>3.4458000711557921</v>
      </c>
      <c r="D1679" s="53">
        <v>3.69</v>
      </c>
      <c r="E1679" s="53">
        <v>0.57999999999999996</v>
      </c>
      <c r="F1679" s="53">
        <v>0.75</v>
      </c>
    </row>
    <row r="1680" spans="1:7" x14ac:dyDescent="0.2">
      <c r="A1680" s="54">
        <v>43160</v>
      </c>
      <c r="B1680" s="53">
        <v>364703</v>
      </c>
      <c r="D1680" s="53">
        <v>3.97</v>
      </c>
      <c r="E1680" s="53"/>
      <c r="F1680" s="53">
        <v>0.42</v>
      </c>
      <c r="G1680" s="53"/>
    </row>
    <row r="1681" spans="1:7" x14ac:dyDescent="0.2">
      <c r="A1681" s="54">
        <v>43160</v>
      </c>
      <c r="B1681" s="53">
        <v>5146346</v>
      </c>
      <c r="C1681" s="52">
        <v>3.4236851138288982</v>
      </c>
      <c r="D1681" s="53">
        <v>3.87</v>
      </c>
      <c r="E1681" s="53">
        <v>0.77</v>
      </c>
      <c r="F1681" s="53">
        <v>0.84</v>
      </c>
    </row>
    <row r="1682" spans="1:7" x14ac:dyDescent="0.2">
      <c r="A1682" s="54">
        <v>43161</v>
      </c>
      <c r="B1682" s="53">
        <v>8353640</v>
      </c>
      <c r="D1682" s="53">
        <v>3.77</v>
      </c>
      <c r="E1682" s="53"/>
      <c r="F1682" s="53">
        <v>0.4</v>
      </c>
      <c r="G1682" s="53"/>
    </row>
    <row r="1683" spans="1:7" x14ac:dyDescent="0.2">
      <c r="A1683" s="54">
        <v>43161</v>
      </c>
      <c r="B1683" s="53">
        <v>6315662</v>
      </c>
      <c r="C1683" s="52">
        <v>3.521859882227504</v>
      </c>
      <c r="D1683" s="53">
        <v>3.8</v>
      </c>
      <c r="E1683" s="53">
        <v>0.43</v>
      </c>
      <c r="F1683" s="53">
        <v>0.52</v>
      </c>
    </row>
    <row r="1684" spans="1:7" x14ac:dyDescent="0.2">
      <c r="A1684" s="54">
        <v>43161</v>
      </c>
      <c r="B1684" s="53">
        <v>7825525</v>
      </c>
      <c r="D1684" s="53">
        <v>3.68</v>
      </c>
      <c r="E1684" s="53"/>
      <c r="F1684" s="53">
        <v>0.4</v>
      </c>
      <c r="G1684" s="53"/>
    </row>
    <row r="1685" spans="1:7" x14ac:dyDescent="0.2">
      <c r="A1685" s="54">
        <v>43161</v>
      </c>
      <c r="B1685" s="53">
        <v>6600669</v>
      </c>
      <c r="C1685" s="52">
        <v>3.9193426959871598</v>
      </c>
      <c r="D1685" s="53">
        <v>3.92</v>
      </c>
      <c r="E1685" s="53">
        <v>0.75</v>
      </c>
      <c r="F1685" s="53">
        <v>0.84</v>
      </c>
    </row>
    <row r="1686" spans="1:7" x14ac:dyDescent="0.2">
      <c r="A1686" s="54">
        <v>43162</v>
      </c>
      <c r="B1686" s="53">
        <v>8800</v>
      </c>
      <c r="D1686" s="53">
        <v>3.64</v>
      </c>
      <c r="E1686" s="53"/>
      <c r="F1686" s="53">
        <v>0.3</v>
      </c>
      <c r="G1686" s="53"/>
    </row>
    <row r="1687" spans="1:7" x14ac:dyDescent="0.2">
      <c r="A1687" s="54">
        <v>43162</v>
      </c>
      <c r="B1687" s="53">
        <v>4612073</v>
      </c>
      <c r="C1687" s="52">
        <v>3.272445567553778</v>
      </c>
      <c r="D1687" s="53">
        <v>3.78</v>
      </c>
      <c r="E1687" s="53">
        <v>0.55999999999999994</v>
      </c>
      <c r="F1687" s="53">
        <v>0.72</v>
      </c>
    </row>
    <row r="1688" spans="1:7" x14ac:dyDescent="0.2">
      <c r="A1688" s="54">
        <v>43162</v>
      </c>
      <c r="B1688" s="53">
        <v>8170892</v>
      </c>
      <c r="D1688" s="53">
        <v>3.4</v>
      </c>
      <c r="E1688" s="53"/>
      <c r="F1688" s="53">
        <v>0.38</v>
      </c>
      <c r="G1688" s="53"/>
    </row>
    <row r="1689" spans="1:7" x14ac:dyDescent="0.2">
      <c r="A1689" s="54">
        <v>43162</v>
      </c>
      <c r="B1689" s="53">
        <v>5649031</v>
      </c>
      <c r="C1689" s="52">
        <v>2.1501145394369585</v>
      </c>
      <c r="D1689" s="53">
        <v>3.19</v>
      </c>
      <c r="E1689" s="53">
        <v>0.33999999999999997</v>
      </c>
      <c r="F1689" s="53">
        <v>0.51</v>
      </c>
    </row>
    <row r="1690" spans="1:7" x14ac:dyDescent="0.2">
      <c r="A1690" s="54">
        <v>43163</v>
      </c>
      <c r="B1690" s="53">
        <v>847</v>
      </c>
      <c r="C1690" s="52">
        <v>3.6457236636974093</v>
      </c>
      <c r="D1690" s="53">
        <v>4.25</v>
      </c>
      <c r="E1690" s="53">
        <v>0.80999999999999994</v>
      </c>
      <c r="F1690" s="53">
        <v>0.86</v>
      </c>
    </row>
    <row r="1691" spans="1:7" x14ac:dyDescent="0.2">
      <c r="A1691" s="54">
        <v>43163</v>
      </c>
      <c r="B1691" s="53">
        <v>2742452</v>
      </c>
      <c r="D1691" s="53">
        <v>3.52</v>
      </c>
      <c r="E1691" s="53"/>
      <c r="F1691" s="53">
        <v>0.4</v>
      </c>
      <c r="G1691" s="53"/>
    </row>
    <row r="1692" spans="1:7" x14ac:dyDescent="0.2">
      <c r="A1692" s="54">
        <v>43163</v>
      </c>
      <c r="B1692" s="53">
        <v>692586</v>
      </c>
      <c r="C1692" s="52">
        <v>3.0599515258140353</v>
      </c>
      <c r="D1692" s="53">
        <v>4.01</v>
      </c>
      <c r="E1692" s="53">
        <v>0.74</v>
      </c>
      <c r="F1692" s="53">
        <v>0.89</v>
      </c>
    </row>
    <row r="1693" spans="1:7" x14ac:dyDescent="0.2">
      <c r="A1693" s="54">
        <v>43163</v>
      </c>
      <c r="B1693" s="53">
        <v>7287127</v>
      </c>
      <c r="D1693" s="53">
        <v>3.77</v>
      </c>
      <c r="E1693" s="53"/>
      <c r="F1693" s="53">
        <v>0.39</v>
      </c>
      <c r="G1693" s="53"/>
    </row>
    <row r="1694" spans="1:7" x14ac:dyDescent="0.2">
      <c r="A1694" s="54">
        <v>43163</v>
      </c>
      <c r="B1694" s="53">
        <v>2674</v>
      </c>
      <c r="D1694" s="53">
        <v>3.11</v>
      </c>
      <c r="E1694" s="53"/>
      <c r="F1694" s="53">
        <v>0.28999999999999998</v>
      </c>
      <c r="G1694" s="53"/>
    </row>
    <row r="1695" spans="1:7" x14ac:dyDescent="0.2">
      <c r="A1695" s="54">
        <v>43164</v>
      </c>
      <c r="B1695" s="53">
        <v>6232368</v>
      </c>
      <c r="D1695" s="53">
        <v>3.54</v>
      </c>
      <c r="E1695" s="53"/>
      <c r="F1695" s="53">
        <v>0.4</v>
      </c>
      <c r="G1695" s="53"/>
    </row>
    <row r="1696" spans="1:7" x14ac:dyDescent="0.2">
      <c r="A1696" s="54">
        <v>43164</v>
      </c>
      <c r="B1696" s="53">
        <v>87</v>
      </c>
      <c r="C1696" s="52">
        <v>3.0307649039156197</v>
      </c>
      <c r="D1696" s="53">
        <v>3.73</v>
      </c>
      <c r="E1696" s="53">
        <v>0.52999999999999992</v>
      </c>
      <c r="F1696" s="53">
        <v>0.69</v>
      </c>
    </row>
    <row r="1697" spans="1:7" x14ac:dyDescent="0.2">
      <c r="A1697" s="54">
        <v>43164</v>
      </c>
      <c r="B1697" s="53">
        <v>2991346</v>
      </c>
      <c r="D1697" s="53">
        <v>3.78</v>
      </c>
      <c r="E1697" s="53"/>
      <c r="F1697" s="53">
        <v>0.4</v>
      </c>
      <c r="G1697" s="53"/>
    </row>
    <row r="1698" spans="1:7" x14ac:dyDescent="0.2">
      <c r="A1698" s="54">
        <v>43164</v>
      </c>
      <c r="B1698" s="53">
        <v>242278</v>
      </c>
      <c r="C1698" s="52">
        <v>2.6893460323069363</v>
      </c>
      <c r="D1698" s="53">
        <v>3.75</v>
      </c>
      <c r="E1698" s="53">
        <v>0.56999999999999995</v>
      </c>
      <c r="F1698" s="53">
        <v>0.71</v>
      </c>
    </row>
    <row r="1699" spans="1:7" x14ac:dyDescent="0.2">
      <c r="A1699" s="54">
        <v>43165</v>
      </c>
      <c r="B1699" s="53">
        <v>23085</v>
      </c>
      <c r="C1699" s="52">
        <v>2.5144050068874226</v>
      </c>
      <c r="D1699" s="53">
        <v>3.27</v>
      </c>
      <c r="E1699" s="53">
        <v>0.30999999999999994</v>
      </c>
      <c r="F1699" s="53">
        <v>0.51</v>
      </c>
    </row>
    <row r="1700" spans="1:7" x14ac:dyDescent="0.2">
      <c r="A1700" s="54">
        <v>43166</v>
      </c>
      <c r="B1700" s="53">
        <v>706</v>
      </c>
      <c r="C1700" s="52">
        <v>3.031961146312959</v>
      </c>
      <c r="D1700" s="53">
        <v>3.69</v>
      </c>
      <c r="E1700" s="53">
        <v>0.55999999999999994</v>
      </c>
      <c r="F1700" s="53">
        <v>0.69</v>
      </c>
    </row>
    <row r="1701" spans="1:7" x14ac:dyDescent="0.2">
      <c r="A1701" s="54">
        <v>43166</v>
      </c>
      <c r="B1701" s="53">
        <v>1546133</v>
      </c>
      <c r="D1701" s="53">
        <v>3.31</v>
      </c>
      <c r="E1701" s="53"/>
      <c r="F1701" s="53">
        <v>0.4</v>
      </c>
      <c r="G1701" s="53"/>
    </row>
    <row r="1702" spans="1:7" x14ac:dyDescent="0.2">
      <c r="A1702" s="54">
        <v>43166</v>
      </c>
      <c r="B1702" s="53">
        <v>51445</v>
      </c>
      <c r="C1702" s="52">
        <v>2.6821107475751629</v>
      </c>
      <c r="D1702" s="53">
        <v>3.56</v>
      </c>
      <c r="E1702" s="53">
        <v>0.31999999999999995</v>
      </c>
      <c r="F1702" s="53">
        <v>0.51</v>
      </c>
    </row>
    <row r="1703" spans="1:7" x14ac:dyDescent="0.2">
      <c r="A1703" s="54">
        <v>43166</v>
      </c>
      <c r="B1703" s="53">
        <v>1648</v>
      </c>
      <c r="C1703" s="52">
        <v>2.5241678639330472</v>
      </c>
      <c r="D1703" s="53">
        <v>3.68</v>
      </c>
      <c r="E1703" s="53">
        <v>0.33999999999999997</v>
      </c>
      <c r="F1703" s="53">
        <v>0.51</v>
      </c>
    </row>
    <row r="1704" spans="1:7" x14ac:dyDescent="0.2">
      <c r="A1704" s="54">
        <v>43166</v>
      </c>
      <c r="B1704" s="53">
        <v>15298</v>
      </c>
      <c r="C1704" s="52">
        <v>2.0535704383010707</v>
      </c>
      <c r="D1704" s="53">
        <v>3.04</v>
      </c>
      <c r="E1704" s="53">
        <v>0.55999999999999994</v>
      </c>
      <c r="F1704" s="53">
        <v>0.73</v>
      </c>
    </row>
    <row r="1705" spans="1:7" x14ac:dyDescent="0.2">
      <c r="A1705" s="54">
        <v>43167</v>
      </c>
      <c r="B1705" s="53">
        <v>3630320</v>
      </c>
      <c r="D1705" s="53">
        <v>3.32</v>
      </c>
      <c r="E1705" s="53"/>
      <c r="F1705" s="53">
        <v>0.39</v>
      </c>
      <c r="G1705" s="53"/>
    </row>
    <row r="1706" spans="1:7" x14ac:dyDescent="0.2">
      <c r="A1706" s="54">
        <v>43167</v>
      </c>
      <c r="B1706" s="53">
        <v>6358537</v>
      </c>
      <c r="C1706" s="52">
        <v>3.3910624793252064</v>
      </c>
      <c r="D1706" s="53">
        <v>3.67</v>
      </c>
      <c r="E1706" s="53">
        <v>0.38999999999999996</v>
      </c>
      <c r="F1706" s="53">
        <v>0.49</v>
      </c>
    </row>
    <row r="1707" spans="1:7" x14ac:dyDescent="0.2">
      <c r="A1707" s="54">
        <v>43167</v>
      </c>
      <c r="B1707" s="53">
        <v>8705941</v>
      </c>
      <c r="D1707" s="53">
        <v>3.69</v>
      </c>
      <c r="E1707" s="53"/>
      <c r="F1707" s="53">
        <v>0.4</v>
      </c>
      <c r="G1707" s="53"/>
    </row>
    <row r="1708" spans="1:7" x14ac:dyDescent="0.2">
      <c r="A1708" s="54">
        <v>43167</v>
      </c>
      <c r="B1708" s="53">
        <v>3157292</v>
      </c>
      <c r="C1708" s="52">
        <v>2.2110180363710783</v>
      </c>
      <c r="D1708" s="53">
        <v>3.48</v>
      </c>
      <c r="E1708" s="53">
        <v>0.31999999999999995</v>
      </c>
      <c r="F1708" s="53">
        <v>0.51</v>
      </c>
    </row>
    <row r="1709" spans="1:7" x14ac:dyDescent="0.2">
      <c r="A1709" s="54">
        <v>43167</v>
      </c>
      <c r="B1709" s="53">
        <v>8130256</v>
      </c>
      <c r="D1709" s="53">
        <v>3.82</v>
      </c>
      <c r="E1709" s="53"/>
      <c r="F1709" s="53">
        <v>0.36</v>
      </c>
      <c r="G1709" s="53"/>
    </row>
    <row r="1710" spans="1:7" x14ac:dyDescent="0.2">
      <c r="A1710" s="54">
        <v>43168</v>
      </c>
      <c r="B1710" s="53">
        <v>4046889</v>
      </c>
      <c r="C1710" s="52">
        <v>2.7219519180889127</v>
      </c>
      <c r="D1710" s="53">
        <v>3.1</v>
      </c>
      <c r="E1710" s="53">
        <v>0.31999999999999995</v>
      </c>
      <c r="F1710" s="53">
        <v>0.43</v>
      </c>
    </row>
    <row r="1711" spans="1:7" x14ac:dyDescent="0.2">
      <c r="A1711" s="54">
        <v>43168</v>
      </c>
      <c r="B1711" s="53">
        <v>7128755</v>
      </c>
      <c r="C1711" s="52">
        <v>4.3769624255332902</v>
      </c>
      <c r="D1711" s="53">
        <v>4.47</v>
      </c>
      <c r="E1711" s="53">
        <v>0.88</v>
      </c>
      <c r="F1711" s="53">
        <v>0.92</v>
      </c>
    </row>
    <row r="1712" spans="1:7" x14ac:dyDescent="0.2">
      <c r="A1712" s="54">
        <v>43168</v>
      </c>
      <c r="B1712" s="53">
        <v>8890765</v>
      </c>
      <c r="D1712" s="53">
        <v>3.7</v>
      </c>
      <c r="E1712" s="53"/>
      <c r="F1712" s="53">
        <v>0.4</v>
      </c>
      <c r="G1712" s="53"/>
    </row>
    <row r="1713" spans="1:7" x14ac:dyDescent="0.2">
      <c r="A1713" s="54">
        <v>43168</v>
      </c>
      <c r="B1713" s="53">
        <v>18544</v>
      </c>
      <c r="C1713" s="52">
        <v>3.1724634010082253</v>
      </c>
      <c r="D1713" s="53">
        <v>3.79</v>
      </c>
      <c r="E1713" s="53">
        <v>0.54999999999999993</v>
      </c>
      <c r="F1713" s="53">
        <v>0.69</v>
      </c>
    </row>
    <row r="1714" spans="1:7" x14ac:dyDescent="0.2">
      <c r="A1714" s="54">
        <v>43168</v>
      </c>
      <c r="B1714" s="53">
        <v>5856617</v>
      </c>
      <c r="D1714" s="53">
        <v>3.39</v>
      </c>
      <c r="E1714" s="53"/>
      <c r="F1714" s="53">
        <v>0.36</v>
      </c>
      <c r="G1714" s="53"/>
    </row>
    <row r="1715" spans="1:7" x14ac:dyDescent="0.2">
      <c r="A1715" s="54">
        <v>43168</v>
      </c>
      <c r="B1715" s="53">
        <v>410</v>
      </c>
      <c r="C1715" s="52">
        <v>2.0934372738873743</v>
      </c>
      <c r="D1715" s="53">
        <v>2.87</v>
      </c>
      <c r="E1715" s="53">
        <v>0.27999999999999997</v>
      </c>
      <c r="F1715" s="53">
        <v>0.48</v>
      </c>
    </row>
    <row r="1716" spans="1:7" x14ac:dyDescent="0.2">
      <c r="A1716" s="54">
        <v>43168</v>
      </c>
      <c r="B1716" s="53">
        <v>6350</v>
      </c>
      <c r="D1716" s="53">
        <v>3.76</v>
      </c>
      <c r="E1716" s="53"/>
      <c r="F1716" s="53">
        <v>0.4</v>
      </c>
      <c r="G1716" s="53"/>
    </row>
    <row r="1717" spans="1:7" x14ac:dyDescent="0.2">
      <c r="A1717" s="54">
        <v>43169</v>
      </c>
      <c r="B1717" s="53">
        <v>3738650</v>
      </c>
      <c r="C1717" s="52">
        <v>3.5332019625700446</v>
      </c>
      <c r="D1717" s="53">
        <v>4.1100000000000003</v>
      </c>
      <c r="E1717" s="53">
        <v>0.51</v>
      </c>
      <c r="F1717" s="53">
        <v>0.69</v>
      </c>
    </row>
    <row r="1718" spans="1:7" x14ac:dyDescent="0.2">
      <c r="A1718" s="54">
        <v>43169</v>
      </c>
      <c r="B1718" s="53">
        <v>9789</v>
      </c>
      <c r="C1718" s="52">
        <v>2.0687833517804699</v>
      </c>
      <c r="D1718" s="53">
        <v>2.79</v>
      </c>
      <c r="E1718" s="53">
        <v>0.54999999999999993</v>
      </c>
      <c r="F1718" s="53">
        <v>0.64</v>
      </c>
    </row>
    <row r="1719" spans="1:7" x14ac:dyDescent="0.2">
      <c r="A1719" s="54">
        <v>43169</v>
      </c>
      <c r="B1719" s="53">
        <v>4014</v>
      </c>
      <c r="D1719" s="53">
        <v>3.78</v>
      </c>
      <c r="E1719" s="53"/>
      <c r="F1719" s="53">
        <v>0.35</v>
      </c>
      <c r="G1719" s="53"/>
    </row>
    <row r="1720" spans="1:7" x14ac:dyDescent="0.2">
      <c r="A1720" s="54">
        <v>43169</v>
      </c>
      <c r="B1720" s="53">
        <v>5249198</v>
      </c>
      <c r="C1720" s="52">
        <v>2.5158762478586789</v>
      </c>
      <c r="D1720" s="53">
        <v>3.73</v>
      </c>
      <c r="E1720" s="53">
        <v>0.33999999999999997</v>
      </c>
      <c r="F1720" s="53">
        <v>0.5</v>
      </c>
    </row>
    <row r="1721" spans="1:7" x14ac:dyDescent="0.2">
      <c r="A1721" s="54">
        <v>43169</v>
      </c>
      <c r="B1721" s="53">
        <v>110193</v>
      </c>
      <c r="C1721" s="52">
        <v>2.514262407088681</v>
      </c>
      <c r="D1721" s="53">
        <v>3.21</v>
      </c>
      <c r="E1721" s="53">
        <v>0.31999999999999995</v>
      </c>
      <c r="F1721" s="53">
        <v>0.5</v>
      </c>
    </row>
    <row r="1722" spans="1:7" x14ac:dyDescent="0.2">
      <c r="A1722" s="54">
        <v>43170</v>
      </c>
      <c r="B1722" s="53">
        <v>17057</v>
      </c>
      <c r="C1722" s="52">
        <v>2.5383054448287052</v>
      </c>
      <c r="D1722" s="53">
        <v>3.1</v>
      </c>
      <c r="E1722" s="53">
        <v>0.27999999999999997</v>
      </c>
      <c r="F1722" s="53">
        <v>0.36</v>
      </c>
    </row>
    <row r="1723" spans="1:7" x14ac:dyDescent="0.2">
      <c r="A1723" s="54">
        <v>43170</v>
      </c>
      <c r="B1723" s="53">
        <v>8619973</v>
      </c>
      <c r="D1723" s="53">
        <v>3.88</v>
      </c>
      <c r="E1723" s="53"/>
      <c r="F1723" s="53">
        <v>0.4</v>
      </c>
      <c r="G1723" s="53"/>
    </row>
    <row r="1724" spans="1:7" x14ac:dyDescent="0.2">
      <c r="A1724" s="54">
        <v>43170</v>
      </c>
      <c r="B1724" s="53">
        <v>47447</v>
      </c>
      <c r="C1724" s="52">
        <v>2.1408189661663255</v>
      </c>
      <c r="D1724" s="53">
        <v>3.47</v>
      </c>
      <c r="E1724" s="53">
        <v>0.33999999999999997</v>
      </c>
      <c r="F1724" s="53">
        <v>0.5</v>
      </c>
    </row>
    <row r="1725" spans="1:7" x14ac:dyDescent="0.2">
      <c r="A1725" s="54">
        <v>43170</v>
      </c>
      <c r="B1725" s="53">
        <v>8708645</v>
      </c>
      <c r="D1725" s="53">
        <v>3.77</v>
      </c>
      <c r="E1725" s="53"/>
      <c r="F1725" s="53">
        <v>0.4</v>
      </c>
      <c r="G1725" s="53"/>
    </row>
    <row r="1726" spans="1:7" x14ac:dyDescent="0.2">
      <c r="A1726" s="54">
        <v>43171</v>
      </c>
      <c r="B1726" s="53">
        <v>712</v>
      </c>
      <c r="C1726" s="52">
        <v>3.4294363784601996</v>
      </c>
      <c r="D1726" s="53">
        <v>3.94</v>
      </c>
      <c r="E1726" s="53">
        <v>0.65999999999999992</v>
      </c>
      <c r="F1726" s="53">
        <v>0.82</v>
      </c>
    </row>
    <row r="1727" spans="1:7" x14ac:dyDescent="0.2">
      <c r="A1727" s="54">
        <v>43171</v>
      </c>
      <c r="B1727" s="53">
        <v>2082</v>
      </c>
      <c r="C1727" s="52">
        <v>4.064767541662949</v>
      </c>
      <c r="D1727" s="53">
        <v>4.68</v>
      </c>
      <c r="E1727" s="53">
        <v>0.69</v>
      </c>
      <c r="F1727" s="53">
        <v>0.89</v>
      </c>
    </row>
    <row r="1728" spans="1:7" x14ac:dyDescent="0.2">
      <c r="A1728" s="54">
        <v>43171</v>
      </c>
      <c r="B1728" s="53">
        <v>8355584</v>
      </c>
      <c r="D1728" s="53">
        <v>4.25</v>
      </c>
      <c r="E1728" s="53"/>
      <c r="F1728" s="53">
        <v>0.4</v>
      </c>
      <c r="G1728" s="53"/>
    </row>
    <row r="1729" spans="1:7" x14ac:dyDescent="0.2">
      <c r="A1729" s="54">
        <v>43172</v>
      </c>
      <c r="B1729" s="53">
        <v>14632</v>
      </c>
      <c r="C1729" s="52">
        <v>2.1946569491577761</v>
      </c>
      <c r="D1729" s="53">
        <v>3.39</v>
      </c>
      <c r="E1729" s="53">
        <v>0.29999999999999993</v>
      </c>
      <c r="F1729" s="53">
        <v>0.51</v>
      </c>
    </row>
    <row r="1730" spans="1:7" x14ac:dyDescent="0.2">
      <c r="A1730" s="54">
        <v>43172</v>
      </c>
      <c r="B1730" s="53">
        <v>500416</v>
      </c>
      <c r="C1730" s="52">
        <v>3.1181013284432959</v>
      </c>
      <c r="D1730" s="53">
        <v>3.91</v>
      </c>
      <c r="E1730" s="53">
        <v>0.35</v>
      </c>
      <c r="F1730" s="53">
        <v>0.54</v>
      </c>
    </row>
    <row r="1731" spans="1:7" x14ac:dyDescent="0.2">
      <c r="A1731" s="54">
        <v>43172</v>
      </c>
      <c r="B1731" s="53">
        <v>7546813</v>
      </c>
      <c r="C1731" s="52">
        <v>3.6560747779919542</v>
      </c>
      <c r="D1731" s="53">
        <v>3.88</v>
      </c>
      <c r="E1731" s="53">
        <v>0.45</v>
      </c>
      <c r="F1731" s="53">
        <v>0.56000000000000005</v>
      </c>
    </row>
    <row r="1732" spans="1:7" x14ac:dyDescent="0.2">
      <c r="A1732" s="54">
        <v>43172</v>
      </c>
      <c r="B1732" s="53">
        <v>5221690</v>
      </c>
      <c r="D1732" s="53">
        <v>3.31</v>
      </c>
      <c r="E1732" s="53"/>
      <c r="F1732" s="53">
        <v>0.39</v>
      </c>
      <c r="G1732" s="53"/>
    </row>
    <row r="1733" spans="1:7" x14ac:dyDescent="0.2">
      <c r="A1733" s="54">
        <v>43173</v>
      </c>
      <c r="B1733" s="53">
        <v>4996952</v>
      </c>
      <c r="C1733" s="52">
        <v>3.6415887543123113</v>
      </c>
      <c r="D1733" s="53">
        <v>4.17</v>
      </c>
      <c r="E1733" s="53">
        <v>0.51</v>
      </c>
      <c r="F1733" s="53">
        <v>0.65</v>
      </c>
    </row>
    <row r="1734" spans="1:7" x14ac:dyDescent="0.2">
      <c r="A1734" s="54">
        <v>43173</v>
      </c>
      <c r="B1734" s="53">
        <v>4597727</v>
      </c>
      <c r="D1734" s="53">
        <v>4.37</v>
      </c>
      <c r="E1734" s="53"/>
      <c r="F1734" s="53">
        <v>0.4</v>
      </c>
      <c r="G1734" s="53"/>
    </row>
    <row r="1735" spans="1:7" x14ac:dyDescent="0.2">
      <c r="A1735" s="54">
        <v>43173</v>
      </c>
      <c r="B1735" s="53">
        <v>4608932</v>
      </c>
      <c r="C1735" s="52">
        <v>3.1736338500962633</v>
      </c>
      <c r="D1735" s="53">
        <v>3.8</v>
      </c>
      <c r="E1735" s="53">
        <v>0.56999999999999995</v>
      </c>
      <c r="F1735" s="53">
        <v>0.73</v>
      </c>
    </row>
    <row r="1736" spans="1:7" x14ac:dyDescent="0.2">
      <c r="A1736" s="54">
        <v>43174</v>
      </c>
      <c r="B1736" s="53">
        <v>6438975</v>
      </c>
      <c r="C1736" s="52">
        <v>3.5540129141851957</v>
      </c>
      <c r="D1736" s="53">
        <v>4.07</v>
      </c>
      <c r="E1736" s="53">
        <v>0.57999999999999996</v>
      </c>
      <c r="F1736" s="53">
        <v>0.75</v>
      </c>
    </row>
    <row r="1737" spans="1:7" x14ac:dyDescent="0.2">
      <c r="A1737" s="54">
        <v>43174</v>
      </c>
      <c r="B1737" s="53">
        <v>37899</v>
      </c>
      <c r="C1737" s="52">
        <v>2.6270597960350148</v>
      </c>
      <c r="D1737" s="53">
        <v>3.78</v>
      </c>
      <c r="E1737" s="53">
        <v>0.31999999999999995</v>
      </c>
      <c r="F1737" s="53">
        <v>0.52</v>
      </c>
    </row>
    <row r="1738" spans="1:7" x14ac:dyDescent="0.2">
      <c r="A1738" s="54">
        <v>43174</v>
      </c>
      <c r="B1738" s="53">
        <v>8911395</v>
      </c>
      <c r="D1738" s="53">
        <v>3.4</v>
      </c>
      <c r="E1738" s="53"/>
      <c r="F1738" s="53">
        <v>0.4</v>
      </c>
      <c r="G1738" s="53"/>
    </row>
    <row r="1739" spans="1:7" x14ac:dyDescent="0.2">
      <c r="A1739" s="54">
        <v>43174</v>
      </c>
      <c r="B1739" s="53">
        <v>16131</v>
      </c>
      <c r="C1739" s="52">
        <v>3.4901815674587033</v>
      </c>
      <c r="D1739" s="53">
        <v>3.75</v>
      </c>
      <c r="E1739" s="53">
        <v>0.62</v>
      </c>
      <c r="F1739" s="53">
        <v>0.75</v>
      </c>
    </row>
    <row r="1740" spans="1:7" x14ac:dyDescent="0.2">
      <c r="A1740" s="54">
        <v>43175</v>
      </c>
      <c r="B1740" s="53">
        <v>9059223</v>
      </c>
      <c r="D1740" s="53">
        <v>3.55</v>
      </c>
      <c r="E1740" s="53"/>
      <c r="F1740" s="53">
        <v>0.4</v>
      </c>
      <c r="G1740" s="53"/>
    </row>
    <row r="1741" spans="1:7" x14ac:dyDescent="0.2">
      <c r="A1741" s="54">
        <v>43175</v>
      </c>
      <c r="B1741" s="53">
        <v>2250467</v>
      </c>
      <c r="C1741" s="52">
        <v>3.3398527215766771</v>
      </c>
      <c r="D1741" s="53">
        <v>3.9</v>
      </c>
      <c r="E1741" s="53">
        <v>0.5</v>
      </c>
      <c r="F1741" s="53">
        <v>0.69</v>
      </c>
    </row>
    <row r="1742" spans="1:7" x14ac:dyDescent="0.2">
      <c r="A1742" s="54">
        <v>43175</v>
      </c>
      <c r="B1742" s="53">
        <v>2387</v>
      </c>
      <c r="C1742" s="52">
        <v>3.0361441267617657</v>
      </c>
      <c r="D1742" s="53">
        <v>3.79</v>
      </c>
      <c r="E1742" s="53">
        <v>0.54999999999999993</v>
      </c>
      <c r="F1742" s="53">
        <v>0.69</v>
      </c>
    </row>
    <row r="1743" spans="1:7" x14ac:dyDescent="0.2">
      <c r="A1743" s="54">
        <v>43175</v>
      </c>
      <c r="B1743" s="53">
        <v>8948140</v>
      </c>
      <c r="D1743" s="53">
        <v>3.95</v>
      </c>
      <c r="E1743" s="53"/>
      <c r="F1743" s="53">
        <v>0.39</v>
      </c>
      <c r="G1743" s="53"/>
    </row>
    <row r="1744" spans="1:7" x14ac:dyDescent="0.2">
      <c r="A1744" s="54">
        <v>43176</v>
      </c>
      <c r="B1744" s="53">
        <v>1093</v>
      </c>
      <c r="C1744" s="52">
        <v>3.7942317659707894</v>
      </c>
      <c r="D1744" s="53">
        <v>4.4400000000000004</v>
      </c>
      <c r="E1744" s="53">
        <v>0.69</v>
      </c>
      <c r="F1744" s="53">
        <v>0.88</v>
      </c>
    </row>
    <row r="1745" spans="1:7" x14ac:dyDescent="0.2">
      <c r="A1745" s="54">
        <v>43176</v>
      </c>
      <c r="B1745" s="53">
        <v>6605099</v>
      </c>
      <c r="D1745" s="53">
        <v>3.77</v>
      </c>
      <c r="E1745" s="53"/>
      <c r="F1745" s="53">
        <v>0.4</v>
      </c>
      <c r="G1745" s="53"/>
    </row>
    <row r="1746" spans="1:7" x14ac:dyDescent="0.2">
      <c r="A1746" s="54">
        <v>43176</v>
      </c>
      <c r="B1746" s="53">
        <v>16999</v>
      </c>
      <c r="C1746" s="52">
        <v>2.1438113002852308</v>
      </c>
      <c r="D1746" s="53">
        <v>3.2</v>
      </c>
      <c r="E1746" s="53">
        <v>0.31999999999999995</v>
      </c>
      <c r="F1746" s="53">
        <v>0.42</v>
      </c>
    </row>
    <row r="1747" spans="1:7" x14ac:dyDescent="0.2">
      <c r="A1747" s="54">
        <v>43177</v>
      </c>
      <c r="B1747" s="53">
        <v>10669</v>
      </c>
      <c r="C1747" s="52">
        <v>3.464546881309309</v>
      </c>
      <c r="D1747" s="53">
        <v>4.1399999999999997</v>
      </c>
      <c r="E1747" s="53">
        <v>0.74</v>
      </c>
      <c r="F1747" s="53">
        <v>0.87</v>
      </c>
    </row>
    <row r="1748" spans="1:7" x14ac:dyDescent="0.2">
      <c r="A1748" s="54">
        <v>43177</v>
      </c>
      <c r="B1748" s="53">
        <v>4380780</v>
      </c>
      <c r="D1748" s="53">
        <v>4.07</v>
      </c>
      <c r="E1748" s="53"/>
      <c r="F1748" s="53">
        <v>0.4</v>
      </c>
      <c r="G1748" s="53"/>
    </row>
    <row r="1749" spans="1:7" x14ac:dyDescent="0.2">
      <c r="A1749" s="54">
        <v>43177</v>
      </c>
      <c r="B1749" s="53">
        <v>6760231</v>
      </c>
      <c r="C1749" s="52">
        <v>3.3263555155119438</v>
      </c>
      <c r="D1749" s="53">
        <v>4.3099999999999996</v>
      </c>
      <c r="E1749" s="53">
        <v>0.37</v>
      </c>
      <c r="F1749" s="53">
        <v>0.55000000000000004</v>
      </c>
      <c r="G1749" s="173"/>
    </row>
    <row r="1750" spans="1:7" x14ac:dyDescent="0.2">
      <c r="A1750" s="54">
        <v>43177</v>
      </c>
      <c r="B1750" s="53">
        <v>3265326</v>
      </c>
      <c r="C1750" s="52">
        <v>1.8736348479515339</v>
      </c>
      <c r="D1750" s="53">
        <v>2.17</v>
      </c>
      <c r="E1750" s="53">
        <v>0.33999999999999997</v>
      </c>
      <c r="F1750" s="53">
        <v>0.51</v>
      </c>
      <c r="G1750" s="54"/>
    </row>
    <row r="1751" spans="1:7" x14ac:dyDescent="0.2">
      <c r="A1751" s="54">
        <v>43177</v>
      </c>
      <c r="B1751" s="53">
        <v>8690084</v>
      </c>
      <c r="D1751" s="53">
        <v>3.23</v>
      </c>
      <c r="E1751" s="53"/>
      <c r="F1751" s="53">
        <v>0.3</v>
      </c>
      <c r="G1751" s="54"/>
    </row>
    <row r="1752" spans="1:7" x14ac:dyDescent="0.2">
      <c r="A1752" s="54">
        <v>43177</v>
      </c>
      <c r="B1752" s="53">
        <v>4771310</v>
      </c>
      <c r="C1752" s="52">
        <v>2.3912675520389377</v>
      </c>
      <c r="D1752" s="53">
        <v>3.28</v>
      </c>
      <c r="E1752" s="53">
        <v>0.30999999999999994</v>
      </c>
      <c r="F1752" s="53">
        <v>0.51</v>
      </c>
      <c r="G1752" s="54"/>
    </row>
    <row r="1753" spans="1:7" x14ac:dyDescent="0.2">
      <c r="A1753" s="54">
        <v>43177</v>
      </c>
      <c r="B1753" s="53">
        <v>6399831</v>
      </c>
      <c r="C1753" s="52">
        <v>2.4771685438055293</v>
      </c>
      <c r="D1753" s="53">
        <v>3.52</v>
      </c>
      <c r="E1753" s="53">
        <v>0.32999999999999996</v>
      </c>
      <c r="F1753" s="53">
        <v>0.52</v>
      </c>
      <c r="G1753" s="54"/>
    </row>
    <row r="1754" spans="1:7" x14ac:dyDescent="0.2">
      <c r="A1754" s="54">
        <v>43177</v>
      </c>
      <c r="B1754" s="53">
        <v>7522584</v>
      </c>
      <c r="C1754" s="52">
        <v>3.571118581637402</v>
      </c>
      <c r="D1754" s="53">
        <v>3.83</v>
      </c>
      <c r="E1754" s="53">
        <v>0.74</v>
      </c>
      <c r="F1754" s="53">
        <v>0.84</v>
      </c>
      <c r="G1754" s="54"/>
    </row>
    <row r="1755" spans="1:7" x14ac:dyDescent="0.2">
      <c r="A1755" s="54">
        <v>43177</v>
      </c>
      <c r="B1755" s="53">
        <v>39270</v>
      </c>
      <c r="C1755" s="52">
        <v>3.0594795925971248</v>
      </c>
      <c r="D1755" s="53">
        <v>3.4</v>
      </c>
      <c r="E1755" s="53">
        <v>0.65999999999999992</v>
      </c>
      <c r="F1755" s="53">
        <v>0.75</v>
      </c>
      <c r="G1755" s="54"/>
    </row>
    <row r="1756" spans="1:7" x14ac:dyDescent="0.2">
      <c r="A1756" s="54">
        <v>43178</v>
      </c>
      <c r="B1756" s="53">
        <v>8780178</v>
      </c>
      <c r="D1756" s="53">
        <v>3.37</v>
      </c>
      <c r="E1756" s="53"/>
      <c r="F1756" s="53">
        <v>0.38</v>
      </c>
      <c r="G1756" s="54"/>
    </row>
    <row r="1757" spans="1:7" x14ac:dyDescent="0.2">
      <c r="A1757" s="54">
        <v>43178</v>
      </c>
      <c r="B1757" s="53">
        <v>17282</v>
      </c>
      <c r="C1757" s="52">
        <v>3.571416756162388</v>
      </c>
      <c r="D1757" s="53">
        <v>4.28</v>
      </c>
      <c r="E1757" s="53">
        <v>0.69</v>
      </c>
      <c r="F1757" s="53">
        <v>0.88</v>
      </c>
      <c r="G1757" s="54"/>
    </row>
    <row r="1758" spans="1:7" x14ac:dyDescent="0.2">
      <c r="A1758" s="54">
        <v>43179</v>
      </c>
      <c r="B1758" s="53">
        <v>1322533</v>
      </c>
      <c r="C1758" s="52">
        <v>4.2709710467223925</v>
      </c>
      <c r="D1758" s="53">
        <v>4.42</v>
      </c>
      <c r="E1758" s="53">
        <v>0.76</v>
      </c>
      <c r="F1758" s="53">
        <v>0.95</v>
      </c>
      <c r="G1758" s="54"/>
    </row>
    <row r="1759" spans="1:7" x14ac:dyDescent="0.2">
      <c r="A1759" s="54">
        <v>43179</v>
      </c>
      <c r="B1759" s="53">
        <v>752786</v>
      </c>
      <c r="C1759" s="52">
        <v>2.166776197686743</v>
      </c>
      <c r="D1759" s="53">
        <v>3.45</v>
      </c>
      <c r="E1759" s="53">
        <v>0.31999999999999995</v>
      </c>
      <c r="F1759" s="53">
        <v>0.48</v>
      </c>
      <c r="G1759" s="54"/>
    </row>
    <row r="1760" spans="1:7" x14ac:dyDescent="0.2">
      <c r="A1760" s="54">
        <v>43179</v>
      </c>
      <c r="B1760" s="53">
        <v>8375580</v>
      </c>
      <c r="D1760" s="53">
        <v>3.38</v>
      </c>
      <c r="E1760" s="53"/>
      <c r="F1760" s="53">
        <v>0.39</v>
      </c>
      <c r="G1760" s="54"/>
    </row>
    <row r="1761" spans="1:7" x14ac:dyDescent="0.2">
      <c r="A1761" s="54">
        <v>43179</v>
      </c>
      <c r="B1761" s="53">
        <v>1116919</v>
      </c>
      <c r="D1761" s="53">
        <v>3.4</v>
      </c>
      <c r="E1761" s="53"/>
      <c r="F1761" s="53">
        <v>0.3</v>
      </c>
      <c r="G1761" s="54"/>
    </row>
    <row r="1762" spans="1:7" x14ac:dyDescent="0.2">
      <c r="A1762" s="54">
        <v>43179</v>
      </c>
      <c r="B1762" s="53">
        <v>8502</v>
      </c>
      <c r="C1762" s="52">
        <v>3.3790720668160428</v>
      </c>
      <c r="D1762" s="53">
        <v>3.92</v>
      </c>
      <c r="E1762" s="53">
        <v>0.49</v>
      </c>
      <c r="F1762" s="53">
        <v>0.66</v>
      </c>
      <c r="G1762" s="54">
        <v>42774</v>
      </c>
    </row>
    <row r="1763" spans="1:7" x14ac:dyDescent="0.2">
      <c r="A1763" s="54">
        <v>43179</v>
      </c>
      <c r="B1763" s="53">
        <v>7235569</v>
      </c>
      <c r="D1763" s="53">
        <v>0.38</v>
      </c>
      <c r="E1763" s="53"/>
      <c r="F1763" s="53">
        <v>0.38</v>
      </c>
      <c r="G1763" s="54"/>
    </row>
    <row r="1764" spans="1:7" x14ac:dyDescent="0.2">
      <c r="A1764" s="54">
        <v>43179</v>
      </c>
      <c r="B1764" s="53">
        <v>42338</v>
      </c>
      <c r="C1764" s="52">
        <v>3.0425555654920373</v>
      </c>
      <c r="D1764" s="53">
        <v>3.48</v>
      </c>
      <c r="E1764" s="53">
        <v>0.55999999999999994</v>
      </c>
      <c r="F1764" s="53">
        <v>0.76</v>
      </c>
      <c r="G1764" s="54"/>
    </row>
    <row r="1765" spans="1:7" x14ac:dyDescent="0.2">
      <c r="A1765" s="54">
        <v>43179</v>
      </c>
      <c r="B1765" s="53">
        <v>8206474</v>
      </c>
      <c r="D1765" s="53">
        <v>3.71</v>
      </c>
      <c r="E1765" s="53"/>
      <c r="F1765" s="53">
        <v>0.39</v>
      </c>
      <c r="G1765" s="54"/>
    </row>
    <row r="1766" spans="1:7" x14ac:dyDescent="0.2">
      <c r="A1766" s="54">
        <v>43180</v>
      </c>
      <c r="B1766" s="53">
        <v>3354423</v>
      </c>
      <c r="C1766" s="52">
        <v>2.5147108848428132</v>
      </c>
      <c r="D1766" s="53">
        <v>3.5</v>
      </c>
      <c r="E1766" s="53">
        <v>0.32999999999999996</v>
      </c>
      <c r="F1766" s="53">
        <v>0.51</v>
      </c>
      <c r="G1766" s="54"/>
    </row>
    <row r="1767" spans="1:7" x14ac:dyDescent="0.2">
      <c r="A1767" s="54">
        <v>43180</v>
      </c>
      <c r="B1767" s="53">
        <v>2913884</v>
      </c>
      <c r="C1767" s="52">
        <v>3.8630869848675897</v>
      </c>
      <c r="D1767" s="53">
        <v>3.91</v>
      </c>
      <c r="E1767" s="53">
        <v>0.51</v>
      </c>
      <c r="F1767" s="53">
        <v>0.69</v>
      </c>
      <c r="G1767" s="54">
        <v>42851</v>
      </c>
    </row>
    <row r="1768" spans="1:7" x14ac:dyDescent="0.2">
      <c r="A1768" s="54">
        <v>43180</v>
      </c>
      <c r="B1768" s="53">
        <v>3857865</v>
      </c>
      <c r="C1768" s="52">
        <v>3.4606363172686136</v>
      </c>
      <c r="D1768" s="53">
        <v>3.89</v>
      </c>
      <c r="E1768" s="53">
        <v>0.43</v>
      </c>
      <c r="F1768" s="53">
        <v>0.6</v>
      </c>
      <c r="G1768" s="54">
        <v>42937</v>
      </c>
    </row>
    <row r="1769" spans="1:7" x14ac:dyDescent="0.2">
      <c r="A1769" s="54">
        <v>43181</v>
      </c>
      <c r="B1769" s="53">
        <v>7264234</v>
      </c>
      <c r="C1769" s="52">
        <v>3.2003057346933694</v>
      </c>
      <c r="D1769" s="53">
        <v>3.63</v>
      </c>
      <c r="E1769" s="53">
        <v>0.37</v>
      </c>
      <c r="F1769" s="53">
        <v>0.52</v>
      </c>
      <c r="G1769" s="54">
        <v>42734</v>
      </c>
    </row>
    <row r="1770" spans="1:7" x14ac:dyDescent="0.2">
      <c r="A1770" s="54">
        <v>43181</v>
      </c>
      <c r="B1770" s="53">
        <v>8602637</v>
      </c>
      <c r="D1770" s="53">
        <v>3.84</v>
      </c>
      <c r="E1770" s="53"/>
      <c r="F1770" s="53">
        <v>0.38</v>
      </c>
      <c r="G1770" s="54"/>
    </row>
    <row r="1771" spans="1:7" x14ac:dyDescent="0.2">
      <c r="A1771" s="54">
        <v>43181</v>
      </c>
      <c r="B1771" s="53">
        <v>10965</v>
      </c>
      <c r="C1771" s="52">
        <v>2.5222528790532852</v>
      </c>
      <c r="D1771" s="53">
        <v>3.56</v>
      </c>
      <c r="E1771" s="53">
        <v>0.33999999999999997</v>
      </c>
      <c r="F1771" s="53">
        <v>0.54</v>
      </c>
      <c r="G1771" s="54"/>
    </row>
    <row r="1772" spans="1:7" x14ac:dyDescent="0.2">
      <c r="A1772" s="54">
        <v>43182</v>
      </c>
      <c r="B1772" s="53">
        <v>4184585</v>
      </c>
      <c r="C1772" s="52">
        <v>3.741593505540795</v>
      </c>
      <c r="D1772" s="53">
        <v>4.2300000000000004</v>
      </c>
      <c r="E1772" s="53">
        <v>0.65999999999999992</v>
      </c>
      <c r="F1772" s="53">
        <v>0.82</v>
      </c>
      <c r="G1772" s="54"/>
    </row>
    <row r="1773" spans="1:7" x14ac:dyDescent="0.2">
      <c r="A1773" s="54">
        <v>43182</v>
      </c>
      <c r="B1773" s="53">
        <v>8292472</v>
      </c>
      <c r="D1773" s="53">
        <v>3.63</v>
      </c>
      <c r="E1773" s="53"/>
      <c r="F1773" s="53">
        <v>0.4</v>
      </c>
      <c r="G1773" s="54"/>
    </row>
    <row r="1774" spans="1:7" x14ac:dyDescent="0.2">
      <c r="A1774" s="54">
        <v>43182</v>
      </c>
      <c r="B1774" s="53">
        <v>53578</v>
      </c>
      <c r="C1774" s="52">
        <v>2.7835466090620158</v>
      </c>
      <c r="D1774" s="53">
        <v>3.6</v>
      </c>
      <c r="E1774" s="53">
        <v>0.32999999999999996</v>
      </c>
      <c r="F1774" s="53">
        <v>0.46</v>
      </c>
      <c r="G1774" s="54"/>
    </row>
    <row r="1775" spans="1:7" x14ac:dyDescent="0.2">
      <c r="A1775" s="54">
        <v>43182</v>
      </c>
      <c r="B1775" s="53">
        <v>2713672</v>
      </c>
      <c r="D1775" s="53">
        <v>3.62</v>
      </c>
      <c r="E1775" s="53"/>
      <c r="F1775" s="53">
        <v>0.3</v>
      </c>
      <c r="G1775" s="54"/>
    </row>
    <row r="1776" spans="1:7" x14ac:dyDescent="0.2">
      <c r="A1776" s="54">
        <v>43182</v>
      </c>
      <c r="B1776" s="53">
        <v>6644905</v>
      </c>
      <c r="C1776" s="52">
        <v>2.5673090327952854</v>
      </c>
      <c r="D1776" s="53">
        <v>3.55</v>
      </c>
      <c r="E1776" s="53">
        <v>0.30999999999999994</v>
      </c>
      <c r="F1776" s="53">
        <v>0.5</v>
      </c>
      <c r="G1776" s="54"/>
    </row>
    <row r="1777" spans="1:7" x14ac:dyDescent="0.2">
      <c r="A1777" s="54">
        <v>43182</v>
      </c>
      <c r="B1777" s="53">
        <v>9640</v>
      </c>
      <c r="C1777" s="52">
        <v>3.3103598798124061</v>
      </c>
      <c r="D1777" s="53">
        <v>3.86</v>
      </c>
      <c r="E1777" s="53">
        <v>0.37</v>
      </c>
      <c r="F1777" s="53">
        <v>0.55000000000000004</v>
      </c>
      <c r="G1777" s="54">
        <v>42703</v>
      </c>
    </row>
    <row r="1778" spans="1:7" x14ac:dyDescent="0.2">
      <c r="A1778" s="54">
        <v>43182</v>
      </c>
      <c r="B1778" s="53">
        <v>7849718</v>
      </c>
      <c r="D1778" s="53">
        <v>3.36</v>
      </c>
      <c r="E1778" s="53"/>
      <c r="F1778" s="53">
        <v>0.4</v>
      </c>
      <c r="G1778" s="54"/>
    </row>
    <row r="1779" spans="1:7" x14ac:dyDescent="0.2">
      <c r="A1779" s="54">
        <v>43182</v>
      </c>
      <c r="B1779" s="53">
        <v>5223052</v>
      </c>
      <c r="D1779" s="53">
        <v>3.31</v>
      </c>
      <c r="E1779" s="53"/>
      <c r="F1779" s="53">
        <v>0.4</v>
      </c>
      <c r="G1779" s="54"/>
    </row>
    <row r="1780" spans="1:7" x14ac:dyDescent="0.2">
      <c r="A1780" s="54">
        <v>43183</v>
      </c>
      <c r="B1780" s="53">
        <v>8282</v>
      </c>
      <c r="C1780" s="52">
        <v>3.4240852053074811</v>
      </c>
      <c r="D1780" s="53">
        <v>4.07</v>
      </c>
      <c r="E1780" s="53">
        <v>0.43</v>
      </c>
      <c r="F1780" s="53">
        <v>0.6</v>
      </c>
      <c r="G1780" s="54">
        <v>42784</v>
      </c>
    </row>
    <row r="1781" spans="1:7" x14ac:dyDescent="0.2">
      <c r="A1781" s="54">
        <v>43183</v>
      </c>
      <c r="B1781" s="53">
        <v>84248</v>
      </c>
      <c r="D1781" s="53">
        <v>3.99</v>
      </c>
      <c r="E1781" s="53"/>
      <c r="F1781" s="53">
        <v>0.39</v>
      </c>
      <c r="G1781" s="54"/>
    </row>
    <row r="1782" spans="1:7" x14ac:dyDescent="0.2">
      <c r="A1782" s="54">
        <v>43183</v>
      </c>
      <c r="B1782" s="53">
        <v>51360</v>
      </c>
      <c r="C1782" s="52">
        <v>3.3645698110622808</v>
      </c>
      <c r="D1782" s="53">
        <v>3.9</v>
      </c>
      <c r="E1782" s="53">
        <v>0.57999999999999996</v>
      </c>
      <c r="F1782" s="53">
        <v>0.72</v>
      </c>
      <c r="G1782" s="54"/>
    </row>
    <row r="1783" spans="1:7" x14ac:dyDescent="0.2">
      <c r="A1783" s="54">
        <v>43183</v>
      </c>
      <c r="B1783" s="53">
        <v>6070602</v>
      </c>
      <c r="D1783" s="53">
        <v>3.87</v>
      </c>
      <c r="E1783" s="53"/>
      <c r="F1783" s="53">
        <v>0.4</v>
      </c>
      <c r="G1783" s="54"/>
    </row>
    <row r="1784" spans="1:7" x14ac:dyDescent="0.2">
      <c r="A1784" s="54">
        <v>43183</v>
      </c>
      <c r="B1784" s="53">
        <v>663662</v>
      </c>
      <c r="C1784" s="52">
        <v>3.6319640610197808</v>
      </c>
      <c r="D1784" s="53">
        <v>3.92</v>
      </c>
      <c r="E1784" s="53">
        <v>0.67999999999999994</v>
      </c>
      <c r="F1784" s="53">
        <v>0.87</v>
      </c>
      <c r="G1784" s="54"/>
    </row>
    <row r="1785" spans="1:7" x14ac:dyDescent="0.2">
      <c r="A1785" s="54">
        <v>43183</v>
      </c>
      <c r="B1785" s="53">
        <v>19521</v>
      </c>
      <c r="D1785" s="53">
        <v>3.41</v>
      </c>
      <c r="E1785" s="53"/>
      <c r="F1785" s="53">
        <v>0.39</v>
      </c>
      <c r="G1785" s="54"/>
    </row>
    <row r="1786" spans="1:7" x14ac:dyDescent="0.2">
      <c r="A1786" s="54">
        <v>43183</v>
      </c>
      <c r="B1786" s="53">
        <v>3949679</v>
      </c>
      <c r="C1786" s="52">
        <v>2.5318200904518728</v>
      </c>
      <c r="D1786" s="53">
        <v>3.34</v>
      </c>
      <c r="E1786" s="53">
        <v>0.31999999999999995</v>
      </c>
      <c r="F1786" s="53">
        <v>0.53</v>
      </c>
      <c r="G1786" s="54"/>
    </row>
    <row r="1787" spans="1:7" x14ac:dyDescent="0.2">
      <c r="A1787" s="54">
        <v>43183</v>
      </c>
      <c r="B1787" s="53">
        <v>139215</v>
      </c>
      <c r="D1787" s="53">
        <v>4.04</v>
      </c>
      <c r="E1787" s="53"/>
      <c r="F1787" s="53">
        <v>0.4</v>
      </c>
      <c r="G1787" s="54"/>
    </row>
    <row r="1788" spans="1:7" x14ac:dyDescent="0.2">
      <c r="A1788" s="54">
        <v>43183</v>
      </c>
      <c r="B1788" s="53">
        <v>30529</v>
      </c>
      <c r="C1788" s="52">
        <v>3.5335080448994978</v>
      </c>
      <c r="D1788" s="53">
        <v>3.93</v>
      </c>
      <c r="E1788" s="53">
        <v>0.6</v>
      </c>
      <c r="F1788" s="53">
        <v>0.77</v>
      </c>
      <c r="G1788" s="54"/>
    </row>
    <row r="1789" spans="1:7" x14ac:dyDescent="0.2">
      <c r="A1789" s="54">
        <v>43183</v>
      </c>
      <c r="B1789" s="53">
        <v>4765484</v>
      </c>
      <c r="C1789" s="52">
        <v>3.5779849147849863</v>
      </c>
      <c r="D1789" s="53">
        <v>3.88</v>
      </c>
      <c r="E1789" s="53">
        <v>0.52</v>
      </c>
      <c r="F1789" s="53">
        <v>0.7</v>
      </c>
      <c r="G1789" s="54">
        <v>42791</v>
      </c>
    </row>
    <row r="1790" spans="1:7" x14ac:dyDescent="0.2">
      <c r="A1790" s="54">
        <v>43183</v>
      </c>
      <c r="B1790" s="53">
        <v>4981935</v>
      </c>
      <c r="D1790" s="53">
        <v>3.72</v>
      </c>
      <c r="E1790" s="53"/>
      <c r="F1790" s="53">
        <v>0.4</v>
      </c>
      <c r="G1790" s="54"/>
    </row>
    <row r="1791" spans="1:7" x14ac:dyDescent="0.2">
      <c r="A1791" s="54">
        <v>43183</v>
      </c>
      <c r="B1791" s="53">
        <v>43266</v>
      </c>
      <c r="C1791" s="52">
        <v>2.1488270124374629</v>
      </c>
      <c r="D1791" s="53">
        <v>3.13</v>
      </c>
      <c r="E1791" s="53">
        <v>0.31999999999999995</v>
      </c>
      <c r="F1791" s="53">
        <v>0.49</v>
      </c>
      <c r="G1791" s="54"/>
    </row>
    <row r="1792" spans="1:7" x14ac:dyDescent="0.2">
      <c r="A1792" s="54">
        <v>43184</v>
      </c>
      <c r="B1792" s="53">
        <v>8106164</v>
      </c>
      <c r="D1792" s="53">
        <v>3.8</v>
      </c>
      <c r="E1792" s="53"/>
      <c r="F1792" s="53">
        <v>0.4</v>
      </c>
      <c r="G1792" s="54"/>
    </row>
    <row r="1793" spans="1:7" x14ac:dyDescent="0.2">
      <c r="A1793" s="54">
        <v>43184</v>
      </c>
      <c r="B1793" s="53">
        <v>879624</v>
      </c>
      <c r="C1793" s="52">
        <v>4.1468473307200657</v>
      </c>
      <c r="D1793" s="53">
        <v>4.5999999999999996</v>
      </c>
      <c r="E1793" s="53">
        <v>0.72</v>
      </c>
      <c r="F1793" s="53">
        <v>0.92</v>
      </c>
      <c r="G1793" s="54"/>
    </row>
    <row r="1794" spans="1:7" x14ac:dyDescent="0.2">
      <c r="A1794" s="54">
        <v>43184</v>
      </c>
      <c r="B1794" s="53">
        <v>2386800</v>
      </c>
      <c r="C1794" s="52">
        <v>2.5542861449444612</v>
      </c>
      <c r="D1794" s="53">
        <v>3.77</v>
      </c>
      <c r="E1794" s="53">
        <v>0.54999999999999993</v>
      </c>
      <c r="F1794" s="53">
        <v>0.7</v>
      </c>
      <c r="G1794" s="54"/>
    </row>
    <row r="1795" spans="1:7" x14ac:dyDescent="0.2">
      <c r="A1795" s="54">
        <v>43184</v>
      </c>
      <c r="B1795" s="53">
        <v>71630</v>
      </c>
      <c r="C1795" s="52">
        <v>2.0812849894814178</v>
      </c>
      <c r="D1795" s="53">
        <v>2.89</v>
      </c>
      <c r="E1795" s="53">
        <v>0.54999999999999993</v>
      </c>
      <c r="F1795" s="53">
        <v>0.66</v>
      </c>
      <c r="G1795" s="54"/>
    </row>
    <row r="1796" spans="1:7" x14ac:dyDescent="0.2">
      <c r="A1796" s="54">
        <v>43184</v>
      </c>
      <c r="B1796" s="53">
        <v>2241218</v>
      </c>
      <c r="C1796" s="52">
        <v>2.1575362003431309</v>
      </c>
      <c r="D1796" s="53">
        <v>2.84</v>
      </c>
      <c r="E1796" s="53">
        <v>0.35</v>
      </c>
      <c r="F1796" s="53">
        <v>0.5</v>
      </c>
      <c r="G1796" s="54"/>
    </row>
    <row r="1797" spans="1:7" x14ac:dyDescent="0.2">
      <c r="A1797" s="54">
        <v>43184</v>
      </c>
      <c r="B1797" s="53">
        <v>4531286</v>
      </c>
      <c r="C1797" s="52">
        <v>2.5426486247570375</v>
      </c>
      <c r="D1797" s="53">
        <v>3.2</v>
      </c>
      <c r="E1797" s="53">
        <v>0.33999999999999997</v>
      </c>
      <c r="F1797" s="53">
        <v>0.54</v>
      </c>
      <c r="G1797" s="54"/>
    </row>
    <row r="1798" spans="1:7" x14ac:dyDescent="0.2">
      <c r="A1798" s="54">
        <v>43184</v>
      </c>
      <c r="B1798" s="53">
        <v>1433</v>
      </c>
      <c r="C1798" s="52">
        <v>2.684014429443049</v>
      </c>
      <c r="D1798" s="53">
        <v>3.79</v>
      </c>
      <c r="E1798" s="53">
        <v>0.27999999999999997</v>
      </c>
      <c r="F1798" s="53">
        <v>0.46</v>
      </c>
      <c r="G1798" s="54"/>
    </row>
    <row r="1799" spans="1:7" x14ac:dyDescent="0.2">
      <c r="A1799" s="54">
        <v>43184</v>
      </c>
      <c r="B1799" s="53">
        <v>167833</v>
      </c>
      <c r="C1799" s="52">
        <v>2.2291295402389988</v>
      </c>
      <c r="D1799" s="53">
        <v>3.19</v>
      </c>
      <c r="E1799" s="53">
        <v>0.35</v>
      </c>
      <c r="F1799" s="53">
        <v>0.53</v>
      </c>
      <c r="G1799" s="54"/>
    </row>
    <row r="1800" spans="1:7" x14ac:dyDescent="0.2">
      <c r="A1800" s="54">
        <v>43184</v>
      </c>
      <c r="B1800" s="53">
        <v>4450008</v>
      </c>
      <c r="C1800" s="52">
        <v>2.2025098520980597</v>
      </c>
      <c r="D1800" s="53">
        <v>3.31</v>
      </c>
      <c r="E1800" s="53">
        <v>0.30999999999999994</v>
      </c>
      <c r="F1800" s="53">
        <v>0.51</v>
      </c>
      <c r="G1800" s="54"/>
    </row>
    <row r="1801" spans="1:7" x14ac:dyDescent="0.2">
      <c r="A1801" s="54">
        <v>43184</v>
      </c>
      <c r="B1801" s="53">
        <v>4648303</v>
      </c>
      <c r="C1801" s="52">
        <v>2.8738722155866503</v>
      </c>
      <c r="D1801" s="53">
        <v>3.6</v>
      </c>
      <c r="E1801" s="53">
        <v>0.5</v>
      </c>
      <c r="F1801" s="53">
        <v>0.64</v>
      </c>
      <c r="G1801" s="54"/>
    </row>
    <row r="1802" spans="1:7" x14ac:dyDescent="0.2">
      <c r="A1802" s="54">
        <v>43185</v>
      </c>
      <c r="B1802" s="53">
        <v>31572</v>
      </c>
      <c r="C1802" s="52">
        <v>3.5362241404821853</v>
      </c>
      <c r="D1802" s="53">
        <v>4.16</v>
      </c>
      <c r="E1802" s="53">
        <v>0.55999999999999994</v>
      </c>
      <c r="F1802" s="53">
        <v>0.75</v>
      </c>
      <c r="G1802" s="54"/>
    </row>
    <row r="1803" spans="1:7" x14ac:dyDescent="0.2">
      <c r="A1803" s="54">
        <v>43185</v>
      </c>
      <c r="B1803" s="53">
        <v>8912509</v>
      </c>
      <c r="D1803" s="53">
        <v>3.83</v>
      </c>
      <c r="E1803" s="53"/>
      <c r="F1803" s="53">
        <v>0.4</v>
      </c>
      <c r="G1803" s="54"/>
    </row>
    <row r="1804" spans="1:7" x14ac:dyDescent="0.2">
      <c r="A1804" s="54">
        <v>43185</v>
      </c>
      <c r="B1804" s="53">
        <v>4425637</v>
      </c>
      <c r="C1804" s="52">
        <v>3.5864990695878314</v>
      </c>
      <c r="D1804" s="53">
        <v>3.96</v>
      </c>
      <c r="E1804" s="53">
        <v>0.45</v>
      </c>
      <c r="F1804" s="53">
        <v>0.63</v>
      </c>
      <c r="G1804" s="54">
        <v>42978</v>
      </c>
    </row>
    <row r="1805" spans="1:7" x14ac:dyDescent="0.2">
      <c r="A1805" s="54">
        <v>43186</v>
      </c>
      <c r="B1805" s="53">
        <v>52627</v>
      </c>
      <c r="C1805" s="52">
        <v>2.9863239056994328</v>
      </c>
      <c r="D1805" s="53">
        <v>3.87</v>
      </c>
      <c r="E1805" s="53">
        <v>0.33999999999999997</v>
      </c>
      <c r="F1805" s="53">
        <v>0.55000000000000004</v>
      </c>
      <c r="G1805" s="54"/>
    </row>
    <row r="1806" spans="1:7" x14ac:dyDescent="0.2">
      <c r="A1806" s="54">
        <v>43186</v>
      </c>
      <c r="B1806" s="53">
        <v>6332132</v>
      </c>
      <c r="D1806" s="53">
        <v>3.96</v>
      </c>
      <c r="E1806" s="53"/>
      <c r="F1806" s="53">
        <v>0.4</v>
      </c>
      <c r="G1806" s="54"/>
    </row>
    <row r="1807" spans="1:7" x14ac:dyDescent="0.2">
      <c r="A1807" s="54">
        <v>43187</v>
      </c>
      <c r="B1807" s="53">
        <v>4373300</v>
      </c>
      <c r="C1807" s="52">
        <v>3.7127027794964511</v>
      </c>
      <c r="D1807" s="53">
        <v>4.33</v>
      </c>
      <c r="E1807" s="53">
        <v>0.43</v>
      </c>
      <c r="F1807" s="53">
        <v>0.56999999999999995</v>
      </c>
      <c r="G1807" s="54">
        <v>43008</v>
      </c>
    </row>
    <row r="1808" spans="1:7" x14ac:dyDescent="0.2">
      <c r="A1808" s="54">
        <v>43187</v>
      </c>
      <c r="B1808" s="53">
        <v>398852</v>
      </c>
      <c r="C1808" s="52">
        <v>4.2166405119088175</v>
      </c>
      <c r="D1808" s="53">
        <v>4.54</v>
      </c>
      <c r="E1808" s="53">
        <v>0.73</v>
      </c>
      <c r="F1808" s="53">
        <v>0.92</v>
      </c>
      <c r="G1808" s="54"/>
    </row>
    <row r="1809" spans="1:7" x14ac:dyDescent="0.2">
      <c r="A1809" s="54">
        <v>43187</v>
      </c>
      <c r="B1809" s="53">
        <v>650498</v>
      </c>
      <c r="C1809" s="52">
        <v>3.4126112951286363</v>
      </c>
      <c r="D1809" s="53">
        <v>4.0199999999999996</v>
      </c>
      <c r="E1809" s="53">
        <v>0.66999999999999993</v>
      </c>
      <c r="F1809" s="53">
        <v>0.86</v>
      </c>
      <c r="G1809" s="54"/>
    </row>
    <row r="1810" spans="1:7" x14ac:dyDescent="0.2">
      <c r="A1810" s="54">
        <v>43188</v>
      </c>
      <c r="B1810" s="53">
        <v>9042641</v>
      </c>
      <c r="D1810" s="53">
        <v>3.95</v>
      </c>
      <c r="E1810" s="53"/>
      <c r="F1810" s="53">
        <v>0.39</v>
      </c>
      <c r="G1810" s="54"/>
    </row>
    <row r="1811" spans="1:7" x14ac:dyDescent="0.2">
      <c r="A1811" s="54">
        <v>43188</v>
      </c>
      <c r="B1811" s="53">
        <v>184040</v>
      </c>
      <c r="C1811" s="52">
        <v>3.445809310703539</v>
      </c>
      <c r="D1811" s="53">
        <v>3.83</v>
      </c>
      <c r="E1811" s="53">
        <v>0.44999999999999996</v>
      </c>
      <c r="F1811" s="53">
        <v>0.62</v>
      </c>
      <c r="G1811" s="54">
        <v>42857</v>
      </c>
    </row>
    <row r="1812" spans="1:7" x14ac:dyDescent="0.2">
      <c r="A1812" s="54">
        <v>43189</v>
      </c>
      <c r="B1812" s="53">
        <v>4354997</v>
      </c>
      <c r="C1812" s="52">
        <v>3.4519402654997964</v>
      </c>
      <c r="D1812" s="53">
        <v>3.85</v>
      </c>
      <c r="E1812" s="53">
        <v>0.45</v>
      </c>
      <c r="F1812" s="53">
        <v>0.61</v>
      </c>
      <c r="G1812" s="54">
        <v>42881</v>
      </c>
    </row>
    <row r="1813" spans="1:7" x14ac:dyDescent="0.2">
      <c r="A1813" s="54">
        <v>43190</v>
      </c>
      <c r="B1813" s="53">
        <v>5951715</v>
      </c>
      <c r="D1813" s="53">
        <v>4.29</v>
      </c>
      <c r="E1813" s="53"/>
      <c r="F1813" s="53">
        <v>0.4</v>
      </c>
      <c r="G1813" s="54"/>
    </row>
    <row r="1814" spans="1:7" x14ac:dyDescent="0.2">
      <c r="A1814" s="54">
        <v>43190</v>
      </c>
      <c r="B1814" s="53">
        <v>17997</v>
      </c>
      <c r="C1814" s="52">
        <v>3.4722563415879337</v>
      </c>
      <c r="D1814" s="53">
        <v>4.0599999999999996</v>
      </c>
      <c r="E1814" s="53">
        <v>0.7</v>
      </c>
      <c r="F1814" s="53">
        <v>0.9</v>
      </c>
      <c r="G1814" s="54"/>
    </row>
    <row r="1815" spans="1:7" x14ac:dyDescent="0.2">
      <c r="A1815" s="54">
        <v>43190</v>
      </c>
      <c r="B1815" s="53">
        <v>4837851</v>
      </c>
      <c r="D1815" s="53">
        <v>3.96</v>
      </c>
      <c r="E1815" s="53"/>
      <c r="F1815" s="53">
        <v>0.4</v>
      </c>
      <c r="G1815" s="54"/>
    </row>
    <row r="1816" spans="1:7" x14ac:dyDescent="0.2">
      <c r="A1816" s="54">
        <v>43190</v>
      </c>
      <c r="B1816" s="53">
        <v>7409765</v>
      </c>
      <c r="C1816" s="52">
        <v>3.7361402335905325</v>
      </c>
      <c r="D1816" s="53">
        <v>3.83</v>
      </c>
      <c r="E1816" s="53">
        <v>0.57999999999999996</v>
      </c>
      <c r="F1816" s="53">
        <v>0.72</v>
      </c>
      <c r="G1816" s="54">
        <v>42949</v>
      </c>
    </row>
    <row r="1817" spans="1:7" x14ac:dyDescent="0.2">
      <c r="A1817" s="54">
        <v>43190</v>
      </c>
      <c r="B1817" s="53">
        <v>8748500</v>
      </c>
      <c r="D1817" s="53">
        <v>3.23</v>
      </c>
      <c r="E1817" s="53"/>
      <c r="F1817" s="53">
        <v>0.3</v>
      </c>
      <c r="G1817" s="54"/>
    </row>
    <row r="1818" spans="1:7" x14ac:dyDescent="0.2">
      <c r="A1818" s="54">
        <v>43190</v>
      </c>
      <c r="B1818" s="53">
        <v>6789509</v>
      </c>
      <c r="C1818" s="52">
        <v>3.3942699678395765</v>
      </c>
      <c r="D1818" s="53">
        <v>3.89</v>
      </c>
      <c r="E1818" s="53">
        <v>0.39999999999999997</v>
      </c>
      <c r="F1818" s="53">
        <v>0.6</v>
      </c>
      <c r="G1818" s="54">
        <v>42753</v>
      </c>
    </row>
    <row r="1819" spans="1:7" x14ac:dyDescent="0.2">
      <c r="A1819" s="54">
        <v>43190</v>
      </c>
      <c r="B1819" s="53">
        <v>1791</v>
      </c>
      <c r="C1819" s="52">
        <v>2.4401671199549115</v>
      </c>
      <c r="D1819" s="53">
        <v>3.49</v>
      </c>
      <c r="E1819" s="53">
        <v>0.32999999999999996</v>
      </c>
      <c r="F1819" s="53">
        <v>0.53</v>
      </c>
      <c r="G1819" s="54"/>
    </row>
    <row r="1820" spans="1:7" x14ac:dyDescent="0.2">
      <c r="A1820" s="54">
        <v>43190</v>
      </c>
      <c r="B1820" s="53">
        <v>1174</v>
      </c>
      <c r="C1820" s="52">
        <v>3.2809220512541923</v>
      </c>
      <c r="D1820" s="53">
        <v>3.8</v>
      </c>
      <c r="E1820" s="53">
        <v>0.53</v>
      </c>
      <c r="F1820" s="53">
        <v>0.7</v>
      </c>
      <c r="G1820" s="54">
        <v>42700</v>
      </c>
    </row>
    <row r="1821" spans="1:7" x14ac:dyDescent="0.2">
      <c r="A1821" s="54">
        <v>43192</v>
      </c>
      <c r="B1821" s="53">
        <v>7187</v>
      </c>
      <c r="C1821" s="52">
        <v>4.0305754171437504</v>
      </c>
      <c r="D1821" s="53">
        <v>4.32</v>
      </c>
      <c r="E1821" s="53">
        <v>0.89999999999999991</v>
      </c>
      <c r="F1821" s="53">
        <v>0.95</v>
      </c>
      <c r="G1821" s="54">
        <v>42808</v>
      </c>
    </row>
    <row r="1822" spans="1:7" x14ac:dyDescent="0.2">
      <c r="A1822" s="54">
        <v>43192</v>
      </c>
      <c r="B1822" s="53">
        <v>3384833</v>
      </c>
      <c r="C1822" s="52">
        <v>2.1493557420544769</v>
      </c>
      <c r="D1822" s="53">
        <v>3.13</v>
      </c>
      <c r="E1822" s="53">
        <v>0.32999999999999996</v>
      </c>
      <c r="F1822" s="53">
        <v>0.47</v>
      </c>
      <c r="G1822" s="54"/>
    </row>
    <row r="1823" spans="1:7" x14ac:dyDescent="0.2">
      <c r="A1823" s="54">
        <v>43192</v>
      </c>
      <c r="B1823" s="53">
        <v>892911</v>
      </c>
      <c r="D1823" s="53">
        <v>3.68</v>
      </c>
      <c r="E1823" s="53"/>
      <c r="F1823" s="53">
        <v>0.3</v>
      </c>
      <c r="G1823" s="54"/>
    </row>
    <row r="1824" spans="1:7" x14ac:dyDescent="0.2">
      <c r="A1824" s="54">
        <v>43192</v>
      </c>
      <c r="B1824" s="53">
        <v>2508</v>
      </c>
      <c r="C1824" s="52">
        <v>3.1496798424277102</v>
      </c>
      <c r="D1824" s="53">
        <v>3.5</v>
      </c>
      <c r="E1824" s="53">
        <v>0.38</v>
      </c>
      <c r="F1824" s="53">
        <v>0.52</v>
      </c>
      <c r="G1824" s="54"/>
    </row>
    <row r="1825" spans="1:7" x14ac:dyDescent="0.2">
      <c r="A1825" s="54">
        <v>43192</v>
      </c>
      <c r="B1825" s="53">
        <v>4151460</v>
      </c>
      <c r="D1825" s="53">
        <v>3.91</v>
      </c>
      <c r="E1825" s="53"/>
      <c r="F1825" s="53">
        <v>0.4</v>
      </c>
      <c r="G1825" s="54"/>
    </row>
    <row r="1826" spans="1:7" x14ac:dyDescent="0.2">
      <c r="A1826" s="54">
        <v>43192</v>
      </c>
      <c r="B1826" s="53">
        <v>168</v>
      </c>
      <c r="C1826" s="52">
        <v>2.1016233304074117</v>
      </c>
      <c r="D1826" s="53">
        <v>2.33</v>
      </c>
      <c r="E1826" s="53">
        <v>0.3</v>
      </c>
      <c r="F1826" s="53">
        <v>0.5</v>
      </c>
      <c r="G1826" s="54"/>
    </row>
    <row r="1827" spans="1:7" x14ac:dyDescent="0.2">
      <c r="A1827" s="54">
        <v>43192</v>
      </c>
      <c r="B1827" s="53">
        <v>95969</v>
      </c>
      <c r="C1827" s="52">
        <v>2.4897045738283405</v>
      </c>
      <c r="D1827" s="53">
        <v>3.18</v>
      </c>
      <c r="E1827" s="53">
        <v>0.27999999999999997</v>
      </c>
      <c r="F1827" s="53">
        <v>0.48</v>
      </c>
      <c r="G1827" s="54"/>
    </row>
    <row r="1828" spans="1:7" x14ac:dyDescent="0.2">
      <c r="A1828" s="54">
        <v>43192</v>
      </c>
      <c r="B1828" s="53">
        <v>639781</v>
      </c>
      <c r="D1828" s="53">
        <v>3.76</v>
      </c>
      <c r="E1828" s="53"/>
      <c r="F1828" s="53">
        <v>0.39</v>
      </c>
      <c r="G1828" s="54"/>
    </row>
    <row r="1829" spans="1:7" x14ac:dyDescent="0.2">
      <c r="A1829" s="54">
        <v>43192</v>
      </c>
      <c r="B1829" s="53">
        <v>799979</v>
      </c>
      <c r="C1829" s="52">
        <v>2.2427798296868686</v>
      </c>
      <c r="D1829" s="53">
        <v>3.5</v>
      </c>
      <c r="E1829" s="53">
        <v>0.32999999999999996</v>
      </c>
      <c r="F1829" s="53">
        <v>0.49</v>
      </c>
      <c r="G1829" s="54"/>
    </row>
    <row r="1830" spans="1:7" x14ac:dyDescent="0.2">
      <c r="A1830" s="54">
        <v>43193</v>
      </c>
      <c r="B1830" s="53">
        <v>2554893</v>
      </c>
      <c r="C1830" s="52">
        <v>3.6386926335753027</v>
      </c>
      <c r="D1830" s="53">
        <v>4.33</v>
      </c>
      <c r="E1830" s="53">
        <v>0.55999999999999994</v>
      </c>
      <c r="F1830" s="53">
        <v>0.75</v>
      </c>
      <c r="G1830" s="54"/>
    </row>
    <row r="1831" spans="1:7" x14ac:dyDescent="0.2">
      <c r="A1831" s="54">
        <v>43193</v>
      </c>
      <c r="B1831" s="53">
        <v>8887246</v>
      </c>
      <c r="D1831" s="53">
        <v>3.41</v>
      </c>
      <c r="E1831" s="53"/>
      <c r="F1831" s="53">
        <v>0.31</v>
      </c>
      <c r="G1831" s="54"/>
    </row>
    <row r="1832" spans="1:7" x14ac:dyDescent="0.2">
      <c r="A1832" s="54">
        <v>43193</v>
      </c>
      <c r="B1832" s="53">
        <v>5246</v>
      </c>
      <c r="C1832" s="52">
        <v>2.2092707300186789</v>
      </c>
      <c r="D1832" s="53">
        <v>3.47</v>
      </c>
      <c r="E1832" s="53">
        <v>0.33999999999999997</v>
      </c>
      <c r="F1832" s="53">
        <v>0.54</v>
      </c>
      <c r="G1832" s="54"/>
    </row>
    <row r="1833" spans="1:7" x14ac:dyDescent="0.2">
      <c r="A1833" s="54">
        <v>43193</v>
      </c>
      <c r="B1833" s="53">
        <v>7765706</v>
      </c>
      <c r="D1833" s="53">
        <v>3.11</v>
      </c>
      <c r="E1833" s="53"/>
      <c r="F1833" s="53">
        <v>0.3</v>
      </c>
      <c r="G1833" s="54"/>
    </row>
    <row r="1834" spans="1:7" x14ac:dyDescent="0.2">
      <c r="A1834" s="54">
        <v>43194</v>
      </c>
      <c r="B1834" s="53">
        <v>8436</v>
      </c>
      <c r="C1834" s="52">
        <v>3.030520075644477</v>
      </c>
      <c r="D1834" s="53">
        <v>3.82</v>
      </c>
      <c r="E1834" s="53">
        <v>0.56999999999999995</v>
      </c>
      <c r="F1834" s="53">
        <v>0.71</v>
      </c>
      <c r="G1834" s="54"/>
    </row>
    <row r="1835" spans="1:7" x14ac:dyDescent="0.2">
      <c r="A1835" s="54">
        <v>43194</v>
      </c>
      <c r="B1835" s="53">
        <v>163</v>
      </c>
      <c r="C1835" s="52">
        <v>3.4619998003740595</v>
      </c>
      <c r="D1835" s="53">
        <v>4.1100000000000003</v>
      </c>
      <c r="E1835" s="53">
        <v>0.67999999999999994</v>
      </c>
      <c r="F1835" s="53">
        <v>0.87</v>
      </c>
      <c r="G1835" s="54"/>
    </row>
    <row r="1836" spans="1:7" x14ac:dyDescent="0.2">
      <c r="A1836" s="54">
        <v>43194</v>
      </c>
      <c r="B1836" s="53">
        <v>7666589</v>
      </c>
      <c r="D1836" s="53">
        <v>3.69</v>
      </c>
      <c r="E1836" s="53"/>
      <c r="F1836" s="53">
        <v>0.38</v>
      </c>
      <c r="G1836" s="54"/>
    </row>
    <row r="1837" spans="1:7" x14ac:dyDescent="0.2">
      <c r="A1837" s="54">
        <v>43195</v>
      </c>
      <c r="B1837" s="53">
        <v>950</v>
      </c>
      <c r="C1837" s="52">
        <v>2.5460697505984693</v>
      </c>
      <c r="D1837" s="53">
        <v>3.36</v>
      </c>
      <c r="E1837" s="53">
        <v>0.31999999999999995</v>
      </c>
      <c r="F1837" s="53">
        <v>0.52</v>
      </c>
      <c r="G1837" s="54"/>
    </row>
    <row r="1838" spans="1:7" x14ac:dyDescent="0.2">
      <c r="A1838" s="54">
        <v>43195</v>
      </c>
      <c r="B1838" s="53">
        <v>6125911</v>
      </c>
      <c r="D1838" s="53">
        <v>3.71</v>
      </c>
      <c r="E1838" s="53"/>
      <c r="F1838" s="53">
        <v>0.4</v>
      </c>
      <c r="G1838" s="54"/>
    </row>
    <row r="1839" spans="1:7" x14ac:dyDescent="0.2">
      <c r="A1839" s="54">
        <v>43195</v>
      </c>
      <c r="B1839" s="53">
        <v>17242</v>
      </c>
      <c r="C1839" s="52">
        <v>2.2886653065272773</v>
      </c>
      <c r="D1839" s="53">
        <v>3.61</v>
      </c>
      <c r="E1839" s="53">
        <v>0.35</v>
      </c>
      <c r="F1839" s="53">
        <v>0.56000000000000005</v>
      </c>
      <c r="G1839" s="54"/>
    </row>
    <row r="1840" spans="1:7" x14ac:dyDescent="0.2">
      <c r="A1840" s="54">
        <v>43195</v>
      </c>
      <c r="B1840" s="53">
        <v>7630465</v>
      </c>
      <c r="D1840" s="53">
        <v>3.84</v>
      </c>
      <c r="E1840" s="53"/>
      <c r="F1840" s="53">
        <v>0.38</v>
      </c>
      <c r="G1840" s="54"/>
    </row>
    <row r="1841" spans="1:7" x14ac:dyDescent="0.2">
      <c r="A1841" s="54">
        <v>43197</v>
      </c>
      <c r="B1841" s="53">
        <v>132</v>
      </c>
      <c r="C1841" s="52">
        <v>4.2949209123754963</v>
      </c>
      <c r="D1841" s="53">
        <v>4.6399999999999997</v>
      </c>
      <c r="E1841" s="53">
        <v>0.83</v>
      </c>
      <c r="F1841" s="53">
        <v>0.94</v>
      </c>
      <c r="G1841" s="54">
        <v>42759</v>
      </c>
    </row>
    <row r="1842" spans="1:7" x14ac:dyDescent="0.2">
      <c r="A1842" s="54">
        <v>43197</v>
      </c>
      <c r="B1842" s="53">
        <v>2358963</v>
      </c>
      <c r="D1842" s="53">
        <v>3.83</v>
      </c>
      <c r="E1842" s="53"/>
      <c r="F1842" s="53">
        <v>0.36</v>
      </c>
      <c r="G1842" s="54"/>
    </row>
    <row r="1843" spans="1:7" x14ac:dyDescent="0.2">
      <c r="A1843" s="54">
        <v>43197</v>
      </c>
      <c r="B1843" s="53">
        <v>7603369</v>
      </c>
      <c r="C1843" s="52">
        <v>4.0484254563479887</v>
      </c>
      <c r="D1843" s="53">
        <v>4.6500000000000004</v>
      </c>
      <c r="E1843" s="53">
        <v>0.44</v>
      </c>
      <c r="F1843" s="53">
        <v>0.59</v>
      </c>
      <c r="G1843" s="54">
        <v>42990</v>
      </c>
    </row>
    <row r="1844" spans="1:7" x14ac:dyDescent="0.2">
      <c r="A1844" s="54">
        <v>43197</v>
      </c>
      <c r="B1844" s="53">
        <v>4649</v>
      </c>
      <c r="C1844" s="52">
        <v>3.2923013559152312</v>
      </c>
      <c r="D1844" s="53">
        <v>3.83</v>
      </c>
      <c r="E1844" s="53">
        <v>0.51</v>
      </c>
      <c r="F1844" s="53">
        <v>0.64</v>
      </c>
      <c r="G1844" s="54">
        <v>42690</v>
      </c>
    </row>
    <row r="1845" spans="1:7" x14ac:dyDescent="0.2">
      <c r="A1845" s="54">
        <v>43197</v>
      </c>
      <c r="B1845" s="53">
        <v>17237</v>
      </c>
      <c r="C1845" s="52">
        <v>3.7233443968659397</v>
      </c>
      <c r="D1845" s="53">
        <v>4.01</v>
      </c>
      <c r="E1845" s="53">
        <v>0.69</v>
      </c>
      <c r="F1845" s="53">
        <v>0.89</v>
      </c>
      <c r="G1845" s="54"/>
    </row>
    <row r="1846" spans="1:7" x14ac:dyDescent="0.2">
      <c r="A1846" s="54">
        <v>43197</v>
      </c>
      <c r="B1846" s="53">
        <v>142671</v>
      </c>
      <c r="C1846" s="52">
        <v>3.6086240716759024</v>
      </c>
      <c r="D1846" s="53">
        <v>4.33</v>
      </c>
      <c r="E1846" s="53">
        <v>0.84</v>
      </c>
      <c r="F1846" s="53">
        <v>0.92</v>
      </c>
      <c r="G1846" s="54">
        <v>42754</v>
      </c>
    </row>
    <row r="1847" spans="1:7" x14ac:dyDescent="0.2">
      <c r="A1847" s="54">
        <v>43197</v>
      </c>
      <c r="B1847" s="53">
        <v>6325</v>
      </c>
      <c r="C1847" s="52">
        <v>3.8922307972956385</v>
      </c>
      <c r="D1847" s="53">
        <v>4.4800000000000004</v>
      </c>
      <c r="E1847" s="53">
        <v>0.61</v>
      </c>
      <c r="F1847" s="53">
        <v>0.8</v>
      </c>
      <c r="G1847" s="54">
        <v>42810</v>
      </c>
    </row>
    <row r="1848" spans="1:7" x14ac:dyDescent="0.2">
      <c r="A1848" s="54">
        <v>43197</v>
      </c>
      <c r="B1848" s="53">
        <v>716</v>
      </c>
      <c r="C1848" s="52">
        <v>3.7170490049641427</v>
      </c>
      <c r="D1848" s="53">
        <v>4.37</v>
      </c>
      <c r="E1848" s="53">
        <v>0.59</v>
      </c>
      <c r="F1848" s="53">
        <v>0.77</v>
      </c>
      <c r="G1848" s="54"/>
    </row>
    <row r="1849" spans="1:7" x14ac:dyDescent="0.2">
      <c r="A1849" s="54">
        <v>43200</v>
      </c>
      <c r="B1849" s="53">
        <v>81617</v>
      </c>
      <c r="C1849" s="52">
        <v>2.1529748280332113</v>
      </c>
      <c r="D1849" s="53">
        <v>3.5</v>
      </c>
      <c r="E1849" s="53">
        <v>0.31999999999999995</v>
      </c>
      <c r="F1849" s="53">
        <v>0.48</v>
      </c>
      <c r="G1849" s="54"/>
    </row>
    <row r="1850" spans="1:7" x14ac:dyDescent="0.2">
      <c r="A1850" s="54">
        <v>43200</v>
      </c>
      <c r="B1850" s="53">
        <v>4392039</v>
      </c>
      <c r="D1850" s="53">
        <v>3.64</v>
      </c>
      <c r="E1850" s="53"/>
      <c r="F1850" s="53">
        <v>0.39</v>
      </c>
      <c r="G1850" s="54"/>
    </row>
    <row r="1851" spans="1:7" x14ac:dyDescent="0.2">
      <c r="A1851" s="54">
        <v>43200</v>
      </c>
      <c r="B1851" s="53">
        <v>773201</v>
      </c>
      <c r="C1851" s="52">
        <v>2.5520228326625523</v>
      </c>
      <c r="D1851" s="53">
        <v>3.77</v>
      </c>
      <c r="E1851" s="53">
        <v>0.31999999999999995</v>
      </c>
      <c r="F1851" s="53">
        <v>0.53</v>
      </c>
      <c r="G1851" s="54"/>
    </row>
    <row r="1852" spans="1:7" x14ac:dyDescent="0.2">
      <c r="A1852" s="54">
        <v>43201</v>
      </c>
      <c r="B1852" s="53">
        <v>2718455</v>
      </c>
      <c r="C1852" s="52">
        <v>2.5660460603123703</v>
      </c>
      <c r="D1852" s="53">
        <v>3.42</v>
      </c>
      <c r="E1852" s="53">
        <v>0.31999999999999995</v>
      </c>
      <c r="F1852" s="53">
        <v>0.53</v>
      </c>
      <c r="G1852" s="54"/>
    </row>
    <row r="1853" spans="1:7" x14ac:dyDescent="0.2">
      <c r="A1853" s="54">
        <v>43202</v>
      </c>
      <c r="B1853" s="53">
        <v>39430</v>
      </c>
      <c r="C1853" s="52">
        <v>3.4224958970236328</v>
      </c>
      <c r="D1853" s="53">
        <v>3.68</v>
      </c>
      <c r="E1853" s="53">
        <v>0.73</v>
      </c>
      <c r="F1853" s="53">
        <v>0.82</v>
      </c>
      <c r="G1853" s="54">
        <v>42753</v>
      </c>
    </row>
    <row r="1854" spans="1:7" x14ac:dyDescent="0.2">
      <c r="A1854" s="54">
        <v>43202</v>
      </c>
      <c r="B1854" s="53">
        <v>734581</v>
      </c>
      <c r="C1854" s="52">
        <v>3.0233779429346135</v>
      </c>
      <c r="D1854" s="53">
        <v>3.68</v>
      </c>
      <c r="E1854" s="53">
        <v>0.26999999999999996</v>
      </c>
      <c r="F1854" s="53">
        <v>0.45</v>
      </c>
      <c r="G1854" s="54">
        <v>42687</v>
      </c>
    </row>
    <row r="1855" spans="1:7" x14ac:dyDescent="0.2">
      <c r="A1855" s="54">
        <v>43203</v>
      </c>
      <c r="B1855" s="53">
        <v>5377</v>
      </c>
      <c r="C1855" s="52">
        <v>3.3615512005266868</v>
      </c>
      <c r="D1855" s="53">
        <v>3.71</v>
      </c>
      <c r="E1855" s="53">
        <v>0.53</v>
      </c>
      <c r="F1855" s="53">
        <v>0.69</v>
      </c>
      <c r="G1855" s="54">
        <v>42822</v>
      </c>
    </row>
    <row r="1856" spans="1:7" x14ac:dyDescent="0.2">
      <c r="A1856" s="54">
        <v>43203</v>
      </c>
      <c r="B1856" s="53">
        <v>179</v>
      </c>
      <c r="C1856" s="52">
        <v>3.068598035739353</v>
      </c>
      <c r="D1856" s="53">
        <v>3.87</v>
      </c>
      <c r="E1856" s="53">
        <v>0.56999999999999995</v>
      </c>
      <c r="F1856" s="53">
        <v>0.76</v>
      </c>
      <c r="G1856" s="54"/>
    </row>
    <row r="1857" spans="1:7" x14ac:dyDescent="0.2">
      <c r="A1857" s="54">
        <v>43203</v>
      </c>
      <c r="B1857" s="53">
        <v>6925791</v>
      </c>
      <c r="C1857" s="52">
        <v>3.4864220354257323</v>
      </c>
      <c r="D1857" s="53">
        <v>3.91</v>
      </c>
      <c r="E1857" s="53">
        <v>0.56999999999999995</v>
      </c>
      <c r="F1857" s="53">
        <v>0.73</v>
      </c>
      <c r="G1857" s="54">
        <v>42885</v>
      </c>
    </row>
    <row r="1858" spans="1:7" x14ac:dyDescent="0.2">
      <c r="A1858" s="54">
        <v>43204</v>
      </c>
      <c r="B1858" s="53">
        <v>2700</v>
      </c>
      <c r="C1858" s="52">
        <v>3.5749201440431682</v>
      </c>
      <c r="D1858" s="53">
        <v>3.81</v>
      </c>
      <c r="E1858" s="53">
        <v>0.51</v>
      </c>
      <c r="F1858" s="53">
        <v>0.7</v>
      </c>
      <c r="G1858" s="54"/>
    </row>
    <row r="1859" spans="1:7" x14ac:dyDescent="0.2">
      <c r="A1859" s="54">
        <v>43204</v>
      </c>
      <c r="B1859" s="53">
        <v>756</v>
      </c>
      <c r="C1859" s="52">
        <v>2.9864041569404924</v>
      </c>
      <c r="D1859" s="53">
        <v>3.53</v>
      </c>
      <c r="E1859" s="53">
        <v>0.32999999999999996</v>
      </c>
      <c r="F1859" s="53">
        <v>0.53</v>
      </c>
      <c r="G1859" s="54"/>
    </row>
    <row r="1860" spans="1:7" x14ac:dyDescent="0.2">
      <c r="A1860" s="54">
        <v>43205</v>
      </c>
      <c r="B1860" s="53">
        <v>166549</v>
      </c>
      <c r="D1860" s="53">
        <v>3.23</v>
      </c>
      <c r="E1860" s="53"/>
      <c r="F1860" s="53">
        <v>0.3</v>
      </c>
      <c r="G1860" s="54"/>
    </row>
    <row r="1861" spans="1:7" x14ac:dyDescent="0.2">
      <c r="A1861" s="54">
        <v>43205</v>
      </c>
      <c r="B1861" s="53">
        <v>2021437</v>
      </c>
      <c r="C1861" s="52">
        <v>2.5564165125437257</v>
      </c>
      <c r="D1861" s="53">
        <v>3.77</v>
      </c>
      <c r="E1861" s="53">
        <v>0.30999999999999994</v>
      </c>
      <c r="F1861" s="53">
        <v>0.51</v>
      </c>
      <c r="G1861" s="54"/>
    </row>
    <row r="1862" spans="1:7" x14ac:dyDescent="0.2">
      <c r="A1862" s="54">
        <v>43205</v>
      </c>
      <c r="B1862" s="53">
        <v>948</v>
      </c>
      <c r="C1862" s="52">
        <v>2.1453180225227011</v>
      </c>
      <c r="D1862" s="53">
        <v>3.38</v>
      </c>
      <c r="E1862" s="53">
        <v>0.35</v>
      </c>
      <c r="F1862" s="53">
        <v>0.54</v>
      </c>
      <c r="G1862" s="54"/>
    </row>
    <row r="1863" spans="1:7" x14ac:dyDescent="0.2">
      <c r="A1863" s="54">
        <v>43205</v>
      </c>
      <c r="B1863" s="53">
        <v>8682588</v>
      </c>
      <c r="D1863" s="53">
        <v>3.41</v>
      </c>
      <c r="E1863" s="53"/>
      <c r="F1863" s="53">
        <v>0.36</v>
      </c>
      <c r="G1863" s="54"/>
    </row>
    <row r="1864" spans="1:7" x14ac:dyDescent="0.2">
      <c r="A1864" s="54">
        <v>43205</v>
      </c>
      <c r="B1864" s="53">
        <v>2770678</v>
      </c>
      <c r="C1864" s="52">
        <v>2.189774570337347</v>
      </c>
      <c r="D1864" s="53">
        <v>3.84</v>
      </c>
      <c r="E1864" s="53">
        <v>0.33999999999999997</v>
      </c>
      <c r="F1864" s="53">
        <v>0.52</v>
      </c>
      <c r="G1864" s="54"/>
    </row>
    <row r="1865" spans="1:7" x14ac:dyDescent="0.2">
      <c r="A1865" s="54">
        <v>43205</v>
      </c>
      <c r="B1865" s="53">
        <v>6066308</v>
      </c>
      <c r="D1865" s="53">
        <v>3.34</v>
      </c>
      <c r="E1865" s="53"/>
      <c r="F1865" s="53">
        <v>0.3</v>
      </c>
      <c r="G1865" s="54"/>
    </row>
    <row r="1866" spans="1:7" x14ac:dyDescent="0.2">
      <c r="A1866" s="54">
        <v>43205</v>
      </c>
      <c r="B1866" s="53">
        <v>106692</v>
      </c>
      <c r="C1866" s="52">
        <v>2.5491998239928875</v>
      </c>
      <c r="D1866" s="53">
        <v>3.46</v>
      </c>
      <c r="E1866" s="53">
        <v>0.33999999999999997</v>
      </c>
      <c r="F1866" s="53">
        <v>0.55000000000000004</v>
      </c>
      <c r="G1866" s="54"/>
    </row>
    <row r="1867" spans="1:7" x14ac:dyDescent="0.2">
      <c r="A1867" s="54">
        <v>43205</v>
      </c>
      <c r="B1867" s="53">
        <v>5881072</v>
      </c>
      <c r="D1867" s="53">
        <v>3.82</v>
      </c>
      <c r="E1867" s="53"/>
      <c r="F1867" s="53">
        <v>0.4</v>
      </c>
      <c r="G1867" s="54"/>
    </row>
    <row r="1868" spans="1:7" x14ac:dyDescent="0.2">
      <c r="A1868" s="54">
        <v>43205</v>
      </c>
      <c r="B1868" s="53">
        <v>47495</v>
      </c>
      <c r="C1868" s="52">
        <v>2.3054092073098054</v>
      </c>
      <c r="D1868" s="53">
        <v>3.51</v>
      </c>
      <c r="E1868" s="53">
        <v>0.52999999999999992</v>
      </c>
      <c r="F1868" s="53">
        <v>0.63</v>
      </c>
      <c r="G1868" s="54"/>
    </row>
    <row r="1869" spans="1:7" x14ac:dyDescent="0.2">
      <c r="A1869" s="54">
        <v>43207</v>
      </c>
      <c r="B1869" s="53">
        <v>8776085</v>
      </c>
      <c r="D1869" s="53">
        <v>3.72</v>
      </c>
      <c r="E1869" s="53"/>
      <c r="F1869" s="53">
        <v>0.4</v>
      </c>
      <c r="G1869" s="54"/>
    </row>
    <row r="1870" spans="1:7" x14ac:dyDescent="0.2">
      <c r="A1870" s="54">
        <v>43207</v>
      </c>
      <c r="B1870" s="53">
        <v>508249</v>
      </c>
      <c r="C1870" s="52">
        <v>3.5339946282665577</v>
      </c>
      <c r="D1870" s="53">
        <v>4.1100000000000003</v>
      </c>
      <c r="E1870" s="53">
        <v>0.54999999999999993</v>
      </c>
      <c r="F1870" s="53">
        <v>0.73</v>
      </c>
      <c r="G1870" s="54"/>
    </row>
    <row r="1871" spans="1:7" x14ac:dyDescent="0.2">
      <c r="A1871" s="54">
        <v>43207</v>
      </c>
      <c r="B1871" s="53">
        <v>1947911</v>
      </c>
      <c r="C1871" s="52">
        <v>2.2483861309400761</v>
      </c>
      <c r="D1871" s="53">
        <v>3.57</v>
      </c>
      <c r="E1871" s="53">
        <v>0.31999999999999995</v>
      </c>
      <c r="F1871" s="53">
        <v>0.5</v>
      </c>
      <c r="G1871" s="54"/>
    </row>
    <row r="1872" spans="1:7" x14ac:dyDescent="0.2">
      <c r="A1872" s="54">
        <v>43207</v>
      </c>
      <c r="B1872" s="53">
        <v>7229134</v>
      </c>
      <c r="C1872" s="52">
        <v>3.5355394770171813</v>
      </c>
      <c r="D1872" s="53">
        <v>3.79</v>
      </c>
      <c r="E1872" s="53">
        <v>0.69</v>
      </c>
      <c r="F1872" s="53">
        <v>0.82</v>
      </c>
      <c r="G1872" s="54">
        <v>42798</v>
      </c>
    </row>
    <row r="1873" spans="1:7" x14ac:dyDescent="0.2">
      <c r="A1873" s="54">
        <v>43207</v>
      </c>
      <c r="B1873" s="53">
        <v>3896804</v>
      </c>
      <c r="C1873" s="52">
        <v>2.5992827740335773</v>
      </c>
      <c r="D1873" s="53">
        <v>3.58</v>
      </c>
      <c r="E1873" s="53">
        <v>0.69</v>
      </c>
      <c r="F1873" s="53">
        <v>0.89</v>
      </c>
      <c r="G1873" s="54"/>
    </row>
    <row r="1874" spans="1:7" x14ac:dyDescent="0.2">
      <c r="A1874" s="54">
        <v>43207</v>
      </c>
      <c r="B1874" s="53">
        <v>6141420</v>
      </c>
      <c r="D1874" s="53">
        <v>3.39</v>
      </c>
      <c r="E1874" s="53"/>
      <c r="F1874" s="53">
        <v>0.3</v>
      </c>
      <c r="G1874" s="54"/>
    </row>
    <row r="1875" spans="1:7" x14ac:dyDescent="0.2">
      <c r="A1875" s="54">
        <v>43207</v>
      </c>
      <c r="B1875" s="53">
        <v>4648</v>
      </c>
      <c r="C1875" s="52">
        <v>3.180190977650696</v>
      </c>
      <c r="D1875" s="53">
        <v>4.3099999999999996</v>
      </c>
      <c r="E1875" s="53">
        <v>0.57999999999999996</v>
      </c>
      <c r="F1875" s="53">
        <v>0.77</v>
      </c>
      <c r="G1875" s="54"/>
    </row>
    <row r="1876" spans="1:7" x14ac:dyDescent="0.2">
      <c r="A1876" s="54">
        <v>43207</v>
      </c>
      <c r="B1876" s="53">
        <v>8901607</v>
      </c>
      <c r="D1876" s="53">
        <v>3.7</v>
      </c>
      <c r="E1876" s="53"/>
      <c r="F1876" s="53">
        <v>0.37</v>
      </c>
      <c r="G1876" s="54"/>
    </row>
    <row r="1877" spans="1:7" x14ac:dyDescent="0.2">
      <c r="A1877" s="54">
        <v>43208</v>
      </c>
      <c r="B1877" s="53">
        <v>661748</v>
      </c>
      <c r="C1877" s="52">
        <v>2.7335252801626</v>
      </c>
      <c r="D1877" s="53">
        <v>3.84</v>
      </c>
      <c r="E1877" s="53">
        <v>0.54999999999999993</v>
      </c>
      <c r="F1877" s="53">
        <v>0.73</v>
      </c>
      <c r="G1877" s="54"/>
    </row>
    <row r="1878" spans="1:7" x14ac:dyDescent="0.2">
      <c r="A1878" s="54">
        <v>43214</v>
      </c>
      <c r="B1878" s="53">
        <v>1588784</v>
      </c>
      <c r="C1878" s="52">
        <v>3.4116309978396422</v>
      </c>
      <c r="D1878" s="53">
        <v>3.54</v>
      </c>
      <c r="E1878" s="53">
        <v>0.84</v>
      </c>
      <c r="F1878" s="53">
        <v>0.94</v>
      </c>
      <c r="G1878" s="54">
        <v>42700</v>
      </c>
    </row>
    <row r="1879" spans="1:7" x14ac:dyDescent="0.2">
      <c r="A1879" s="54">
        <v>43214</v>
      </c>
      <c r="B1879" s="53">
        <v>5712647</v>
      </c>
      <c r="D1879" s="53">
        <v>3.89</v>
      </c>
      <c r="E1879" s="53"/>
      <c r="F1879" s="53">
        <v>0.37</v>
      </c>
      <c r="G1879" s="54"/>
    </row>
    <row r="1880" spans="1:7" x14ac:dyDescent="0.2">
      <c r="A1880" s="54">
        <v>43214</v>
      </c>
      <c r="B1880" s="53">
        <v>912</v>
      </c>
      <c r="C1880" s="52">
        <v>3.4461182438646167</v>
      </c>
      <c r="D1880" s="53">
        <v>3.79</v>
      </c>
      <c r="E1880" s="53">
        <v>0.54999999999999993</v>
      </c>
      <c r="F1880" s="53">
        <v>0.72</v>
      </c>
      <c r="G1880" s="54"/>
    </row>
    <row r="1881" spans="1:7" x14ac:dyDescent="0.2">
      <c r="A1881" s="54">
        <v>43215</v>
      </c>
      <c r="B1881" s="53">
        <v>5649142</v>
      </c>
      <c r="D1881" s="53">
        <v>3.43</v>
      </c>
      <c r="E1881" s="53"/>
      <c r="F1881" s="53">
        <v>0.35</v>
      </c>
      <c r="G1881" s="54"/>
    </row>
    <row r="1882" spans="1:7" x14ac:dyDescent="0.2">
      <c r="A1882" s="54">
        <v>43215</v>
      </c>
      <c r="B1882" s="53">
        <v>6432007</v>
      </c>
      <c r="C1882" s="52">
        <v>2.9853758120181455</v>
      </c>
      <c r="D1882" s="53">
        <v>3.66</v>
      </c>
      <c r="E1882" s="53">
        <v>0.51</v>
      </c>
      <c r="F1882" s="53">
        <v>0.7</v>
      </c>
      <c r="G1882" s="54"/>
    </row>
    <row r="1883" spans="1:7" x14ac:dyDescent="0.2">
      <c r="A1883" s="54">
        <v>43215</v>
      </c>
      <c r="B1883" s="53">
        <v>2993508</v>
      </c>
      <c r="D1883" s="53">
        <v>3.85</v>
      </c>
      <c r="E1883" s="53"/>
      <c r="F1883" s="53">
        <v>0.4</v>
      </c>
      <c r="G1883" s="54"/>
    </row>
    <row r="1884" spans="1:7" x14ac:dyDescent="0.2">
      <c r="A1884" s="54">
        <v>43216</v>
      </c>
      <c r="B1884" s="53">
        <v>2937</v>
      </c>
      <c r="C1884" s="52">
        <v>3.659411739316472</v>
      </c>
      <c r="D1884" s="53">
        <v>4.13</v>
      </c>
      <c r="E1884" s="53">
        <v>0.56999999999999995</v>
      </c>
      <c r="F1884" s="53">
        <v>0.74</v>
      </c>
      <c r="G1884" s="54">
        <v>42797</v>
      </c>
    </row>
    <row r="1885" spans="1:7" x14ac:dyDescent="0.2">
      <c r="A1885" s="54">
        <v>43216</v>
      </c>
      <c r="B1885" s="53">
        <v>8912202</v>
      </c>
      <c r="D1885" s="53">
        <v>3.5</v>
      </c>
      <c r="E1885" s="53"/>
      <c r="F1885" s="53">
        <v>0.36</v>
      </c>
      <c r="G1885" s="54"/>
    </row>
    <row r="1886" spans="1:7" x14ac:dyDescent="0.2">
      <c r="A1886" s="54">
        <v>43216</v>
      </c>
      <c r="B1886" s="53">
        <v>3838565</v>
      </c>
      <c r="D1886" s="53">
        <v>4.33</v>
      </c>
      <c r="E1886" s="53"/>
      <c r="F1886" s="53">
        <v>0.41</v>
      </c>
      <c r="G1886" s="54"/>
    </row>
    <row r="1887" spans="1:7" x14ac:dyDescent="0.2">
      <c r="A1887" s="54">
        <v>43216</v>
      </c>
      <c r="B1887" s="53">
        <v>11218</v>
      </c>
      <c r="C1887" s="52">
        <v>4.262942695794651</v>
      </c>
      <c r="D1887" s="53">
        <v>4.29</v>
      </c>
      <c r="E1887" s="53">
        <v>0.90999999999999992</v>
      </c>
      <c r="F1887" s="53">
        <v>0.96</v>
      </c>
      <c r="G1887" s="54">
        <v>42901</v>
      </c>
    </row>
    <row r="1888" spans="1:7" x14ac:dyDescent="0.2">
      <c r="A1888" s="54">
        <v>43216</v>
      </c>
      <c r="B1888" s="53">
        <v>8532599</v>
      </c>
      <c r="D1888" s="53">
        <v>3.81</v>
      </c>
      <c r="E1888" s="53"/>
      <c r="F1888" s="53">
        <v>0.4</v>
      </c>
      <c r="G1888" s="54"/>
    </row>
    <row r="1889" spans="1:7" x14ac:dyDescent="0.2">
      <c r="A1889" s="54">
        <v>43217</v>
      </c>
      <c r="B1889" s="53">
        <v>2339580</v>
      </c>
      <c r="C1889" s="52">
        <v>1.8727483343621276</v>
      </c>
      <c r="D1889" s="53">
        <v>3.09</v>
      </c>
      <c r="E1889" s="53">
        <v>0.32999999999999996</v>
      </c>
      <c r="F1889" s="53">
        <v>0.53</v>
      </c>
      <c r="G1889" s="54"/>
    </row>
    <row r="1890" spans="1:7" x14ac:dyDescent="0.2">
      <c r="A1890" s="54">
        <v>43217</v>
      </c>
      <c r="B1890" s="53">
        <v>6676856</v>
      </c>
      <c r="C1890" s="52">
        <v>3.2848329956503903</v>
      </c>
      <c r="D1890" s="53">
        <v>3.97</v>
      </c>
      <c r="E1890" s="53">
        <v>0.42</v>
      </c>
      <c r="F1890" s="53">
        <v>0.61</v>
      </c>
      <c r="G1890" s="54">
        <v>42756</v>
      </c>
    </row>
    <row r="1891" spans="1:7" x14ac:dyDescent="0.2">
      <c r="A1891" s="54">
        <v>43217</v>
      </c>
      <c r="B1891" s="53">
        <v>8479387</v>
      </c>
      <c r="D1891" s="53">
        <v>3.83</v>
      </c>
      <c r="E1891" s="53"/>
      <c r="F1891" s="53">
        <v>0.38</v>
      </c>
      <c r="G1891" s="54"/>
    </row>
    <row r="1892" spans="1:7" x14ac:dyDescent="0.2">
      <c r="A1892" s="54">
        <v>43218</v>
      </c>
      <c r="B1892" s="53">
        <v>1092</v>
      </c>
      <c r="D1892" s="53">
        <v>3.79</v>
      </c>
      <c r="E1892" s="53"/>
      <c r="F1892" s="53">
        <v>0.32</v>
      </c>
      <c r="G1892" s="54"/>
    </row>
    <row r="1893" spans="1:7" x14ac:dyDescent="0.2">
      <c r="A1893" s="54">
        <v>43218</v>
      </c>
      <c r="B1893" s="53">
        <v>8589</v>
      </c>
      <c r="C1893" s="52">
        <v>2.2373269321134921</v>
      </c>
      <c r="D1893" s="53">
        <v>3.2</v>
      </c>
      <c r="E1893" s="53">
        <v>0.33999999999999997</v>
      </c>
      <c r="F1893" s="53">
        <v>0.52</v>
      </c>
      <c r="G1893" s="54"/>
    </row>
    <row r="1894" spans="1:7" x14ac:dyDescent="0.2">
      <c r="A1894" s="54">
        <v>43218</v>
      </c>
      <c r="B1894" s="53">
        <v>495364</v>
      </c>
      <c r="C1894" s="52">
        <v>3.3783621230597753</v>
      </c>
      <c r="D1894" s="53">
        <v>4.3899999999999997</v>
      </c>
      <c r="E1894" s="53">
        <v>0.49999999999999989</v>
      </c>
      <c r="F1894" s="53">
        <v>0.65</v>
      </c>
      <c r="G1894" s="54">
        <v>42731</v>
      </c>
    </row>
    <row r="1895" spans="1:7" x14ac:dyDescent="0.2">
      <c r="A1895" s="54">
        <v>43218</v>
      </c>
      <c r="B1895" s="53">
        <v>8802820</v>
      </c>
      <c r="D1895" s="53">
        <v>3.89</v>
      </c>
      <c r="E1895" s="53"/>
      <c r="F1895" s="53">
        <v>0.36</v>
      </c>
      <c r="G1895" s="54"/>
    </row>
    <row r="1896" spans="1:7" x14ac:dyDescent="0.2">
      <c r="A1896" s="54">
        <v>43218</v>
      </c>
      <c r="B1896" s="53">
        <v>293357</v>
      </c>
      <c r="C1896" s="52">
        <v>2.5542240595503083</v>
      </c>
      <c r="D1896" s="53">
        <v>3.71</v>
      </c>
      <c r="E1896" s="53">
        <v>0.32999999999999996</v>
      </c>
      <c r="F1896" s="53">
        <v>0.5</v>
      </c>
      <c r="G1896" s="54"/>
    </row>
    <row r="1897" spans="1:7" x14ac:dyDescent="0.2">
      <c r="A1897" s="54">
        <v>43219</v>
      </c>
      <c r="B1897" s="53">
        <v>6539386</v>
      </c>
      <c r="D1897" s="53">
        <v>3.79</v>
      </c>
      <c r="E1897" s="53"/>
      <c r="F1897" s="53">
        <v>0.38</v>
      </c>
      <c r="G1897" s="54"/>
    </row>
    <row r="1898" spans="1:7" x14ac:dyDescent="0.2">
      <c r="A1898" s="54">
        <v>43219</v>
      </c>
      <c r="B1898" s="53">
        <v>49805</v>
      </c>
      <c r="C1898" s="52">
        <v>2.1531602395477858</v>
      </c>
      <c r="D1898" s="53">
        <v>3.39</v>
      </c>
      <c r="E1898" s="53">
        <v>0.33999999999999997</v>
      </c>
      <c r="F1898" s="53">
        <v>0.55000000000000004</v>
      </c>
      <c r="G1898" s="54"/>
    </row>
    <row r="1899" spans="1:7" x14ac:dyDescent="0.2">
      <c r="A1899" s="54">
        <v>43219</v>
      </c>
      <c r="B1899" s="53">
        <v>17263</v>
      </c>
      <c r="C1899" s="52">
        <v>2.8294871623732889</v>
      </c>
      <c r="D1899" s="53">
        <v>3.93</v>
      </c>
      <c r="E1899" s="53">
        <v>0.66999999999999993</v>
      </c>
      <c r="F1899" s="53">
        <v>0.78</v>
      </c>
      <c r="G1899" s="54"/>
    </row>
    <row r="1900" spans="1:7" x14ac:dyDescent="0.2">
      <c r="A1900" s="54">
        <v>43219</v>
      </c>
      <c r="B1900" s="53">
        <v>8240400</v>
      </c>
      <c r="D1900" s="53">
        <v>3.42</v>
      </c>
      <c r="E1900" s="53"/>
      <c r="F1900" s="53">
        <v>0.4</v>
      </c>
      <c r="G1900" s="54"/>
    </row>
    <row r="1901" spans="1:7" x14ac:dyDescent="0.2">
      <c r="A1901" s="54">
        <v>43219</v>
      </c>
      <c r="B1901" s="53">
        <v>6333646</v>
      </c>
      <c r="C1901" s="52">
        <v>2.5480423111202986</v>
      </c>
      <c r="D1901" s="53">
        <v>3.42</v>
      </c>
      <c r="E1901" s="53">
        <v>0.35</v>
      </c>
      <c r="F1901" s="53">
        <v>0.55000000000000004</v>
      </c>
      <c r="G1901" s="54"/>
    </row>
    <row r="1902" spans="1:7" x14ac:dyDescent="0.2">
      <c r="A1902" s="54">
        <v>43219</v>
      </c>
      <c r="B1902" s="53">
        <v>4111315</v>
      </c>
      <c r="D1902" s="53">
        <v>4.0599999999999996</v>
      </c>
      <c r="E1902" s="53"/>
      <c r="F1902" s="53">
        <v>0.4</v>
      </c>
      <c r="G1902" s="54"/>
    </row>
    <row r="1903" spans="1:7" x14ac:dyDescent="0.2">
      <c r="A1903" s="54">
        <v>43219</v>
      </c>
      <c r="B1903" s="53">
        <v>419002</v>
      </c>
      <c r="C1903" s="52">
        <v>2.1600413418155875</v>
      </c>
      <c r="D1903" s="53">
        <v>3.17</v>
      </c>
      <c r="E1903" s="53">
        <v>0.32999999999999996</v>
      </c>
      <c r="F1903" s="53">
        <v>0.53</v>
      </c>
      <c r="G1903" s="54"/>
    </row>
    <row r="1904" spans="1:7" x14ac:dyDescent="0.2">
      <c r="A1904" s="54">
        <v>43219</v>
      </c>
      <c r="B1904" s="53">
        <v>163519</v>
      </c>
      <c r="C1904" s="52">
        <v>2.758287343911956</v>
      </c>
      <c r="D1904" s="53">
        <v>3.59</v>
      </c>
      <c r="E1904" s="53">
        <v>0.52999999999999992</v>
      </c>
      <c r="F1904" s="53">
        <v>0.67</v>
      </c>
      <c r="G1904" s="54"/>
    </row>
    <row r="1905" spans="1:7" x14ac:dyDescent="0.2">
      <c r="A1905" s="54">
        <v>43220</v>
      </c>
      <c r="B1905" s="53">
        <v>864480</v>
      </c>
      <c r="D1905" s="53">
        <v>3.97</v>
      </c>
      <c r="E1905" s="53"/>
      <c r="F1905" s="53">
        <v>0.38</v>
      </c>
      <c r="G1905" s="54"/>
    </row>
    <row r="1906" spans="1:7" x14ac:dyDescent="0.2">
      <c r="A1906" s="54">
        <v>43220</v>
      </c>
      <c r="B1906" s="53">
        <v>163407</v>
      </c>
      <c r="C1906" s="52">
        <v>2.202949047203246</v>
      </c>
      <c r="D1906" s="53">
        <v>3.11</v>
      </c>
      <c r="E1906" s="53">
        <v>0.32999999999999996</v>
      </c>
      <c r="F1906" s="53">
        <v>0.53</v>
      </c>
      <c r="G1906" s="54"/>
    </row>
    <row r="1907" spans="1:7" x14ac:dyDescent="0.2">
      <c r="A1907" s="54">
        <v>43220</v>
      </c>
      <c r="B1907" s="53">
        <v>2351785</v>
      </c>
      <c r="D1907" s="53">
        <v>3.82</v>
      </c>
      <c r="E1907" s="53"/>
      <c r="F1907" s="53">
        <v>0.37</v>
      </c>
      <c r="G1907" s="54"/>
    </row>
    <row r="1908" spans="1:7" x14ac:dyDescent="0.2">
      <c r="A1908" s="54">
        <v>43220</v>
      </c>
      <c r="B1908" s="53">
        <v>4863</v>
      </c>
      <c r="C1908" s="52">
        <v>2.3567682284201923</v>
      </c>
      <c r="D1908" s="53">
        <v>3.43</v>
      </c>
      <c r="E1908" s="53">
        <v>0.57999999999999996</v>
      </c>
      <c r="F1908" s="53">
        <v>0.74</v>
      </c>
      <c r="G1908" s="54"/>
    </row>
    <row r="1909" spans="1:7" x14ac:dyDescent="0.2">
      <c r="A1909" s="54">
        <v>43220</v>
      </c>
      <c r="B1909" s="53">
        <v>3465820</v>
      </c>
      <c r="C1909" s="52">
        <v>2.4519612049035753</v>
      </c>
      <c r="D1909" s="53">
        <v>3.85</v>
      </c>
      <c r="E1909" s="53">
        <v>0.67999999999999994</v>
      </c>
      <c r="F1909" s="53">
        <v>0.87</v>
      </c>
      <c r="G1909" s="54"/>
    </row>
    <row r="1910" spans="1:7" x14ac:dyDescent="0.2">
      <c r="A1910" s="54">
        <v>43221</v>
      </c>
      <c r="B1910" s="53">
        <v>2601</v>
      </c>
      <c r="C1910" s="52">
        <v>2.8955912835113033</v>
      </c>
      <c r="D1910" s="53">
        <v>3.22</v>
      </c>
      <c r="E1910" s="53">
        <v>0.65999999999999992</v>
      </c>
      <c r="F1910" s="53">
        <v>0.79</v>
      </c>
      <c r="G1910" s="54"/>
    </row>
    <row r="1911" spans="1:7" x14ac:dyDescent="0.2">
      <c r="A1911" s="54">
        <v>43221</v>
      </c>
      <c r="B1911" s="53">
        <v>8302934</v>
      </c>
      <c r="D1911" s="53">
        <v>4.03</v>
      </c>
      <c r="E1911" s="53"/>
      <c r="F1911" s="53">
        <v>0.39</v>
      </c>
      <c r="G1911" s="54"/>
    </row>
    <row r="1912" spans="1:7" x14ac:dyDescent="0.2">
      <c r="A1912" s="54">
        <v>43222</v>
      </c>
      <c r="B1912" s="53">
        <v>6523956</v>
      </c>
      <c r="C1912" s="52">
        <v>2.5920100504903987</v>
      </c>
      <c r="D1912" s="53">
        <v>3.62</v>
      </c>
      <c r="E1912" s="53">
        <v>0.37</v>
      </c>
      <c r="F1912" s="53">
        <v>0.56999999999999995</v>
      </c>
      <c r="G1912" s="54"/>
    </row>
    <row r="1913" spans="1:7" x14ac:dyDescent="0.2">
      <c r="A1913" s="54">
        <v>43222</v>
      </c>
      <c r="B1913" s="53">
        <v>6184495</v>
      </c>
      <c r="C1913" s="52">
        <v>3.2357726930844715</v>
      </c>
      <c r="D1913" s="53">
        <v>3.99</v>
      </c>
      <c r="E1913" s="53">
        <v>0.38</v>
      </c>
      <c r="F1913" s="53">
        <v>0.56999999999999995</v>
      </c>
      <c r="G1913" s="54">
        <v>42751</v>
      </c>
    </row>
    <row r="1914" spans="1:7" x14ac:dyDescent="0.2">
      <c r="A1914" s="54">
        <v>43223</v>
      </c>
      <c r="B1914" s="53">
        <v>4388160</v>
      </c>
      <c r="C1914" s="52">
        <v>2.6556755270593166</v>
      </c>
      <c r="D1914" s="53">
        <v>3.63</v>
      </c>
      <c r="E1914" s="53">
        <v>0.33999999999999997</v>
      </c>
      <c r="F1914" s="53">
        <v>0.54</v>
      </c>
      <c r="G1914" s="54"/>
    </row>
    <row r="1915" spans="1:7" x14ac:dyDescent="0.2">
      <c r="A1915" s="54">
        <v>43224</v>
      </c>
      <c r="B1915" s="53">
        <v>1030945</v>
      </c>
      <c r="C1915" s="52">
        <v>2.9708112293356987</v>
      </c>
      <c r="D1915" s="53">
        <v>3.8</v>
      </c>
      <c r="E1915" s="53">
        <v>0.30999999999999994</v>
      </c>
      <c r="F1915" s="53">
        <v>0.52</v>
      </c>
      <c r="G1915" s="54"/>
    </row>
    <row r="1916" spans="1:7" x14ac:dyDescent="0.2">
      <c r="A1916" s="54">
        <v>43224</v>
      </c>
      <c r="B1916" s="53">
        <v>9573</v>
      </c>
      <c r="C1916" s="52">
        <v>2.9910123645917213</v>
      </c>
      <c r="D1916" s="53">
        <v>3.85</v>
      </c>
      <c r="E1916" s="53">
        <v>0.59</v>
      </c>
      <c r="F1916" s="53">
        <v>0.75</v>
      </c>
      <c r="G1916" s="54"/>
    </row>
    <row r="1917" spans="1:7" x14ac:dyDescent="0.2">
      <c r="A1917" s="54">
        <v>43224</v>
      </c>
      <c r="B1917" s="53">
        <v>4263164</v>
      </c>
      <c r="D1917" s="53">
        <v>3.68</v>
      </c>
      <c r="E1917" s="53"/>
      <c r="F1917" s="53">
        <v>0.35</v>
      </c>
      <c r="G1917" s="54"/>
    </row>
    <row r="1918" spans="1:7" x14ac:dyDescent="0.2">
      <c r="A1918" s="54">
        <v>43224</v>
      </c>
      <c r="B1918" s="53">
        <v>8506</v>
      </c>
      <c r="C1918" s="52">
        <v>3.4188739134811672</v>
      </c>
      <c r="D1918" s="53">
        <v>3.72</v>
      </c>
      <c r="E1918" s="53">
        <v>0.6399999999999999</v>
      </c>
      <c r="F1918" s="53">
        <v>0.83</v>
      </c>
      <c r="G1918" s="54"/>
    </row>
    <row r="1919" spans="1:7" x14ac:dyDescent="0.2">
      <c r="A1919" s="54">
        <v>43224</v>
      </c>
      <c r="B1919" s="53">
        <v>4048786</v>
      </c>
      <c r="D1919" s="53">
        <v>3.31</v>
      </c>
      <c r="E1919" s="53"/>
      <c r="F1919" s="53">
        <v>0.3</v>
      </c>
      <c r="G1919" s="54"/>
    </row>
    <row r="1920" spans="1:7" x14ac:dyDescent="0.2">
      <c r="A1920" s="54">
        <v>43225</v>
      </c>
      <c r="B1920" s="53">
        <v>41482</v>
      </c>
      <c r="C1920" s="52">
        <v>3.781234525497438</v>
      </c>
      <c r="D1920" s="53">
        <v>4.3</v>
      </c>
      <c r="E1920" s="53">
        <v>0.69</v>
      </c>
      <c r="F1920" s="53">
        <v>0.88</v>
      </c>
      <c r="G1920" s="54"/>
    </row>
    <row r="1921" spans="1:7" x14ac:dyDescent="0.2">
      <c r="A1921" s="54">
        <v>43225</v>
      </c>
      <c r="B1921" s="53">
        <v>3204230</v>
      </c>
      <c r="D1921" s="53">
        <v>3.96</v>
      </c>
      <c r="E1921" s="53"/>
      <c r="F1921" s="53">
        <v>0.38</v>
      </c>
      <c r="G1921" s="54"/>
    </row>
    <row r="1922" spans="1:7" x14ac:dyDescent="0.2">
      <c r="A1922" s="54">
        <v>43225</v>
      </c>
      <c r="B1922" s="53">
        <v>7129983</v>
      </c>
      <c r="C1922" s="52">
        <v>4.0533607566959775</v>
      </c>
      <c r="D1922" s="53">
        <v>4.53</v>
      </c>
      <c r="E1922" s="53">
        <v>0.66999999999999993</v>
      </c>
      <c r="F1922" s="53">
        <v>0.86</v>
      </c>
      <c r="G1922" s="54">
        <v>42875</v>
      </c>
    </row>
    <row r="1923" spans="1:7" x14ac:dyDescent="0.2">
      <c r="A1923" s="54">
        <v>43226</v>
      </c>
      <c r="B1923" s="53">
        <v>6499696</v>
      </c>
      <c r="C1923" s="52">
        <v>4.175372717439398</v>
      </c>
      <c r="D1923" s="53">
        <v>4.28</v>
      </c>
      <c r="E1923" s="53">
        <v>0.77</v>
      </c>
      <c r="F1923" s="53">
        <v>0.86</v>
      </c>
      <c r="G1923" s="54">
        <v>43008</v>
      </c>
    </row>
    <row r="1924" spans="1:7" x14ac:dyDescent="0.2">
      <c r="A1924" s="54">
        <v>43226</v>
      </c>
      <c r="B1924" s="53">
        <v>9022268</v>
      </c>
      <c r="D1924" s="53">
        <v>4.01</v>
      </c>
      <c r="E1924" s="53"/>
      <c r="F1924" s="53">
        <v>0.38</v>
      </c>
      <c r="G1924" s="54"/>
    </row>
    <row r="1925" spans="1:7" x14ac:dyDescent="0.2">
      <c r="A1925" s="54">
        <v>43227</v>
      </c>
      <c r="B1925" s="53">
        <v>3603550</v>
      </c>
      <c r="C1925" s="52">
        <v>3.584283512009538</v>
      </c>
      <c r="D1925" s="53">
        <v>4.1100000000000003</v>
      </c>
      <c r="E1925" s="53">
        <v>0.77999999999999992</v>
      </c>
      <c r="F1925" s="53">
        <v>0.9</v>
      </c>
      <c r="G1925" s="54">
        <v>42787</v>
      </c>
    </row>
    <row r="1926" spans="1:7" x14ac:dyDescent="0.2">
      <c r="A1926" s="54">
        <v>43227</v>
      </c>
      <c r="B1926" s="53">
        <v>8410059</v>
      </c>
      <c r="D1926" s="53">
        <v>3.48</v>
      </c>
      <c r="E1926" s="53"/>
      <c r="F1926" s="53">
        <v>0.3</v>
      </c>
      <c r="G1926" s="54"/>
    </row>
    <row r="1927" spans="1:7" x14ac:dyDescent="0.2">
      <c r="A1927" s="54">
        <v>43227</v>
      </c>
      <c r="B1927" s="53">
        <v>848</v>
      </c>
      <c r="C1927" s="52">
        <v>3.4332635677383454</v>
      </c>
      <c r="D1927" s="53">
        <v>3.96</v>
      </c>
      <c r="E1927" s="53">
        <v>0.54999999999999993</v>
      </c>
      <c r="F1927" s="53">
        <v>0.72</v>
      </c>
      <c r="G1927" s="54">
        <v>42705</v>
      </c>
    </row>
    <row r="1928" spans="1:7" x14ac:dyDescent="0.2">
      <c r="A1928" s="54">
        <v>43228</v>
      </c>
      <c r="B1928" s="53">
        <v>8804</v>
      </c>
      <c r="D1928" s="53">
        <v>3.66</v>
      </c>
      <c r="E1928" s="53"/>
      <c r="F1928" s="53">
        <v>0.39</v>
      </c>
      <c r="G1928" s="54"/>
    </row>
    <row r="1929" spans="1:7" x14ac:dyDescent="0.2">
      <c r="A1929" s="54">
        <v>43228</v>
      </c>
      <c r="B1929" s="53">
        <v>384543</v>
      </c>
      <c r="C1929" s="52">
        <v>3.6374473541876493</v>
      </c>
      <c r="D1929" s="53">
        <v>4.13</v>
      </c>
      <c r="E1929" s="53">
        <v>0.66999999999999993</v>
      </c>
      <c r="F1929" s="53">
        <v>0.85</v>
      </c>
      <c r="G1929" s="54"/>
    </row>
    <row r="1930" spans="1:7" x14ac:dyDescent="0.2">
      <c r="A1930" s="54">
        <v>43229</v>
      </c>
      <c r="B1930" s="53">
        <v>4487546</v>
      </c>
      <c r="C1930" s="52">
        <v>2.55590030506254</v>
      </c>
      <c r="D1930" s="53">
        <v>3.36</v>
      </c>
      <c r="E1930" s="53">
        <v>0.31999999999999995</v>
      </c>
      <c r="F1930" s="53">
        <v>0.48</v>
      </c>
      <c r="G1930" s="54"/>
    </row>
    <row r="1931" spans="1:7" x14ac:dyDescent="0.2">
      <c r="A1931" s="54">
        <v>43230</v>
      </c>
      <c r="B1931" s="53">
        <v>2969872</v>
      </c>
      <c r="C1931" s="52">
        <v>1.8798663624362348</v>
      </c>
      <c r="D1931" s="53">
        <v>3.48</v>
      </c>
      <c r="E1931" s="53">
        <v>0.35</v>
      </c>
      <c r="F1931" s="53">
        <v>0.56000000000000005</v>
      </c>
      <c r="G1931" s="54"/>
    </row>
    <row r="1932" spans="1:7" x14ac:dyDescent="0.2">
      <c r="A1932" s="54">
        <v>43230</v>
      </c>
      <c r="B1932" s="53">
        <v>8778911</v>
      </c>
      <c r="D1932" s="53">
        <v>3.57</v>
      </c>
      <c r="E1932" s="53"/>
      <c r="F1932" s="53">
        <v>0.39</v>
      </c>
      <c r="G1932" s="54"/>
    </row>
    <row r="1933" spans="1:7" x14ac:dyDescent="0.2">
      <c r="A1933" s="54">
        <v>43230</v>
      </c>
      <c r="B1933" s="53">
        <v>8857731</v>
      </c>
      <c r="D1933" s="53">
        <v>3.74</v>
      </c>
      <c r="E1933" s="53"/>
      <c r="F1933" s="53">
        <v>0.5</v>
      </c>
      <c r="G1933" s="54"/>
    </row>
    <row r="1934" spans="1:7" x14ac:dyDescent="0.2">
      <c r="A1934" s="54">
        <v>43231</v>
      </c>
      <c r="B1934" s="53">
        <v>2647450</v>
      </c>
      <c r="C1934" s="52">
        <v>2.136353317707413</v>
      </c>
      <c r="D1934" s="53">
        <v>3.49</v>
      </c>
      <c r="E1934" s="53">
        <v>0.54999999999999993</v>
      </c>
      <c r="F1934" s="53">
        <v>0.73</v>
      </c>
      <c r="G1934" s="54"/>
    </row>
    <row r="1935" spans="1:7" x14ac:dyDescent="0.2">
      <c r="A1935" s="54">
        <v>43231</v>
      </c>
      <c r="B1935" s="53">
        <v>7069448</v>
      </c>
      <c r="D1935" s="53">
        <v>3.82</v>
      </c>
      <c r="E1935" s="53"/>
      <c r="F1935" s="53">
        <v>0.4</v>
      </c>
      <c r="G1935" s="54"/>
    </row>
    <row r="1936" spans="1:7" x14ac:dyDescent="0.2">
      <c r="A1936" s="54">
        <v>43232</v>
      </c>
      <c r="B1936" s="53">
        <v>131672</v>
      </c>
      <c r="C1936" s="52">
        <v>2.2488648519246621</v>
      </c>
      <c r="D1936" s="53">
        <v>3.93</v>
      </c>
      <c r="E1936" s="53">
        <v>0.31999999999999995</v>
      </c>
      <c r="F1936" s="53">
        <v>0.53</v>
      </c>
      <c r="G1936" s="54"/>
    </row>
    <row r="1937" spans="1:7" x14ac:dyDescent="0.2">
      <c r="A1937" s="54">
        <v>43232</v>
      </c>
      <c r="B1937" s="53">
        <v>3549046</v>
      </c>
      <c r="C1937" s="52">
        <v>2.2110418013063624</v>
      </c>
      <c r="D1937" s="53">
        <v>3.05</v>
      </c>
      <c r="E1937" s="53">
        <v>0.31999999999999995</v>
      </c>
      <c r="F1937" s="53">
        <v>0.53</v>
      </c>
      <c r="G1937" s="54"/>
    </row>
    <row r="1938" spans="1:7" x14ac:dyDescent="0.2">
      <c r="A1938" s="54">
        <v>43232</v>
      </c>
      <c r="B1938" s="53">
        <v>7190026</v>
      </c>
      <c r="D1938" s="53">
        <v>2.88</v>
      </c>
      <c r="E1938" s="53"/>
      <c r="F1938" s="53">
        <v>0.3</v>
      </c>
      <c r="G1938" s="54"/>
    </row>
    <row r="1939" spans="1:7" x14ac:dyDescent="0.2">
      <c r="A1939" s="54">
        <v>43233</v>
      </c>
      <c r="B1939" s="53">
        <v>6252476</v>
      </c>
      <c r="D1939" s="53">
        <v>4.1900000000000004</v>
      </c>
      <c r="E1939" s="53"/>
      <c r="F1939" s="53">
        <v>0.41</v>
      </c>
      <c r="G1939" s="54"/>
    </row>
    <row r="1940" spans="1:7" x14ac:dyDescent="0.2">
      <c r="A1940" s="54">
        <v>43233</v>
      </c>
      <c r="B1940" s="53">
        <v>7439555</v>
      </c>
      <c r="C1940" s="52">
        <v>3.2773640161637005</v>
      </c>
      <c r="D1940" s="53">
        <v>4.04</v>
      </c>
      <c r="E1940" s="53">
        <v>0.43999999999999995</v>
      </c>
      <c r="F1940" s="53">
        <v>0.64</v>
      </c>
      <c r="G1940" s="54">
        <v>42717</v>
      </c>
    </row>
    <row r="1941" spans="1:7" x14ac:dyDescent="0.2">
      <c r="A1941" s="54">
        <v>43233</v>
      </c>
      <c r="B1941" s="53">
        <v>4883</v>
      </c>
      <c r="C1941" s="52">
        <v>2.6406598042897462</v>
      </c>
      <c r="D1941" s="53">
        <v>3.85</v>
      </c>
      <c r="E1941" s="53">
        <v>0.32999999999999996</v>
      </c>
      <c r="F1941" s="53">
        <v>0.53</v>
      </c>
      <c r="G1941" s="54"/>
    </row>
    <row r="1942" spans="1:7" x14ac:dyDescent="0.2">
      <c r="A1942" s="54">
        <v>43233</v>
      </c>
      <c r="B1942" s="53">
        <v>3686810</v>
      </c>
      <c r="D1942" s="53">
        <v>3.78</v>
      </c>
      <c r="E1942" s="53"/>
      <c r="F1942" s="53">
        <v>0.37</v>
      </c>
      <c r="G1942" s="54"/>
    </row>
    <row r="1943" spans="1:7" x14ac:dyDescent="0.2">
      <c r="A1943" s="54">
        <v>43233</v>
      </c>
      <c r="B1943" s="53">
        <v>9061740</v>
      </c>
      <c r="D1943" s="53">
        <v>3.87</v>
      </c>
      <c r="E1943" s="53"/>
      <c r="F1943" s="53">
        <v>0.39</v>
      </c>
      <c r="G1943" s="54"/>
    </row>
    <row r="1944" spans="1:7" x14ac:dyDescent="0.2">
      <c r="A1944" s="54">
        <v>43233</v>
      </c>
      <c r="B1944" s="53">
        <v>6883</v>
      </c>
      <c r="C1944" s="52">
        <v>3.8325531756501401</v>
      </c>
      <c r="D1944" s="53">
        <v>4.38</v>
      </c>
      <c r="E1944" s="53">
        <v>0.55999999999999994</v>
      </c>
      <c r="F1944" s="53">
        <v>0.76</v>
      </c>
      <c r="G1944" s="54">
        <v>42821</v>
      </c>
    </row>
    <row r="1945" spans="1:7" x14ac:dyDescent="0.2">
      <c r="A1945" s="54">
        <v>43233</v>
      </c>
      <c r="B1945" s="53">
        <v>2424491</v>
      </c>
      <c r="C1945" s="52">
        <v>2.5311566590605175</v>
      </c>
      <c r="D1945" s="53">
        <v>3.08</v>
      </c>
      <c r="E1945" s="53">
        <v>0.65999999999999992</v>
      </c>
      <c r="F1945" s="53">
        <v>0.76</v>
      </c>
      <c r="G1945" s="54"/>
    </row>
    <row r="1946" spans="1:7" x14ac:dyDescent="0.2">
      <c r="A1946" s="54">
        <v>43233</v>
      </c>
      <c r="B1946" s="53">
        <v>1277</v>
      </c>
      <c r="C1946" s="52">
        <v>3.5783593815293395</v>
      </c>
      <c r="D1946" s="53">
        <v>4.37</v>
      </c>
      <c r="E1946" s="53">
        <v>0.67999999999999994</v>
      </c>
      <c r="F1946" s="53">
        <v>0.87</v>
      </c>
      <c r="G1946" s="54"/>
    </row>
    <row r="1947" spans="1:7" x14ac:dyDescent="0.2">
      <c r="A1947" s="54">
        <v>43233</v>
      </c>
      <c r="B1947" s="53">
        <v>8543494</v>
      </c>
      <c r="D1947" s="53">
        <v>3.65</v>
      </c>
      <c r="E1947" s="53"/>
      <c r="F1947" s="53">
        <v>0.39</v>
      </c>
      <c r="G1947" s="54"/>
    </row>
    <row r="1948" spans="1:7" x14ac:dyDescent="0.2">
      <c r="A1948" s="54">
        <v>43234</v>
      </c>
      <c r="B1948" s="53">
        <v>319000</v>
      </c>
      <c r="C1948" s="52">
        <v>2.1719212027124049</v>
      </c>
      <c r="D1948" s="53">
        <v>2.8</v>
      </c>
      <c r="E1948" s="53">
        <v>0.32999999999999996</v>
      </c>
      <c r="F1948" s="53">
        <v>0.46</v>
      </c>
      <c r="G1948" s="54"/>
    </row>
    <row r="1949" spans="1:7" x14ac:dyDescent="0.2">
      <c r="A1949" s="54">
        <v>43234</v>
      </c>
      <c r="B1949" s="53">
        <v>3544705</v>
      </c>
      <c r="D1949" s="53">
        <v>4.28</v>
      </c>
      <c r="E1949" s="53"/>
      <c r="F1949" s="53">
        <v>0.4</v>
      </c>
      <c r="G1949" s="54"/>
    </row>
    <row r="1950" spans="1:7" x14ac:dyDescent="0.2">
      <c r="A1950" s="54">
        <v>43234</v>
      </c>
      <c r="B1950" s="53">
        <v>2092638</v>
      </c>
      <c r="C1950" s="52">
        <v>2.34613987194655</v>
      </c>
      <c r="D1950" s="53">
        <v>4.4000000000000004</v>
      </c>
      <c r="E1950" s="53">
        <v>0.53999999999999992</v>
      </c>
      <c r="F1950" s="53">
        <v>0.73</v>
      </c>
      <c r="G1950" s="54"/>
    </row>
    <row r="1951" spans="1:7" x14ac:dyDescent="0.2">
      <c r="A1951" s="54">
        <v>43235</v>
      </c>
      <c r="B1951" s="53">
        <v>278734</v>
      </c>
      <c r="C1951" s="52">
        <v>2.2116921983552582</v>
      </c>
      <c r="D1951" s="53">
        <v>2.94</v>
      </c>
      <c r="E1951" s="53">
        <v>0.31999999999999995</v>
      </c>
      <c r="F1951" s="53">
        <v>0.49</v>
      </c>
      <c r="G1951" s="54"/>
    </row>
    <row r="1952" spans="1:7" x14ac:dyDescent="0.2">
      <c r="A1952" s="54">
        <v>43235</v>
      </c>
      <c r="B1952" s="53">
        <v>7216269</v>
      </c>
      <c r="D1952" s="53">
        <v>3.73</v>
      </c>
      <c r="E1952" s="53"/>
      <c r="F1952" s="53">
        <v>0.4</v>
      </c>
      <c r="G1952" s="54"/>
    </row>
    <row r="1953" spans="1:7" x14ac:dyDescent="0.2">
      <c r="A1953" s="54">
        <v>43235</v>
      </c>
      <c r="B1953" s="53">
        <v>4390</v>
      </c>
      <c r="C1953" s="52">
        <v>2.5546588470547911</v>
      </c>
      <c r="D1953" s="53">
        <v>2.99</v>
      </c>
      <c r="E1953" s="53">
        <v>0.32999999999999996</v>
      </c>
      <c r="F1953" s="53">
        <v>0.52</v>
      </c>
      <c r="G1953" s="54"/>
    </row>
    <row r="1954" spans="1:7" x14ac:dyDescent="0.2">
      <c r="A1954" s="54">
        <v>43235</v>
      </c>
      <c r="B1954" s="53">
        <v>8451</v>
      </c>
      <c r="D1954" s="53">
        <v>3.87</v>
      </c>
      <c r="E1954" s="53"/>
      <c r="F1954" s="53">
        <v>0.39</v>
      </c>
      <c r="G1954" s="54"/>
    </row>
    <row r="1955" spans="1:7" x14ac:dyDescent="0.2">
      <c r="A1955" s="54">
        <v>43236</v>
      </c>
      <c r="B1955" s="53">
        <v>133</v>
      </c>
      <c r="C1955" s="52">
        <v>4.2798054217072643</v>
      </c>
      <c r="D1955" s="53">
        <v>4.3</v>
      </c>
      <c r="E1955" s="53">
        <v>0.73</v>
      </c>
      <c r="F1955" s="53">
        <v>0.89</v>
      </c>
      <c r="G1955" s="54"/>
    </row>
    <row r="1956" spans="1:7" x14ac:dyDescent="0.2">
      <c r="A1956" s="54">
        <v>43236</v>
      </c>
      <c r="B1956" s="53">
        <v>5380315</v>
      </c>
      <c r="C1956" s="52">
        <v>3.1430197626871301</v>
      </c>
      <c r="D1956" s="53">
        <v>3.6</v>
      </c>
      <c r="E1956" s="53">
        <v>0.56999999999999995</v>
      </c>
      <c r="F1956" s="53">
        <v>0.76</v>
      </c>
      <c r="G1956" s="54"/>
    </row>
    <row r="1957" spans="1:7" x14ac:dyDescent="0.2">
      <c r="A1957" s="54">
        <v>43236</v>
      </c>
      <c r="B1957" s="53">
        <v>895</v>
      </c>
      <c r="C1957" s="52">
        <v>2.7778759823103516</v>
      </c>
      <c r="D1957" s="53">
        <v>3.45</v>
      </c>
      <c r="E1957" s="53">
        <v>0.55999999999999994</v>
      </c>
      <c r="F1957" s="53">
        <v>0.73</v>
      </c>
      <c r="G1957" s="54"/>
    </row>
    <row r="1958" spans="1:7" x14ac:dyDescent="0.2">
      <c r="A1958" s="54">
        <v>43236</v>
      </c>
      <c r="B1958" s="53">
        <v>2497507</v>
      </c>
      <c r="D1958" s="53">
        <v>3.28</v>
      </c>
      <c r="E1958" s="53"/>
      <c r="F1958" s="53">
        <v>0.31</v>
      </c>
      <c r="G1958" s="54"/>
    </row>
    <row r="1959" spans="1:7" x14ac:dyDescent="0.2">
      <c r="A1959" s="54">
        <v>43237</v>
      </c>
      <c r="B1959" s="53">
        <v>29228</v>
      </c>
      <c r="C1959" s="52">
        <v>2.7941123531388743</v>
      </c>
      <c r="D1959" s="53">
        <v>3.58</v>
      </c>
      <c r="E1959" s="53">
        <v>0.57999999999999996</v>
      </c>
      <c r="F1959" s="53">
        <v>0.73</v>
      </c>
      <c r="G1959" s="54"/>
    </row>
    <row r="1960" spans="1:7" x14ac:dyDescent="0.2">
      <c r="A1960" s="54">
        <v>43237</v>
      </c>
      <c r="B1960" s="53">
        <v>6503942</v>
      </c>
      <c r="D1960" s="53">
        <v>3.99</v>
      </c>
      <c r="E1960" s="53"/>
      <c r="F1960" s="53">
        <v>0.4</v>
      </c>
      <c r="G1960" s="54"/>
    </row>
    <row r="1961" spans="1:7" x14ac:dyDescent="0.2">
      <c r="A1961" s="54">
        <v>43237</v>
      </c>
      <c r="B1961" s="53">
        <v>5892</v>
      </c>
      <c r="C1961" s="52">
        <v>2.4317553088356232</v>
      </c>
      <c r="D1961" s="53">
        <v>2.95</v>
      </c>
      <c r="E1961" s="53">
        <v>0.59</v>
      </c>
      <c r="F1961" s="53">
        <v>0.7</v>
      </c>
      <c r="G1961" s="54"/>
    </row>
    <row r="1962" spans="1:7" x14ac:dyDescent="0.2">
      <c r="A1962" s="54">
        <v>43237</v>
      </c>
      <c r="B1962" s="53">
        <v>960</v>
      </c>
      <c r="D1962" s="53">
        <v>3.66</v>
      </c>
      <c r="E1962" s="53"/>
      <c r="F1962" s="53">
        <v>0.39</v>
      </c>
      <c r="G1962" s="54"/>
    </row>
    <row r="1963" spans="1:7" x14ac:dyDescent="0.2">
      <c r="A1963" s="54">
        <v>43238</v>
      </c>
      <c r="B1963" s="53">
        <v>665317</v>
      </c>
      <c r="C1963" s="52">
        <v>2.5787249876173388</v>
      </c>
      <c r="D1963" s="53">
        <v>3.84</v>
      </c>
      <c r="E1963" s="53">
        <v>0.64999999999999991</v>
      </c>
      <c r="F1963" s="53">
        <v>0.85</v>
      </c>
      <c r="G1963" s="54"/>
    </row>
    <row r="1964" spans="1:7" x14ac:dyDescent="0.2">
      <c r="A1964" s="54">
        <v>43238</v>
      </c>
      <c r="B1964" s="53">
        <v>2711</v>
      </c>
      <c r="C1964" s="52">
        <v>3.0194188157817843</v>
      </c>
      <c r="D1964" s="53">
        <v>3.52</v>
      </c>
      <c r="E1964" s="53">
        <v>0.56999999999999995</v>
      </c>
      <c r="F1964" s="53">
        <v>0.76</v>
      </c>
      <c r="G1964" s="54"/>
    </row>
    <row r="1965" spans="1:7" x14ac:dyDescent="0.2">
      <c r="A1965" s="54">
        <v>43238</v>
      </c>
      <c r="B1965" s="53">
        <v>7974395</v>
      </c>
      <c r="D1965" s="53">
        <v>3.21</v>
      </c>
      <c r="E1965" s="53"/>
      <c r="F1965" s="53">
        <v>0.3</v>
      </c>
      <c r="G1965" s="54"/>
    </row>
    <row r="1966" spans="1:7" x14ac:dyDescent="0.2">
      <c r="A1966" s="54">
        <v>43238</v>
      </c>
      <c r="B1966" s="53">
        <v>1115</v>
      </c>
      <c r="C1966" s="52">
        <v>2.8529931394796204</v>
      </c>
      <c r="D1966" s="53">
        <v>3.6</v>
      </c>
      <c r="E1966" s="53">
        <v>0.67999999999999994</v>
      </c>
      <c r="F1966" s="53">
        <v>0.81</v>
      </c>
      <c r="G1966" s="54"/>
    </row>
    <row r="1967" spans="1:7" x14ac:dyDescent="0.2">
      <c r="A1967" s="54">
        <v>43239</v>
      </c>
      <c r="B1967" s="53">
        <v>6136253</v>
      </c>
      <c r="C1967" s="52">
        <v>3.5660160717241443</v>
      </c>
      <c r="D1967" s="53">
        <v>4.3</v>
      </c>
      <c r="E1967" s="53">
        <v>0.62999999999999989</v>
      </c>
      <c r="F1967" s="53">
        <v>0.83</v>
      </c>
      <c r="G1967" s="54"/>
    </row>
    <row r="1968" spans="1:7" x14ac:dyDescent="0.2">
      <c r="A1968" s="54">
        <v>43239</v>
      </c>
      <c r="B1968" s="53">
        <v>4995082</v>
      </c>
      <c r="C1968" s="52">
        <v>3.1444313302179743</v>
      </c>
      <c r="D1968" s="53">
        <v>3.69</v>
      </c>
      <c r="E1968" s="53">
        <v>0.73</v>
      </c>
      <c r="F1968" s="53">
        <v>0.86</v>
      </c>
      <c r="G1968" s="54">
        <v>42692</v>
      </c>
    </row>
    <row r="1969" spans="1:7" x14ac:dyDescent="0.2">
      <c r="A1969" s="54">
        <v>43239</v>
      </c>
      <c r="B1969" s="53">
        <v>10523</v>
      </c>
      <c r="C1969" s="52">
        <v>3.5936650583937326</v>
      </c>
      <c r="D1969" s="53">
        <v>4.3600000000000003</v>
      </c>
      <c r="E1969" s="53">
        <v>0.56999999999999995</v>
      </c>
      <c r="F1969" s="53">
        <v>0.77</v>
      </c>
      <c r="G1969" s="54"/>
    </row>
    <row r="1970" spans="1:7" x14ac:dyDescent="0.2">
      <c r="A1970" s="54">
        <v>43239</v>
      </c>
      <c r="B1970" s="53">
        <v>6334324</v>
      </c>
      <c r="D1970" s="53">
        <v>3.77</v>
      </c>
      <c r="E1970" s="53"/>
      <c r="F1970" s="53">
        <v>0.4</v>
      </c>
      <c r="G1970" s="54"/>
    </row>
    <row r="1971" spans="1:7" x14ac:dyDescent="0.2">
      <c r="A1971" s="54">
        <v>43239</v>
      </c>
      <c r="B1971" s="53">
        <v>216774</v>
      </c>
      <c r="C1971" s="52">
        <v>3.4431402802971065</v>
      </c>
      <c r="D1971" s="53">
        <v>3.76</v>
      </c>
      <c r="E1971" s="53">
        <v>0.73</v>
      </c>
      <c r="F1971" s="53">
        <v>0.83</v>
      </c>
      <c r="G1971" s="54">
        <v>42780</v>
      </c>
    </row>
    <row r="1972" spans="1:7" x14ac:dyDescent="0.2">
      <c r="A1972" s="54">
        <v>43239</v>
      </c>
      <c r="B1972" s="53">
        <v>2676063</v>
      </c>
      <c r="D1972" s="53">
        <v>3.29</v>
      </c>
      <c r="E1972" s="53"/>
      <c r="F1972" s="53">
        <v>0.3</v>
      </c>
      <c r="G1972" s="54"/>
    </row>
    <row r="1973" spans="1:7" x14ac:dyDescent="0.2">
      <c r="A1973" s="54">
        <v>43239</v>
      </c>
      <c r="B1973" s="53">
        <v>8420304</v>
      </c>
      <c r="C1973" s="52">
        <v>3.8309948829408329</v>
      </c>
      <c r="D1973" s="53">
        <v>4.3600000000000003</v>
      </c>
      <c r="E1973" s="53">
        <v>0.44</v>
      </c>
      <c r="F1973" s="53">
        <v>0.62</v>
      </c>
      <c r="G1973" s="54">
        <v>43083</v>
      </c>
    </row>
    <row r="1974" spans="1:7" x14ac:dyDescent="0.2">
      <c r="A1974" s="54">
        <v>43240</v>
      </c>
      <c r="B1974" s="53">
        <v>4869</v>
      </c>
      <c r="C1974" s="52">
        <v>2.5539076277634738</v>
      </c>
      <c r="D1974" s="53">
        <v>3.65</v>
      </c>
      <c r="E1974" s="53">
        <v>0.31999999999999995</v>
      </c>
      <c r="F1974" s="53">
        <v>0.43</v>
      </c>
      <c r="G1974" s="54"/>
    </row>
    <row r="1975" spans="1:7" x14ac:dyDescent="0.2">
      <c r="A1975" s="54">
        <v>43241</v>
      </c>
      <c r="B1975" s="53">
        <v>3516613</v>
      </c>
      <c r="C1975" s="52">
        <v>2.181536995809394</v>
      </c>
      <c r="D1975" s="53">
        <v>3.5</v>
      </c>
      <c r="E1975" s="53">
        <v>0.32999999999999996</v>
      </c>
      <c r="F1975" s="53">
        <v>0.49</v>
      </c>
      <c r="G1975" s="54"/>
    </row>
    <row r="1976" spans="1:7" x14ac:dyDescent="0.2">
      <c r="A1976" s="54">
        <v>43241</v>
      </c>
      <c r="B1976" s="53">
        <v>715</v>
      </c>
      <c r="D1976" s="53">
        <v>3.79</v>
      </c>
      <c r="E1976" s="53"/>
      <c r="F1976" s="53">
        <v>0.33</v>
      </c>
      <c r="G1976" s="54"/>
    </row>
    <row r="1977" spans="1:7" x14ac:dyDescent="0.2">
      <c r="A1977" s="54">
        <v>43241</v>
      </c>
      <c r="B1977" s="53">
        <v>276148</v>
      </c>
      <c r="C1977" s="52">
        <v>2.1748580887430062</v>
      </c>
      <c r="D1977" s="53">
        <v>3.45</v>
      </c>
      <c r="E1977" s="53">
        <v>0.31999999999999995</v>
      </c>
      <c r="F1977" s="53">
        <v>0.56000000000000005</v>
      </c>
      <c r="G1977" s="54"/>
    </row>
    <row r="1978" spans="1:7" x14ac:dyDescent="0.2">
      <c r="A1978" s="54">
        <v>43241</v>
      </c>
      <c r="B1978" s="53">
        <v>6322</v>
      </c>
      <c r="D1978" s="53">
        <v>3.89</v>
      </c>
      <c r="E1978" s="53"/>
      <c r="F1978" s="53">
        <v>0.4</v>
      </c>
      <c r="G1978" s="54"/>
    </row>
    <row r="1979" spans="1:7" x14ac:dyDescent="0.2">
      <c r="A1979" s="54">
        <v>43241</v>
      </c>
      <c r="B1979" s="53">
        <v>9007</v>
      </c>
      <c r="C1979" s="52">
        <v>3.2533033121551114</v>
      </c>
      <c r="D1979" s="53">
        <v>3.92</v>
      </c>
      <c r="E1979" s="53">
        <v>0.45999999999999996</v>
      </c>
      <c r="F1979" s="53">
        <v>0.64</v>
      </c>
      <c r="G1979" s="54">
        <v>42774</v>
      </c>
    </row>
    <row r="1980" spans="1:7" x14ac:dyDescent="0.2">
      <c r="A1980" s="54">
        <v>43241</v>
      </c>
      <c r="B1980" s="53">
        <v>99861</v>
      </c>
      <c r="D1980" s="53">
        <v>3.67</v>
      </c>
      <c r="E1980" s="53"/>
      <c r="F1980" s="53">
        <v>0.3</v>
      </c>
      <c r="G1980" s="54"/>
    </row>
    <row r="1981" spans="1:7" x14ac:dyDescent="0.2">
      <c r="A1981" s="54">
        <v>43241</v>
      </c>
      <c r="B1981" s="53">
        <v>6148337</v>
      </c>
      <c r="C1981" s="52">
        <v>2.9329601347314576</v>
      </c>
      <c r="D1981" s="53">
        <v>3.95</v>
      </c>
      <c r="E1981" s="53">
        <v>0.54999999999999993</v>
      </c>
      <c r="F1981" s="53">
        <v>0.72</v>
      </c>
      <c r="G1981" s="54"/>
    </row>
    <row r="1982" spans="1:7" x14ac:dyDescent="0.2">
      <c r="A1982" s="54">
        <v>43242</v>
      </c>
      <c r="B1982" s="53">
        <v>148255</v>
      </c>
      <c r="C1982" s="52">
        <v>3.4168709001293043</v>
      </c>
      <c r="D1982" s="53">
        <v>3.71</v>
      </c>
      <c r="E1982" s="53">
        <v>0.52</v>
      </c>
      <c r="F1982" s="53">
        <v>0.68</v>
      </c>
      <c r="G1982" s="54">
        <v>42793</v>
      </c>
    </row>
    <row r="1983" spans="1:7" x14ac:dyDescent="0.2">
      <c r="A1983" s="54">
        <v>43242</v>
      </c>
      <c r="B1983" s="53">
        <v>102973</v>
      </c>
      <c r="C1983" s="52">
        <v>2.2447536348625099</v>
      </c>
      <c r="D1983" s="53">
        <v>3.33</v>
      </c>
      <c r="E1983" s="53">
        <v>0.32999999999999996</v>
      </c>
      <c r="F1983" s="53">
        <v>0.49</v>
      </c>
      <c r="G1983" s="54"/>
    </row>
    <row r="1984" spans="1:7" x14ac:dyDescent="0.2">
      <c r="A1984" s="54">
        <v>43242</v>
      </c>
      <c r="B1984" s="53">
        <v>22562</v>
      </c>
      <c r="C1984" s="52">
        <v>2.900572926297166</v>
      </c>
      <c r="D1984" s="53">
        <v>3.63</v>
      </c>
      <c r="E1984" s="53">
        <v>0.28999999999999998</v>
      </c>
      <c r="F1984" s="53">
        <v>0.5</v>
      </c>
      <c r="G1984" s="54"/>
    </row>
    <row r="1985" spans="1:7" x14ac:dyDescent="0.2">
      <c r="A1985" s="54">
        <v>43242</v>
      </c>
      <c r="B1985" s="53">
        <v>7587447</v>
      </c>
      <c r="D1985" s="53">
        <v>3.37</v>
      </c>
      <c r="E1985" s="53"/>
      <c r="F1985" s="53">
        <v>0.38</v>
      </c>
      <c r="G1985" s="54"/>
    </row>
    <row r="1986" spans="1:7" x14ac:dyDescent="0.2">
      <c r="A1986" s="54">
        <v>43242</v>
      </c>
      <c r="B1986" s="53">
        <v>18447</v>
      </c>
      <c r="C1986" s="52">
        <v>3.0243643833956462</v>
      </c>
      <c r="D1986" s="53">
        <v>4.1100000000000003</v>
      </c>
      <c r="E1986" s="53">
        <v>0.55999999999999994</v>
      </c>
      <c r="F1986" s="53">
        <v>0.76</v>
      </c>
      <c r="G1986" s="54"/>
    </row>
    <row r="1987" spans="1:7" x14ac:dyDescent="0.2">
      <c r="A1987" s="54">
        <v>43243</v>
      </c>
      <c r="B1987" s="53">
        <v>8212243</v>
      </c>
      <c r="C1987" s="52">
        <v>3.7085953990033875</v>
      </c>
      <c r="D1987" s="53">
        <v>4.29</v>
      </c>
      <c r="E1987" s="53">
        <v>0.48</v>
      </c>
      <c r="F1987" s="53">
        <v>0.64</v>
      </c>
      <c r="G1987" s="54">
        <v>43087</v>
      </c>
    </row>
    <row r="1988" spans="1:7" x14ac:dyDescent="0.2">
      <c r="A1988" s="54">
        <v>43243</v>
      </c>
      <c r="B1988" s="53">
        <v>130085</v>
      </c>
      <c r="C1988" s="52">
        <v>3.037277921876262</v>
      </c>
      <c r="D1988" s="53">
        <v>3.73</v>
      </c>
      <c r="E1988" s="53">
        <v>0.51999999999999991</v>
      </c>
      <c r="F1988" s="53">
        <v>0.71</v>
      </c>
      <c r="G1988" s="54"/>
    </row>
    <row r="1989" spans="1:7" x14ac:dyDescent="0.2">
      <c r="A1989" s="54">
        <v>43243</v>
      </c>
      <c r="B1989" s="53">
        <v>4645025</v>
      </c>
      <c r="C1989" s="52">
        <v>2.5540798221658898</v>
      </c>
      <c r="D1989" s="53">
        <v>3.47</v>
      </c>
      <c r="E1989" s="53">
        <v>0.32999999999999996</v>
      </c>
      <c r="F1989" s="53">
        <v>0.52</v>
      </c>
      <c r="G1989" s="54"/>
    </row>
    <row r="1990" spans="1:7" x14ac:dyDescent="0.2">
      <c r="A1990" s="54">
        <v>43243</v>
      </c>
      <c r="B1990" s="53">
        <v>8601428</v>
      </c>
      <c r="D1990" s="53">
        <v>3.51</v>
      </c>
      <c r="E1990" s="53"/>
      <c r="F1990" s="53">
        <v>0.4</v>
      </c>
      <c r="G1990" s="54"/>
    </row>
    <row r="1991" spans="1:7" x14ac:dyDescent="0.2">
      <c r="A1991" s="54">
        <v>43243</v>
      </c>
      <c r="B1991" s="53">
        <v>4588</v>
      </c>
      <c r="C1991" s="52">
        <v>2.5404899521046422</v>
      </c>
      <c r="D1991" s="53">
        <v>3.55</v>
      </c>
      <c r="E1991" s="53">
        <v>0.55999999999999994</v>
      </c>
      <c r="F1991" s="53">
        <v>0.72</v>
      </c>
      <c r="G1991" s="54"/>
    </row>
    <row r="1992" spans="1:7" x14ac:dyDescent="0.2">
      <c r="A1992" s="54">
        <v>43243</v>
      </c>
      <c r="B1992" s="53">
        <v>8935222</v>
      </c>
      <c r="D1992" s="53">
        <v>3.8</v>
      </c>
      <c r="E1992" s="53"/>
      <c r="F1992" s="53">
        <v>0.4</v>
      </c>
      <c r="G1992" s="54"/>
    </row>
    <row r="1993" spans="1:7" x14ac:dyDescent="0.2">
      <c r="A1993" s="54">
        <v>43244</v>
      </c>
      <c r="B1993" s="53">
        <v>6235634</v>
      </c>
      <c r="C1993" s="52">
        <v>2.7917533020068945</v>
      </c>
      <c r="D1993" s="53">
        <v>3.83</v>
      </c>
      <c r="E1993" s="53">
        <v>0.38</v>
      </c>
      <c r="F1993" s="53">
        <v>0.57999999999999996</v>
      </c>
      <c r="G1993" s="54"/>
    </row>
    <row r="1994" spans="1:7" x14ac:dyDescent="0.2">
      <c r="A1994" s="54">
        <v>43244</v>
      </c>
      <c r="B1994" s="53">
        <v>82823</v>
      </c>
      <c r="D1994" s="53">
        <v>3.36</v>
      </c>
      <c r="E1994" s="53"/>
      <c r="F1994" s="53">
        <v>0.38</v>
      </c>
      <c r="G1994" s="54"/>
    </row>
    <row r="1995" spans="1:7" x14ac:dyDescent="0.2">
      <c r="A1995" s="54">
        <v>43244</v>
      </c>
      <c r="B1995" s="53">
        <v>382</v>
      </c>
      <c r="C1995" s="52">
        <v>2.9125760897520983</v>
      </c>
      <c r="D1995" s="53">
        <v>3.62</v>
      </c>
      <c r="E1995" s="53">
        <v>0.65999999999999992</v>
      </c>
      <c r="F1995" s="53">
        <v>0.82</v>
      </c>
      <c r="G1995" s="54"/>
    </row>
    <row r="1996" spans="1:7" x14ac:dyDescent="0.2">
      <c r="A1996" s="54">
        <v>43244</v>
      </c>
      <c r="B1996" s="53">
        <v>187624</v>
      </c>
      <c r="C1996" s="52">
        <v>4.0165402346883656</v>
      </c>
      <c r="D1996" s="53">
        <v>4.68</v>
      </c>
      <c r="E1996" s="53">
        <v>0.66999999999999993</v>
      </c>
      <c r="F1996" s="53">
        <v>0.95</v>
      </c>
      <c r="G1996" s="54"/>
    </row>
    <row r="1997" spans="1:7" x14ac:dyDescent="0.2">
      <c r="A1997" s="54">
        <v>43246</v>
      </c>
      <c r="B1997" s="53">
        <v>182832</v>
      </c>
      <c r="D1997" s="53">
        <v>3.37</v>
      </c>
      <c r="E1997" s="53"/>
      <c r="F1997" s="53">
        <v>0.3</v>
      </c>
      <c r="G1997" s="54"/>
    </row>
    <row r="1998" spans="1:7" x14ac:dyDescent="0.2">
      <c r="A1998" s="54">
        <v>43246</v>
      </c>
      <c r="B1998" s="53">
        <v>1095</v>
      </c>
      <c r="C1998" s="52">
        <v>3.1468158551979877</v>
      </c>
      <c r="D1998" s="53">
        <v>3.93</v>
      </c>
      <c r="E1998" s="53">
        <v>0.52</v>
      </c>
      <c r="F1998" s="53">
        <v>0.72</v>
      </c>
      <c r="G1998" s="54"/>
    </row>
    <row r="1999" spans="1:7" x14ac:dyDescent="0.2">
      <c r="A1999" s="54">
        <v>43246</v>
      </c>
      <c r="B1999" s="53">
        <v>2247629</v>
      </c>
      <c r="D1999" s="53">
        <v>3.8</v>
      </c>
      <c r="E1999" s="53"/>
      <c r="F1999" s="53">
        <v>0.38</v>
      </c>
      <c r="G1999" s="54"/>
    </row>
    <row r="2000" spans="1:7" x14ac:dyDescent="0.2">
      <c r="A2000" s="54">
        <v>43246</v>
      </c>
      <c r="B2000" s="53">
        <v>450464</v>
      </c>
      <c r="C2000" s="52">
        <v>3.3055897431022965</v>
      </c>
      <c r="D2000" s="53">
        <v>4.12</v>
      </c>
      <c r="E2000" s="53">
        <v>0.76999999999999991</v>
      </c>
      <c r="F2000" s="53">
        <v>0.92</v>
      </c>
      <c r="G2000" s="54"/>
    </row>
    <row r="2001" spans="1:7" x14ac:dyDescent="0.2">
      <c r="A2001" s="54">
        <v>43246</v>
      </c>
      <c r="B2001" s="53">
        <v>1891633</v>
      </c>
      <c r="D2001" s="53">
        <v>2.97</v>
      </c>
      <c r="E2001" s="53"/>
      <c r="F2001" s="53">
        <v>0.3</v>
      </c>
      <c r="G2001" s="54"/>
    </row>
    <row r="2002" spans="1:7" x14ac:dyDescent="0.2">
      <c r="A2002" s="54">
        <v>43247</v>
      </c>
      <c r="B2002" s="53">
        <v>1981070</v>
      </c>
      <c r="D2002" s="53">
        <v>3.32</v>
      </c>
      <c r="E2002" s="53"/>
      <c r="F2002" s="53">
        <v>0.4</v>
      </c>
      <c r="G2002" s="54"/>
    </row>
    <row r="2003" spans="1:7" x14ac:dyDescent="0.2">
      <c r="A2003" s="54">
        <v>43247</v>
      </c>
      <c r="B2003" s="53">
        <v>612017</v>
      </c>
      <c r="C2003" s="52">
        <v>2.2037489536240771</v>
      </c>
      <c r="D2003" s="53">
        <v>2.78</v>
      </c>
      <c r="E2003" s="53">
        <v>0.31999999999999995</v>
      </c>
      <c r="F2003" s="53">
        <v>0.52</v>
      </c>
      <c r="G2003" s="54"/>
    </row>
    <row r="2004" spans="1:7" x14ac:dyDescent="0.2">
      <c r="A2004" s="54">
        <v>43247</v>
      </c>
      <c r="B2004" s="53">
        <v>189</v>
      </c>
      <c r="C2004" s="52">
        <v>2.0681511744955419</v>
      </c>
      <c r="D2004" s="53">
        <v>3.49</v>
      </c>
      <c r="E2004" s="53">
        <v>0.54999999999999993</v>
      </c>
      <c r="F2004" s="53">
        <v>0.71</v>
      </c>
      <c r="G2004" s="54"/>
    </row>
    <row r="2005" spans="1:7" x14ac:dyDescent="0.2">
      <c r="A2005" s="54">
        <v>43247</v>
      </c>
      <c r="B2005" s="53">
        <v>19272</v>
      </c>
      <c r="C2005" s="52">
        <v>2.8496225074105843</v>
      </c>
      <c r="D2005" s="53">
        <v>3.54</v>
      </c>
      <c r="E2005" s="53">
        <v>0.49</v>
      </c>
      <c r="F2005" s="53">
        <v>0.65</v>
      </c>
      <c r="G2005" s="54">
        <v>42706</v>
      </c>
    </row>
    <row r="2006" spans="1:7" x14ac:dyDescent="0.2">
      <c r="A2006" s="54">
        <v>43247</v>
      </c>
      <c r="B2006" s="53">
        <v>4418043</v>
      </c>
      <c r="D2006" s="53">
        <v>3.56</v>
      </c>
      <c r="E2006" s="53"/>
      <c r="F2006" s="53">
        <v>0.4</v>
      </c>
      <c r="G2006" s="54"/>
    </row>
    <row r="2007" spans="1:7" x14ac:dyDescent="0.2">
      <c r="A2007" s="54">
        <v>43248</v>
      </c>
      <c r="B2007" s="53">
        <v>3154833</v>
      </c>
      <c r="C2007" s="52">
        <v>2.4045172044681262</v>
      </c>
      <c r="D2007" s="53">
        <v>3.71</v>
      </c>
      <c r="E2007" s="53">
        <v>0.35</v>
      </c>
      <c r="F2007" s="53">
        <v>0.56000000000000005</v>
      </c>
      <c r="G2007" s="54"/>
    </row>
    <row r="2008" spans="1:7" x14ac:dyDescent="0.2">
      <c r="A2008" s="54">
        <v>43248</v>
      </c>
      <c r="B2008" s="53">
        <v>102871</v>
      </c>
      <c r="D2008" s="53">
        <v>3.56</v>
      </c>
      <c r="E2008" s="53"/>
      <c r="F2008" s="53">
        <v>0.3</v>
      </c>
      <c r="G2008" s="54"/>
    </row>
    <row r="2009" spans="1:7" x14ac:dyDescent="0.2">
      <c r="A2009" s="54">
        <v>43248</v>
      </c>
      <c r="B2009" s="53">
        <v>96939</v>
      </c>
      <c r="C2009" s="52">
        <v>2.1359922178427606</v>
      </c>
      <c r="D2009" s="53">
        <v>2.52</v>
      </c>
      <c r="E2009" s="53">
        <v>0.54999999999999993</v>
      </c>
      <c r="F2009" s="53">
        <v>0.67</v>
      </c>
      <c r="G2009" s="54"/>
    </row>
    <row r="2010" spans="1:7" x14ac:dyDescent="0.2">
      <c r="A2010" s="54">
        <v>43248</v>
      </c>
      <c r="B2010" s="53">
        <v>5899950</v>
      </c>
      <c r="D2010" s="53">
        <v>3.4</v>
      </c>
      <c r="E2010" s="53"/>
      <c r="F2010" s="53">
        <v>0.39</v>
      </c>
      <c r="G2010" s="54"/>
    </row>
    <row r="2011" spans="1:7" x14ac:dyDescent="0.2">
      <c r="A2011" s="54">
        <v>43249</v>
      </c>
      <c r="B2011" s="53">
        <v>3409119</v>
      </c>
      <c r="C2011" s="52">
        <v>2.592840764882598</v>
      </c>
      <c r="D2011" s="53">
        <v>3.54</v>
      </c>
      <c r="E2011" s="53">
        <v>0.30999999999999994</v>
      </c>
      <c r="F2011" s="53">
        <v>0.51</v>
      </c>
      <c r="G2011" s="54"/>
    </row>
    <row r="2012" spans="1:7" x14ac:dyDescent="0.2">
      <c r="A2012" s="54">
        <v>43249</v>
      </c>
      <c r="B2012" s="53">
        <v>39885</v>
      </c>
      <c r="D2012" s="53">
        <v>3.88</v>
      </c>
      <c r="E2012" s="53"/>
      <c r="F2012" s="53">
        <v>0.4</v>
      </c>
      <c r="G2012" s="54"/>
    </row>
    <row r="2013" spans="1:7" x14ac:dyDescent="0.2">
      <c r="A2013" s="54">
        <v>43249</v>
      </c>
      <c r="B2013" s="53">
        <v>126</v>
      </c>
      <c r="C2013" s="52">
        <v>2.5638191569560274</v>
      </c>
      <c r="D2013" s="53">
        <v>3.71</v>
      </c>
      <c r="E2013" s="53">
        <v>0.37</v>
      </c>
      <c r="F2013" s="53">
        <v>0.61</v>
      </c>
      <c r="G2013" s="54"/>
    </row>
    <row r="2014" spans="1:7" x14ac:dyDescent="0.2">
      <c r="A2014" s="54">
        <v>43250</v>
      </c>
      <c r="B2014" s="53">
        <v>671103</v>
      </c>
      <c r="C2014" s="52">
        <v>2.309721205056162</v>
      </c>
      <c r="D2014" s="53">
        <v>3.52</v>
      </c>
      <c r="E2014" s="53">
        <v>0.31999999999999995</v>
      </c>
      <c r="F2014" s="53">
        <v>0.53</v>
      </c>
      <c r="G2014" s="54"/>
    </row>
    <row r="2015" spans="1:7" x14ac:dyDescent="0.2">
      <c r="A2015" s="54">
        <v>43250</v>
      </c>
      <c r="B2015" s="53">
        <v>7582021</v>
      </c>
      <c r="D2015" s="53">
        <v>3.94</v>
      </c>
      <c r="E2015" s="53"/>
      <c r="F2015" s="53">
        <v>0.43</v>
      </c>
      <c r="G2015" s="54"/>
    </row>
    <row r="2016" spans="1:7" x14ac:dyDescent="0.2">
      <c r="A2016" s="54">
        <v>43251</v>
      </c>
      <c r="B2016" s="53">
        <v>2718861</v>
      </c>
      <c r="C2016" s="52">
        <v>2.538550813336574</v>
      </c>
      <c r="D2016" s="53">
        <v>3.54</v>
      </c>
      <c r="E2016" s="53">
        <v>0.54999999999999993</v>
      </c>
      <c r="F2016" s="53">
        <v>0.66</v>
      </c>
      <c r="G2016" s="54"/>
    </row>
    <row r="2017" spans="1:7" x14ac:dyDescent="0.2">
      <c r="A2017" s="54">
        <v>43251</v>
      </c>
      <c r="B2017" s="53">
        <v>8274563</v>
      </c>
      <c r="D2017" s="53">
        <v>3.45</v>
      </c>
      <c r="E2017" s="53"/>
      <c r="F2017" s="53">
        <v>0.4</v>
      </c>
      <c r="G2017" s="54"/>
    </row>
    <row r="2018" spans="1:7" x14ac:dyDescent="0.2">
      <c r="A2018" s="54">
        <v>43251</v>
      </c>
      <c r="B2018" s="53">
        <v>101411</v>
      </c>
      <c r="C2018" s="52">
        <v>2.2286866742041056</v>
      </c>
      <c r="D2018" s="53">
        <v>3.57</v>
      </c>
      <c r="E2018" s="53">
        <v>0.32999999999999996</v>
      </c>
      <c r="F2018" s="53">
        <v>0.53</v>
      </c>
      <c r="G2018" s="54"/>
    </row>
    <row r="2019" spans="1:7" x14ac:dyDescent="0.2">
      <c r="A2019" s="54">
        <v>43251</v>
      </c>
      <c r="B2019" s="53">
        <v>6689531</v>
      </c>
      <c r="D2019" s="53">
        <v>3.55</v>
      </c>
      <c r="E2019" s="53"/>
      <c r="F2019" s="53">
        <v>0.4</v>
      </c>
      <c r="G2019" s="54"/>
    </row>
    <row r="2020" spans="1:7" x14ac:dyDescent="0.2">
      <c r="A2020" s="54">
        <v>43251</v>
      </c>
      <c r="B2020" s="53">
        <v>2132</v>
      </c>
      <c r="C2020" s="52">
        <v>3.0375045715215534</v>
      </c>
      <c r="D2020" s="53">
        <v>3.78</v>
      </c>
      <c r="E2020" s="53">
        <v>0.55999999999999994</v>
      </c>
      <c r="F2020" s="53">
        <v>0.76</v>
      </c>
      <c r="G2020" s="54"/>
    </row>
    <row r="2021" spans="1:7" x14ac:dyDescent="0.2">
      <c r="A2021" s="54">
        <v>43251</v>
      </c>
      <c r="B2021" s="53">
        <v>4447565</v>
      </c>
      <c r="D2021" s="53">
        <v>3.6</v>
      </c>
      <c r="E2021" s="53"/>
      <c r="F2021" s="53">
        <v>0.4</v>
      </c>
      <c r="G2021" s="54"/>
    </row>
    <row r="2022" spans="1:7" x14ac:dyDescent="0.2">
      <c r="A2022" s="54">
        <v>43251</v>
      </c>
      <c r="B2022" s="53">
        <v>389631</v>
      </c>
      <c r="C2022" s="52">
        <v>2.8011567449713359</v>
      </c>
      <c r="D2022" s="53">
        <v>3.54</v>
      </c>
      <c r="E2022" s="53">
        <v>0.56999999999999995</v>
      </c>
      <c r="F2022" s="53">
        <v>0.74</v>
      </c>
      <c r="G2022" s="54"/>
    </row>
    <row r="2023" spans="1:7" x14ac:dyDescent="0.2">
      <c r="A2023" s="54">
        <v>43252</v>
      </c>
      <c r="B2023" s="53">
        <v>4876849</v>
      </c>
      <c r="D2023" s="53">
        <v>3.93</v>
      </c>
      <c r="E2023" s="53"/>
      <c r="F2023" s="53">
        <v>0.4</v>
      </c>
      <c r="G2023" s="54"/>
    </row>
    <row r="2024" spans="1:7" x14ac:dyDescent="0.2">
      <c r="A2024" s="54">
        <v>43252</v>
      </c>
      <c r="B2024" s="53">
        <v>2479847</v>
      </c>
      <c r="C2024" s="52">
        <v>2.9577837305265566</v>
      </c>
      <c r="D2024" s="53">
        <v>3.54</v>
      </c>
      <c r="E2024" s="53">
        <v>0.27999999999999997</v>
      </c>
      <c r="F2024" s="53">
        <v>0.48</v>
      </c>
      <c r="G2024" s="54"/>
    </row>
    <row r="2025" spans="1:7" x14ac:dyDescent="0.2">
      <c r="A2025" s="54">
        <v>43253</v>
      </c>
      <c r="B2025" s="53">
        <v>8266824</v>
      </c>
      <c r="C2025" s="52">
        <v>3.9489513008474399</v>
      </c>
      <c r="D2025" s="53">
        <v>3.95</v>
      </c>
      <c r="E2025" s="53">
        <v>0.5</v>
      </c>
      <c r="F2025" s="53">
        <v>0.6</v>
      </c>
      <c r="G2025" s="54">
        <v>43138</v>
      </c>
    </row>
    <row r="2026" spans="1:7" x14ac:dyDescent="0.2">
      <c r="A2026" s="54">
        <v>43253</v>
      </c>
      <c r="B2026" s="53">
        <v>8375815</v>
      </c>
      <c r="C2026" s="52">
        <v>3.8338228882064782</v>
      </c>
      <c r="D2026" s="53">
        <v>3.93</v>
      </c>
      <c r="E2026" s="53">
        <v>0.44</v>
      </c>
      <c r="F2026" s="53">
        <v>0.54</v>
      </c>
      <c r="G2026" s="54">
        <v>43009</v>
      </c>
    </row>
    <row r="2027" spans="1:7" x14ac:dyDescent="0.2">
      <c r="A2027" s="54">
        <v>43253</v>
      </c>
      <c r="B2027" s="53">
        <v>8543494</v>
      </c>
      <c r="C2027" s="52">
        <v>3.628498112410727</v>
      </c>
      <c r="D2027" s="53">
        <v>3.77</v>
      </c>
      <c r="E2027" s="53">
        <v>0.39</v>
      </c>
      <c r="F2027" s="53">
        <v>0.49</v>
      </c>
      <c r="G2027" s="54">
        <v>43233</v>
      </c>
    </row>
    <row r="2028" spans="1:7" x14ac:dyDescent="0.2">
      <c r="A2028" s="54">
        <v>43253</v>
      </c>
      <c r="B2028" s="53">
        <v>160982</v>
      </c>
      <c r="C2028" s="52">
        <v>3.2827170275790056</v>
      </c>
      <c r="D2028" s="53">
        <v>4.42</v>
      </c>
      <c r="E2028" s="53">
        <v>0.66999999999999993</v>
      </c>
      <c r="F2028" s="53">
        <v>0.87</v>
      </c>
      <c r="G2028" s="54"/>
    </row>
    <row r="2029" spans="1:7" x14ac:dyDescent="0.2">
      <c r="A2029" s="54">
        <v>43253</v>
      </c>
      <c r="B2029" s="53">
        <v>10334937</v>
      </c>
      <c r="C2029" s="52">
        <v>2.9112769633294908</v>
      </c>
      <c r="D2029" s="53">
        <v>3.65</v>
      </c>
      <c r="E2029" s="53">
        <v>0.66999999999999993</v>
      </c>
      <c r="F2029" s="53">
        <v>0.75</v>
      </c>
      <c r="G2029" s="54"/>
    </row>
    <row r="2030" spans="1:7" x14ac:dyDescent="0.2">
      <c r="A2030" s="54">
        <v>43254</v>
      </c>
      <c r="B2030" s="53">
        <v>94399</v>
      </c>
      <c r="C2030" s="52">
        <v>3.7607004542691924</v>
      </c>
      <c r="D2030" s="53">
        <v>4.13</v>
      </c>
      <c r="E2030" s="53">
        <v>0.72</v>
      </c>
      <c r="F2030" s="53">
        <v>0.92</v>
      </c>
      <c r="G2030" s="54"/>
    </row>
    <row r="2031" spans="1:7" x14ac:dyDescent="0.2">
      <c r="A2031" s="54">
        <v>43254</v>
      </c>
      <c r="B2031" s="53">
        <v>3175374</v>
      </c>
      <c r="C2031" s="52">
        <v>3.6731447242545916</v>
      </c>
      <c r="D2031" s="53">
        <v>4.6900000000000004</v>
      </c>
      <c r="E2031" s="53">
        <v>0.7599999999999999</v>
      </c>
      <c r="F2031" s="53">
        <v>0.9</v>
      </c>
      <c r="G2031" s="54"/>
    </row>
    <row r="2032" spans="1:7" x14ac:dyDescent="0.2">
      <c r="A2032" s="54">
        <v>43255</v>
      </c>
      <c r="B2032" s="53">
        <v>1016198</v>
      </c>
      <c r="C2032" s="52">
        <v>3.6249382030387998</v>
      </c>
      <c r="D2032" s="53">
        <v>4.37</v>
      </c>
      <c r="E2032" s="53">
        <v>0.49</v>
      </c>
      <c r="F2032" s="53">
        <v>0.7</v>
      </c>
      <c r="G2032" s="54">
        <v>42690</v>
      </c>
    </row>
    <row r="2033" spans="1:7" x14ac:dyDescent="0.2">
      <c r="A2033" s="54">
        <v>43255</v>
      </c>
      <c r="B2033" s="53">
        <v>39361</v>
      </c>
      <c r="D2033" s="53">
        <v>3.54</v>
      </c>
      <c r="E2033" s="53"/>
      <c r="F2033" s="53">
        <v>0.38</v>
      </c>
      <c r="G2033" s="54"/>
    </row>
    <row r="2034" spans="1:7" x14ac:dyDescent="0.2">
      <c r="A2034" s="54">
        <v>43255</v>
      </c>
      <c r="B2034" s="53">
        <v>9386</v>
      </c>
      <c r="C2034" s="52">
        <v>2.6530396448865243</v>
      </c>
      <c r="D2034" s="53">
        <v>3.72</v>
      </c>
      <c r="E2034" s="53">
        <v>0.37</v>
      </c>
      <c r="F2034" s="53">
        <v>0.56999999999999995</v>
      </c>
      <c r="G2034" s="54"/>
    </row>
    <row r="2035" spans="1:7" x14ac:dyDescent="0.2">
      <c r="A2035" s="54">
        <v>43255</v>
      </c>
      <c r="B2035" s="53">
        <v>4416034</v>
      </c>
      <c r="C2035" s="52">
        <v>3.9479392047494568</v>
      </c>
      <c r="D2035" s="53">
        <v>3.99</v>
      </c>
      <c r="E2035" s="53">
        <v>0.7599999999999999</v>
      </c>
      <c r="F2035" s="53">
        <v>0.92</v>
      </c>
      <c r="G2035" s="54"/>
    </row>
    <row r="2036" spans="1:7" x14ac:dyDescent="0.2">
      <c r="A2036" s="54">
        <v>43255</v>
      </c>
      <c r="B2036" s="53">
        <v>11392</v>
      </c>
      <c r="C2036" s="52">
        <v>2.5869565584707988</v>
      </c>
      <c r="D2036" s="53">
        <v>3.82</v>
      </c>
      <c r="E2036" s="53">
        <v>0.31999999999999995</v>
      </c>
      <c r="F2036" s="53">
        <v>0.54</v>
      </c>
      <c r="G2036" s="54"/>
    </row>
    <row r="2037" spans="1:7" x14ac:dyDescent="0.2">
      <c r="A2037" s="54">
        <v>43255</v>
      </c>
      <c r="B2037" s="53">
        <v>9065730</v>
      </c>
      <c r="D2037" s="53">
        <v>3.66</v>
      </c>
      <c r="E2037" s="53"/>
      <c r="F2037" s="53">
        <v>0.4</v>
      </c>
      <c r="G2037" s="54"/>
    </row>
    <row r="2038" spans="1:7" x14ac:dyDescent="0.2">
      <c r="A2038" s="54">
        <v>43255</v>
      </c>
      <c r="B2038" s="53">
        <v>3545224</v>
      </c>
      <c r="C2038" s="52">
        <v>3.3935106208952175</v>
      </c>
      <c r="D2038" s="53">
        <v>4.08</v>
      </c>
      <c r="E2038" s="53">
        <v>0.53999999999999992</v>
      </c>
      <c r="F2038" s="53">
        <v>0.74</v>
      </c>
      <c r="G2038" s="54">
        <v>42851</v>
      </c>
    </row>
    <row r="2039" spans="1:7" x14ac:dyDescent="0.2">
      <c r="A2039" s="54">
        <v>43255</v>
      </c>
      <c r="B2039" s="53">
        <v>7475696</v>
      </c>
      <c r="C2039" s="52">
        <v>2.907356335174816</v>
      </c>
      <c r="D2039" s="53">
        <v>3.83</v>
      </c>
      <c r="E2039" s="53">
        <v>0.37</v>
      </c>
      <c r="F2039" s="53">
        <v>0.55000000000000004</v>
      </c>
      <c r="G2039" s="54"/>
    </row>
    <row r="2040" spans="1:7" x14ac:dyDescent="0.2">
      <c r="A2040" s="54">
        <v>43255</v>
      </c>
      <c r="B2040" s="53">
        <v>17277</v>
      </c>
      <c r="D2040" s="53">
        <v>3.39</v>
      </c>
      <c r="E2040" s="53"/>
      <c r="F2040" s="53">
        <v>0.3</v>
      </c>
      <c r="G2040" s="54"/>
    </row>
    <row r="2041" spans="1:7" x14ac:dyDescent="0.2">
      <c r="A2041" s="54">
        <v>43255</v>
      </c>
      <c r="B2041" s="53">
        <v>3833456</v>
      </c>
      <c r="C2041" s="52">
        <v>2.1441863619109003</v>
      </c>
      <c r="D2041" s="53">
        <v>3.2</v>
      </c>
      <c r="E2041" s="53">
        <v>0.53999999999999992</v>
      </c>
      <c r="F2041" s="53">
        <v>0.74</v>
      </c>
      <c r="G2041" s="54"/>
    </row>
    <row r="2042" spans="1:7" x14ac:dyDescent="0.2">
      <c r="A2042" s="54">
        <v>43256</v>
      </c>
      <c r="B2042" s="53">
        <v>603497</v>
      </c>
      <c r="C2042" s="52">
        <v>2.2003681345541453</v>
      </c>
      <c r="D2042" s="53">
        <v>2.64</v>
      </c>
      <c r="E2042" s="53">
        <v>0.65999999999999992</v>
      </c>
      <c r="F2042" s="53">
        <v>0.8</v>
      </c>
      <c r="G2042" s="54"/>
    </row>
    <row r="2043" spans="1:7" x14ac:dyDescent="0.2">
      <c r="A2043" s="54">
        <v>43257</v>
      </c>
      <c r="B2043" s="53">
        <v>3287</v>
      </c>
      <c r="C2043" s="52">
        <v>2.4409064089984285</v>
      </c>
      <c r="D2043" s="53">
        <v>3.21</v>
      </c>
      <c r="E2043" s="53">
        <v>0.53999999999999992</v>
      </c>
      <c r="F2043" s="53">
        <v>0.7</v>
      </c>
      <c r="G2043" s="54"/>
    </row>
    <row r="2044" spans="1:7" x14ac:dyDescent="0.2">
      <c r="A2044" s="54">
        <v>43257</v>
      </c>
      <c r="B2044" s="53">
        <v>112940</v>
      </c>
      <c r="C2044" s="52">
        <v>3.051937124731718</v>
      </c>
      <c r="D2044" s="53">
        <v>3.59</v>
      </c>
      <c r="E2044" s="53">
        <v>0.52999999999999992</v>
      </c>
      <c r="F2044" s="53">
        <v>0.69</v>
      </c>
      <c r="G2044" s="54"/>
    </row>
    <row r="2045" spans="1:7" x14ac:dyDescent="0.2">
      <c r="A2045" s="54">
        <v>43257</v>
      </c>
      <c r="B2045" s="53">
        <v>6543938</v>
      </c>
      <c r="D2045" s="53">
        <v>3.96</v>
      </c>
      <c r="E2045" s="53"/>
      <c r="F2045" s="53">
        <v>0.41</v>
      </c>
      <c r="G2045" s="54"/>
    </row>
    <row r="2046" spans="1:7" x14ac:dyDescent="0.2">
      <c r="A2046" s="54">
        <v>43257</v>
      </c>
      <c r="B2046" s="53">
        <v>19249</v>
      </c>
      <c r="C2046" s="52">
        <v>3.5065213603551757</v>
      </c>
      <c r="D2046" s="53">
        <v>3.7</v>
      </c>
      <c r="E2046" s="53">
        <v>0.66999999999999993</v>
      </c>
      <c r="F2046" s="53">
        <v>0.81</v>
      </c>
      <c r="G2046" s="54"/>
    </row>
    <row r="2047" spans="1:7" x14ac:dyDescent="0.2">
      <c r="A2047" s="54">
        <v>43257</v>
      </c>
      <c r="B2047" s="53">
        <v>12583</v>
      </c>
      <c r="C2047" s="52">
        <v>2.3002513884692735</v>
      </c>
      <c r="D2047" s="53">
        <v>3.35</v>
      </c>
      <c r="E2047" s="53">
        <v>0.30999999999999994</v>
      </c>
      <c r="F2047" s="53">
        <v>0.51</v>
      </c>
      <c r="G2047" s="54"/>
    </row>
    <row r="2048" spans="1:7" x14ac:dyDescent="0.2">
      <c r="A2048" s="54">
        <v>43257</v>
      </c>
      <c r="B2048" s="53">
        <v>606868</v>
      </c>
      <c r="C2048" s="52">
        <v>2.1715119577843738</v>
      </c>
      <c r="D2048" s="53">
        <v>3.38</v>
      </c>
      <c r="E2048" s="53">
        <v>0.31999999999999995</v>
      </c>
      <c r="F2048" s="53">
        <v>0.53</v>
      </c>
      <c r="G2048" s="54"/>
    </row>
    <row r="2049" spans="1:7" x14ac:dyDescent="0.2">
      <c r="A2049" s="54">
        <v>43258</v>
      </c>
      <c r="B2049" s="53">
        <v>85804</v>
      </c>
      <c r="C2049" s="52">
        <v>2.2436482926677601</v>
      </c>
      <c r="D2049" s="53">
        <v>3.44</v>
      </c>
      <c r="E2049" s="53">
        <v>0.31999999999999995</v>
      </c>
      <c r="F2049" s="53">
        <v>0.52</v>
      </c>
      <c r="G2049" s="54"/>
    </row>
    <row r="2050" spans="1:7" x14ac:dyDescent="0.2">
      <c r="A2050" s="54">
        <v>43258</v>
      </c>
      <c r="B2050" s="53">
        <v>2385361</v>
      </c>
      <c r="C2050" s="52">
        <v>2.3542466455434301</v>
      </c>
      <c r="D2050" s="53">
        <v>3.49</v>
      </c>
      <c r="E2050" s="53">
        <v>0.52999999999999992</v>
      </c>
      <c r="F2050" s="53">
        <v>0.67</v>
      </c>
      <c r="G2050" s="54"/>
    </row>
    <row r="2051" spans="1:7" x14ac:dyDescent="0.2">
      <c r="A2051" s="54">
        <v>43258</v>
      </c>
      <c r="B2051" s="53">
        <v>8953258</v>
      </c>
      <c r="D2051" s="53">
        <v>3.91</v>
      </c>
      <c r="E2051" s="53"/>
      <c r="F2051" s="53">
        <v>0.4</v>
      </c>
      <c r="G2051" s="54"/>
    </row>
    <row r="2052" spans="1:7" x14ac:dyDescent="0.2">
      <c r="A2052" s="54">
        <v>43258</v>
      </c>
      <c r="B2052" s="53">
        <v>44097</v>
      </c>
      <c r="C2052" s="52">
        <v>2.9201338010988032</v>
      </c>
      <c r="D2052" s="53">
        <v>3.86</v>
      </c>
      <c r="E2052" s="53">
        <v>0.31999999999999995</v>
      </c>
      <c r="F2052" s="53">
        <v>0.52</v>
      </c>
      <c r="G2052" s="54"/>
    </row>
    <row r="2053" spans="1:7" x14ac:dyDescent="0.2">
      <c r="A2053" s="54">
        <v>43259</v>
      </c>
      <c r="B2053" s="53">
        <v>2680</v>
      </c>
      <c r="C2053" s="52">
        <v>3.0330695712402753</v>
      </c>
      <c r="D2053" s="53">
        <v>3.45</v>
      </c>
      <c r="E2053" s="53">
        <v>0.55999999999999994</v>
      </c>
      <c r="F2053" s="53">
        <v>0.6</v>
      </c>
      <c r="G2053" s="54"/>
    </row>
    <row r="2054" spans="1:7" x14ac:dyDescent="0.2">
      <c r="A2054" s="54">
        <v>43259</v>
      </c>
      <c r="B2054" s="53">
        <v>4224395</v>
      </c>
      <c r="D2054" s="53">
        <v>3.71</v>
      </c>
      <c r="E2054" s="53"/>
      <c r="F2054" s="53">
        <v>0.4</v>
      </c>
      <c r="G2054" s="54"/>
    </row>
    <row r="2055" spans="1:7" x14ac:dyDescent="0.2">
      <c r="A2055" s="54">
        <v>43259</v>
      </c>
      <c r="B2055" s="53">
        <v>19897</v>
      </c>
      <c r="C2055" s="52">
        <v>2.5784902681132977</v>
      </c>
      <c r="D2055" s="53">
        <v>3.52</v>
      </c>
      <c r="E2055" s="53">
        <v>0.35</v>
      </c>
      <c r="F2055" s="53">
        <v>0.54</v>
      </c>
      <c r="G2055" s="54"/>
    </row>
    <row r="2056" spans="1:7" x14ac:dyDescent="0.2">
      <c r="A2056" s="54">
        <v>43259</v>
      </c>
      <c r="B2056" s="53">
        <v>101727</v>
      </c>
      <c r="C2056" s="52">
        <v>2.6171881134932535</v>
      </c>
      <c r="D2056" s="53">
        <v>3.32</v>
      </c>
      <c r="E2056" s="53">
        <v>0.33999999999999997</v>
      </c>
      <c r="F2056" s="53">
        <v>0.52</v>
      </c>
      <c r="G2056" s="54"/>
    </row>
    <row r="2057" spans="1:7" x14ac:dyDescent="0.2">
      <c r="A2057" s="54">
        <v>43260</v>
      </c>
      <c r="B2057" s="53">
        <v>176</v>
      </c>
      <c r="C2057" s="52">
        <v>2.7030858468714318</v>
      </c>
      <c r="D2057" s="53">
        <v>3.4</v>
      </c>
      <c r="E2057" s="53">
        <v>0.28999999999999998</v>
      </c>
      <c r="F2057" s="53">
        <v>0.52</v>
      </c>
      <c r="G2057" s="54"/>
    </row>
    <row r="2058" spans="1:7" x14ac:dyDescent="0.2">
      <c r="A2058" s="54">
        <v>43260</v>
      </c>
      <c r="B2058" s="53">
        <v>1250681</v>
      </c>
      <c r="C2058" s="52">
        <v>3.1260820642866691</v>
      </c>
      <c r="D2058" s="53">
        <v>3.82</v>
      </c>
      <c r="E2058" s="53">
        <v>0.5099999999999999</v>
      </c>
      <c r="F2058" s="53">
        <v>0.72</v>
      </c>
      <c r="G2058" s="54"/>
    </row>
    <row r="2059" spans="1:7" x14ac:dyDescent="0.2">
      <c r="A2059" s="54">
        <v>43260</v>
      </c>
      <c r="B2059" s="53">
        <v>7497199</v>
      </c>
      <c r="D2059" s="53">
        <v>3.92</v>
      </c>
      <c r="E2059" s="53"/>
      <c r="F2059" s="53">
        <v>0.4</v>
      </c>
      <c r="G2059" s="54"/>
    </row>
    <row r="2060" spans="1:7" x14ac:dyDescent="0.2">
      <c r="A2060" s="54">
        <v>43260</v>
      </c>
      <c r="B2060" s="53">
        <v>35500</v>
      </c>
      <c r="C2060" s="52">
        <v>3.7455309237499361</v>
      </c>
      <c r="D2060" s="53">
        <v>4.29</v>
      </c>
      <c r="E2060" s="53">
        <v>0.72999999999999987</v>
      </c>
      <c r="F2060" s="53">
        <v>0.94</v>
      </c>
      <c r="G2060" s="54"/>
    </row>
    <row r="2061" spans="1:7" x14ac:dyDescent="0.2">
      <c r="A2061" s="54">
        <v>43260</v>
      </c>
      <c r="B2061" s="53">
        <v>2607316</v>
      </c>
      <c r="D2061" s="53">
        <v>3.46</v>
      </c>
      <c r="E2061" s="53"/>
      <c r="F2061" s="53">
        <v>0.4</v>
      </c>
      <c r="G2061" s="54"/>
    </row>
    <row r="2062" spans="1:7" x14ac:dyDescent="0.2">
      <c r="A2062" s="54">
        <v>43260</v>
      </c>
      <c r="B2062" s="53">
        <v>12517</v>
      </c>
      <c r="C2062" s="52">
        <v>2.6029276980112268</v>
      </c>
      <c r="D2062" s="53">
        <v>3.3</v>
      </c>
      <c r="E2062" s="53">
        <v>0.31999999999999995</v>
      </c>
      <c r="F2062" s="53">
        <v>0.56999999999999995</v>
      </c>
      <c r="G2062" s="54"/>
    </row>
    <row r="2063" spans="1:7" x14ac:dyDescent="0.2">
      <c r="A2063" s="54">
        <v>43260</v>
      </c>
      <c r="B2063" s="53">
        <v>15815</v>
      </c>
      <c r="C2063" s="52">
        <v>2.1757440503531331</v>
      </c>
      <c r="D2063" s="53">
        <v>3.1</v>
      </c>
      <c r="E2063" s="53">
        <v>0.36</v>
      </c>
      <c r="F2063" s="53">
        <v>0.55000000000000004</v>
      </c>
      <c r="G2063" s="54"/>
    </row>
    <row r="2064" spans="1:7" x14ac:dyDescent="0.2">
      <c r="A2064" s="54">
        <v>43260</v>
      </c>
      <c r="B2064" s="53">
        <v>33641</v>
      </c>
      <c r="D2064" s="53">
        <v>3.49</v>
      </c>
      <c r="E2064" s="53"/>
      <c r="F2064" s="53">
        <v>0.4</v>
      </c>
      <c r="G2064" s="54"/>
    </row>
    <row r="2065" spans="1:7" x14ac:dyDescent="0.2">
      <c r="A2065" s="54">
        <v>43260</v>
      </c>
      <c r="B2065" s="53">
        <v>91018</v>
      </c>
      <c r="C2065" s="52">
        <v>2.312285678722596</v>
      </c>
      <c r="D2065" s="53">
        <v>3.06</v>
      </c>
      <c r="E2065" s="53">
        <v>0.5099999999999999</v>
      </c>
      <c r="F2065" s="53">
        <v>0.66</v>
      </c>
      <c r="G2065" s="54"/>
    </row>
    <row r="2066" spans="1:7" x14ac:dyDescent="0.2">
      <c r="A2066" s="54">
        <v>43261</v>
      </c>
      <c r="B2066" s="53">
        <v>3637404</v>
      </c>
      <c r="D2066" s="53">
        <v>3.78</v>
      </c>
      <c r="E2066" s="53"/>
      <c r="F2066" s="53">
        <v>0.36</v>
      </c>
      <c r="G2066" s="54"/>
    </row>
    <row r="2067" spans="1:7" x14ac:dyDescent="0.2">
      <c r="A2067" s="54">
        <v>43261</v>
      </c>
      <c r="B2067" s="53">
        <v>874217</v>
      </c>
      <c r="C2067" s="52">
        <v>2.2455036156370305</v>
      </c>
      <c r="D2067" s="53">
        <v>3.59</v>
      </c>
      <c r="E2067" s="53">
        <v>0.33999999999999997</v>
      </c>
      <c r="F2067" s="53">
        <v>0.54</v>
      </c>
      <c r="G2067" s="54"/>
    </row>
    <row r="2068" spans="1:7" x14ac:dyDescent="0.2">
      <c r="A2068" s="54">
        <v>43261</v>
      </c>
      <c r="B2068" s="53">
        <v>3072853</v>
      </c>
      <c r="D2068" s="53">
        <v>3.73</v>
      </c>
      <c r="E2068" s="53"/>
      <c r="F2068" s="53">
        <v>0.4</v>
      </c>
      <c r="G2068" s="54"/>
    </row>
    <row r="2069" spans="1:7" x14ac:dyDescent="0.2">
      <c r="A2069" s="54">
        <v>43261</v>
      </c>
      <c r="B2069" s="53">
        <v>3805982</v>
      </c>
      <c r="C2069" s="52">
        <v>3.8946201374476233</v>
      </c>
      <c r="D2069" s="53">
        <v>4.1900000000000004</v>
      </c>
      <c r="E2069" s="53">
        <v>0.7</v>
      </c>
      <c r="F2069" s="53">
        <v>0.88</v>
      </c>
      <c r="G2069" s="54">
        <v>42994</v>
      </c>
    </row>
    <row r="2070" spans="1:7" x14ac:dyDescent="0.2">
      <c r="A2070" s="54">
        <v>43261</v>
      </c>
      <c r="B2070" s="53">
        <v>2385819</v>
      </c>
      <c r="D2070" s="53">
        <v>3.56</v>
      </c>
      <c r="E2070" s="53"/>
      <c r="F2070" s="53">
        <v>0.4</v>
      </c>
      <c r="G2070" s="54"/>
    </row>
    <row r="2071" spans="1:7" x14ac:dyDescent="0.2">
      <c r="A2071" s="54">
        <v>43261</v>
      </c>
      <c r="B2071" s="53">
        <v>3699490</v>
      </c>
      <c r="C2071" s="52">
        <v>2.3927527684330858</v>
      </c>
      <c r="D2071" s="53">
        <v>3.49</v>
      </c>
      <c r="E2071" s="53">
        <v>0.29999999999999993</v>
      </c>
      <c r="F2071" s="53">
        <v>0.51</v>
      </c>
      <c r="G2071" s="54"/>
    </row>
    <row r="2072" spans="1:7" x14ac:dyDescent="0.2">
      <c r="A2072" s="54">
        <v>43261</v>
      </c>
      <c r="B2072" s="53">
        <v>8507</v>
      </c>
      <c r="D2072" s="53">
        <v>3.54</v>
      </c>
      <c r="E2072" s="53"/>
      <c r="F2072" s="53">
        <v>0.4</v>
      </c>
      <c r="G2072" s="54"/>
    </row>
    <row r="2073" spans="1:7" x14ac:dyDescent="0.2">
      <c r="A2073" s="54">
        <v>43261</v>
      </c>
      <c r="B2073" s="53">
        <v>4085</v>
      </c>
      <c r="C2073" s="52">
        <v>2.1796533631527559</v>
      </c>
      <c r="D2073" s="53">
        <v>3.55</v>
      </c>
      <c r="E2073" s="53">
        <v>0.29999999999999993</v>
      </c>
      <c r="F2073" s="53">
        <v>0.53</v>
      </c>
      <c r="G2073" s="54"/>
    </row>
    <row r="2074" spans="1:7" x14ac:dyDescent="0.2">
      <c r="A2074" s="54">
        <v>43261</v>
      </c>
      <c r="B2074" s="53">
        <v>33920</v>
      </c>
      <c r="C2074" s="52">
        <v>2.569098176024069</v>
      </c>
      <c r="D2074" s="53">
        <v>2.98</v>
      </c>
      <c r="E2074" s="53">
        <v>0.54999999999999993</v>
      </c>
      <c r="F2074" s="53">
        <v>0.66</v>
      </c>
      <c r="G2074" s="54"/>
    </row>
    <row r="2075" spans="1:7" x14ac:dyDescent="0.2">
      <c r="A2075" s="54">
        <v>43261</v>
      </c>
      <c r="B2075" s="53">
        <v>6581888</v>
      </c>
      <c r="D2075" s="53">
        <v>3.74</v>
      </c>
      <c r="E2075" s="53"/>
      <c r="F2075" s="53">
        <v>0.4</v>
      </c>
      <c r="G2075" s="54"/>
    </row>
    <row r="2076" spans="1:7" x14ac:dyDescent="0.2">
      <c r="A2076" s="54">
        <v>43262</v>
      </c>
      <c r="B2076" s="53">
        <v>3957476</v>
      </c>
      <c r="C2076" s="52">
        <v>4.0009514765436398</v>
      </c>
      <c r="D2076" s="53">
        <v>4.33</v>
      </c>
      <c r="E2076" s="53">
        <v>0.54999999999999993</v>
      </c>
      <c r="F2076" s="53">
        <v>0.75</v>
      </c>
      <c r="G2076" s="54">
        <v>42977</v>
      </c>
    </row>
    <row r="2077" spans="1:7" x14ac:dyDescent="0.2">
      <c r="A2077" s="54">
        <v>43262</v>
      </c>
      <c r="B2077" s="53">
        <v>9661</v>
      </c>
      <c r="D2077" s="53">
        <v>3.56</v>
      </c>
      <c r="E2077" s="53"/>
      <c r="F2077" s="53">
        <v>0.4</v>
      </c>
      <c r="G2077" s="54"/>
    </row>
    <row r="2078" spans="1:7" x14ac:dyDescent="0.2">
      <c r="A2078" s="54">
        <v>43262</v>
      </c>
      <c r="B2078" s="53">
        <v>3894257</v>
      </c>
      <c r="C2078" s="52">
        <v>2.8572446160355192</v>
      </c>
      <c r="D2078" s="53">
        <v>3.71</v>
      </c>
      <c r="E2078" s="53">
        <v>0.67999999999999994</v>
      </c>
      <c r="F2078" s="53">
        <v>0.83</v>
      </c>
      <c r="G2078" s="54"/>
    </row>
    <row r="2079" spans="1:7" x14ac:dyDescent="0.2">
      <c r="A2079" s="54">
        <v>43262</v>
      </c>
      <c r="B2079" s="53">
        <v>9141506</v>
      </c>
      <c r="D2079" s="53">
        <v>3.77</v>
      </c>
      <c r="E2079" s="53"/>
      <c r="F2079" s="53">
        <v>0.4</v>
      </c>
      <c r="G2079" s="54"/>
    </row>
    <row r="2080" spans="1:7" x14ac:dyDescent="0.2">
      <c r="A2080" s="54">
        <v>43262</v>
      </c>
      <c r="B2080" s="53">
        <v>1107731</v>
      </c>
      <c r="D2080" s="53">
        <v>3.45</v>
      </c>
      <c r="E2080" s="53"/>
      <c r="F2080" s="53">
        <v>0.4</v>
      </c>
      <c r="G2080" s="54"/>
    </row>
    <row r="2081" spans="1:7" x14ac:dyDescent="0.2">
      <c r="A2081" s="54">
        <v>43262</v>
      </c>
      <c r="B2081" s="53">
        <v>8114545</v>
      </c>
      <c r="D2081" s="53">
        <v>3.47</v>
      </c>
      <c r="E2081" s="53"/>
      <c r="F2081" s="53">
        <v>0.38</v>
      </c>
      <c r="G2081" s="54"/>
    </row>
    <row r="2082" spans="1:7" x14ac:dyDescent="0.2">
      <c r="A2082" s="54">
        <v>43262</v>
      </c>
      <c r="B2082" s="53">
        <v>24505</v>
      </c>
      <c r="C2082" s="52">
        <v>2.768258851533751</v>
      </c>
      <c r="D2082" s="53">
        <v>3.29</v>
      </c>
      <c r="E2082" s="53">
        <v>0.55999999999999994</v>
      </c>
      <c r="F2082" s="53">
        <v>0.7</v>
      </c>
      <c r="G2082" s="54"/>
    </row>
    <row r="2083" spans="1:7" x14ac:dyDescent="0.2">
      <c r="A2083" s="54">
        <v>43262</v>
      </c>
      <c r="B2083" s="53">
        <v>9144965</v>
      </c>
      <c r="D2083" s="53">
        <v>3.94</v>
      </c>
      <c r="E2083" s="53"/>
      <c r="F2083" s="53">
        <v>0.43</v>
      </c>
      <c r="G2083" s="54"/>
    </row>
    <row r="2084" spans="1:7" x14ac:dyDescent="0.2">
      <c r="A2084" s="54">
        <v>43263</v>
      </c>
      <c r="B2084" s="53">
        <v>2632</v>
      </c>
      <c r="C2084" s="52">
        <v>3.2598748904232822</v>
      </c>
      <c r="D2084" s="53">
        <v>3.84</v>
      </c>
      <c r="E2084" s="53">
        <v>0.66999999999999993</v>
      </c>
      <c r="F2084" s="53">
        <v>0.86</v>
      </c>
      <c r="G2084" s="54"/>
    </row>
    <row r="2085" spans="1:7" x14ac:dyDescent="0.2">
      <c r="A2085" s="54">
        <v>43263</v>
      </c>
      <c r="B2085" s="53">
        <v>6269362</v>
      </c>
      <c r="C2085" s="52">
        <v>2.6044874329303851</v>
      </c>
      <c r="D2085" s="53">
        <v>3.25</v>
      </c>
      <c r="E2085" s="53">
        <v>0.31999999999999995</v>
      </c>
      <c r="F2085" s="53">
        <v>0.52</v>
      </c>
      <c r="G2085" s="54"/>
    </row>
    <row r="2086" spans="1:7" x14ac:dyDescent="0.2">
      <c r="A2086" s="54">
        <v>43263</v>
      </c>
      <c r="B2086" s="53">
        <v>4308898</v>
      </c>
      <c r="C2086" s="52">
        <v>2.8755139672951908</v>
      </c>
      <c r="D2086" s="53">
        <v>3.83</v>
      </c>
      <c r="E2086" s="53">
        <v>0.55999999999999994</v>
      </c>
      <c r="F2086" s="53">
        <v>0.76</v>
      </c>
      <c r="G2086" s="54"/>
    </row>
    <row r="2087" spans="1:7" x14ac:dyDescent="0.2">
      <c r="A2087" s="54">
        <v>43263</v>
      </c>
      <c r="B2087" s="53">
        <v>782491</v>
      </c>
      <c r="C2087" s="52">
        <v>3.4108034660584092</v>
      </c>
      <c r="D2087" s="53">
        <v>3.64</v>
      </c>
      <c r="E2087" s="53">
        <v>0.7</v>
      </c>
      <c r="F2087" s="53">
        <v>0.93</v>
      </c>
      <c r="G2087" s="54"/>
    </row>
    <row r="2088" spans="1:7" x14ac:dyDescent="0.2">
      <c r="A2088" s="54">
        <v>43264</v>
      </c>
      <c r="B2088" s="53">
        <v>2718235</v>
      </c>
      <c r="C2088" s="52">
        <v>3.0829441367079093</v>
      </c>
      <c r="D2088" s="53">
        <v>3.82</v>
      </c>
      <c r="E2088" s="53">
        <v>0.65999999999999992</v>
      </c>
      <c r="F2088" s="53">
        <v>0.86</v>
      </c>
      <c r="G2088" s="54"/>
    </row>
    <row r="2089" spans="1:7" x14ac:dyDescent="0.2">
      <c r="A2089" s="54">
        <v>43265</v>
      </c>
      <c r="B2089" s="53">
        <v>12814</v>
      </c>
      <c r="C2089" s="52">
        <v>2.7742380450818263</v>
      </c>
      <c r="D2089" s="53">
        <v>3.37</v>
      </c>
      <c r="E2089" s="53">
        <v>0.56999999999999995</v>
      </c>
      <c r="F2089" s="53">
        <v>0.73</v>
      </c>
      <c r="G2089" s="54"/>
    </row>
    <row r="2090" spans="1:7" x14ac:dyDescent="0.2">
      <c r="A2090" s="54">
        <v>43265</v>
      </c>
      <c r="B2090" s="53">
        <v>964277</v>
      </c>
      <c r="C2090" s="52">
        <v>2.7139617307412891</v>
      </c>
      <c r="D2090" s="53">
        <v>3.47</v>
      </c>
      <c r="E2090" s="53">
        <v>0.30999999999999994</v>
      </c>
      <c r="F2090" s="53">
        <v>0.52</v>
      </c>
      <c r="G2090" s="54"/>
    </row>
    <row r="2091" spans="1:7" x14ac:dyDescent="0.2">
      <c r="A2091" s="54">
        <v>43266</v>
      </c>
      <c r="B2091" s="53">
        <v>9275699</v>
      </c>
      <c r="D2091" s="53">
        <v>3.96</v>
      </c>
      <c r="E2091" s="53"/>
      <c r="F2091" s="53">
        <v>0.4</v>
      </c>
      <c r="G2091" s="54"/>
    </row>
    <row r="2092" spans="1:7" x14ac:dyDescent="0.2">
      <c r="A2092" s="54">
        <v>43266</v>
      </c>
      <c r="B2092" s="53">
        <v>32123</v>
      </c>
      <c r="C2092" s="52">
        <v>3.5360047587449714</v>
      </c>
      <c r="D2092" s="53">
        <v>4.1900000000000004</v>
      </c>
      <c r="E2092" s="53">
        <v>0.76999999999999991</v>
      </c>
      <c r="F2092" s="53">
        <v>0.9</v>
      </c>
      <c r="G2092" s="54">
        <v>42813</v>
      </c>
    </row>
    <row r="2093" spans="1:7" x14ac:dyDescent="0.2">
      <c r="A2093" s="54">
        <v>43267</v>
      </c>
      <c r="B2093" s="53">
        <v>4591241</v>
      </c>
      <c r="C2093" s="52">
        <v>3.0357710390383921</v>
      </c>
      <c r="D2093" s="53">
        <v>3.58</v>
      </c>
      <c r="E2093" s="53">
        <v>0.54999999999999993</v>
      </c>
      <c r="F2093" s="53">
        <v>0.72</v>
      </c>
      <c r="G2093" s="54"/>
    </row>
    <row r="2094" spans="1:7" x14ac:dyDescent="0.2">
      <c r="A2094" s="54">
        <v>43267</v>
      </c>
      <c r="B2094" s="53">
        <v>496</v>
      </c>
      <c r="C2094" s="52">
        <v>3.412922330281972</v>
      </c>
      <c r="D2094" s="53">
        <v>3.79</v>
      </c>
      <c r="E2094" s="53">
        <v>0.76</v>
      </c>
      <c r="F2094" s="53">
        <v>0.95</v>
      </c>
      <c r="G2094" s="54"/>
    </row>
    <row r="2095" spans="1:7" x14ac:dyDescent="0.2">
      <c r="A2095" s="54">
        <v>43267</v>
      </c>
      <c r="B2095" s="53">
        <v>799156</v>
      </c>
      <c r="D2095" s="53">
        <v>3.81</v>
      </c>
      <c r="E2095" s="53"/>
      <c r="F2095" s="53">
        <v>0.39</v>
      </c>
      <c r="G2095" s="54"/>
    </row>
    <row r="2096" spans="1:7" x14ac:dyDescent="0.2">
      <c r="A2096" s="54">
        <v>43267</v>
      </c>
      <c r="B2096" s="53">
        <v>7048527</v>
      </c>
      <c r="C2096" s="52">
        <v>3.642056207409611</v>
      </c>
      <c r="D2096" s="53">
        <v>3.7</v>
      </c>
      <c r="E2096" s="53">
        <v>0.43999999999999995</v>
      </c>
      <c r="F2096" s="53">
        <v>0.62</v>
      </c>
      <c r="G2096" s="54">
        <v>42709</v>
      </c>
    </row>
    <row r="2097" spans="1:7" x14ac:dyDescent="0.2">
      <c r="A2097" s="54">
        <v>43267</v>
      </c>
      <c r="B2097" s="53">
        <v>2957197</v>
      </c>
      <c r="C2097" s="52">
        <v>4.8733133044797867</v>
      </c>
      <c r="D2097" s="53">
        <v>4.88</v>
      </c>
      <c r="E2097" s="53">
        <v>0.94</v>
      </c>
      <c r="F2097" s="53">
        <v>0.98</v>
      </c>
      <c r="G2097" s="54">
        <v>43109</v>
      </c>
    </row>
    <row r="2098" spans="1:7" x14ac:dyDescent="0.2">
      <c r="A2098" s="54">
        <v>43267</v>
      </c>
      <c r="B2098" s="53">
        <v>19286</v>
      </c>
      <c r="C2098" s="52">
        <v>2.1787353747781215</v>
      </c>
      <c r="D2098" s="53">
        <v>3.64</v>
      </c>
      <c r="E2098" s="53">
        <v>0.32999999999999996</v>
      </c>
      <c r="F2098" s="53">
        <v>0.55000000000000004</v>
      </c>
      <c r="G2098" s="54"/>
    </row>
    <row r="2099" spans="1:7" x14ac:dyDescent="0.2">
      <c r="A2099" s="54">
        <v>43267</v>
      </c>
      <c r="B2099" s="53">
        <v>5226712</v>
      </c>
      <c r="D2099" s="53">
        <v>4.3099999999999996</v>
      </c>
      <c r="E2099" s="53"/>
      <c r="F2099" s="53">
        <v>0.4</v>
      </c>
      <c r="G2099" s="54"/>
    </row>
    <row r="2100" spans="1:7" x14ac:dyDescent="0.2">
      <c r="A2100" s="54">
        <v>43268</v>
      </c>
      <c r="B2100" s="53">
        <v>631794</v>
      </c>
      <c r="C2100" s="52">
        <v>2.6114456977083793</v>
      </c>
      <c r="D2100" s="53">
        <v>3.76</v>
      </c>
      <c r="E2100" s="53">
        <v>0.31999999999999995</v>
      </c>
      <c r="F2100" s="53">
        <v>0.52</v>
      </c>
      <c r="G2100" s="54"/>
    </row>
    <row r="2101" spans="1:7" x14ac:dyDescent="0.2">
      <c r="A2101" s="54">
        <v>43268</v>
      </c>
      <c r="B2101" s="53">
        <v>4716875</v>
      </c>
      <c r="D2101" s="53">
        <v>4.1399999999999997</v>
      </c>
      <c r="E2101" s="53"/>
      <c r="F2101" s="53">
        <v>0.4</v>
      </c>
      <c r="G2101" s="54"/>
    </row>
    <row r="2102" spans="1:7" x14ac:dyDescent="0.2">
      <c r="A2102" s="54">
        <v>43268</v>
      </c>
      <c r="B2102" s="53">
        <v>6193</v>
      </c>
      <c r="C2102" s="52">
        <v>2.6120353992928176</v>
      </c>
      <c r="D2102" s="53">
        <v>3.21</v>
      </c>
      <c r="E2102" s="53">
        <v>0.29999999999999993</v>
      </c>
      <c r="F2102" s="53">
        <v>0.5</v>
      </c>
      <c r="G2102" s="54"/>
    </row>
    <row r="2103" spans="1:7" x14ac:dyDescent="0.2">
      <c r="A2103" s="54">
        <v>43268</v>
      </c>
      <c r="B2103" s="53">
        <v>7738404</v>
      </c>
      <c r="D2103" s="53">
        <v>3.79</v>
      </c>
      <c r="E2103" s="53"/>
      <c r="F2103" s="53">
        <v>0.39</v>
      </c>
      <c r="G2103" s="54"/>
    </row>
    <row r="2104" spans="1:7" x14ac:dyDescent="0.2">
      <c r="A2104" s="54">
        <v>43268</v>
      </c>
      <c r="B2104" s="53">
        <v>7214045</v>
      </c>
      <c r="C2104" s="52">
        <v>2.9878723978126582</v>
      </c>
      <c r="D2104" s="53">
        <v>3.83</v>
      </c>
      <c r="E2104" s="53">
        <v>0.32999999999999996</v>
      </c>
      <c r="F2104" s="53">
        <v>0.53</v>
      </c>
      <c r="G2104" s="54"/>
    </row>
    <row r="2105" spans="1:7" x14ac:dyDescent="0.2">
      <c r="A2105" s="54">
        <v>43268</v>
      </c>
      <c r="B2105" s="53">
        <v>807633</v>
      </c>
      <c r="C2105" s="52">
        <v>3.5801615623367256</v>
      </c>
      <c r="D2105" s="53">
        <v>3.7</v>
      </c>
      <c r="E2105" s="53">
        <v>0.64999999999999991</v>
      </c>
      <c r="F2105" s="53">
        <v>0.88</v>
      </c>
      <c r="G2105" s="54"/>
    </row>
    <row r="2106" spans="1:7" x14ac:dyDescent="0.2">
      <c r="A2106" s="54">
        <v>43268</v>
      </c>
      <c r="B2106" s="53">
        <v>4405254</v>
      </c>
      <c r="C2106" s="52">
        <v>2.1840997144852183</v>
      </c>
      <c r="D2106" s="53">
        <v>3.49</v>
      </c>
      <c r="E2106" s="53">
        <v>0.31999999999999995</v>
      </c>
      <c r="F2106" s="53">
        <v>0.55000000000000004</v>
      </c>
      <c r="G2106" s="54"/>
    </row>
    <row r="2107" spans="1:7" x14ac:dyDescent="0.2">
      <c r="A2107" s="54">
        <v>43268</v>
      </c>
      <c r="B2107" s="53">
        <v>4108982</v>
      </c>
      <c r="D2107" s="53">
        <v>3.93</v>
      </c>
      <c r="E2107" s="53"/>
      <c r="F2107" s="53">
        <v>0.35</v>
      </c>
      <c r="G2107" s="54"/>
    </row>
    <row r="2108" spans="1:7" x14ac:dyDescent="0.2">
      <c r="A2108" s="54">
        <v>43269</v>
      </c>
      <c r="B2108" s="53">
        <v>190161</v>
      </c>
      <c r="C2108" s="52">
        <v>2.7048147176398585</v>
      </c>
      <c r="D2108" s="53">
        <v>3.83</v>
      </c>
      <c r="E2108" s="53">
        <v>0.23999999999999994</v>
      </c>
      <c r="F2108" s="53">
        <v>0.44</v>
      </c>
      <c r="G2108" s="54"/>
    </row>
    <row r="2109" spans="1:7" x14ac:dyDescent="0.2">
      <c r="A2109" s="54">
        <v>43270</v>
      </c>
      <c r="B2109" s="53">
        <v>8912509</v>
      </c>
      <c r="C2109" s="52">
        <v>3.7267931461384971</v>
      </c>
      <c r="D2109" s="53">
        <v>3.84</v>
      </c>
      <c r="E2109" s="53">
        <v>0.4</v>
      </c>
      <c r="F2109" s="53">
        <v>0.59</v>
      </c>
      <c r="G2109" s="54">
        <v>43185</v>
      </c>
    </row>
    <row r="2110" spans="1:7" x14ac:dyDescent="0.2">
      <c r="A2110" s="54">
        <v>43270</v>
      </c>
      <c r="B2110" s="53">
        <v>1099578</v>
      </c>
      <c r="C2110" s="52">
        <v>2.3049445624791884</v>
      </c>
      <c r="D2110" s="53">
        <v>3.69</v>
      </c>
      <c r="E2110" s="53">
        <v>0.33999999999999997</v>
      </c>
      <c r="F2110" s="53">
        <v>0.53</v>
      </c>
      <c r="G2110" s="54"/>
    </row>
    <row r="2111" spans="1:7" x14ac:dyDescent="0.2">
      <c r="A2111" s="54">
        <v>43270</v>
      </c>
      <c r="B2111" s="53">
        <v>5427600</v>
      </c>
      <c r="D2111" s="53">
        <v>3.89</v>
      </c>
      <c r="E2111" s="53"/>
      <c r="F2111" s="53">
        <v>0.4</v>
      </c>
      <c r="G2111" s="54"/>
    </row>
    <row r="2112" spans="1:7" x14ac:dyDescent="0.2">
      <c r="A2112" s="54">
        <v>43270</v>
      </c>
      <c r="B2112" s="53">
        <v>8998702</v>
      </c>
      <c r="D2112" s="53">
        <v>3.17</v>
      </c>
      <c r="E2112" s="53"/>
      <c r="F2112" s="53">
        <v>0.37</v>
      </c>
      <c r="G2112" s="54"/>
    </row>
    <row r="2113" spans="1:7" x14ac:dyDescent="0.2">
      <c r="A2113" s="54">
        <v>43270</v>
      </c>
      <c r="B2113" s="53">
        <v>258677</v>
      </c>
      <c r="C2113" s="52">
        <v>3.0292124111835848</v>
      </c>
      <c r="D2113" s="53">
        <v>3.42</v>
      </c>
      <c r="E2113" s="53">
        <v>0.56999999999999995</v>
      </c>
      <c r="F2113" s="53">
        <v>0.73</v>
      </c>
      <c r="G2113" s="54"/>
    </row>
    <row r="2114" spans="1:7" x14ac:dyDescent="0.2">
      <c r="A2114" s="54">
        <v>43270</v>
      </c>
      <c r="B2114" s="53">
        <v>5696893</v>
      </c>
      <c r="D2114" s="53">
        <v>3.86</v>
      </c>
      <c r="E2114" s="53"/>
      <c r="F2114" s="53">
        <v>0.4</v>
      </c>
      <c r="G2114" s="54"/>
    </row>
    <row r="2115" spans="1:7" x14ac:dyDescent="0.2">
      <c r="A2115" s="54">
        <v>43271</v>
      </c>
      <c r="B2115" s="53">
        <v>757958</v>
      </c>
      <c r="C2115" s="52">
        <v>3.7109165289882244</v>
      </c>
      <c r="D2115" s="53">
        <v>3.88</v>
      </c>
      <c r="E2115" s="53">
        <v>0.66999999999999993</v>
      </c>
      <c r="F2115" s="53">
        <v>0.87</v>
      </c>
      <c r="G2115" s="54"/>
    </row>
    <row r="2116" spans="1:7" x14ac:dyDescent="0.2">
      <c r="A2116" s="54">
        <v>43271</v>
      </c>
      <c r="B2116" s="53">
        <v>28854</v>
      </c>
      <c r="C2116" s="52">
        <v>3.2308690173547912</v>
      </c>
      <c r="D2116" s="53">
        <v>3.5</v>
      </c>
      <c r="E2116" s="53">
        <v>0.54</v>
      </c>
      <c r="F2116" s="53">
        <v>0.73</v>
      </c>
      <c r="G2116" s="54"/>
    </row>
    <row r="2117" spans="1:7" x14ac:dyDescent="0.2">
      <c r="A2117" s="54">
        <v>43272</v>
      </c>
      <c r="B2117" s="53">
        <v>2402</v>
      </c>
      <c r="C2117" s="52">
        <v>2.9048544251700892</v>
      </c>
      <c r="D2117" s="53">
        <v>3.73</v>
      </c>
      <c r="E2117" s="53">
        <v>0.53999999999999992</v>
      </c>
      <c r="F2117" s="53">
        <v>0.73</v>
      </c>
      <c r="G2117" s="54"/>
    </row>
    <row r="2118" spans="1:7" x14ac:dyDescent="0.2">
      <c r="A2118" s="54">
        <v>43272</v>
      </c>
      <c r="B2118" s="53">
        <v>5810520</v>
      </c>
      <c r="D2118" s="53">
        <v>3.95</v>
      </c>
      <c r="E2118" s="53"/>
      <c r="F2118" s="53">
        <v>0.38</v>
      </c>
      <c r="G2118" s="54"/>
    </row>
    <row r="2119" spans="1:7" x14ac:dyDescent="0.2">
      <c r="A2119" s="54">
        <v>43273</v>
      </c>
      <c r="B2119" s="53">
        <v>152939</v>
      </c>
      <c r="C2119" s="52">
        <v>3.0392690048853699</v>
      </c>
      <c r="D2119" s="53">
        <v>3.81</v>
      </c>
      <c r="E2119" s="53">
        <v>0.55999999999999994</v>
      </c>
      <c r="F2119" s="53">
        <v>0.75</v>
      </c>
      <c r="G2119" s="54"/>
    </row>
    <row r="2120" spans="1:7" x14ac:dyDescent="0.2">
      <c r="A2120" s="54">
        <v>43273</v>
      </c>
      <c r="B2120" s="53">
        <v>8897781</v>
      </c>
      <c r="D2120" s="53">
        <v>4.03</v>
      </c>
      <c r="E2120" s="53"/>
      <c r="F2120" s="53">
        <v>0.4</v>
      </c>
      <c r="G2120" s="54"/>
    </row>
    <row r="2121" spans="1:7" x14ac:dyDescent="0.2">
      <c r="A2121" s="54">
        <v>43273</v>
      </c>
      <c r="B2121" s="53">
        <v>300</v>
      </c>
      <c r="C2121" s="52">
        <v>4.009030345691353</v>
      </c>
      <c r="D2121" s="53">
        <v>4.16</v>
      </c>
      <c r="E2121" s="53">
        <v>0.69</v>
      </c>
      <c r="F2121" s="53">
        <v>0.89</v>
      </c>
      <c r="G2121" s="54"/>
    </row>
    <row r="2122" spans="1:7" x14ac:dyDescent="0.2">
      <c r="A2122" s="54">
        <v>43274</v>
      </c>
      <c r="B2122" s="53">
        <v>9089452</v>
      </c>
      <c r="D2122" s="53">
        <v>2.69</v>
      </c>
      <c r="E2122" s="53"/>
      <c r="F2122" s="53">
        <v>0.3</v>
      </c>
      <c r="G2122" s="54"/>
    </row>
    <row r="2123" spans="1:7" x14ac:dyDescent="0.2">
      <c r="A2123" s="54">
        <v>43274</v>
      </c>
      <c r="B2123" s="53">
        <v>13395</v>
      </c>
      <c r="C2123" s="52">
        <v>2.4095227760327314</v>
      </c>
      <c r="D2123" s="53">
        <v>3.38</v>
      </c>
      <c r="E2123" s="53">
        <v>0.65999999999999992</v>
      </c>
      <c r="F2123" s="53">
        <v>0.85</v>
      </c>
      <c r="G2123" s="54"/>
    </row>
    <row r="2124" spans="1:7" x14ac:dyDescent="0.2">
      <c r="A2124" s="54">
        <v>43274</v>
      </c>
      <c r="B2124" s="53">
        <v>1089</v>
      </c>
      <c r="C2124" s="52">
        <v>3.8800372537428669</v>
      </c>
      <c r="D2124" s="53">
        <v>4.47</v>
      </c>
      <c r="E2124" s="53">
        <v>0.72999999999999987</v>
      </c>
      <c r="F2124" s="53">
        <v>0.93</v>
      </c>
      <c r="G2124" s="54"/>
    </row>
    <row r="2125" spans="1:7" x14ac:dyDescent="0.2">
      <c r="A2125" s="54">
        <v>43274</v>
      </c>
      <c r="B2125" s="53">
        <v>9221251</v>
      </c>
      <c r="D2125" s="53">
        <v>3.96</v>
      </c>
      <c r="E2125" s="53"/>
      <c r="F2125" s="53">
        <v>0.4</v>
      </c>
      <c r="G2125" s="54"/>
    </row>
    <row r="2126" spans="1:7" x14ac:dyDescent="0.2">
      <c r="A2126" s="54">
        <v>43274</v>
      </c>
      <c r="B2126" s="53">
        <v>4308684</v>
      </c>
      <c r="C2126" s="52">
        <v>3.7325075151290736</v>
      </c>
      <c r="D2126" s="53">
        <v>4.3600000000000003</v>
      </c>
      <c r="E2126" s="53">
        <v>0.74999999999999989</v>
      </c>
      <c r="F2126" s="53">
        <v>0.94</v>
      </c>
      <c r="G2126" s="54"/>
    </row>
    <row r="2127" spans="1:7" x14ac:dyDescent="0.2">
      <c r="A2127" s="54">
        <v>43274</v>
      </c>
      <c r="B2127" s="53">
        <v>9056732</v>
      </c>
      <c r="D2127" s="53">
        <v>3.22</v>
      </c>
      <c r="E2127" s="53"/>
      <c r="F2127" s="53">
        <v>0.3</v>
      </c>
      <c r="G2127" s="54"/>
    </row>
    <row r="2128" spans="1:7" x14ac:dyDescent="0.2">
      <c r="A2128" s="54">
        <v>43275</v>
      </c>
      <c r="B2128" s="53">
        <v>10784</v>
      </c>
      <c r="C2128" s="52">
        <v>3.9349287603034013</v>
      </c>
      <c r="D2128" s="53">
        <v>4.3899999999999997</v>
      </c>
      <c r="E2128" s="53">
        <v>0.7</v>
      </c>
      <c r="F2128" s="53">
        <v>0.89</v>
      </c>
      <c r="G2128" s="54"/>
    </row>
    <row r="2129" spans="1:7" x14ac:dyDescent="0.2">
      <c r="A2129" s="54">
        <v>43275</v>
      </c>
      <c r="B2129" s="53">
        <v>2352431</v>
      </c>
      <c r="D2129" s="53">
        <v>3.6</v>
      </c>
      <c r="E2129" s="53"/>
      <c r="F2129" s="53">
        <v>0.34</v>
      </c>
      <c r="G2129" s="54"/>
    </row>
    <row r="2130" spans="1:7" x14ac:dyDescent="0.2">
      <c r="A2130" s="54">
        <v>43275</v>
      </c>
      <c r="B2130" s="53">
        <v>174</v>
      </c>
      <c r="C2130" s="52">
        <v>3.7485670774048887</v>
      </c>
      <c r="D2130" s="53">
        <v>4.3</v>
      </c>
      <c r="E2130" s="53">
        <v>0.67999999999999994</v>
      </c>
      <c r="F2130" s="53">
        <v>0.88</v>
      </c>
      <c r="G2130" s="54"/>
    </row>
    <row r="2131" spans="1:7" x14ac:dyDescent="0.2">
      <c r="A2131" s="54">
        <v>43275</v>
      </c>
      <c r="B2131" s="53">
        <v>480487</v>
      </c>
      <c r="C2131" s="52">
        <v>3.548932921963404</v>
      </c>
      <c r="D2131" s="53">
        <v>3.99</v>
      </c>
      <c r="E2131" s="53">
        <v>0.72</v>
      </c>
      <c r="F2131" s="53">
        <v>0.92</v>
      </c>
      <c r="G2131" s="54"/>
    </row>
    <row r="2132" spans="1:7" x14ac:dyDescent="0.2">
      <c r="A2132" s="54">
        <v>43275</v>
      </c>
      <c r="B2132" s="53">
        <v>8037958</v>
      </c>
      <c r="D2132" s="53">
        <v>3.43</v>
      </c>
      <c r="E2132" s="53"/>
      <c r="F2132" s="53">
        <v>0.4</v>
      </c>
      <c r="G2132" s="54"/>
    </row>
    <row r="2133" spans="1:7" x14ac:dyDescent="0.2">
      <c r="A2133" s="54">
        <v>43275</v>
      </c>
      <c r="B2133" s="53">
        <v>913</v>
      </c>
      <c r="C2133" s="52">
        <v>3.8630400697758711</v>
      </c>
      <c r="D2133" s="53">
        <v>3.93</v>
      </c>
      <c r="E2133" s="53">
        <v>0.69</v>
      </c>
      <c r="F2133" s="53">
        <v>0.9</v>
      </c>
      <c r="G2133" s="54"/>
    </row>
    <row r="2134" spans="1:7" x14ac:dyDescent="0.2">
      <c r="A2134" s="54">
        <v>43275</v>
      </c>
      <c r="B2134" s="53">
        <v>7157010</v>
      </c>
      <c r="D2134" s="53">
        <v>3.62</v>
      </c>
      <c r="E2134" s="53"/>
      <c r="F2134" s="53">
        <v>0.4</v>
      </c>
      <c r="G2134" s="54"/>
    </row>
    <row r="2135" spans="1:7" x14ac:dyDescent="0.2">
      <c r="A2135" s="54">
        <v>43275</v>
      </c>
      <c r="B2135" s="53">
        <v>4383309</v>
      </c>
      <c r="C2135" s="52">
        <v>3.5390409978857851</v>
      </c>
      <c r="D2135" s="53">
        <v>3.92</v>
      </c>
      <c r="E2135" s="53">
        <v>0.75</v>
      </c>
      <c r="F2135" s="53">
        <v>0.93</v>
      </c>
      <c r="G2135" s="54">
        <v>42812</v>
      </c>
    </row>
    <row r="2136" spans="1:7" x14ac:dyDescent="0.2">
      <c r="A2136" s="54">
        <v>43275</v>
      </c>
      <c r="B2136" s="53">
        <v>8905916</v>
      </c>
      <c r="D2136" s="53">
        <v>3.28</v>
      </c>
      <c r="E2136" s="53"/>
      <c r="F2136" s="53">
        <v>0.37</v>
      </c>
      <c r="G2136" s="54"/>
    </row>
    <row r="2137" spans="1:7" x14ac:dyDescent="0.2">
      <c r="A2137" s="54">
        <v>43275</v>
      </c>
      <c r="B2137" s="53">
        <v>1104962</v>
      </c>
      <c r="C2137" s="52">
        <v>2.9107036820942205</v>
      </c>
      <c r="D2137" s="53">
        <v>3.52</v>
      </c>
      <c r="E2137" s="53">
        <v>0.66999999999999993</v>
      </c>
      <c r="F2137" s="53">
        <v>0.77</v>
      </c>
      <c r="G2137" s="54"/>
    </row>
    <row r="2138" spans="1:7" x14ac:dyDescent="0.2">
      <c r="A2138" s="54">
        <v>43275</v>
      </c>
      <c r="B2138" s="53">
        <v>2368086</v>
      </c>
      <c r="C2138" s="52">
        <v>1.8450662654155092</v>
      </c>
      <c r="D2138" s="53">
        <v>3.01</v>
      </c>
      <c r="E2138" s="53">
        <v>0.30999999999999994</v>
      </c>
      <c r="F2138" s="53">
        <v>0.5</v>
      </c>
      <c r="G2138" s="54"/>
    </row>
    <row r="2139" spans="1:7" x14ac:dyDescent="0.2">
      <c r="A2139" s="54">
        <v>43275</v>
      </c>
      <c r="B2139" s="53">
        <v>1908753</v>
      </c>
      <c r="D2139" s="53">
        <v>3.83</v>
      </c>
      <c r="E2139" s="53"/>
      <c r="F2139" s="53">
        <v>0.37</v>
      </c>
      <c r="G2139" s="54"/>
    </row>
    <row r="2140" spans="1:7" x14ac:dyDescent="0.2">
      <c r="A2140" s="54">
        <v>43275</v>
      </c>
      <c r="B2140" s="53">
        <v>3746622</v>
      </c>
      <c r="C2140" s="52">
        <v>2.1823468099078935</v>
      </c>
      <c r="D2140" s="53">
        <v>3.84</v>
      </c>
      <c r="E2140" s="53">
        <v>0.29999999999999993</v>
      </c>
      <c r="F2140" s="53">
        <v>0.5</v>
      </c>
      <c r="G2140" s="54"/>
    </row>
    <row r="2141" spans="1:7" x14ac:dyDescent="0.2">
      <c r="A2141" s="54">
        <v>43276</v>
      </c>
      <c r="B2141" s="53">
        <v>5361245</v>
      </c>
      <c r="D2141" s="53">
        <v>3.64</v>
      </c>
      <c r="E2141" s="53"/>
      <c r="F2141" s="53">
        <v>0.4</v>
      </c>
      <c r="G2141" s="54"/>
    </row>
    <row r="2142" spans="1:7" x14ac:dyDescent="0.2">
      <c r="A2142" s="54">
        <v>43276</v>
      </c>
      <c r="B2142" s="53">
        <v>571736</v>
      </c>
      <c r="C2142" s="52">
        <v>3.4395366537368406</v>
      </c>
      <c r="D2142" s="53">
        <v>3.96</v>
      </c>
      <c r="E2142" s="53">
        <v>0.53</v>
      </c>
      <c r="F2142" s="53">
        <v>0.73</v>
      </c>
      <c r="G2142" s="54">
        <v>42865</v>
      </c>
    </row>
    <row r="2143" spans="1:7" x14ac:dyDescent="0.2">
      <c r="A2143" s="54">
        <v>43276</v>
      </c>
      <c r="B2143" s="53">
        <v>5819195</v>
      </c>
      <c r="C2143" s="52">
        <v>3.7889214818893824</v>
      </c>
      <c r="D2143" s="53">
        <v>4.4000000000000004</v>
      </c>
      <c r="E2143" s="53">
        <v>0.44</v>
      </c>
      <c r="F2143" s="53">
        <v>0.69</v>
      </c>
      <c r="G2143" s="54">
        <v>42884</v>
      </c>
    </row>
    <row r="2144" spans="1:7" x14ac:dyDescent="0.2">
      <c r="A2144" s="54">
        <v>43277</v>
      </c>
      <c r="B2144" s="53">
        <v>8649071</v>
      </c>
      <c r="D2144" s="53">
        <v>3.57</v>
      </c>
      <c r="E2144" s="53"/>
      <c r="F2144" s="53">
        <v>0.39</v>
      </c>
      <c r="G2144" s="54"/>
    </row>
    <row r="2145" spans="1:7" x14ac:dyDescent="0.2">
      <c r="A2145" s="54">
        <v>43277</v>
      </c>
      <c r="B2145" s="53">
        <v>4322386</v>
      </c>
      <c r="C2145" s="52">
        <v>2.4305806363719187</v>
      </c>
      <c r="D2145" s="53">
        <v>3.3</v>
      </c>
      <c r="E2145" s="53">
        <v>0.49</v>
      </c>
      <c r="F2145" s="53">
        <v>0.65</v>
      </c>
      <c r="G2145" s="54"/>
    </row>
    <row r="2146" spans="1:7" x14ac:dyDescent="0.2">
      <c r="A2146" s="54">
        <v>43277</v>
      </c>
      <c r="B2146" s="53">
        <v>8375204</v>
      </c>
      <c r="D2146" s="53">
        <v>3.66</v>
      </c>
      <c r="E2146" s="53"/>
      <c r="F2146" s="53">
        <v>0.4</v>
      </c>
      <c r="G2146" s="54"/>
    </row>
    <row r="2147" spans="1:7" x14ac:dyDescent="0.2">
      <c r="A2147" s="54">
        <v>43277</v>
      </c>
      <c r="B2147" s="53">
        <v>5951861</v>
      </c>
      <c r="C2147" s="52">
        <v>2.6079800242506042</v>
      </c>
      <c r="D2147" s="53">
        <v>3.67</v>
      </c>
      <c r="E2147" s="53">
        <v>0.31999999999999995</v>
      </c>
      <c r="F2147" s="53">
        <v>0.53</v>
      </c>
      <c r="G2147" s="54"/>
    </row>
    <row r="2148" spans="1:7" x14ac:dyDescent="0.2">
      <c r="A2148" s="54">
        <v>43277</v>
      </c>
      <c r="B2148" s="53">
        <v>4367391</v>
      </c>
      <c r="C2148" s="52">
        <v>2.5932794239016199</v>
      </c>
      <c r="D2148" s="53">
        <v>3.6</v>
      </c>
      <c r="E2148" s="53">
        <v>0.65999999999999992</v>
      </c>
      <c r="F2148" s="53">
        <v>0.81</v>
      </c>
      <c r="G2148" s="54"/>
    </row>
    <row r="2149" spans="1:7" x14ac:dyDescent="0.2">
      <c r="A2149" s="54">
        <v>43278</v>
      </c>
      <c r="B2149" s="53">
        <v>115763</v>
      </c>
      <c r="C2149" s="52">
        <v>2.2018968989278922</v>
      </c>
      <c r="D2149" s="53">
        <v>3.55</v>
      </c>
      <c r="E2149" s="53">
        <v>0.31999999999999995</v>
      </c>
      <c r="F2149" s="53">
        <v>0.54</v>
      </c>
      <c r="G2149" s="54"/>
    </row>
    <row r="2150" spans="1:7" x14ac:dyDescent="0.2">
      <c r="A2150" s="54">
        <v>43278</v>
      </c>
      <c r="B2150" s="53">
        <v>2789328</v>
      </c>
      <c r="C2150" s="52">
        <v>2.7008143494867745</v>
      </c>
      <c r="D2150" s="53">
        <v>3.45</v>
      </c>
      <c r="E2150" s="53">
        <v>0.55999999999999994</v>
      </c>
      <c r="F2150" s="53">
        <v>0.69</v>
      </c>
      <c r="G2150" s="54"/>
    </row>
    <row r="2151" spans="1:7" x14ac:dyDescent="0.2">
      <c r="A2151" s="54">
        <v>43279</v>
      </c>
      <c r="B2151" s="53">
        <v>10726</v>
      </c>
      <c r="C2151" s="52">
        <v>2.1863609174175207</v>
      </c>
      <c r="D2151" s="53">
        <v>3.46</v>
      </c>
      <c r="E2151" s="53">
        <v>0.33999999999999997</v>
      </c>
      <c r="F2151" s="53">
        <v>0.59</v>
      </c>
      <c r="G2151" s="54"/>
    </row>
    <row r="2152" spans="1:7" x14ac:dyDescent="0.2">
      <c r="A2152" s="54">
        <v>43279</v>
      </c>
      <c r="B2152" s="53">
        <v>8842897</v>
      </c>
      <c r="D2152" s="53">
        <v>3.55</v>
      </c>
      <c r="E2152" s="53"/>
      <c r="F2152" s="53">
        <v>0.41</v>
      </c>
      <c r="G2152" s="54"/>
    </row>
    <row r="2153" spans="1:7" x14ac:dyDescent="0.2">
      <c r="A2153" s="54">
        <v>43279</v>
      </c>
      <c r="B2153" s="53">
        <v>4351207</v>
      </c>
      <c r="C2153" s="52">
        <v>2.3146679350267223</v>
      </c>
      <c r="D2153" s="53">
        <v>3.28</v>
      </c>
      <c r="E2153" s="53">
        <v>0.48</v>
      </c>
      <c r="F2153" s="53">
        <v>0.67</v>
      </c>
      <c r="G2153" s="54"/>
    </row>
    <row r="2154" spans="1:7" x14ac:dyDescent="0.2">
      <c r="A2154" s="54">
        <v>43281</v>
      </c>
      <c r="B2154" s="53">
        <v>929776</v>
      </c>
      <c r="C2154" s="52">
        <v>2.2008702968286378</v>
      </c>
      <c r="D2154" s="53">
        <v>3.4</v>
      </c>
      <c r="E2154" s="53">
        <v>0.31999999999999995</v>
      </c>
      <c r="F2154" s="53">
        <v>0.53</v>
      </c>
      <c r="G2154" s="54"/>
    </row>
    <row r="2155" spans="1:7" x14ac:dyDescent="0.2">
      <c r="A2155" s="54">
        <v>43281</v>
      </c>
      <c r="B2155" s="53">
        <v>3771074</v>
      </c>
      <c r="C2155" s="52">
        <v>2.2168002294306315</v>
      </c>
      <c r="D2155" s="53">
        <v>3.6</v>
      </c>
      <c r="E2155" s="53">
        <v>0.35</v>
      </c>
      <c r="F2155" s="53">
        <v>0.55000000000000004</v>
      </c>
      <c r="G2155" s="54"/>
    </row>
    <row r="2156" spans="1:7" x14ac:dyDescent="0.2">
      <c r="A2156" s="54">
        <v>43281</v>
      </c>
      <c r="B2156" s="53">
        <v>7762599</v>
      </c>
      <c r="C2156" s="52">
        <v>3.4630364302183527</v>
      </c>
      <c r="D2156" s="53">
        <v>3.95</v>
      </c>
      <c r="E2156" s="53">
        <v>0.35</v>
      </c>
      <c r="F2156" s="53">
        <v>0.56000000000000005</v>
      </c>
      <c r="G2156" s="54">
        <v>42931</v>
      </c>
    </row>
    <row r="2157" spans="1:7" x14ac:dyDescent="0.2">
      <c r="A2157" s="54">
        <v>43282</v>
      </c>
      <c r="B2157" s="53">
        <v>319</v>
      </c>
      <c r="C2157" s="52">
        <v>2.7728051482291214</v>
      </c>
      <c r="D2157" s="53">
        <v>3.8</v>
      </c>
      <c r="E2157" s="53">
        <v>0.27999999999999997</v>
      </c>
      <c r="F2157" s="53">
        <v>0.48</v>
      </c>
      <c r="G2157" s="54"/>
    </row>
    <row r="2158" spans="1:7" x14ac:dyDescent="0.2">
      <c r="A2158" s="54">
        <v>43282</v>
      </c>
      <c r="B2158" s="53">
        <v>316860</v>
      </c>
      <c r="C2158" s="52">
        <v>2.6101327373678465</v>
      </c>
      <c r="D2158" s="53">
        <v>2.62</v>
      </c>
      <c r="E2158" s="53">
        <v>0.30999999999999994</v>
      </c>
      <c r="F2158" s="53">
        <v>0.5</v>
      </c>
      <c r="G2158" s="54"/>
    </row>
    <row r="2159" spans="1:7" x14ac:dyDescent="0.2">
      <c r="A2159" s="54">
        <v>43282</v>
      </c>
      <c r="B2159" s="53">
        <v>11264</v>
      </c>
      <c r="C2159" s="52">
        <v>2.4573119018043252</v>
      </c>
      <c r="D2159" s="53">
        <v>3.1</v>
      </c>
      <c r="E2159" s="53">
        <v>0.32999999999999996</v>
      </c>
      <c r="F2159" s="53">
        <v>0.53</v>
      </c>
      <c r="G2159" s="54"/>
    </row>
    <row r="2160" spans="1:7" x14ac:dyDescent="0.2">
      <c r="A2160" s="54">
        <v>43282</v>
      </c>
      <c r="B2160" s="53">
        <v>3674600</v>
      </c>
      <c r="C2160" s="52">
        <v>3.0574833785070323</v>
      </c>
      <c r="D2160" s="53">
        <v>3.84</v>
      </c>
      <c r="E2160" s="53">
        <v>0.54999999999999993</v>
      </c>
      <c r="F2160" s="53">
        <v>0.73</v>
      </c>
      <c r="G2160" s="54"/>
    </row>
    <row r="2161" spans="1:7" x14ac:dyDescent="0.2">
      <c r="A2161" s="54">
        <v>43282</v>
      </c>
      <c r="B2161" s="53">
        <v>1814</v>
      </c>
      <c r="C2161" s="52">
        <v>2.8658129569928734</v>
      </c>
      <c r="D2161" s="53">
        <v>3.33</v>
      </c>
      <c r="E2161" s="53">
        <v>0.27999999999999997</v>
      </c>
      <c r="F2161" s="53">
        <v>0.48</v>
      </c>
      <c r="G2161" s="54"/>
    </row>
    <row r="2162" spans="1:7" x14ac:dyDescent="0.2">
      <c r="A2162" s="54">
        <v>43282</v>
      </c>
      <c r="B2162" s="53">
        <v>6679914</v>
      </c>
      <c r="C2162" s="52">
        <v>3.09322966021915</v>
      </c>
      <c r="D2162" s="53">
        <v>3.99</v>
      </c>
      <c r="E2162" s="53">
        <v>0.51</v>
      </c>
      <c r="F2162" s="53">
        <v>0.72</v>
      </c>
      <c r="G2162" s="54"/>
    </row>
    <row r="2163" spans="1:7" x14ac:dyDescent="0.2">
      <c r="A2163" s="54">
        <v>43282</v>
      </c>
      <c r="B2163" s="53">
        <v>2106868</v>
      </c>
      <c r="C2163" s="52">
        <v>2.3372431392970161</v>
      </c>
      <c r="D2163" s="53">
        <v>3.55</v>
      </c>
      <c r="E2163" s="53">
        <v>0.54999999999999993</v>
      </c>
      <c r="F2163" s="53">
        <v>0.71</v>
      </c>
      <c r="G2163" s="54"/>
    </row>
    <row r="2164" spans="1:7" x14ac:dyDescent="0.2">
      <c r="A2164" s="54">
        <v>43283</v>
      </c>
      <c r="B2164" s="53">
        <v>1055300</v>
      </c>
      <c r="C2164" s="52">
        <v>2.6109897538050948</v>
      </c>
      <c r="D2164" s="53">
        <v>3.83</v>
      </c>
      <c r="E2164" s="53">
        <v>0.31999999999999995</v>
      </c>
      <c r="F2164" s="53">
        <v>0.55000000000000004</v>
      </c>
      <c r="G2164" s="54"/>
    </row>
    <row r="2165" spans="1:7" x14ac:dyDescent="0.2">
      <c r="A2165" s="54">
        <v>43283</v>
      </c>
      <c r="B2165" s="53">
        <v>2355090</v>
      </c>
      <c r="C2165" s="52">
        <v>2.3370044609260714</v>
      </c>
      <c r="D2165" s="53">
        <v>3.26</v>
      </c>
      <c r="E2165" s="53">
        <v>0.52999999999999992</v>
      </c>
      <c r="F2165" s="53">
        <v>0.71</v>
      </c>
      <c r="G2165" s="54"/>
    </row>
    <row r="2166" spans="1:7" x14ac:dyDescent="0.2">
      <c r="A2166" s="54">
        <v>43284</v>
      </c>
      <c r="B2166" s="53">
        <v>7681585</v>
      </c>
      <c r="D2166" s="53">
        <v>3.9</v>
      </c>
      <c r="E2166" s="53"/>
      <c r="F2166" s="53">
        <v>0.4</v>
      </c>
      <c r="G2166" s="54"/>
    </row>
    <row r="2167" spans="1:7" x14ac:dyDescent="0.2">
      <c r="A2167" s="54">
        <v>43284</v>
      </c>
      <c r="B2167" s="53">
        <v>6355286</v>
      </c>
      <c r="C2167" s="52">
        <v>4.179398060100521</v>
      </c>
      <c r="D2167" s="53">
        <v>4.34</v>
      </c>
      <c r="E2167" s="53">
        <v>0.45999999999999996</v>
      </c>
      <c r="F2167" s="53">
        <v>0.67</v>
      </c>
      <c r="G2167" s="54">
        <v>43112</v>
      </c>
    </row>
    <row r="2168" spans="1:7" x14ac:dyDescent="0.2">
      <c r="A2168" s="54">
        <v>43285</v>
      </c>
      <c r="B2168" s="53">
        <v>2550300</v>
      </c>
      <c r="C2168" s="52">
        <v>3.0050118346870636</v>
      </c>
      <c r="D2168" s="53">
        <v>3.01</v>
      </c>
      <c r="E2168" s="53">
        <v>0.7599999999999999</v>
      </c>
      <c r="F2168" s="53">
        <v>0.91</v>
      </c>
      <c r="G2168" s="54"/>
    </row>
    <row r="2169" spans="1:7" x14ac:dyDescent="0.2">
      <c r="A2169" s="54">
        <v>43285</v>
      </c>
      <c r="B2169" s="53">
        <v>9114571</v>
      </c>
      <c r="D2169" s="53">
        <v>3.89</v>
      </c>
      <c r="E2169" s="53"/>
      <c r="F2169" s="53">
        <v>0.4</v>
      </c>
      <c r="G2169" s="54"/>
    </row>
    <row r="2170" spans="1:7" x14ac:dyDescent="0.2">
      <c r="A2170" s="54">
        <v>43285</v>
      </c>
      <c r="B2170" s="53">
        <v>288925</v>
      </c>
      <c r="D2170" s="53">
        <v>3.55</v>
      </c>
      <c r="E2170" s="53"/>
      <c r="F2170" s="53">
        <v>0.3</v>
      </c>
      <c r="G2170" s="54"/>
    </row>
    <row r="2171" spans="1:7" x14ac:dyDescent="0.2">
      <c r="A2171" s="54">
        <v>43285</v>
      </c>
      <c r="B2171" s="53">
        <v>3054836</v>
      </c>
      <c r="D2171" s="53">
        <v>4.3099999999999996</v>
      </c>
      <c r="E2171" s="53"/>
      <c r="F2171" s="53">
        <v>0.4</v>
      </c>
      <c r="G2171" s="54"/>
    </row>
    <row r="2172" spans="1:7" x14ac:dyDescent="0.2">
      <c r="A2172" s="54">
        <v>43285</v>
      </c>
      <c r="B2172" s="53">
        <v>1088</v>
      </c>
      <c r="C2172" s="52">
        <v>3.0414742645020554</v>
      </c>
      <c r="D2172" s="53">
        <v>3.85</v>
      </c>
      <c r="E2172" s="53">
        <v>0.54999999999999993</v>
      </c>
      <c r="F2172" s="53">
        <v>0.75</v>
      </c>
      <c r="G2172" s="54"/>
    </row>
    <row r="2173" spans="1:7" x14ac:dyDescent="0.2">
      <c r="A2173" s="54">
        <v>43286</v>
      </c>
      <c r="B2173" s="53">
        <v>4138498</v>
      </c>
      <c r="C2173" s="52">
        <v>2.2106529019056902</v>
      </c>
      <c r="D2173" s="53">
        <v>3.5</v>
      </c>
      <c r="E2173" s="53">
        <v>0.33999999999999997</v>
      </c>
      <c r="F2173" s="53">
        <v>0.59</v>
      </c>
      <c r="G2173" s="54"/>
    </row>
    <row r="2174" spans="1:7" x14ac:dyDescent="0.2">
      <c r="A2174" s="54">
        <v>43286</v>
      </c>
      <c r="B2174" s="53">
        <v>3050748</v>
      </c>
      <c r="C2174" s="52">
        <v>2.4895809518652254</v>
      </c>
      <c r="D2174" s="53">
        <v>3.44</v>
      </c>
      <c r="E2174" s="53">
        <v>0.66999999999999993</v>
      </c>
      <c r="F2174" s="53">
        <v>0.85</v>
      </c>
      <c r="G2174" s="54"/>
    </row>
    <row r="2175" spans="1:7" x14ac:dyDescent="0.2">
      <c r="A2175" s="54">
        <v>43286</v>
      </c>
      <c r="B2175" s="53">
        <v>5821159</v>
      </c>
      <c r="C2175" s="52">
        <v>2.8329922927066593</v>
      </c>
      <c r="D2175" s="53">
        <v>3.71</v>
      </c>
      <c r="E2175" s="53">
        <v>0.33</v>
      </c>
      <c r="F2175" s="53">
        <v>0.53</v>
      </c>
      <c r="G2175" s="54">
        <v>42758</v>
      </c>
    </row>
    <row r="2176" spans="1:7" x14ac:dyDescent="0.2">
      <c r="A2176" s="54">
        <v>43287</v>
      </c>
      <c r="B2176" s="53">
        <v>8618</v>
      </c>
      <c r="C2176" s="52">
        <v>2.7616377117420225</v>
      </c>
      <c r="D2176" s="53">
        <v>3.82</v>
      </c>
      <c r="E2176" s="53">
        <v>0.53999999999999992</v>
      </c>
      <c r="F2176" s="53">
        <v>0.74</v>
      </c>
      <c r="G2176" s="54"/>
    </row>
    <row r="2177" spans="1:7" x14ac:dyDescent="0.2">
      <c r="A2177" s="54">
        <v>43287</v>
      </c>
      <c r="B2177" s="53">
        <v>6740475</v>
      </c>
      <c r="C2177" s="52">
        <v>2.610001604796508</v>
      </c>
      <c r="D2177" s="53">
        <v>3.28</v>
      </c>
      <c r="E2177" s="53">
        <v>0.25999999999999995</v>
      </c>
      <c r="F2177" s="53">
        <v>0.44</v>
      </c>
      <c r="G2177" s="54"/>
    </row>
    <row r="2178" spans="1:7" x14ac:dyDescent="0.2">
      <c r="A2178" s="54">
        <v>43288</v>
      </c>
      <c r="B2178" s="53">
        <v>338888</v>
      </c>
      <c r="D2178" s="53">
        <v>3.78</v>
      </c>
      <c r="E2178" s="53"/>
      <c r="F2178" s="53">
        <v>0.35</v>
      </c>
      <c r="G2178" s="54"/>
    </row>
    <row r="2179" spans="1:7" x14ac:dyDescent="0.2">
      <c r="A2179" s="54">
        <v>43288</v>
      </c>
      <c r="B2179" s="53">
        <v>1109</v>
      </c>
      <c r="C2179" s="52">
        <v>3.0600316145807596</v>
      </c>
      <c r="D2179" s="53">
        <v>3.76</v>
      </c>
      <c r="E2179" s="53">
        <v>0.52999999999999992</v>
      </c>
      <c r="F2179" s="53">
        <v>0.71</v>
      </c>
      <c r="G2179" s="54"/>
    </row>
    <row r="2180" spans="1:7" x14ac:dyDescent="0.2">
      <c r="A2180" s="54">
        <v>43288</v>
      </c>
      <c r="B2180" s="53">
        <v>2615</v>
      </c>
      <c r="C2180" s="52">
        <v>3.371321959566643</v>
      </c>
      <c r="D2180" s="53">
        <v>3.82</v>
      </c>
      <c r="E2180" s="53">
        <v>0.66999999999999993</v>
      </c>
      <c r="F2180" s="53">
        <v>0.84</v>
      </c>
      <c r="G2180" s="54">
        <v>42746</v>
      </c>
    </row>
    <row r="2181" spans="1:7" x14ac:dyDescent="0.2">
      <c r="A2181" s="54">
        <v>43288</v>
      </c>
      <c r="B2181" s="53">
        <v>3381116</v>
      </c>
      <c r="D2181" s="53">
        <v>3.23</v>
      </c>
      <c r="E2181" s="53"/>
      <c r="F2181" s="53">
        <v>0.28000000000000003</v>
      </c>
      <c r="G2181" s="54"/>
    </row>
    <row r="2182" spans="1:7" x14ac:dyDescent="0.2">
      <c r="A2182" s="54">
        <v>43289</v>
      </c>
      <c r="B2182" s="53">
        <v>2748172</v>
      </c>
      <c r="C2182" s="52">
        <v>2.8568748442639533</v>
      </c>
      <c r="D2182" s="53">
        <v>3.67</v>
      </c>
      <c r="E2182" s="53">
        <v>0.66999999999999993</v>
      </c>
      <c r="F2182" s="53">
        <v>0.86</v>
      </c>
      <c r="G2182" s="54"/>
    </row>
    <row r="2183" spans="1:7" x14ac:dyDescent="0.2">
      <c r="A2183" s="54">
        <v>43289</v>
      </c>
      <c r="B2183" s="53">
        <v>3912</v>
      </c>
      <c r="C2183" s="52">
        <v>3.5032189660108286</v>
      </c>
      <c r="D2183" s="53">
        <v>3.85</v>
      </c>
      <c r="E2183" s="53">
        <v>0.64</v>
      </c>
      <c r="F2183" s="53">
        <v>0.8</v>
      </c>
      <c r="G2183" s="54">
        <v>42941</v>
      </c>
    </row>
    <row r="2184" spans="1:7" x14ac:dyDescent="0.2">
      <c r="A2184" s="54">
        <v>43289</v>
      </c>
      <c r="B2184" s="53">
        <v>7530684</v>
      </c>
      <c r="D2184" s="53">
        <v>3.92</v>
      </c>
      <c r="E2184" s="53"/>
      <c r="F2184" s="53">
        <v>0.35</v>
      </c>
      <c r="G2184" s="54"/>
    </row>
    <row r="2185" spans="1:7" x14ac:dyDescent="0.2">
      <c r="A2185" s="54">
        <v>43289</v>
      </c>
      <c r="B2185" s="53">
        <v>2085</v>
      </c>
      <c r="C2185" s="52">
        <v>3.1516964469965321</v>
      </c>
      <c r="D2185" s="53">
        <v>3.86</v>
      </c>
      <c r="E2185" s="53">
        <v>0.54999999999999993</v>
      </c>
      <c r="F2185" s="53">
        <v>0.71</v>
      </c>
      <c r="G2185" s="54"/>
    </row>
    <row r="2186" spans="1:7" x14ac:dyDescent="0.2">
      <c r="A2186" s="54">
        <v>43289</v>
      </c>
      <c r="B2186" s="53">
        <v>5154921</v>
      </c>
      <c r="D2186" s="53">
        <v>3.28</v>
      </c>
      <c r="E2186" s="53"/>
      <c r="F2186" s="53">
        <v>0.27</v>
      </c>
      <c r="G2186" s="54"/>
    </row>
    <row r="2187" spans="1:7" x14ac:dyDescent="0.2">
      <c r="A2187" s="54">
        <v>43289</v>
      </c>
      <c r="B2187" s="53">
        <v>782</v>
      </c>
      <c r="C2187" s="52">
        <v>3.621634654080947</v>
      </c>
      <c r="D2187" s="53">
        <v>3.83</v>
      </c>
      <c r="E2187" s="53">
        <v>0.6399999999999999</v>
      </c>
      <c r="F2187" s="53">
        <v>0.87</v>
      </c>
      <c r="G2187" s="54"/>
    </row>
    <row r="2188" spans="1:7" x14ac:dyDescent="0.2">
      <c r="A2188" s="54">
        <v>43289</v>
      </c>
      <c r="B2188" s="53">
        <v>9105913</v>
      </c>
      <c r="D2188" s="53">
        <v>3.69</v>
      </c>
      <c r="E2188" s="53"/>
      <c r="F2188" s="53">
        <v>0.35</v>
      </c>
      <c r="G2188" s="54"/>
    </row>
    <row r="2189" spans="1:7" x14ac:dyDescent="0.2">
      <c r="A2189" s="54">
        <v>43290</v>
      </c>
      <c r="B2189" s="53">
        <v>3208605</v>
      </c>
      <c r="D2189" s="53">
        <v>3.31</v>
      </c>
      <c r="E2189" s="53"/>
      <c r="F2189" s="53">
        <v>0.26</v>
      </c>
      <c r="G2189" s="54"/>
    </row>
    <row r="2190" spans="1:7" x14ac:dyDescent="0.2">
      <c r="A2190" s="54">
        <v>43291</v>
      </c>
      <c r="B2190" s="53">
        <v>6010</v>
      </c>
      <c r="C2190" s="52">
        <v>3.2483443259613969</v>
      </c>
      <c r="D2190" s="53">
        <v>3.72</v>
      </c>
      <c r="E2190" s="53">
        <v>0.52999999999999992</v>
      </c>
      <c r="F2190" s="53">
        <v>0.71</v>
      </c>
      <c r="G2190" s="54"/>
    </row>
    <row r="2191" spans="1:7" x14ac:dyDescent="0.2">
      <c r="A2191" s="54">
        <v>43291</v>
      </c>
      <c r="B2191" s="53">
        <v>9141872</v>
      </c>
      <c r="D2191" s="53">
        <v>3.89</v>
      </c>
      <c r="E2191" s="53"/>
      <c r="F2191" s="53">
        <v>0.36</v>
      </c>
      <c r="G2191" s="54"/>
    </row>
    <row r="2192" spans="1:7" x14ac:dyDescent="0.2">
      <c r="A2192" s="54">
        <v>43291</v>
      </c>
      <c r="B2192" s="53">
        <v>1352788</v>
      </c>
      <c r="C2192" s="52">
        <v>2.6088985465897494</v>
      </c>
      <c r="D2192" s="53">
        <v>3.59</v>
      </c>
      <c r="E2192" s="53">
        <v>0.32999999999999996</v>
      </c>
      <c r="F2192" s="53">
        <v>0.54</v>
      </c>
      <c r="G2192" s="54"/>
    </row>
    <row r="2193" spans="1:7" x14ac:dyDescent="0.2">
      <c r="A2193" s="54">
        <v>43291</v>
      </c>
      <c r="B2193" s="53">
        <v>5860812</v>
      </c>
      <c r="D2193" s="53">
        <v>3.88</v>
      </c>
      <c r="E2193" s="53"/>
      <c r="F2193" s="53">
        <v>0.35</v>
      </c>
      <c r="G2193" s="54"/>
    </row>
    <row r="2194" spans="1:7" x14ac:dyDescent="0.2">
      <c r="A2194" s="54">
        <v>43291</v>
      </c>
      <c r="B2194" s="53">
        <v>7157004</v>
      </c>
      <c r="C2194" s="52">
        <v>4.1883490746634182</v>
      </c>
      <c r="D2194" s="53">
        <v>5</v>
      </c>
      <c r="E2194" s="53">
        <v>0.76999999999999991</v>
      </c>
      <c r="F2194" s="53">
        <v>0.92</v>
      </c>
      <c r="G2194" s="54">
        <v>43064</v>
      </c>
    </row>
    <row r="2195" spans="1:7" x14ac:dyDescent="0.2">
      <c r="A2195" s="54">
        <v>43291</v>
      </c>
      <c r="B2195" s="53">
        <v>8736658</v>
      </c>
      <c r="D2195" s="53">
        <v>4.03</v>
      </c>
      <c r="E2195" s="53"/>
      <c r="F2195" s="53">
        <v>0.35</v>
      </c>
      <c r="G2195" s="54"/>
    </row>
    <row r="2196" spans="1:7" x14ac:dyDescent="0.2">
      <c r="A2196" s="54">
        <v>43293</v>
      </c>
      <c r="B2196" s="53">
        <v>4381965</v>
      </c>
      <c r="C2196" s="52">
        <v>2.2040458553691651</v>
      </c>
      <c r="D2196" s="53">
        <v>3.79</v>
      </c>
      <c r="E2196" s="53">
        <v>0.31999999999999995</v>
      </c>
      <c r="F2196" s="53">
        <v>0.52</v>
      </c>
      <c r="G2196" s="54"/>
    </row>
    <row r="2197" spans="1:7" x14ac:dyDescent="0.2">
      <c r="A2197" s="54">
        <v>43293</v>
      </c>
      <c r="B2197" s="53">
        <v>6323</v>
      </c>
      <c r="D2197" s="53">
        <v>4.16</v>
      </c>
      <c r="E2197" s="53"/>
      <c r="F2197" s="53">
        <v>0.38</v>
      </c>
      <c r="G2197" s="54"/>
    </row>
    <row r="2198" spans="1:7" x14ac:dyDescent="0.2">
      <c r="A2198" s="54">
        <v>43293</v>
      </c>
      <c r="B2198" s="53">
        <v>5196712</v>
      </c>
      <c r="C2198" s="52">
        <v>2.2070224829304954</v>
      </c>
      <c r="D2198" s="53">
        <v>2.99</v>
      </c>
      <c r="E2198" s="53">
        <v>0.31999999999999995</v>
      </c>
      <c r="F2198" s="53">
        <v>0.53</v>
      </c>
      <c r="G2198" s="54"/>
    </row>
    <row r="2199" spans="1:7" x14ac:dyDescent="0.2">
      <c r="A2199" s="54">
        <v>43293</v>
      </c>
      <c r="B2199" s="53">
        <v>3773058</v>
      </c>
      <c r="D2199" s="53">
        <v>3.67</v>
      </c>
      <c r="E2199" s="53"/>
      <c r="F2199" s="53">
        <v>0.35</v>
      </c>
      <c r="G2199" s="54"/>
    </row>
    <row r="2200" spans="1:7" x14ac:dyDescent="0.2">
      <c r="A2200" s="54">
        <v>43293</v>
      </c>
      <c r="B2200" s="53">
        <v>6407241</v>
      </c>
      <c r="C2200" s="52">
        <v>4.1404185273380234</v>
      </c>
      <c r="D2200" s="53">
        <v>4.7</v>
      </c>
      <c r="E2200" s="53">
        <v>0.64999999999999991</v>
      </c>
      <c r="F2200" s="53">
        <v>0.8</v>
      </c>
      <c r="G2200" s="54">
        <v>42851</v>
      </c>
    </row>
    <row r="2201" spans="1:7" x14ac:dyDescent="0.2">
      <c r="A2201" s="54">
        <v>43293</v>
      </c>
      <c r="B2201" s="53">
        <v>2855083</v>
      </c>
      <c r="D2201" s="53">
        <v>3.54</v>
      </c>
      <c r="E2201" s="53"/>
      <c r="F2201" s="53">
        <v>0.34</v>
      </c>
      <c r="G2201" s="54"/>
    </row>
    <row r="2202" spans="1:7" x14ac:dyDescent="0.2">
      <c r="A2202" s="54">
        <v>43293</v>
      </c>
      <c r="B2202" s="53">
        <v>13083</v>
      </c>
      <c r="C2202" s="52">
        <v>3.0530034333745766</v>
      </c>
      <c r="D2202" s="53">
        <v>3.64</v>
      </c>
      <c r="E2202" s="53">
        <v>0.49999999999999989</v>
      </c>
      <c r="F2202" s="53">
        <v>0.69</v>
      </c>
      <c r="G2202" s="54"/>
    </row>
    <row r="2203" spans="1:7" x14ac:dyDescent="0.2">
      <c r="A2203" s="54">
        <v>43295</v>
      </c>
      <c r="B2203" s="53">
        <v>933</v>
      </c>
      <c r="C2203" s="52">
        <v>1.7098933363285285</v>
      </c>
      <c r="D2203" s="53">
        <v>3.13</v>
      </c>
      <c r="E2203" s="53">
        <v>0.53999999999999992</v>
      </c>
      <c r="F2203" s="53">
        <v>0.73</v>
      </c>
      <c r="G2203" s="54"/>
    </row>
    <row r="2204" spans="1:7" x14ac:dyDescent="0.2">
      <c r="A2204" s="54">
        <v>43295</v>
      </c>
      <c r="B2204" s="53">
        <v>7157877</v>
      </c>
      <c r="D2204" s="53">
        <v>3.73</v>
      </c>
      <c r="E2204" s="53"/>
      <c r="F2204" s="53">
        <v>0.35</v>
      </c>
      <c r="G2204" s="54"/>
    </row>
    <row r="2205" spans="1:7" x14ac:dyDescent="0.2">
      <c r="A2205" s="54">
        <v>43295</v>
      </c>
      <c r="B2205" s="53">
        <v>3455169</v>
      </c>
      <c r="C2205" s="52">
        <v>3.3516929525752421</v>
      </c>
      <c r="D2205" s="53">
        <v>4.3899999999999997</v>
      </c>
      <c r="E2205" s="53">
        <v>0.64999999999999991</v>
      </c>
      <c r="F2205" s="53">
        <v>0.85</v>
      </c>
      <c r="G2205" s="54"/>
    </row>
    <row r="2206" spans="1:7" x14ac:dyDescent="0.2">
      <c r="A2206" s="54">
        <v>43296</v>
      </c>
      <c r="B2206" s="53">
        <v>123665</v>
      </c>
      <c r="C2206" s="52">
        <v>3.1635716212864202</v>
      </c>
      <c r="D2206" s="53">
        <v>3.53</v>
      </c>
      <c r="E2206" s="53">
        <v>0.53999999999999992</v>
      </c>
      <c r="F2206" s="53">
        <v>0.67</v>
      </c>
      <c r="G2206" s="54"/>
    </row>
    <row r="2207" spans="1:7" x14ac:dyDescent="0.2">
      <c r="A2207" s="54">
        <v>43296</v>
      </c>
      <c r="B2207" s="53">
        <v>6605281</v>
      </c>
      <c r="D2207" s="53">
        <v>3.7</v>
      </c>
      <c r="E2207" s="53"/>
      <c r="F2207" s="53">
        <v>0.34</v>
      </c>
      <c r="G2207" s="54"/>
    </row>
    <row r="2208" spans="1:7" x14ac:dyDescent="0.2">
      <c r="A2208" s="54">
        <v>43297</v>
      </c>
      <c r="B2208" s="53">
        <v>1990</v>
      </c>
      <c r="C2208" s="52">
        <v>2.1729595937861674</v>
      </c>
      <c r="D2208" s="53">
        <v>3.4</v>
      </c>
      <c r="E2208" s="53">
        <v>0.25999999999999995</v>
      </c>
      <c r="F2208" s="53">
        <v>0.42</v>
      </c>
      <c r="G2208" s="54"/>
    </row>
    <row r="2209" spans="1:7" x14ac:dyDescent="0.2">
      <c r="A2209" s="54">
        <v>43297</v>
      </c>
      <c r="B2209" s="53">
        <v>6053920</v>
      </c>
      <c r="C2209" s="52">
        <v>2.7132095460598649</v>
      </c>
      <c r="D2209" s="53">
        <v>3.35</v>
      </c>
      <c r="E2209" s="53">
        <v>0.31999999999999995</v>
      </c>
      <c r="F2209" s="53">
        <v>0.47</v>
      </c>
      <c r="G2209" s="54"/>
    </row>
    <row r="2210" spans="1:7" x14ac:dyDescent="0.2">
      <c r="A2210" s="54">
        <v>43298</v>
      </c>
      <c r="B2210" s="53">
        <v>5121</v>
      </c>
      <c r="C2210" s="52">
        <v>2.2685706634371585</v>
      </c>
      <c r="D2210" s="53">
        <v>3.22</v>
      </c>
      <c r="E2210" s="53">
        <v>0.27999999999999992</v>
      </c>
      <c r="F2210" s="53">
        <v>0.49</v>
      </c>
      <c r="G2210" s="54"/>
    </row>
    <row r="2211" spans="1:7" x14ac:dyDescent="0.2">
      <c r="A2211" s="54">
        <v>43298</v>
      </c>
      <c r="B2211" s="53">
        <v>14610</v>
      </c>
      <c r="C2211" s="52">
        <v>2.3465211446399117</v>
      </c>
      <c r="D2211" s="53">
        <v>3.39</v>
      </c>
      <c r="E2211" s="53">
        <v>0.48999999999999988</v>
      </c>
      <c r="F2211" s="53">
        <v>0.64</v>
      </c>
      <c r="G2211" s="54"/>
    </row>
    <row r="2212" spans="1:7" x14ac:dyDescent="0.2">
      <c r="A2212" s="54">
        <v>43299</v>
      </c>
      <c r="B2212" s="53">
        <v>33219</v>
      </c>
      <c r="C2212" s="52">
        <v>2.6070450986826859</v>
      </c>
      <c r="D2212" s="53">
        <v>3.36</v>
      </c>
      <c r="E2212" s="53">
        <v>0.31999999999999995</v>
      </c>
      <c r="F2212" s="53">
        <v>0.52</v>
      </c>
      <c r="G2212" s="54"/>
    </row>
    <row r="2213" spans="1:7" x14ac:dyDescent="0.2">
      <c r="A2213" s="54">
        <v>43299</v>
      </c>
      <c r="B2213" s="53">
        <v>5591106</v>
      </c>
      <c r="C2213" s="52">
        <v>2.7824938881753454</v>
      </c>
      <c r="D2213" s="53">
        <v>3.4</v>
      </c>
      <c r="E2213" s="53">
        <v>0.32999999999999996</v>
      </c>
      <c r="F2213" s="53">
        <v>0.51</v>
      </c>
      <c r="G2213" s="54"/>
    </row>
    <row r="2214" spans="1:7" x14ac:dyDescent="0.2">
      <c r="A2214" s="54">
        <v>43299</v>
      </c>
      <c r="B2214" s="53">
        <v>2505317</v>
      </c>
      <c r="D2214" s="53">
        <v>3.85</v>
      </c>
      <c r="E2214" s="53"/>
      <c r="F2214" s="53">
        <v>0.35</v>
      </c>
      <c r="G2214" s="54"/>
    </row>
    <row r="2215" spans="1:7" x14ac:dyDescent="0.2">
      <c r="A2215" s="54">
        <v>43299</v>
      </c>
      <c r="B2215" s="53">
        <v>4712010</v>
      </c>
      <c r="C2215" s="52">
        <v>2.9272953738380703</v>
      </c>
      <c r="D2215" s="53">
        <v>3.4</v>
      </c>
      <c r="E2215" s="53">
        <v>0.52999999999999992</v>
      </c>
      <c r="F2215" s="53">
        <v>0.69</v>
      </c>
      <c r="G2215" s="54"/>
    </row>
    <row r="2216" spans="1:7" x14ac:dyDescent="0.2">
      <c r="A2216" s="54">
        <v>43299</v>
      </c>
      <c r="B2216" s="53">
        <v>21222</v>
      </c>
      <c r="C2216" s="52">
        <v>2.4138347867374725</v>
      </c>
      <c r="D2216" s="53">
        <v>3.68</v>
      </c>
      <c r="E2216" s="53">
        <v>0.59</v>
      </c>
      <c r="F2216" s="53">
        <v>0.76</v>
      </c>
      <c r="G2216" s="54"/>
    </row>
    <row r="2217" spans="1:7" x14ac:dyDescent="0.2">
      <c r="A2217" s="54">
        <v>43300</v>
      </c>
      <c r="B2217" s="53">
        <v>37286</v>
      </c>
      <c r="C2217" s="52">
        <v>3.6266273726620373</v>
      </c>
      <c r="D2217" s="53">
        <v>3.79</v>
      </c>
      <c r="E2217" s="53">
        <v>0.61999999999999988</v>
      </c>
      <c r="F2217" s="53">
        <v>0.76</v>
      </c>
      <c r="G2217" s="54"/>
    </row>
    <row r="2218" spans="1:7" x14ac:dyDescent="0.2">
      <c r="A2218" s="54">
        <v>43301</v>
      </c>
      <c r="B2218" s="53">
        <v>90459</v>
      </c>
      <c r="D2218" s="53">
        <v>3.21</v>
      </c>
      <c r="E2218" s="53"/>
      <c r="F2218" s="53">
        <v>0.25</v>
      </c>
      <c r="G2218" s="54"/>
    </row>
    <row r="2219" spans="1:7" x14ac:dyDescent="0.2">
      <c r="A2219" s="54">
        <v>43301</v>
      </c>
      <c r="B2219" s="53">
        <v>7970</v>
      </c>
      <c r="C2219" s="52">
        <v>3.0699620917580237</v>
      </c>
      <c r="D2219" s="53">
        <v>3.5</v>
      </c>
      <c r="E2219" s="53">
        <v>0.53999999999999992</v>
      </c>
      <c r="F2219" s="53">
        <v>0.65</v>
      </c>
      <c r="G2219" s="54"/>
    </row>
    <row r="2220" spans="1:7" x14ac:dyDescent="0.2">
      <c r="A2220" s="54">
        <v>43302</v>
      </c>
      <c r="B2220" s="53">
        <v>546</v>
      </c>
      <c r="C2220" s="52">
        <v>3.4063501511223593</v>
      </c>
      <c r="D2220" s="53">
        <v>4.4000000000000004</v>
      </c>
      <c r="E2220" s="53">
        <v>0.66999999999999993</v>
      </c>
      <c r="F2220" s="53">
        <v>0.88</v>
      </c>
      <c r="G2220" s="54"/>
    </row>
    <row r="2221" spans="1:7" x14ac:dyDescent="0.2">
      <c r="A2221" s="54">
        <v>43305</v>
      </c>
      <c r="B2221" s="53">
        <v>7407</v>
      </c>
      <c r="C2221" s="52">
        <v>2.5319337314520611</v>
      </c>
      <c r="D2221" s="53">
        <v>2.84</v>
      </c>
      <c r="E2221" s="53">
        <v>0.6399999999999999</v>
      </c>
      <c r="F2221" s="53">
        <v>0.78</v>
      </c>
      <c r="G2221" s="54"/>
    </row>
    <row r="2222" spans="1:7" x14ac:dyDescent="0.2">
      <c r="A2222" s="54">
        <v>43305</v>
      </c>
      <c r="B2222" s="53">
        <v>8930659</v>
      </c>
      <c r="D2222" s="53">
        <v>3.44</v>
      </c>
      <c r="E2222" s="53"/>
      <c r="F2222" s="53">
        <v>0.25</v>
      </c>
      <c r="G2222" s="54"/>
    </row>
    <row r="2223" spans="1:7" x14ac:dyDescent="0.2">
      <c r="A2223" s="54">
        <v>43305</v>
      </c>
      <c r="B2223" s="53">
        <v>5230</v>
      </c>
      <c r="C2223" s="52">
        <v>3.1934686140083102</v>
      </c>
      <c r="D2223" s="53">
        <v>3.79</v>
      </c>
      <c r="E2223" s="53">
        <v>0.52999999999999992</v>
      </c>
      <c r="F2223" s="53">
        <v>0.7</v>
      </c>
      <c r="G2223" s="54"/>
    </row>
    <row r="2224" spans="1:7" x14ac:dyDescent="0.2">
      <c r="A2224" s="54">
        <v>43305</v>
      </c>
      <c r="B2224" s="53">
        <v>97943</v>
      </c>
      <c r="C2224" s="52">
        <v>2.2317354335276907</v>
      </c>
      <c r="D2224" s="53">
        <v>3.32</v>
      </c>
      <c r="E2224" s="53">
        <v>0.31999999999999995</v>
      </c>
      <c r="F2224" s="53">
        <v>0.46</v>
      </c>
      <c r="G2224" s="54"/>
    </row>
    <row r="2225" spans="1:7" x14ac:dyDescent="0.2">
      <c r="A2225" s="54">
        <v>43306</v>
      </c>
      <c r="B2225" s="53">
        <v>704</v>
      </c>
      <c r="C2225" s="52">
        <v>3.0599554586225026</v>
      </c>
      <c r="D2225" s="53">
        <v>3.82</v>
      </c>
      <c r="E2225" s="53">
        <v>0.54999999999999993</v>
      </c>
      <c r="F2225" s="53">
        <v>0.72</v>
      </c>
      <c r="G2225" s="54"/>
    </row>
    <row r="2226" spans="1:7" x14ac:dyDescent="0.2">
      <c r="A2226" s="54">
        <v>43306</v>
      </c>
      <c r="B2226" s="53">
        <v>99574</v>
      </c>
      <c r="C2226" s="52">
        <v>2.643118976159534</v>
      </c>
      <c r="D2226" s="53">
        <v>2.96</v>
      </c>
      <c r="E2226" s="53">
        <v>0.53999999999999992</v>
      </c>
      <c r="F2226" s="53">
        <v>0.67</v>
      </c>
      <c r="G2226" s="54"/>
    </row>
    <row r="2227" spans="1:7" x14ac:dyDescent="0.2">
      <c r="A2227" s="54">
        <v>43307</v>
      </c>
      <c r="B2227" s="53">
        <v>6119</v>
      </c>
      <c r="C2227" s="52">
        <v>3.2524582848793191</v>
      </c>
      <c r="D2227" s="53">
        <v>3.79</v>
      </c>
      <c r="E2227" s="53">
        <v>0.62999999999999989</v>
      </c>
      <c r="F2227" s="53">
        <v>0.79</v>
      </c>
      <c r="G2227" s="54"/>
    </row>
    <row r="2228" spans="1:7" x14ac:dyDescent="0.2">
      <c r="A2228" s="54">
        <v>43308</v>
      </c>
      <c r="B2228" s="53">
        <v>1423463</v>
      </c>
      <c r="D2228" s="53">
        <v>2.82</v>
      </c>
      <c r="E2228" s="53"/>
      <c r="F2228" s="53">
        <v>0.25</v>
      </c>
      <c r="G2228" s="54"/>
    </row>
    <row r="2229" spans="1:7" x14ac:dyDescent="0.2">
      <c r="A2229" s="54">
        <v>43308</v>
      </c>
      <c r="B2229" s="53">
        <v>2614</v>
      </c>
      <c r="C2229" s="52">
        <v>2.6019582048540015</v>
      </c>
      <c r="D2229" s="53">
        <v>3.34</v>
      </c>
      <c r="E2229" s="53">
        <v>0.32999999999999996</v>
      </c>
      <c r="F2229" s="53">
        <v>0.47</v>
      </c>
      <c r="G2229" s="54"/>
    </row>
    <row r="2230" spans="1:7" x14ac:dyDescent="0.2">
      <c r="A2230" s="54">
        <v>43308</v>
      </c>
      <c r="B2230" s="53">
        <v>1101074</v>
      </c>
      <c r="D2230" s="53">
        <v>3.06</v>
      </c>
      <c r="E2230" s="53"/>
      <c r="F2230" s="53">
        <v>0.25</v>
      </c>
      <c r="G2230" s="54"/>
    </row>
    <row r="2231" spans="1:7" x14ac:dyDescent="0.2">
      <c r="A2231" s="54">
        <v>43309</v>
      </c>
      <c r="B2231" s="53">
        <v>11105</v>
      </c>
      <c r="C2231" s="52">
        <v>2.3136705085509237</v>
      </c>
      <c r="D2231" s="53">
        <v>3.17</v>
      </c>
      <c r="E2231" s="53">
        <v>0.5099999999999999</v>
      </c>
      <c r="F2231" s="53">
        <v>0.67</v>
      </c>
      <c r="G2231" s="54"/>
    </row>
    <row r="2232" spans="1:7" x14ac:dyDescent="0.2">
      <c r="A2232" s="54">
        <v>43309</v>
      </c>
      <c r="B2232" s="53">
        <v>5232841</v>
      </c>
      <c r="D2232" s="53">
        <v>3.58</v>
      </c>
      <c r="E2232" s="53"/>
      <c r="F2232" s="53">
        <v>0.35</v>
      </c>
      <c r="G2232" s="54"/>
    </row>
    <row r="2233" spans="1:7" x14ac:dyDescent="0.2">
      <c r="A2233" s="54">
        <v>43310</v>
      </c>
      <c r="B2233" s="53">
        <v>7207243</v>
      </c>
      <c r="C2233" s="52">
        <v>4.2022495016633181</v>
      </c>
      <c r="D2233" s="53">
        <v>5</v>
      </c>
      <c r="E2233" s="53">
        <v>0.71</v>
      </c>
      <c r="F2233" s="53">
        <v>0.87</v>
      </c>
      <c r="G2233" s="54">
        <v>42722</v>
      </c>
    </row>
    <row r="2234" spans="1:7" x14ac:dyDescent="0.2">
      <c r="A2234" s="54">
        <v>43310</v>
      </c>
      <c r="B2234" s="53">
        <v>7109538</v>
      </c>
      <c r="C2234" s="52">
        <v>2.7668947540804845</v>
      </c>
      <c r="D2234" s="53">
        <v>3.3</v>
      </c>
      <c r="E2234" s="53">
        <v>0.27999999999999997</v>
      </c>
      <c r="F2234" s="53">
        <v>0.44</v>
      </c>
      <c r="G2234" s="54"/>
    </row>
    <row r="2235" spans="1:7" x14ac:dyDescent="0.2">
      <c r="A2235" s="54">
        <v>43310</v>
      </c>
      <c r="B2235" s="53">
        <v>6207</v>
      </c>
      <c r="C2235" s="52">
        <v>2.6773296705682714</v>
      </c>
      <c r="D2235" s="53">
        <v>3.6</v>
      </c>
      <c r="E2235" s="53">
        <v>0.52999999999999992</v>
      </c>
      <c r="F2235" s="53">
        <v>0.65</v>
      </c>
      <c r="G2235" s="54"/>
    </row>
    <row r="2236" spans="1:7" x14ac:dyDescent="0.2">
      <c r="A2236" s="54">
        <v>43310</v>
      </c>
      <c r="B2236" s="53">
        <v>6775544</v>
      </c>
      <c r="C2236" s="52">
        <v>3.7121485096119811</v>
      </c>
      <c r="D2236" s="53">
        <v>3.93</v>
      </c>
      <c r="E2236" s="53">
        <v>0.44</v>
      </c>
      <c r="F2236" s="53">
        <v>0.62</v>
      </c>
      <c r="G2236" s="54">
        <v>42974</v>
      </c>
    </row>
    <row r="2237" spans="1:7" x14ac:dyDescent="0.2">
      <c r="A2237" s="54">
        <v>43310</v>
      </c>
      <c r="B2237" s="53">
        <v>3624343</v>
      </c>
      <c r="C2237" s="52">
        <v>2.329053947711023</v>
      </c>
      <c r="D2237" s="53">
        <v>3.55</v>
      </c>
      <c r="E2237" s="53">
        <v>0.5099999999999999</v>
      </c>
      <c r="F2237" s="53">
        <v>0.66</v>
      </c>
      <c r="G2237" s="54"/>
    </row>
    <row r="2238" spans="1:7" x14ac:dyDescent="0.2">
      <c r="A2238" s="54">
        <v>43310</v>
      </c>
      <c r="B2238" s="53">
        <v>72327</v>
      </c>
      <c r="C2238" s="52">
        <v>3.0612917583186978</v>
      </c>
      <c r="D2238" s="53">
        <v>3.56</v>
      </c>
      <c r="E2238" s="53">
        <v>0.54999999999999993</v>
      </c>
      <c r="F2238" s="53">
        <v>0.69</v>
      </c>
      <c r="G2238" s="54"/>
    </row>
    <row r="2239" spans="1:7" x14ac:dyDescent="0.2">
      <c r="A2239" s="54">
        <v>43310</v>
      </c>
      <c r="B2239" s="53">
        <v>1160825</v>
      </c>
      <c r="D2239" s="53">
        <v>3.9</v>
      </c>
      <c r="E2239" s="53"/>
      <c r="F2239" s="53">
        <v>0.35</v>
      </c>
      <c r="G2239" s="54"/>
    </row>
    <row r="2240" spans="1:7" x14ac:dyDescent="0.2">
      <c r="A2240" s="54">
        <v>43310</v>
      </c>
      <c r="B2240" s="53">
        <v>57976</v>
      </c>
      <c r="C2240" s="52">
        <v>2.6115949209582094</v>
      </c>
      <c r="D2240" s="53">
        <v>3.85</v>
      </c>
      <c r="E2240" s="53">
        <v>0.33999999999999997</v>
      </c>
      <c r="F2240" s="53">
        <v>0.52</v>
      </c>
      <c r="G2240" s="54"/>
    </row>
    <row r="2241" spans="1:7" x14ac:dyDescent="0.2">
      <c r="A2241" s="54">
        <v>43312</v>
      </c>
      <c r="B2241" s="53">
        <v>893014</v>
      </c>
      <c r="D2241" s="53">
        <v>3.56</v>
      </c>
      <c r="E2241" s="53"/>
      <c r="F2241" s="53">
        <v>0.36</v>
      </c>
      <c r="G2241" s="54"/>
    </row>
    <row r="2242" spans="1:7" x14ac:dyDescent="0.2">
      <c r="A2242" s="54">
        <v>43312</v>
      </c>
      <c r="B2242" s="53">
        <v>6239020</v>
      </c>
      <c r="C2242" s="52">
        <v>4.4247142638031951</v>
      </c>
      <c r="D2242" s="53">
        <v>4.5</v>
      </c>
      <c r="E2242" s="53">
        <v>0.72</v>
      </c>
      <c r="F2242" s="53">
        <v>0.86</v>
      </c>
      <c r="G2242" s="54">
        <v>43157</v>
      </c>
    </row>
    <row r="2243" spans="1:7" x14ac:dyDescent="0.2">
      <c r="A2243" s="54">
        <v>43313</v>
      </c>
      <c r="B2243" s="53">
        <v>43232</v>
      </c>
      <c r="C2243" s="52">
        <v>2.2064157158335838</v>
      </c>
      <c r="D2243" s="53">
        <v>3.22</v>
      </c>
      <c r="E2243" s="53">
        <v>0.32999999999999996</v>
      </c>
      <c r="F2243" s="53">
        <v>0.54</v>
      </c>
      <c r="G2243" s="54"/>
    </row>
    <row r="2244" spans="1:7" x14ac:dyDescent="0.2">
      <c r="A2244" s="54">
        <v>43313</v>
      </c>
      <c r="B2244" s="53">
        <v>2812352</v>
      </c>
      <c r="C2244" s="52">
        <v>3.8602681883741594</v>
      </c>
      <c r="D2244" s="53">
        <v>4.17</v>
      </c>
      <c r="E2244" s="53">
        <v>0.71</v>
      </c>
      <c r="F2244" s="53">
        <v>0.89</v>
      </c>
      <c r="G2244" s="54"/>
    </row>
    <row r="2245" spans="1:7" x14ac:dyDescent="0.2">
      <c r="A2245" s="54">
        <v>43313</v>
      </c>
      <c r="B2245" s="53">
        <v>8776085</v>
      </c>
      <c r="C2245" s="52">
        <v>3.5963473414701124</v>
      </c>
      <c r="D2245" s="53">
        <v>3.8</v>
      </c>
      <c r="E2245" s="53">
        <v>0.4</v>
      </c>
      <c r="F2245" s="53">
        <v>0.56999999999999995</v>
      </c>
      <c r="G2245" s="54">
        <v>43207</v>
      </c>
    </row>
    <row r="2246" spans="1:7" x14ac:dyDescent="0.2">
      <c r="A2246" s="54">
        <v>43314</v>
      </c>
      <c r="B2246" s="53">
        <v>64</v>
      </c>
      <c r="C2246" s="52">
        <v>2.2320768967896529</v>
      </c>
      <c r="D2246" s="53">
        <v>2.93</v>
      </c>
      <c r="E2246" s="53">
        <v>0.31999999999999995</v>
      </c>
      <c r="F2246" s="53">
        <v>0.53</v>
      </c>
      <c r="G2246" s="54"/>
    </row>
    <row r="2247" spans="1:7" x14ac:dyDescent="0.2">
      <c r="A2247" s="54">
        <v>43314</v>
      </c>
      <c r="B2247" s="53">
        <v>8142360</v>
      </c>
      <c r="C2247" s="52">
        <v>3.9075785176793683</v>
      </c>
      <c r="D2247" s="53">
        <v>4.33</v>
      </c>
      <c r="E2247" s="53">
        <v>0.47</v>
      </c>
      <c r="F2247" s="53">
        <v>0.65</v>
      </c>
      <c r="G2247" s="54">
        <v>43081</v>
      </c>
    </row>
    <row r="2248" spans="1:7" x14ac:dyDescent="0.2">
      <c r="A2248" s="54">
        <v>43314</v>
      </c>
      <c r="B2248" s="53">
        <v>7630705</v>
      </c>
      <c r="C2248" s="52">
        <v>4.2996887933123489</v>
      </c>
      <c r="D2248" s="53">
        <v>4.5999999999999996</v>
      </c>
      <c r="E2248" s="53">
        <v>0.76</v>
      </c>
      <c r="F2248" s="53">
        <v>0.9</v>
      </c>
      <c r="G2248" s="54">
        <v>42995</v>
      </c>
    </row>
    <row r="2249" spans="1:7" x14ac:dyDescent="0.2">
      <c r="A2249" s="54">
        <v>43314</v>
      </c>
      <c r="B2249" s="53">
        <v>6139423</v>
      </c>
      <c r="C2249" s="52">
        <v>3.9215022279881162</v>
      </c>
      <c r="D2249" s="53">
        <v>4.28</v>
      </c>
      <c r="E2249" s="53">
        <v>0.43</v>
      </c>
      <c r="F2249" s="53">
        <v>0.61</v>
      </c>
      <c r="G2249" s="54">
        <v>43041</v>
      </c>
    </row>
    <row r="2250" spans="1:7" x14ac:dyDescent="0.2">
      <c r="A2250" s="54">
        <v>43318</v>
      </c>
      <c r="B2250" s="53">
        <v>5653002</v>
      </c>
      <c r="C2250" s="52">
        <v>3.6131808010802233</v>
      </c>
      <c r="D2250" s="53">
        <v>3.65</v>
      </c>
      <c r="E2250" s="53">
        <v>0.42</v>
      </c>
      <c r="F2250" s="53">
        <v>0.56000000000000005</v>
      </c>
      <c r="G2250" s="54">
        <v>43008</v>
      </c>
    </row>
    <row r="2251" spans="1:7" x14ac:dyDescent="0.2">
      <c r="A2251" s="54">
        <v>43318</v>
      </c>
      <c r="B2251" s="53">
        <v>4219019</v>
      </c>
      <c r="D2251" s="53">
        <v>3.6</v>
      </c>
      <c r="E2251" s="53"/>
      <c r="F2251" s="53">
        <v>0.25</v>
      </c>
      <c r="G2251" s="54"/>
    </row>
    <row r="2252" spans="1:7" x14ac:dyDescent="0.2">
      <c r="A2252" s="54">
        <v>43318</v>
      </c>
      <c r="B2252" s="53">
        <v>358836</v>
      </c>
      <c r="C2252" s="52">
        <v>2.9730013121041998</v>
      </c>
      <c r="D2252" s="53">
        <v>3.65</v>
      </c>
      <c r="E2252" s="53">
        <v>0.26999999999999996</v>
      </c>
      <c r="F2252" s="53">
        <v>0.47</v>
      </c>
      <c r="G2252" s="54"/>
    </row>
    <row r="2253" spans="1:7" x14ac:dyDescent="0.2">
      <c r="A2253" s="54">
        <v>43318</v>
      </c>
      <c r="B2253" s="53">
        <v>5296397</v>
      </c>
      <c r="C2253" s="52">
        <v>2.3850037094447014</v>
      </c>
      <c r="D2253" s="53">
        <v>3.1</v>
      </c>
      <c r="E2253" s="53">
        <v>0.27999999999999992</v>
      </c>
      <c r="F2253" s="53">
        <v>0.48</v>
      </c>
      <c r="G2253" s="54"/>
    </row>
    <row r="2254" spans="1:7" x14ac:dyDescent="0.2">
      <c r="A2254" s="54">
        <v>43319</v>
      </c>
      <c r="B2254" s="53">
        <v>33152</v>
      </c>
      <c r="C2254" s="52">
        <v>2.2540050087547505</v>
      </c>
      <c r="D2254" s="53">
        <v>3.34</v>
      </c>
      <c r="E2254" s="53">
        <v>0.33999999999999997</v>
      </c>
      <c r="F2254" s="53">
        <v>0.53</v>
      </c>
      <c r="G2254" s="54"/>
    </row>
    <row r="2255" spans="1:7" x14ac:dyDescent="0.2">
      <c r="A2255" s="54">
        <v>43319</v>
      </c>
      <c r="B2255" s="53">
        <v>6688876</v>
      </c>
      <c r="D2255" s="53">
        <v>3.85</v>
      </c>
      <c r="E2255" s="53"/>
      <c r="F2255" s="53">
        <v>0.35</v>
      </c>
      <c r="G2255" s="54"/>
    </row>
    <row r="2256" spans="1:7" x14ac:dyDescent="0.2">
      <c r="A2256" s="54">
        <v>43319</v>
      </c>
      <c r="B2256" s="53">
        <v>9332355</v>
      </c>
      <c r="D2256" s="53">
        <v>4.03</v>
      </c>
      <c r="E2256" s="53"/>
      <c r="F2256" s="53">
        <v>0.45</v>
      </c>
      <c r="G2256" s="54"/>
    </row>
    <row r="2257" spans="1:7" x14ac:dyDescent="0.2">
      <c r="A2257" s="54">
        <v>43320</v>
      </c>
      <c r="B2257" s="53">
        <v>52</v>
      </c>
      <c r="C2257" s="52">
        <v>3.0922163265567035</v>
      </c>
      <c r="D2257" s="53">
        <v>3.49</v>
      </c>
      <c r="E2257" s="53">
        <v>0.53999999999999992</v>
      </c>
      <c r="F2257" s="53">
        <v>0.67</v>
      </c>
      <c r="G2257" s="54"/>
    </row>
    <row r="2258" spans="1:7" x14ac:dyDescent="0.2">
      <c r="A2258" s="54">
        <v>43320</v>
      </c>
      <c r="B2258" s="53">
        <v>1397504</v>
      </c>
      <c r="D2258" s="53">
        <v>3.29</v>
      </c>
      <c r="E2258" s="53"/>
      <c r="F2258" s="53">
        <v>0.34</v>
      </c>
      <c r="G2258" s="54"/>
    </row>
    <row r="2259" spans="1:7" x14ac:dyDescent="0.2">
      <c r="A2259" s="54">
        <v>43321</v>
      </c>
      <c r="B2259" s="53">
        <v>4541581</v>
      </c>
      <c r="C2259" s="52">
        <v>2.4268588720244217</v>
      </c>
      <c r="D2259" s="53">
        <v>3.13</v>
      </c>
      <c r="E2259" s="53">
        <v>0.49999999999999989</v>
      </c>
      <c r="F2259" s="53">
        <v>0.65</v>
      </c>
      <c r="G2259" s="54"/>
    </row>
    <row r="2260" spans="1:7" x14ac:dyDescent="0.2">
      <c r="A2260" s="54">
        <v>43321</v>
      </c>
      <c r="B2260" s="53">
        <v>2895756</v>
      </c>
      <c r="D2260" s="53">
        <v>3.9</v>
      </c>
      <c r="E2260" s="53"/>
      <c r="F2260" s="53">
        <v>0.35</v>
      </c>
      <c r="G2260" s="54"/>
    </row>
    <row r="2261" spans="1:7" x14ac:dyDescent="0.2">
      <c r="A2261" s="54">
        <v>43321</v>
      </c>
      <c r="B2261" s="53">
        <v>4530453</v>
      </c>
      <c r="C2261" s="52">
        <v>2.7534118597287245</v>
      </c>
      <c r="D2261" s="53">
        <v>3.45</v>
      </c>
      <c r="E2261" s="53">
        <v>0.25999999999999995</v>
      </c>
      <c r="F2261" s="53">
        <v>0.45</v>
      </c>
      <c r="G2261" s="54"/>
    </row>
    <row r="2262" spans="1:7" x14ac:dyDescent="0.2">
      <c r="A2262" s="54">
        <v>43321</v>
      </c>
      <c r="B2262" s="53">
        <v>542992</v>
      </c>
      <c r="D2262" s="53">
        <v>4.1100000000000003</v>
      </c>
      <c r="E2262" s="53"/>
      <c r="F2262" s="53">
        <v>0.35</v>
      </c>
      <c r="G2262" s="54"/>
    </row>
    <row r="2263" spans="1:7" x14ac:dyDescent="0.2">
      <c r="A2263" s="54">
        <v>43322</v>
      </c>
      <c r="B2263" s="53">
        <v>92814</v>
      </c>
      <c r="C2263" s="52">
        <v>2.3422183005238013</v>
      </c>
      <c r="D2263" s="53">
        <v>3.31</v>
      </c>
      <c r="E2263" s="53">
        <v>0.5099999999999999</v>
      </c>
      <c r="F2263" s="53">
        <v>0.65</v>
      </c>
      <c r="G2263" s="54"/>
    </row>
    <row r="2264" spans="1:7" x14ac:dyDescent="0.2">
      <c r="A2264" s="54">
        <v>43322</v>
      </c>
      <c r="B2264" s="53">
        <v>8172031</v>
      </c>
      <c r="D2264" s="53">
        <v>3.97</v>
      </c>
      <c r="E2264" s="53"/>
      <c r="F2264" s="53">
        <v>0.35</v>
      </c>
      <c r="G2264" s="54"/>
    </row>
    <row r="2265" spans="1:7" x14ac:dyDescent="0.2">
      <c r="A2265" s="54">
        <v>43323</v>
      </c>
      <c r="B2265" s="53">
        <v>521826</v>
      </c>
      <c r="C2265" s="52">
        <v>2.4564562027142625</v>
      </c>
      <c r="D2265" s="53">
        <v>3.62</v>
      </c>
      <c r="E2265" s="53">
        <v>0.27999999999999997</v>
      </c>
      <c r="F2265" s="53">
        <v>0.44</v>
      </c>
      <c r="G2265" s="54"/>
    </row>
    <row r="2266" spans="1:7" x14ac:dyDescent="0.2">
      <c r="A2266" s="54">
        <v>43323</v>
      </c>
      <c r="B2266" s="53">
        <v>3000596</v>
      </c>
      <c r="C2266" s="52">
        <v>3.5605855653707241</v>
      </c>
      <c r="D2266" s="53">
        <v>4.38</v>
      </c>
      <c r="E2266" s="53">
        <v>0.69999999999999984</v>
      </c>
      <c r="F2266" s="53">
        <v>0.84</v>
      </c>
      <c r="G2266" s="54"/>
    </row>
    <row r="2267" spans="1:7" x14ac:dyDescent="0.2">
      <c r="A2267" s="54">
        <v>43323</v>
      </c>
      <c r="B2267" s="53">
        <v>1056786</v>
      </c>
      <c r="D2267" s="53">
        <v>4.3600000000000003</v>
      </c>
      <c r="E2267" s="53"/>
      <c r="F2267" s="53">
        <v>0.35</v>
      </c>
      <c r="G2267" s="54"/>
    </row>
    <row r="2268" spans="1:7" x14ac:dyDescent="0.2">
      <c r="A2268" s="54">
        <v>43324</v>
      </c>
      <c r="B2268" s="53">
        <v>16779</v>
      </c>
      <c r="C2268" s="52">
        <v>3.9186478974074586</v>
      </c>
      <c r="D2268" s="53">
        <v>4.22</v>
      </c>
      <c r="E2268" s="53">
        <v>0.72</v>
      </c>
      <c r="F2268" s="53">
        <v>0.87</v>
      </c>
      <c r="G2268" s="54"/>
    </row>
    <row r="2269" spans="1:7" x14ac:dyDescent="0.2">
      <c r="A2269" s="54">
        <v>43324</v>
      </c>
      <c r="B2269" s="53">
        <v>92142</v>
      </c>
      <c r="C2269" s="52">
        <v>2.6488618251566942</v>
      </c>
      <c r="D2269" s="53">
        <v>3.77</v>
      </c>
      <c r="E2269" s="53">
        <v>0.31999999999999995</v>
      </c>
      <c r="F2269" s="53">
        <v>0.48</v>
      </c>
      <c r="G2269" s="54"/>
    </row>
    <row r="2270" spans="1:7" x14ac:dyDescent="0.2">
      <c r="A2270" s="54">
        <v>43325</v>
      </c>
      <c r="B2270" s="53">
        <v>7070082</v>
      </c>
      <c r="D2270" s="53">
        <v>3.4</v>
      </c>
      <c r="E2270" s="53"/>
      <c r="F2270" s="53">
        <v>0.25</v>
      </c>
      <c r="G2270" s="54"/>
    </row>
    <row r="2271" spans="1:7" x14ac:dyDescent="0.2">
      <c r="A2271" s="54">
        <v>43325</v>
      </c>
      <c r="B2271" s="53">
        <v>186811</v>
      </c>
      <c r="C2271" s="52">
        <v>2.9483227643960914</v>
      </c>
      <c r="D2271" s="53">
        <v>3.84</v>
      </c>
      <c r="E2271" s="53">
        <v>0.25999999999999995</v>
      </c>
      <c r="F2271" s="53">
        <v>0.41</v>
      </c>
      <c r="G2271" s="54"/>
    </row>
    <row r="2272" spans="1:7" x14ac:dyDescent="0.2">
      <c r="A2272" s="54">
        <v>43325</v>
      </c>
      <c r="B2272" s="53">
        <v>9233235</v>
      </c>
      <c r="D2272" s="53">
        <v>3.97</v>
      </c>
      <c r="E2272" s="53"/>
      <c r="F2272" s="53">
        <v>0.35</v>
      </c>
      <c r="G2272" s="54"/>
    </row>
    <row r="2273" spans="1:7" x14ac:dyDescent="0.2">
      <c r="A2273" s="54">
        <v>43325</v>
      </c>
      <c r="B2273" s="53">
        <v>1098</v>
      </c>
      <c r="C2273" s="52">
        <v>3.4660400086013801</v>
      </c>
      <c r="D2273" s="53">
        <v>3.86</v>
      </c>
      <c r="E2273" s="53">
        <v>0.69</v>
      </c>
      <c r="F2273" s="53">
        <v>0.83</v>
      </c>
      <c r="G2273" s="54"/>
    </row>
    <row r="2274" spans="1:7" x14ac:dyDescent="0.2">
      <c r="A2274" s="54">
        <v>43325</v>
      </c>
      <c r="B2274" s="53">
        <v>9084252</v>
      </c>
      <c r="D2274" s="53">
        <v>3.16</v>
      </c>
      <c r="E2274" s="53"/>
      <c r="F2274" s="53">
        <v>0.25</v>
      </c>
      <c r="G2274" s="54"/>
    </row>
    <row r="2275" spans="1:7" x14ac:dyDescent="0.2">
      <c r="A2275" s="54">
        <v>43327</v>
      </c>
      <c r="B2275" s="53">
        <v>1167</v>
      </c>
      <c r="C2275" s="52">
        <v>3.3251958147563969</v>
      </c>
      <c r="D2275" s="53">
        <v>3.77</v>
      </c>
      <c r="E2275" s="53">
        <v>0.74999999999999989</v>
      </c>
      <c r="F2275" s="53">
        <v>0.87</v>
      </c>
      <c r="G2275" s="54"/>
    </row>
    <row r="2276" spans="1:7" x14ac:dyDescent="0.2">
      <c r="A2276" s="54">
        <v>43328</v>
      </c>
      <c r="B2276" s="53">
        <v>9272361</v>
      </c>
      <c r="D2276" s="53">
        <v>3.14</v>
      </c>
      <c r="E2276" s="53"/>
      <c r="F2276" s="53">
        <v>0.3</v>
      </c>
      <c r="G2276" s="54"/>
    </row>
    <row r="2277" spans="1:7" x14ac:dyDescent="0.2">
      <c r="A2277" s="54">
        <v>43328</v>
      </c>
      <c r="B2277" s="53">
        <v>125223</v>
      </c>
      <c r="C2277" s="52">
        <v>2.6107191647577714</v>
      </c>
      <c r="D2277" s="53">
        <v>3.36</v>
      </c>
      <c r="E2277" s="53">
        <v>0.35</v>
      </c>
      <c r="F2277" s="53">
        <v>0.54</v>
      </c>
      <c r="G2277" s="54"/>
    </row>
    <row r="2278" spans="1:7" x14ac:dyDescent="0.2">
      <c r="A2278" s="54">
        <v>43328</v>
      </c>
      <c r="B2278" s="53">
        <v>2920114</v>
      </c>
      <c r="D2278" s="53">
        <v>3.84</v>
      </c>
      <c r="E2278" s="53"/>
      <c r="F2278" s="53">
        <v>0.3</v>
      </c>
      <c r="G2278" s="54"/>
    </row>
    <row r="2279" spans="1:7" x14ac:dyDescent="0.2">
      <c r="A2279" s="54">
        <v>43329</v>
      </c>
      <c r="B2279" s="53">
        <v>135750</v>
      </c>
      <c r="C2279" s="52">
        <v>2.2337065820511377</v>
      </c>
      <c r="D2279" s="53">
        <v>3.45</v>
      </c>
      <c r="E2279" s="53">
        <v>0.32999999999999996</v>
      </c>
      <c r="F2279" s="53">
        <v>0.53</v>
      </c>
      <c r="G2279" s="54"/>
    </row>
    <row r="2280" spans="1:7" x14ac:dyDescent="0.2">
      <c r="A2280" s="54">
        <v>43329</v>
      </c>
      <c r="B2280" s="53">
        <v>6330570</v>
      </c>
      <c r="C2280" s="52">
        <v>2.9871424231248178</v>
      </c>
      <c r="D2280" s="53">
        <v>3.57</v>
      </c>
      <c r="E2280" s="53">
        <v>0.3</v>
      </c>
      <c r="F2280" s="53">
        <v>0.45</v>
      </c>
      <c r="G2280" s="54"/>
    </row>
    <row r="2281" spans="1:7" x14ac:dyDescent="0.2">
      <c r="A2281" s="54">
        <v>43329</v>
      </c>
      <c r="B2281" s="53">
        <v>9181349</v>
      </c>
      <c r="D2281" s="53">
        <v>3.66</v>
      </c>
      <c r="E2281" s="53"/>
      <c r="F2281" s="53">
        <v>0.25</v>
      </c>
      <c r="G2281" s="54"/>
    </row>
    <row r="2282" spans="1:7" x14ac:dyDescent="0.2">
      <c r="A2282" s="54">
        <v>43330</v>
      </c>
      <c r="B2282" s="53">
        <v>9161683</v>
      </c>
      <c r="D2282" s="53">
        <v>3.71</v>
      </c>
      <c r="E2282" s="53"/>
      <c r="F2282" s="53">
        <v>0.35</v>
      </c>
      <c r="G2282" s="54"/>
    </row>
    <row r="2283" spans="1:7" x14ac:dyDescent="0.2">
      <c r="A2283" s="54">
        <v>43330</v>
      </c>
      <c r="B2283" s="53">
        <v>1311</v>
      </c>
      <c r="C2283" s="52">
        <v>2.4887587842624805</v>
      </c>
      <c r="D2283" s="53">
        <v>3.02</v>
      </c>
      <c r="E2283" s="53">
        <v>0.48999999999999988</v>
      </c>
      <c r="F2283" s="53">
        <v>0.63</v>
      </c>
      <c r="G2283" s="54"/>
    </row>
    <row r="2284" spans="1:7" x14ac:dyDescent="0.2">
      <c r="A2284" s="54">
        <v>43331</v>
      </c>
      <c r="B2284" s="53">
        <v>1303363</v>
      </c>
      <c r="D2284" s="53">
        <v>4.09</v>
      </c>
      <c r="E2284" s="53"/>
      <c r="F2284" s="53">
        <v>0.35</v>
      </c>
      <c r="G2284" s="54"/>
    </row>
    <row r="2285" spans="1:7" x14ac:dyDescent="0.2">
      <c r="A2285" s="54">
        <v>43331</v>
      </c>
      <c r="B2285" s="53">
        <v>5299754</v>
      </c>
      <c r="C2285" s="52">
        <v>4.0474719240047996</v>
      </c>
      <c r="D2285" s="53">
        <v>4.29</v>
      </c>
      <c r="E2285" s="53">
        <v>0.84</v>
      </c>
      <c r="F2285" s="53">
        <v>0.93</v>
      </c>
      <c r="G2285" s="54">
        <v>43064</v>
      </c>
    </row>
    <row r="2286" spans="1:7" x14ac:dyDescent="0.2">
      <c r="A2286" s="54">
        <v>43331</v>
      </c>
      <c r="B2286" s="53">
        <v>6489723</v>
      </c>
      <c r="D2286" s="53">
        <v>3.93</v>
      </c>
      <c r="E2286" s="53"/>
      <c r="F2286" s="53">
        <v>0.35</v>
      </c>
      <c r="G2286" s="54"/>
    </row>
    <row r="2287" spans="1:7" x14ac:dyDescent="0.2">
      <c r="A2287" s="54">
        <v>43331</v>
      </c>
      <c r="B2287" s="53">
        <v>4524619</v>
      </c>
      <c r="C2287" s="52">
        <v>1.8317441999057971</v>
      </c>
      <c r="D2287" s="53">
        <v>3.14</v>
      </c>
      <c r="E2287" s="53">
        <v>0.53999999999999992</v>
      </c>
      <c r="F2287" s="53">
        <v>0.69</v>
      </c>
      <c r="G2287" s="54"/>
    </row>
    <row r="2288" spans="1:7" x14ac:dyDescent="0.2">
      <c r="A2288" s="54">
        <v>43331</v>
      </c>
      <c r="B2288" s="53">
        <v>19143</v>
      </c>
      <c r="C2288" s="52">
        <v>2.3309608733698197</v>
      </c>
      <c r="D2288" s="53">
        <v>3.34</v>
      </c>
      <c r="E2288" s="53">
        <v>0.55999999999999994</v>
      </c>
      <c r="F2288" s="53">
        <v>0.71</v>
      </c>
      <c r="G2288" s="54"/>
    </row>
    <row r="2289" spans="1:7" x14ac:dyDescent="0.2">
      <c r="A2289" s="54">
        <v>43331</v>
      </c>
      <c r="B2289" s="53">
        <v>9103514</v>
      </c>
      <c r="D2289" s="53">
        <v>3.82</v>
      </c>
      <c r="E2289" s="53"/>
      <c r="F2289" s="53">
        <v>0.35</v>
      </c>
      <c r="G2289" s="54"/>
    </row>
    <row r="2290" spans="1:7" x14ac:dyDescent="0.2">
      <c r="A2290" s="54">
        <v>43331</v>
      </c>
      <c r="B2290" s="53">
        <v>9147599</v>
      </c>
      <c r="D2290" s="53">
        <v>3.42</v>
      </c>
      <c r="E2290" s="53"/>
      <c r="F2290" s="53">
        <v>0.25</v>
      </c>
      <c r="G2290" s="54"/>
    </row>
    <row r="2291" spans="1:7" x14ac:dyDescent="0.2">
      <c r="A2291" s="54">
        <v>43331</v>
      </c>
      <c r="B2291" s="53">
        <v>107168</v>
      </c>
      <c r="C2291" s="52">
        <v>2.9989089015149828</v>
      </c>
      <c r="D2291" s="53">
        <v>3.54</v>
      </c>
      <c r="E2291" s="53">
        <v>0.55999999999999994</v>
      </c>
      <c r="F2291" s="53">
        <v>0.71</v>
      </c>
      <c r="G2291" s="54">
        <v>42851</v>
      </c>
    </row>
    <row r="2292" spans="1:7" x14ac:dyDescent="0.2">
      <c r="A2292" s="54">
        <v>43332</v>
      </c>
      <c r="B2292" s="53">
        <v>2985</v>
      </c>
      <c r="C2292" s="52">
        <v>2.8395180403020777</v>
      </c>
      <c r="D2292" s="53">
        <v>3.28</v>
      </c>
      <c r="E2292" s="53">
        <v>0.26999999999999996</v>
      </c>
      <c r="F2292" s="53">
        <v>0.43</v>
      </c>
      <c r="G2292" s="54"/>
    </row>
    <row r="2293" spans="1:7" x14ac:dyDescent="0.2">
      <c r="A2293" s="54">
        <v>43332</v>
      </c>
      <c r="B2293" s="53">
        <v>760019</v>
      </c>
      <c r="C2293" s="52">
        <v>3.0986694794912442</v>
      </c>
      <c r="D2293" s="53">
        <v>3.65</v>
      </c>
      <c r="E2293" s="53">
        <v>0.51999999999999991</v>
      </c>
      <c r="F2293" s="53">
        <v>0.66</v>
      </c>
      <c r="G2293" s="54"/>
    </row>
    <row r="2294" spans="1:7" x14ac:dyDescent="0.2">
      <c r="A2294" s="54">
        <v>43332</v>
      </c>
      <c r="B2294" s="53">
        <v>1110</v>
      </c>
      <c r="C2294" s="52">
        <v>4.2323846267056959</v>
      </c>
      <c r="D2294" s="53">
        <v>4.29</v>
      </c>
      <c r="E2294" s="53">
        <v>0.8899999999999999</v>
      </c>
      <c r="F2294" s="53">
        <v>0.95</v>
      </c>
      <c r="G2294" s="54">
        <v>43042</v>
      </c>
    </row>
    <row r="2295" spans="1:7" x14ac:dyDescent="0.2">
      <c r="A2295" s="54">
        <v>43332</v>
      </c>
      <c r="B2295" s="53">
        <v>9012976</v>
      </c>
      <c r="D2295" s="53">
        <v>3.8</v>
      </c>
      <c r="E2295" s="53"/>
      <c r="F2295" s="53">
        <v>0.28999999999999998</v>
      </c>
      <c r="G2295" s="54"/>
    </row>
    <row r="2296" spans="1:7" x14ac:dyDescent="0.2">
      <c r="A2296" s="54">
        <v>43333</v>
      </c>
      <c r="B2296" s="53">
        <v>12</v>
      </c>
      <c r="C2296" s="52">
        <v>2.8363700203210573</v>
      </c>
      <c r="D2296" s="53">
        <v>3.95</v>
      </c>
      <c r="E2296" s="53">
        <v>0.65999999999999992</v>
      </c>
      <c r="F2296" s="53">
        <v>0.82</v>
      </c>
      <c r="G2296" s="54"/>
    </row>
    <row r="2297" spans="1:7" x14ac:dyDescent="0.2">
      <c r="A2297" s="54">
        <v>43333</v>
      </c>
      <c r="B2297" s="53">
        <v>2438</v>
      </c>
      <c r="C2297" s="52">
        <v>2.6329705028427473</v>
      </c>
      <c r="D2297" s="53">
        <v>2.98</v>
      </c>
      <c r="E2297" s="53">
        <v>0.31999999999999995</v>
      </c>
      <c r="F2297" s="53">
        <v>0.47</v>
      </c>
      <c r="G2297" s="54"/>
    </row>
    <row r="2298" spans="1:7" x14ac:dyDescent="0.2">
      <c r="A2298" s="54">
        <v>43333</v>
      </c>
      <c r="B2298" s="53">
        <v>4924347</v>
      </c>
      <c r="D2298" s="53">
        <v>3.85</v>
      </c>
      <c r="E2298" s="53"/>
      <c r="F2298" s="53">
        <v>0.25</v>
      </c>
      <c r="G2298" s="54"/>
    </row>
    <row r="2299" spans="1:7" x14ac:dyDescent="0.2">
      <c r="A2299" s="54">
        <v>43333</v>
      </c>
      <c r="B2299" s="53">
        <v>5268</v>
      </c>
      <c r="C2299" s="52">
        <v>2.3584909029914183</v>
      </c>
      <c r="D2299" s="53">
        <v>3.54</v>
      </c>
      <c r="E2299" s="53">
        <v>0.38</v>
      </c>
      <c r="F2299" s="53">
        <v>0.53</v>
      </c>
      <c r="G2299" s="54"/>
    </row>
    <row r="2300" spans="1:7" x14ac:dyDescent="0.2">
      <c r="A2300" s="54">
        <v>43333</v>
      </c>
      <c r="B2300" s="53">
        <v>46246</v>
      </c>
      <c r="C2300" s="52">
        <v>3.3656695728724508</v>
      </c>
      <c r="D2300" s="53">
        <v>3.9</v>
      </c>
      <c r="E2300" s="53">
        <v>0.64999999999999991</v>
      </c>
      <c r="F2300" s="53">
        <v>0.81</v>
      </c>
      <c r="G2300" s="54"/>
    </row>
    <row r="2301" spans="1:7" x14ac:dyDescent="0.2">
      <c r="A2301" s="54">
        <v>43333</v>
      </c>
      <c r="B2301" s="53">
        <v>6227691</v>
      </c>
      <c r="D2301" s="53">
        <v>3.91</v>
      </c>
      <c r="E2301" s="53"/>
      <c r="F2301" s="53">
        <v>0.34</v>
      </c>
      <c r="G2301" s="54"/>
    </row>
    <row r="2302" spans="1:7" x14ac:dyDescent="0.2">
      <c r="A2302" s="54">
        <v>43333</v>
      </c>
      <c r="B2302" s="53">
        <v>5743483</v>
      </c>
      <c r="C2302" s="52">
        <v>3.5948134985246041</v>
      </c>
      <c r="D2302" s="53">
        <v>4.09</v>
      </c>
      <c r="E2302" s="53">
        <v>0.39999999999999997</v>
      </c>
      <c r="F2302" s="53">
        <v>0.55000000000000004</v>
      </c>
      <c r="G2302" s="54">
        <v>43094</v>
      </c>
    </row>
    <row r="2303" spans="1:7" x14ac:dyDescent="0.2">
      <c r="A2303" s="54">
        <v>43333</v>
      </c>
      <c r="B2303" s="53">
        <v>9252665</v>
      </c>
      <c r="D2303" s="53">
        <v>4.18</v>
      </c>
      <c r="E2303" s="53"/>
      <c r="F2303" s="53">
        <v>0.35</v>
      </c>
      <c r="G2303" s="54"/>
    </row>
    <row r="2304" spans="1:7" x14ac:dyDescent="0.2">
      <c r="A2304" s="54">
        <v>43334</v>
      </c>
      <c r="B2304" s="53">
        <v>13683</v>
      </c>
      <c r="C2304" s="52">
        <v>3.3173683511797445</v>
      </c>
      <c r="D2304" s="53">
        <v>4.32</v>
      </c>
      <c r="E2304" s="53">
        <v>0.48</v>
      </c>
      <c r="F2304" s="53">
        <v>0.63</v>
      </c>
      <c r="G2304" s="54"/>
    </row>
    <row r="2305" spans="1:7" x14ac:dyDescent="0.2">
      <c r="A2305" s="54">
        <v>43334</v>
      </c>
      <c r="B2305" s="53">
        <v>470760</v>
      </c>
      <c r="D2305" s="53">
        <v>3.76</v>
      </c>
      <c r="E2305" s="53"/>
      <c r="F2305" s="53">
        <v>0.33</v>
      </c>
      <c r="G2305" s="54"/>
    </row>
    <row r="2306" spans="1:7" x14ac:dyDescent="0.2">
      <c r="A2306" s="54">
        <v>43334</v>
      </c>
      <c r="B2306" s="53">
        <v>6239460</v>
      </c>
      <c r="C2306" s="52">
        <v>2.6362130699548225</v>
      </c>
      <c r="D2306" s="53">
        <v>3.55</v>
      </c>
      <c r="E2306" s="53">
        <v>0.31999999999999995</v>
      </c>
      <c r="F2306" s="53">
        <v>0.48</v>
      </c>
      <c r="G2306" s="54"/>
    </row>
    <row r="2307" spans="1:7" x14ac:dyDescent="0.2">
      <c r="A2307" s="54">
        <v>43334</v>
      </c>
      <c r="B2307" s="53">
        <v>9201787</v>
      </c>
      <c r="D2307" s="53">
        <v>3.47</v>
      </c>
      <c r="E2307" s="53"/>
      <c r="F2307" s="53">
        <v>0.35</v>
      </c>
      <c r="G2307" s="54"/>
    </row>
    <row r="2308" spans="1:7" x14ac:dyDescent="0.2">
      <c r="A2308" s="54">
        <v>43334</v>
      </c>
      <c r="B2308" s="53">
        <v>3255106</v>
      </c>
      <c r="C2308" s="52">
        <v>3.2373945307674639</v>
      </c>
      <c r="D2308" s="53">
        <v>3.81</v>
      </c>
      <c r="E2308" s="53">
        <v>0.57999999999999996</v>
      </c>
      <c r="F2308" s="53">
        <v>0.72</v>
      </c>
      <c r="G2308" s="54"/>
    </row>
    <row r="2309" spans="1:7" x14ac:dyDescent="0.2">
      <c r="A2309" s="54">
        <v>43334</v>
      </c>
      <c r="B2309" s="53">
        <v>7467766</v>
      </c>
      <c r="D2309" s="53">
        <v>3.4</v>
      </c>
      <c r="E2309" s="53"/>
      <c r="F2309" s="53">
        <v>0.34</v>
      </c>
      <c r="G2309" s="54"/>
    </row>
    <row r="2310" spans="1:7" x14ac:dyDescent="0.2">
      <c r="A2310" s="54">
        <v>43334</v>
      </c>
      <c r="B2310" s="53">
        <v>2279123</v>
      </c>
      <c r="C2310" s="52">
        <v>2.2334020379858717</v>
      </c>
      <c r="D2310" s="53">
        <v>3.14</v>
      </c>
      <c r="E2310" s="53">
        <v>0.32999999999999996</v>
      </c>
      <c r="F2310" s="53">
        <v>0.49</v>
      </c>
      <c r="G2310" s="54"/>
    </row>
    <row r="2311" spans="1:7" x14ac:dyDescent="0.2">
      <c r="A2311" s="54">
        <v>43334</v>
      </c>
      <c r="B2311" s="53">
        <v>5911424</v>
      </c>
      <c r="C2311" s="52">
        <v>2.5935399729385522</v>
      </c>
      <c r="D2311" s="53">
        <v>3.51</v>
      </c>
      <c r="E2311" s="53">
        <v>0.27999999999999997</v>
      </c>
      <c r="F2311" s="53">
        <v>0.44</v>
      </c>
      <c r="G2311" s="54"/>
    </row>
    <row r="2312" spans="1:7" x14ac:dyDescent="0.2">
      <c r="A2312" s="54">
        <v>43335</v>
      </c>
      <c r="B2312" s="53">
        <v>7753946</v>
      </c>
      <c r="D2312" s="53">
        <v>4.07</v>
      </c>
      <c r="E2312" s="53"/>
      <c r="F2312" s="53">
        <v>0.35</v>
      </c>
      <c r="G2312" s="54"/>
    </row>
    <row r="2313" spans="1:7" x14ac:dyDescent="0.2">
      <c r="A2313" s="54">
        <v>43335</v>
      </c>
      <c r="B2313" s="53">
        <v>2839971</v>
      </c>
      <c r="C2313" s="52">
        <v>2.439583621930673</v>
      </c>
      <c r="D2313" s="53">
        <v>3.38</v>
      </c>
      <c r="E2313" s="53">
        <v>0.6399999999999999</v>
      </c>
      <c r="F2313" s="53">
        <v>0.79</v>
      </c>
      <c r="G2313" s="54"/>
    </row>
    <row r="2314" spans="1:7" x14ac:dyDescent="0.2">
      <c r="A2314" s="54">
        <v>43335</v>
      </c>
      <c r="B2314" s="53">
        <v>9183297</v>
      </c>
      <c r="D2314" s="53">
        <v>3.6</v>
      </c>
      <c r="E2314" s="53"/>
      <c r="F2314" s="53">
        <v>0.25</v>
      </c>
      <c r="G2314" s="54"/>
    </row>
    <row r="2315" spans="1:7" x14ac:dyDescent="0.2">
      <c r="A2315" s="54">
        <v>43336</v>
      </c>
      <c r="B2315" s="53">
        <v>4290391</v>
      </c>
      <c r="C2315" s="52">
        <v>3.1053864289028592</v>
      </c>
      <c r="D2315" s="53">
        <v>3.86</v>
      </c>
      <c r="E2315" s="53">
        <v>0.53999999999999992</v>
      </c>
      <c r="F2315" s="53">
        <v>0.69</v>
      </c>
      <c r="G2315" s="54"/>
    </row>
    <row r="2316" spans="1:7" x14ac:dyDescent="0.2">
      <c r="A2316" s="54">
        <v>43336</v>
      </c>
      <c r="B2316" s="53">
        <v>2760530</v>
      </c>
      <c r="C2316" s="52">
        <v>3.6853014215355264</v>
      </c>
      <c r="D2316" s="53">
        <v>4.3600000000000003</v>
      </c>
      <c r="E2316" s="53">
        <v>0.69</v>
      </c>
      <c r="F2316" s="53">
        <v>0.84</v>
      </c>
      <c r="G2316" s="54"/>
    </row>
    <row r="2317" spans="1:7" x14ac:dyDescent="0.2">
      <c r="A2317" s="54">
        <v>43336</v>
      </c>
      <c r="B2317" s="53">
        <v>88584</v>
      </c>
      <c r="C2317" s="52">
        <v>2.731371830271311</v>
      </c>
      <c r="D2317" s="53">
        <v>3.58</v>
      </c>
      <c r="E2317" s="53">
        <v>0.32999999999999996</v>
      </c>
      <c r="F2317" s="53">
        <v>0.48</v>
      </c>
      <c r="G2317" s="54"/>
    </row>
    <row r="2318" spans="1:7" x14ac:dyDescent="0.2">
      <c r="A2318" s="54">
        <v>43337</v>
      </c>
      <c r="B2318" s="53">
        <v>1076200</v>
      </c>
      <c r="C2318" s="52">
        <v>4.1350479190670528</v>
      </c>
      <c r="D2318" s="53">
        <v>4.3499999999999996</v>
      </c>
      <c r="E2318" s="53">
        <v>0.77999999999999992</v>
      </c>
      <c r="F2318" s="53">
        <v>0.91</v>
      </c>
      <c r="G2318" s="54"/>
    </row>
    <row r="2319" spans="1:7" x14ac:dyDescent="0.2">
      <c r="A2319" s="54">
        <v>43337</v>
      </c>
      <c r="B2319" s="53">
        <v>4568422</v>
      </c>
      <c r="D2319" s="53">
        <v>3.47</v>
      </c>
      <c r="E2319" s="53"/>
      <c r="F2319" s="53">
        <v>0.35</v>
      </c>
      <c r="G2319" s="54"/>
    </row>
    <row r="2320" spans="1:7" x14ac:dyDescent="0.2">
      <c r="A2320" s="54">
        <v>43337</v>
      </c>
      <c r="B2320" s="53">
        <v>8102926</v>
      </c>
      <c r="D2320" s="53">
        <v>3.6</v>
      </c>
      <c r="E2320" s="53"/>
      <c r="F2320" s="53">
        <v>0.35</v>
      </c>
      <c r="G2320" s="54"/>
    </row>
    <row r="2321" spans="1:7" x14ac:dyDescent="0.2">
      <c r="A2321" s="54">
        <v>43337</v>
      </c>
      <c r="B2321" s="53">
        <v>8212470</v>
      </c>
      <c r="C2321" s="52">
        <v>3.5666786448933228</v>
      </c>
      <c r="D2321" s="53">
        <v>3.89</v>
      </c>
      <c r="E2321" s="53">
        <v>0.39</v>
      </c>
      <c r="F2321" s="53">
        <v>0.54</v>
      </c>
      <c r="G2321" s="54">
        <v>43090</v>
      </c>
    </row>
    <row r="2322" spans="1:7" x14ac:dyDescent="0.2">
      <c r="A2322" s="54">
        <v>43337</v>
      </c>
      <c r="B2322" s="53">
        <v>1610398</v>
      </c>
      <c r="C2322" s="52">
        <v>4.3009899561573999</v>
      </c>
      <c r="D2322" s="53">
        <v>4.41</v>
      </c>
      <c r="E2322" s="53">
        <v>0.84999999999999987</v>
      </c>
      <c r="F2322" s="53">
        <v>0.94</v>
      </c>
      <c r="G2322" s="54">
        <v>42933</v>
      </c>
    </row>
    <row r="2323" spans="1:7" x14ac:dyDescent="0.2">
      <c r="A2323" s="54">
        <v>43338</v>
      </c>
      <c r="B2323" s="53">
        <v>3915670</v>
      </c>
      <c r="C2323" s="52">
        <v>3.138966988301064</v>
      </c>
      <c r="D2323" s="53">
        <v>3.81</v>
      </c>
      <c r="E2323" s="53">
        <v>0.49</v>
      </c>
      <c r="F2323" s="53">
        <v>0.62</v>
      </c>
      <c r="G2323" s="54">
        <v>42863</v>
      </c>
    </row>
    <row r="2324" spans="1:7" x14ac:dyDescent="0.2">
      <c r="A2324" s="54">
        <v>43338</v>
      </c>
      <c r="B2324" s="53">
        <v>9339951</v>
      </c>
      <c r="D2324" s="53">
        <v>3.99</v>
      </c>
      <c r="E2324" s="53"/>
      <c r="F2324" s="53">
        <v>0.35</v>
      </c>
      <c r="G2324" s="54"/>
    </row>
    <row r="2325" spans="1:7" x14ac:dyDescent="0.2">
      <c r="A2325" s="54">
        <v>43338</v>
      </c>
      <c r="B2325" s="53">
        <v>8344759</v>
      </c>
      <c r="C2325" s="52">
        <v>4.6701167030050836</v>
      </c>
      <c r="D2325" s="53">
        <v>4.68</v>
      </c>
      <c r="E2325" s="53">
        <v>0.76999999999999991</v>
      </c>
      <c r="F2325" s="53">
        <v>0.92</v>
      </c>
      <c r="G2325" s="54">
        <v>43092</v>
      </c>
    </row>
    <row r="2326" spans="1:7" x14ac:dyDescent="0.2">
      <c r="A2326" s="54">
        <v>43338</v>
      </c>
      <c r="B2326" s="53">
        <v>4380458</v>
      </c>
      <c r="C2326" s="52">
        <v>3.7484840966871658</v>
      </c>
      <c r="D2326" s="53">
        <v>4.07</v>
      </c>
      <c r="E2326" s="53">
        <v>0.51</v>
      </c>
      <c r="F2326" s="53">
        <v>0.66</v>
      </c>
      <c r="G2326" s="54">
        <v>42809</v>
      </c>
    </row>
    <row r="2327" spans="1:7" x14ac:dyDescent="0.2">
      <c r="A2327" s="54">
        <v>43338</v>
      </c>
      <c r="B2327" s="53">
        <v>8854788</v>
      </c>
      <c r="D2327" s="53">
        <v>3.61</v>
      </c>
      <c r="E2327" s="53"/>
      <c r="F2327" s="53">
        <v>0.36</v>
      </c>
      <c r="G2327" s="54"/>
    </row>
    <row r="2328" spans="1:7" x14ac:dyDescent="0.2">
      <c r="A2328" s="54">
        <v>43338</v>
      </c>
      <c r="B2328" s="53">
        <v>3026478</v>
      </c>
      <c r="C2328" s="52">
        <v>3.7102423583938506</v>
      </c>
      <c r="D2328" s="53">
        <v>4.05</v>
      </c>
      <c r="E2328" s="53">
        <v>0.78999999999999992</v>
      </c>
      <c r="F2328" s="53">
        <v>0.93</v>
      </c>
      <c r="G2328" s="54">
        <v>43111</v>
      </c>
    </row>
    <row r="2329" spans="1:7" x14ac:dyDescent="0.2">
      <c r="A2329" s="54">
        <v>43338</v>
      </c>
      <c r="B2329" s="53">
        <v>3026487</v>
      </c>
      <c r="D2329" s="53">
        <v>3.6</v>
      </c>
      <c r="E2329" s="53"/>
      <c r="F2329" s="53">
        <v>0.35</v>
      </c>
      <c r="G2329" s="54"/>
    </row>
    <row r="2330" spans="1:7" x14ac:dyDescent="0.2">
      <c r="A2330" s="54">
        <v>43338</v>
      </c>
      <c r="B2330" s="53">
        <v>4127213</v>
      </c>
      <c r="D2330" s="53">
        <v>3.63</v>
      </c>
      <c r="E2330" s="53"/>
      <c r="F2330" s="53">
        <v>0.35</v>
      </c>
      <c r="G2330" s="54"/>
    </row>
    <row r="2331" spans="1:7" x14ac:dyDescent="0.2">
      <c r="A2331" s="54">
        <v>43339</v>
      </c>
      <c r="B2331" s="53">
        <v>8587</v>
      </c>
      <c r="C2331" s="52">
        <v>3.0892525658780863</v>
      </c>
      <c r="D2331" s="53">
        <v>3.86</v>
      </c>
      <c r="E2331" s="53">
        <v>0.55999999999999994</v>
      </c>
      <c r="F2331" s="53">
        <v>0.7</v>
      </c>
      <c r="G2331" s="54"/>
    </row>
    <row r="2332" spans="1:7" x14ac:dyDescent="0.2">
      <c r="A2332" s="54">
        <v>43339</v>
      </c>
      <c r="B2332" s="53">
        <v>3000009</v>
      </c>
      <c r="C2332" s="52">
        <v>2.1801113736819611</v>
      </c>
      <c r="D2332" s="53">
        <v>3.35</v>
      </c>
      <c r="E2332" s="53">
        <v>0.61999999999999988</v>
      </c>
      <c r="F2332" s="53">
        <v>0.77</v>
      </c>
      <c r="G2332" s="54"/>
    </row>
    <row r="2333" spans="1:7" x14ac:dyDescent="0.2">
      <c r="A2333" s="54">
        <v>43339</v>
      </c>
      <c r="B2333" s="53">
        <v>3846717</v>
      </c>
      <c r="C2333" s="52">
        <v>2.2344928627116567</v>
      </c>
      <c r="D2333" s="53">
        <v>3.5</v>
      </c>
      <c r="E2333" s="53">
        <v>0.32999999999999996</v>
      </c>
      <c r="F2333" s="53">
        <v>0.44</v>
      </c>
      <c r="G2333" s="54"/>
    </row>
    <row r="2334" spans="1:7" x14ac:dyDescent="0.2">
      <c r="A2334" s="54">
        <v>43339</v>
      </c>
      <c r="B2334" s="53">
        <v>5113727</v>
      </c>
      <c r="C2334" s="52">
        <v>2.6235468278503329</v>
      </c>
      <c r="D2334" s="53">
        <v>3.55</v>
      </c>
      <c r="E2334" s="53">
        <v>0.29999999999999993</v>
      </c>
      <c r="F2334" s="53">
        <v>0.48</v>
      </c>
      <c r="G2334" s="54"/>
    </row>
    <row r="2335" spans="1:7" x14ac:dyDescent="0.2">
      <c r="A2335" s="54">
        <v>43339</v>
      </c>
      <c r="B2335" s="53">
        <v>123829</v>
      </c>
      <c r="C2335" s="52">
        <v>3.6814611058528448</v>
      </c>
      <c r="D2335" s="53">
        <v>4.03</v>
      </c>
      <c r="E2335" s="53">
        <v>0.51999999999999991</v>
      </c>
      <c r="F2335" s="53">
        <v>0.68</v>
      </c>
      <c r="G2335" s="54"/>
    </row>
    <row r="2336" spans="1:7" x14ac:dyDescent="0.2">
      <c r="A2336" s="54">
        <v>43340</v>
      </c>
      <c r="B2336" s="53">
        <v>1628221</v>
      </c>
      <c r="D2336" s="53">
        <v>3.86</v>
      </c>
      <c r="E2336" s="53"/>
      <c r="F2336" s="53">
        <v>0.35</v>
      </c>
      <c r="G2336" s="54"/>
    </row>
    <row r="2337" spans="1:7" x14ac:dyDescent="0.2">
      <c r="A2337" s="54">
        <v>43340</v>
      </c>
      <c r="B2337" s="53">
        <v>16928</v>
      </c>
      <c r="C2337" s="52">
        <v>3.1186020052767285</v>
      </c>
      <c r="D2337" s="53">
        <v>3.88</v>
      </c>
      <c r="E2337" s="53">
        <v>0.49999999999999989</v>
      </c>
      <c r="F2337" s="53">
        <v>0.66</v>
      </c>
      <c r="G2337" s="54"/>
    </row>
    <row r="2338" spans="1:7" x14ac:dyDescent="0.2">
      <c r="A2338" s="54">
        <v>43340</v>
      </c>
      <c r="B2338" s="53">
        <v>7895031</v>
      </c>
      <c r="D2338" s="53">
        <v>3.68</v>
      </c>
      <c r="E2338" s="53"/>
      <c r="F2338" s="53">
        <v>0.25</v>
      </c>
      <c r="G2338" s="54"/>
    </row>
    <row r="2339" spans="1:7" x14ac:dyDescent="0.2">
      <c r="A2339" s="54">
        <v>43340</v>
      </c>
      <c r="B2339" s="53">
        <v>9431</v>
      </c>
      <c r="C2339" s="52">
        <v>2.4599196396754359</v>
      </c>
      <c r="D2339" s="53">
        <v>3.3</v>
      </c>
      <c r="E2339" s="53">
        <v>0.54999999999999993</v>
      </c>
      <c r="F2339" s="53">
        <v>0.68</v>
      </c>
      <c r="G2339" s="54"/>
    </row>
    <row r="2340" spans="1:7" x14ac:dyDescent="0.2">
      <c r="A2340" s="54">
        <v>43340</v>
      </c>
      <c r="B2340" s="53">
        <v>1114199</v>
      </c>
      <c r="D2340" s="53">
        <v>3</v>
      </c>
      <c r="E2340" s="53"/>
      <c r="F2340" s="53">
        <v>0.26</v>
      </c>
      <c r="G2340" s="54"/>
    </row>
    <row r="2341" spans="1:7" x14ac:dyDescent="0.2">
      <c r="A2341" s="54">
        <v>43340</v>
      </c>
      <c r="B2341" s="53">
        <v>124758</v>
      </c>
      <c r="C2341" s="52">
        <v>2.9036311520729208</v>
      </c>
      <c r="D2341" s="53">
        <v>3.66</v>
      </c>
      <c r="E2341" s="53">
        <v>0.26999999999999996</v>
      </c>
      <c r="F2341" s="53">
        <v>0.41</v>
      </c>
      <c r="G2341" s="54"/>
    </row>
    <row r="2342" spans="1:7" x14ac:dyDescent="0.2">
      <c r="A2342" s="54">
        <v>43340</v>
      </c>
      <c r="B2342" s="53">
        <v>9205132</v>
      </c>
      <c r="D2342" s="53">
        <v>4.4000000000000004</v>
      </c>
      <c r="E2342" s="53"/>
      <c r="F2342" s="53">
        <v>0.33</v>
      </c>
      <c r="G2342" s="54"/>
    </row>
    <row r="2343" spans="1:7" x14ac:dyDescent="0.2">
      <c r="A2343" s="54">
        <v>43340</v>
      </c>
      <c r="B2343" s="53">
        <v>844</v>
      </c>
      <c r="C2343" s="52">
        <v>2.3739940858079276</v>
      </c>
      <c r="D2343" s="53">
        <v>3.39</v>
      </c>
      <c r="E2343" s="53">
        <v>0.36999999999999994</v>
      </c>
      <c r="F2343" s="53">
        <v>0.52</v>
      </c>
      <c r="G2343" s="54"/>
    </row>
    <row r="2344" spans="1:7" x14ac:dyDescent="0.2">
      <c r="A2344" s="54">
        <v>43340</v>
      </c>
      <c r="B2344" s="53">
        <v>3938668</v>
      </c>
      <c r="C2344" s="52">
        <v>3.383099502946961</v>
      </c>
      <c r="D2344" s="53">
        <v>4.1100000000000003</v>
      </c>
      <c r="E2344" s="53">
        <v>0.45999999999999996</v>
      </c>
      <c r="F2344" s="53">
        <v>0.61</v>
      </c>
      <c r="G2344" s="54">
        <v>42814</v>
      </c>
    </row>
    <row r="2345" spans="1:7" x14ac:dyDescent="0.2">
      <c r="A2345" s="54">
        <v>43340</v>
      </c>
      <c r="B2345" s="53">
        <v>4036717</v>
      </c>
      <c r="C2345" s="52">
        <v>2.4036942408944513</v>
      </c>
      <c r="D2345" s="53">
        <v>3.61</v>
      </c>
      <c r="E2345" s="53">
        <v>0.53999999999999992</v>
      </c>
      <c r="F2345" s="53">
        <v>0.68</v>
      </c>
      <c r="G2345" s="54"/>
    </row>
    <row r="2346" spans="1:7" x14ac:dyDescent="0.2">
      <c r="A2346" s="54">
        <v>43341</v>
      </c>
      <c r="B2346" s="53">
        <v>4012003</v>
      </c>
      <c r="C2346" s="52">
        <v>3.6243634241076719</v>
      </c>
      <c r="D2346" s="53">
        <v>3.92</v>
      </c>
      <c r="E2346" s="53">
        <v>0.43999999999999995</v>
      </c>
      <c r="F2346" s="53">
        <v>0.59</v>
      </c>
      <c r="G2346" s="54">
        <v>43120</v>
      </c>
    </row>
    <row r="2347" spans="1:7" x14ac:dyDescent="0.2">
      <c r="A2347" s="54">
        <v>43341</v>
      </c>
      <c r="B2347" s="53">
        <v>3822577</v>
      </c>
      <c r="C2347" s="52">
        <v>2.6397207218789913</v>
      </c>
      <c r="D2347" s="53">
        <v>3.65</v>
      </c>
      <c r="E2347" s="53">
        <v>0.33999999999999997</v>
      </c>
      <c r="F2347" s="53">
        <v>0.49</v>
      </c>
      <c r="G2347" s="54"/>
    </row>
    <row r="2348" spans="1:7" x14ac:dyDescent="0.2">
      <c r="A2348" s="54">
        <v>43342</v>
      </c>
      <c r="B2348" s="53">
        <v>4338</v>
      </c>
      <c r="C2348" s="52">
        <v>2.6447976989624102</v>
      </c>
      <c r="D2348" s="53">
        <v>3.28</v>
      </c>
      <c r="E2348" s="53">
        <v>0.32999999999999996</v>
      </c>
      <c r="F2348" s="53">
        <v>0.48</v>
      </c>
      <c r="G2348" s="54"/>
    </row>
    <row r="2349" spans="1:7" x14ac:dyDescent="0.2">
      <c r="A2349" s="54">
        <v>43342</v>
      </c>
      <c r="B2349" s="53">
        <v>5656654</v>
      </c>
      <c r="D2349" s="53">
        <v>3.82</v>
      </c>
      <c r="E2349" s="53"/>
      <c r="F2349" s="53">
        <v>0.35</v>
      </c>
      <c r="G2349" s="54"/>
    </row>
    <row r="2350" spans="1:7" x14ac:dyDescent="0.2">
      <c r="A2350" s="54">
        <v>43342</v>
      </c>
      <c r="B2350" s="53">
        <v>16446</v>
      </c>
      <c r="C2350" s="52">
        <v>2.3232102010348443</v>
      </c>
      <c r="D2350" s="53">
        <v>3.81</v>
      </c>
      <c r="E2350" s="53">
        <v>0.53999999999999992</v>
      </c>
      <c r="F2350" s="53">
        <v>0.69</v>
      </c>
      <c r="G2350" s="54"/>
    </row>
    <row r="2351" spans="1:7" x14ac:dyDescent="0.2">
      <c r="A2351" s="54">
        <v>43342</v>
      </c>
      <c r="B2351" s="53">
        <v>436301</v>
      </c>
      <c r="C2351" s="52">
        <v>2.988518721037511</v>
      </c>
      <c r="D2351" s="53">
        <v>3.79</v>
      </c>
      <c r="E2351" s="53">
        <v>0.48</v>
      </c>
      <c r="F2351" s="53">
        <v>0.63</v>
      </c>
      <c r="G2351" s="54">
        <v>43011</v>
      </c>
    </row>
    <row r="2352" spans="1:7" x14ac:dyDescent="0.2">
      <c r="A2352" s="54">
        <v>43342</v>
      </c>
      <c r="B2352" s="53">
        <v>7618755</v>
      </c>
      <c r="D2352" s="53">
        <v>3.84</v>
      </c>
      <c r="E2352" s="53"/>
      <c r="F2352" s="53">
        <v>0.35</v>
      </c>
      <c r="G2352" s="54"/>
    </row>
    <row r="2353" spans="1:7" x14ac:dyDescent="0.2">
      <c r="A2353" s="54">
        <v>43342</v>
      </c>
      <c r="B2353" s="53">
        <v>4090</v>
      </c>
      <c r="C2353" s="52">
        <v>2.3510047874930211</v>
      </c>
      <c r="D2353" s="53">
        <v>3.5</v>
      </c>
      <c r="E2353" s="53">
        <v>0.52999999999999992</v>
      </c>
      <c r="F2353" s="53">
        <v>0.68</v>
      </c>
      <c r="G2353" s="54"/>
    </row>
    <row r="2354" spans="1:7" x14ac:dyDescent="0.2">
      <c r="A2354" s="54">
        <v>43343</v>
      </c>
      <c r="B2354" s="53">
        <v>354</v>
      </c>
      <c r="C2354" s="52">
        <v>3.1186584287343453</v>
      </c>
      <c r="D2354" s="53">
        <v>3.94</v>
      </c>
      <c r="E2354" s="53">
        <v>0.49999999999999989</v>
      </c>
      <c r="F2354" s="53">
        <v>0.66</v>
      </c>
      <c r="G2354" s="54"/>
    </row>
    <row r="2355" spans="1:7" x14ac:dyDescent="0.2">
      <c r="A2355" s="54">
        <v>43343</v>
      </c>
      <c r="B2355" s="53">
        <v>33237</v>
      </c>
      <c r="D2355" s="53">
        <v>3.79</v>
      </c>
      <c r="E2355" s="53"/>
      <c r="F2355" s="53">
        <v>0.35</v>
      </c>
      <c r="G2355" s="54"/>
    </row>
    <row r="2356" spans="1:7" x14ac:dyDescent="0.2">
      <c r="A2356" s="54">
        <v>43343</v>
      </c>
      <c r="B2356" s="53">
        <v>3739420</v>
      </c>
      <c r="C2356" s="52">
        <v>3.0215091230005617</v>
      </c>
      <c r="D2356" s="53">
        <v>3.7</v>
      </c>
      <c r="E2356" s="53">
        <v>0.45999999999999996</v>
      </c>
      <c r="F2356" s="53">
        <v>0.61</v>
      </c>
      <c r="G2356" s="54">
        <v>42920</v>
      </c>
    </row>
    <row r="2357" spans="1:7" x14ac:dyDescent="0.2">
      <c r="A2357" s="54">
        <v>43343</v>
      </c>
      <c r="B2357" s="53">
        <v>6249642</v>
      </c>
      <c r="D2357" s="53">
        <v>3.73</v>
      </c>
      <c r="E2357" s="53"/>
      <c r="F2357" s="53">
        <v>0.35</v>
      </c>
      <c r="G2357" s="54"/>
    </row>
    <row r="2358" spans="1:7" x14ac:dyDescent="0.2">
      <c r="A2358" s="54">
        <v>43343</v>
      </c>
      <c r="B2358" s="53">
        <v>7771748</v>
      </c>
      <c r="C2358" s="52">
        <v>3.3465285346876961</v>
      </c>
      <c r="D2358" s="53">
        <v>4.09</v>
      </c>
      <c r="E2358" s="53">
        <v>0.52999999999999992</v>
      </c>
      <c r="F2358" s="53">
        <v>0.68</v>
      </c>
      <c r="G2358" s="54">
        <v>42854</v>
      </c>
    </row>
    <row r="2359" spans="1:7" x14ac:dyDescent="0.2">
      <c r="A2359" s="54">
        <v>43343</v>
      </c>
      <c r="B2359" s="53">
        <v>5861553</v>
      </c>
      <c r="D2359" s="53">
        <v>3.66</v>
      </c>
      <c r="E2359" s="53"/>
      <c r="F2359" s="53">
        <v>0.33</v>
      </c>
      <c r="G2359" s="54"/>
    </row>
    <row r="2360" spans="1:7" x14ac:dyDescent="0.2">
      <c r="A2360" s="54">
        <v>43343</v>
      </c>
      <c r="B2360" s="53">
        <v>3978658</v>
      </c>
      <c r="C2360" s="52">
        <v>4.4469287893255052</v>
      </c>
      <c r="D2360" s="53">
        <v>4.55</v>
      </c>
      <c r="E2360" s="53">
        <v>0.54999999999999993</v>
      </c>
      <c r="F2360" s="53">
        <v>0.72</v>
      </c>
      <c r="G2360" s="54">
        <v>43151</v>
      </c>
    </row>
    <row r="2361" spans="1:7" x14ac:dyDescent="0.2">
      <c r="A2361" s="54">
        <v>43343</v>
      </c>
      <c r="B2361" s="53">
        <v>2148699</v>
      </c>
      <c r="C2361" s="52">
        <v>2.1271005562178185</v>
      </c>
      <c r="D2361" s="53">
        <v>2.78</v>
      </c>
      <c r="E2361" s="53">
        <v>0.54999999999999993</v>
      </c>
      <c r="F2361" s="53">
        <v>0.7</v>
      </c>
      <c r="G2361" s="54"/>
    </row>
    <row r="2362" spans="1:7" x14ac:dyDescent="0.2">
      <c r="A2362" s="54">
        <v>43343</v>
      </c>
      <c r="B2362" s="53">
        <v>17775</v>
      </c>
      <c r="C2362" s="52">
        <v>3.1224964051079418</v>
      </c>
      <c r="D2362" s="53">
        <v>3.93</v>
      </c>
      <c r="E2362" s="53">
        <v>0.52999999999999992</v>
      </c>
      <c r="F2362" s="53">
        <v>0.68</v>
      </c>
      <c r="G2362" s="54"/>
    </row>
    <row r="2363" spans="1:7" x14ac:dyDescent="0.2">
      <c r="A2363" s="54">
        <v>43344</v>
      </c>
      <c r="B2363" s="53">
        <v>8148783</v>
      </c>
      <c r="D2363" s="53">
        <v>3.88</v>
      </c>
      <c r="E2363" s="53"/>
      <c r="F2363" s="53">
        <v>0.35</v>
      </c>
      <c r="G2363" s="54"/>
    </row>
    <row r="2364" spans="1:7" x14ac:dyDescent="0.2">
      <c r="A2364" s="54">
        <v>43344</v>
      </c>
      <c r="B2364" s="53">
        <v>81645</v>
      </c>
      <c r="C2364" s="52">
        <v>3.84682126222468</v>
      </c>
      <c r="D2364" s="53">
        <v>4.05</v>
      </c>
      <c r="E2364" s="53">
        <v>0.7</v>
      </c>
      <c r="F2364" s="53">
        <v>0.85</v>
      </c>
      <c r="G2364" s="54"/>
    </row>
    <row r="2365" spans="1:7" x14ac:dyDescent="0.2">
      <c r="A2365" s="54">
        <v>43344</v>
      </c>
      <c r="B2365" s="53">
        <v>6216</v>
      </c>
      <c r="C2365" s="52">
        <v>3.1438449111897233</v>
      </c>
      <c r="D2365" s="53">
        <v>3.36</v>
      </c>
      <c r="E2365" s="53">
        <v>0.53999999999999992</v>
      </c>
      <c r="F2365" s="53">
        <v>0.66</v>
      </c>
      <c r="G2365" s="54"/>
    </row>
    <row r="2366" spans="1:7" x14ac:dyDescent="0.2">
      <c r="A2366" s="54">
        <v>43344</v>
      </c>
      <c r="B2366" s="53">
        <v>8314528</v>
      </c>
      <c r="D2366" s="53">
        <v>3.79</v>
      </c>
      <c r="E2366" s="53"/>
      <c r="F2366" s="53">
        <v>0.35</v>
      </c>
      <c r="G2366" s="54"/>
    </row>
    <row r="2367" spans="1:7" x14ac:dyDescent="0.2">
      <c r="A2367" s="54">
        <v>43345</v>
      </c>
      <c r="B2367" s="53">
        <v>2036970</v>
      </c>
      <c r="C2367" s="52">
        <v>2.7218725465460216</v>
      </c>
      <c r="D2367" s="53">
        <v>3.4</v>
      </c>
      <c r="E2367" s="53">
        <v>0.52999999999999992</v>
      </c>
      <c r="F2367" s="53">
        <v>0.67</v>
      </c>
      <c r="G2367" s="54"/>
    </row>
    <row r="2368" spans="1:7" x14ac:dyDescent="0.2">
      <c r="A2368" s="54">
        <v>43345</v>
      </c>
      <c r="B2368" s="53">
        <v>7954916</v>
      </c>
      <c r="C2368" s="52">
        <v>3.6740688103532251</v>
      </c>
      <c r="D2368" s="53">
        <v>3.93</v>
      </c>
      <c r="E2368" s="53">
        <v>0.57999999999999996</v>
      </c>
      <c r="F2368" s="53">
        <v>0.73</v>
      </c>
      <c r="G2368" s="54">
        <v>43076</v>
      </c>
    </row>
    <row r="2369" spans="1:7" x14ac:dyDescent="0.2">
      <c r="A2369" s="54">
        <v>43345</v>
      </c>
      <c r="B2369" s="53">
        <v>1971518</v>
      </c>
      <c r="D2369" s="53">
        <v>3.29</v>
      </c>
      <c r="E2369" s="53"/>
      <c r="F2369" s="53">
        <v>0.3</v>
      </c>
      <c r="G2369" s="54"/>
    </row>
    <row r="2370" spans="1:7" x14ac:dyDescent="0.2">
      <c r="A2370" s="54">
        <v>43345</v>
      </c>
      <c r="B2370" s="53">
        <v>5899650</v>
      </c>
      <c r="C2370" s="52">
        <v>2.8289570343504473</v>
      </c>
      <c r="D2370" s="53">
        <v>3.66</v>
      </c>
      <c r="E2370" s="53">
        <v>0.36</v>
      </c>
      <c r="F2370" s="53">
        <v>0.51</v>
      </c>
      <c r="G2370" s="54">
        <v>42883</v>
      </c>
    </row>
    <row r="2371" spans="1:7" x14ac:dyDescent="0.2">
      <c r="A2371" s="54">
        <v>43345</v>
      </c>
      <c r="B2371" s="53">
        <v>138922</v>
      </c>
      <c r="C2371" s="52">
        <v>2.4132974685230972</v>
      </c>
      <c r="D2371" s="53">
        <v>3.59</v>
      </c>
      <c r="E2371" s="53">
        <v>0.49</v>
      </c>
      <c r="F2371" s="53">
        <v>0.63</v>
      </c>
      <c r="G2371" s="54"/>
    </row>
    <row r="2372" spans="1:7" x14ac:dyDescent="0.2">
      <c r="A2372" s="54">
        <v>43345</v>
      </c>
      <c r="B2372" s="53">
        <v>285966</v>
      </c>
      <c r="C2372" s="52">
        <v>3.1005732989491439</v>
      </c>
      <c r="D2372" s="53">
        <v>3.7</v>
      </c>
      <c r="E2372" s="53">
        <v>0.54999999999999993</v>
      </c>
      <c r="F2372" s="53">
        <v>0.7</v>
      </c>
      <c r="G2372" s="54"/>
    </row>
    <row r="2373" spans="1:7" x14ac:dyDescent="0.2">
      <c r="A2373" s="54">
        <v>43345</v>
      </c>
      <c r="B2373" s="53">
        <v>7152543</v>
      </c>
      <c r="D2373" s="53">
        <v>3.94</v>
      </c>
      <c r="E2373" s="53"/>
      <c r="F2373" s="53">
        <v>0.35</v>
      </c>
      <c r="G2373" s="54"/>
    </row>
    <row r="2374" spans="1:7" x14ac:dyDescent="0.2">
      <c r="A2374" s="54">
        <v>43346</v>
      </c>
      <c r="B2374" s="53">
        <v>7131575</v>
      </c>
      <c r="C2374" s="52">
        <v>2.2862531305509117</v>
      </c>
      <c r="D2374" s="53">
        <v>3.22</v>
      </c>
      <c r="E2374" s="53">
        <v>0.26999999999999996</v>
      </c>
      <c r="F2374" s="53">
        <v>0.43</v>
      </c>
      <c r="G2374" s="54"/>
    </row>
    <row r="2375" spans="1:7" x14ac:dyDescent="0.2">
      <c r="A2375" s="54">
        <v>43346</v>
      </c>
      <c r="B2375" s="53">
        <v>6108773</v>
      </c>
      <c r="C2375" s="52">
        <v>3.2077281300467488</v>
      </c>
      <c r="D2375" s="53">
        <v>4.42</v>
      </c>
      <c r="E2375" s="53">
        <v>0.35</v>
      </c>
      <c r="F2375" s="53">
        <v>0.5</v>
      </c>
      <c r="G2375" s="54">
        <v>42879</v>
      </c>
    </row>
    <row r="2376" spans="1:7" x14ac:dyDescent="0.2">
      <c r="A2376" s="54">
        <v>43346</v>
      </c>
      <c r="B2376" s="53">
        <v>9045057</v>
      </c>
      <c r="D2376" s="53">
        <v>3.47</v>
      </c>
      <c r="E2376" s="53"/>
      <c r="F2376" s="53">
        <v>0.35</v>
      </c>
      <c r="G2376" s="54"/>
    </row>
    <row r="2377" spans="1:7" x14ac:dyDescent="0.2">
      <c r="A2377" s="54">
        <v>43346</v>
      </c>
      <c r="B2377" s="53">
        <v>2576</v>
      </c>
      <c r="C2377" s="52">
        <v>3.3549025257663816</v>
      </c>
      <c r="D2377" s="53">
        <v>3.9</v>
      </c>
      <c r="E2377" s="53">
        <v>0.62999999999999989</v>
      </c>
      <c r="F2377" s="53">
        <v>0.78</v>
      </c>
      <c r="G2377" s="54"/>
    </row>
    <row r="2378" spans="1:7" x14ac:dyDescent="0.2">
      <c r="A2378" s="54">
        <v>43346</v>
      </c>
      <c r="B2378" s="53">
        <v>1039235</v>
      </c>
      <c r="C2378" s="52">
        <v>2.6498124330313537</v>
      </c>
      <c r="D2378" s="53">
        <v>3.35</v>
      </c>
      <c r="E2378" s="53">
        <v>0.47</v>
      </c>
      <c r="F2378" s="53">
        <v>0.59</v>
      </c>
      <c r="G2378" s="54"/>
    </row>
    <row r="2379" spans="1:7" x14ac:dyDescent="0.2">
      <c r="A2379" s="54">
        <v>43346</v>
      </c>
      <c r="B2379" s="53">
        <v>426845</v>
      </c>
      <c r="C2379" s="52">
        <v>2.4091031516761947</v>
      </c>
      <c r="D2379" s="53">
        <v>2.67</v>
      </c>
      <c r="E2379" s="53">
        <v>0.5099999999999999</v>
      </c>
      <c r="F2379" s="53">
        <v>0.66</v>
      </c>
      <c r="G2379" s="54"/>
    </row>
    <row r="2380" spans="1:7" x14ac:dyDescent="0.2">
      <c r="A2380" s="54">
        <v>43346</v>
      </c>
      <c r="B2380" s="53">
        <v>2959</v>
      </c>
      <c r="C2380" s="52">
        <v>2.2722055244570871</v>
      </c>
      <c r="D2380" s="53">
        <v>2.83</v>
      </c>
      <c r="E2380" s="53">
        <v>0.31999999999999995</v>
      </c>
      <c r="F2380" s="53">
        <v>0.49</v>
      </c>
      <c r="G2380" s="54"/>
    </row>
    <row r="2381" spans="1:7" x14ac:dyDescent="0.2">
      <c r="A2381" s="54">
        <v>43346</v>
      </c>
      <c r="B2381" s="53">
        <v>6995739</v>
      </c>
      <c r="D2381" s="53">
        <v>3.4</v>
      </c>
      <c r="E2381" s="53"/>
      <c r="F2381" s="53">
        <v>0.35</v>
      </c>
      <c r="G2381" s="54"/>
    </row>
    <row r="2382" spans="1:7" x14ac:dyDescent="0.2">
      <c r="A2382" s="54">
        <v>43346</v>
      </c>
      <c r="B2382" s="53">
        <v>5802790</v>
      </c>
      <c r="C2382" s="52">
        <v>3.1290734687632002</v>
      </c>
      <c r="D2382" s="53">
        <v>4.1100000000000003</v>
      </c>
      <c r="E2382" s="53">
        <v>0.48999999999999988</v>
      </c>
      <c r="F2382" s="53">
        <v>0.64</v>
      </c>
      <c r="G2382" s="54"/>
    </row>
    <row r="2383" spans="1:7" x14ac:dyDescent="0.2">
      <c r="A2383" s="54">
        <v>43346</v>
      </c>
      <c r="B2383" s="53">
        <v>400077</v>
      </c>
      <c r="C2383" s="52">
        <v>2.2649402736675688</v>
      </c>
      <c r="D2383" s="53">
        <v>2.5499999999999998</v>
      </c>
      <c r="E2383" s="53">
        <v>0.31999999999999995</v>
      </c>
      <c r="F2383" s="53">
        <v>0.48</v>
      </c>
      <c r="G2383" s="54"/>
    </row>
    <row r="2384" spans="1:7" x14ac:dyDescent="0.2">
      <c r="A2384" s="54">
        <v>43346</v>
      </c>
      <c r="B2384" s="53">
        <v>9118304</v>
      </c>
      <c r="D2384" s="53">
        <v>3.45</v>
      </c>
      <c r="E2384" s="53"/>
      <c r="F2384" s="53">
        <v>0.35</v>
      </c>
      <c r="G2384" s="54"/>
    </row>
    <row r="2385" spans="1:7" x14ac:dyDescent="0.2">
      <c r="A2385" s="54">
        <v>43346</v>
      </c>
      <c r="B2385" s="53">
        <v>187440</v>
      </c>
      <c r="C2385" s="52">
        <v>3.1341607762546029</v>
      </c>
      <c r="D2385" s="53">
        <v>3.7</v>
      </c>
      <c r="E2385" s="53">
        <v>0.53999999999999992</v>
      </c>
      <c r="F2385" s="53">
        <v>0.67</v>
      </c>
      <c r="G2385" s="54"/>
    </row>
    <row r="2386" spans="1:7" x14ac:dyDescent="0.2">
      <c r="A2386" s="54">
        <v>43346</v>
      </c>
      <c r="B2386" s="53">
        <v>244471</v>
      </c>
      <c r="C2386" s="52">
        <v>2.4879904088779585</v>
      </c>
      <c r="D2386" s="53">
        <v>2.93</v>
      </c>
      <c r="E2386" s="53">
        <v>0.65999999999999992</v>
      </c>
      <c r="F2386" s="53">
        <v>0.8</v>
      </c>
      <c r="G2386" s="54"/>
    </row>
    <row r="2387" spans="1:7" x14ac:dyDescent="0.2">
      <c r="A2387" s="54">
        <v>43347</v>
      </c>
      <c r="B2387" s="53">
        <v>3776055</v>
      </c>
      <c r="C2387" s="52">
        <v>3.5426206690701885</v>
      </c>
      <c r="D2387" s="53">
        <v>3.84</v>
      </c>
      <c r="E2387" s="53">
        <v>0.74999999999999989</v>
      </c>
      <c r="F2387" s="53">
        <v>0.89</v>
      </c>
      <c r="G2387" s="54">
        <v>42728</v>
      </c>
    </row>
    <row r="2388" spans="1:7" x14ac:dyDescent="0.2">
      <c r="A2388" s="54">
        <v>43347</v>
      </c>
      <c r="B2388" s="53">
        <v>9240617</v>
      </c>
      <c r="D2388" s="53">
        <v>3.55</v>
      </c>
      <c r="E2388" s="53"/>
      <c r="F2388" s="53">
        <v>0.35</v>
      </c>
      <c r="G2388" s="54"/>
    </row>
    <row r="2389" spans="1:7" x14ac:dyDescent="0.2">
      <c r="A2389" s="54">
        <v>43347</v>
      </c>
      <c r="B2389" s="53">
        <v>10964</v>
      </c>
      <c r="C2389" s="52">
        <v>2.6628016734797697</v>
      </c>
      <c r="D2389" s="53">
        <v>3.81</v>
      </c>
      <c r="E2389" s="53">
        <v>0.55999999999999994</v>
      </c>
      <c r="F2389" s="53">
        <v>0.71</v>
      </c>
      <c r="G2389" s="54"/>
    </row>
    <row r="2390" spans="1:7" x14ac:dyDescent="0.2">
      <c r="A2390" s="54">
        <v>43347</v>
      </c>
      <c r="B2390" s="53">
        <v>2627964</v>
      </c>
      <c r="C2390" s="52">
        <v>2.8030686655499495</v>
      </c>
      <c r="D2390" s="53">
        <v>3.59</v>
      </c>
      <c r="E2390" s="53">
        <v>0.27999999999999997</v>
      </c>
      <c r="F2390" s="53">
        <v>0.43</v>
      </c>
      <c r="G2390" s="54"/>
    </row>
    <row r="2391" spans="1:7" x14ac:dyDescent="0.2">
      <c r="A2391" s="54">
        <v>43347</v>
      </c>
      <c r="B2391" s="53">
        <v>1913365</v>
      </c>
      <c r="C2391" s="52">
        <v>2.326781004303343</v>
      </c>
      <c r="D2391" s="53">
        <v>3.45</v>
      </c>
      <c r="E2391" s="53">
        <v>0.53999999999999992</v>
      </c>
      <c r="F2391" s="53">
        <v>0.67</v>
      </c>
      <c r="G2391" s="54"/>
    </row>
    <row r="2392" spans="1:7" x14ac:dyDescent="0.2">
      <c r="A2392" s="54">
        <v>43348</v>
      </c>
      <c r="B2392" s="53">
        <v>18078</v>
      </c>
      <c r="C2392" s="52">
        <v>4.3906596559549556</v>
      </c>
      <c r="D2392" s="53">
        <v>4.4400000000000004</v>
      </c>
      <c r="E2392" s="53">
        <v>0.80999999999999994</v>
      </c>
      <c r="F2392" s="53">
        <v>0.96</v>
      </c>
      <c r="G2392" s="54">
        <v>42751</v>
      </c>
    </row>
    <row r="2393" spans="1:7" x14ac:dyDescent="0.2">
      <c r="A2393" s="54">
        <v>43348</v>
      </c>
      <c r="B2393" s="53">
        <v>1197384</v>
      </c>
      <c r="D2393" s="53">
        <v>3.82</v>
      </c>
      <c r="E2393" s="53"/>
      <c r="F2393" s="53">
        <v>0.35</v>
      </c>
      <c r="G2393" s="54"/>
    </row>
    <row r="2394" spans="1:7" x14ac:dyDescent="0.2">
      <c r="A2394" s="54">
        <v>43348</v>
      </c>
      <c r="B2394" s="53">
        <v>5314</v>
      </c>
      <c r="C2394" s="52">
        <v>2.5684419779890386</v>
      </c>
      <c r="D2394" s="53">
        <v>3.38</v>
      </c>
      <c r="E2394" s="53">
        <v>0.28999999999999998</v>
      </c>
      <c r="F2394" s="53">
        <v>0.45</v>
      </c>
      <c r="G2394" s="54"/>
    </row>
    <row r="2395" spans="1:7" x14ac:dyDescent="0.2">
      <c r="A2395" s="54">
        <v>43348</v>
      </c>
      <c r="B2395" s="53">
        <v>9069254</v>
      </c>
      <c r="D2395" s="53">
        <v>3.48</v>
      </c>
      <c r="E2395" s="53"/>
      <c r="F2395" s="53">
        <v>0.35</v>
      </c>
      <c r="G2395" s="54"/>
    </row>
    <row r="2396" spans="1:7" x14ac:dyDescent="0.2">
      <c r="A2396" s="54">
        <v>43348</v>
      </c>
      <c r="B2396" s="53">
        <v>84847</v>
      </c>
      <c r="D2396" s="53">
        <v>3.4</v>
      </c>
      <c r="E2396" s="53"/>
      <c r="F2396" s="53">
        <v>0.35</v>
      </c>
      <c r="G2396" s="54"/>
    </row>
    <row r="2397" spans="1:7" x14ac:dyDescent="0.2">
      <c r="A2397" s="54">
        <v>43348</v>
      </c>
      <c r="B2397" s="53">
        <v>7821297</v>
      </c>
      <c r="C2397" s="52">
        <v>3.3684461676542132</v>
      </c>
      <c r="D2397" s="53">
        <v>3.7</v>
      </c>
      <c r="E2397" s="53">
        <v>0.33999999999999997</v>
      </c>
      <c r="F2397" s="53">
        <v>0.47</v>
      </c>
      <c r="G2397" s="54"/>
    </row>
    <row r="2398" spans="1:7" x14ac:dyDescent="0.2">
      <c r="A2398" s="54">
        <v>43348</v>
      </c>
      <c r="B2398" s="53">
        <v>3509185</v>
      </c>
      <c r="C2398" s="52">
        <v>2.7033191833152488</v>
      </c>
      <c r="D2398" s="53">
        <v>3.32</v>
      </c>
      <c r="E2398" s="53">
        <v>0.26999999999999996</v>
      </c>
      <c r="F2398" s="53">
        <v>0.42</v>
      </c>
      <c r="G2398" s="54"/>
    </row>
    <row r="2399" spans="1:7" x14ac:dyDescent="0.2">
      <c r="A2399" s="54">
        <v>43349</v>
      </c>
      <c r="B2399" s="53">
        <v>3556457</v>
      </c>
      <c r="C2399" s="52">
        <v>2.2763956209376115</v>
      </c>
      <c r="D2399" s="53">
        <v>3.84</v>
      </c>
      <c r="E2399" s="53">
        <v>0.30999999999999994</v>
      </c>
      <c r="F2399" s="53">
        <v>0.46</v>
      </c>
      <c r="G2399" s="54"/>
    </row>
    <row r="2400" spans="1:7" x14ac:dyDescent="0.2">
      <c r="A2400" s="54">
        <v>43349</v>
      </c>
      <c r="B2400" s="53">
        <v>8340168</v>
      </c>
      <c r="C2400" s="52">
        <v>2.7416243919395309</v>
      </c>
      <c r="D2400" s="53">
        <v>3.86</v>
      </c>
      <c r="E2400" s="53">
        <v>0.26999999999999996</v>
      </c>
      <c r="F2400" s="53">
        <v>0.42</v>
      </c>
      <c r="G2400" s="54"/>
    </row>
    <row r="2401" spans="1:7" x14ac:dyDescent="0.2">
      <c r="A2401" s="54">
        <v>43350</v>
      </c>
      <c r="B2401" s="53">
        <v>322947</v>
      </c>
      <c r="C2401" s="52">
        <v>3.6492715697343781</v>
      </c>
      <c r="D2401" s="53">
        <v>4.0999999999999996</v>
      </c>
      <c r="E2401" s="53">
        <v>0.80999999999999994</v>
      </c>
      <c r="F2401" s="53">
        <v>0.94</v>
      </c>
      <c r="G2401" s="54">
        <v>42802</v>
      </c>
    </row>
    <row r="2402" spans="1:7" x14ac:dyDescent="0.2">
      <c r="A2402" s="54">
        <v>43350</v>
      </c>
      <c r="B2402" s="53">
        <v>201</v>
      </c>
      <c r="C2402" s="52">
        <v>4.0660256085363171</v>
      </c>
      <c r="D2402" s="53">
        <v>4.09</v>
      </c>
      <c r="E2402" s="53">
        <v>0.66999999999999993</v>
      </c>
      <c r="F2402" s="53">
        <v>0.82</v>
      </c>
      <c r="G2402" s="54"/>
    </row>
    <row r="2403" spans="1:7" x14ac:dyDescent="0.2">
      <c r="A2403" s="54">
        <v>43350</v>
      </c>
      <c r="B2403" s="53">
        <v>3448772</v>
      </c>
      <c r="C2403" s="52">
        <v>3.6912290735675</v>
      </c>
      <c r="D2403" s="53">
        <v>3.95</v>
      </c>
      <c r="E2403" s="53">
        <v>0.66999999999999993</v>
      </c>
      <c r="F2403" s="53">
        <v>0.82</v>
      </c>
      <c r="G2403" s="54"/>
    </row>
    <row r="2404" spans="1:7" x14ac:dyDescent="0.2">
      <c r="A2404" s="54">
        <v>43350</v>
      </c>
      <c r="B2404" s="53">
        <v>9553</v>
      </c>
      <c r="C2404" s="52">
        <v>2.8480075047401008</v>
      </c>
      <c r="D2404" s="53">
        <v>3.15</v>
      </c>
      <c r="E2404" s="53">
        <v>0.53999999999999992</v>
      </c>
      <c r="F2404" s="53">
        <v>0.67</v>
      </c>
      <c r="G2404" s="54"/>
    </row>
    <row r="2405" spans="1:7" x14ac:dyDescent="0.2">
      <c r="A2405" s="54">
        <v>43350</v>
      </c>
      <c r="B2405" s="53">
        <v>3444148</v>
      </c>
      <c r="D2405" s="53">
        <v>4.04</v>
      </c>
      <c r="E2405" s="53"/>
      <c r="F2405" s="53">
        <v>0.35</v>
      </c>
      <c r="G2405" s="54"/>
    </row>
    <row r="2406" spans="1:7" x14ac:dyDescent="0.2">
      <c r="A2406" s="54">
        <v>43351</v>
      </c>
      <c r="B2406" s="53">
        <v>6751771</v>
      </c>
      <c r="C2406" s="52">
        <v>3.193854708507565</v>
      </c>
      <c r="D2406" s="53">
        <v>3.45</v>
      </c>
      <c r="E2406" s="53">
        <v>0.42</v>
      </c>
      <c r="F2406" s="53">
        <v>0.56000000000000005</v>
      </c>
      <c r="G2406" s="54">
        <v>42758</v>
      </c>
    </row>
    <row r="2407" spans="1:7" x14ac:dyDescent="0.2">
      <c r="A2407" s="54">
        <v>43351</v>
      </c>
      <c r="B2407" s="53">
        <v>14077</v>
      </c>
      <c r="C2407" s="52">
        <v>2.3717799270071893</v>
      </c>
      <c r="D2407" s="53">
        <v>3.43</v>
      </c>
      <c r="E2407" s="53">
        <v>0.52999999999999992</v>
      </c>
      <c r="F2407" s="53">
        <v>0.68</v>
      </c>
      <c r="G2407" s="54"/>
    </row>
    <row r="2408" spans="1:7" x14ac:dyDescent="0.2">
      <c r="A2408" s="54">
        <v>43352</v>
      </c>
      <c r="B2408" s="53">
        <v>578</v>
      </c>
      <c r="C2408" s="52">
        <v>2.4172505433211255</v>
      </c>
      <c r="D2408" s="53">
        <v>3.12</v>
      </c>
      <c r="E2408" s="53">
        <v>0.60999999999999988</v>
      </c>
      <c r="F2408" s="53">
        <v>0.76</v>
      </c>
      <c r="G2408" s="54"/>
    </row>
    <row r="2409" spans="1:7" x14ac:dyDescent="0.2">
      <c r="A2409" s="54">
        <v>43352</v>
      </c>
      <c r="B2409" s="53">
        <v>9306155</v>
      </c>
      <c r="D2409" s="53">
        <v>4</v>
      </c>
      <c r="E2409" s="53"/>
      <c r="F2409" s="53">
        <v>0.35</v>
      </c>
      <c r="G2409" s="54"/>
    </row>
    <row r="2410" spans="1:7" x14ac:dyDescent="0.2">
      <c r="A2410" s="54">
        <v>43352</v>
      </c>
      <c r="B2410" s="53">
        <v>2916242</v>
      </c>
      <c r="C2410" s="52">
        <v>3.1419097518957999</v>
      </c>
      <c r="D2410" s="53">
        <v>3.76</v>
      </c>
      <c r="E2410" s="53">
        <v>0.52999999999999992</v>
      </c>
      <c r="F2410" s="53">
        <v>0.66</v>
      </c>
      <c r="G2410" s="54"/>
    </row>
    <row r="2411" spans="1:7" x14ac:dyDescent="0.2">
      <c r="A2411" s="54">
        <v>43352</v>
      </c>
      <c r="B2411" s="53">
        <v>40452</v>
      </c>
      <c r="C2411" s="52">
        <v>2.2549908719941825</v>
      </c>
      <c r="D2411" s="53">
        <v>3.55</v>
      </c>
      <c r="E2411" s="53">
        <v>0.28999999999999992</v>
      </c>
      <c r="F2411" s="53">
        <v>0.49</v>
      </c>
      <c r="G2411" s="54"/>
    </row>
    <row r="2412" spans="1:7" x14ac:dyDescent="0.2">
      <c r="A2412" s="54">
        <v>43352</v>
      </c>
      <c r="B2412" s="53">
        <v>1119</v>
      </c>
      <c r="C2412" s="52">
        <v>2.7621741916997165</v>
      </c>
      <c r="D2412" s="53">
        <v>3.81</v>
      </c>
      <c r="E2412" s="53">
        <v>0.33999999999999997</v>
      </c>
      <c r="F2412" s="53">
        <v>0.48</v>
      </c>
      <c r="G2412" s="54"/>
    </row>
    <row r="2413" spans="1:7" x14ac:dyDescent="0.2">
      <c r="A2413" s="54">
        <v>43353</v>
      </c>
      <c r="B2413" s="53">
        <v>1245</v>
      </c>
      <c r="C2413" s="52">
        <v>4.0034283805929585</v>
      </c>
      <c r="D2413" s="53">
        <v>4.01</v>
      </c>
      <c r="E2413" s="53">
        <v>0.71999999999999986</v>
      </c>
      <c r="F2413" s="53">
        <v>0.87</v>
      </c>
      <c r="G2413" s="54"/>
    </row>
    <row r="2414" spans="1:7" x14ac:dyDescent="0.2">
      <c r="A2414" s="54">
        <v>43353</v>
      </c>
      <c r="B2414" s="53">
        <v>4699802</v>
      </c>
      <c r="D2414" s="53">
        <v>4.13</v>
      </c>
      <c r="E2414" s="53"/>
      <c r="F2414" s="53">
        <v>0.35</v>
      </c>
      <c r="G2414" s="54"/>
    </row>
    <row r="2415" spans="1:7" x14ac:dyDescent="0.2">
      <c r="A2415" s="54">
        <v>43353</v>
      </c>
      <c r="B2415" s="53">
        <v>3957298</v>
      </c>
      <c r="C2415" s="52">
        <v>2.2532263679835571</v>
      </c>
      <c r="D2415" s="53">
        <v>3.4</v>
      </c>
      <c r="E2415" s="53">
        <v>0.31999999999999995</v>
      </c>
      <c r="F2415" s="53">
        <v>0.46</v>
      </c>
      <c r="G2415" s="54"/>
    </row>
    <row r="2416" spans="1:7" x14ac:dyDescent="0.2">
      <c r="A2416" s="54">
        <v>43353</v>
      </c>
      <c r="B2416" s="53">
        <v>8819421</v>
      </c>
      <c r="D2416" s="53">
        <v>2.82</v>
      </c>
      <c r="E2416" s="53"/>
      <c r="F2416" s="53">
        <v>0.25</v>
      </c>
      <c r="G2416" s="54"/>
    </row>
    <row r="2417" spans="1:7" x14ac:dyDescent="0.2">
      <c r="A2417" s="54">
        <v>43353</v>
      </c>
      <c r="B2417" s="53">
        <v>6592563</v>
      </c>
      <c r="C2417" s="52">
        <v>2.9275612904209707</v>
      </c>
      <c r="D2417" s="53">
        <v>3.48</v>
      </c>
      <c r="E2417" s="53">
        <v>0.28999999999999998</v>
      </c>
      <c r="F2417" s="53">
        <v>0.44</v>
      </c>
      <c r="G2417" s="54"/>
    </row>
    <row r="2418" spans="1:7" x14ac:dyDescent="0.2">
      <c r="A2418" s="54">
        <v>43354</v>
      </c>
      <c r="B2418" s="53">
        <v>1419</v>
      </c>
      <c r="C2418" s="52">
        <v>3.4880050359113426</v>
      </c>
      <c r="D2418" s="53">
        <v>3.65</v>
      </c>
      <c r="E2418" s="53">
        <v>0.52999999999999992</v>
      </c>
      <c r="F2418" s="53">
        <v>0.65</v>
      </c>
      <c r="G2418" s="54">
        <v>42969</v>
      </c>
    </row>
    <row r="2419" spans="1:7" x14ac:dyDescent="0.2">
      <c r="A2419" s="54">
        <v>43354</v>
      </c>
      <c r="B2419" s="53">
        <v>9344561</v>
      </c>
      <c r="D2419" s="53">
        <v>3.93</v>
      </c>
      <c r="E2419" s="53"/>
      <c r="F2419" s="53">
        <v>0.35</v>
      </c>
      <c r="G2419" s="54"/>
    </row>
    <row r="2420" spans="1:7" x14ac:dyDescent="0.2">
      <c r="A2420" s="54">
        <v>43354</v>
      </c>
      <c r="B2420" s="53">
        <v>2108366</v>
      </c>
      <c r="C2420" s="52">
        <v>3.1540817959676044</v>
      </c>
      <c r="D2420" s="53">
        <v>3.4</v>
      </c>
      <c r="E2420" s="53">
        <v>0.65999999999999992</v>
      </c>
      <c r="F2420" s="53">
        <v>0.8</v>
      </c>
      <c r="G2420" s="54"/>
    </row>
    <row r="2421" spans="1:7" x14ac:dyDescent="0.2">
      <c r="A2421" s="54">
        <v>43354</v>
      </c>
      <c r="B2421" s="53">
        <v>8279</v>
      </c>
      <c r="D2421" s="53">
        <v>3.64</v>
      </c>
      <c r="E2421" s="53"/>
      <c r="F2421" s="53">
        <v>0.35</v>
      </c>
      <c r="G2421" s="54"/>
    </row>
    <row r="2422" spans="1:7" x14ac:dyDescent="0.2">
      <c r="A2422" s="54">
        <v>43354</v>
      </c>
      <c r="B2422" s="53">
        <v>5568151</v>
      </c>
      <c r="C2422" s="52">
        <v>1.5215735705051341</v>
      </c>
      <c r="D2422" s="53">
        <v>2.42</v>
      </c>
      <c r="E2422" s="53">
        <v>0.41</v>
      </c>
      <c r="F2422" s="53">
        <v>0.56000000000000005</v>
      </c>
      <c r="G2422" s="54"/>
    </row>
    <row r="2423" spans="1:7" x14ac:dyDescent="0.2">
      <c r="A2423" s="54">
        <v>43354</v>
      </c>
      <c r="B2423" s="53">
        <v>7477474</v>
      </c>
      <c r="D2423" s="53">
        <v>3.11</v>
      </c>
      <c r="E2423" s="53"/>
      <c r="F2423" s="53">
        <v>0.25</v>
      </c>
      <c r="G2423" s="54"/>
    </row>
    <row r="2424" spans="1:7" x14ac:dyDescent="0.2">
      <c r="A2424" s="54">
        <v>43355</v>
      </c>
      <c r="B2424" s="53">
        <v>8419739</v>
      </c>
      <c r="C2424" s="52">
        <v>3.8192942827714988</v>
      </c>
      <c r="D2424" s="53">
        <v>4.3099999999999996</v>
      </c>
      <c r="E2424" s="53">
        <v>0.53999999999999992</v>
      </c>
      <c r="F2424" s="53">
        <v>0.68</v>
      </c>
      <c r="G2424" s="54">
        <v>43090</v>
      </c>
    </row>
    <row r="2425" spans="1:7" x14ac:dyDescent="0.2">
      <c r="A2425" s="54">
        <v>43355</v>
      </c>
      <c r="B2425" s="53">
        <v>134896</v>
      </c>
      <c r="D2425" s="53">
        <v>4.1900000000000004</v>
      </c>
      <c r="E2425" s="53"/>
      <c r="F2425" s="53">
        <v>0.35</v>
      </c>
      <c r="G2425" s="54"/>
    </row>
    <row r="2426" spans="1:7" x14ac:dyDescent="0.2">
      <c r="A2426" s="54">
        <v>43355</v>
      </c>
      <c r="B2426" s="53">
        <v>3211100</v>
      </c>
      <c r="C2426" s="52">
        <v>3.2448948117266121</v>
      </c>
      <c r="D2426" s="53">
        <v>3.86</v>
      </c>
      <c r="E2426" s="53">
        <v>0.71999999999999986</v>
      </c>
      <c r="F2426" s="53">
        <v>0.88</v>
      </c>
      <c r="G2426" s="54"/>
    </row>
    <row r="2427" spans="1:7" x14ac:dyDescent="0.2">
      <c r="A2427" s="54">
        <v>43355</v>
      </c>
      <c r="B2427" s="53">
        <v>148426</v>
      </c>
      <c r="C2427" s="52">
        <v>2.8997872228058341</v>
      </c>
      <c r="D2427" s="53">
        <v>3.55</v>
      </c>
      <c r="E2427" s="53">
        <v>0.55999999999999994</v>
      </c>
      <c r="F2427" s="53">
        <v>0.66</v>
      </c>
      <c r="G2427" s="54"/>
    </row>
    <row r="2428" spans="1:7" x14ac:dyDescent="0.2">
      <c r="A2428" s="54">
        <v>43355</v>
      </c>
      <c r="B2428" s="53">
        <v>8305570</v>
      </c>
      <c r="D2428" s="53">
        <v>3.12</v>
      </c>
      <c r="E2428" s="53"/>
      <c r="F2428" s="53">
        <v>0.25</v>
      </c>
      <c r="G2428" s="54"/>
    </row>
    <row r="2429" spans="1:7" x14ac:dyDescent="0.2">
      <c r="A2429" s="54">
        <v>43355</v>
      </c>
      <c r="B2429" s="53">
        <v>93858</v>
      </c>
      <c r="C2429" s="52">
        <v>3.3226331166315712</v>
      </c>
      <c r="D2429" s="53">
        <v>3.93</v>
      </c>
      <c r="E2429" s="53">
        <v>0.65999999999999992</v>
      </c>
      <c r="F2429" s="53">
        <v>0.8</v>
      </c>
      <c r="G2429" s="54"/>
    </row>
    <row r="2430" spans="1:7" x14ac:dyDescent="0.2">
      <c r="A2430" s="54">
        <v>43355</v>
      </c>
      <c r="B2430" s="53">
        <v>107299</v>
      </c>
      <c r="D2430" s="53">
        <v>3.7</v>
      </c>
      <c r="E2430" s="53"/>
      <c r="F2430" s="53">
        <v>0.35</v>
      </c>
      <c r="G2430" s="54"/>
    </row>
    <row r="2431" spans="1:7" x14ac:dyDescent="0.2">
      <c r="A2431" s="54">
        <v>43356</v>
      </c>
      <c r="B2431" s="53">
        <v>51919</v>
      </c>
      <c r="C2431" s="52">
        <v>2.0938138637046708</v>
      </c>
      <c r="D2431" s="53">
        <v>2.1</v>
      </c>
      <c r="E2431" s="53">
        <v>0.53999999999999992</v>
      </c>
      <c r="F2431" s="53">
        <v>0.63</v>
      </c>
      <c r="G2431" s="54"/>
    </row>
    <row r="2432" spans="1:7" x14ac:dyDescent="0.2">
      <c r="A2432" s="54">
        <v>43356</v>
      </c>
      <c r="B2432" s="53">
        <v>8071485</v>
      </c>
      <c r="D2432" s="53">
        <v>3.84</v>
      </c>
      <c r="E2432" s="53"/>
      <c r="F2432" s="53">
        <v>0.34</v>
      </c>
      <c r="G2432" s="54"/>
    </row>
    <row r="2433" spans="1:7" x14ac:dyDescent="0.2">
      <c r="A2433" s="54">
        <v>43356</v>
      </c>
      <c r="B2433" s="53">
        <v>14501</v>
      </c>
      <c r="C2433" s="52">
        <v>2.9465039647988229</v>
      </c>
      <c r="D2433" s="53">
        <v>3.88</v>
      </c>
      <c r="E2433" s="53">
        <v>0.31999999999999995</v>
      </c>
      <c r="F2433" s="53">
        <v>0.47</v>
      </c>
      <c r="G2433" s="54"/>
    </row>
    <row r="2434" spans="1:7" x14ac:dyDescent="0.2">
      <c r="A2434" s="54">
        <v>43356</v>
      </c>
      <c r="B2434" s="53">
        <v>6557901</v>
      </c>
      <c r="D2434" s="53">
        <v>3.82</v>
      </c>
      <c r="E2434" s="53"/>
      <c r="F2434" s="53">
        <v>0.35</v>
      </c>
      <c r="G2434" s="54"/>
    </row>
    <row r="2435" spans="1:7" x14ac:dyDescent="0.2">
      <c r="A2435" s="54">
        <v>43357</v>
      </c>
      <c r="B2435" s="53">
        <v>5267709</v>
      </c>
      <c r="C2435" s="52">
        <v>3.0438967838636262</v>
      </c>
      <c r="D2435" s="53">
        <v>3.83</v>
      </c>
      <c r="E2435" s="53">
        <v>0.66999999999999993</v>
      </c>
      <c r="F2435" s="53">
        <v>0.81</v>
      </c>
      <c r="G2435" s="54"/>
    </row>
    <row r="2436" spans="1:7" x14ac:dyDescent="0.2">
      <c r="A2436" s="54">
        <v>43357</v>
      </c>
      <c r="B2436" s="53">
        <v>32867</v>
      </c>
      <c r="C2436" s="52">
        <v>2.8603266089660031</v>
      </c>
      <c r="D2436" s="53">
        <v>3.4</v>
      </c>
      <c r="E2436" s="53">
        <v>0.27999999999999997</v>
      </c>
      <c r="F2436" s="53">
        <v>0.42</v>
      </c>
      <c r="G2436" s="54"/>
    </row>
    <row r="2437" spans="1:7" x14ac:dyDescent="0.2">
      <c r="A2437" s="54">
        <v>43357</v>
      </c>
      <c r="B2437" s="53">
        <v>3075173</v>
      </c>
      <c r="C2437" s="52">
        <v>4.1411853900317084</v>
      </c>
      <c r="D2437" s="53">
        <v>4.29</v>
      </c>
      <c r="E2437" s="53">
        <v>0.72</v>
      </c>
      <c r="F2437" s="53">
        <v>0.87</v>
      </c>
      <c r="G2437" s="54">
        <v>42793</v>
      </c>
    </row>
    <row r="2438" spans="1:7" x14ac:dyDescent="0.2">
      <c r="A2438" s="54">
        <v>43357</v>
      </c>
      <c r="B2438" s="53">
        <v>4272032</v>
      </c>
      <c r="D2438" s="53">
        <v>3.48</v>
      </c>
      <c r="E2438" s="53"/>
      <c r="F2438" s="53">
        <v>0.35</v>
      </c>
      <c r="G2438" s="54"/>
    </row>
    <row r="2439" spans="1:7" x14ac:dyDescent="0.2">
      <c r="A2439" s="54">
        <v>43357</v>
      </c>
      <c r="B2439" s="53">
        <v>711281</v>
      </c>
      <c r="C2439" s="52">
        <v>2.2746848606382</v>
      </c>
      <c r="D2439" s="53">
        <v>2.71</v>
      </c>
      <c r="E2439" s="53">
        <v>0.35</v>
      </c>
      <c r="F2439" s="53">
        <v>0.5</v>
      </c>
      <c r="G2439" s="54"/>
    </row>
    <row r="2440" spans="1:7" x14ac:dyDescent="0.2">
      <c r="A2440" s="54">
        <v>43358</v>
      </c>
      <c r="B2440" s="53">
        <v>7491925</v>
      </c>
      <c r="D2440" s="53">
        <v>3.78</v>
      </c>
      <c r="E2440" s="53"/>
      <c r="F2440" s="53">
        <v>0.35</v>
      </c>
      <c r="G2440" s="54"/>
    </row>
    <row r="2441" spans="1:7" x14ac:dyDescent="0.2">
      <c r="A2441" s="54">
        <v>43358</v>
      </c>
      <c r="B2441" s="53">
        <v>27054</v>
      </c>
      <c r="C2441" s="52">
        <v>3.1196709631316288</v>
      </c>
      <c r="D2441" s="53">
        <v>3.5</v>
      </c>
      <c r="E2441" s="53">
        <v>0.49999999999999989</v>
      </c>
      <c r="F2441" s="53">
        <v>0.65</v>
      </c>
      <c r="G2441" s="54"/>
    </row>
    <row r="2442" spans="1:7" x14ac:dyDescent="0.2">
      <c r="A2442" s="54">
        <v>43358</v>
      </c>
      <c r="B2442" s="53">
        <v>850</v>
      </c>
      <c r="C2442" s="52">
        <v>4.2013838731010908</v>
      </c>
      <c r="D2442" s="53">
        <v>4.25</v>
      </c>
      <c r="E2442" s="53">
        <v>0.79999999999999993</v>
      </c>
      <c r="F2442" s="53">
        <v>0.91</v>
      </c>
      <c r="G2442" s="54">
        <v>43033</v>
      </c>
    </row>
    <row r="2443" spans="1:7" x14ac:dyDescent="0.2">
      <c r="A2443" s="54">
        <v>43360</v>
      </c>
      <c r="B2443" s="53">
        <v>6164775</v>
      </c>
      <c r="C2443" s="52">
        <v>2.2911692034053242</v>
      </c>
      <c r="D2443" s="53">
        <v>3.46</v>
      </c>
      <c r="E2443" s="53">
        <v>0.30999999999999994</v>
      </c>
      <c r="F2443" s="53">
        <v>0.46</v>
      </c>
      <c r="G2443" s="54"/>
    </row>
    <row r="2444" spans="1:7" x14ac:dyDescent="0.2">
      <c r="A2444" s="54">
        <v>43360</v>
      </c>
      <c r="B2444" s="53">
        <v>3435162</v>
      </c>
      <c r="C2444" s="52">
        <v>3.6639959452438724</v>
      </c>
      <c r="D2444" s="53">
        <v>4.3</v>
      </c>
      <c r="E2444" s="53">
        <v>0.65999999999999992</v>
      </c>
      <c r="F2444" s="53">
        <v>0.81</v>
      </c>
      <c r="G2444" s="54"/>
    </row>
    <row r="2445" spans="1:7" x14ac:dyDescent="0.2">
      <c r="A2445" s="54">
        <v>43360</v>
      </c>
      <c r="B2445" s="53">
        <v>1431</v>
      </c>
      <c r="C2445" s="52">
        <v>3.1998330723051938</v>
      </c>
      <c r="D2445" s="53">
        <v>3.95</v>
      </c>
      <c r="E2445" s="53">
        <v>0.64999999999999991</v>
      </c>
      <c r="F2445" s="53">
        <v>0.79</v>
      </c>
      <c r="G2445" s="54"/>
    </row>
    <row r="2446" spans="1:7" x14ac:dyDescent="0.2">
      <c r="A2446" s="54">
        <v>43360</v>
      </c>
      <c r="B2446" s="53">
        <v>6585109</v>
      </c>
      <c r="C2446" s="52">
        <v>3.1322924497990239</v>
      </c>
      <c r="D2446" s="53">
        <v>3.79</v>
      </c>
      <c r="E2446" s="53">
        <v>0.43</v>
      </c>
      <c r="F2446" s="53">
        <v>0.56000000000000005</v>
      </c>
      <c r="G2446" s="54">
        <v>42755</v>
      </c>
    </row>
    <row r="2447" spans="1:7" x14ac:dyDescent="0.2">
      <c r="A2447" s="54">
        <v>43360</v>
      </c>
      <c r="B2447" s="53">
        <v>6799482</v>
      </c>
      <c r="D2447" s="53">
        <v>3.79</v>
      </c>
      <c r="E2447" s="53"/>
      <c r="F2447" s="53">
        <v>0.33</v>
      </c>
      <c r="G2447" s="54"/>
    </row>
    <row r="2448" spans="1:7" x14ac:dyDescent="0.2">
      <c r="A2448" s="54">
        <v>43360</v>
      </c>
      <c r="B2448" s="53">
        <v>17571</v>
      </c>
      <c r="C2448" s="52">
        <v>2.7575764044529492</v>
      </c>
      <c r="D2448" s="53">
        <v>3.71</v>
      </c>
      <c r="E2448" s="53">
        <v>0.53999999999999992</v>
      </c>
      <c r="F2448" s="53">
        <v>0.69</v>
      </c>
      <c r="G2448" s="54"/>
    </row>
    <row r="2449" spans="1:7" x14ac:dyDescent="0.2">
      <c r="A2449" s="54">
        <v>43360</v>
      </c>
      <c r="B2449" s="53">
        <v>5830497</v>
      </c>
      <c r="D2449" s="53">
        <v>4.05</v>
      </c>
      <c r="E2449" s="53"/>
      <c r="F2449" s="53">
        <v>0.35</v>
      </c>
      <c r="G2449" s="54"/>
    </row>
    <row r="2450" spans="1:7" x14ac:dyDescent="0.2">
      <c r="A2450" s="54">
        <v>43361</v>
      </c>
      <c r="B2450" s="53">
        <v>139952</v>
      </c>
      <c r="C2450" s="52">
        <v>3.011594790934033</v>
      </c>
      <c r="D2450" s="53">
        <v>3.79</v>
      </c>
      <c r="E2450" s="53">
        <v>0.52999999999999992</v>
      </c>
      <c r="F2450" s="53">
        <v>0.67</v>
      </c>
      <c r="G2450" s="54"/>
    </row>
    <row r="2451" spans="1:7" x14ac:dyDescent="0.2">
      <c r="A2451" s="54">
        <v>43361</v>
      </c>
      <c r="B2451" s="53">
        <v>8894741</v>
      </c>
      <c r="D2451" s="53">
        <v>3.67</v>
      </c>
      <c r="E2451" s="53"/>
      <c r="F2451" s="53">
        <v>0.35</v>
      </c>
      <c r="G2451" s="54"/>
    </row>
    <row r="2452" spans="1:7" x14ac:dyDescent="0.2">
      <c r="A2452" s="54">
        <v>43361</v>
      </c>
      <c r="B2452" s="53">
        <v>8514598</v>
      </c>
      <c r="C2452" s="52">
        <v>3.5714596748779379</v>
      </c>
      <c r="D2452" s="53">
        <v>3.86</v>
      </c>
      <c r="E2452" s="53">
        <v>0.42</v>
      </c>
      <c r="F2452" s="53">
        <v>0.56999999999999995</v>
      </c>
      <c r="G2452" s="54">
        <v>43091</v>
      </c>
    </row>
    <row r="2453" spans="1:7" x14ac:dyDescent="0.2">
      <c r="A2453" s="54">
        <v>43361</v>
      </c>
      <c r="B2453" s="53">
        <v>8907612</v>
      </c>
      <c r="D2453" s="53">
        <v>3.16</v>
      </c>
      <c r="E2453" s="53"/>
      <c r="F2453" s="53">
        <v>0.25</v>
      </c>
      <c r="G2453" s="54"/>
    </row>
    <row r="2454" spans="1:7" x14ac:dyDescent="0.2">
      <c r="A2454" s="54">
        <v>43361</v>
      </c>
      <c r="B2454" s="53">
        <v>98068</v>
      </c>
      <c r="C2454" s="52">
        <v>2.7383877723782688</v>
      </c>
      <c r="D2454" s="53">
        <v>3.66</v>
      </c>
      <c r="E2454" s="53">
        <v>0.30999999999999994</v>
      </c>
      <c r="F2454" s="53">
        <v>0.46</v>
      </c>
      <c r="G2454" s="54"/>
    </row>
    <row r="2455" spans="1:7" x14ac:dyDescent="0.2">
      <c r="A2455" s="54">
        <v>43361</v>
      </c>
      <c r="B2455" s="53">
        <v>11212</v>
      </c>
      <c r="C2455" s="52">
        <v>2.2825124650079078</v>
      </c>
      <c r="D2455" s="53">
        <v>3.44</v>
      </c>
      <c r="E2455" s="53">
        <v>0.33999999999999997</v>
      </c>
      <c r="F2455" s="53">
        <v>0.49</v>
      </c>
      <c r="G2455" s="54"/>
    </row>
    <row r="2456" spans="1:7" x14ac:dyDescent="0.2">
      <c r="A2456" s="54">
        <v>43361</v>
      </c>
      <c r="B2456" s="53">
        <v>9317976</v>
      </c>
      <c r="D2456" s="53">
        <v>4.17</v>
      </c>
      <c r="E2456" s="53"/>
      <c r="F2456" s="53">
        <v>0.35</v>
      </c>
      <c r="G2456" s="54"/>
    </row>
    <row r="2457" spans="1:7" x14ac:dyDescent="0.2">
      <c r="A2457" s="54">
        <v>43361</v>
      </c>
      <c r="B2457" s="53">
        <v>37287</v>
      </c>
      <c r="C2457" s="52">
        <v>3.5545723604524491</v>
      </c>
      <c r="D2457" s="53">
        <v>3.83</v>
      </c>
      <c r="E2457" s="53">
        <v>0.72</v>
      </c>
      <c r="F2457" s="53">
        <v>0.86</v>
      </c>
      <c r="G2457" s="54">
        <v>42934</v>
      </c>
    </row>
    <row r="2458" spans="1:7" x14ac:dyDescent="0.2">
      <c r="A2458" s="54">
        <v>43362</v>
      </c>
      <c r="B2458" s="53">
        <v>8778278</v>
      </c>
      <c r="D2458" s="53">
        <v>3.05</v>
      </c>
      <c r="E2458" s="53"/>
      <c r="F2458" s="53">
        <v>0.35</v>
      </c>
      <c r="G2458" s="54"/>
    </row>
    <row r="2459" spans="1:7" x14ac:dyDescent="0.2">
      <c r="A2459" s="54">
        <v>43362</v>
      </c>
      <c r="B2459" s="53">
        <v>4743545</v>
      </c>
      <c r="C2459" s="52">
        <v>3.2080606585938178</v>
      </c>
      <c r="D2459" s="53">
        <v>3.85</v>
      </c>
      <c r="E2459" s="53">
        <v>0.6399999999999999</v>
      </c>
      <c r="F2459" s="53">
        <v>0.79</v>
      </c>
      <c r="G2459" s="54"/>
    </row>
    <row r="2460" spans="1:7" x14ac:dyDescent="0.2">
      <c r="A2460" s="54">
        <v>43362</v>
      </c>
      <c r="B2460" s="53">
        <v>9137147</v>
      </c>
      <c r="D2460" s="53">
        <v>3.44</v>
      </c>
      <c r="E2460" s="53"/>
      <c r="F2460" s="53">
        <v>0.35</v>
      </c>
      <c r="G2460" s="54"/>
    </row>
    <row r="2461" spans="1:7" x14ac:dyDescent="0.2">
      <c r="A2461" s="54">
        <v>43362</v>
      </c>
      <c r="B2461" s="53">
        <v>2647</v>
      </c>
      <c r="C2461" s="52">
        <v>2.4522760613080958</v>
      </c>
      <c r="D2461" s="53">
        <v>2.62</v>
      </c>
      <c r="E2461" s="53">
        <v>0.55999999999999994</v>
      </c>
      <c r="F2461" s="53">
        <v>0.8</v>
      </c>
      <c r="G2461" s="54"/>
    </row>
    <row r="2462" spans="1:7" x14ac:dyDescent="0.2">
      <c r="A2462" s="54">
        <v>43362</v>
      </c>
      <c r="B2462" s="53">
        <v>9413241</v>
      </c>
      <c r="D2462" s="53">
        <v>3.97</v>
      </c>
      <c r="E2462" s="53"/>
      <c r="F2462" s="53">
        <v>0.35</v>
      </c>
      <c r="G2462" s="54"/>
    </row>
    <row r="2463" spans="1:7" x14ac:dyDescent="0.2">
      <c r="A2463" s="54">
        <v>43363</v>
      </c>
      <c r="B2463" s="53">
        <v>17080</v>
      </c>
      <c r="C2463" s="52">
        <v>3.3297082639935023</v>
      </c>
      <c r="D2463" s="53">
        <v>3.92</v>
      </c>
      <c r="E2463" s="53">
        <v>0.5</v>
      </c>
      <c r="F2463" s="53">
        <v>0.65</v>
      </c>
      <c r="G2463" s="54">
        <v>42791</v>
      </c>
    </row>
    <row r="2464" spans="1:7" x14ac:dyDescent="0.2">
      <c r="A2464" s="54">
        <v>43363</v>
      </c>
      <c r="B2464" s="53">
        <v>4829764</v>
      </c>
      <c r="C2464" s="52">
        <v>2.6631516910217736</v>
      </c>
      <c r="D2464" s="53">
        <v>3.36</v>
      </c>
      <c r="E2464" s="53">
        <v>0.30999999999999994</v>
      </c>
      <c r="F2464" s="53">
        <v>0.46</v>
      </c>
      <c r="G2464" s="54"/>
    </row>
    <row r="2465" spans="1:7" x14ac:dyDescent="0.2">
      <c r="A2465" s="54">
        <v>43364</v>
      </c>
      <c r="B2465" s="53">
        <v>3970556</v>
      </c>
      <c r="D2465" s="53">
        <v>3.18</v>
      </c>
      <c r="E2465" s="53"/>
      <c r="F2465" s="53">
        <v>0.34</v>
      </c>
      <c r="G2465" s="54"/>
    </row>
    <row r="2466" spans="1:7" x14ac:dyDescent="0.2">
      <c r="A2466" s="54">
        <v>43364</v>
      </c>
      <c r="B2466" s="53">
        <v>4103534</v>
      </c>
      <c r="C2466" s="52">
        <v>3.5937553909691959</v>
      </c>
      <c r="D2466" s="53">
        <v>4.05</v>
      </c>
      <c r="E2466" s="53">
        <v>0.67999999999999994</v>
      </c>
      <c r="F2466" s="53">
        <v>0.84</v>
      </c>
      <c r="G2466" s="54"/>
    </row>
    <row r="2467" spans="1:7" x14ac:dyDescent="0.2">
      <c r="A2467" s="54">
        <v>43364</v>
      </c>
      <c r="B2467" s="53">
        <v>9085516</v>
      </c>
      <c r="D2467" s="53">
        <v>3.73</v>
      </c>
      <c r="E2467" s="53"/>
      <c r="F2467" s="53">
        <v>0.35</v>
      </c>
      <c r="G2467" s="54"/>
    </row>
    <row r="2468" spans="1:7" x14ac:dyDescent="0.2">
      <c r="A2468" s="54">
        <v>43364</v>
      </c>
      <c r="B2468" s="53">
        <v>3852644</v>
      </c>
      <c r="C2468" s="52">
        <v>2.3814631773722779</v>
      </c>
      <c r="D2468" s="53">
        <v>3.03</v>
      </c>
      <c r="E2468" s="53">
        <v>0.47999999999999987</v>
      </c>
      <c r="F2468" s="53">
        <v>0.61</v>
      </c>
      <c r="G2468" s="54"/>
    </row>
    <row r="2469" spans="1:7" x14ac:dyDescent="0.2">
      <c r="A2469" s="54">
        <v>43364</v>
      </c>
      <c r="B2469" s="53">
        <v>3670451</v>
      </c>
      <c r="D2469" s="53">
        <v>2.2999999999999998</v>
      </c>
      <c r="E2469" s="53"/>
      <c r="F2469" s="53">
        <v>0.25</v>
      </c>
      <c r="G2469" s="54"/>
    </row>
    <row r="2470" spans="1:7" x14ac:dyDescent="0.2">
      <c r="A2470" s="54">
        <v>43365</v>
      </c>
      <c r="B2470" s="53">
        <v>1118</v>
      </c>
      <c r="C2470" s="52">
        <v>2.8862437167674555</v>
      </c>
      <c r="D2470" s="53">
        <v>3.91</v>
      </c>
      <c r="E2470" s="53">
        <v>0.52999999999999992</v>
      </c>
      <c r="F2470" s="53">
        <v>0.68</v>
      </c>
      <c r="G2470" s="54"/>
    </row>
    <row r="2471" spans="1:7" x14ac:dyDescent="0.2">
      <c r="A2471" s="54">
        <v>43365</v>
      </c>
      <c r="B2471" s="53">
        <v>9361215</v>
      </c>
      <c r="D2471" s="53">
        <v>3.46</v>
      </c>
      <c r="E2471" s="53"/>
      <c r="F2471" s="53">
        <v>0.35</v>
      </c>
      <c r="G2471" s="54"/>
    </row>
    <row r="2472" spans="1:7" x14ac:dyDescent="0.2">
      <c r="A2472" s="54">
        <v>43365</v>
      </c>
      <c r="B2472" s="53">
        <v>3610</v>
      </c>
      <c r="C2472" s="52">
        <v>2.517618554136134</v>
      </c>
      <c r="D2472" s="53">
        <v>3.2</v>
      </c>
      <c r="E2472" s="53">
        <v>0.52999999999999992</v>
      </c>
      <c r="F2472" s="53">
        <v>0.68</v>
      </c>
      <c r="G2472" s="54"/>
    </row>
    <row r="2473" spans="1:7" x14ac:dyDescent="0.2">
      <c r="A2473" s="54">
        <v>43366</v>
      </c>
      <c r="B2473" s="53">
        <v>1244</v>
      </c>
      <c r="C2473" s="52">
        <v>2.6903433432588555</v>
      </c>
      <c r="D2473" s="53">
        <v>3.3</v>
      </c>
      <c r="E2473" s="53">
        <v>0.52999999999999992</v>
      </c>
      <c r="F2473" s="53">
        <v>0.67</v>
      </c>
      <c r="G2473" s="54"/>
    </row>
    <row r="2474" spans="1:7" x14ac:dyDescent="0.2">
      <c r="A2474" s="54">
        <v>43366</v>
      </c>
      <c r="B2474" s="53">
        <v>102752</v>
      </c>
      <c r="D2474" s="53">
        <v>3.61</v>
      </c>
      <c r="E2474" s="53"/>
      <c r="F2474" s="53">
        <v>0.35</v>
      </c>
      <c r="G2474" s="54"/>
    </row>
    <row r="2475" spans="1:7" x14ac:dyDescent="0.2">
      <c r="A2475" s="54">
        <v>43366</v>
      </c>
      <c r="B2475" s="53">
        <v>285968</v>
      </c>
      <c r="C2475" s="52">
        <v>3.1311453991862939</v>
      </c>
      <c r="D2475" s="53">
        <v>3.95</v>
      </c>
      <c r="E2475" s="53">
        <v>0.54999999999999993</v>
      </c>
      <c r="F2475" s="53">
        <v>0.7</v>
      </c>
      <c r="G2475" s="54"/>
    </row>
    <row r="2476" spans="1:7" x14ac:dyDescent="0.2">
      <c r="A2476" s="54">
        <v>43367</v>
      </c>
      <c r="B2476" s="53">
        <v>2127</v>
      </c>
      <c r="C2476" s="52">
        <v>2.6598144224159754</v>
      </c>
      <c r="D2476" s="53">
        <v>3.68</v>
      </c>
      <c r="E2476" s="53">
        <v>0.30999999999999994</v>
      </c>
      <c r="F2476" s="53">
        <v>0.46</v>
      </c>
      <c r="G2476" s="54"/>
    </row>
    <row r="2477" spans="1:7" x14ac:dyDescent="0.2">
      <c r="A2477" s="54">
        <v>43367</v>
      </c>
      <c r="B2477" s="53">
        <v>707509</v>
      </c>
      <c r="C2477" s="52">
        <v>2.3279394858616276</v>
      </c>
      <c r="D2477" s="53">
        <v>2.71</v>
      </c>
      <c r="E2477" s="53">
        <v>0.51999999999999991</v>
      </c>
      <c r="F2477" s="53">
        <v>0.67</v>
      </c>
      <c r="G2477" s="54"/>
    </row>
    <row r="2478" spans="1:7" x14ac:dyDescent="0.2">
      <c r="A2478" s="54">
        <v>43368</v>
      </c>
      <c r="B2478" s="53">
        <v>9076030</v>
      </c>
      <c r="D2478" s="53">
        <v>3.18</v>
      </c>
      <c r="E2478" s="53"/>
      <c r="F2478" s="53">
        <v>0.25</v>
      </c>
      <c r="G2478" s="54"/>
    </row>
    <row r="2479" spans="1:7" x14ac:dyDescent="0.2">
      <c r="A2479" s="54">
        <v>43368</v>
      </c>
      <c r="B2479" s="53">
        <v>8705941</v>
      </c>
      <c r="C2479" s="52">
        <v>3.4757584952269767</v>
      </c>
      <c r="D2479" s="53">
        <v>3.78</v>
      </c>
      <c r="E2479" s="53">
        <v>0.4</v>
      </c>
      <c r="F2479" s="53">
        <v>0.54</v>
      </c>
      <c r="G2479" s="54">
        <v>43167</v>
      </c>
    </row>
    <row r="2480" spans="1:7" x14ac:dyDescent="0.2">
      <c r="A2480" s="54">
        <v>43368</v>
      </c>
      <c r="B2480" s="53">
        <v>8913824</v>
      </c>
      <c r="D2480" s="53">
        <v>4.55</v>
      </c>
      <c r="E2480" s="53"/>
      <c r="F2480" s="53">
        <v>0.45</v>
      </c>
      <c r="G2480" s="54"/>
    </row>
    <row r="2481" spans="1:7" x14ac:dyDescent="0.2">
      <c r="A2481" s="54">
        <v>43369</v>
      </c>
      <c r="B2481" s="53">
        <v>4361340</v>
      </c>
      <c r="C2481" s="52">
        <v>2.1273725319117549</v>
      </c>
      <c r="D2481" s="53">
        <v>3.28</v>
      </c>
      <c r="E2481" s="53">
        <v>0.51999999999999991</v>
      </c>
      <c r="F2481" s="53">
        <v>0.66</v>
      </c>
      <c r="G2481" s="54"/>
    </row>
    <row r="2482" spans="1:7" x14ac:dyDescent="0.2">
      <c r="A2482" s="54">
        <v>43369</v>
      </c>
      <c r="B2482" s="53">
        <v>383957</v>
      </c>
      <c r="C2482" s="52">
        <v>3.7635355124195762</v>
      </c>
      <c r="D2482" s="53">
        <v>3.96</v>
      </c>
      <c r="E2482" s="53">
        <v>0.52999999999999992</v>
      </c>
      <c r="F2482" s="53">
        <v>0.67</v>
      </c>
      <c r="G2482" s="54">
        <v>42779</v>
      </c>
    </row>
    <row r="2483" spans="1:7" x14ac:dyDescent="0.2">
      <c r="A2483" s="54">
        <v>43371</v>
      </c>
      <c r="B2483" s="53">
        <v>1759149</v>
      </c>
      <c r="C2483" s="52">
        <v>2.770490486482803</v>
      </c>
      <c r="D2483" s="53">
        <v>3.3</v>
      </c>
      <c r="E2483" s="53">
        <v>0.54999999999999993</v>
      </c>
      <c r="F2483" s="53">
        <v>0.66</v>
      </c>
      <c r="G2483" s="54"/>
    </row>
    <row r="2484" spans="1:7" x14ac:dyDescent="0.2">
      <c r="A2484" s="54">
        <v>43371</v>
      </c>
      <c r="B2484" s="53">
        <v>3864380</v>
      </c>
      <c r="D2484" s="53">
        <v>3.7</v>
      </c>
      <c r="E2484" s="53"/>
      <c r="F2484" s="53">
        <v>0.3</v>
      </c>
      <c r="G2484" s="54"/>
    </row>
    <row r="2485" spans="1:7" x14ac:dyDescent="0.2">
      <c r="A2485" s="54">
        <v>43371</v>
      </c>
      <c r="B2485" s="53">
        <v>8913824</v>
      </c>
      <c r="C2485" s="52">
        <v>4.5440467906021205</v>
      </c>
      <c r="D2485" s="53">
        <v>5</v>
      </c>
      <c r="E2485" s="53">
        <v>0.45</v>
      </c>
      <c r="F2485" s="53">
        <v>0.6</v>
      </c>
      <c r="G2485" s="54">
        <v>43368</v>
      </c>
    </row>
    <row r="2486" spans="1:7" x14ac:dyDescent="0.2">
      <c r="A2486" s="54">
        <v>43372</v>
      </c>
      <c r="B2486" s="53">
        <v>3272355</v>
      </c>
      <c r="C2486" s="52">
        <v>2.7099252862850189</v>
      </c>
      <c r="D2486" s="53">
        <v>3.39</v>
      </c>
      <c r="E2486" s="53">
        <v>0.52999999999999992</v>
      </c>
      <c r="F2486" s="53">
        <v>0.67</v>
      </c>
      <c r="G2486" s="54"/>
    </row>
    <row r="2487" spans="1:7" x14ac:dyDescent="0.2">
      <c r="A2487" s="54">
        <v>43372</v>
      </c>
      <c r="B2487" s="53">
        <v>12134</v>
      </c>
      <c r="C2487" s="52">
        <v>3.2291444928752617</v>
      </c>
      <c r="D2487" s="53">
        <v>3.85</v>
      </c>
      <c r="E2487" s="53">
        <v>0.66999999999999993</v>
      </c>
      <c r="F2487" s="53">
        <v>0.83</v>
      </c>
      <c r="G2487" s="54"/>
    </row>
    <row r="2488" spans="1:7" x14ac:dyDescent="0.2">
      <c r="A2488" s="54">
        <v>43372</v>
      </c>
      <c r="B2488" s="53">
        <v>9441326</v>
      </c>
      <c r="D2488" s="53">
        <v>3.7</v>
      </c>
      <c r="E2488" s="53"/>
      <c r="F2488" s="53">
        <v>0.35</v>
      </c>
      <c r="G2488" s="54"/>
    </row>
    <row r="2489" spans="1:7" x14ac:dyDescent="0.2">
      <c r="A2489" s="54">
        <v>43372</v>
      </c>
      <c r="B2489" s="53">
        <v>1744</v>
      </c>
      <c r="C2489" s="52">
        <v>2.6950328842588611</v>
      </c>
      <c r="D2489" s="53">
        <v>3.62</v>
      </c>
      <c r="E2489" s="53">
        <v>0.5099999999999999</v>
      </c>
      <c r="F2489" s="53">
        <v>0.66</v>
      </c>
      <c r="G2489" s="54"/>
    </row>
    <row r="2490" spans="1:7" x14ac:dyDescent="0.2">
      <c r="A2490" s="54">
        <v>43372</v>
      </c>
      <c r="B2490" s="53">
        <v>1055</v>
      </c>
      <c r="C2490" s="52">
        <v>2.4578289193863632</v>
      </c>
      <c r="D2490" s="53">
        <v>3.4</v>
      </c>
      <c r="E2490" s="53">
        <v>0.62999999999999989</v>
      </c>
      <c r="F2490" s="53">
        <v>0.78</v>
      </c>
      <c r="G2490" s="54"/>
    </row>
    <row r="2491" spans="1:7" x14ac:dyDescent="0.2">
      <c r="A2491" s="54">
        <v>43373</v>
      </c>
      <c r="B2491" s="53">
        <v>4208747</v>
      </c>
      <c r="C2491" s="52">
        <v>2.8873555656890919</v>
      </c>
      <c r="D2491" s="53">
        <v>3.34</v>
      </c>
      <c r="E2491" s="53">
        <v>0.49999999999999989</v>
      </c>
      <c r="F2491" s="53">
        <v>0.65</v>
      </c>
      <c r="G2491" s="54"/>
    </row>
    <row r="2492" spans="1:7" x14ac:dyDescent="0.2">
      <c r="A2492" s="54">
        <v>43373</v>
      </c>
      <c r="B2492" s="53">
        <v>9347120</v>
      </c>
      <c r="D2492" s="53">
        <v>3.72</v>
      </c>
      <c r="E2492" s="53"/>
      <c r="F2492" s="53">
        <v>0.35</v>
      </c>
      <c r="G2492" s="54"/>
    </row>
    <row r="2493" spans="1:7" x14ac:dyDescent="0.2">
      <c r="A2493" s="54">
        <v>43373</v>
      </c>
      <c r="B2493" s="53">
        <v>6166698</v>
      </c>
      <c r="C2493" s="52">
        <v>2.3038811650804631</v>
      </c>
      <c r="D2493" s="53">
        <v>3.4</v>
      </c>
      <c r="E2493" s="53">
        <v>0.30999999999999994</v>
      </c>
      <c r="F2493" s="53">
        <v>0.44</v>
      </c>
      <c r="G2493" s="54"/>
    </row>
    <row r="2494" spans="1:7" x14ac:dyDescent="0.2">
      <c r="A2494" s="54">
        <v>43374</v>
      </c>
      <c r="B2494" s="53">
        <v>324</v>
      </c>
      <c r="C2494" s="52">
        <v>2.8322382220791891</v>
      </c>
      <c r="D2494" s="53">
        <v>3.69</v>
      </c>
      <c r="E2494" s="53">
        <v>0.6399999999999999</v>
      </c>
      <c r="F2494" s="53">
        <v>0.79</v>
      </c>
      <c r="G2494" s="54"/>
    </row>
    <row r="2495" spans="1:7" x14ac:dyDescent="0.2">
      <c r="A2495" s="54">
        <v>43374</v>
      </c>
      <c r="B2495" s="53">
        <v>2504345</v>
      </c>
      <c r="D2495" s="53">
        <v>3.86</v>
      </c>
      <c r="E2495" s="53"/>
      <c r="F2495" s="53">
        <v>0.35</v>
      </c>
      <c r="G2495" s="54"/>
    </row>
    <row r="2496" spans="1:7" x14ac:dyDescent="0.2">
      <c r="A2496" s="54">
        <v>43374</v>
      </c>
      <c r="B2496" s="53">
        <v>4392982</v>
      </c>
      <c r="C2496" s="52">
        <v>3.2543999133687906</v>
      </c>
      <c r="D2496" s="53">
        <v>3.8</v>
      </c>
      <c r="E2496" s="53">
        <v>0.72</v>
      </c>
      <c r="F2496" s="53">
        <v>0.83</v>
      </c>
      <c r="G2496" s="54"/>
    </row>
    <row r="2497" spans="1:7" x14ac:dyDescent="0.2">
      <c r="A2497" s="54">
        <v>43374</v>
      </c>
      <c r="B2497" s="53">
        <v>65531</v>
      </c>
      <c r="C2497" s="52">
        <v>2.7843393399256287</v>
      </c>
      <c r="D2497" s="53">
        <v>3.78</v>
      </c>
      <c r="E2497" s="53">
        <v>0.28999999999999998</v>
      </c>
      <c r="F2497" s="53">
        <v>0.44</v>
      </c>
      <c r="G2497" s="54"/>
    </row>
    <row r="2498" spans="1:7" x14ac:dyDescent="0.2">
      <c r="A2498" s="54">
        <v>43375</v>
      </c>
      <c r="B2498" s="53">
        <v>278591</v>
      </c>
      <c r="C2498" s="52">
        <v>3.0784590299008734</v>
      </c>
      <c r="D2498" s="53">
        <v>3.83</v>
      </c>
      <c r="E2498" s="53">
        <v>0.6399999999999999</v>
      </c>
      <c r="F2498" s="53">
        <v>0.78</v>
      </c>
      <c r="G2498" s="54"/>
    </row>
    <row r="2499" spans="1:7" x14ac:dyDescent="0.2">
      <c r="A2499" s="54">
        <v>43375</v>
      </c>
      <c r="B2499" s="53">
        <v>20518</v>
      </c>
      <c r="C2499" s="52">
        <v>2.6102242555671107</v>
      </c>
      <c r="D2499" s="53">
        <v>3.79</v>
      </c>
      <c r="E2499" s="53">
        <v>0.25999999999999995</v>
      </c>
      <c r="F2499" s="53">
        <v>0.41</v>
      </c>
      <c r="G2499" s="54"/>
    </row>
    <row r="2500" spans="1:7" x14ac:dyDescent="0.2">
      <c r="A2500" s="54">
        <v>43375</v>
      </c>
      <c r="B2500" s="53">
        <v>8935222</v>
      </c>
      <c r="C2500" s="52">
        <v>3.61094455898004</v>
      </c>
      <c r="D2500" s="53">
        <v>3.9</v>
      </c>
      <c r="E2500" s="53">
        <v>0.37</v>
      </c>
      <c r="F2500" s="53">
        <v>0.51</v>
      </c>
      <c r="G2500" s="54">
        <v>43243</v>
      </c>
    </row>
    <row r="2501" spans="1:7" x14ac:dyDescent="0.2">
      <c r="A2501" s="54">
        <v>43375</v>
      </c>
      <c r="B2501" s="53">
        <v>106616</v>
      </c>
      <c r="C2501" s="52">
        <v>2.3318743722369204</v>
      </c>
      <c r="D2501" s="53">
        <v>3.1</v>
      </c>
      <c r="E2501" s="53">
        <v>0.5099999999999999</v>
      </c>
      <c r="F2501" s="53">
        <v>0.66</v>
      </c>
      <c r="G2501" s="54"/>
    </row>
    <row r="2502" spans="1:7" x14ac:dyDescent="0.2">
      <c r="A2502" s="54">
        <v>43375</v>
      </c>
      <c r="B2502" s="53">
        <v>8911395</v>
      </c>
      <c r="C2502" s="52">
        <v>3.2405256355526748</v>
      </c>
      <c r="D2502" s="53">
        <v>3.79</v>
      </c>
      <c r="E2502" s="53">
        <v>0.39</v>
      </c>
      <c r="F2502" s="53">
        <v>0.53</v>
      </c>
      <c r="G2502" s="54">
        <v>43174</v>
      </c>
    </row>
    <row r="2503" spans="1:7" x14ac:dyDescent="0.2">
      <c r="A2503" s="54">
        <v>43375</v>
      </c>
      <c r="B2503" s="53">
        <v>51085</v>
      </c>
      <c r="D2503" s="53">
        <v>3.19</v>
      </c>
      <c r="E2503" s="53"/>
      <c r="F2503" s="53">
        <v>0.25</v>
      </c>
      <c r="G2503" s="54"/>
    </row>
    <row r="2504" spans="1:7" x14ac:dyDescent="0.2">
      <c r="A2504" s="54">
        <v>43375</v>
      </c>
      <c r="B2504" s="53">
        <v>2671</v>
      </c>
      <c r="C2504" s="52">
        <v>4.1692981708827599</v>
      </c>
      <c r="D2504" s="53">
        <v>4.34</v>
      </c>
      <c r="E2504" s="53">
        <v>0.72</v>
      </c>
      <c r="F2504" s="53">
        <v>0.86</v>
      </c>
      <c r="G2504" s="54"/>
    </row>
    <row r="2505" spans="1:7" x14ac:dyDescent="0.2">
      <c r="A2505" s="54">
        <v>43375</v>
      </c>
      <c r="B2505" s="53">
        <v>8993793</v>
      </c>
      <c r="D2505" s="53">
        <v>3.64</v>
      </c>
      <c r="E2505" s="53"/>
      <c r="F2505" s="53">
        <v>0.35</v>
      </c>
      <c r="G2505" s="54"/>
    </row>
    <row r="2506" spans="1:7" x14ac:dyDescent="0.2">
      <c r="A2506" s="54">
        <v>43375</v>
      </c>
      <c r="B2506" s="53">
        <v>37126</v>
      </c>
      <c r="C2506" s="52">
        <v>2.8330496803831426</v>
      </c>
      <c r="D2506" s="53">
        <v>2.84</v>
      </c>
      <c r="E2506" s="53">
        <v>0.62999999999999989</v>
      </c>
      <c r="F2506" s="53">
        <v>0.78</v>
      </c>
      <c r="G2506" s="54"/>
    </row>
    <row r="2507" spans="1:7" x14ac:dyDescent="0.2">
      <c r="A2507" s="54">
        <v>43376</v>
      </c>
      <c r="B2507" s="53">
        <v>47439</v>
      </c>
      <c r="D2507" s="53">
        <v>3.71</v>
      </c>
      <c r="E2507" s="53"/>
      <c r="F2507" s="53">
        <v>0.35</v>
      </c>
      <c r="G2507" s="54"/>
    </row>
    <row r="2508" spans="1:7" x14ac:dyDescent="0.2">
      <c r="A2508" s="54">
        <v>43377</v>
      </c>
      <c r="B2508" s="53">
        <v>5966738</v>
      </c>
      <c r="C2508" s="52">
        <v>3.794187096035738</v>
      </c>
      <c r="D2508" s="53">
        <v>4.32</v>
      </c>
      <c r="E2508" s="53">
        <v>0.55999999999999994</v>
      </c>
      <c r="F2508" s="53">
        <v>0.71</v>
      </c>
      <c r="G2508" s="54">
        <v>42890</v>
      </c>
    </row>
    <row r="2509" spans="1:7" x14ac:dyDescent="0.2">
      <c r="A2509" s="54">
        <v>43377</v>
      </c>
      <c r="B2509" s="53">
        <v>112584</v>
      </c>
      <c r="C2509" s="52">
        <v>2.2105293055723476</v>
      </c>
      <c r="D2509" s="53">
        <v>2.78</v>
      </c>
      <c r="E2509" s="53">
        <v>0.53</v>
      </c>
      <c r="F2509" s="53">
        <v>0.67</v>
      </c>
      <c r="G2509" s="54">
        <v>42691</v>
      </c>
    </row>
    <row r="2510" spans="1:7" x14ac:dyDescent="0.2">
      <c r="A2510" s="54">
        <v>43377</v>
      </c>
      <c r="B2510" s="53">
        <v>906541</v>
      </c>
      <c r="D2510" s="53">
        <v>3.89</v>
      </c>
      <c r="E2510" s="53"/>
      <c r="F2510" s="53">
        <v>0.35</v>
      </c>
      <c r="G2510" s="54"/>
    </row>
    <row r="2511" spans="1:7" x14ac:dyDescent="0.2">
      <c r="A2511" s="54">
        <v>43377</v>
      </c>
      <c r="B2511" s="53">
        <v>8884</v>
      </c>
      <c r="C2511" s="52">
        <v>2.2896211098264891</v>
      </c>
      <c r="D2511" s="53">
        <v>2.29</v>
      </c>
      <c r="E2511" s="53">
        <v>0.36</v>
      </c>
      <c r="F2511" s="53">
        <v>0.5</v>
      </c>
      <c r="G2511" s="54"/>
    </row>
    <row r="2512" spans="1:7" x14ac:dyDescent="0.2">
      <c r="A2512" s="54">
        <v>43377</v>
      </c>
      <c r="B2512" s="53">
        <v>4046718</v>
      </c>
      <c r="D2512" s="53">
        <v>3.63</v>
      </c>
      <c r="E2512" s="53"/>
      <c r="F2512" s="53">
        <v>0.35</v>
      </c>
      <c r="G2512" s="54"/>
    </row>
    <row r="2513" spans="1:7" x14ac:dyDescent="0.2">
      <c r="A2513" s="54">
        <v>43377</v>
      </c>
      <c r="B2513" s="53">
        <v>2832959</v>
      </c>
      <c r="C2513" s="52">
        <v>3.4720458769752978</v>
      </c>
      <c r="D2513" s="53">
        <v>3.69</v>
      </c>
      <c r="E2513" s="53">
        <v>0.72</v>
      </c>
      <c r="F2513" s="53">
        <v>0.84</v>
      </c>
      <c r="G2513" s="54"/>
    </row>
    <row r="2514" spans="1:7" x14ac:dyDescent="0.2">
      <c r="A2514" s="54">
        <v>43377</v>
      </c>
      <c r="B2514" s="53">
        <v>9252665</v>
      </c>
      <c r="C2514" s="52">
        <v>4.0662798029932761</v>
      </c>
      <c r="D2514" s="53">
        <v>4.21</v>
      </c>
      <c r="E2514" s="53">
        <v>0.35</v>
      </c>
      <c r="F2514" s="53">
        <v>0.5</v>
      </c>
      <c r="G2514" s="54">
        <v>43333</v>
      </c>
    </row>
    <row r="2515" spans="1:7" x14ac:dyDescent="0.2">
      <c r="A2515" s="54">
        <v>43377</v>
      </c>
      <c r="B2515" s="53">
        <v>116097</v>
      </c>
      <c r="D2515" s="53">
        <v>3.4</v>
      </c>
      <c r="E2515" s="53"/>
      <c r="F2515" s="53">
        <v>0.3</v>
      </c>
      <c r="G2515" s="54"/>
    </row>
    <row r="2516" spans="1:7" x14ac:dyDescent="0.2">
      <c r="A2516" s="54">
        <v>43377</v>
      </c>
      <c r="B2516" s="53">
        <v>6743</v>
      </c>
      <c r="C2516" s="52">
        <v>3.1513195469277666</v>
      </c>
      <c r="D2516" s="53">
        <v>3.84</v>
      </c>
      <c r="E2516" s="53">
        <v>0.6399999999999999</v>
      </c>
      <c r="F2516" s="53">
        <v>0.79</v>
      </c>
      <c r="G2516" s="54"/>
    </row>
    <row r="2517" spans="1:7" x14ac:dyDescent="0.2">
      <c r="A2517" s="54">
        <v>43377</v>
      </c>
      <c r="B2517" s="53">
        <v>1034</v>
      </c>
      <c r="C2517" s="52">
        <v>3.8515689273802667</v>
      </c>
      <c r="D2517" s="53">
        <v>4.1100000000000003</v>
      </c>
      <c r="E2517" s="53">
        <v>0.7</v>
      </c>
      <c r="F2517" s="53">
        <v>0.85</v>
      </c>
      <c r="G2517" s="54"/>
    </row>
    <row r="2518" spans="1:7" x14ac:dyDescent="0.2">
      <c r="A2518" s="54">
        <v>43377</v>
      </c>
      <c r="B2518" s="53">
        <v>16096</v>
      </c>
      <c r="C2518" s="52">
        <v>4.0132084214274819</v>
      </c>
      <c r="D2518" s="53">
        <v>4.33</v>
      </c>
      <c r="E2518" s="53">
        <v>0.74999999999999989</v>
      </c>
      <c r="F2518" s="53">
        <v>0.9</v>
      </c>
      <c r="G2518" s="54"/>
    </row>
    <row r="2519" spans="1:7" x14ac:dyDescent="0.2">
      <c r="A2519" s="54">
        <v>43378</v>
      </c>
      <c r="B2519" s="53">
        <v>911794</v>
      </c>
      <c r="C2519" s="52">
        <v>2.9642161080782152</v>
      </c>
      <c r="D2519" s="53">
        <v>3.6</v>
      </c>
      <c r="E2519" s="53">
        <v>0.48</v>
      </c>
      <c r="F2519" s="53">
        <v>0.62</v>
      </c>
      <c r="G2519" s="54">
        <v>42790</v>
      </c>
    </row>
    <row r="2520" spans="1:7" x14ac:dyDescent="0.2">
      <c r="A2520" s="54">
        <v>43378</v>
      </c>
      <c r="B2520" s="53">
        <v>73909</v>
      </c>
      <c r="D2520" s="53">
        <v>3.79</v>
      </c>
      <c r="E2520" s="53"/>
      <c r="F2520" s="53">
        <v>0.35</v>
      </c>
      <c r="G2520" s="54"/>
    </row>
    <row r="2521" spans="1:7" x14ac:dyDescent="0.2">
      <c r="A2521" s="54">
        <v>43378</v>
      </c>
      <c r="B2521" s="53">
        <v>7299</v>
      </c>
      <c r="C2521" s="52">
        <v>2.7675084390696512</v>
      </c>
      <c r="D2521" s="53">
        <v>2.9</v>
      </c>
      <c r="E2521" s="53">
        <v>0.28999999999999998</v>
      </c>
      <c r="F2521" s="53">
        <v>0.44</v>
      </c>
      <c r="G2521" s="54"/>
    </row>
    <row r="2522" spans="1:7" x14ac:dyDescent="0.2">
      <c r="A2522" s="54">
        <v>43378</v>
      </c>
      <c r="B2522" s="53">
        <v>7605241</v>
      </c>
      <c r="C2522" s="52">
        <v>3.3651292755141662</v>
      </c>
      <c r="D2522" s="53">
        <v>3.59</v>
      </c>
      <c r="E2522" s="53">
        <v>0.43</v>
      </c>
      <c r="F2522" s="53">
        <v>0.56000000000000005</v>
      </c>
      <c r="G2522" s="54">
        <v>42941</v>
      </c>
    </row>
    <row r="2523" spans="1:7" x14ac:dyDescent="0.2">
      <c r="A2523" s="54">
        <v>43378</v>
      </c>
      <c r="B2523" s="53">
        <v>13438</v>
      </c>
      <c r="C2523" s="52">
        <v>3.0083695994773678</v>
      </c>
      <c r="D2523" s="53">
        <v>3.93</v>
      </c>
      <c r="E2523" s="53">
        <v>0.30999999999999994</v>
      </c>
      <c r="F2523" s="53">
        <v>0.46</v>
      </c>
      <c r="G2523" s="54"/>
    </row>
    <row r="2524" spans="1:7" x14ac:dyDescent="0.2">
      <c r="A2524" s="54">
        <v>43378</v>
      </c>
      <c r="B2524" s="53">
        <v>7086327</v>
      </c>
      <c r="C2524" s="52">
        <v>2.84323357653204</v>
      </c>
      <c r="D2524" s="53">
        <v>3.82</v>
      </c>
      <c r="E2524" s="53">
        <v>0.32999999999999996</v>
      </c>
      <c r="F2524" s="53">
        <v>0.48</v>
      </c>
      <c r="G2524" s="54">
        <v>42690</v>
      </c>
    </row>
    <row r="2525" spans="1:7" x14ac:dyDescent="0.2">
      <c r="A2525" s="54">
        <v>43378</v>
      </c>
      <c r="B2525" s="53">
        <v>8920140</v>
      </c>
      <c r="D2525" s="53">
        <v>3.68</v>
      </c>
      <c r="E2525" s="53"/>
      <c r="F2525" s="53">
        <v>0.35</v>
      </c>
      <c r="G2525" s="54"/>
    </row>
    <row r="2526" spans="1:7" x14ac:dyDescent="0.2">
      <c r="A2526" s="54">
        <v>43378</v>
      </c>
      <c r="B2526" s="53">
        <v>3368570</v>
      </c>
      <c r="C2526" s="52">
        <v>3.0777285309107567</v>
      </c>
      <c r="D2526" s="53">
        <v>3.65</v>
      </c>
      <c r="E2526" s="53">
        <v>0.7599999999999999</v>
      </c>
      <c r="F2526" s="53">
        <v>0.91</v>
      </c>
      <c r="G2526" s="54">
        <v>42728</v>
      </c>
    </row>
    <row r="2527" spans="1:7" x14ac:dyDescent="0.2">
      <c r="A2527" s="54">
        <v>43378</v>
      </c>
      <c r="B2527" s="53">
        <v>16</v>
      </c>
      <c r="C2527" s="52">
        <v>3.1662370738219212</v>
      </c>
      <c r="D2527" s="53">
        <v>3.69</v>
      </c>
      <c r="E2527" s="53">
        <v>0.65999999999999992</v>
      </c>
      <c r="F2527" s="53">
        <v>0.81</v>
      </c>
      <c r="G2527" s="54"/>
    </row>
    <row r="2528" spans="1:7" x14ac:dyDescent="0.2">
      <c r="A2528" s="54">
        <v>43378</v>
      </c>
      <c r="B2528" s="53">
        <v>2385221</v>
      </c>
      <c r="C2528" s="52">
        <v>4.0174108436046163</v>
      </c>
      <c r="D2528" s="53">
        <v>4.55</v>
      </c>
      <c r="E2528" s="53">
        <v>0.66999999999999993</v>
      </c>
      <c r="F2528" s="53">
        <v>0.87</v>
      </c>
      <c r="G2528" s="54">
        <v>43043</v>
      </c>
    </row>
    <row r="2529" spans="1:7" x14ac:dyDescent="0.2">
      <c r="A2529" s="54">
        <v>43379</v>
      </c>
      <c r="B2529" s="53">
        <v>2424365</v>
      </c>
      <c r="C2529" s="52">
        <v>2.8399790737515684</v>
      </c>
      <c r="D2529" s="53">
        <v>3.08</v>
      </c>
      <c r="E2529" s="53">
        <v>0.32999999999999996</v>
      </c>
      <c r="F2529" s="53">
        <v>0.48</v>
      </c>
      <c r="G2529" s="54"/>
    </row>
    <row r="2530" spans="1:7" x14ac:dyDescent="0.2">
      <c r="A2530" s="54">
        <v>43379</v>
      </c>
      <c r="B2530" s="53">
        <v>711161</v>
      </c>
      <c r="C2530" s="52">
        <v>2.3474565426832705</v>
      </c>
      <c r="D2530" s="53">
        <v>3.66</v>
      </c>
      <c r="E2530" s="53">
        <v>0.27999999999999997</v>
      </c>
      <c r="F2530" s="53">
        <v>0.42</v>
      </c>
      <c r="G2530" s="54"/>
    </row>
    <row r="2531" spans="1:7" x14ac:dyDescent="0.2">
      <c r="A2531" s="54">
        <v>43379</v>
      </c>
      <c r="B2531" s="53">
        <v>36062</v>
      </c>
      <c r="C2531" s="52">
        <v>3.385046599461667</v>
      </c>
      <c r="D2531" s="53">
        <v>4.3</v>
      </c>
      <c r="E2531" s="53">
        <v>0.64999999999999991</v>
      </c>
      <c r="F2531" s="53">
        <v>0.81</v>
      </c>
      <c r="G2531" s="54"/>
    </row>
    <row r="2532" spans="1:7" x14ac:dyDescent="0.2">
      <c r="A2532" s="54">
        <v>43379</v>
      </c>
      <c r="B2532" s="53">
        <v>6203384</v>
      </c>
      <c r="D2532" s="53">
        <v>3.79</v>
      </c>
      <c r="E2532" s="53"/>
      <c r="F2532" s="53">
        <v>0.35</v>
      </c>
      <c r="G2532" s="54"/>
    </row>
    <row r="2533" spans="1:7" x14ac:dyDescent="0.2">
      <c r="A2533" s="54">
        <v>43379</v>
      </c>
      <c r="B2533" s="53">
        <v>42228</v>
      </c>
      <c r="C2533" s="52">
        <v>3.1945078872620707</v>
      </c>
      <c r="D2533" s="53">
        <v>3.47</v>
      </c>
      <c r="E2533" s="53">
        <v>0.66999999999999993</v>
      </c>
      <c r="F2533" s="53">
        <v>0.81</v>
      </c>
      <c r="G2533" s="54"/>
    </row>
    <row r="2534" spans="1:7" x14ac:dyDescent="0.2">
      <c r="A2534" s="54">
        <v>43379</v>
      </c>
      <c r="B2534" s="53">
        <v>16958</v>
      </c>
      <c r="C2534" s="52">
        <v>2.7213217506661289</v>
      </c>
      <c r="D2534" s="53">
        <v>3.4</v>
      </c>
      <c r="E2534" s="53">
        <v>0.5099999999999999</v>
      </c>
      <c r="F2534" s="53">
        <v>0.62</v>
      </c>
      <c r="G2534" s="54"/>
    </row>
    <row r="2535" spans="1:7" x14ac:dyDescent="0.2">
      <c r="A2535" s="54">
        <v>43380</v>
      </c>
      <c r="B2535" s="53">
        <v>5243624</v>
      </c>
      <c r="D2535" s="53">
        <v>3.56</v>
      </c>
      <c r="E2535" s="53"/>
      <c r="F2535" s="53">
        <v>0.35</v>
      </c>
      <c r="G2535" s="54"/>
    </row>
    <row r="2536" spans="1:7" x14ac:dyDescent="0.2">
      <c r="A2536" s="54">
        <v>43380</v>
      </c>
      <c r="B2536" s="53">
        <v>7158561</v>
      </c>
      <c r="C2536" s="52">
        <v>2.8967458709511127</v>
      </c>
      <c r="D2536" s="53">
        <v>3.69</v>
      </c>
      <c r="E2536" s="53">
        <v>0.28999999999999998</v>
      </c>
      <c r="F2536" s="53">
        <v>0.44</v>
      </c>
      <c r="G2536" s="54"/>
    </row>
    <row r="2537" spans="1:7" x14ac:dyDescent="0.2">
      <c r="A2537" s="54">
        <v>43380</v>
      </c>
      <c r="B2537" s="53">
        <v>9644</v>
      </c>
      <c r="C2537" s="52">
        <v>3.2753100987024797</v>
      </c>
      <c r="D2537" s="53">
        <v>3.62</v>
      </c>
      <c r="E2537" s="53">
        <v>0.47</v>
      </c>
      <c r="F2537" s="53">
        <v>0.62</v>
      </c>
      <c r="G2537" s="54">
        <v>42746</v>
      </c>
    </row>
    <row r="2538" spans="1:7" x14ac:dyDescent="0.2">
      <c r="A2538" s="54">
        <v>43380</v>
      </c>
      <c r="B2538" s="53">
        <v>9294748</v>
      </c>
      <c r="D2538" s="53">
        <v>2.7</v>
      </c>
      <c r="E2538" s="53"/>
      <c r="F2538" s="53">
        <v>0.25</v>
      </c>
      <c r="G2538" s="54"/>
    </row>
    <row r="2539" spans="1:7" x14ac:dyDescent="0.2">
      <c r="A2539" s="54">
        <v>43381</v>
      </c>
      <c r="B2539" s="53">
        <v>2591</v>
      </c>
      <c r="C2539" s="52">
        <v>3.7770267342161219</v>
      </c>
      <c r="D2539" s="53">
        <v>3.78</v>
      </c>
      <c r="E2539" s="53">
        <v>0.77999999999999992</v>
      </c>
      <c r="F2539" s="53">
        <v>0.91</v>
      </c>
      <c r="G2539" s="54">
        <v>42784</v>
      </c>
    </row>
    <row r="2540" spans="1:7" x14ac:dyDescent="0.2">
      <c r="A2540" s="54">
        <v>43381</v>
      </c>
      <c r="B2540" s="53">
        <v>1440970</v>
      </c>
      <c r="C2540" s="52">
        <v>3.8086210891506309</v>
      </c>
      <c r="D2540" s="53">
        <v>3.89</v>
      </c>
      <c r="E2540" s="53">
        <v>0.55999999999999994</v>
      </c>
      <c r="F2540" s="53">
        <v>0.72</v>
      </c>
      <c r="G2540" s="54"/>
    </row>
    <row r="2541" spans="1:7" x14ac:dyDescent="0.2">
      <c r="A2541" s="54">
        <v>43381</v>
      </c>
      <c r="B2541" s="53">
        <v>47813</v>
      </c>
      <c r="D2541" s="53">
        <v>3.84</v>
      </c>
      <c r="E2541" s="53"/>
      <c r="F2541" s="53">
        <v>0.35</v>
      </c>
      <c r="G2541" s="54"/>
    </row>
    <row r="2542" spans="1:7" x14ac:dyDescent="0.2">
      <c r="A2542" s="54">
        <v>43381</v>
      </c>
      <c r="B2542" s="53">
        <v>2958741</v>
      </c>
      <c r="C2542" s="52">
        <v>4.1287319784452459</v>
      </c>
      <c r="D2542" s="53">
        <v>4.2</v>
      </c>
      <c r="E2542" s="53">
        <v>0.79999999999999993</v>
      </c>
      <c r="F2542" s="53">
        <v>0.95</v>
      </c>
      <c r="G2542" s="54">
        <v>42798</v>
      </c>
    </row>
    <row r="2543" spans="1:7" x14ac:dyDescent="0.2">
      <c r="A2543" s="54">
        <v>43381</v>
      </c>
      <c r="B2543" s="53">
        <v>2566642</v>
      </c>
      <c r="C2543" s="52">
        <v>2.6668167332106054</v>
      </c>
      <c r="D2543" s="53">
        <v>3.79</v>
      </c>
      <c r="E2543" s="53">
        <v>0.32999999999999996</v>
      </c>
      <c r="F2543" s="53">
        <v>0.48</v>
      </c>
      <c r="G2543" s="54"/>
    </row>
    <row r="2544" spans="1:7" x14ac:dyDescent="0.2">
      <c r="A2544" s="54">
        <v>43381</v>
      </c>
      <c r="B2544" s="53">
        <v>2438226</v>
      </c>
      <c r="D2544" s="53">
        <v>3.15</v>
      </c>
      <c r="E2544" s="53"/>
      <c r="F2544" s="53">
        <v>0.31</v>
      </c>
      <c r="G2544" s="54"/>
    </row>
    <row r="2545" spans="1:7" x14ac:dyDescent="0.2">
      <c r="A2545" s="54">
        <v>43381</v>
      </c>
      <c r="B2545" s="53">
        <v>852</v>
      </c>
      <c r="C2545" s="52">
        <v>3.6683953975655363</v>
      </c>
      <c r="D2545" s="53">
        <v>3.9</v>
      </c>
      <c r="E2545" s="53">
        <v>0.64999999999999991</v>
      </c>
      <c r="F2545" s="53">
        <v>0.8</v>
      </c>
      <c r="G2545" s="54"/>
    </row>
    <row r="2546" spans="1:7" x14ac:dyDescent="0.2">
      <c r="A2546" s="54">
        <v>43382</v>
      </c>
      <c r="B2546" s="53">
        <v>185</v>
      </c>
      <c r="C2546" s="52">
        <v>2.2900109354664098</v>
      </c>
      <c r="D2546" s="53">
        <v>3.55</v>
      </c>
      <c r="E2546" s="53">
        <v>0.28999999999999992</v>
      </c>
      <c r="F2546" s="53">
        <v>0.46</v>
      </c>
      <c r="G2546" s="54"/>
    </row>
    <row r="2547" spans="1:7" x14ac:dyDescent="0.2">
      <c r="A2547" s="54">
        <v>43382</v>
      </c>
      <c r="B2547" s="53">
        <v>9442072</v>
      </c>
      <c r="D2547" s="53">
        <v>3.6</v>
      </c>
      <c r="E2547" s="53"/>
      <c r="F2547" s="53">
        <v>0.33</v>
      </c>
      <c r="G2547" s="54"/>
    </row>
    <row r="2548" spans="1:7" x14ac:dyDescent="0.2">
      <c r="A2548" s="54">
        <v>43382</v>
      </c>
      <c r="B2548" s="53">
        <v>32314</v>
      </c>
      <c r="C2548" s="52">
        <v>2.4397854603976494</v>
      </c>
      <c r="D2548" s="53">
        <v>3.23</v>
      </c>
      <c r="E2548" s="53">
        <v>0.52999999999999992</v>
      </c>
      <c r="F2548" s="53">
        <v>0.68</v>
      </c>
      <c r="G2548" s="54"/>
    </row>
    <row r="2549" spans="1:7" x14ac:dyDescent="0.2">
      <c r="A2549" s="54">
        <v>43382</v>
      </c>
      <c r="B2549" s="53">
        <v>2642</v>
      </c>
      <c r="C2549" s="52">
        <v>3.1783408763895631</v>
      </c>
      <c r="D2549" s="53">
        <v>3.81</v>
      </c>
      <c r="E2549" s="53">
        <v>0.62999999999999989</v>
      </c>
      <c r="F2549" s="53">
        <v>0.77</v>
      </c>
      <c r="G2549" s="54"/>
    </row>
    <row r="2550" spans="1:7" x14ac:dyDescent="0.2">
      <c r="A2550" s="54">
        <v>43383</v>
      </c>
      <c r="B2550" s="53">
        <v>5786065</v>
      </c>
      <c r="D2550" s="53">
        <v>3.43</v>
      </c>
      <c r="E2550" s="53"/>
      <c r="F2550" s="53">
        <v>0.35</v>
      </c>
      <c r="G2550" s="54"/>
    </row>
    <row r="2551" spans="1:7" x14ac:dyDescent="0.2">
      <c r="A2551" s="54">
        <v>43383</v>
      </c>
      <c r="B2551" s="53">
        <v>630</v>
      </c>
      <c r="C2551" s="52">
        <v>3.1711107152210487</v>
      </c>
      <c r="D2551" s="53">
        <v>3.68</v>
      </c>
      <c r="E2551" s="53">
        <v>0.64999999999999991</v>
      </c>
      <c r="F2551" s="53">
        <v>0.8</v>
      </c>
      <c r="G2551" s="54"/>
    </row>
    <row r="2552" spans="1:7" x14ac:dyDescent="0.2">
      <c r="A2552" s="54">
        <v>43383</v>
      </c>
      <c r="B2552" s="53">
        <v>5778855</v>
      </c>
      <c r="C2552" s="52">
        <v>2.6729599813071432</v>
      </c>
      <c r="D2552" s="53">
        <v>3.6</v>
      </c>
      <c r="E2552" s="53">
        <v>0.31999999999999995</v>
      </c>
      <c r="F2552" s="53">
        <v>0.52</v>
      </c>
      <c r="G2552" s="54"/>
    </row>
    <row r="2553" spans="1:7" x14ac:dyDescent="0.2">
      <c r="A2553" s="54">
        <v>43383</v>
      </c>
      <c r="B2553" s="53">
        <v>17712</v>
      </c>
      <c r="C2553" s="52">
        <v>2.7967221698621945</v>
      </c>
      <c r="D2553" s="53">
        <v>3.4</v>
      </c>
      <c r="E2553" s="53">
        <v>0.49999999999999989</v>
      </c>
      <c r="F2553" s="53">
        <v>0.66</v>
      </c>
      <c r="G2553" s="54"/>
    </row>
    <row r="2554" spans="1:7" x14ac:dyDescent="0.2">
      <c r="A2554" s="54">
        <v>43384</v>
      </c>
      <c r="B2554" s="53">
        <v>7201854</v>
      </c>
      <c r="D2554" s="53">
        <v>3.66</v>
      </c>
      <c r="E2554" s="53"/>
      <c r="F2554" s="53">
        <v>0.35</v>
      </c>
      <c r="G2554" s="54"/>
    </row>
    <row r="2555" spans="1:7" x14ac:dyDescent="0.2">
      <c r="A2555" s="54">
        <v>43384</v>
      </c>
      <c r="B2555" s="53">
        <v>3892102</v>
      </c>
      <c r="C2555" s="52">
        <v>3.414147681517222</v>
      </c>
      <c r="D2555" s="53">
        <v>3.88</v>
      </c>
      <c r="E2555" s="53">
        <v>0.70999999999999985</v>
      </c>
      <c r="F2555" s="53">
        <v>0.87</v>
      </c>
      <c r="G2555" s="54"/>
    </row>
    <row r="2556" spans="1:7" x14ac:dyDescent="0.2">
      <c r="A2556" s="54">
        <v>43384</v>
      </c>
      <c r="B2556" s="53">
        <v>9061740</v>
      </c>
      <c r="C2556" s="52">
        <v>3.6478957146638611</v>
      </c>
      <c r="D2556" s="53">
        <v>3.9</v>
      </c>
      <c r="E2556" s="53">
        <v>0.38</v>
      </c>
      <c r="F2556" s="53">
        <v>0.51</v>
      </c>
      <c r="G2556" s="54">
        <v>43233</v>
      </c>
    </row>
    <row r="2557" spans="1:7" x14ac:dyDescent="0.2">
      <c r="A2557" s="54">
        <v>43384</v>
      </c>
      <c r="B2557" s="53">
        <v>3815307</v>
      </c>
      <c r="D2557" s="53">
        <v>3.44</v>
      </c>
      <c r="E2557" s="53"/>
      <c r="F2557" s="53">
        <v>0.35</v>
      </c>
      <c r="G2557" s="54"/>
    </row>
    <row r="2558" spans="1:7" x14ac:dyDescent="0.2">
      <c r="A2558" s="54">
        <v>43385</v>
      </c>
      <c r="B2558" s="53">
        <v>133661</v>
      </c>
      <c r="C2558" s="52">
        <v>2.7238697677536714</v>
      </c>
      <c r="D2558" s="53">
        <v>3.51</v>
      </c>
      <c r="E2558" s="53">
        <v>0.5099999999999999</v>
      </c>
      <c r="F2558" s="53">
        <v>0.66</v>
      </c>
      <c r="G2558" s="54"/>
    </row>
    <row r="2559" spans="1:7" x14ac:dyDescent="0.2">
      <c r="A2559" s="54">
        <v>43385</v>
      </c>
      <c r="B2559" s="53">
        <v>16920</v>
      </c>
      <c r="D2559" s="53">
        <v>3.98</v>
      </c>
      <c r="E2559" s="53"/>
      <c r="F2559" s="53">
        <v>0.3</v>
      </c>
      <c r="G2559" s="54"/>
    </row>
    <row r="2560" spans="1:7" x14ac:dyDescent="0.2">
      <c r="A2560" s="54">
        <v>43385</v>
      </c>
      <c r="B2560" s="53">
        <v>6380121</v>
      </c>
      <c r="C2560" s="52">
        <v>2.667138845441924</v>
      </c>
      <c r="D2560" s="53">
        <v>3.55</v>
      </c>
      <c r="E2560" s="53">
        <v>0.27999999999999997</v>
      </c>
      <c r="F2560" s="53">
        <v>0.43</v>
      </c>
      <c r="G2560" s="54"/>
    </row>
    <row r="2561" spans="1:7" x14ac:dyDescent="0.2">
      <c r="A2561" s="54">
        <v>43385</v>
      </c>
      <c r="B2561" s="53">
        <v>297</v>
      </c>
      <c r="C2561" s="52">
        <v>2.4122918426723254</v>
      </c>
      <c r="D2561" s="53">
        <v>3.45</v>
      </c>
      <c r="E2561" s="53">
        <v>0.53999999999999992</v>
      </c>
      <c r="F2561" s="53">
        <v>0.67</v>
      </c>
      <c r="G2561" s="54"/>
    </row>
    <row r="2562" spans="1:7" x14ac:dyDescent="0.2">
      <c r="A2562" s="54">
        <v>43385</v>
      </c>
      <c r="B2562" s="53">
        <v>693595</v>
      </c>
      <c r="D2562" s="53">
        <v>3.48</v>
      </c>
      <c r="E2562" s="53"/>
      <c r="F2562" s="53">
        <v>0.35</v>
      </c>
      <c r="G2562" s="54"/>
    </row>
    <row r="2563" spans="1:7" x14ac:dyDescent="0.2">
      <c r="A2563" s="54">
        <v>43385</v>
      </c>
      <c r="B2563" s="53">
        <v>22816</v>
      </c>
      <c r="C2563" s="52">
        <v>3.2211931781983933</v>
      </c>
      <c r="D2563" s="53">
        <v>3.7</v>
      </c>
      <c r="E2563" s="53">
        <v>0.36</v>
      </c>
      <c r="F2563" s="53">
        <v>0.51</v>
      </c>
      <c r="G2563" s="54">
        <v>42715</v>
      </c>
    </row>
    <row r="2564" spans="1:7" x14ac:dyDescent="0.2">
      <c r="A2564" s="54">
        <v>43385</v>
      </c>
      <c r="B2564" s="53">
        <v>2405940</v>
      </c>
      <c r="C2564" s="52">
        <v>3.1768591470062417</v>
      </c>
      <c r="D2564" s="53">
        <v>3.6</v>
      </c>
      <c r="E2564" s="53">
        <v>0.66999999999999993</v>
      </c>
      <c r="F2564" s="53">
        <v>0.81</v>
      </c>
      <c r="G2564" s="54"/>
    </row>
    <row r="2565" spans="1:7" x14ac:dyDescent="0.2">
      <c r="A2565" s="54">
        <v>43385</v>
      </c>
      <c r="B2565" s="53">
        <v>27226</v>
      </c>
      <c r="C2565" s="52">
        <v>2.8318425154846283</v>
      </c>
      <c r="D2565" s="53">
        <v>3.63</v>
      </c>
      <c r="E2565" s="53">
        <v>0.64999999999999991</v>
      </c>
      <c r="F2565" s="53">
        <v>0.79</v>
      </c>
      <c r="G2565" s="54"/>
    </row>
    <row r="2566" spans="1:7" x14ac:dyDescent="0.2">
      <c r="A2566" s="54">
        <v>43385</v>
      </c>
      <c r="B2566" s="53">
        <v>8227104</v>
      </c>
      <c r="D2566" s="53">
        <v>3.13</v>
      </c>
      <c r="E2566" s="53"/>
      <c r="F2566" s="53">
        <v>0.32</v>
      </c>
      <c r="G2566" s="54"/>
    </row>
    <row r="2567" spans="1:7" x14ac:dyDescent="0.2">
      <c r="A2567" s="54">
        <v>43385</v>
      </c>
      <c r="B2567" s="53">
        <v>4375879</v>
      </c>
      <c r="C2567" s="52">
        <v>3.6274961918442434</v>
      </c>
      <c r="D2567" s="53">
        <v>4.33</v>
      </c>
      <c r="E2567" s="53">
        <v>0.74</v>
      </c>
      <c r="F2567" s="53">
        <v>0.89</v>
      </c>
      <c r="G2567" s="54">
        <v>42810</v>
      </c>
    </row>
    <row r="2568" spans="1:7" x14ac:dyDescent="0.2">
      <c r="A2568" s="54">
        <v>43388</v>
      </c>
      <c r="B2568" s="53">
        <v>9094027</v>
      </c>
      <c r="D2568" s="53">
        <v>3.95</v>
      </c>
      <c r="E2568" s="53"/>
      <c r="F2568" s="53">
        <v>0.35</v>
      </c>
      <c r="G2568" s="54"/>
    </row>
    <row r="2569" spans="1:7" x14ac:dyDescent="0.2">
      <c r="A2569" s="54">
        <v>43388</v>
      </c>
      <c r="B2569" s="53">
        <v>4227</v>
      </c>
      <c r="C2569" s="52">
        <v>3.18075313642849</v>
      </c>
      <c r="D2569" s="53">
        <v>4.4400000000000004</v>
      </c>
      <c r="E2569" s="53">
        <v>0.62999999999999989</v>
      </c>
      <c r="F2569" s="53">
        <v>0.83</v>
      </c>
      <c r="G2569" s="54"/>
    </row>
    <row r="2570" spans="1:7" x14ac:dyDescent="0.2">
      <c r="A2570" s="54">
        <v>43388</v>
      </c>
      <c r="B2570" s="53">
        <v>37916</v>
      </c>
      <c r="C2570" s="52">
        <v>3.1120215460082172</v>
      </c>
      <c r="D2570" s="53">
        <v>4.29</v>
      </c>
      <c r="E2570" s="53">
        <v>0.52999999999999992</v>
      </c>
      <c r="F2570" s="53">
        <v>0.67</v>
      </c>
      <c r="G2570" s="54"/>
    </row>
    <row r="2571" spans="1:7" x14ac:dyDescent="0.2">
      <c r="A2571" s="54">
        <v>43388</v>
      </c>
      <c r="B2571" s="53">
        <v>939119</v>
      </c>
      <c r="C2571" s="52">
        <v>3.0310410976520052</v>
      </c>
      <c r="D2571" s="53">
        <v>3.55</v>
      </c>
      <c r="E2571" s="53">
        <v>0.51</v>
      </c>
      <c r="F2571" s="53">
        <v>0.66</v>
      </c>
      <c r="G2571" s="54">
        <v>42791</v>
      </c>
    </row>
    <row r="2572" spans="1:7" x14ac:dyDescent="0.2">
      <c r="A2572" s="54">
        <v>43388</v>
      </c>
      <c r="B2572" s="53">
        <v>7226281</v>
      </c>
      <c r="C2572" s="52">
        <v>3.5201187204594437</v>
      </c>
      <c r="D2572" s="53">
        <v>4.07</v>
      </c>
      <c r="E2572" s="53">
        <v>0.59999999999999987</v>
      </c>
      <c r="F2572" s="53">
        <v>0.75</v>
      </c>
      <c r="G2572" s="54">
        <v>42726</v>
      </c>
    </row>
    <row r="2573" spans="1:7" x14ac:dyDescent="0.2">
      <c r="A2573" s="54">
        <v>43389</v>
      </c>
      <c r="B2573" s="53">
        <v>6571464</v>
      </c>
      <c r="C2573" s="52">
        <v>2.937551052962847</v>
      </c>
      <c r="D2573" s="53">
        <v>3.39</v>
      </c>
      <c r="E2573" s="53">
        <v>0.33</v>
      </c>
      <c r="F2573" s="53">
        <v>0.48</v>
      </c>
      <c r="G2573" s="54">
        <v>42758</v>
      </c>
    </row>
    <row r="2574" spans="1:7" x14ac:dyDescent="0.2">
      <c r="A2574" s="54">
        <v>43389</v>
      </c>
      <c r="B2574" s="53">
        <v>4121707</v>
      </c>
      <c r="C2574" s="52">
        <v>2.9309430372055734</v>
      </c>
      <c r="D2574" s="53">
        <v>3.84</v>
      </c>
      <c r="E2574" s="53">
        <v>0.33999999999999997</v>
      </c>
      <c r="F2574" s="53">
        <v>0.49</v>
      </c>
      <c r="G2574" s="54">
        <v>42732</v>
      </c>
    </row>
    <row r="2575" spans="1:7" x14ac:dyDescent="0.2">
      <c r="A2575" s="54">
        <v>43390</v>
      </c>
      <c r="B2575" s="53">
        <v>3698307</v>
      </c>
      <c r="C2575" s="52">
        <v>3.3493579515148064</v>
      </c>
      <c r="D2575" s="53">
        <v>3.7</v>
      </c>
      <c r="E2575" s="53">
        <v>0.33999999999999997</v>
      </c>
      <c r="F2575" s="53">
        <v>0.49</v>
      </c>
      <c r="G2575" s="54">
        <v>43022</v>
      </c>
    </row>
    <row r="2576" spans="1:7" x14ac:dyDescent="0.2">
      <c r="A2576" s="54">
        <v>43390</v>
      </c>
      <c r="B2576" s="53">
        <v>28513</v>
      </c>
      <c r="C2576" s="52">
        <v>3.3491601572549303</v>
      </c>
      <c r="D2576" s="53">
        <v>4.0999999999999996</v>
      </c>
      <c r="E2576" s="53">
        <v>0.67999999999999994</v>
      </c>
      <c r="F2576" s="53">
        <v>0.87</v>
      </c>
      <c r="G2576" s="54"/>
    </row>
    <row r="2577" spans="1:7" x14ac:dyDescent="0.2">
      <c r="A2577" s="54">
        <v>43390</v>
      </c>
      <c r="B2577" s="53">
        <v>1292736</v>
      </c>
      <c r="C2577" s="52">
        <v>2.6717529928748402</v>
      </c>
      <c r="D2577" s="53">
        <v>3.73</v>
      </c>
      <c r="E2577" s="53">
        <v>0.33999999999999997</v>
      </c>
      <c r="F2577" s="53">
        <v>0.49</v>
      </c>
      <c r="G2577" s="54"/>
    </row>
    <row r="2578" spans="1:7" x14ac:dyDescent="0.2">
      <c r="A2578" s="54">
        <v>43390</v>
      </c>
      <c r="B2578" s="53">
        <v>38224</v>
      </c>
      <c r="C2578" s="52">
        <v>3.1789580259949703</v>
      </c>
      <c r="D2578" s="53">
        <v>3.54</v>
      </c>
      <c r="E2578" s="53">
        <v>0.62999999999999989</v>
      </c>
      <c r="F2578" s="53">
        <v>0.78</v>
      </c>
      <c r="G2578" s="54"/>
    </row>
    <row r="2579" spans="1:7" x14ac:dyDescent="0.2">
      <c r="A2579" s="54">
        <v>43390</v>
      </c>
      <c r="B2579" s="53">
        <v>581889</v>
      </c>
      <c r="C2579" s="52">
        <v>3.0668946891030524</v>
      </c>
      <c r="D2579" s="53">
        <v>3.78</v>
      </c>
      <c r="E2579" s="53">
        <v>0.47</v>
      </c>
      <c r="F2579" s="53">
        <v>0.62</v>
      </c>
      <c r="G2579" s="54"/>
    </row>
    <row r="2580" spans="1:7" x14ac:dyDescent="0.2">
      <c r="A2580" s="54">
        <v>43391</v>
      </c>
      <c r="B2580" s="53">
        <v>1523586</v>
      </c>
      <c r="C2580" s="52">
        <v>2.4292357518042791</v>
      </c>
      <c r="D2580" s="53">
        <v>3.39</v>
      </c>
      <c r="E2580" s="53">
        <v>0.32999999999999996</v>
      </c>
      <c r="F2580" s="53">
        <v>0.48</v>
      </c>
      <c r="G2580" s="54"/>
    </row>
    <row r="2581" spans="1:7" x14ac:dyDescent="0.2">
      <c r="A2581" s="54">
        <v>43391</v>
      </c>
      <c r="B2581" s="53">
        <v>7171895</v>
      </c>
      <c r="C2581" s="52">
        <v>2.6267116512837543</v>
      </c>
      <c r="D2581" s="53">
        <v>3.05</v>
      </c>
      <c r="E2581" s="53">
        <v>0.28999999999999998</v>
      </c>
      <c r="F2581" s="53">
        <v>0.44</v>
      </c>
      <c r="G2581" s="54"/>
    </row>
    <row r="2582" spans="1:7" x14ac:dyDescent="0.2">
      <c r="A2582" s="54">
        <v>43391</v>
      </c>
      <c r="B2582" s="53">
        <v>1745</v>
      </c>
      <c r="C2582" s="52">
        <v>2.1880603726823153</v>
      </c>
      <c r="D2582" s="53">
        <v>3.1</v>
      </c>
      <c r="E2582" s="53">
        <v>0.27999999999999997</v>
      </c>
      <c r="F2582" s="53">
        <v>0.43</v>
      </c>
      <c r="G2582" s="54"/>
    </row>
    <row r="2583" spans="1:7" x14ac:dyDescent="0.2">
      <c r="A2583" s="54">
        <v>43392</v>
      </c>
      <c r="B2583" s="53">
        <v>6621525</v>
      </c>
      <c r="C2583" s="52">
        <v>3.2492394368611879</v>
      </c>
      <c r="D2583" s="53">
        <v>4.08</v>
      </c>
      <c r="E2583" s="53">
        <v>0.30999999999999994</v>
      </c>
      <c r="F2583" s="53">
        <v>0.46</v>
      </c>
      <c r="G2583" s="54">
        <v>42758</v>
      </c>
    </row>
    <row r="2584" spans="1:7" x14ac:dyDescent="0.2">
      <c r="A2584" s="54">
        <v>43392</v>
      </c>
      <c r="B2584" s="53">
        <v>7779074</v>
      </c>
      <c r="D2584" s="53">
        <v>3.7</v>
      </c>
      <c r="E2584" s="53"/>
      <c r="F2584" s="53">
        <v>0.35</v>
      </c>
      <c r="G2584" s="54"/>
    </row>
    <row r="2585" spans="1:7" x14ac:dyDescent="0.2">
      <c r="A2585" s="54">
        <v>43392</v>
      </c>
      <c r="B2585" s="53">
        <v>6616343</v>
      </c>
      <c r="C2585" s="52">
        <v>3.3921238428235814</v>
      </c>
      <c r="D2585" s="53">
        <v>4.3</v>
      </c>
      <c r="E2585" s="53">
        <v>0.54999999999999993</v>
      </c>
      <c r="F2585" s="53">
        <v>0.7</v>
      </c>
      <c r="G2585" s="54">
        <v>42851</v>
      </c>
    </row>
    <row r="2586" spans="1:7" x14ac:dyDescent="0.2">
      <c r="A2586" s="54">
        <v>43392</v>
      </c>
      <c r="B2586" s="53">
        <v>9655</v>
      </c>
      <c r="C2586" s="52">
        <v>3.7142397630259292</v>
      </c>
      <c r="D2586" s="53">
        <v>4.3</v>
      </c>
      <c r="E2586" s="53">
        <v>0.69</v>
      </c>
      <c r="F2586" s="53">
        <v>0.84</v>
      </c>
      <c r="G2586" s="54"/>
    </row>
    <row r="2587" spans="1:7" x14ac:dyDescent="0.2">
      <c r="A2587" s="54">
        <v>43392</v>
      </c>
      <c r="B2587" s="53">
        <v>7881685</v>
      </c>
      <c r="D2587" s="53">
        <v>3.91</v>
      </c>
      <c r="E2587" s="53"/>
      <c r="F2587" s="53">
        <v>0.35</v>
      </c>
      <c r="G2587" s="54"/>
    </row>
    <row r="2588" spans="1:7" x14ac:dyDescent="0.2">
      <c r="A2588" s="54">
        <v>43392</v>
      </c>
      <c r="B2588" s="53">
        <v>12252</v>
      </c>
      <c r="C2588" s="52">
        <v>2.3913045951044336</v>
      </c>
      <c r="D2588" s="53">
        <v>3.2</v>
      </c>
      <c r="E2588" s="53">
        <v>0.52999999999999992</v>
      </c>
      <c r="F2588" s="53">
        <v>0.64</v>
      </c>
      <c r="G2588" s="54"/>
    </row>
    <row r="2589" spans="1:7" x14ac:dyDescent="0.2">
      <c r="A2589" s="54">
        <v>43392</v>
      </c>
      <c r="B2589" s="53">
        <v>6949678</v>
      </c>
      <c r="C2589" s="52">
        <v>2.7229085191681186</v>
      </c>
      <c r="D2589" s="53">
        <v>3.7</v>
      </c>
      <c r="E2589" s="53">
        <v>0.33999999999999997</v>
      </c>
      <c r="F2589" s="53">
        <v>0.45</v>
      </c>
      <c r="G2589" s="54"/>
    </row>
    <row r="2590" spans="1:7" x14ac:dyDescent="0.2">
      <c r="A2590" s="54">
        <v>43392</v>
      </c>
      <c r="B2590" s="53">
        <v>5286817</v>
      </c>
      <c r="D2590" s="53">
        <v>3.63</v>
      </c>
      <c r="E2590" s="53"/>
      <c r="F2590" s="53">
        <v>0.35</v>
      </c>
      <c r="G2590" s="54"/>
    </row>
    <row r="2591" spans="1:7" x14ac:dyDescent="0.2">
      <c r="A2591" s="54">
        <v>43393</v>
      </c>
      <c r="B2591" s="53">
        <v>1460205</v>
      </c>
      <c r="C2591" s="52">
        <v>2.3302481309835295</v>
      </c>
      <c r="D2591" s="53">
        <v>3.4</v>
      </c>
      <c r="E2591" s="53">
        <v>0.52999999999999992</v>
      </c>
      <c r="F2591" s="53">
        <v>0.68</v>
      </c>
      <c r="G2591" s="54"/>
    </row>
    <row r="2592" spans="1:7" x14ac:dyDescent="0.2">
      <c r="A2592" s="54">
        <v>43393</v>
      </c>
      <c r="B2592" s="53">
        <v>4102188</v>
      </c>
      <c r="C2592" s="52">
        <v>3.1804329904285922</v>
      </c>
      <c r="D2592" s="53">
        <v>3.79</v>
      </c>
      <c r="E2592" s="53">
        <v>0.64999999999999991</v>
      </c>
      <c r="F2592" s="53">
        <v>0.8</v>
      </c>
      <c r="G2592" s="54"/>
    </row>
    <row r="2593" spans="1:7" x14ac:dyDescent="0.2">
      <c r="A2593" s="54">
        <v>43393</v>
      </c>
      <c r="B2593" s="53">
        <v>7318549</v>
      </c>
      <c r="C2593" s="52">
        <v>3.0546802369829633</v>
      </c>
      <c r="D2593" s="53">
        <v>3.6</v>
      </c>
      <c r="E2593" s="53">
        <v>0.38</v>
      </c>
      <c r="F2593" s="53">
        <v>0.53</v>
      </c>
      <c r="G2593" s="54">
        <v>42722</v>
      </c>
    </row>
    <row r="2594" spans="1:7" x14ac:dyDescent="0.2">
      <c r="A2594" s="54">
        <v>43393</v>
      </c>
      <c r="B2594" s="53">
        <v>4650</v>
      </c>
      <c r="C2594" s="52">
        <v>3.2810498954745957</v>
      </c>
      <c r="D2594" s="53">
        <v>3.86</v>
      </c>
      <c r="E2594" s="53">
        <v>0.37999999999999995</v>
      </c>
      <c r="F2594" s="53">
        <v>0.51</v>
      </c>
      <c r="G2594" s="54">
        <v>42782</v>
      </c>
    </row>
    <row r="2595" spans="1:7" x14ac:dyDescent="0.2">
      <c r="A2595" s="54">
        <v>43394</v>
      </c>
      <c r="B2595" s="53">
        <v>8803810</v>
      </c>
      <c r="D2595" s="53">
        <v>3.85</v>
      </c>
      <c r="E2595" s="53"/>
      <c r="F2595" s="53">
        <v>0.35</v>
      </c>
      <c r="G2595" s="54"/>
    </row>
    <row r="2596" spans="1:7" x14ac:dyDescent="0.2">
      <c r="A2596" s="54">
        <v>43394</v>
      </c>
      <c r="B2596" s="53">
        <v>8410429</v>
      </c>
      <c r="C2596" s="52">
        <v>4.3314168976284488</v>
      </c>
      <c r="D2596" s="53">
        <v>4.4800000000000004</v>
      </c>
      <c r="E2596" s="53">
        <v>0.73</v>
      </c>
      <c r="F2596" s="53">
        <v>0.87</v>
      </c>
      <c r="G2596" s="54">
        <v>43088</v>
      </c>
    </row>
    <row r="2597" spans="1:7" x14ac:dyDescent="0.2">
      <c r="A2597" s="54">
        <v>43394</v>
      </c>
      <c r="B2597" s="53">
        <v>9309945</v>
      </c>
      <c r="D2597" s="53">
        <v>3.46</v>
      </c>
      <c r="E2597" s="53"/>
      <c r="F2597" s="53">
        <v>0.33</v>
      </c>
      <c r="G2597" s="54"/>
    </row>
    <row r="2598" spans="1:7" x14ac:dyDescent="0.2">
      <c r="A2598" s="54">
        <v>43394</v>
      </c>
      <c r="B2598" s="53">
        <v>227238</v>
      </c>
      <c r="C2598" s="52">
        <v>2.7384967334944359</v>
      </c>
      <c r="D2598" s="53">
        <v>3.35</v>
      </c>
      <c r="E2598" s="53">
        <v>0.53999999999999992</v>
      </c>
      <c r="F2598" s="53">
        <v>0.67</v>
      </c>
      <c r="G2598" s="54"/>
    </row>
    <row r="2599" spans="1:7" x14ac:dyDescent="0.2">
      <c r="A2599" s="54">
        <v>43394</v>
      </c>
      <c r="B2599" s="53">
        <v>34222</v>
      </c>
      <c r="C2599" s="52">
        <v>2.9090077193932591</v>
      </c>
      <c r="D2599" s="53">
        <v>3.41</v>
      </c>
      <c r="E2599" s="53">
        <v>0.69</v>
      </c>
      <c r="F2599" s="53">
        <v>0.82</v>
      </c>
      <c r="G2599" s="54"/>
    </row>
    <row r="2600" spans="1:7" x14ac:dyDescent="0.2">
      <c r="A2600" s="54">
        <v>43394</v>
      </c>
      <c r="B2600" s="53">
        <v>2843463</v>
      </c>
      <c r="C2600" s="52">
        <v>2.8560928588689856</v>
      </c>
      <c r="D2600" s="53">
        <v>3.3</v>
      </c>
      <c r="E2600" s="53">
        <v>0.53999999999999992</v>
      </c>
      <c r="F2600" s="53">
        <v>0.69</v>
      </c>
      <c r="G2600" s="54"/>
    </row>
    <row r="2601" spans="1:7" x14ac:dyDescent="0.2">
      <c r="A2601" s="54">
        <v>43395</v>
      </c>
      <c r="B2601" s="53">
        <v>7570229</v>
      </c>
      <c r="C2601" s="52">
        <v>2.8137582414148161</v>
      </c>
      <c r="D2601" s="53">
        <v>2.82</v>
      </c>
      <c r="E2601" s="53">
        <v>0.29999999999999993</v>
      </c>
      <c r="F2601" s="53">
        <v>0.45</v>
      </c>
      <c r="G2601" s="54"/>
    </row>
    <row r="2602" spans="1:7" x14ac:dyDescent="0.2">
      <c r="A2602" s="54">
        <v>43395</v>
      </c>
      <c r="B2602" s="53">
        <v>9536626</v>
      </c>
      <c r="D2602" s="53">
        <v>3.39</v>
      </c>
      <c r="E2602" s="53"/>
      <c r="F2602" s="53">
        <v>0.35</v>
      </c>
      <c r="G2602" s="54"/>
    </row>
    <row r="2603" spans="1:7" x14ac:dyDescent="0.2">
      <c r="A2603" s="54">
        <v>43395</v>
      </c>
      <c r="B2603" s="53">
        <v>84163</v>
      </c>
      <c r="C2603" s="52">
        <v>2.7303081112948488</v>
      </c>
      <c r="D2603" s="53">
        <v>3.11</v>
      </c>
      <c r="E2603" s="53">
        <v>0.49999999999999989</v>
      </c>
      <c r="F2603" s="53">
        <v>0.64</v>
      </c>
      <c r="G2603" s="54"/>
    </row>
    <row r="2604" spans="1:7" x14ac:dyDescent="0.2">
      <c r="A2604" s="54">
        <v>43395</v>
      </c>
      <c r="B2604" s="53">
        <v>47559</v>
      </c>
      <c r="C2604" s="52">
        <v>3.7020037181798524</v>
      </c>
      <c r="D2604" s="53">
        <v>4.7</v>
      </c>
      <c r="E2604" s="53">
        <v>0.76999999999999991</v>
      </c>
      <c r="F2604" s="53">
        <v>0.92</v>
      </c>
      <c r="G2604" s="54"/>
    </row>
    <row r="2605" spans="1:7" x14ac:dyDescent="0.2">
      <c r="A2605" s="54">
        <v>43396</v>
      </c>
      <c r="B2605" s="53">
        <v>87106</v>
      </c>
      <c r="C2605" s="52">
        <v>3.3168145634173252</v>
      </c>
      <c r="D2605" s="53">
        <v>4.0199999999999996</v>
      </c>
      <c r="E2605" s="53">
        <v>0.5</v>
      </c>
      <c r="F2605" s="53">
        <v>0.65</v>
      </c>
      <c r="G2605" s="54">
        <v>42814</v>
      </c>
    </row>
    <row r="2606" spans="1:7" x14ac:dyDescent="0.2">
      <c r="A2606" s="54">
        <v>43396</v>
      </c>
      <c r="B2606" s="53">
        <v>5952123</v>
      </c>
      <c r="C2606" s="52">
        <v>3.5105310134904899</v>
      </c>
      <c r="D2606" s="53">
        <v>3.52</v>
      </c>
      <c r="E2606" s="53">
        <v>0.44999999999999996</v>
      </c>
      <c r="F2606" s="53">
        <v>0.59</v>
      </c>
      <c r="G2606" s="54">
        <v>43055</v>
      </c>
    </row>
    <row r="2607" spans="1:7" x14ac:dyDescent="0.2">
      <c r="A2607" s="54">
        <v>43396</v>
      </c>
      <c r="B2607" s="53">
        <v>2725626</v>
      </c>
      <c r="C2607" s="52">
        <v>3.0194251746416749</v>
      </c>
      <c r="D2607" s="53">
        <v>3.21</v>
      </c>
      <c r="E2607" s="53">
        <v>0.49</v>
      </c>
      <c r="F2607" s="53">
        <v>0.64</v>
      </c>
      <c r="G2607" s="54">
        <v>42792</v>
      </c>
    </row>
    <row r="2608" spans="1:7" x14ac:dyDescent="0.2">
      <c r="A2608" s="54">
        <v>43397</v>
      </c>
      <c r="B2608" s="53">
        <v>28550</v>
      </c>
      <c r="C2608" s="52">
        <v>3.195315551869808</v>
      </c>
      <c r="D2608" s="53">
        <v>3.35</v>
      </c>
      <c r="E2608" s="53">
        <v>0.62999999999999989</v>
      </c>
      <c r="F2608" s="53">
        <v>0.78</v>
      </c>
      <c r="G2608" s="54"/>
    </row>
    <row r="2609" spans="1:7" x14ac:dyDescent="0.2">
      <c r="A2609" s="54">
        <v>43397</v>
      </c>
      <c r="B2609" s="53">
        <v>2130</v>
      </c>
      <c r="C2609" s="52">
        <v>2.7228371460723308</v>
      </c>
      <c r="D2609" s="53">
        <v>3.83</v>
      </c>
      <c r="E2609" s="53">
        <v>0.5099999999999999</v>
      </c>
      <c r="F2609" s="53">
        <v>0.64</v>
      </c>
      <c r="G2609" s="54"/>
    </row>
    <row r="2610" spans="1:7" x14ac:dyDescent="0.2">
      <c r="A2610" s="54">
        <v>43397</v>
      </c>
      <c r="B2610" s="53">
        <v>35096</v>
      </c>
      <c r="C2610" s="52">
        <v>3.1632515383998583</v>
      </c>
      <c r="D2610" s="53">
        <v>3.78</v>
      </c>
      <c r="E2610" s="53">
        <v>0.37999999999999995</v>
      </c>
      <c r="F2610" s="53">
        <v>0.53</v>
      </c>
      <c r="G2610" s="54">
        <v>42766</v>
      </c>
    </row>
    <row r="2611" spans="1:7" x14ac:dyDescent="0.2">
      <c r="A2611" s="54">
        <v>43398</v>
      </c>
      <c r="B2611" s="53">
        <v>4404</v>
      </c>
      <c r="C2611" s="52">
        <v>2.9258248451057574</v>
      </c>
      <c r="D2611" s="53">
        <v>3.29</v>
      </c>
      <c r="E2611" s="53">
        <v>0.27999999999999997</v>
      </c>
      <c r="F2611" s="53">
        <v>0.41</v>
      </c>
      <c r="G2611" s="54">
        <v>42693</v>
      </c>
    </row>
    <row r="2612" spans="1:7" x14ac:dyDescent="0.2">
      <c r="A2612" s="54">
        <v>43398</v>
      </c>
      <c r="B2612" s="53">
        <v>3013</v>
      </c>
      <c r="C2612" s="52">
        <v>2.6913820757522751</v>
      </c>
      <c r="D2612" s="53">
        <v>3.42</v>
      </c>
      <c r="E2612" s="53">
        <v>0.25999999999999995</v>
      </c>
      <c r="F2612" s="53">
        <v>0.41</v>
      </c>
      <c r="G2612" s="54"/>
    </row>
    <row r="2613" spans="1:7" x14ac:dyDescent="0.2">
      <c r="A2613" s="54">
        <v>43398</v>
      </c>
      <c r="B2613" s="53">
        <v>1178</v>
      </c>
      <c r="C2613" s="52">
        <v>3.0743305119806683</v>
      </c>
      <c r="D2613" s="53">
        <v>3.64</v>
      </c>
      <c r="E2613" s="53">
        <v>0.31999999999999995</v>
      </c>
      <c r="F2613" s="53">
        <v>0.47</v>
      </c>
      <c r="G2613" s="54"/>
    </row>
    <row r="2614" spans="1:7" x14ac:dyDescent="0.2">
      <c r="A2614" s="54">
        <v>43398</v>
      </c>
      <c r="B2614" s="53">
        <v>9576223</v>
      </c>
      <c r="D2614" s="53">
        <v>4.34</v>
      </c>
      <c r="E2614" s="53"/>
      <c r="F2614" s="53">
        <v>0.4</v>
      </c>
      <c r="G2614" s="54"/>
    </row>
    <row r="2615" spans="1:7" x14ac:dyDescent="0.2">
      <c r="A2615" s="54">
        <v>43399</v>
      </c>
      <c r="B2615" s="53">
        <v>290</v>
      </c>
      <c r="C2615" s="52">
        <v>2.1880012667391573</v>
      </c>
      <c r="D2615" s="53">
        <v>3.37</v>
      </c>
      <c r="E2615" s="53">
        <v>0.51</v>
      </c>
      <c r="F2615" s="53">
        <v>0.66</v>
      </c>
      <c r="G2615" s="54">
        <v>42941</v>
      </c>
    </row>
    <row r="2616" spans="1:7" x14ac:dyDescent="0.2">
      <c r="A2616" s="54">
        <v>43399</v>
      </c>
      <c r="B2616" s="53">
        <v>4209176</v>
      </c>
      <c r="D2616" s="53">
        <v>3.8</v>
      </c>
      <c r="E2616" s="53"/>
      <c r="F2616" s="53">
        <v>0.35</v>
      </c>
      <c r="G2616" s="54"/>
    </row>
    <row r="2617" spans="1:7" x14ac:dyDescent="0.2">
      <c r="A2617" s="54">
        <v>43399</v>
      </c>
      <c r="B2617" s="53">
        <v>153343</v>
      </c>
      <c r="C2617" s="52">
        <v>3.136651694134089</v>
      </c>
      <c r="D2617" s="53">
        <v>4.13</v>
      </c>
      <c r="E2617" s="53">
        <v>0.52999999999999992</v>
      </c>
      <c r="F2617" s="53">
        <v>0.67</v>
      </c>
      <c r="G2617" s="54"/>
    </row>
    <row r="2618" spans="1:7" x14ac:dyDescent="0.2">
      <c r="A2618" s="54">
        <v>43399</v>
      </c>
      <c r="B2618" s="53">
        <v>78262</v>
      </c>
      <c r="C2618" s="52">
        <v>2.3266409731537823</v>
      </c>
      <c r="D2618" s="53">
        <v>3.41</v>
      </c>
      <c r="E2618" s="53">
        <v>0.5099999999999999</v>
      </c>
      <c r="F2618" s="53">
        <v>0.66</v>
      </c>
      <c r="G2618" s="54"/>
    </row>
    <row r="2619" spans="1:7" x14ac:dyDescent="0.2">
      <c r="A2619" s="54">
        <v>43399</v>
      </c>
      <c r="B2619" s="53">
        <v>3681462</v>
      </c>
      <c r="D2619" s="53">
        <v>3.88</v>
      </c>
      <c r="E2619" s="53"/>
      <c r="F2619" s="53">
        <v>0.35</v>
      </c>
      <c r="G2619" s="54"/>
    </row>
    <row r="2620" spans="1:7" x14ac:dyDescent="0.2">
      <c r="A2620" s="54">
        <v>43400</v>
      </c>
      <c r="B2620" s="53">
        <v>8078</v>
      </c>
      <c r="C2620" s="52">
        <v>2.5172773299771536</v>
      </c>
      <c r="D2620" s="53">
        <v>3.4</v>
      </c>
      <c r="E2620" s="53">
        <v>0.65999999999999992</v>
      </c>
      <c r="F2620" s="53">
        <v>0.81</v>
      </c>
      <c r="G2620" s="54"/>
    </row>
    <row r="2621" spans="1:7" x14ac:dyDescent="0.2">
      <c r="A2621" s="54">
        <v>43400</v>
      </c>
      <c r="B2621" s="53">
        <v>5904111</v>
      </c>
      <c r="C2621" s="52">
        <v>3.7484751371193696</v>
      </c>
      <c r="D2621" s="53">
        <v>4.3899999999999997</v>
      </c>
      <c r="E2621" s="53">
        <v>0.54999999999999993</v>
      </c>
      <c r="F2621" s="53">
        <v>0.69</v>
      </c>
      <c r="G2621" s="54">
        <v>42889</v>
      </c>
    </row>
    <row r="2622" spans="1:7" x14ac:dyDescent="0.2">
      <c r="A2622" s="54">
        <v>43400</v>
      </c>
      <c r="B2622" s="53">
        <v>85793</v>
      </c>
      <c r="C2622" s="52">
        <v>3.0096156439809989</v>
      </c>
      <c r="D2622" s="53">
        <v>3.54</v>
      </c>
      <c r="E2622" s="53">
        <v>0.6399999999999999</v>
      </c>
      <c r="F2622" s="53">
        <v>0.79</v>
      </c>
      <c r="G2622" s="54"/>
    </row>
    <row r="2623" spans="1:7" x14ac:dyDescent="0.2">
      <c r="A2623" s="54">
        <v>43400</v>
      </c>
      <c r="B2623" s="53">
        <v>8099</v>
      </c>
      <c r="C2623" s="52">
        <v>2.7474480901141822</v>
      </c>
      <c r="D2623" s="53">
        <v>3.81</v>
      </c>
      <c r="E2623" s="53">
        <v>0.53999999999999992</v>
      </c>
      <c r="F2623" s="53">
        <v>0.69</v>
      </c>
      <c r="G2623" s="54"/>
    </row>
    <row r="2624" spans="1:7" x14ac:dyDescent="0.2">
      <c r="A2624" s="54">
        <v>43400</v>
      </c>
      <c r="B2624" s="53">
        <v>2505786</v>
      </c>
      <c r="D2624" s="53">
        <v>3.56</v>
      </c>
      <c r="E2624" s="53"/>
      <c r="F2624" s="53">
        <v>0.25</v>
      </c>
      <c r="G2624" s="54"/>
    </row>
    <row r="2625" spans="1:7" x14ac:dyDescent="0.2">
      <c r="A2625" s="54">
        <v>43401</v>
      </c>
      <c r="B2625" s="53">
        <v>125809</v>
      </c>
      <c r="C2625" s="52">
        <v>3.1879623824430645</v>
      </c>
      <c r="D2625" s="53">
        <v>3.43</v>
      </c>
      <c r="E2625" s="53">
        <v>0.64999999999999991</v>
      </c>
      <c r="F2625" s="53">
        <v>0.79</v>
      </c>
      <c r="G2625" s="54"/>
    </row>
    <row r="2626" spans="1:7" x14ac:dyDescent="0.2">
      <c r="A2626" s="54">
        <v>43401</v>
      </c>
      <c r="B2626" s="53">
        <v>74854</v>
      </c>
      <c r="C2626" s="52">
        <v>2.3170703928816558</v>
      </c>
      <c r="D2626" s="53">
        <v>3.48</v>
      </c>
      <c r="E2626" s="53">
        <v>0.49</v>
      </c>
      <c r="F2626" s="53">
        <v>0.64</v>
      </c>
      <c r="G2626" s="54"/>
    </row>
    <row r="2627" spans="1:7" x14ac:dyDescent="0.2">
      <c r="A2627" s="54">
        <v>43402</v>
      </c>
      <c r="B2627" s="53">
        <v>9324566</v>
      </c>
      <c r="D2627" s="53">
        <v>3.86</v>
      </c>
      <c r="E2627" s="53"/>
      <c r="F2627" s="53">
        <v>0.35</v>
      </c>
      <c r="G2627" s="54"/>
    </row>
    <row r="2628" spans="1:7" x14ac:dyDescent="0.2">
      <c r="A2628" s="54">
        <v>43402</v>
      </c>
      <c r="B2628" s="53">
        <v>9576223</v>
      </c>
      <c r="C2628" s="52">
        <v>4.3288723423873607</v>
      </c>
      <c r="D2628" s="53">
        <v>4.58</v>
      </c>
      <c r="E2628" s="53">
        <v>0.4</v>
      </c>
      <c r="F2628" s="53">
        <v>0.53</v>
      </c>
      <c r="G2628" s="54">
        <v>43398</v>
      </c>
    </row>
    <row r="2629" spans="1:7" x14ac:dyDescent="0.2">
      <c r="A2629" s="54">
        <v>43402</v>
      </c>
      <c r="B2629" s="53">
        <v>5498156</v>
      </c>
      <c r="C2629" s="52">
        <v>2.7534375382238889</v>
      </c>
      <c r="D2629" s="53">
        <v>3.63</v>
      </c>
      <c r="E2629" s="53">
        <v>0.32999999999999996</v>
      </c>
      <c r="F2629" s="53">
        <v>0.46</v>
      </c>
      <c r="G2629" s="54"/>
    </row>
    <row r="2630" spans="1:7" x14ac:dyDescent="0.2">
      <c r="A2630" s="54">
        <v>43402</v>
      </c>
      <c r="B2630" s="53">
        <v>2486625</v>
      </c>
      <c r="C2630" s="52">
        <v>3.813899341182426</v>
      </c>
      <c r="D2630" s="53">
        <v>4.4000000000000004</v>
      </c>
      <c r="E2630" s="53">
        <v>0.42</v>
      </c>
      <c r="F2630" s="53">
        <v>0.56000000000000005</v>
      </c>
      <c r="G2630" s="54">
        <v>43026</v>
      </c>
    </row>
    <row r="2631" spans="1:7" x14ac:dyDescent="0.2">
      <c r="A2631" s="54">
        <v>43402</v>
      </c>
      <c r="B2631" s="53">
        <v>4686173</v>
      </c>
      <c r="C2631" s="52">
        <v>3.4409106602502231</v>
      </c>
      <c r="D2631" s="53">
        <v>3.84</v>
      </c>
      <c r="E2631" s="53">
        <v>0.53999999999999992</v>
      </c>
      <c r="F2631" s="53">
        <v>0.68</v>
      </c>
      <c r="G2631" s="54">
        <v>42865</v>
      </c>
    </row>
    <row r="2632" spans="1:7" x14ac:dyDescent="0.2">
      <c r="A2632" s="54">
        <v>43402</v>
      </c>
      <c r="B2632" s="53">
        <v>13541</v>
      </c>
      <c r="C2632" s="52">
        <v>3.1629344517654596</v>
      </c>
      <c r="D2632" s="53">
        <v>3.66</v>
      </c>
      <c r="E2632" s="53">
        <v>0.44999999999999996</v>
      </c>
      <c r="F2632" s="53">
        <v>0.57999999999999996</v>
      </c>
      <c r="G2632" s="54">
        <v>42760</v>
      </c>
    </row>
    <row r="2633" spans="1:7" x14ac:dyDescent="0.2">
      <c r="A2633" s="54">
        <v>43403</v>
      </c>
      <c r="B2633" s="53">
        <v>4720279</v>
      </c>
      <c r="C2633" s="52">
        <v>3.2235761697578105</v>
      </c>
      <c r="D2633" s="53">
        <v>3.95</v>
      </c>
      <c r="E2633" s="53">
        <v>0.64999999999999991</v>
      </c>
      <c r="F2633" s="53">
        <v>0.75</v>
      </c>
      <c r="G2633" s="54"/>
    </row>
    <row r="2634" spans="1:7" x14ac:dyDescent="0.2">
      <c r="A2634" s="54">
        <v>43403</v>
      </c>
      <c r="B2634" s="53">
        <v>145280</v>
      </c>
      <c r="C2634" s="52">
        <v>2.3521484236916659</v>
      </c>
      <c r="D2634" s="53">
        <v>3.35</v>
      </c>
      <c r="E2634" s="53">
        <v>0.51999999999999991</v>
      </c>
      <c r="F2634" s="53">
        <v>0.75</v>
      </c>
      <c r="G2634" s="54"/>
    </row>
    <row r="2635" spans="1:7" x14ac:dyDescent="0.2">
      <c r="A2635" s="54">
        <v>43403</v>
      </c>
      <c r="B2635" s="53">
        <v>3834324</v>
      </c>
      <c r="C2635" s="52">
        <v>3.4508141761571562</v>
      </c>
      <c r="D2635" s="53">
        <v>3.95</v>
      </c>
      <c r="E2635" s="53">
        <v>0.41</v>
      </c>
      <c r="F2635" s="53">
        <v>0.56000000000000005</v>
      </c>
      <c r="G2635" s="54">
        <v>42991</v>
      </c>
    </row>
    <row r="2636" spans="1:7" x14ac:dyDescent="0.2">
      <c r="A2636" s="54">
        <v>43403</v>
      </c>
      <c r="B2636" s="53">
        <v>8677</v>
      </c>
      <c r="C2636" s="52">
        <v>2.5102459870602085</v>
      </c>
      <c r="D2636" s="53">
        <v>3.3</v>
      </c>
      <c r="E2636" s="53">
        <v>0.44999999999999996</v>
      </c>
      <c r="F2636" s="53">
        <v>0.6</v>
      </c>
      <c r="G2636" s="54">
        <v>42691</v>
      </c>
    </row>
    <row r="2637" spans="1:7" x14ac:dyDescent="0.2">
      <c r="A2637" s="54">
        <v>43403</v>
      </c>
      <c r="B2637" s="53">
        <v>9235476</v>
      </c>
      <c r="D2637" s="53">
        <v>3.95</v>
      </c>
      <c r="E2637" s="53"/>
      <c r="F2637" s="53">
        <v>0.35</v>
      </c>
      <c r="G2637" s="54"/>
    </row>
    <row r="2638" spans="1:7" x14ac:dyDescent="0.2">
      <c r="A2638" s="54">
        <v>43403</v>
      </c>
      <c r="B2638" s="53">
        <v>136276</v>
      </c>
      <c r="C2638" s="52">
        <v>2.8296113322275622</v>
      </c>
      <c r="D2638" s="53">
        <v>3.42</v>
      </c>
      <c r="E2638" s="53">
        <v>0.62999999999999989</v>
      </c>
      <c r="F2638" s="53">
        <v>0.78</v>
      </c>
      <c r="G2638" s="54"/>
    </row>
    <row r="2639" spans="1:7" x14ac:dyDescent="0.2">
      <c r="A2639" s="54">
        <v>43404</v>
      </c>
      <c r="B2639" s="53">
        <v>8188260</v>
      </c>
      <c r="C2639" s="52">
        <v>3.8668880675255926</v>
      </c>
      <c r="D2639" s="53">
        <v>3.92</v>
      </c>
      <c r="E2639" s="53">
        <v>0.42999999999999994</v>
      </c>
      <c r="F2639" s="53">
        <v>0.56999999999999995</v>
      </c>
      <c r="G2639" s="54">
        <v>43032</v>
      </c>
    </row>
    <row r="2640" spans="1:7" x14ac:dyDescent="0.2">
      <c r="A2640" s="54">
        <v>43404</v>
      </c>
      <c r="B2640" s="53">
        <v>4597727</v>
      </c>
      <c r="C2640" s="52">
        <v>3.9090773819960627</v>
      </c>
      <c r="D2640" s="53">
        <v>4.03</v>
      </c>
      <c r="E2640" s="53">
        <v>0.38</v>
      </c>
      <c r="F2640" s="53">
        <v>0.52</v>
      </c>
      <c r="G2640" s="54">
        <v>43173</v>
      </c>
    </row>
    <row r="2641" spans="1:7" x14ac:dyDescent="0.2">
      <c r="A2641" s="54">
        <v>43404</v>
      </c>
      <c r="B2641" s="53">
        <v>9374048</v>
      </c>
      <c r="D2641" s="53">
        <v>3.53</v>
      </c>
      <c r="E2641" s="53"/>
      <c r="F2641" s="53">
        <v>0.35</v>
      </c>
      <c r="G2641" s="54"/>
    </row>
    <row r="2642" spans="1:7" x14ac:dyDescent="0.2">
      <c r="A2642" s="54">
        <v>43404</v>
      </c>
      <c r="B2642" s="53">
        <v>3869231</v>
      </c>
      <c r="C2642" s="52">
        <v>2.6746849201381928</v>
      </c>
      <c r="D2642" s="53">
        <v>3.94</v>
      </c>
      <c r="E2642" s="53">
        <v>0.31999999999999995</v>
      </c>
      <c r="F2642" s="53">
        <v>0.47</v>
      </c>
      <c r="G2642" s="54"/>
    </row>
    <row r="2643" spans="1:7" x14ac:dyDescent="0.2">
      <c r="A2643" s="54">
        <v>43404</v>
      </c>
      <c r="B2643" s="53">
        <v>7351949</v>
      </c>
      <c r="D2643" s="53">
        <v>3.62</v>
      </c>
      <c r="E2643" s="53"/>
      <c r="F2643" s="53">
        <v>0.35</v>
      </c>
      <c r="G2643" s="54"/>
    </row>
    <row r="2644" spans="1:7" x14ac:dyDescent="0.2">
      <c r="A2644" s="54">
        <v>43405</v>
      </c>
      <c r="B2644" s="53">
        <v>134680</v>
      </c>
      <c r="C2644" s="52">
        <v>3.2920011506738569</v>
      </c>
      <c r="D2644" s="53">
        <v>3.92</v>
      </c>
      <c r="E2644" s="53">
        <v>0.59999999999999987</v>
      </c>
      <c r="F2644" s="53">
        <v>0.76</v>
      </c>
      <c r="G2644" s="54"/>
    </row>
    <row r="2645" spans="1:7" x14ac:dyDescent="0.2">
      <c r="A2645" s="54">
        <v>43405</v>
      </c>
      <c r="B2645" s="53">
        <v>3594022</v>
      </c>
      <c r="D2645" s="53">
        <v>3.5</v>
      </c>
      <c r="E2645" s="53"/>
      <c r="F2645" s="53">
        <v>0.33</v>
      </c>
      <c r="G2645" s="54"/>
    </row>
    <row r="2646" spans="1:7" x14ac:dyDescent="0.2">
      <c r="A2646" s="54">
        <v>43405</v>
      </c>
      <c r="B2646" s="53">
        <v>118151</v>
      </c>
      <c r="C2646" s="52">
        <v>3.1942665834880963</v>
      </c>
      <c r="D2646" s="53">
        <v>4.09</v>
      </c>
      <c r="E2646" s="53">
        <v>0.62999999999999989</v>
      </c>
      <c r="F2646" s="53">
        <v>0.78</v>
      </c>
      <c r="G2646" s="54"/>
    </row>
    <row r="2647" spans="1:7" x14ac:dyDescent="0.2">
      <c r="A2647" s="54">
        <v>43406</v>
      </c>
      <c r="B2647" s="53">
        <v>622</v>
      </c>
      <c r="C2647" s="52">
        <v>3.1790060686903661</v>
      </c>
      <c r="D2647" s="53">
        <v>3.89</v>
      </c>
      <c r="E2647" s="53">
        <v>0.67999999999999994</v>
      </c>
      <c r="F2647" s="53">
        <v>0.83</v>
      </c>
      <c r="G2647" s="54"/>
    </row>
    <row r="2648" spans="1:7" x14ac:dyDescent="0.2">
      <c r="A2648" s="54">
        <v>43406</v>
      </c>
      <c r="B2648" s="53">
        <v>410331</v>
      </c>
      <c r="C2648" s="52">
        <v>2.7770242396303826</v>
      </c>
      <c r="D2648" s="53">
        <v>3.58</v>
      </c>
      <c r="E2648" s="53">
        <v>0.32999999999999996</v>
      </c>
      <c r="F2648" s="53">
        <v>0.57999999999999996</v>
      </c>
      <c r="G2648" s="54"/>
    </row>
    <row r="2649" spans="1:7" x14ac:dyDescent="0.2">
      <c r="A2649" s="54">
        <v>43406</v>
      </c>
      <c r="B2649" s="53">
        <v>17280</v>
      </c>
      <c r="D2649" s="53">
        <v>3.97</v>
      </c>
      <c r="E2649" s="53"/>
      <c r="F2649" s="53">
        <v>0.35</v>
      </c>
      <c r="G2649" s="54"/>
    </row>
    <row r="2650" spans="1:7" x14ac:dyDescent="0.2">
      <c r="A2650" s="54">
        <v>43406</v>
      </c>
      <c r="B2650" s="53">
        <v>7101065</v>
      </c>
      <c r="C2650" s="52">
        <v>2.8570885493741263</v>
      </c>
      <c r="D2650" s="53">
        <v>3.54</v>
      </c>
      <c r="E2650" s="53">
        <v>0.28999999999999998</v>
      </c>
      <c r="F2650" s="53">
        <v>0.44</v>
      </c>
      <c r="G2650" s="54"/>
    </row>
    <row r="2651" spans="1:7" x14ac:dyDescent="0.2">
      <c r="A2651" s="54">
        <v>43406</v>
      </c>
      <c r="B2651" s="53">
        <v>88644</v>
      </c>
      <c r="C2651" s="52">
        <v>2.8806318004246143</v>
      </c>
      <c r="D2651" s="53">
        <v>3.42</v>
      </c>
      <c r="E2651" s="53">
        <v>0.53</v>
      </c>
      <c r="F2651" s="53">
        <v>0.67</v>
      </c>
      <c r="G2651" s="54">
        <v>42801</v>
      </c>
    </row>
    <row r="2652" spans="1:7" x14ac:dyDescent="0.2">
      <c r="A2652" s="54">
        <v>43406</v>
      </c>
      <c r="B2652" s="53">
        <v>7729796</v>
      </c>
      <c r="D2652" s="53">
        <v>3.55</v>
      </c>
      <c r="E2652" s="53"/>
      <c r="F2652" s="53">
        <v>0.35</v>
      </c>
      <c r="G2652" s="54"/>
    </row>
    <row r="2653" spans="1:7" x14ac:dyDescent="0.2">
      <c r="A2653" s="54">
        <v>43406</v>
      </c>
      <c r="B2653" s="53">
        <v>4444542</v>
      </c>
      <c r="C2653" s="52">
        <v>3.7767126582259474</v>
      </c>
      <c r="D2653" s="53">
        <v>4.2</v>
      </c>
      <c r="E2653" s="53">
        <v>0.51999999999999991</v>
      </c>
      <c r="F2653" s="53">
        <v>0.62</v>
      </c>
      <c r="G2653" s="54">
        <v>43006</v>
      </c>
    </row>
    <row r="2654" spans="1:7" x14ac:dyDescent="0.2">
      <c r="A2654" s="54">
        <v>43407</v>
      </c>
      <c r="B2654" s="53">
        <v>37285</v>
      </c>
      <c r="C2654" s="52">
        <v>3.396835247919181</v>
      </c>
      <c r="D2654" s="53">
        <v>4.0599999999999996</v>
      </c>
      <c r="E2654" s="53">
        <v>0.52999999999999992</v>
      </c>
      <c r="F2654" s="53">
        <v>0.68</v>
      </c>
      <c r="G2654" s="54"/>
    </row>
    <row r="2655" spans="1:7" x14ac:dyDescent="0.2">
      <c r="A2655" s="54">
        <v>43407</v>
      </c>
      <c r="B2655" s="53">
        <v>9054683</v>
      </c>
      <c r="D2655" s="53">
        <v>4</v>
      </c>
      <c r="E2655" s="53"/>
      <c r="F2655" s="53">
        <v>0.35</v>
      </c>
      <c r="G2655" s="54"/>
    </row>
    <row r="2656" spans="1:7" x14ac:dyDescent="0.2">
      <c r="A2656" s="54">
        <v>43407</v>
      </c>
      <c r="B2656" s="53">
        <v>37915</v>
      </c>
      <c r="C2656" s="52">
        <v>2.8819077075615893</v>
      </c>
      <c r="D2656" s="53">
        <v>3.5</v>
      </c>
      <c r="E2656" s="53">
        <v>0.27999999999999997</v>
      </c>
      <c r="F2656" s="53">
        <v>0.41</v>
      </c>
      <c r="G2656" s="54"/>
    </row>
    <row r="2657" spans="1:7" x14ac:dyDescent="0.2">
      <c r="A2657" s="54">
        <v>43407</v>
      </c>
      <c r="B2657" s="53">
        <v>239372</v>
      </c>
      <c r="C2657" s="52">
        <v>2.5124778392155842</v>
      </c>
      <c r="D2657" s="53">
        <v>2.6</v>
      </c>
      <c r="E2657" s="53">
        <v>0.55999999999999994</v>
      </c>
      <c r="F2657" s="53">
        <v>0.66</v>
      </c>
      <c r="G2657" s="54"/>
    </row>
    <row r="2658" spans="1:7" x14ac:dyDescent="0.2">
      <c r="A2658" s="54">
        <v>43408</v>
      </c>
      <c r="B2658" s="53">
        <v>21295</v>
      </c>
      <c r="C2658" s="52">
        <v>2.9243569730150565</v>
      </c>
      <c r="D2658" s="53">
        <v>3.65</v>
      </c>
      <c r="E2658" s="53">
        <v>0.64999999999999991</v>
      </c>
      <c r="F2658" s="53">
        <v>0.8</v>
      </c>
      <c r="G2658" s="54"/>
    </row>
    <row r="2659" spans="1:7" x14ac:dyDescent="0.2">
      <c r="A2659" s="54">
        <v>43408</v>
      </c>
      <c r="B2659" s="53">
        <v>7332669</v>
      </c>
      <c r="D2659" s="53">
        <v>3.54</v>
      </c>
      <c r="E2659" s="53"/>
      <c r="F2659" s="53">
        <v>0.35</v>
      </c>
      <c r="G2659" s="54"/>
    </row>
    <row r="2660" spans="1:7" x14ac:dyDescent="0.2">
      <c r="A2660" s="54">
        <v>43408</v>
      </c>
      <c r="B2660" s="53">
        <v>2584</v>
      </c>
      <c r="C2660" s="52">
        <v>2.5814669626702433</v>
      </c>
      <c r="D2660" s="53">
        <v>3.52</v>
      </c>
      <c r="E2660" s="53">
        <v>0.64999999999999991</v>
      </c>
      <c r="F2660" s="53">
        <v>0.8</v>
      </c>
      <c r="G2660" s="54"/>
    </row>
    <row r="2661" spans="1:7" x14ac:dyDescent="0.2">
      <c r="A2661" s="54">
        <v>43408</v>
      </c>
      <c r="B2661" s="53">
        <v>4675273</v>
      </c>
      <c r="C2661" s="52">
        <v>2.3016061237707737</v>
      </c>
      <c r="D2661" s="53">
        <v>3</v>
      </c>
      <c r="E2661" s="53">
        <v>0.69</v>
      </c>
      <c r="F2661" s="53">
        <v>0.83</v>
      </c>
      <c r="G2661" s="54"/>
    </row>
    <row r="2662" spans="1:7" x14ac:dyDescent="0.2">
      <c r="A2662" s="54">
        <v>43408</v>
      </c>
      <c r="B2662" s="53">
        <v>9409875</v>
      </c>
      <c r="D2662" s="53">
        <v>3.14</v>
      </c>
      <c r="E2662" s="53"/>
      <c r="F2662" s="53">
        <v>0.35</v>
      </c>
      <c r="G2662" s="54"/>
    </row>
    <row r="2663" spans="1:7" x14ac:dyDescent="0.2">
      <c r="A2663" s="54">
        <v>43408</v>
      </c>
      <c r="B2663" s="53">
        <v>1774</v>
      </c>
      <c r="C2663" s="52">
        <v>3.7174327632592439</v>
      </c>
      <c r="D2663" s="53">
        <v>4.0999999999999996</v>
      </c>
      <c r="E2663" s="53">
        <v>0.74999999999999989</v>
      </c>
      <c r="F2663" s="53">
        <v>0.9</v>
      </c>
      <c r="G2663" s="54"/>
    </row>
    <row r="2664" spans="1:7" x14ac:dyDescent="0.2">
      <c r="A2664" s="54">
        <v>43408</v>
      </c>
      <c r="B2664" s="53">
        <v>8061504</v>
      </c>
      <c r="C2664" s="52">
        <v>3.5548596399735177</v>
      </c>
      <c r="D2664" s="53">
        <v>3.8</v>
      </c>
      <c r="E2664" s="53">
        <v>0.44</v>
      </c>
      <c r="F2664" s="53">
        <v>0.57999999999999996</v>
      </c>
      <c r="G2664" s="54">
        <v>43118</v>
      </c>
    </row>
    <row r="2665" spans="1:7" x14ac:dyDescent="0.2">
      <c r="A2665" s="54">
        <v>43408</v>
      </c>
      <c r="B2665" s="53">
        <v>1112</v>
      </c>
      <c r="C2665" s="52">
        <v>2.6306131021001073</v>
      </c>
      <c r="D2665" s="53">
        <v>3.82</v>
      </c>
      <c r="E2665" s="53">
        <v>0.36</v>
      </c>
      <c r="F2665" s="53">
        <v>0.51</v>
      </c>
      <c r="G2665" s="54"/>
    </row>
    <row r="2666" spans="1:7" x14ac:dyDescent="0.2">
      <c r="A2666" s="54">
        <v>43408</v>
      </c>
      <c r="B2666" s="53">
        <v>9637069</v>
      </c>
      <c r="D2666" s="53">
        <v>3.45</v>
      </c>
      <c r="E2666" s="53"/>
      <c r="F2666" s="53">
        <v>0.35</v>
      </c>
      <c r="G2666" s="54"/>
    </row>
    <row r="2667" spans="1:7" x14ac:dyDescent="0.2">
      <c r="A2667" s="54">
        <v>43409</v>
      </c>
      <c r="B2667" s="53">
        <v>32800</v>
      </c>
      <c r="C2667" s="52">
        <v>2.8535196657753565</v>
      </c>
      <c r="D2667" s="53">
        <v>3.33</v>
      </c>
      <c r="E2667" s="53">
        <v>0.59999999999999987</v>
      </c>
      <c r="F2667" s="53">
        <v>0.74</v>
      </c>
      <c r="G2667" s="54"/>
    </row>
    <row r="2668" spans="1:7" x14ac:dyDescent="0.2">
      <c r="A2668" s="54">
        <v>43409</v>
      </c>
      <c r="B2668" s="53">
        <v>310871</v>
      </c>
      <c r="D2668" s="53">
        <v>4</v>
      </c>
      <c r="E2668" s="53"/>
      <c r="F2668" s="53">
        <v>0.35</v>
      </c>
      <c r="G2668" s="54"/>
    </row>
    <row r="2669" spans="1:7" x14ac:dyDescent="0.2">
      <c r="A2669" s="54">
        <v>43409</v>
      </c>
      <c r="B2669" s="53">
        <v>1435</v>
      </c>
      <c r="C2669" s="52">
        <v>3.1624570253018569</v>
      </c>
      <c r="D2669" s="53">
        <v>4.03</v>
      </c>
      <c r="E2669" s="53">
        <v>0.47</v>
      </c>
      <c r="F2669" s="53">
        <v>0.62</v>
      </c>
      <c r="G2669" s="54">
        <v>42696</v>
      </c>
    </row>
    <row r="2670" spans="1:7" x14ac:dyDescent="0.2">
      <c r="A2670" s="54">
        <v>43409</v>
      </c>
      <c r="B2670" s="53">
        <v>9539024</v>
      </c>
      <c r="D2670" s="53">
        <v>3.5</v>
      </c>
      <c r="E2670" s="53"/>
      <c r="F2670" s="53">
        <v>0.35</v>
      </c>
      <c r="G2670" s="54"/>
    </row>
    <row r="2671" spans="1:7" x14ac:dyDescent="0.2">
      <c r="A2671" s="54">
        <v>43409</v>
      </c>
      <c r="B2671" s="53">
        <v>440129</v>
      </c>
      <c r="C2671" s="52">
        <v>2.3138317795703682</v>
      </c>
      <c r="D2671" s="53">
        <v>2.5499999999999998</v>
      </c>
      <c r="E2671" s="53">
        <v>0.5099999999999999</v>
      </c>
      <c r="F2671" s="53">
        <v>0.66</v>
      </c>
      <c r="G2671" s="54"/>
    </row>
    <row r="2672" spans="1:7" x14ac:dyDescent="0.2">
      <c r="A2672" s="54">
        <v>43409</v>
      </c>
      <c r="B2672" s="53">
        <v>8580874</v>
      </c>
      <c r="C2672" s="52">
        <v>3.0548244022250608</v>
      </c>
      <c r="D2672" s="53">
        <v>3.57</v>
      </c>
      <c r="E2672" s="53">
        <v>0.3</v>
      </c>
      <c r="F2672" s="53">
        <v>0.45</v>
      </c>
      <c r="G2672" s="54">
        <v>43085</v>
      </c>
    </row>
    <row r="2673" spans="1:7" x14ac:dyDescent="0.2">
      <c r="A2673" s="54">
        <v>43409</v>
      </c>
      <c r="B2673" s="53">
        <v>46069</v>
      </c>
      <c r="C2673" s="52">
        <v>3.1976860974950791</v>
      </c>
      <c r="D2673" s="53">
        <v>4.32</v>
      </c>
      <c r="E2673" s="53">
        <v>0.44999999999999996</v>
      </c>
      <c r="F2673" s="53">
        <v>0.6</v>
      </c>
      <c r="G2673" s="54"/>
    </row>
    <row r="2674" spans="1:7" x14ac:dyDescent="0.2">
      <c r="A2674" s="54">
        <v>43410</v>
      </c>
      <c r="B2674" s="53">
        <v>6847528</v>
      </c>
      <c r="C2674" s="52">
        <v>3.2301003108963116</v>
      </c>
      <c r="D2674" s="53">
        <v>3.85</v>
      </c>
      <c r="E2674" s="53">
        <v>0.51</v>
      </c>
      <c r="F2674" s="53">
        <v>0.66</v>
      </c>
      <c r="G2674" s="54">
        <v>42724</v>
      </c>
    </row>
    <row r="2675" spans="1:7" x14ac:dyDescent="0.2">
      <c r="A2675" s="54">
        <v>43411</v>
      </c>
      <c r="B2675" s="53">
        <v>355039</v>
      </c>
      <c r="C2675" s="52">
        <v>2.3302867405267715</v>
      </c>
      <c r="D2675" s="53">
        <v>3.5</v>
      </c>
      <c r="E2675" s="53">
        <v>0.5099999999999999</v>
      </c>
      <c r="F2675" s="53">
        <v>0.63</v>
      </c>
      <c r="G2675" s="54"/>
    </row>
    <row r="2676" spans="1:7" x14ac:dyDescent="0.2">
      <c r="A2676" s="54">
        <v>43411</v>
      </c>
      <c r="B2676" s="53">
        <v>4203</v>
      </c>
      <c r="C2676" s="52">
        <v>3.5942375038128009</v>
      </c>
      <c r="D2676" s="53">
        <v>3.79</v>
      </c>
      <c r="E2676" s="53">
        <v>0.43</v>
      </c>
      <c r="F2676" s="53">
        <v>0.56999999999999995</v>
      </c>
      <c r="G2676" s="54">
        <v>42834</v>
      </c>
    </row>
    <row r="2677" spans="1:7" x14ac:dyDescent="0.2">
      <c r="A2677" s="54">
        <v>43411</v>
      </c>
      <c r="B2677" s="53">
        <v>9659622</v>
      </c>
      <c r="D2677" s="53">
        <v>3.96</v>
      </c>
      <c r="E2677" s="53"/>
      <c r="F2677" s="53">
        <v>0.35</v>
      </c>
      <c r="G2677" s="54"/>
    </row>
    <row r="2678" spans="1:7" x14ac:dyDescent="0.2">
      <c r="A2678" s="54">
        <v>43411</v>
      </c>
      <c r="B2678" s="53">
        <v>17270</v>
      </c>
      <c r="C2678" s="52">
        <v>2.4173038002917644</v>
      </c>
      <c r="D2678" s="53">
        <v>3.6</v>
      </c>
      <c r="E2678" s="53">
        <v>0.6399999999999999</v>
      </c>
      <c r="F2678" s="53">
        <v>0.78</v>
      </c>
      <c r="G2678" s="54"/>
    </row>
    <row r="2679" spans="1:7" x14ac:dyDescent="0.2">
      <c r="A2679" s="54">
        <v>43412</v>
      </c>
      <c r="B2679" s="53">
        <v>2345345</v>
      </c>
      <c r="D2679" s="53">
        <v>3.54</v>
      </c>
      <c r="E2679" s="53"/>
      <c r="F2679" s="53">
        <v>0.34</v>
      </c>
      <c r="G2679" s="54"/>
    </row>
    <row r="2680" spans="1:7" x14ac:dyDescent="0.2">
      <c r="A2680" s="54">
        <v>43412</v>
      </c>
      <c r="B2680" s="53">
        <v>1754050</v>
      </c>
      <c r="C2680" s="52">
        <v>4.0108165988153237</v>
      </c>
      <c r="D2680" s="53">
        <v>4.05</v>
      </c>
      <c r="E2680" s="53">
        <v>0.64999999999999991</v>
      </c>
      <c r="F2680" s="53">
        <v>0.79</v>
      </c>
      <c r="G2680" s="54">
        <v>43057</v>
      </c>
    </row>
    <row r="2681" spans="1:7" x14ac:dyDescent="0.2">
      <c r="A2681" s="54">
        <v>43412</v>
      </c>
      <c r="B2681" s="53">
        <v>9486927</v>
      </c>
      <c r="D2681" s="53">
        <v>3.56</v>
      </c>
      <c r="E2681" s="53"/>
      <c r="F2681" s="53">
        <v>0.35</v>
      </c>
      <c r="G2681" s="54"/>
    </row>
    <row r="2682" spans="1:7" x14ac:dyDescent="0.2">
      <c r="A2682" s="54">
        <v>43412</v>
      </c>
      <c r="B2682" s="53">
        <v>9656</v>
      </c>
      <c r="C2682" s="52">
        <v>2.7725480227512702</v>
      </c>
      <c r="D2682" s="53">
        <v>3.47</v>
      </c>
      <c r="E2682" s="53">
        <v>0.5099999999999999</v>
      </c>
      <c r="F2682" s="53">
        <v>0.66</v>
      </c>
      <c r="G2682" s="54"/>
    </row>
    <row r="2683" spans="1:7" x14ac:dyDescent="0.2">
      <c r="A2683" s="54">
        <v>43412</v>
      </c>
      <c r="B2683" s="53">
        <v>883005</v>
      </c>
      <c r="C2683" s="52">
        <v>2.8940937147223078</v>
      </c>
      <c r="D2683" s="53">
        <v>3.87</v>
      </c>
      <c r="E2683" s="53">
        <v>0.53999999999999992</v>
      </c>
      <c r="F2683" s="53">
        <v>0.69</v>
      </c>
      <c r="G2683" s="54"/>
    </row>
    <row r="2684" spans="1:7" x14ac:dyDescent="0.2">
      <c r="A2684" s="54">
        <v>43413</v>
      </c>
      <c r="B2684" s="53">
        <v>4875473</v>
      </c>
      <c r="C2684" s="52">
        <v>3.7960574554735276</v>
      </c>
      <c r="D2684" s="53">
        <v>4.45</v>
      </c>
      <c r="E2684" s="53">
        <v>0.56999999999999995</v>
      </c>
      <c r="F2684" s="53">
        <v>0.77</v>
      </c>
      <c r="G2684" s="54">
        <v>43151</v>
      </c>
    </row>
    <row r="2685" spans="1:7" x14ac:dyDescent="0.2">
      <c r="A2685" s="54">
        <v>43413</v>
      </c>
      <c r="B2685" s="53">
        <v>9517460</v>
      </c>
      <c r="D2685" s="53">
        <v>3.65</v>
      </c>
      <c r="E2685" s="53"/>
      <c r="F2685" s="53">
        <v>0.35</v>
      </c>
      <c r="G2685" s="54"/>
    </row>
    <row r="2686" spans="1:7" x14ac:dyDescent="0.2">
      <c r="A2686" s="54">
        <v>43413</v>
      </c>
      <c r="B2686" s="53">
        <v>17021</v>
      </c>
      <c r="C2686" s="52">
        <v>2.7526419074660038</v>
      </c>
      <c r="D2686" s="53">
        <v>3.65</v>
      </c>
      <c r="E2686" s="53">
        <v>0.52999999999999992</v>
      </c>
      <c r="F2686" s="53">
        <v>0.66</v>
      </c>
      <c r="G2686" s="54"/>
    </row>
    <row r="2687" spans="1:7" x14ac:dyDescent="0.2">
      <c r="A2687" s="54">
        <v>43414</v>
      </c>
      <c r="B2687" s="53">
        <v>5082240</v>
      </c>
      <c r="C2687" s="52">
        <v>3.6667291605726624</v>
      </c>
      <c r="D2687" s="53">
        <v>4.4400000000000004</v>
      </c>
      <c r="E2687" s="53">
        <v>0.6399999999999999</v>
      </c>
      <c r="F2687" s="53">
        <v>0.8</v>
      </c>
      <c r="G2687" s="54">
        <v>43109</v>
      </c>
    </row>
    <row r="2688" spans="1:7" x14ac:dyDescent="0.2">
      <c r="A2688" s="54">
        <v>43414</v>
      </c>
      <c r="B2688" s="53">
        <v>8901033</v>
      </c>
      <c r="D2688" s="53">
        <v>3.5</v>
      </c>
      <c r="E2688" s="53"/>
      <c r="F2688" s="53">
        <v>0.25</v>
      </c>
      <c r="G2688" s="54"/>
    </row>
    <row r="2689" spans="1:7" x14ac:dyDescent="0.2">
      <c r="A2689" s="54">
        <v>43414</v>
      </c>
      <c r="B2689" s="53">
        <v>41634</v>
      </c>
      <c r="C2689" s="52">
        <v>2.792476050580595</v>
      </c>
      <c r="D2689" s="53">
        <v>3.34</v>
      </c>
      <c r="E2689" s="53">
        <v>0.27999999999999997</v>
      </c>
      <c r="F2689" s="53">
        <v>0.43</v>
      </c>
      <c r="G2689" s="54"/>
    </row>
    <row r="2690" spans="1:7" x14ac:dyDescent="0.2">
      <c r="A2690" s="54">
        <v>43415</v>
      </c>
      <c r="B2690" s="53">
        <v>9541350</v>
      </c>
      <c r="D2690" s="53">
        <v>3.6</v>
      </c>
      <c r="E2690" s="53"/>
      <c r="F2690" s="53">
        <v>0.34</v>
      </c>
      <c r="G2690" s="54"/>
    </row>
    <row r="2691" spans="1:7" x14ac:dyDescent="0.2">
      <c r="A2691" s="54">
        <v>43415</v>
      </c>
      <c r="B2691" s="53">
        <v>1193520</v>
      </c>
      <c r="C2691" s="52">
        <v>2.3382634628224519</v>
      </c>
      <c r="D2691" s="53">
        <v>3.83</v>
      </c>
      <c r="E2691" s="53">
        <v>0.51999999999999991</v>
      </c>
      <c r="F2691" s="53">
        <v>0.63</v>
      </c>
      <c r="G2691" s="54"/>
    </row>
    <row r="2692" spans="1:7" x14ac:dyDescent="0.2">
      <c r="A2692" s="54">
        <v>43415</v>
      </c>
      <c r="B2692" s="53">
        <v>9295281</v>
      </c>
      <c r="D2692" s="53">
        <v>3.22</v>
      </c>
      <c r="E2692" s="53"/>
      <c r="F2692" s="53">
        <v>0.25</v>
      </c>
      <c r="G2692" s="54"/>
    </row>
    <row r="2693" spans="1:7" x14ac:dyDescent="0.2">
      <c r="A2693" s="54">
        <v>43415</v>
      </c>
      <c r="B2693" s="53">
        <v>491150</v>
      </c>
      <c r="C2693" s="52">
        <v>2.5571388379367335</v>
      </c>
      <c r="D2693" s="53">
        <v>3.41</v>
      </c>
      <c r="E2693" s="53">
        <v>0.59999999999999987</v>
      </c>
      <c r="F2693" s="53">
        <v>0.73</v>
      </c>
      <c r="G2693" s="54"/>
    </row>
    <row r="2694" spans="1:7" x14ac:dyDescent="0.2">
      <c r="A2694" s="54">
        <v>43415</v>
      </c>
      <c r="B2694" s="53">
        <v>9045200</v>
      </c>
      <c r="D2694" s="53">
        <v>4.7</v>
      </c>
      <c r="E2694" s="53"/>
      <c r="F2694" s="53">
        <v>0.37</v>
      </c>
      <c r="G2694" s="54"/>
    </row>
    <row r="2695" spans="1:7" x14ac:dyDescent="0.2">
      <c r="A2695" s="54">
        <v>43415</v>
      </c>
      <c r="B2695" s="53">
        <v>308550</v>
      </c>
      <c r="C2695" s="52">
        <v>2.4900125197027636</v>
      </c>
      <c r="D2695" s="53">
        <v>3.28</v>
      </c>
      <c r="E2695" s="53">
        <v>0.61999999999999988</v>
      </c>
      <c r="F2695" s="53">
        <v>0.77</v>
      </c>
      <c r="G2695" s="54"/>
    </row>
    <row r="2696" spans="1:7" x14ac:dyDescent="0.2">
      <c r="A2696" s="54">
        <v>43416</v>
      </c>
      <c r="B2696" s="53">
        <v>5951715</v>
      </c>
      <c r="C2696" s="52">
        <v>3.8622164701827915</v>
      </c>
      <c r="D2696" s="53">
        <v>4.3899999999999997</v>
      </c>
      <c r="E2696" s="53">
        <v>0.39</v>
      </c>
      <c r="F2696" s="53">
        <v>0.5</v>
      </c>
      <c r="G2696" s="54">
        <v>43190</v>
      </c>
    </row>
    <row r="2697" spans="1:7" x14ac:dyDescent="0.2">
      <c r="A2697" s="54">
        <v>43416</v>
      </c>
      <c r="B2697" s="53">
        <v>565</v>
      </c>
      <c r="C2697" s="52">
        <v>3.2142271669285449</v>
      </c>
      <c r="D2697" s="53">
        <v>3.69</v>
      </c>
      <c r="E2697" s="53">
        <v>0.59999999999999987</v>
      </c>
      <c r="F2697" s="53">
        <v>0.75</v>
      </c>
      <c r="G2697" s="54"/>
    </row>
    <row r="2698" spans="1:7" x14ac:dyDescent="0.2">
      <c r="A2698" s="54">
        <v>43416</v>
      </c>
      <c r="B2698" s="53">
        <v>1072581</v>
      </c>
      <c r="D2698" s="53">
        <v>3.81</v>
      </c>
      <c r="E2698" s="53"/>
      <c r="F2698" s="53">
        <v>0.35</v>
      </c>
      <c r="G2698" s="54"/>
    </row>
    <row r="2699" spans="1:7" x14ac:dyDescent="0.2">
      <c r="A2699" s="54">
        <v>43416</v>
      </c>
      <c r="B2699" s="53">
        <v>4393831</v>
      </c>
      <c r="C2699" s="52">
        <v>3.4698498454061757</v>
      </c>
      <c r="D2699" s="53">
        <v>3.76</v>
      </c>
      <c r="E2699" s="53">
        <v>0.52999999999999992</v>
      </c>
      <c r="F2699" s="53">
        <v>0.67</v>
      </c>
      <c r="G2699" s="54"/>
    </row>
    <row r="2700" spans="1:7" x14ac:dyDescent="0.2">
      <c r="A2700" s="54">
        <v>43416</v>
      </c>
      <c r="B2700" s="53">
        <v>8710151</v>
      </c>
      <c r="D2700" s="53">
        <v>2.72</v>
      </c>
      <c r="E2700" s="53"/>
      <c r="F2700" s="53">
        <v>0.25</v>
      </c>
      <c r="G2700" s="54"/>
    </row>
    <row r="2701" spans="1:7" x14ac:dyDescent="0.2">
      <c r="A2701" s="54">
        <v>43416</v>
      </c>
      <c r="B2701" s="53">
        <v>2320</v>
      </c>
      <c r="C2701" s="52">
        <v>2.410325690461224</v>
      </c>
      <c r="D2701" s="53">
        <v>3.5</v>
      </c>
      <c r="E2701" s="53">
        <v>0.28999999999999992</v>
      </c>
      <c r="F2701" s="53">
        <v>0.44</v>
      </c>
      <c r="G2701" s="54"/>
    </row>
    <row r="2702" spans="1:7" x14ac:dyDescent="0.2">
      <c r="A2702" s="54">
        <v>43416</v>
      </c>
      <c r="B2702" s="53">
        <v>1022184</v>
      </c>
      <c r="C2702" s="52">
        <v>3.1917169876146834</v>
      </c>
      <c r="D2702" s="53">
        <v>3.95</v>
      </c>
      <c r="E2702" s="53">
        <v>0.6399999999999999</v>
      </c>
      <c r="F2702" s="53">
        <v>0.81</v>
      </c>
      <c r="G2702" s="54"/>
    </row>
    <row r="2703" spans="1:7" x14ac:dyDescent="0.2">
      <c r="A2703" s="54">
        <v>43417</v>
      </c>
      <c r="B2703" s="53">
        <v>9430905</v>
      </c>
      <c r="D2703" s="53">
        <v>3.4</v>
      </c>
      <c r="E2703" s="53"/>
      <c r="F2703" s="53">
        <v>0.3</v>
      </c>
      <c r="G2703" s="54"/>
    </row>
    <row r="2704" spans="1:7" x14ac:dyDescent="0.2">
      <c r="A2704" s="54">
        <v>43417</v>
      </c>
      <c r="B2704" s="53">
        <v>19</v>
      </c>
      <c r="C2704" s="52">
        <v>2.7608779263268017</v>
      </c>
      <c r="D2704" s="53">
        <v>3.88</v>
      </c>
      <c r="E2704" s="53">
        <v>0.48999999999999988</v>
      </c>
      <c r="F2704" s="53">
        <v>0.63</v>
      </c>
      <c r="G2704" s="54"/>
    </row>
    <row r="2705" spans="1:7" x14ac:dyDescent="0.2">
      <c r="A2705" s="54">
        <v>43417</v>
      </c>
      <c r="B2705" s="53">
        <v>9186703</v>
      </c>
      <c r="D2705" s="53">
        <v>3.2</v>
      </c>
      <c r="E2705" s="53"/>
      <c r="F2705" s="53">
        <v>0.25</v>
      </c>
      <c r="G2705" s="54"/>
    </row>
    <row r="2706" spans="1:7" x14ac:dyDescent="0.2">
      <c r="A2706" s="54">
        <v>43417</v>
      </c>
      <c r="B2706" s="53">
        <v>8293596</v>
      </c>
      <c r="C2706" s="52">
        <v>3.6338894841108784</v>
      </c>
      <c r="D2706" s="53">
        <v>4.08</v>
      </c>
      <c r="E2706" s="53">
        <v>0.44999999999999996</v>
      </c>
      <c r="F2706" s="53">
        <v>0.59</v>
      </c>
      <c r="G2706" s="54">
        <v>43155</v>
      </c>
    </row>
    <row r="2707" spans="1:7" x14ac:dyDescent="0.2">
      <c r="A2707" s="54">
        <v>43417</v>
      </c>
      <c r="B2707" s="53">
        <v>1621</v>
      </c>
      <c r="C2707" s="52">
        <v>2.8523663734390623</v>
      </c>
      <c r="D2707" s="53">
        <v>3.8</v>
      </c>
      <c r="E2707" s="53">
        <v>0.24999999999999994</v>
      </c>
      <c r="F2707" s="53">
        <v>0.39</v>
      </c>
      <c r="G2707" s="54"/>
    </row>
    <row r="2708" spans="1:7" x14ac:dyDescent="0.2">
      <c r="A2708" s="54">
        <v>43418</v>
      </c>
      <c r="B2708" s="53">
        <v>8911824</v>
      </c>
      <c r="D2708" s="53">
        <v>3.54</v>
      </c>
      <c r="E2708" s="53"/>
      <c r="F2708" s="53">
        <v>0.35</v>
      </c>
      <c r="G2708" s="54"/>
    </row>
    <row r="2709" spans="1:7" x14ac:dyDescent="0.2">
      <c r="A2709" s="54">
        <v>43418</v>
      </c>
      <c r="B2709" s="53">
        <v>6041193</v>
      </c>
      <c r="C2709" s="52">
        <v>3.3588578296885343</v>
      </c>
      <c r="D2709" s="53">
        <v>3.55</v>
      </c>
      <c r="E2709" s="53">
        <v>0.39</v>
      </c>
      <c r="F2709" s="53">
        <v>0.54</v>
      </c>
      <c r="G2709" s="54">
        <v>42999</v>
      </c>
    </row>
    <row r="2710" spans="1:7" x14ac:dyDescent="0.2">
      <c r="A2710" s="54">
        <v>43419</v>
      </c>
      <c r="B2710" s="53">
        <v>9206953</v>
      </c>
      <c r="D2710" s="53">
        <v>3.83</v>
      </c>
      <c r="E2710" s="53"/>
      <c r="F2710" s="53">
        <v>0.33</v>
      </c>
      <c r="G2710" s="54"/>
    </row>
    <row r="2711" spans="1:7" x14ac:dyDescent="0.2">
      <c r="A2711" s="54">
        <v>43419</v>
      </c>
      <c r="B2711" s="53">
        <v>3822056</v>
      </c>
      <c r="C2711" s="52">
        <v>3.1819201447586396</v>
      </c>
      <c r="D2711" s="53">
        <v>3.92</v>
      </c>
      <c r="E2711" s="53">
        <v>0.74999999999999989</v>
      </c>
      <c r="F2711" s="53">
        <v>0.9</v>
      </c>
      <c r="G2711" s="54"/>
    </row>
    <row r="2712" spans="1:7" x14ac:dyDescent="0.2">
      <c r="A2712" s="54">
        <v>43419</v>
      </c>
      <c r="B2712" s="53">
        <v>2810</v>
      </c>
      <c r="C2712" s="52">
        <v>3.2057153770093429</v>
      </c>
      <c r="D2712" s="53">
        <v>3.65</v>
      </c>
      <c r="E2712" s="53">
        <v>0.64999999999999991</v>
      </c>
      <c r="F2712" s="53">
        <v>0.75</v>
      </c>
      <c r="G2712" s="54"/>
    </row>
    <row r="2713" spans="1:7" x14ac:dyDescent="0.2">
      <c r="A2713" s="54">
        <v>43420</v>
      </c>
      <c r="B2713" s="53">
        <v>3337620</v>
      </c>
      <c r="C2713" s="52">
        <v>3.8763644942736715</v>
      </c>
      <c r="D2713" s="53">
        <v>4.32</v>
      </c>
      <c r="E2713" s="53">
        <v>0.73999999999999988</v>
      </c>
      <c r="F2713" s="53">
        <v>0.89</v>
      </c>
      <c r="G2713" s="54">
        <v>42748</v>
      </c>
    </row>
    <row r="2714" spans="1:7" x14ac:dyDescent="0.2">
      <c r="A2714" s="54">
        <v>43420</v>
      </c>
      <c r="B2714" s="53">
        <v>8890827</v>
      </c>
      <c r="D2714" s="53">
        <v>3.2</v>
      </c>
      <c r="E2714" s="53"/>
      <c r="F2714" s="53">
        <v>0.25</v>
      </c>
      <c r="G2714" s="54"/>
    </row>
    <row r="2715" spans="1:7" x14ac:dyDescent="0.2">
      <c r="A2715" s="54">
        <v>43420</v>
      </c>
      <c r="B2715" s="53">
        <v>4418067</v>
      </c>
      <c r="C2715" s="52">
        <v>3.2682771247893081</v>
      </c>
      <c r="D2715" s="53">
        <v>3.92</v>
      </c>
      <c r="E2715" s="53">
        <v>0.49</v>
      </c>
      <c r="F2715" s="53">
        <v>0.64</v>
      </c>
      <c r="G2715" s="54">
        <v>42762</v>
      </c>
    </row>
    <row r="2716" spans="1:7" x14ac:dyDescent="0.2">
      <c r="A2716" s="54">
        <v>43420</v>
      </c>
      <c r="B2716" s="53">
        <v>8937546</v>
      </c>
      <c r="D2716" s="53">
        <v>3.94</v>
      </c>
      <c r="E2716" s="53"/>
      <c r="F2716" s="53">
        <v>0.35</v>
      </c>
      <c r="G2716" s="54"/>
    </row>
    <row r="2717" spans="1:7" x14ac:dyDescent="0.2">
      <c r="A2717" s="54">
        <v>43421</v>
      </c>
      <c r="B2717" s="53">
        <v>4444556</v>
      </c>
      <c r="C2717" s="52">
        <v>4.2577584439038416</v>
      </c>
      <c r="D2717" s="53">
        <v>4.5999999999999996</v>
      </c>
      <c r="E2717" s="53">
        <v>0.74</v>
      </c>
      <c r="F2717" s="53">
        <v>0.89</v>
      </c>
      <c r="G2717" s="54">
        <v>43159</v>
      </c>
    </row>
    <row r="2718" spans="1:7" x14ac:dyDescent="0.2">
      <c r="A2718" s="54">
        <v>43421</v>
      </c>
      <c r="B2718" s="53">
        <v>5226712</v>
      </c>
      <c r="C2718" s="52">
        <v>3.9721249116001633</v>
      </c>
      <c r="D2718" s="53">
        <v>3.98</v>
      </c>
      <c r="E2718" s="53">
        <v>0.4</v>
      </c>
      <c r="F2718" s="53">
        <v>0.5</v>
      </c>
      <c r="G2718" s="54">
        <v>43267</v>
      </c>
    </row>
    <row r="2719" spans="1:7" x14ac:dyDescent="0.2">
      <c r="A2719" s="54">
        <v>43421</v>
      </c>
      <c r="B2719" s="53">
        <v>97717</v>
      </c>
      <c r="C2719" s="52">
        <v>3.8673243620550983</v>
      </c>
      <c r="D2719" s="53">
        <v>4.2</v>
      </c>
      <c r="E2719" s="53">
        <v>0.79999999999999993</v>
      </c>
      <c r="F2719" s="53">
        <v>0.92</v>
      </c>
      <c r="G2719" s="54">
        <v>42811</v>
      </c>
    </row>
    <row r="2720" spans="1:7" x14ac:dyDescent="0.2">
      <c r="A2720" s="54">
        <v>43422</v>
      </c>
      <c r="B2720" s="53">
        <v>2629</v>
      </c>
      <c r="C2720" s="52">
        <v>2.875435050536761</v>
      </c>
      <c r="D2720" s="53">
        <v>3.38</v>
      </c>
      <c r="E2720" s="53">
        <v>0.26999999999999996</v>
      </c>
      <c r="F2720" s="53">
        <v>0.42</v>
      </c>
      <c r="G2720" s="54"/>
    </row>
    <row r="2721" spans="1:7" x14ac:dyDescent="0.2">
      <c r="A2721" s="54">
        <v>43422</v>
      </c>
      <c r="B2721" s="53">
        <v>3223858</v>
      </c>
      <c r="C2721" s="52">
        <v>3.2070965754255307</v>
      </c>
      <c r="D2721" s="53">
        <v>3.85</v>
      </c>
      <c r="E2721" s="53">
        <v>0.47</v>
      </c>
      <c r="F2721" s="53">
        <v>0.61</v>
      </c>
      <c r="G2721" s="54">
        <v>42896</v>
      </c>
    </row>
    <row r="2722" spans="1:7" x14ac:dyDescent="0.2">
      <c r="A2722" s="54">
        <v>43423</v>
      </c>
      <c r="B2722" s="53">
        <v>165444</v>
      </c>
      <c r="D2722" s="53">
        <v>3.6</v>
      </c>
      <c r="E2722" s="53"/>
      <c r="F2722" s="53">
        <v>0.35</v>
      </c>
      <c r="G2722" s="54"/>
    </row>
    <row r="2723" spans="1:7" x14ac:dyDescent="0.2">
      <c r="A2723" s="54">
        <v>43423</v>
      </c>
      <c r="B2723" s="53">
        <v>5608420</v>
      </c>
      <c r="C2723" s="52">
        <v>2.2121314403729229</v>
      </c>
      <c r="D2723" s="53">
        <v>2.2200000000000002</v>
      </c>
      <c r="E2723" s="53">
        <v>0.25999999999999995</v>
      </c>
      <c r="F2723" s="53">
        <v>0.41</v>
      </c>
      <c r="G2723" s="54"/>
    </row>
    <row r="2724" spans="1:7" x14ac:dyDescent="0.2">
      <c r="A2724" s="54">
        <v>43423</v>
      </c>
      <c r="B2724" s="53">
        <v>8991600</v>
      </c>
      <c r="D2724" s="53">
        <v>3.62</v>
      </c>
      <c r="E2724" s="53"/>
      <c r="F2724" s="53">
        <v>0.35</v>
      </c>
      <c r="G2724" s="54"/>
    </row>
    <row r="2725" spans="1:7" x14ac:dyDescent="0.2">
      <c r="A2725" s="54">
        <v>43423</v>
      </c>
      <c r="B2725" s="53">
        <v>2750915</v>
      </c>
      <c r="C2725" s="52">
        <v>3.0232601926396434</v>
      </c>
      <c r="D2725" s="53">
        <v>3.8</v>
      </c>
      <c r="E2725" s="53">
        <v>0.62999999999999989</v>
      </c>
      <c r="F2725" s="53">
        <v>0.76</v>
      </c>
      <c r="G2725" s="54">
        <v>42764</v>
      </c>
    </row>
    <row r="2726" spans="1:7" x14ac:dyDescent="0.2">
      <c r="A2726" s="54">
        <v>43424</v>
      </c>
      <c r="B2726" s="53">
        <v>7151963</v>
      </c>
      <c r="C2726" s="52">
        <v>2.5734501687207669</v>
      </c>
      <c r="D2726" s="53">
        <v>3.28</v>
      </c>
      <c r="E2726" s="53">
        <v>0.27999999999999997</v>
      </c>
      <c r="F2726" s="53">
        <v>0.41</v>
      </c>
      <c r="G2726" s="54"/>
    </row>
    <row r="2727" spans="1:7" x14ac:dyDescent="0.2">
      <c r="A2727" s="54">
        <v>43424</v>
      </c>
      <c r="B2727" s="53">
        <v>9078154</v>
      </c>
      <c r="D2727" s="53">
        <v>3.42</v>
      </c>
      <c r="E2727" s="53"/>
      <c r="F2727" s="53">
        <v>0.35</v>
      </c>
      <c r="G2727" s="54"/>
    </row>
    <row r="2728" spans="1:7" x14ac:dyDescent="0.2">
      <c r="A2728" s="54">
        <v>43424</v>
      </c>
      <c r="B2728" s="53">
        <v>7643823</v>
      </c>
      <c r="C2728" s="52">
        <v>3.0476788311609142</v>
      </c>
      <c r="D2728" s="53">
        <v>3.7</v>
      </c>
      <c r="E2728" s="53">
        <v>0.30999999999999994</v>
      </c>
      <c r="F2728" s="53">
        <v>0.46</v>
      </c>
      <c r="G2728" s="54">
        <v>42727</v>
      </c>
    </row>
    <row r="2729" spans="1:7" x14ac:dyDescent="0.2">
      <c r="A2729" s="54">
        <v>43424</v>
      </c>
      <c r="B2729" s="53">
        <v>9294695</v>
      </c>
      <c r="D2729" s="53">
        <v>3.97</v>
      </c>
      <c r="E2729" s="53"/>
      <c r="F2729" s="53">
        <v>0.34</v>
      </c>
      <c r="G2729" s="54"/>
    </row>
    <row r="2730" spans="1:7" x14ac:dyDescent="0.2">
      <c r="A2730" s="54">
        <v>43424</v>
      </c>
      <c r="B2730" s="53">
        <v>121387</v>
      </c>
      <c r="C2730" s="52">
        <v>2.8849624712298723</v>
      </c>
      <c r="D2730" s="53">
        <v>3.4</v>
      </c>
      <c r="E2730" s="53">
        <v>0.49</v>
      </c>
      <c r="F2730" s="53">
        <v>0.63</v>
      </c>
      <c r="G2730" s="54"/>
    </row>
    <row r="2731" spans="1:7" x14ac:dyDescent="0.2">
      <c r="A2731" s="54">
        <v>43424</v>
      </c>
      <c r="B2731" s="53">
        <v>8999884</v>
      </c>
      <c r="D2731" s="53">
        <v>3.47</v>
      </c>
      <c r="E2731" s="53"/>
      <c r="F2731" s="53">
        <v>0.35</v>
      </c>
      <c r="G2731" s="54"/>
    </row>
    <row r="2732" spans="1:7" x14ac:dyDescent="0.2">
      <c r="A2732" s="54">
        <v>43424</v>
      </c>
      <c r="B2732" s="53">
        <v>233420</v>
      </c>
      <c r="C2732" s="52">
        <v>2.7486736018780831</v>
      </c>
      <c r="D2732" s="53">
        <v>3.2</v>
      </c>
      <c r="E2732" s="53">
        <v>0.51999999999999991</v>
      </c>
      <c r="F2732" s="53">
        <v>0.67</v>
      </c>
      <c r="G2732" s="54"/>
    </row>
    <row r="2733" spans="1:7" x14ac:dyDescent="0.2">
      <c r="A2733" s="54">
        <v>43425</v>
      </c>
      <c r="B2733" s="53">
        <v>8546183</v>
      </c>
      <c r="D2733" s="53">
        <v>3.79</v>
      </c>
      <c r="E2733" s="53"/>
      <c r="F2733" s="53">
        <v>0.35</v>
      </c>
      <c r="G2733" s="54"/>
    </row>
    <row r="2734" spans="1:7" x14ac:dyDescent="0.2">
      <c r="A2734" s="54">
        <v>43425</v>
      </c>
      <c r="B2734" s="53">
        <v>7686009</v>
      </c>
      <c r="C2734" s="52">
        <v>3.5426279115211132</v>
      </c>
      <c r="D2734" s="53">
        <v>4.4000000000000004</v>
      </c>
      <c r="E2734" s="53">
        <v>0.51999999999999991</v>
      </c>
      <c r="F2734" s="53">
        <v>0.67</v>
      </c>
      <c r="G2734" s="54">
        <v>42723</v>
      </c>
    </row>
    <row r="2735" spans="1:7" x14ac:dyDescent="0.2">
      <c r="A2735" s="54">
        <v>43425</v>
      </c>
      <c r="B2735" s="53">
        <v>1121943</v>
      </c>
      <c r="C2735" s="52">
        <v>2.7877394946091503</v>
      </c>
      <c r="D2735" s="53">
        <v>3.82</v>
      </c>
      <c r="E2735" s="53">
        <v>0.28999999999999998</v>
      </c>
      <c r="F2735" s="53">
        <v>0.44</v>
      </c>
      <c r="G2735" s="54"/>
    </row>
    <row r="2736" spans="1:7" x14ac:dyDescent="0.2">
      <c r="A2736" s="54">
        <v>43425</v>
      </c>
      <c r="B2736" s="53">
        <v>59241</v>
      </c>
      <c r="C2736" s="52">
        <v>2.4302298901507022</v>
      </c>
      <c r="D2736" s="53">
        <v>3.52</v>
      </c>
      <c r="E2736" s="53">
        <v>0.51999999999999991</v>
      </c>
      <c r="F2736" s="53">
        <v>0.67</v>
      </c>
      <c r="G2736" s="54"/>
    </row>
    <row r="2737" spans="1:7" x14ac:dyDescent="0.2">
      <c r="A2737" s="54">
        <v>43425</v>
      </c>
      <c r="B2737" s="53">
        <v>8991351</v>
      </c>
      <c r="D2737" s="53">
        <v>3.4</v>
      </c>
      <c r="E2737" s="53"/>
      <c r="F2737" s="53">
        <v>0.33</v>
      </c>
      <c r="G2737" s="54"/>
    </row>
    <row r="2738" spans="1:7" x14ac:dyDescent="0.2">
      <c r="A2738" s="54">
        <v>43425</v>
      </c>
      <c r="B2738" s="53">
        <v>626992</v>
      </c>
      <c r="C2738" s="52">
        <v>3.1088824983736463</v>
      </c>
      <c r="D2738" s="53">
        <v>4.05</v>
      </c>
      <c r="E2738" s="53">
        <v>0.51999999999999991</v>
      </c>
      <c r="F2738" s="53">
        <v>0.66</v>
      </c>
      <c r="G2738" s="54"/>
    </row>
    <row r="2739" spans="1:7" x14ac:dyDescent="0.2">
      <c r="A2739" s="54">
        <v>43426</v>
      </c>
      <c r="B2739" s="53">
        <v>3218851</v>
      </c>
      <c r="C2739" s="52">
        <v>3.2020915522486066</v>
      </c>
      <c r="D2739" s="53">
        <v>3.5</v>
      </c>
      <c r="E2739" s="53">
        <v>0.53</v>
      </c>
      <c r="F2739" s="53">
        <v>0.65</v>
      </c>
      <c r="G2739" s="54">
        <v>42796</v>
      </c>
    </row>
    <row r="2740" spans="1:7" x14ac:dyDescent="0.2">
      <c r="A2740" s="54">
        <v>43426</v>
      </c>
      <c r="B2740" s="53">
        <v>3824</v>
      </c>
      <c r="C2740" s="52">
        <v>2.7642936285374677</v>
      </c>
      <c r="D2740" s="53">
        <v>3</v>
      </c>
      <c r="E2740" s="53">
        <v>0.52999999999999992</v>
      </c>
      <c r="F2740" s="53">
        <v>0.68</v>
      </c>
      <c r="G2740" s="54"/>
    </row>
    <row r="2741" spans="1:7" x14ac:dyDescent="0.2">
      <c r="A2741" s="54">
        <v>43426</v>
      </c>
      <c r="B2741" s="53">
        <v>9261129</v>
      </c>
      <c r="D2741" s="53">
        <v>3.23</v>
      </c>
      <c r="E2741" s="53"/>
      <c r="F2741" s="53">
        <v>0.25</v>
      </c>
      <c r="G2741" s="54"/>
    </row>
    <row r="2742" spans="1:7" x14ac:dyDescent="0.2">
      <c r="A2742" s="54">
        <v>43426</v>
      </c>
      <c r="B2742" s="53">
        <v>24113</v>
      </c>
      <c r="C2742" s="52">
        <v>2.6237086187062486</v>
      </c>
      <c r="D2742" s="53">
        <v>3.33</v>
      </c>
      <c r="E2742" s="53">
        <v>0.35</v>
      </c>
      <c r="F2742" s="53">
        <v>0.49</v>
      </c>
      <c r="G2742" s="54"/>
    </row>
    <row r="2743" spans="1:7" x14ac:dyDescent="0.2">
      <c r="A2743" s="54">
        <v>43427</v>
      </c>
      <c r="B2743" s="53">
        <v>7338414</v>
      </c>
      <c r="C2743" s="52">
        <v>3.5242407499241208</v>
      </c>
      <c r="D2743" s="53">
        <v>3.82</v>
      </c>
      <c r="E2743" s="53">
        <v>0.36</v>
      </c>
      <c r="F2743" s="53">
        <v>0.51</v>
      </c>
      <c r="G2743" s="54">
        <v>43096</v>
      </c>
    </row>
    <row r="2744" spans="1:7" x14ac:dyDescent="0.2">
      <c r="A2744" s="54">
        <v>43427</v>
      </c>
      <c r="B2744" s="53">
        <v>4235</v>
      </c>
      <c r="C2744" s="52">
        <v>3.2019058686197752</v>
      </c>
      <c r="D2744" s="53">
        <v>3.88</v>
      </c>
      <c r="E2744" s="53">
        <v>0.6399999999999999</v>
      </c>
      <c r="F2744" s="53">
        <v>0.79</v>
      </c>
      <c r="G2744" s="54"/>
    </row>
    <row r="2745" spans="1:7" x14ac:dyDescent="0.2">
      <c r="A2745" s="54">
        <v>43427</v>
      </c>
      <c r="B2745" s="53">
        <v>8810614</v>
      </c>
      <c r="D2745" s="53">
        <v>4.0999999999999996</v>
      </c>
      <c r="E2745" s="53"/>
      <c r="F2745" s="53">
        <v>0.42</v>
      </c>
      <c r="G2745" s="54"/>
    </row>
    <row r="2746" spans="1:7" x14ac:dyDescent="0.2">
      <c r="A2746" s="54">
        <v>43427</v>
      </c>
      <c r="B2746" s="53">
        <v>3181580</v>
      </c>
      <c r="C2746" s="52">
        <v>3.1954836355531664</v>
      </c>
      <c r="D2746" s="53">
        <v>3.59</v>
      </c>
      <c r="E2746" s="53">
        <v>0.65999999999999992</v>
      </c>
      <c r="F2746" s="53">
        <v>0.79</v>
      </c>
      <c r="G2746" s="54"/>
    </row>
    <row r="2747" spans="1:7" x14ac:dyDescent="0.2">
      <c r="A2747" s="54">
        <v>43427</v>
      </c>
      <c r="B2747" s="53">
        <v>3458224</v>
      </c>
      <c r="D2747" s="53">
        <v>3.13</v>
      </c>
      <c r="E2747" s="53"/>
      <c r="F2747" s="53">
        <v>0.25</v>
      </c>
      <c r="G2747" s="54"/>
    </row>
    <row r="2748" spans="1:7" x14ac:dyDescent="0.2">
      <c r="A2748" s="54">
        <v>43427</v>
      </c>
      <c r="B2748" s="53">
        <v>6680809</v>
      </c>
      <c r="C2748" s="52">
        <v>3.6992967089623692</v>
      </c>
      <c r="D2748" s="53">
        <v>4.05</v>
      </c>
      <c r="E2748" s="53">
        <v>0.55000000000000004</v>
      </c>
      <c r="F2748" s="53">
        <v>0.65</v>
      </c>
      <c r="G2748" s="54">
        <v>43157</v>
      </c>
    </row>
    <row r="2749" spans="1:7" x14ac:dyDescent="0.2">
      <c r="A2749" s="54">
        <v>43427</v>
      </c>
      <c r="B2749" s="53">
        <v>84250</v>
      </c>
      <c r="C2749" s="52">
        <v>3.3028139919189172</v>
      </c>
      <c r="D2749" s="53">
        <v>4.0999999999999996</v>
      </c>
      <c r="E2749" s="53">
        <v>0.44999999999999996</v>
      </c>
      <c r="F2749" s="53">
        <v>0.57999999999999996</v>
      </c>
      <c r="G2749" s="54">
        <v>42885</v>
      </c>
    </row>
    <row r="2750" spans="1:7" x14ac:dyDescent="0.2">
      <c r="A2750" s="54">
        <v>43427</v>
      </c>
      <c r="B2750" s="53">
        <v>9086019</v>
      </c>
      <c r="D2750" s="53">
        <v>3.4</v>
      </c>
      <c r="E2750" s="53"/>
      <c r="F2750" s="53">
        <v>0.35</v>
      </c>
      <c r="G2750" s="54"/>
    </row>
    <row r="2751" spans="1:7" x14ac:dyDescent="0.2">
      <c r="A2751" s="54">
        <v>43427</v>
      </c>
      <c r="B2751" s="53">
        <v>66363</v>
      </c>
      <c r="C2751" s="52">
        <v>2.3414856106886748</v>
      </c>
      <c r="D2751" s="53">
        <v>2.82</v>
      </c>
      <c r="E2751" s="53">
        <v>0.47999999999999987</v>
      </c>
      <c r="F2751" s="53">
        <v>0.62</v>
      </c>
      <c r="G2751" s="54"/>
    </row>
    <row r="2752" spans="1:7" x14ac:dyDescent="0.2">
      <c r="A2752" s="54">
        <v>43427</v>
      </c>
      <c r="B2752" s="53">
        <v>9164502</v>
      </c>
      <c r="D2752" s="53">
        <v>2.9</v>
      </c>
      <c r="E2752" s="53"/>
      <c r="F2752" s="53">
        <v>0.25</v>
      </c>
      <c r="G2752" s="54"/>
    </row>
    <row r="2753" spans="1:7" x14ac:dyDescent="0.2">
      <c r="A2753" s="54">
        <v>43427</v>
      </c>
      <c r="B2753" s="53">
        <v>199971</v>
      </c>
      <c r="C2753" s="52">
        <v>3.2736608810073018</v>
      </c>
      <c r="D2753" s="53">
        <v>3.69</v>
      </c>
      <c r="E2753" s="53">
        <v>0.5099999999999999</v>
      </c>
      <c r="F2753" s="53">
        <v>0.65</v>
      </c>
      <c r="G2753" s="54">
        <v>42761</v>
      </c>
    </row>
    <row r="2754" spans="1:7" x14ac:dyDescent="0.2">
      <c r="A2754" s="54">
        <v>43428</v>
      </c>
      <c r="B2754" s="53">
        <v>2923</v>
      </c>
      <c r="C2754" s="52">
        <v>2.7571261325322762</v>
      </c>
      <c r="D2754" s="53">
        <v>3.45</v>
      </c>
      <c r="E2754" s="53">
        <v>0.24999999999999994</v>
      </c>
      <c r="F2754" s="53">
        <v>0.4</v>
      </c>
      <c r="G2754" s="54"/>
    </row>
    <row r="2755" spans="1:7" x14ac:dyDescent="0.2">
      <c r="A2755" s="54">
        <v>43429</v>
      </c>
      <c r="B2755" s="53">
        <v>8882316</v>
      </c>
      <c r="D2755" s="53">
        <v>3.82</v>
      </c>
      <c r="E2755" s="53"/>
      <c r="F2755" s="53">
        <v>0.34</v>
      </c>
      <c r="G2755" s="54"/>
    </row>
    <row r="2756" spans="1:7" x14ac:dyDescent="0.2">
      <c r="A2756" s="54">
        <v>43429</v>
      </c>
      <c r="B2756" s="53">
        <v>4123395</v>
      </c>
      <c r="C2756" s="52">
        <v>2.8701127162139768</v>
      </c>
      <c r="D2756" s="53">
        <v>3.37</v>
      </c>
      <c r="E2756" s="53">
        <v>0.54999999999999993</v>
      </c>
      <c r="F2756" s="53">
        <v>0.7</v>
      </c>
      <c r="G2756" s="54"/>
    </row>
    <row r="2757" spans="1:7" x14ac:dyDescent="0.2">
      <c r="A2757" s="54">
        <v>43429</v>
      </c>
      <c r="B2757" s="53">
        <v>9129984</v>
      </c>
      <c r="D2757" s="53">
        <v>3.43</v>
      </c>
      <c r="E2757" s="53"/>
      <c r="F2757" s="53">
        <v>0.35</v>
      </c>
      <c r="G2757" s="54"/>
    </row>
    <row r="2758" spans="1:7" x14ac:dyDescent="0.2">
      <c r="A2758" s="54">
        <v>43429</v>
      </c>
      <c r="B2758" s="53">
        <v>3702523</v>
      </c>
      <c r="C2758" s="52">
        <v>3.8079842452940866</v>
      </c>
      <c r="D2758" s="53">
        <v>4.3499999999999996</v>
      </c>
      <c r="E2758" s="53">
        <v>0.77999999999999992</v>
      </c>
      <c r="F2758" s="53">
        <v>0.91</v>
      </c>
      <c r="G2758" s="54">
        <v>42761</v>
      </c>
    </row>
    <row r="2759" spans="1:7" x14ac:dyDescent="0.2">
      <c r="A2759" s="54">
        <v>43429</v>
      </c>
      <c r="B2759" s="53">
        <v>9476177</v>
      </c>
      <c r="D2759" s="53">
        <v>3.84</v>
      </c>
      <c r="E2759" s="53"/>
      <c r="F2759" s="53">
        <v>0.35</v>
      </c>
      <c r="G2759" s="54"/>
    </row>
    <row r="2760" spans="1:7" x14ac:dyDescent="0.2">
      <c r="A2760" s="54">
        <v>43429</v>
      </c>
      <c r="B2760" s="53">
        <v>121606</v>
      </c>
      <c r="C2760" s="52">
        <v>2.8835473329784209</v>
      </c>
      <c r="D2760" s="53">
        <v>3.93</v>
      </c>
      <c r="E2760" s="53">
        <v>0.27999999999999997</v>
      </c>
      <c r="F2760" s="53">
        <v>0.43</v>
      </c>
      <c r="G2760" s="54"/>
    </row>
    <row r="2761" spans="1:7" x14ac:dyDescent="0.2">
      <c r="A2761" s="54">
        <v>43429</v>
      </c>
      <c r="B2761" s="53">
        <v>18635</v>
      </c>
      <c r="C2761" s="52">
        <v>2.5964215086140241</v>
      </c>
      <c r="D2761" s="53">
        <v>3.3</v>
      </c>
      <c r="E2761" s="53">
        <v>0.25999999999999995</v>
      </c>
      <c r="F2761" s="53">
        <v>0.41</v>
      </c>
      <c r="G2761" s="54"/>
    </row>
    <row r="2762" spans="1:7" x14ac:dyDescent="0.2">
      <c r="A2762" s="54">
        <v>43429</v>
      </c>
      <c r="B2762" s="53">
        <v>14220</v>
      </c>
      <c r="C2762" s="52">
        <v>3.1346653936215323</v>
      </c>
      <c r="D2762" s="53">
        <v>3.55</v>
      </c>
      <c r="E2762" s="53">
        <v>0.67999999999999994</v>
      </c>
      <c r="F2762" s="53">
        <v>0.72</v>
      </c>
      <c r="G2762" s="54"/>
    </row>
    <row r="2763" spans="1:7" x14ac:dyDescent="0.2">
      <c r="A2763" s="54">
        <v>43429</v>
      </c>
      <c r="B2763" s="53">
        <v>3948279</v>
      </c>
      <c r="C2763" s="52">
        <v>3.7560434946135262</v>
      </c>
      <c r="D2763" s="53">
        <v>4.1399999999999997</v>
      </c>
      <c r="E2763" s="53">
        <v>0.74999999999999989</v>
      </c>
      <c r="F2763" s="53">
        <v>0.89</v>
      </c>
      <c r="G2763" s="54">
        <v>42694</v>
      </c>
    </row>
    <row r="2764" spans="1:7" x14ac:dyDescent="0.2">
      <c r="A2764" s="54">
        <v>43430</v>
      </c>
      <c r="B2764" s="53">
        <v>8895132</v>
      </c>
      <c r="D2764" s="53">
        <v>3.21</v>
      </c>
      <c r="E2764" s="53"/>
      <c r="F2764" s="53">
        <v>0.35</v>
      </c>
      <c r="G2764" s="54"/>
    </row>
    <row r="2765" spans="1:7" x14ac:dyDescent="0.2">
      <c r="A2765" s="54">
        <v>43430</v>
      </c>
      <c r="B2765" s="53">
        <v>8143351</v>
      </c>
      <c r="C2765" s="52">
        <v>3.8433050518399661</v>
      </c>
      <c r="D2765" s="53">
        <v>4.34</v>
      </c>
      <c r="E2765" s="53">
        <v>0.55999999999999994</v>
      </c>
      <c r="F2765" s="53">
        <v>0.71</v>
      </c>
      <c r="G2765" s="54">
        <v>43153</v>
      </c>
    </row>
    <row r="2766" spans="1:7" x14ac:dyDescent="0.2">
      <c r="A2766" s="54">
        <v>43430</v>
      </c>
      <c r="B2766" s="53">
        <v>9271149</v>
      </c>
      <c r="D2766" s="53">
        <v>3.1</v>
      </c>
      <c r="E2766" s="53"/>
      <c r="F2766" s="53">
        <v>0.25</v>
      </c>
      <c r="G2766" s="54"/>
    </row>
    <row r="2767" spans="1:7" x14ac:dyDescent="0.2">
      <c r="A2767" s="54">
        <v>43430</v>
      </c>
      <c r="B2767" s="53">
        <v>110189</v>
      </c>
      <c r="C2767" s="52">
        <v>2.8297398038603343</v>
      </c>
      <c r="D2767" s="53">
        <v>3.59</v>
      </c>
      <c r="E2767" s="53">
        <v>0.43999999999999995</v>
      </c>
      <c r="F2767" s="53">
        <v>0.57999999999999996</v>
      </c>
      <c r="G2767" s="54"/>
    </row>
    <row r="2768" spans="1:7" x14ac:dyDescent="0.2">
      <c r="A2768" s="54">
        <v>43430</v>
      </c>
      <c r="B2768" s="53">
        <v>8118</v>
      </c>
      <c r="C2768" s="52">
        <v>2.6034776612620507</v>
      </c>
      <c r="D2768" s="53">
        <v>2.84</v>
      </c>
      <c r="E2768" s="53">
        <v>0.51</v>
      </c>
      <c r="F2768" s="53">
        <v>0.66</v>
      </c>
      <c r="G2768" s="54">
        <v>42812</v>
      </c>
    </row>
    <row r="2769" spans="1:7" x14ac:dyDescent="0.2">
      <c r="A2769" s="54">
        <v>43430</v>
      </c>
      <c r="B2769" s="53">
        <v>8874885</v>
      </c>
      <c r="D2769" s="53">
        <v>3.81</v>
      </c>
      <c r="E2769" s="53"/>
      <c r="F2769" s="53">
        <v>0.35</v>
      </c>
      <c r="G2769" s="54"/>
    </row>
    <row r="2770" spans="1:7" x14ac:dyDescent="0.2">
      <c r="A2770" s="54">
        <v>43430</v>
      </c>
      <c r="B2770" s="53">
        <v>8192751</v>
      </c>
      <c r="C2770" s="52">
        <v>3.5994387900576901</v>
      </c>
      <c r="D2770" s="53">
        <v>3.94</v>
      </c>
      <c r="E2770" s="53">
        <v>0.44999999999999996</v>
      </c>
      <c r="F2770" s="53">
        <v>0.6</v>
      </c>
      <c r="G2770" s="54">
        <v>42964</v>
      </c>
    </row>
    <row r="2771" spans="1:7" x14ac:dyDescent="0.2">
      <c r="A2771" s="54">
        <v>43430</v>
      </c>
      <c r="B2771" s="53">
        <v>6295827</v>
      </c>
      <c r="C2771" s="52">
        <v>4.0700359382623512</v>
      </c>
      <c r="D2771" s="53">
        <v>4.5999999999999996</v>
      </c>
      <c r="E2771" s="53">
        <v>0.69</v>
      </c>
      <c r="F2771" s="53">
        <v>0.86</v>
      </c>
      <c r="G2771" s="54">
        <v>43155</v>
      </c>
    </row>
    <row r="2772" spans="1:7" x14ac:dyDescent="0.2">
      <c r="A2772" s="54">
        <v>43431</v>
      </c>
      <c r="B2772" s="53">
        <v>20786</v>
      </c>
      <c r="C2772" s="52">
        <v>3.8112132931931133</v>
      </c>
      <c r="D2772" s="53">
        <v>4.08</v>
      </c>
      <c r="E2772" s="53">
        <v>0.79999999999999993</v>
      </c>
      <c r="F2772" s="53">
        <v>0.89</v>
      </c>
      <c r="G2772" s="54">
        <v>42792</v>
      </c>
    </row>
    <row r="2773" spans="1:7" x14ac:dyDescent="0.2">
      <c r="A2773" s="54">
        <v>43431</v>
      </c>
      <c r="B2773" s="53">
        <v>1225777</v>
      </c>
      <c r="D2773" s="53">
        <v>3.9</v>
      </c>
      <c r="E2773" s="53"/>
      <c r="F2773" s="53">
        <v>0.35</v>
      </c>
      <c r="G2773" s="54"/>
    </row>
    <row r="2774" spans="1:7" x14ac:dyDescent="0.2">
      <c r="A2774" s="54">
        <v>43431</v>
      </c>
      <c r="B2774" s="53">
        <v>2256202</v>
      </c>
      <c r="C2774" s="52">
        <v>3.4125256740621581</v>
      </c>
      <c r="D2774" s="53">
        <v>3.89</v>
      </c>
      <c r="E2774" s="53">
        <v>0.77999999999999992</v>
      </c>
      <c r="F2774" s="53">
        <v>0.92</v>
      </c>
      <c r="G2774" s="54">
        <v>42690</v>
      </c>
    </row>
    <row r="2775" spans="1:7" x14ac:dyDescent="0.2">
      <c r="A2775" s="54">
        <v>43431</v>
      </c>
      <c r="B2775" s="53">
        <v>2649</v>
      </c>
      <c r="C2775" s="52">
        <v>2.9555905122572694</v>
      </c>
      <c r="D2775" s="53">
        <v>3.61</v>
      </c>
      <c r="E2775" s="53">
        <v>0.25999999999999995</v>
      </c>
      <c r="F2775" s="53">
        <v>0.41</v>
      </c>
      <c r="G2775" s="54"/>
    </row>
    <row r="2776" spans="1:7" x14ac:dyDescent="0.2">
      <c r="A2776" s="54">
        <v>43431</v>
      </c>
      <c r="B2776" s="53">
        <v>3305050</v>
      </c>
      <c r="D2776" s="53">
        <v>3.49</v>
      </c>
      <c r="E2776" s="53"/>
      <c r="F2776" s="53">
        <v>0.35</v>
      </c>
      <c r="G2776" s="54"/>
    </row>
    <row r="2777" spans="1:7" x14ac:dyDescent="0.2">
      <c r="A2777" s="54">
        <v>43431</v>
      </c>
      <c r="B2777" s="53">
        <v>61016</v>
      </c>
      <c r="C2777" s="52">
        <v>3.217450476139522</v>
      </c>
      <c r="D2777" s="53">
        <v>3.83</v>
      </c>
      <c r="E2777" s="53">
        <v>0.6399999999999999</v>
      </c>
      <c r="F2777" s="53">
        <v>0.79</v>
      </c>
      <c r="G2777" s="54"/>
    </row>
    <row r="2778" spans="1:7" x14ac:dyDescent="0.2">
      <c r="A2778" s="54">
        <v>43431</v>
      </c>
      <c r="B2778" s="53">
        <v>726827</v>
      </c>
      <c r="C2778" s="52">
        <v>3.7118524427480915</v>
      </c>
      <c r="D2778" s="53">
        <v>3.87</v>
      </c>
      <c r="E2778" s="53">
        <v>0.65999999999999992</v>
      </c>
      <c r="F2778" s="53">
        <v>0.78</v>
      </c>
      <c r="G2778" s="54">
        <v>42783</v>
      </c>
    </row>
    <row r="2779" spans="1:7" x14ac:dyDescent="0.2">
      <c r="A2779" s="54">
        <v>43432</v>
      </c>
      <c r="B2779" s="53">
        <v>8956673</v>
      </c>
      <c r="D2779" s="53">
        <v>2.96</v>
      </c>
      <c r="E2779" s="53"/>
      <c r="F2779" s="53">
        <v>0.34</v>
      </c>
      <c r="G2779" s="54"/>
    </row>
    <row r="2780" spans="1:7" x14ac:dyDescent="0.2">
      <c r="A2780" s="54">
        <v>43432</v>
      </c>
      <c r="B2780" s="53">
        <v>727</v>
      </c>
      <c r="C2780" s="52">
        <v>2.3706784224413382</v>
      </c>
      <c r="D2780" s="53">
        <v>3.42</v>
      </c>
      <c r="E2780" s="53">
        <v>0.33999999999999997</v>
      </c>
      <c r="F2780" s="53">
        <v>0.47</v>
      </c>
      <c r="G2780" s="54"/>
    </row>
    <row r="2781" spans="1:7" x14ac:dyDescent="0.2">
      <c r="A2781" s="54">
        <v>43432</v>
      </c>
      <c r="B2781" s="53">
        <v>1535885</v>
      </c>
      <c r="C2781" s="52">
        <v>3.0896898184499921</v>
      </c>
      <c r="D2781" s="53">
        <v>3.64</v>
      </c>
      <c r="E2781" s="53">
        <v>0.48999999999999988</v>
      </c>
      <c r="F2781" s="53">
        <v>0.64</v>
      </c>
      <c r="G2781" s="54"/>
    </row>
    <row r="2782" spans="1:7" x14ac:dyDescent="0.2">
      <c r="A2782" s="54">
        <v>43432</v>
      </c>
      <c r="B2782" s="53">
        <v>6338486</v>
      </c>
      <c r="C2782" s="52">
        <v>3.265500992395995</v>
      </c>
      <c r="D2782" s="53">
        <v>3.89</v>
      </c>
      <c r="E2782" s="53">
        <v>0.51</v>
      </c>
      <c r="F2782" s="53">
        <v>0.66</v>
      </c>
      <c r="G2782" s="54">
        <v>42899</v>
      </c>
    </row>
    <row r="2783" spans="1:7" x14ac:dyDescent="0.2">
      <c r="A2783" s="54">
        <v>43432</v>
      </c>
      <c r="B2783" s="53">
        <v>114122</v>
      </c>
      <c r="C2783" s="52">
        <v>2.1494944782705825</v>
      </c>
      <c r="D2783" s="53">
        <v>2.5499999999999998</v>
      </c>
      <c r="E2783" s="53">
        <v>0.59999999999999987</v>
      </c>
      <c r="F2783" s="53">
        <v>0.75</v>
      </c>
      <c r="G2783" s="54"/>
    </row>
    <row r="2784" spans="1:7" x14ac:dyDescent="0.2">
      <c r="A2784" s="54">
        <v>43432</v>
      </c>
      <c r="B2784" s="53">
        <v>22619</v>
      </c>
      <c r="C2784" s="52">
        <v>3.2175823318905019</v>
      </c>
      <c r="D2784" s="53">
        <v>3.88</v>
      </c>
      <c r="E2784" s="53">
        <v>0.62999999999999989</v>
      </c>
      <c r="F2784" s="53">
        <v>0.78</v>
      </c>
      <c r="G2784" s="54"/>
    </row>
    <row r="2785" spans="1:7" x14ac:dyDescent="0.2">
      <c r="A2785" s="54">
        <v>43432</v>
      </c>
      <c r="B2785" s="53">
        <v>1820156</v>
      </c>
      <c r="C2785" s="52">
        <v>3.3082992549050227</v>
      </c>
      <c r="D2785" s="53">
        <v>4.38</v>
      </c>
      <c r="E2785" s="53">
        <v>0.71999999999999986</v>
      </c>
      <c r="F2785" s="53">
        <v>0.85</v>
      </c>
      <c r="G2785" s="54"/>
    </row>
    <row r="2786" spans="1:7" x14ac:dyDescent="0.2">
      <c r="A2786" s="54">
        <v>43432</v>
      </c>
      <c r="B2786" s="53">
        <v>4082985</v>
      </c>
      <c r="C2786" s="52">
        <v>2.5075791945170942</v>
      </c>
      <c r="D2786" s="53">
        <v>3.11</v>
      </c>
      <c r="E2786" s="53">
        <v>0.53999999999999992</v>
      </c>
      <c r="F2786" s="53">
        <v>0.69</v>
      </c>
      <c r="G2786" s="54"/>
    </row>
    <row r="2787" spans="1:7" x14ac:dyDescent="0.2">
      <c r="A2787" s="54">
        <v>43433</v>
      </c>
      <c r="B2787" s="53">
        <v>186775</v>
      </c>
      <c r="C2787" s="52">
        <v>3.8545973981604211</v>
      </c>
      <c r="D2787" s="53">
        <v>4.0999999999999996</v>
      </c>
      <c r="E2787" s="53">
        <v>0.71</v>
      </c>
      <c r="F2787" s="53">
        <v>0.86</v>
      </c>
      <c r="G2787" s="54">
        <v>42898</v>
      </c>
    </row>
    <row r="2788" spans="1:7" x14ac:dyDescent="0.2">
      <c r="A2788" s="54">
        <v>43433</v>
      </c>
      <c r="B2788" s="53">
        <v>9022268</v>
      </c>
      <c r="C2788" s="52">
        <v>3.6710525534783929</v>
      </c>
      <c r="D2788" s="53">
        <v>4.3</v>
      </c>
      <c r="E2788" s="53">
        <v>0.36</v>
      </c>
      <c r="F2788" s="53">
        <v>0.5</v>
      </c>
      <c r="G2788" s="54">
        <v>43226</v>
      </c>
    </row>
    <row r="2789" spans="1:7" x14ac:dyDescent="0.2">
      <c r="A2789" s="54">
        <v>43433</v>
      </c>
      <c r="B2789" s="53">
        <v>334021</v>
      </c>
      <c r="C2789" s="52">
        <v>2.6936654291353821</v>
      </c>
      <c r="D2789" s="53">
        <v>3.7</v>
      </c>
      <c r="E2789" s="53">
        <v>0.27999999999999997</v>
      </c>
      <c r="F2789" s="53">
        <v>0.43</v>
      </c>
      <c r="G2789" s="54"/>
    </row>
    <row r="2790" spans="1:7" x14ac:dyDescent="0.2">
      <c r="A2790" s="54">
        <v>43433</v>
      </c>
      <c r="B2790" s="53">
        <v>7439765</v>
      </c>
      <c r="C2790" s="52">
        <v>3.1711532208269353</v>
      </c>
      <c r="D2790" s="53">
        <v>3.86</v>
      </c>
      <c r="E2790" s="53">
        <v>0.36</v>
      </c>
      <c r="F2790" s="53">
        <v>0.51</v>
      </c>
      <c r="G2790" s="54">
        <v>42720</v>
      </c>
    </row>
    <row r="2791" spans="1:7" x14ac:dyDescent="0.2">
      <c r="A2791" s="54">
        <v>43433</v>
      </c>
      <c r="B2791" s="53">
        <v>34347</v>
      </c>
      <c r="C2791" s="52">
        <v>2.3568448712434438</v>
      </c>
      <c r="D2791" s="53">
        <v>2.66</v>
      </c>
      <c r="E2791" s="53">
        <v>0.54999999999999993</v>
      </c>
      <c r="F2791" s="53">
        <v>0.68</v>
      </c>
      <c r="G2791" s="54"/>
    </row>
    <row r="2792" spans="1:7" x14ac:dyDescent="0.2">
      <c r="A2792" s="54">
        <v>43433</v>
      </c>
      <c r="B2792" s="53">
        <v>949962</v>
      </c>
      <c r="C2792" s="52">
        <v>3.2195826081601675</v>
      </c>
      <c r="D2792" s="53">
        <v>3.63</v>
      </c>
      <c r="E2792" s="53">
        <v>0.69</v>
      </c>
      <c r="F2792" s="53">
        <v>0.84</v>
      </c>
      <c r="G2792" s="54"/>
    </row>
    <row r="2793" spans="1:7" x14ac:dyDescent="0.2">
      <c r="A2793" s="54">
        <v>43433</v>
      </c>
      <c r="B2793" s="53">
        <v>8850</v>
      </c>
      <c r="C2793" s="52">
        <v>2.7316408817247986</v>
      </c>
      <c r="D2793" s="53">
        <v>3.16</v>
      </c>
      <c r="E2793" s="53">
        <v>0.73999999999999988</v>
      </c>
      <c r="F2793" s="53">
        <v>0.88</v>
      </c>
      <c r="G2793" s="54">
        <v>42728</v>
      </c>
    </row>
    <row r="2794" spans="1:7" x14ac:dyDescent="0.2">
      <c r="A2794" s="54">
        <v>43433</v>
      </c>
      <c r="B2794" s="53">
        <v>14795</v>
      </c>
      <c r="C2794" s="52">
        <v>2.7919596119722243</v>
      </c>
      <c r="D2794" s="53">
        <v>3.5</v>
      </c>
      <c r="E2794" s="53">
        <v>0.5099999999999999</v>
      </c>
      <c r="F2794" s="53">
        <v>0.64</v>
      </c>
      <c r="G2794" s="54"/>
    </row>
    <row r="2795" spans="1:7" x14ac:dyDescent="0.2">
      <c r="A2795" s="54">
        <v>43434</v>
      </c>
      <c r="B2795" s="53">
        <v>236229</v>
      </c>
      <c r="C2795" s="52">
        <v>2.7733166908738545</v>
      </c>
      <c r="D2795" s="53">
        <v>3.81</v>
      </c>
      <c r="E2795" s="53">
        <v>0.54999999999999993</v>
      </c>
      <c r="F2795" s="53">
        <v>0.69</v>
      </c>
      <c r="G2795" s="54"/>
    </row>
    <row r="2796" spans="1:7" x14ac:dyDescent="0.2">
      <c r="A2796" s="54">
        <v>43434</v>
      </c>
      <c r="B2796" s="53">
        <v>4271807</v>
      </c>
      <c r="C2796" s="52">
        <v>2.7714396215329704</v>
      </c>
      <c r="D2796" s="53">
        <v>3.89</v>
      </c>
      <c r="E2796" s="53">
        <v>0.54999999999999993</v>
      </c>
      <c r="F2796" s="53">
        <v>0.69</v>
      </c>
      <c r="G2796" s="54"/>
    </row>
    <row r="2797" spans="1:7" x14ac:dyDescent="0.2">
      <c r="A2797" s="54">
        <v>43434</v>
      </c>
      <c r="B2797" s="53">
        <v>2652</v>
      </c>
      <c r="C2797" s="52">
        <v>3.1951664803980071</v>
      </c>
      <c r="D2797" s="53">
        <v>3.85</v>
      </c>
      <c r="E2797" s="53">
        <v>0.54999999999999993</v>
      </c>
      <c r="F2797" s="53">
        <v>0.65</v>
      </c>
      <c r="G2797" s="54"/>
    </row>
    <row r="2798" spans="1:7" x14ac:dyDescent="0.2">
      <c r="A2798" s="54">
        <v>43434</v>
      </c>
      <c r="B2798" s="53">
        <v>5582464</v>
      </c>
      <c r="C2798" s="52">
        <v>3.9766468195750013</v>
      </c>
      <c r="D2798" s="53">
        <v>4.75</v>
      </c>
      <c r="E2798" s="53">
        <v>0.76999999999999991</v>
      </c>
      <c r="F2798" s="53">
        <v>0.92</v>
      </c>
      <c r="G2798" s="54">
        <v>43152</v>
      </c>
    </row>
    <row r="2799" spans="1:7" x14ac:dyDescent="0.2">
      <c r="A2799" s="54">
        <v>43435</v>
      </c>
      <c r="B2799" s="53">
        <v>3112324</v>
      </c>
      <c r="C2799" s="52">
        <v>4.2127944300399527</v>
      </c>
      <c r="D2799" s="53">
        <v>4.6399999999999997</v>
      </c>
      <c r="E2799" s="53">
        <v>0.78999999999999992</v>
      </c>
      <c r="F2799" s="53">
        <v>0.94</v>
      </c>
      <c r="G2799" s="54">
        <v>43064</v>
      </c>
    </row>
    <row r="2800" spans="1:7" x14ac:dyDescent="0.2">
      <c r="A2800" s="54">
        <v>43435</v>
      </c>
      <c r="B2800" s="53">
        <v>4143087</v>
      </c>
      <c r="C2800" s="52">
        <v>2.9454580183099672</v>
      </c>
      <c r="D2800" s="53">
        <v>3.23</v>
      </c>
      <c r="E2800" s="53">
        <v>0.35</v>
      </c>
      <c r="F2800" s="53">
        <v>0.5</v>
      </c>
      <c r="G2800" s="54"/>
    </row>
    <row r="2801" spans="1:7" x14ac:dyDescent="0.2">
      <c r="A2801" s="54">
        <v>43435</v>
      </c>
      <c r="B2801" s="53">
        <v>3869582</v>
      </c>
      <c r="C2801" s="52">
        <v>2.8787171364971353</v>
      </c>
      <c r="D2801" s="53">
        <v>3.77</v>
      </c>
      <c r="E2801" s="53">
        <v>0.32999999999999996</v>
      </c>
      <c r="F2801" s="53">
        <v>0.48</v>
      </c>
      <c r="G2801" s="54">
        <v>42699</v>
      </c>
    </row>
    <row r="2802" spans="1:7" x14ac:dyDescent="0.2">
      <c r="A2802" s="54">
        <v>43435</v>
      </c>
      <c r="B2802" s="53">
        <v>8055</v>
      </c>
      <c r="C2802" s="52">
        <v>3.3586740942941793</v>
      </c>
      <c r="D2802" s="53">
        <v>3.86</v>
      </c>
      <c r="E2802" s="53">
        <v>0.66999999999999993</v>
      </c>
      <c r="F2802" s="53">
        <v>0.82</v>
      </c>
      <c r="G2802" s="54">
        <v>42811</v>
      </c>
    </row>
    <row r="2803" spans="1:7" x14ac:dyDescent="0.2">
      <c r="A2803" s="54">
        <v>43435</v>
      </c>
      <c r="B2803" s="53">
        <v>94400</v>
      </c>
      <c r="C2803" s="52">
        <v>2.8378835440958872</v>
      </c>
      <c r="D2803" s="53">
        <v>3.83</v>
      </c>
      <c r="E2803" s="53">
        <v>0.48999999999999988</v>
      </c>
      <c r="F2803" s="53">
        <v>0.63</v>
      </c>
      <c r="G2803" s="54"/>
    </row>
    <row r="2804" spans="1:7" x14ac:dyDescent="0.2">
      <c r="A2804" s="54">
        <v>43435</v>
      </c>
      <c r="B2804" s="53">
        <v>1186202</v>
      </c>
      <c r="C2804" s="52">
        <v>3.1123518101853267</v>
      </c>
      <c r="D2804" s="53">
        <v>3.89</v>
      </c>
      <c r="E2804" s="53">
        <v>0.44999999999999996</v>
      </c>
      <c r="F2804" s="53">
        <v>0.59</v>
      </c>
      <c r="G2804" s="54">
        <v>42791</v>
      </c>
    </row>
    <row r="2805" spans="1:7" x14ac:dyDescent="0.2">
      <c r="A2805" s="54">
        <v>43435</v>
      </c>
      <c r="B2805" s="53">
        <v>6703291</v>
      </c>
      <c r="C2805" s="52">
        <v>3.161150818612632</v>
      </c>
      <c r="D2805" s="53">
        <v>3.72</v>
      </c>
      <c r="E2805" s="53">
        <v>0.33999999999999997</v>
      </c>
      <c r="F2805" s="53">
        <v>0.49</v>
      </c>
      <c r="G2805" s="54">
        <v>42825</v>
      </c>
    </row>
    <row r="2806" spans="1:7" x14ac:dyDescent="0.2">
      <c r="A2806" s="54">
        <v>43435</v>
      </c>
      <c r="B2806" s="53">
        <v>160</v>
      </c>
      <c r="C2806" s="52">
        <v>2.4232185849698094</v>
      </c>
      <c r="D2806" s="53">
        <v>3.29</v>
      </c>
      <c r="E2806" s="53">
        <v>0.53999999999999992</v>
      </c>
      <c r="F2806" s="53">
        <v>0.69</v>
      </c>
      <c r="G2806" s="54"/>
    </row>
    <row r="2807" spans="1:7" x14ac:dyDescent="0.2">
      <c r="A2807" s="54">
        <v>43435</v>
      </c>
      <c r="B2807" s="53">
        <v>32748</v>
      </c>
      <c r="C2807" s="52">
        <v>4.1159666037907927</v>
      </c>
      <c r="D2807" s="53">
        <v>4.3</v>
      </c>
      <c r="E2807" s="53">
        <v>0.77999999999999992</v>
      </c>
      <c r="F2807" s="53">
        <v>0.91</v>
      </c>
      <c r="G2807" s="54">
        <v>42902</v>
      </c>
    </row>
    <row r="2808" spans="1:7" x14ac:dyDescent="0.2">
      <c r="A2808" s="54">
        <v>43435</v>
      </c>
      <c r="B2808" s="53">
        <v>5069</v>
      </c>
      <c r="C2808" s="52">
        <v>2.7088322068569619</v>
      </c>
      <c r="D2808" s="53">
        <v>3.34</v>
      </c>
      <c r="E2808" s="53">
        <v>0.32999999999999996</v>
      </c>
      <c r="F2808" s="53">
        <v>0.46</v>
      </c>
      <c r="G2808" s="54"/>
    </row>
    <row r="2809" spans="1:7" x14ac:dyDescent="0.2">
      <c r="A2809" s="54">
        <v>43436</v>
      </c>
      <c r="B2809" s="53">
        <v>17269</v>
      </c>
      <c r="C2809" s="52">
        <v>3.380973348762458</v>
      </c>
      <c r="D2809" s="53">
        <v>4.32</v>
      </c>
      <c r="E2809" s="53">
        <v>0.64999999999999991</v>
      </c>
      <c r="F2809" s="53">
        <v>0.74</v>
      </c>
      <c r="G2809" s="54">
        <v>42713</v>
      </c>
    </row>
    <row r="2810" spans="1:7" x14ac:dyDescent="0.2">
      <c r="A2810" s="54">
        <v>43436</v>
      </c>
      <c r="B2810" s="53">
        <v>1806329</v>
      </c>
      <c r="C2810" s="52">
        <v>2.5642795758476282</v>
      </c>
      <c r="D2810" s="53">
        <v>3.2</v>
      </c>
      <c r="E2810" s="53">
        <v>0.64999999999999991</v>
      </c>
      <c r="F2810" s="53">
        <v>0.8</v>
      </c>
      <c r="G2810" s="54"/>
    </row>
    <row r="2811" spans="1:7" x14ac:dyDescent="0.2">
      <c r="A2811" s="54">
        <v>43436</v>
      </c>
      <c r="B2811" s="53">
        <v>146475</v>
      </c>
      <c r="C2811" s="52">
        <v>2.9959334824405981</v>
      </c>
      <c r="D2811" s="53">
        <v>3.52</v>
      </c>
      <c r="E2811" s="53">
        <v>0.64999999999999991</v>
      </c>
      <c r="F2811" s="53">
        <v>0.77</v>
      </c>
      <c r="G2811" s="54"/>
    </row>
    <row r="2812" spans="1:7" x14ac:dyDescent="0.2">
      <c r="A2812" s="54">
        <v>43436</v>
      </c>
      <c r="B2812" s="53">
        <v>4012146</v>
      </c>
      <c r="C2812" s="52">
        <v>3.3522740628351815</v>
      </c>
      <c r="D2812" s="53">
        <v>3.92</v>
      </c>
      <c r="E2812" s="53">
        <v>0.7</v>
      </c>
      <c r="F2812" s="53">
        <v>0.85</v>
      </c>
      <c r="G2812" s="54"/>
    </row>
    <row r="2813" spans="1:7" x14ac:dyDescent="0.2">
      <c r="A2813" s="54">
        <v>43436</v>
      </c>
      <c r="B2813" s="53">
        <v>93613</v>
      </c>
      <c r="C2813" s="52">
        <v>2.4966645070256126</v>
      </c>
      <c r="D2813" s="53">
        <v>2.85</v>
      </c>
      <c r="E2813" s="53">
        <v>0.51999999999999991</v>
      </c>
      <c r="F2813" s="53">
        <v>0.66</v>
      </c>
      <c r="G2813" s="54"/>
    </row>
    <row r="2814" spans="1:7" x14ac:dyDescent="0.2">
      <c r="A2814" s="54">
        <v>43436</v>
      </c>
      <c r="B2814" s="53">
        <v>7187771</v>
      </c>
      <c r="C2814" s="52">
        <v>3.0810780131911355</v>
      </c>
      <c r="D2814" s="53">
        <v>3.09</v>
      </c>
      <c r="E2814" s="53">
        <v>0.37</v>
      </c>
      <c r="F2814" s="53">
        <v>0.52</v>
      </c>
      <c r="G2814" s="54">
        <v>42718</v>
      </c>
    </row>
    <row r="2815" spans="1:7" x14ac:dyDescent="0.2">
      <c r="A2815" s="54">
        <v>43437</v>
      </c>
      <c r="B2815" s="53">
        <v>2648</v>
      </c>
      <c r="C2815" s="52">
        <v>3.1118073941195892</v>
      </c>
      <c r="D2815" s="53">
        <v>3.79</v>
      </c>
      <c r="E2815" s="53">
        <v>0.51999999999999991</v>
      </c>
      <c r="F2815" s="53">
        <v>0.67</v>
      </c>
      <c r="G2815" s="54"/>
    </row>
    <row r="2816" spans="1:7" x14ac:dyDescent="0.2">
      <c r="A2816" s="54">
        <v>43437</v>
      </c>
      <c r="B2816" s="53">
        <v>4020308</v>
      </c>
      <c r="C2816" s="52">
        <v>3.7491585514983172</v>
      </c>
      <c r="D2816" s="53">
        <v>3.84</v>
      </c>
      <c r="E2816" s="53">
        <v>0.42</v>
      </c>
      <c r="F2816" s="53">
        <v>0.56999999999999995</v>
      </c>
      <c r="G2816" s="54">
        <v>43054</v>
      </c>
    </row>
    <row r="2817" spans="1:7" x14ac:dyDescent="0.2">
      <c r="A2817" s="54">
        <v>43437</v>
      </c>
      <c r="B2817" s="53">
        <v>4472283</v>
      </c>
      <c r="C2817" s="52">
        <v>3.5060676856852311</v>
      </c>
      <c r="D2817" s="53">
        <v>4.2</v>
      </c>
      <c r="E2817" s="53">
        <v>0.61</v>
      </c>
      <c r="F2817" s="53">
        <v>0.75</v>
      </c>
      <c r="G2817" s="54">
        <v>42962</v>
      </c>
    </row>
    <row r="2818" spans="1:7" x14ac:dyDescent="0.2">
      <c r="A2818" s="54">
        <v>43437</v>
      </c>
      <c r="B2818" s="53">
        <v>42164</v>
      </c>
      <c r="C2818" s="52">
        <v>2.7208234383829031</v>
      </c>
      <c r="D2818" s="53">
        <v>3.46</v>
      </c>
      <c r="E2818" s="53">
        <v>0.47</v>
      </c>
      <c r="F2818" s="53">
        <v>0.61</v>
      </c>
      <c r="G2818" s="54">
        <v>42691</v>
      </c>
    </row>
    <row r="2819" spans="1:7" x14ac:dyDescent="0.2">
      <c r="A2819" s="54">
        <v>43437</v>
      </c>
      <c r="B2819" s="53">
        <v>3592492</v>
      </c>
      <c r="C2819" s="52">
        <v>3.7070355861159592</v>
      </c>
      <c r="D2819" s="53">
        <v>3.98</v>
      </c>
      <c r="E2819" s="53">
        <v>0.77999999999999992</v>
      </c>
      <c r="F2819" s="53">
        <v>0.93</v>
      </c>
      <c r="G2819" s="54">
        <v>42902</v>
      </c>
    </row>
    <row r="2820" spans="1:7" x14ac:dyDescent="0.2">
      <c r="A2820" s="54">
        <v>43437</v>
      </c>
      <c r="B2820" s="53">
        <v>5504679</v>
      </c>
      <c r="C2820" s="52">
        <v>3.5418568326896449</v>
      </c>
      <c r="D2820" s="53">
        <v>4.1399999999999997</v>
      </c>
      <c r="E2820" s="53">
        <v>0.47</v>
      </c>
      <c r="F2820" s="53">
        <v>0.61</v>
      </c>
      <c r="G2820" s="54">
        <v>43094</v>
      </c>
    </row>
    <row r="2821" spans="1:7" x14ac:dyDescent="0.2">
      <c r="A2821" s="54">
        <v>43437</v>
      </c>
      <c r="B2821" s="53">
        <v>544</v>
      </c>
      <c r="C2821" s="52">
        <v>3.5600396822100309</v>
      </c>
      <c r="D2821" s="53">
        <v>3.8</v>
      </c>
      <c r="E2821" s="53">
        <v>0.71</v>
      </c>
      <c r="F2821" s="53">
        <v>0.87</v>
      </c>
      <c r="G2821" s="54"/>
    </row>
    <row r="2822" spans="1:7" x14ac:dyDescent="0.2">
      <c r="A2822" s="54">
        <v>43437</v>
      </c>
      <c r="B2822" s="53">
        <v>6156</v>
      </c>
      <c r="C2822" s="52">
        <v>3.6852018726574114</v>
      </c>
      <c r="D2822" s="53">
        <v>3.9</v>
      </c>
      <c r="E2822" s="53">
        <v>0.65999999999999992</v>
      </c>
      <c r="F2822" s="53">
        <v>0.81</v>
      </c>
      <c r="G2822" s="54"/>
    </row>
    <row r="2823" spans="1:7" x14ac:dyDescent="0.2">
      <c r="A2823" s="54">
        <v>43438</v>
      </c>
      <c r="B2823" s="53">
        <v>1758827</v>
      </c>
      <c r="C2823" s="52">
        <v>2.7776292220894931</v>
      </c>
      <c r="D2823" s="53">
        <v>3.2</v>
      </c>
      <c r="E2823" s="53">
        <v>0.53999999999999992</v>
      </c>
      <c r="F2823" s="53">
        <v>0.69</v>
      </c>
      <c r="G2823" s="54"/>
    </row>
    <row r="2824" spans="1:7" x14ac:dyDescent="0.2">
      <c r="A2824" s="54">
        <v>43438</v>
      </c>
      <c r="B2824" s="53">
        <v>403254</v>
      </c>
      <c r="C2824" s="52">
        <v>2.8684495378336439</v>
      </c>
      <c r="D2824" s="53">
        <v>3.55</v>
      </c>
      <c r="E2824" s="53">
        <v>0.64999999999999991</v>
      </c>
      <c r="F2824" s="53">
        <v>0.78</v>
      </c>
      <c r="G2824" s="54"/>
    </row>
    <row r="2825" spans="1:7" x14ac:dyDescent="0.2">
      <c r="A2825" s="54">
        <v>43438</v>
      </c>
      <c r="B2825" s="53">
        <v>633917</v>
      </c>
      <c r="C2825" s="52">
        <v>2.8823730186063061</v>
      </c>
      <c r="D2825" s="53">
        <v>3.35</v>
      </c>
      <c r="E2825" s="53">
        <v>0.27999999999999997</v>
      </c>
      <c r="F2825" s="53">
        <v>0.43</v>
      </c>
      <c r="G2825" s="54"/>
    </row>
    <row r="2826" spans="1:7" x14ac:dyDescent="0.2">
      <c r="A2826" s="54">
        <v>43438</v>
      </c>
      <c r="B2826" s="53">
        <v>974</v>
      </c>
      <c r="C2826" s="52">
        <v>1.7043349788756597</v>
      </c>
      <c r="D2826" s="53">
        <v>2.2000000000000002</v>
      </c>
      <c r="E2826" s="53">
        <v>0.64999999999999991</v>
      </c>
      <c r="F2826" s="53">
        <v>0.8</v>
      </c>
      <c r="G2826" s="54"/>
    </row>
    <row r="2827" spans="1:7" x14ac:dyDescent="0.2">
      <c r="A2827" s="54">
        <v>43438</v>
      </c>
      <c r="B2827" s="53">
        <v>8953258</v>
      </c>
      <c r="C2827" s="52">
        <v>3.6303994777238788</v>
      </c>
      <c r="D2827" s="53">
        <v>3.92</v>
      </c>
      <c r="E2827" s="53">
        <v>0.37</v>
      </c>
      <c r="F2827" s="53">
        <v>0.47</v>
      </c>
      <c r="G2827" s="54">
        <v>43258</v>
      </c>
    </row>
    <row r="2828" spans="1:7" x14ac:dyDescent="0.2">
      <c r="A2828" s="54">
        <v>43438</v>
      </c>
      <c r="B2828" s="53">
        <v>795645</v>
      </c>
      <c r="C2828" s="52">
        <v>2.3933665119321454</v>
      </c>
      <c r="D2828" s="53">
        <v>2.86</v>
      </c>
      <c r="E2828" s="53">
        <v>0.54999999999999993</v>
      </c>
      <c r="F2828" s="53">
        <v>0.7</v>
      </c>
      <c r="G2828" s="54"/>
    </row>
    <row r="2829" spans="1:7" x14ac:dyDescent="0.2">
      <c r="A2829" s="54">
        <v>43439</v>
      </c>
      <c r="B2829" s="53">
        <v>6336452</v>
      </c>
      <c r="C2829" s="52">
        <v>3.2041093391874162</v>
      </c>
      <c r="D2829" s="53">
        <v>3.21</v>
      </c>
      <c r="E2829" s="53">
        <v>0.39999999999999997</v>
      </c>
      <c r="F2829" s="53">
        <v>0.54</v>
      </c>
      <c r="G2829" s="54">
        <v>42759</v>
      </c>
    </row>
    <row r="2830" spans="1:7" x14ac:dyDescent="0.2">
      <c r="A2830" s="54">
        <v>43439</v>
      </c>
      <c r="B2830" s="53">
        <v>13593</v>
      </c>
      <c r="C2830" s="52">
        <v>2.9783081982370856</v>
      </c>
      <c r="D2830" s="53">
        <v>3.81</v>
      </c>
      <c r="E2830" s="53">
        <v>0.71</v>
      </c>
      <c r="F2830" s="53">
        <v>0.86</v>
      </c>
      <c r="G2830" s="54"/>
    </row>
    <row r="2831" spans="1:7" x14ac:dyDescent="0.2">
      <c r="A2831" s="54">
        <v>43439</v>
      </c>
      <c r="B2831" s="53">
        <v>243</v>
      </c>
      <c r="C2831" s="52">
        <v>2.7625872788484767</v>
      </c>
      <c r="D2831" s="53">
        <v>3.54</v>
      </c>
      <c r="E2831" s="53">
        <v>0.32999999999999996</v>
      </c>
      <c r="F2831" s="53">
        <v>0.48</v>
      </c>
      <c r="G2831" s="54"/>
    </row>
    <row r="2832" spans="1:7" x14ac:dyDescent="0.2">
      <c r="A2832" s="54">
        <v>43439</v>
      </c>
      <c r="B2832" s="53">
        <v>4618221</v>
      </c>
      <c r="C2832" s="52">
        <v>2.4878240130723168</v>
      </c>
      <c r="D2832" s="53">
        <v>2.57</v>
      </c>
      <c r="E2832" s="53">
        <v>0.49</v>
      </c>
      <c r="F2832" s="53">
        <v>0.64</v>
      </c>
      <c r="G2832" s="54"/>
    </row>
    <row r="2833" spans="1:7" x14ac:dyDescent="0.2">
      <c r="A2833" s="54">
        <v>43439</v>
      </c>
      <c r="B2833" s="53">
        <v>8708645</v>
      </c>
      <c r="C2833" s="52">
        <v>3.4622216439392459</v>
      </c>
      <c r="D2833" s="53">
        <v>3.83</v>
      </c>
      <c r="E2833" s="53">
        <v>0.39</v>
      </c>
      <c r="F2833" s="53">
        <v>0.49</v>
      </c>
      <c r="G2833" s="54">
        <v>43170</v>
      </c>
    </row>
    <row r="2834" spans="1:7" x14ac:dyDescent="0.2">
      <c r="A2834" s="54">
        <v>43439</v>
      </c>
      <c r="B2834" s="53">
        <v>1020231</v>
      </c>
      <c r="C2834" s="52">
        <v>3.9298617512754555</v>
      </c>
      <c r="D2834" s="53">
        <v>4.05</v>
      </c>
      <c r="E2834" s="53">
        <v>0.72999999999999987</v>
      </c>
      <c r="F2834" s="53">
        <v>0.88</v>
      </c>
      <c r="G2834" s="54">
        <v>42915</v>
      </c>
    </row>
    <row r="2835" spans="1:7" x14ac:dyDescent="0.2">
      <c r="A2835" s="54">
        <v>43439</v>
      </c>
      <c r="B2835" s="53">
        <v>9563</v>
      </c>
      <c r="C2835" s="52">
        <v>3.02321792748406</v>
      </c>
      <c r="D2835" s="53">
        <v>3.2</v>
      </c>
      <c r="E2835" s="53">
        <v>0.33999999999999997</v>
      </c>
      <c r="F2835" s="53">
        <v>0.49</v>
      </c>
      <c r="G2835" s="54"/>
    </row>
    <row r="2836" spans="1:7" x14ac:dyDescent="0.2">
      <c r="A2836" s="54">
        <v>43439</v>
      </c>
      <c r="B2836" s="53">
        <v>13435</v>
      </c>
      <c r="C2836" s="52">
        <v>2.5832075357279471</v>
      </c>
      <c r="D2836" s="53">
        <v>2.83</v>
      </c>
      <c r="E2836" s="53">
        <v>0.48</v>
      </c>
      <c r="F2836" s="53">
        <v>0.61</v>
      </c>
      <c r="G2836" s="54"/>
    </row>
    <row r="2837" spans="1:7" x14ac:dyDescent="0.2">
      <c r="A2837" s="54">
        <v>43440</v>
      </c>
      <c r="B2837" s="53">
        <v>7057459</v>
      </c>
      <c r="C2837" s="52">
        <v>2.6949374565116946</v>
      </c>
      <c r="D2837" s="53">
        <v>3.5</v>
      </c>
      <c r="E2837" s="53">
        <v>0.31999999999999995</v>
      </c>
      <c r="F2837" s="53">
        <v>0.47</v>
      </c>
      <c r="G2837" s="54"/>
    </row>
    <row r="2838" spans="1:7" x14ac:dyDescent="0.2">
      <c r="A2838" s="54">
        <v>43440</v>
      </c>
      <c r="B2838" s="53">
        <v>6742299</v>
      </c>
      <c r="C2838" s="52">
        <v>3.1855234163932149</v>
      </c>
      <c r="D2838" s="53">
        <v>3.88</v>
      </c>
      <c r="E2838" s="53">
        <v>0.5</v>
      </c>
      <c r="F2838" s="53">
        <v>0.63</v>
      </c>
      <c r="G2838" s="54">
        <v>42805</v>
      </c>
    </row>
    <row r="2839" spans="1:7" x14ac:dyDescent="0.2">
      <c r="A2839" s="54">
        <v>43441</v>
      </c>
      <c r="B2839" s="53">
        <v>205053</v>
      </c>
      <c r="C2839" s="52">
        <v>3.4028596368347368</v>
      </c>
      <c r="D2839" s="53">
        <v>3.84</v>
      </c>
      <c r="E2839" s="53">
        <v>0.72999999999999987</v>
      </c>
      <c r="F2839" s="53">
        <v>0.87</v>
      </c>
      <c r="G2839" s="54"/>
    </row>
    <row r="2840" spans="1:7" x14ac:dyDescent="0.2">
      <c r="A2840" s="54">
        <v>43441</v>
      </c>
      <c r="B2840" s="53">
        <v>9205132</v>
      </c>
      <c r="C2840" s="52">
        <v>4.0944062485554653</v>
      </c>
      <c r="D2840" s="53">
        <v>4.33</v>
      </c>
      <c r="E2840" s="53">
        <v>0.33</v>
      </c>
      <c r="F2840" s="53">
        <v>0.43</v>
      </c>
      <c r="G2840" s="54">
        <v>43340</v>
      </c>
    </row>
    <row r="2841" spans="1:7" x14ac:dyDescent="0.2">
      <c r="A2841" s="54">
        <v>43441</v>
      </c>
      <c r="B2841" s="53">
        <v>16135</v>
      </c>
      <c r="C2841" s="52">
        <v>2.7050457398748686</v>
      </c>
      <c r="D2841" s="53">
        <v>3.18</v>
      </c>
      <c r="E2841" s="53">
        <v>0.53999999999999992</v>
      </c>
      <c r="F2841" s="53">
        <v>0.68</v>
      </c>
      <c r="G2841" s="54"/>
    </row>
    <row r="2842" spans="1:7" x14ac:dyDescent="0.2">
      <c r="A2842" s="54">
        <v>43441</v>
      </c>
      <c r="B2842" s="53">
        <v>3227438</v>
      </c>
      <c r="C2842" s="52">
        <v>3.2511133374572019</v>
      </c>
      <c r="D2842" s="53">
        <v>3.64</v>
      </c>
      <c r="E2842" s="53">
        <v>0.62999999999999989</v>
      </c>
      <c r="F2842" s="53">
        <v>0.76</v>
      </c>
      <c r="G2842" s="54">
        <v>42702</v>
      </c>
    </row>
    <row r="2843" spans="1:7" x14ac:dyDescent="0.2">
      <c r="A2843" s="54">
        <v>43441</v>
      </c>
      <c r="B2843" s="53">
        <v>37340</v>
      </c>
      <c r="C2843" s="52">
        <v>2.8844537559587815</v>
      </c>
      <c r="D2843" s="53">
        <v>3.39</v>
      </c>
      <c r="E2843" s="53">
        <v>0.30999999999999994</v>
      </c>
      <c r="F2843" s="53">
        <v>0.46</v>
      </c>
      <c r="G2843" s="54"/>
    </row>
    <row r="2844" spans="1:7" x14ac:dyDescent="0.2">
      <c r="A2844" s="54">
        <v>43442</v>
      </c>
      <c r="B2844" s="53">
        <v>29525</v>
      </c>
      <c r="C2844" s="52">
        <v>2.7870062781246348</v>
      </c>
      <c r="D2844" s="53">
        <v>3.76</v>
      </c>
      <c r="E2844" s="53">
        <v>0.51999999999999991</v>
      </c>
      <c r="F2844" s="53">
        <v>0.66</v>
      </c>
      <c r="G2844" s="54"/>
    </row>
    <row r="2845" spans="1:7" x14ac:dyDescent="0.2">
      <c r="A2845" s="54">
        <v>43443</v>
      </c>
      <c r="B2845" s="53">
        <v>9114571</v>
      </c>
      <c r="C2845" s="52">
        <v>3.6435058117290384</v>
      </c>
      <c r="D2845" s="53">
        <v>3.8</v>
      </c>
      <c r="E2845" s="53">
        <v>0.39</v>
      </c>
      <c r="F2845" s="53">
        <v>0.48</v>
      </c>
      <c r="G2845" s="54">
        <v>43285</v>
      </c>
    </row>
    <row r="2846" spans="1:7" x14ac:dyDescent="0.2">
      <c r="A2846" s="54">
        <v>43443</v>
      </c>
      <c r="B2846" s="53">
        <v>21612</v>
      </c>
      <c r="C2846" s="52">
        <v>2.722450039415178</v>
      </c>
      <c r="D2846" s="53">
        <v>2.97</v>
      </c>
      <c r="E2846" s="53">
        <v>0.35</v>
      </c>
      <c r="F2846" s="53">
        <v>0.5</v>
      </c>
      <c r="G2846" s="54"/>
    </row>
    <row r="2847" spans="1:7" x14ac:dyDescent="0.2">
      <c r="A2847" s="54">
        <v>43444</v>
      </c>
      <c r="B2847" s="53">
        <v>2305037</v>
      </c>
      <c r="C2847" s="52">
        <v>2.4244947202813547</v>
      </c>
      <c r="D2847" s="53">
        <v>3.06</v>
      </c>
      <c r="E2847" s="53">
        <v>0.62999999999999989</v>
      </c>
      <c r="F2847" s="53">
        <v>0.77</v>
      </c>
      <c r="G2847" s="54"/>
    </row>
    <row r="2848" spans="1:7" x14ac:dyDescent="0.2">
      <c r="A2848" s="54">
        <v>43444</v>
      </c>
      <c r="B2848" s="53">
        <v>1052</v>
      </c>
      <c r="C2848" s="52">
        <v>2.8423233916901833</v>
      </c>
      <c r="D2848" s="53">
        <v>2.9</v>
      </c>
      <c r="E2848" s="53">
        <v>0.28999999999999998</v>
      </c>
      <c r="F2848" s="53">
        <v>0.44</v>
      </c>
      <c r="G2848" s="54"/>
    </row>
    <row r="2849" spans="1:7" x14ac:dyDescent="0.2">
      <c r="A2849" s="54">
        <v>43444</v>
      </c>
      <c r="B2849" s="53">
        <v>8266824</v>
      </c>
      <c r="C2849" s="52">
        <v>3.7388680511989913</v>
      </c>
      <c r="D2849" s="53">
        <v>4.05</v>
      </c>
      <c r="E2849" s="53">
        <v>0.57999999999999996</v>
      </c>
      <c r="F2849" s="53">
        <v>0.67</v>
      </c>
      <c r="G2849" s="54">
        <v>43253</v>
      </c>
    </row>
    <row r="2850" spans="1:7" x14ac:dyDescent="0.2">
      <c r="A2850" s="54">
        <v>43444</v>
      </c>
      <c r="B2850" s="53">
        <v>92767</v>
      </c>
      <c r="C2850" s="52">
        <v>3.310437384393178</v>
      </c>
      <c r="D2850" s="53">
        <v>4.0999999999999996</v>
      </c>
      <c r="E2850" s="53">
        <v>0.62999999999999989</v>
      </c>
      <c r="F2850" s="53">
        <v>0.78</v>
      </c>
      <c r="G2850" s="54"/>
    </row>
    <row r="2851" spans="1:7" x14ac:dyDescent="0.2">
      <c r="A2851" s="54">
        <v>43445</v>
      </c>
      <c r="B2851" s="53">
        <v>8890765</v>
      </c>
      <c r="C2851" s="52">
        <v>3.404989507509284</v>
      </c>
      <c r="D2851" s="53">
        <v>3.82</v>
      </c>
      <c r="E2851" s="53">
        <v>0.38</v>
      </c>
      <c r="F2851" s="53">
        <v>0.47</v>
      </c>
      <c r="G2851" s="54">
        <v>43168</v>
      </c>
    </row>
    <row r="2852" spans="1:7" x14ac:dyDescent="0.2">
      <c r="A2852" s="54">
        <v>43445</v>
      </c>
      <c r="B2852" s="53">
        <v>9042641</v>
      </c>
      <c r="C2852" s="52">
        <v>3.5911246597361108</v>
      </c>
      <c r="D2852" s="53">
        <v>3.88</v>
      </c>
      <c r="E2852" s="53">
        <v>0.38</v>
      </c>
      <c r="F2852" s="53">
        <v>0.47</v>
      </c>
      <c r="G2852" s="54">
        <v>43188</v>
      </c>
    </row>
    <row r="2853" spans="1:7" x14ac:dyDescent="0.2">
      <c r="A2853" s="54">
        <v>43446</v>
      </c>
      <c r="B2853" s="53">
        <v>5221204</v>
      </c>
      <c r="C2853" s="52">
        <v>3.152160154778008</v>
      </c>
      <c r="D2853" s="53">
        <v>3.89</v>
      </c>
      <c r="E2853" s="53">
        <v>0.48</v>
      </c>
      <c r="F2853" s="53">
        <v>0.63</v>
      </c>
      <c r="G2853" s="54">
        <v>42782</v>
      </c>
    </row>
    <row r="2854" spans="1:7" x14ac:dyDescent="0.2">
      <c r="A2854" s="54">
        <v>43446</v>
      </c>
      <c r="B2854" s="53">
        <v>7709225</v>
      </c>
      <c r="C2854" s="52">
        <v>3.1045107113613906</v>
      </c>
      <c r="D2854" s="53">
        <v>3.88</v>
      </c>
      <c r="E2854" s="53">
        <v>0.27999999999999992</v>
      </c>
      <c r="F2854" s="53">
        <v>0.43</v>
      </c>
      <c r="G2854" s="54">
        <v>42734</v>
      </c>
    </row>
    <row r="2855" spans="1:7" x14ac:dyDescent="0.2">
      <c r="A2855" s="54">
        <v>43446</v>
      </c>
      <c r="B2855" s="53">
        <v>2574515</v>
      </c>
      <c r="C2855" s="52">
        <v>2.6607740595069926</v>
      </c>
      <c r="D2855" s="53">
        <v>2.95</v>
      </c>
      <c r="E2855" s="53">
        <v>0.44999999999999996</v>
      </c>
      <c r="F2855" s="53">
        <v>0.59</v>
      </c>
      <c r="G2855" s="54"/>
    </row>
    <row r="2856" spans="1:7" x14ac:dyDescent="0.2">
      <c r="A2856" s="54">
        <v>43447</v>
      </c>
      <c r="B2856" s="53">
        <v>6201863</v>
      </c>
      <c r="C2856" s="52">
        <v>3.2718194169930945</v>
      </c>
      <c r="D2856" s="53">
        <v>4.2</v>
      </c>
      <c r="E2856" s="53">
        <v>0.5</v>
      </c>
      <c r="F2856" s="53">
        <v>0.63</v>
      </c>
      <c r="G2856" s="54">
        <v>42793</v>
      </c>
    </row>
    <row r="2857" spans="1:7" x14ac:dyDescent="0.2">
      <c r="A2857" s="54">
        <v>43447</v>
      </c>
      <c r="B2857" s="53">
        <v>9753704</v>
      </c>
      <c r="D2857" s="53">
        <v>4.2</v>
      </c>
      <c r="E2857" s="53"/>
      <c r="F2857" s="53">
        <v>0.37</v>
      </c>
      <c r="G2857" s="54"/>
    </row>
    <row r="2858" spans="1:7" x14ac:dyDescent="0.2">
      <c r="A2858" s="54">
        <v>43447</v>
      </c>
      <c r="B2858" s="53">
        <v>9144965</v>
      </c>
      <c r="C2858" s="52">
        <v>3.6616893492530274</v>
      </c>
      <c r="D2858" s="53">
        <v>3.67</v>
      </c>
      <c r="E2858" s="53">
        <v>0.39999999999999997</v>
      </c>
      <c r="F2858" s="53">
        <v>0.49</v>
      </c>
      <c r="G2858" s="54">
        <v>43262</v>
      </c>
    </row>
    <row r="2859" spans="1:7" x14ac:dyDescent="0.2">
      <c r="A2859" s="54">
        <v>43447</v>
      </c>
      <c r="B2859" s="53">
        <v>9528585</v>
      </c>
      <c r="D2859" s="53">
        <v>3.65</v>
      </c>
      <c r="E2859" s="53"/>
      <c r="F2859" s="53">
        <v>0.35</v>
      </c>
      <c r="G2859" s="54"/>
    </row>
    <row r="2860" spans="1:7" x14ac:dyDescent="0.2">
      <c r="A2860" s="54">
        <v>43447</v>
      </c>
      <c r="B2860" s="53">
        <v>6519333</v>
      </c>
      <c r="C2860" s="52">
        <v>2.8318391488950634</v>
      </c>
      <c r="D2860" s="53">
        <v>2.84</v>
      </c>
      <c r="E2860" s="53">
        <v>0.30999999999999994</v>
      </c>
      <c r="F2860" s="53">
        <v>0.46</v>
      </c>
      <c r="G2860" s="54"/>
    </row>
    <row r="2861" spans="1:7" x14ac:dyDescent="0.2">
      <c r="A2861" s="54">
        <v>43448</v>
      </c>
      <c r="B2861" s="53">
        <v>305</v>
      </c>
      <c r="C2861" s="52">
        <v>2.4954300574732207</v>
      </c>
      <c r="D2861" s="53">
        <v>2.8</v>
      </c>
      <c r="E2861" s="53">
        <v>0.52999999999999992</v>
      </c>
      <c r="F2861" s="53">
        <v>0.68</v>
      </c>
      <c r="G2861" s="54"/>
    </row>
    <row r="2862" spans="1:7" x14ac:dyDescent="0.2">
      <c r="A2862" s="54">
        <v>43448</v>
      </c>
      <c r="B2862" s="53">
        <v>9727025</v>
      </c>
      <c r="D2862" s="53">
        <v>4</v>
      </c>
      <c r="E2862" s="53"/>
      <c r="F2862" s="53">
        <v>0.33</v>
      </c>
      <c r="G2862" s="54"/>
    </row>
    <row r="2863" spans="1:7" x14ac:dyDescent="0.2">
      <c r="A2863" s="54">
        <v>43448</v>
      </c>
      <c r="B2863" s="53">
        <v>9594340</v>
      </c>
      <c r="D2863" s="53">
        <v>3.1</v>
      </c>
      <c r="E2863" s="53"/>
      <c r="F2863" s="53">
        <v>0.25</v>
      </c>
      <c r="G2863" s="54"/>
    </row>
    <row r="2864" spans="1:7" x14ac:dyDescent="0.2">
      <c r="A2864" s="54">
        <v>43449</v>
      </c>
      <c r="B2864" s="53">
        <v>11</v>
      </c>
      <c r="C2864" s="52">
        <v>2.5233367201041239</v>
      </c>
      <c r="D2864" s="53">
        <v>3.3</v>
      </c>
      <c r="E2864" s="53">
        <v>0.65999999999999992</v>
      </c>
      <c r="F2864" s="53">
        <v>0.8</v>
      </c>
      <c r="G2864" s="54"/>
    </row>
    <row r="2865" spans="1:7" x14ac:dyDescent="0.2">
      <c r="A2865" s="54">
        <v>43449</v>
      </c>
      <c r="B2865" s="53">
        <v>8148783</v>
      </c>
      <c r="C2865" s="52">
        <v>3.6889791477747638</v>
      </c>
      <c r="D2865" s="53">
        <v>3.7</v>
      </c>
      <c r="E2865" s="53">
        <v>0.33999999999999997</v>
      </c>
      <c r="F2865" s="53">
        <v>0.43</v>
      </c>
      <c r="G2865" s="54">
        <v>43344</v>
      </c>
    </row>
    <row r="2866" spans="1:7" x14ac:dyDescent="0.2">
      <c r="A2866" s="54">
        <v>43449</v>
      </c>
      <c r="B2866" s="53">
        <v>9065730</v>
      </c>
      <c r="C2866" s="52">
        <v>3.4271682739913634</v>
      </c>
      <c r="D2866" s="53">
        <v>3.5</v>
      </c>
      <c r="E2866" s="53">
        <v>0.37</v>
      </c>
      <c r="F2866" s="53">
        <v>0.45</v>
      </c>
      <c r="G2866" s="54">
        <v>43255</v>
      </c>
    </row>
    <row r="2867" spans="1:7" x14ac:dyDescent="0.2">
      <c r="A2867" s="54">
        <v>43449</v>
      </c>
      <c r="B2867" s="53">
        <v>8842897</v>
      </c>
      <c r="C2867" s="52">
        <v>3.3688971911728056</v>
      </c>
      <c r="D2867" s="53">
        <v>3.8</v>
      </c>
      <c r="E2867" s="53">
        <v>0.39999999999999997</v>
      </c>
      <c r="F2867" s="53">
        <v>0.46</v>
      </c>
      <c r="G2867" s="54">
        <v>43279</v>
      </c>
    </row>
    <row r="2868" spans="1:7" x14ac:dyDescent="0.2">
      <c r="A2868" s="54">
        <v>43449</v>
      </c>
      <c r="B2868" s="53">
        <v>9440168</v>
      </c>
      <c r="D2868" s="53">
        <v>3.83</v>
      </c>
      <c r="E2868" s="53"/>
      <c r="F2868" s="53">
        <v>0.3</v>
      </c>
      <c r="G2868" s="54"/>
    </row>
    <row r="2869" spans="1:7" x14ac:dyDescent="0.2">
      <c r="A2869" s="54">
        <v>43449</v>
      </c>
      <c r="B2869" s="53">
        <v>8857731</v>
      </c>
      <c r="C2869" s="52">
        <v>3.5220299730662914</v>
      </c>
      <c r="D2869" s="53">
        <v>3.6</v>
      </c>
      <c r="E2869" s="53">
        <v>0.5</v>
      </c>
      <c r="F2869" s="53">
        <v>0.6</v>
      </c>
      <c r="G2869" s="54">
        <v>43230</v>
      </c>
    </row>
    <row r="2870" spans="1:7" x14ac:dyDescent="0.2">
      <c r="A2870" s="54">
        <v>43450</v>
      </c>
      <c r="B2870" s="53">
        <v>9380245</v>
      </c>
      <c r="D2870" s="53">
        <v>2.9</v>
      </c>
      <c r="E2870" s="53"/>
      <c r="F2870" s="53">
        <v>0.25</v>
      </c>
      <c r="G2870" s="54"/>
    </row>
    <row r="2871" spans="1:7" x14ac:dyDescent="0.2">
      <c r="A2871" s="54">
        <v>43450</v>
      </c>
      <c r="B2871" s="53">
        <v>9295338</v>
      </c>
      <c r="D2871" s="53">
        <v>2.8</v>
      </c>
      <c r="E2871" s="53"/>
      <c r="F2871" s="53">
        <v>0.25</v>
      </c>
      <c r="G2871" s="54"/>
    </row>
    <row r="2872" spans="1:7" x14ac:dyDescent="0.2">
      <c r="A2872" s="54">
        <v>43450</v>
      </c>
      <c r="B2872" s="53">
        <v>6550878</v>
      </c>
      <c r="C2872" s="52">
        <v>2.6416623693758474</v>
      </c>
      <c r="D2872" s="53">
        <v>3.82</v>
      </c>
      <c r="E2872" s="53">
        <v>0.26999999999999996</v>
      </c>
      <c r="F2872" s="53">
        <v>0.41</v>
      </c>
      <c r="G2872" s="54"/>
    </row>
    <row r="2873" spans="1:7" x14ac:dyDescent="0.2">
      <c r="A2873" s="54">
        <v>43450</v>
      </c>
      <c r="B2873" s="53">
        <v>4240</v>
      </c>
      <c r="C2873" s="52">
        <v>2.4714374903221117</v>
      </c>
      <c r="D2873" s="53">
        <v>2.48</v>
      </c>
      <c r="E2873" s="53">
        <v>0.6399999999999999</v>
      </c>
      <c r="F2873" s="53">
        <v>0.78</v>
      </c>
      <c r="G2873" s="54"/>
    </row>
    <row r="2874" spans="1:7" x14ac:dyDescent="0.2">
      <c r="A2874" s="54">
        <v>43450</v>
      </c>
      <c r="B2874" s="53">
        <v>8510</v>
      </c>
      <c r="C2874" s="52">
        <v>3.1044428692604704</v>
      </c>
      <c r="D2874" s="53">
        <v>3.8</v>
      </c>
      <c r="E2874" s="53">
        <v>0.53999999999999992</v>
      </c>
      <c r="F2874" s="53">
        <v>0.68</v>
      </c>
      <c r="G2874" s="54"/>
    </row>
    <row r="2875" spans="1:7" x14ac:dyDescent="0.2">
      <c r="A2875" s="54">
        <v>43450</v>
      </c>
      <c r="B2875" s="53">
        <v>9344561</v>
      </c>
      <c r="C2875" s="52">
        <v>3.7465259413834757</v>
      </c>
      <c r="D2875" s="53">
        <v>4.05</v>
      </c>
      <c r="E2875" s="53">
        <v>0.35</v>
      </c>
      <c r="F2875" s="53">
        <v>0.44</v>
      </c>
      <c r="G2875" s="54">
        <v>43354</v>
      </c>
    </row>
    <row r="2876" spans="1:7" x14ac:dyDescent="0.2">
      <c r="A2876" s="54">
        <v>43450</v>
      </c>
      <c r="B2876" s="53">
        <v>8912651</v>
      </c>
      <c r="D2876" s="53">
        <v>3.83</v>
      </c>
      <c r="E2876" s="53"/>
      <c r="F2876" s="53">
        <v>0.35</v>
      </c>
      <c r="G2876" s="54"/>
    </row>
    <row r="2877" spans="1:7" x14ac:dyDescent="0.2">
      <c r="A2877" s="54">
        <v>43450</v>
      </c>
      <c r="B2877" s="53">
        <v>9201787</v>
      </c>
      <c r="C2877" s="52">
        <v>3.3361031527112419</v>
      </c>
      <c r="D2877" s="53">
        <v>3.64</v>
      </c>
      <c r="E2877" s="53">
        <v>0.35</v>
      </c>
      <c r="F2877" s="53">
        <v>0.46</v>
      </c>
      <c r="G2877" s="54">
        <v>43334</v>
      </c>
    </row>
    <row r="2878" spans="1:7" x14ac:dyDescent="0.2">
      <c r="A2878" s="54">
        <v>43451</v>
      </c>
      <c r="B2878" s="53">
        <v>7753946</v>
      </c>
      <c r="C2878" s="52">
        <v>3.8234975111084268</v>
      </c>
      <c r="D2878" s="53">
        <v>4.05</v>
      </c>
      <c r="E2878" s="53">
        <v>0.35</v>
      </c>
      <c r="F2878" s="53">
        <v>0.42</v>
      </c>
      <c r="G2878" s="54">
        <v>43335</v>
      </c>
    </row>
    <row r="2879" spans="1:7" x14ac:dyDescent="0.2">
      <c r="A2879" s="54">
        <v>43451</v>
      </c>
      <c r="B2879" s="53">
        <v>1593</v>
      </c>
      <c r="D2879" s="53">
        <v>3.89</v>
      </c>
      <c r="E2879" s="53"/>
      <c r="F2879" s="53">
        <v>0.31</v>
      </c>
      <c r="G2879" s="54"/>
    </row>
    <row r="2880" spans="1:7" x14ac:dyDescent="0.2">
      <c r="A2880" s="54">
        <v>43451</v>
      </c>
      <c r="B2880" s="53">
        <v>8913824</v>
      </c>
      <c r="C2880" s="52">
        <v>4.7684022155041701</v>
      </c>
      <c r="D2880" s="53">
        <v>4.79</v>
      </c>
      <c r="E2880" s="53">
        <v>0.59</v>
      </c>
      <c r="F2880" s="53">
        <v>0.64</v>
      </c>
      <c r="G2880" s="54">
        <v>43371</v>
      </c>
    </row>
    <row r="2881" spans="1:7" x14ac:dyDescent="0.2">
      <c r="A2881" s="54">
        <v>43451</v>
      </c>
      <c r="B2881" s="53">
        <v>9430910</v>
      </c>
      <c r="D2881" s="53">
        <v>3.44</v>
      </c>
      <c r="E2881" s="53"/>
      <c r="F2881" s="53">
        <v>0.27</v>
      </c>
      <c r="G2881" s="54"/>
    </row>
    <row r="2882" spans="1:7" x14ac:dyDescent="0.2">
      <c r="A2882" s="54">
        <v>43451</v>
      </c>
      <c r="B2882" s="53">
        <v>33803</v>
      </c>
      <c r="C2882" s="52">
        <v>3.0797268429854645</v>
      </c>
      <c r="D2882" s="53">
        <v>3.55</v>
      </c>
      <c r="E2882" s="53">
        <v>0.53</v>
      </c>
      <c r="F2882" s="53">
        <v>0.68</v>
      </c>
      <c r="G2882" s="54">
        <v>42916</v>
      </c>
    </row>
    <row r="2883" spans="1:7" x14ac:dyDescent="0.2">
      <c r="A2883" s="54">
        <v>43451</v>
      </c>
      <c r="B2883" s="53">
        <v>9118136</v>
      </c>
      <c r="D2883" s="53">
        <v>2.92</v>
      </c>
      <c r="E2883" s="53"/>
      <c r="F2883" s="53">
        <v>0.35</v>
      </c>
      <c r="G2883" s="54"/>
    </row>
    <row r="2884" spans="1:7" x14ac:dyDescent="0.2">
      <c r="A2884" s="54">
        <v>43451</v>
      </c>
      <c r="B2884" s="53">
        <v>1668416</v>
      </c>
      <c r="C2884" s="52">
        <v>2.4743013812479324</v>
      </c>
      <c r="D2884" s="53">
        <v>3.05</v>
      </c>
      <c r="E2884" s="53">
        <v>0.5099999999999999</v>
      </c>
      <c r="F2884" s="53">
        <v>0.65</v>
      </c>
      <c r="G2884" s="54"/>
    </row>
    <row r="2885" spans="1:7" x14ac:dyDescent="0.2">
      <c r="A2885" s="54">
        <v>43452</v>
      </c>
      <c r="B2885" s="53">
        <v>8930425</v>
      </c>
      <c r="D2885" s="53">
        <v>3.95</v>
      </c>
      <c r="E2885" s="53"/>
      <c r="F2885" s="53">
        <v>0.35</v>
      </c>
      <c r="G2885" s="54"/>
    </row>
    <row r="2886" spans="1:7" x14ac:dyDescent="0.2">
      <c r="A2886" s="54">
        <v>43452</v>
      </c>
      <c r="B2886" s="53">
        <v>3592097</v>
      </c>
      <c r="C2886" s="52">
        <v>3.974259885955211</v>
      </c>
      <c r="D2886" s="53">
        <v>4.3499999999999996</v>
      </c>
      <c r="E2886" s="53">
        <v>0.79999999999999993</v>
      </c>
      <c r="F2886" s="53">
        <v>0.91</v>
      </c>
      <c r="G2886" s="54">
        <v>43155</v>
      </c>
    </row>
    <row r="2887" spans="1:7" x14ac:dyDescent="0.2">
      <c r="A2887" s="54">
        <v>43452</v>
      </c>
      <c r="B2887" s="53">
        <v>8041523</v>
      </c>
      <c r="D2887" s="53">
        <v>3.35</v>
      </c>
      <c r="E2887" s="53"/>
      <c r="F2887" s="53">
        <v>0.3</v>
      </c>
      <c r="G2887" s="54"/>
    </row>
    <row r="2888" spans="1:7" x14ac:dyDescent="0.2">
      <c r="A2888" s="54">
        <v>43452</v>
      </c>
      <c r="B2888" s="53">
        <v>8913824</v>
      </c>
      <c r="C2888" s="52">
        <v>4.787448127859375</v>
      </c>
      <c r="D2888" s="53">
        <v>5</v>
      </c>
      <c r="E2888" s="53">
        <v>0.64</v>
      </c>
      <c r="F2888" s="53">
        <v>0.7</v>
      </c>
      <c r="G2888" s="54">
        <v>43451</v>
      </c>
    </row>
    <row r="2889" spans="1:7" x14ac:dyDescent="0.2">
      <c r="A2889" s="54">
        <v>43452</v>
      </c>
      <c r="B2889" s="53">
        <v>4438693</v>
      </c>
      <c r="C2889" s="52">
        <v>3.2103737266191978</v>
      </c>
      <c r="D2889" s="53">
        <v>3.93</v>
      </c>
      <c r="E2889" s="53">
        <v>0.61</v>
      </c>
      <c r="F2889" s="53">
        <v>0.76</v>
      </c>
      <c r="G2889" s="54"/>
    </row>
    <row r="2890" spans="1:7" x14ac:dyDescent="0.2">
      <c r="A2890" s="54">
        <v>43452</v>
      </c>
      <c r="B2890" s="53">
        <v>9035404</v>
      </c>
      <c r="D2890" s="53">
        <v>3.7</v>
      </c>
      <c r="E2890" s="53"/>
      <c r="F2890" s="53">
        <v>0.33</v>
      </c>
      <c r="G2890" s="54"/>
    </row>
    <row r="2891" spans="1:7" x14ac:dyDescent="0.2">
      <c r="A2891" s="54">
        <v>43453</v>
      </c>
      <c r="B2891" s="53">
        <v>9506320</v>
      </c>
      <c r="D2891" s="53">
        <v>3.58</v>
      </c>
      <c r="E2891" s="53"/>
      <c r="F2891" s="53">
        <v>0.35</v>
      </c>
      <c r="G2891" s="54"/>
    </row>
    <row r="2892" spans="1:7" x14ac:dyDescent="0.2">
      <c r="A2892" s="54">
        <v>43453</v>
      </c>
      <c r="B2892" s="53">
        <v>9181349</v>
      </c>
      <c r="C2892" s="52">
        <v>3.4238727911899436</v>
      </c>
      <c r="D2892" s="53">
        <v>3.79</v>
      </c>
      <c r="E2892" s="53">
        <v>0.25</v>
      </c>
      <c r="F2892" s="53">
        <v>0.35</v>
      </c>
      <c r="G2892" s="54">
        <v>43329</v>
      </c>
    </row>
    <row r="2893" spans="1:7" x14ac:dyDescent="0.2">
      <c r="A2893" s="54">
        <v>43453</v>
      </c>
      <c r="B2893" s="53">
        <v>9332355</v>
      </c>
      <c r="C2893" s="52">
        <v>3.814851200095096</v>
      </c>
      <c r="D2893" s="53">
        <v>4.3</v>
      </c>
      <c r="E2893" s="53">
        <v>0.45</v>
      </c>
      <c r="F2893" s="53">
        <v>0.5</v>
      </c>
      <c r="G2893" s="54">
        <v>43319</v>
      </c>
    </row>
    <row r="2894" spans="1:7" x14ac:dyDescent="0.2">
      <c r="A2894" s="54">
        <v>43453</v>
      </c>
      <c r="B2894" s="53">
        <v>6412635</v>
      </c>
      <c r="D2894" s="53">
        <v>4.03</v>
      </c>
      <c r="E2894" s="53"/>
      <c r="F2894" s="53">
        <v>0.34</v>
      </c>
      <c r="G2894" s="54"/>
    </row>
    <row r="2895" spans="1:7" x14ac:dyDescent="0.2">
      <c r="A2895" s="54">
        <v>43453</v>
      </c>
      <c r="B2895" s="53">
        <v>9753704</v>
      </c>
      <c r="C2895" s="52">
        <v>4.1841771298631913</v>
      </c>
      <c r="D2895" s="53">
        <v>4.38</v>
      </c>
      <c r="E2895" s="53">
        <v>0.37</v>
      </c>
      <c r="F2895" s="53">
        <v>0.45</v>
      </c>
      <c r="G2895" s="54">
        <v>43447</v>
      </c>
    </row>
    <row r="2896" spans="1:7" x14ac:dyDescent="0.2">
      <c r="A2896" s="54">
        <v>43454</v>
      </c>
      <c r="B2896" s="53">
        <v>9275699</v>
      </c>
      <c r="C2896" s="52">
        <v>3.6602081291758557</v>
      </c>
      <c r="D2896" s="53">
        <v>4.0999999999999996</v>
      </c>
      <c r="E2896" s="53">
        <v>0.39</v>
      </c>
      <c r="F2896" s="53">
        <v>0.45</v>
      </c>
      <c r="G2896" s="54">
        <v>43266</v>
      </c>
    </row>
    <row r="2897" spans="1:7" x14ac:dyDescent="0.2">
      <c r="A2897" s="54">
        <v>43454</v>
      </c>
      <c r="B2897" s="53">
        <v>7421711</v>
      </c>
      <c r="C2897" s="52">
        <v>2.6361536901200187</v>
      </c>
      <c r="D2897" s="53">
        <v>3.84</v>
      </c>
      <c r="E2897" s="53">
        <v>0.36</v>
      </c>
      <c r="F2897" s="53">
        <v>0.49</v>
      </c>
      <c r="G2897" s="54"/>
    </row>
    <row r="2898" spans="1:7" x14ac:dyDescent="0.2">
      <c r="A2898" s="54">
        <v>43454</v>
      </c>
      <c r="B2898" s="53">
        <v>9539024</v>
      </c>
      <c r="C2898" s="52">
        <v>3.4424022127502485</v>
      </c>
      <c r="D2898" s="53">
        <v>3.6</v>
      </c>
      <c r="E2898" s="53">
        <v>0.35</v>
      </c>
      <c r="F2898" s="53">
        <v>0.43</v>
      </c>
      <c r="G2898" s="54">
        <v>43409</v>
      </c>
    </row>
    <row r="2899" spans="1:7" x14ac:dyDescent="0.2">
      <c r="A2899" s="54">
        <v>43454</v>
      </c>
      <c r="B2899" s="53">
        <v>387592</v>
      </c>
      <c r="C2899" s="52">
        <v>3.7069001629486431</v>
      </c>
      <c r="D2899" s="53">
        <v>3.89</v>
      </c>
      <c r="E2899" s="53">
        <v>0.67999999999999994</v>
      </c>
      <c r="F2899" s="53">
        <v>0.78</v>
      </c>
      <c r="G2899" s="54">
        <v>42781</v>
      </c>
    </row>
    <row r="2900" spans="1:7" x14ac:dyDescent="0.2">
      <c r="A2900" s="54">
        <v>43454</v>
      </c>
      <c r="B2900" s="53">
        <v>8897781</v>
      </c>
      <c r="C2900" s="52">
        <v>3.7176538116946749</v>
      </c>
      <c r="D2900" s="53">
        <v>3.79</v>
      </c>
      <c r="E2900" s="53">
        <v>0.39</v>
      </c>
      <c r="F2900" s="53">
        <v>0.44</v>
      </c>
      <c r="G2900" s="54">
        <v>43273</v>
      </c>
    </row>
    <row r="2901" spans="1:7" x14ac:dyDescent="0.2">
      <c r="A2901" s="54">
        <v>43454</v>
      </c>
      <c r="B2901" s="53">
        <v>4109455</v>
      </c>
      <c r="C2901" s="52">
        <v>2.8020305306158471</v>
      </c>
      <c r="D2901" s="53">
        <v>3.35</v>
      </c>
      <c r="E2901" s="53">
        <v>0.51</v>
      </c>
      <c r="F2901" s="53">
        <v>0.62</v>
      </c>
      <c r="G2901" s="54"/>
    </row>
    <row r="2902" spans="1:7" x14ac:dyDescent="0.2">
      <c r="A2902" s="54">
        <v>43454</v>
      </c>
      <c r="B2902" s="53">
        <v>173</v>
      </c>
      <c r="C2902" s="52">
        <v>3.8636696141263771</v>
      </c>
      <c r="D2902" s="53">
        <v>4.33</v>
      </c>
      <c r="E2902" s="53">
        <v>0.79999999999999993</v>
      </c>
      <c r="F2902" s="53">
        <v>0.93</v>
      </c>
      <c r="G2902" s="54">
        <v>42813</v>
      </c>
    </row>
    <row r="2903" spans="1:7" x14ac:dyDescent="0.2">
      <c r="A2903" s="54">
        <v>43454</v>
      </c>
      <c r="B2903" s="53">
        <v>3782581</v>
      </c>
      <c r="C2903" s="52">
        <v>3.8188766884600862</v>
      </c>
      <c r="D2903" s="53">
        <v>4.3099999999999996</v>
      </c>
      <c r="E2903" s="53">
        <v>0.78999999999999992</v>
      </c>
      <c r="F2903" s="53">
        <v>0.9</v>
      </c>
      <c r="G2903" s="54">
        <v>42888</v>
      </c>
    </row>
    <row r="2904" spans="1:7" x14ac:dyDescent="0.2">
      <c r="A2904" s="54">
        <v>43454</v>
      </c>
      <c r="B2904" s="53">
        <v>8543494</v>
      </c>
      <c r="C2904" s="52">
        <v>3.5510494021134242</v>
      </c>
      <c r="D2904" s="53">
        <v>3.56</v>
      </c>
      <c r="E2904" s="53">
        <v>0.48</v>
      </c>
      <c r="F2904" s="53">
        <v>0.51</v>
      </c>
      <c r="G2904" s="54">
        <v>43253</v>
      </c>
    </row>
    <row r="2905" spans="1:7" x14ac:dyDescent="0.2">
      <c r="A2905" s="54">
        <v>43454</v>
      </c>
      <c r="B2905" s="53">
        <v>9235476</v>
      </c>
      <c r="C2905" s="52">
        <v>3.844949695284793</v>
      </c>
      <c r="D2905" s="53">
        <v>3.91</v>
      </c>
      <c r="E2905" s="53">
        <v>0.35</v>
      </c>
      <c r="F2905" s="53">
        <v>0.41</v>
      </c>
      <c r="G2905" s="54">
        <v>43403</v>
      </c>
    </row>
    <row r="2906" spans="1:7" x14ac:dyDescent="0.2">
      <c r="A2906" s="54">
        <v>43454</v>
      </c>
      <c r="B2906" s="53">
        <v>9317976</v>
      </c>
      <c r="C2906" s="52">
        <v>3.9447146865276221</v>
      </c>
      <c r="D2906" s="53">
        <v>4.32</v>
      </c>
      <c r="E2906" s="53">
        <v>0.33999999999999997</v>
      </c>
      <c r="F2906" s="53">
        <v>0.4</v>
      </c>
      <c r="G2906" s="54">
        <v>43361</v>
      </c>
    </row>
    <row r="2907" spans="1:7" x14ac:dyDescent="0.2">
      <c r="A2907" s="54">
        <v>43455</v>
      </c>
      <c r="B2907" s="53">
        <v>453563</v>
      </c>
      <c r="C2907" s="52">
        <v>3.10809545953936</v>
      </c>
      <c r="D2907" s="53">
        <v>3.2</v>
      </c>
      <c r="E2907" s="53">
        <v>0.51999999999999991</v>
      </c>
      <c r="F2907" s="53">
        <v>0.67</v>
      </c>
      <c r="G2907" s="54"/>
    </row>
    <row r="2908" spans="1:7" x14ac:dyDescent="0.2">
      <c r="A2908" s="54">
        <v>43455</v>
      </c>
      <c r="B2908" s="53">
        <v>9105913</v>
      </c>
      <c r="C2908" s="52">
        <v>3.4565314006993915</v>
      </c>
      <c r="D2908" s="53">
        <v>3.55</v>
      </c>
      <c r="E2908" s="53">
        <v>0.33999999999999997</v>
      </c>
      <c r="F2908" s="53">
        <v>0.4</v>
      </c>
      <c r="G2908" s="54">
        <v>43289</v>
      </c>
    </row>
    <row r="2909" spans="1:7" x14ac:dyDescent="0.2">
      <c r="A2909" s="54">
        <v>43455</v>
      </c>
      <c r="B2909" s="53">
        <v>359</v>
      </c>
      <c r="C2909" s="52">
        <v>3.3749487624335339</v>
      </c>
      <c r="D2909" s="53">
        <v>3.88</v>
      </c>
      <c r="E2909" s="53">
        <v>0.41</v>
      </c>
      <c r="F2909" s="53">
        <v>0.56000000000000005</v>
      </c>
      <c r="G2909" s="54">
        <v>42779</v>
      </c>
    </row>
    <row r="2910" spans="1:7" x14ac:dyDescent="0.2">
      <c r="A2910" s="54">
        <v>43455</v>
      </c>
      <c r="B2910" s="53">
        <v>9339951</v>
      </c>
      <c r="C2910" s="52">
        <v>3.7569266145154656</v>
      </c>
      <c r="D2910" s="53">
        <v>3.76</v>
      </c>
      <c r="E2910" s="53">
        <v>0.33999999999999997</v>
      </c>
      <c r="F2910" s="53">
        <v>0.4</v>
      </c>
      <c r="G2910" s="54">
        <v>43338</v>
      </c>
    </row>
    <row r="2911" spans="1:7" x14ac:dyDescent="0.2">
      <c r="A2911" s="54">
        <v>43456</v>
      </c>
      <c r="B2911" s="53">
        <v>3187</v>
      </c>
      <c r="C2911" s="52">
        <v>3.1823339423143642</v>
      </c>
      <c r="D2911" s="53">
        <v>3.4</v>
      </c>
      <c r="E2911" s="53">
        <v>0.5</v>
      </c>
      <c r="F2911" s="53">
        <v>0.65</v>
      </c>
      <c r="G2911" s="54">
        <v>42795</v>
      </c>
    </row>
    <row r="2912" spans="1:7" x14ac:dyDescent="0.2">
      <c r="A2912" s="54">
        <v>43456</v>
      </c>
      <c r="B2912" s="53">
        <v>7391195</v>
      </c>
      <c r="C2912" s="52">
        <v>3.0184480085009064</v>
      </c>
      <c r="D2912" s="53">
        <v>3.67</v>
      </c>
      <c r="E2912" s="53">
        <v>0.26999999999999996</v>
      </c>
      <c r="F2912" s="53">
        <v>0.42</v>
      </c>
      <c r="G2912" s="54">
        <v>42737</v>
      </c>
    </row>
    <row r="2913" spans="1:7" x14ac:dyDescent="0.2">
      <c r="A2913" s="54">
        <v>43456</v>
      </c>
      <c r="B2913" s="53">
        <v>9306155</v>
      </c>
      <c r="C2913" s="52">
        <v>3.7872365166232522</v>
      </c>
      <c r="D2913" s="53">
        <v>3.88</v>
      </c>
      <c r="E2913" s="53">
        <v>0.33999999999999997</v>
      </c>
      <c r="F2913" s="53">
        <v>0.4</v>
      </c>
      <c r="G2913" s="54">
        <v>43352</v>
      </c>
    </row>
    <row r="2914" spans="1:7" x14ac:dyDescent="0.2">
      <c r="A2914" s="54">
        <v>43456</v>
      </c>
      <c r="B2914" s="53">
        <v>1081</v>
      </c>
      <c r="C2914" s="52">
        <v>3.1889124636508885</v>
      </c>
      <c r="D2914" s="53">
        <v>4</v>
      </c>
      <c r="E2914" s="53">
        <v>0.53999999999999992</v>
      </c>
      <c r="F2914" s="53">
        <v>0.68</v>
      </c>
      <c r="G2914" s="54"/>
    </row>
    <row r="2915" spans="1:7" x14ac:dyDescent="0.2">
      <c r="A2915" s="54">
        <v>43456</v>
      </c>
      <c r="B2915" s="53">
        <v>8901607</v>
      </c>
      <c r="C2915" s="52">
        <v>3.3981659919679497</v>
      </c>
      <c r="D2915" s="53">
        <v>3.55</v>
      </c>
      <c r="E2915" s="53">
        <v>0.35</v>
      </c>
      <c r="F2915" s="53">
        <v>0.4</v>
      </c>
      <c r="G2915" s="54">
        <v>43207</v>
      </c>
    </row>
    <row r="2916" spans="1:7" x14ac:dyDescent="0.2">
      <c r="A2916" s="54">
        <v>43456</v>
      </c>
      <c r="B2916" s="53">
        <v>3464634</v>
      </c>
      <c r="C2916" s="52">
        <v>2.5321122096095809</v>
      </c>
      <c r="D2916" s="53">
        <v>2.73</v>
      </c>
      <c r="E2916" s="53">
        <v>0.62999999999999989</v>
      </c>
      <c r="F2916" s="53">
        <v>0.77</v>
      </c>
      <c r="G2916" s="54"/>
    </row>
    <row r="2917" spans="1:7" x14ac:dyDescent="0.2">
      <c r="A2917" s="54">
        <v>43456</v>
      </c>
      <c r="B2917" s="53">
        <v>4730</v>
      </c>
      <c r="C2917" s="52">
        <v>2.7344908362791265</v>
      </c>
      <c r="D2917" s="53">
        <v>3.05</v>
      </c>
      <c r="E2917" s="53">
        <v>0.30999999999999994</v>
      </c>
      <c r="F2917" s="53">
        <v>0.43</v>
      </c>
      <c r="G2917" s="54"/>
    </row>
    <row r="2918" spans="1:7" x14ac:dyDescent="0.2">
      <c r="A2918" s="54">
        <v>43456</v>
      </c>
      <c r="B2918" s="53">
        <v>8335</v>
      </c>
      <c r="C2918" s="52">
        <v>2.7315428930766066</v>
      </c>
      <c r="D2918" s="53">
        <v>3.7</v>
      </c>
      <c r="E2918" s="53">
        <v>0.30999999999999994</v>
      </c>
      <c r="F2918" s="53">
        <v>0.46</v>
      </c>
      <c r="G2918" s="54"/>
    </row>
    <row r="2919" spans="1:7" x14ac:dyDescent="0.2">
      <c r="A2919" s="54">
        <v>43456</v>
      </c>
      <c r="B2919" s="53">
        <v>8948140</v>
      </c>
      <c r="C2919" s="52">
        <v>3.5580070645931876</v>
      </c>
      <c r="D2919" s="53">
        <v>3.9</v>
      </c>
      <c r="E2919" s="53">
        <v>0.37</v>
      </c>
      <c r="F2919" s="53">
        <v>0.5</v>
      </c>
      <c r="G2919" s="54">
        <v>43175</v>
      </c>
    </row>
    <row r="2920" spans="1:7" x14ac:dyDescent="0.2">
      <c r="A2920" s="54">
        <v>43457</v>
      </c>
      <c r="B2920" s="53">
        <v>5348262</v>
      </c>
      <c r="C2920" s="52">
        <v>3.7044977463852322</v>
      </c>
      <c r="D2920" s="53">
        <v>4.33</v>
      </c>
      <c r="E2920" s="53">
        <v>0.51</v>
      </c>
      <c r="F2920" s="53">
        <v>0.65</v>
      </c>
      <c r="G2920" s="54">
        <v>43159</v>
      </c>
    </row>
    <row r="2921" spans="1:7" x14ac:dyDescent="0.2">
      <c r="A2921" s="54">
        <v>43457</v>
      </c>
      <c r="B2921" s="53">
        <v>13245</v>
      </c>
      <c r="C2921" s="52">
        <v>2.9077432134588195</v>
      </c>
      <c r="D2921" s="53">
        <v>3.69</v>
      </c>
      <c r="E2921" s="53">
        <v>0.25999999999999995</v>
      </c>
      <c r="F2921" s="53">
        <v>0.41</v>
      </c>
      <c r="G2921" s="54"/>
    </row>
    <row r="2922" spans="1:7" x14ac:dyDescent="0.2">
      <c r="A2922" s="54">
        <v>43457</v>
      </c>
      <c r="B2922" s="53">
        <v>1097</v>
      </c>
      <c r="C2922" s="52">
        <v>3.3766846934066232</v>
      </c>
      <c r="D2922" s="53">
        <v>3.85</v>
      </c>
      <c r="E2922" s="53">
        <v>0.5099999999999999</v>
      </c>
      <c r="F2922" s="53">
        <v>0.66</v>
      </c>
      <c r="G2922" s="54">
        <v>42757</v>
      </c>
    </row>
    <row r="2923" spans="1:7" x14ac:dyDescent="0.2">
      <c r="A2923" s="54">
        <v>43457</v>
      </c>
      <c r="B2923" s="53">
        <v>2758328</v>
      </c>
      <c r="C2923" s="52">
        <v>2.9267121044286415</v>
      </c>
      <c r="D2923" s="53">
        <v>3.3</v>
      </c>
      <c r="E2923" s="53">
        <v>0.35</v>
      </c>
      <c r="F2923" s="53">
        <v>0.45</v>
      </c>
      <c r="G2923" s="54">
        <v>42705</v>
      </c>
    </row>
    <row r="2924" spans="1:7" x14ac:dyDescent="0.2">
      <c r="A2924" s="54">
        <v>43457</v>
      </c>
      <c r="B2924" s="53">
        <v>195033</v>
      </c>
      <c r="C2924" s="52">
        <v>2.5322487378703822</v>
      </c>
      <c r="D2924" s="53">
        <v>3</v>
      </c>
      <c r="E2924" s="53">
        <v>0.52999999999999992</v>
      </c>
      <c r="F2924" s="53">
        <v>0.68</v>
      </c>
      <c r="G2924" s="54"/>
    </row>
    <row r="2925" spans="1:7" x14ac:dyDescent="0.2">
      <c r="A2925" s="54">
        <v>43457</v>
      </c>
      <c r="B2925" s="53">
        <v>8588</v>
      </c>
      <c r="C2925" s="52">
        <v>2.7760921862740782</v>
      </c>
      <c r="D2925" s="53">
        <v>3.45</v>
      </c>
      <c r="E2925" s="53">
        <v>0.53999999999999992</v>
      </c>
      <c r="F2925" s="53">
        <v>0.68</v>
      </c>
      <c r="G2925" s="54"/>
    </row>
    <row r="2926" spans="1:7" x14ac:dyDescent="0.2">
      <c r="A2926" s="54">
        <v>43457</v>
      </c>
      <c r="B2926" s="53">
        <v>4649405</v>
      </c>
      <c r="C2926" s="52">
        <v>3.7462730492182899</v>
      </c>
      <c r="D2926" s="53">
        <v>4.0999999999999996</v>
      </c>
      <c r="E2926" s="53">
        <v>0.76999999999999991</v>
      </c>
      <c r="F2926" s="53">
        <v>0.91</v>
      </c>
      <c r="G2926" s="54">
        <v>42767</v>
      </c>
    </row>
    <row r="2927" spans="1:7" x14ac:dyDescent="0.2">
      <c r="A2927" s="54">
        <v>43457</v>
      </c>
      <c r="B2927" s="53">
        <v>3224419</v>
      </c>
      <c r="C2927" s="52">
        <v>3.582292386873736</v>
      </c>
      <c r="D2927" s="53">
        <v>4.1100000000000003</v>
      </c>
      <c r="E2927" s="53">
        <v>0.66999999999999993</v>
      </c>
      <c r="F2927" s="53">
        <v>0.85</v>
      </c>
      <c r="G2927" s="54"/>
    </row>
    <row r="2928" spans="1:7" x14ac:dyDescent="0.2">
      <c r="A2928" s="54">
        <v>43458</v>
      </c>
      <c r="B2928" s="53">
        <v>3435438</v>
      </c>
      <c r="C2928" s="52">
        <v>2.9436632213377574</v>
      </c>
      <c r="D2928" s="53">
        <v>3.2</v>
      </c>
      <c r="E2928" s="53">
        <v>0.51999999999999991</v>
      </c>
      <c r="F2928" s="53">
        <v>0.66</v>
      </c>
      <c r="G2928" s="54"/>
    </row>
    <row r="2929" spans="1:7" x14ac:dyDescent="0.2">
      <c r="A2929" s="54">
        <v>43458</v>
      </c>
      <c r="B2929" s="53">
        <v>2501</v>
      </c>
      <c r="C2929" s="52">
        <v>2.734627299657594</v>
      </c>
      <c r="D2929" s="53">
        <v>3.5</v>
      </c>
      <c r="E2929" s="53">
        <v>0.30999999999999994</v>
      </c>
      <c r="F2929" s="53">
        <v>0.46</v>
      </c>
      <c r="G2929" s="54"/>
    </row>
    <row r="2930" spans="1:7" x14ac:dyDescent="0.2">
      <c r="A2930" s="54">
        <v>43458</v>
      </c>
      <c r="B2930" s="53">
        <v>3603796</v>
      </c>
      <c r="C2930" s="52">
        <v>3.4004393206440282</v>
      </c>
      <c r="D2930" s="53">
        <v>4.05</v>
      </c>
      <c r="E2930" s="53">
        <v>0.61</v>
      </c>
      <c r="F2930" s="53">
        <v>0.75</v>
      </c>
      <c r="G2930" s="54">
        <v>42993</v>
      </c>
    </row>
    <row r="2931" spans="1:7" x14ac:dyDescent="0.2">
      <c r="A2931" s="54">
        <v>43458</v>
      </c>
      <c r="B2931" s="53">
        <v>14002</v>
      </c>
      <c r="C2931" s="52">
        <v>2.7862287623799817</v>
      </c>
      <c r="D2931" s="53">
        <v>3.89</v>
      </c>
      <c r="E2931" s="53">
        <v>0.53999999999999992</v>
      </c>
      <c r="F2931" s="53">
        <v>0.68</v>
      </c>
      <c r="G2931" s="54"/>
    </row>
    <row r="2932" spans="1:7" x14ac:dyDescent="0.2">
      <c r="A2932" s="54">
        <v>43458</v>
      </c>
      <c r="B2932" s="53">
        <v>8125213</v>
      </c>
      <c r="C2932" s="52">
        <v>3.4701840390489531</v>
      </c>
      <c r="D2932" s="53">
        <v>3.66</v>
      </c>
      <c r="E2932" s="53">
        <v>0.41</v>
      </c>
      <c r="F2932" s="53">
        <v>0.55000000000000004</v>
      </c>
      <c r="G2932" s="54">
        <v>43082</v>
      </c>
    </row>
    <row r="2933" spans="1:7" x14ac:dyDescent="0.2">
      <c r="A2933" s="54">
        <v>43459</v>
      </c>
      <c r="B2933" s="53">
        <v>8873850</v>
      </c>
      <c r="C2933" s="52">
        <v>3.6343887939746393</v>
      </c>
      <c r="D2933" s="53">
        <v>4.3499999999999996</v>
      </c>
      <c r="E2933" s="53">
        <v>0.47</v>
      </c>
      <c r="F2933" s="53">
        <v>0.63</v>
      </c>
      <c r="G2933" s="54">
        <v>43138</v>
      </c>
    </row>
    <row r="2934" spans="1:7" x14ac:dyDescent="0.2">
      <c r="A2934" s="54">
        <v>43459</v>
      </c>
      <c r="B2934" s="53">
        <v>6551181</v>
      </c>
      <c r="C2934" s="52">
        <v>3.2802857461127117</v>
      </c>
      <c r="D2934" s="53">
        <v>3.88</v>
      </c>
      <c r="E2934" s="53">
        <v>0.52</v>
      </c>
      <c r="F2934" s="53">
        <v>0.67</v>
      </c>
      <c r="G2934" s="54">
        <v>42877</v>
      </c>
    </row>
    <row r="2935" spans="1:7" x14ac:dyDescent="0.2">
      <c r="A2935" s="54">
        <v>43459</v>
      </c>
      <c r="B2935" s="53">
        <v>5857315</v>
      </c>
      <c r="C2935" s="52">
        <v>3.4275451841575491</v>
      </c>
      <c r="D2935" s="53">
        <v>3.84</v>
      </c>
      <c r="E2935" s="53">
        <v>0.5</v>
      </c>
      <c r="F2935" s="53">
        <v>0.65</v>
      </c>
      <c r="G2935" s="54">
        <v>43012</v>
      </c>
    </row>
    <row r="2936" spans="1:7" x14ac:dyDescent="0.2">
      <c r="A2936" s="54">
        <v>43459</v>
      </c>
      <c r="B2936" s="53">
        <v>7987444</v>
      </c>
      <c r="C2936" s="52">
        <v>3.4308631666976326</v>
      </c>
      <c r="D2936" s="53">
        <v>3.7</v>
      </c>
      <c r="E2936" s="53">
        <v>0.42</v>
      </c>
      <c r="F2936" s="53">
        <v>0.55000000000000004</v>
      </c>
      <c r="G2936" s="54">
        <v>43071</v>
      </c>
    </row>
    <row r="2937" spans="1:7" x14ac:dyDescent="0.2">
      <c r="A2937" s="54">
        <v>43459</v>
      </c>
      <c r="B2937" s="53">
        <v>3709052</v>
      </c>
      <c r="C2937" s="52">
        <v>2.7712019597775264</v>
      </c>
      <c r="D2937" s="53">
        <v>3.2</v>
      </c>
      <c r="E2937" s="53">
        <v>0.54999999999999993</v>
      </c>
      <c r="F2937" s="53">
        <v>0.69</v>
      </c>
      <c r="G2937" s="54"/>
    </row>
    <row r="2938" spans="1:7" x14ac:dyDescent="0.2">
      <c r="A2938" s="54">
        <v>43459</v>
      </c>
      <c r="B2938" s="53">
        <v>7971976</v>
      </c>
      <c r="C2938" s="52">
        <v>3.4770612876149847</v>
      </c>
      <c r="D2938" s="53">
        <v>3.72</v>
      </c>
      <c r="E2938" s="53">
        <v>0.42</v>
      </c>
      <c r="F2938" s="53">
        <v>0.56999999999999995</v>
      </c>
      <c r="G2938" s="54">
        <v>43058</v>
      </c>
    </row>
    <row r="2939" spans="1:7" x14ac:dyDescent="0.2">
      <c r="A2939" s="54">
        <v>43460</v>
      </c>
      <c r="B2939" s="53">
        <v>9885</v>
      </c>
      <c r="C2939" s="52">
        <v>3.1070141402145985</v>
      </c>
      <c r="D2939" s="53">
        <v>3.65</v>
      </c>
      <c r="E2939" s="53">
        <v>0.6399999999999999</v>
      </c>
      <c r="F2939" s="53">
        <v>0.79</v>
      </c>
      <c r="G2939" s="54">
        <v>42892</v>
      </c>
    </row>
    <row r="2940" spans="1:7" x14ac:dyDescent="0.2">
      <c r="A2940" s="54">
        <v>43460</v>
      </c>
      <c r="B2940" s="53">
        <v>2761799</v>
      </c>
      <c r="C2940" s="52">
        <v>2.5706604637030845</v>
      </c>
      <c r="D2940" s="53">
        <v>2.58</v>
      </c>
      <c r="E2940" s="53">
        <v>0.64999999999999991</v>
      </c>
      <c r="F2940" s="53">
        <v>0.75</v>
      </c>
      <c r="G2940" s="54"/>
    </row>
    <row r="2941" spans="1:7" x14ac:dyDescent="0.2">
      <c r="A2941" s="54">
        <v>43461</v>
      </c>
      <c r="B2941" s="53">
        <v>174750</v>
      </c>
      <c r="C2941" s="52">
        <v>2.4539347294371776</v>
      </c>
      <c r="D2941" s="53">
        <v>3.5</v>
      </c>
      <c r="E2941" s="53">
        <v>0.62999999999999989</v>
      </c>
      <c r="F2941" s="53">
        <v>0.78</v>
      </c>
      <c r="G2941" s="54"/>
    </row>
    <row r="2942" spans="1:7" x14ac:dyDescent="0.2">
      <c r="A2942" s="54">
        <v>43461</v>
      </c>
      <c r="B2942" s="53">
        <v>9910</v>
      </c>
      <c r="C2942" s="52">
        <v>3.1187919919388412</v>
      </c>
      <c r="D2942" s="53">
        <v>3.55</v>
      </c>
      <c r="E2942" s="53">
        <v>0.71</v>
      </c>
      <c r="F2942" s="53">
        <v>0.86</v>
      </c>
      <c r="G2942" s="54"/>
    </row>
    <row r="2943" spans="1:7" x14ac:dyDescent="0.2">
      <c r="A2943" s="54">
        <v>43461</v>
      </c>
      <c r="B2943" s="53">
        <v>4830640</v>
      </c>
      <c r="C2943" s="52">
        <v>4.076401394642172</v>
      </c>
      <c r="D2943" s="53">
        <v>4.08</v>
      </c>
      <c r="E2943" s="53">
        <v>0.84999999999999987</v>
      </c>
      <c r="F2943" s="53">
        <v>0.96</v>
      </c>
      <c r="G2943" s="54">
        <v>42941</v>
      </c>
    </row>
    <row r="2944" spans="1:7" x14ac:dyDescent="0.2">
      <c r="A2944" s="54">
        <v>43461</v>
      </c>
      <c r="B2944" s="53">
        <v>7202094</v>
      </c>
      <c r="C2944" s="52">
        <v>3.3671591859458814</v>
      </c>
      <c r="D2944" s="53">
        <v>3.94</v>
      </c>
      <c r="E2944" s="53">
        <v>0.53999999999999992</v>
      </c>
      <c r="F2944" s="53">
        <v>0.64</v>
      </c>
      <c r="G2944" s="54">
        <v>42930</v>
      </c>
    </row>
    <row r="2945" spans="1:7" x14ac:dyDescent="0.2">
      <c r="A2945" s="54">
        <v>43461</v>
      </c>
      <c r="B2945" s="53">
        <v>4790372</v>
      </c>
      <c r="C2945" s="52">
        <v>3.3613439877434281</v>
      </c>
      <c r="D2945" s="53">
        <v>3.7</v>
      </c>
      <c r="E2945" s="53">
        <v>0.37</v>
      </c>
      <c r="F2945" s="53">
        <v>0.45</v>
      </c>
      <c r="G2945" s="54">
        <v>43119</v>
      </c>
    </row>
    <row r="2946" spans="1:7" x14ac:dyDescent="0.2">
      <c r="A2946" s="54">
        <v>43461</v>
      </c>
      <c r="B2946" s="53">
        <v>8037435</v>
      </c>
      <c r="C2946" s="52">
        <v>3.3589856960357629</v>
      </c>
      <c r="D2946" s="53">
        <v>3.83</v>
      </c>
      <c r="E2946" s="53">
        <v>0.41</v>
      </c>
      <c r="F2946" s="53">
        <v>0.54</v>
      </c>
      <c r="G2946" s="54">
        <v>42925</v>
      </c>
    </row>
    <row r="2947" spans="1:7" x14ac:dyDescent="0.2">
      <c r="A2947" s="54">
        <v>43461</v>
      </c>
      <c r="B2947" s="53">
        <v>17325</v>
      </c>
      <c r="C2947" s="52">
        <v>3.1090347726424774</v>
      </c>
      <c r="D2947" s="53">
        <v>3.86</v>
      </c>
      <c r="E2947" s="53">
        <v>0.49999999999999989</v>
      </c>
      <c r="F2947" s="53">
        <v>0.65</v>
      </c>
      <c r="G2947" s="54">
        <v>42730</v>
      </c>
    </row>
    <row r="2948" spans="1:7" x14ac:dyDescent="0.2">
      <c r="A2948" s="54">
        <v>43461</v>
      </c>
      <c r="B2948" s="53">
        <v>1276</v>
      </c>
      <c r="C2948" s="52">
        <v>2.7039135167588713</v>
      </c>
      <c r="D2948" s="53">
        <v>3.2</v>
      </c>
      <c r="E2948" s="53">
        <v>0.27999999999999997</v>
      </c>
      <c r="F2948" s="53">
        <v>0.43</v>
      </c>
      <c r="G2948" s="54"/>
    </row>
    <row r="2949" spans="1:7" x14ac:dyDescent="0.2">
      <c r="A2949" s="54">
        <v>43461</v>
      </c>
      <c r="B2949" s="53">
        <v>7139111</v>
      </c>
      <c r="C2949" s="52">
        <v>3.1453517541403841</v>
      </c>
      <c r="D2949" s="53">
        <v>3.56</v>
      </c>
      <c r="E2949" s="53">
        <v>0.32999999999999996</v>
      </c>
      <c r="F2949" s="53">
        <v>0.49</v>
      </c>
      <c r="G2949" s="54">
        <v>42731</v>
      </c>
    </row>
    <row r="2950" spans="1:7" x14ac:dyDescent="0.2">
      <c r="A2950" s="54">
        <v>43461</v>
      </c>
      <c r="B2950" s="53">
        <v>10072</v>
      </c>
      <c r="C2950" s="52">
        <v>2.8857449590285609</v>
      </c>
      <c r="D2950" s="53">
        <v>3.79</v>
      </c>
      <c r="E2950" s="53">
        <v>0.27999999999999997</v>
      </c>
      <c r="F2950" s="53">
        <v>0.42</v>
      </c>
      <c r="G2950" s="54"/>
    </row>
    <row r="2951" spans="1:7" x14ac:dyDescent="0.2">
      <c r="A2951" s="54">
        <v>43461</v>
      </c>
      <c r="B2951" s="53">
        <v>806</v>
      </c>
      <c r="C2951" s="52">
        <v>3.5144048213417083</v>
      </c>
      <c r="D2951" s="53">
        <v>3.88</v>
      </c>
      <c r="E2951" s="53">
        <v>0.57999999999999985</v>
      </c>
      <c r="F2951" s="53">
        <v>0.73</v>
      </c>
      <c r="G2951" s="54"/>
    </row>
    <row r="2952" spans="1:7" x14ac:dyDescent="0.2">
      <c r="A2952" s="54">
        <v>43461</v>
      </c>
      <c r="B2952" s="53">
        <v>3493103</v>
      </c>
      <c r="C2952" s="52">
        <v>3.9122237739232113</v>
      </c>
      <c r="D2952" s="53">
        <v>3.92</v>
      </c>
      <c r="E2952" s="53">
        <v>0.82</v>
      </c>
      <c r="F2952" s="53">
        <v>0.93</v>
      </c>
      <c r="G2952" s="54">
        <v>42794</v>
      </c>
    </row>
    <row r="2953" spans="1:7" x14ac:dyDescent="0.2">
      <c r="A2953" s="54">
        <v>43462</v>
      </c>
      <c r="B2953" s="53">
        <v>5023447</v>
      </c>
      <c r="C2953" s="52">
        <v>3.2726041923145965</v>
      </c>
      <c r="D2953" s="53">
        <v>3.5</v>
      </c>
      <c r="E2953" s="53">
        <v>0.42</v>
      </c>
      <c r="F2953" s="53">
        <v>0.55000000000000004</v>
      </c>
      <c r="G2953" s="54">
        <v>43116</v>
      </c>
    </row>
    <row r="2954" spans="1:7" x14ac:dyDescent="0.2">
      <c r="A2954" s="54">
        <v>43462</v>
      </c>
      <c r="B2954" s="53">
        <v>9158</v>
      </c>
      <c r="C2954" s="52">
        <v>3.1686728749425672</v>
      </c>
      <c r="D2954" s="53">
        <v>3.55</v>
      </c>
      <c r="E2954" s="53">
        <v>0.41</v>
      </c>
      <c r="F2954" s="53">
        <v>0.53</v>
      </c>
      <c r="G2954" s="54">
        <v>42833</v>
      </c>
    </row>
    <row r="2955" spans="1:7" x14ac:dyDescent="0.2">
      <c r="A2955" s="54">
        <v>43462</v>
      </c>
      <c r="B2955" s="53">
        <v>380503</v>
      </c>
      <c r="C2955" s="52">
        <v>2.7104144236196399</v>
      </c>
      <c r="D2955" s="53">
        <v>3.05</v>
      </c>
      <c r="E2955" s="53">
        <v>0.27999999999999997</v>
      </c>
      <c r="F2955" s="53">
        <v>0.38</v>
      </c>
      <c r="G2955" s="54"/>
    </row>
    <row r="2956" spans="1:7" x14ac:dyDescent="0.2">
      <c r="A2956" s="54">
        <v>43462</v>
      </c>
      <c r="B2956" s="53">
        <v>4373300</v>
      </c>
      <c r="C2956" s="52">
        <v>3.9203966478182304</v>
      </c>
      <c r="D2956" s="53">
        <v>3.93</v>
      </c>
      <c r="E2956" s="53">
        <v>0.52999999999999992</v>
      </c>
      <c r="F2956" s="53">
        <v>0.57999999999999996</v>
      </c>
      <c r="G2956" s="54">
        <v>43187</v>
      </c>
    </row>
    <row r="2957" spans="1:7" x14ac:dyDescent="0.2">
      <c r="A2957" s="54">
        <v>43462</v>
      </c>
      <c r="B2957" s="53">
        <v>5405962</v>
      </c>
      <c r="C2957" s="52">
        <v>3.7902316291980642</v>
      </c>
      <c r="D2957" s="53">
        <v>4.33</v>
      </c>
      <c r="E2957" s="53">
        <v>0.55000000000000004</v>
      </c>
      <c r="F2957" s="53">
        <v>0.7</v>
      </c>
      <c r="G2957" s="54">
        <v>43006</v>
      </c>
    </row>
    <row r="2958" spans="1:7" x14ac:dyDescent="0.2">
      <c r="A2958" s="54">
        <v>43462</v>
      </c>
      <c r="B2958" s="53">
        <v>8373699</v>
      </c>
      <c r="C2958" s="52">
        <v>3.5517680362277435</v>
      </c>
      <c r="D2958" s="53">
        <v>3.69</v>
      </c>
      <c r="E2958" s="53">
        <v>0.44</v>
      </c>
      <c r="F2958" s="53">
        <v>0.56000000000000005</v>
      </c>
      <c r="G2958" s="54">
        <v>43134</v>
      </c>
    </row>
    <row r="2959" spans="1:7" x14ac:dyDescent="0.2">
      <c r="A2959" s="54">
        <v>43462</v>
      </c>
      <c r="B2959" s="53">
        <v>4085448</v>
      </c>
      <c r="C2959" s="52">
        <v>3.4743839551357878</v>
      </c>
      <c r="D2959" s="53">
        <v>3.78</v>
      </c>
      <c r="E2959" s="53">
        <v>0.5</v>
      </c>
      <c r="F2959" s="53">
        <v>0.61</v>
      </c>
      <c r="G2959" s="54">
        <v>43129</v>
      </c>
    </row>
    <row r="2960" spans="1:7" x14ac:dyDescent="0.2">
      <c r="A2960" s="54">
        <v>43462</v>
      </c>
      <c r="B2960" s="53">
        <v>3884728</v>
      </c>
      <c r="C2960" s="52">
        <v>3.6083468548826665</v>
      </c>
      <c r="D2960" s="53">
        <v>4.45</v>
      </c>
      <c r="E2960" s="53">
        <v>0.42</v>
      </c>
      <c r="F2960" s="53">
        <v>0.54</v>
      </c>
      <c r="G2960" s="54">
        <v>43138</v>
      </c>
    </row>
    <row r="2961" spans="1:7" x14ac:dyDescent="0.2">
      <c r="A2961" s="54">
        <v>43462</v>
      </c>
      <c r="B2961" s="53">
        <v>4262885</v>
      </c>
      <c r="C2961" s="52">
        <v>2.8979744942278676</v>
      </c>
      <c r="D2961" s="53">
        <v>3.65</v>
      </c>
      <c r="E2961" s="53">
        <v>0.25999999999999995</v>
      </c>
      <c r="F2961" s="53">
        <v>0.41</v>
      </c>
      <c r="G2961" s="54"/>
    </row>
    <row r="2962" spans="1:7" x14ac:dyDescent="0.2">
      <c r="A2962" s="54">
        <v>43462</v>
      </c>
      <c r="B2962" s="53">
        <v>8527945</v>
      </c>
      <c r="C2962" s="52">
        <v>3.3236844901864595</v>
      </c>
      <c r="D2962" s="53">
        <v>3.67</v>
      </c>
      <c r="E2962" s="53">
        <v>0.36</v>
      </c>
      <c r="F2962" s="53">
        <v>0.5</v>
      </c>
      <c r="G2962" s="54">
        <v>43077</v>
      </c>
    </row>
    <row r="2963" spans="1:7" x14ac:dyDescent="0.2">
      <c r="A2963" s="54">
        <v>43462</v>
      </c>
      <c r="B2963" s="53">
        <v>8242493</v>
      </c>
      <c r="C2963" s="52">
        <v>3.6981114885839448</v>
      </c>
      <c r="D2963" s="53">
        <v>4.6500000000000004</v>
      </c>
      <c r="E2963" s="53">
        <v>0.57999999999999996</v>
      </c>
      <c r="F2963" s="53">
        <v>0.69</v>
      </c>
      <c r="G2963" s="54">
        <v>43083</v>
      </c>
    </row>
    <row r="2964" spans="1:7" x14ac:dyDescent="0.2">
      <c r="A2964" s="54">
        <v>43462</v>
      </c>
      <c r="B2964" s="53">
        <v>3952959</v>
      </c>
      <c r="C2964" s="52">
        <v>3.1952746948071833</v>
      </c>
      <c r="D2964" s="53">
        <v>3.6</v>
      </c>
      <c r="E2964" s="53">
        <v>0.49</v>
      </c>
      <c r="F2964" s="53">
        <v>0.69</v>
      </c>
      <c r="G2964" s="54">
        <v>42800</v>
      </c>
    </row>
    <row r="2965" spans="1:7" x14ac:dyDescent="0.2">
      <c r="A2965" s="54">
        <v>43463</v>
      </c>
      <c r="B2965" s="53">
        <v>157989</v>
      </c>
      <c r="C2965" s="52">
        <v>3.3793770735748989</v>
      </c>
      <c r="D2965" s="53">
        <v>4</v>
      </c>
      <c r="E2965" s="53">
        <v>0.63</v>
      </c>
      <c r="F2965" s="53">
        <v>0.78</v>
      </c>
      <c r="G2965" s="54">
        <v>42761</v>
      </c>
    </row>
    <row r="2966" spans="1:7" x14ac:dyDescent="0.2">
      <c r="A2966" s="54">
        <v>43463</v>
      </c>
      <c r="B2966" s="53">
        <v>2277</v>
      </c>
      <c r="C2966" s="52">
        <v>2.6549187653171238</v>
      </c>
      <c r="D2966" s="53">
        <v>3.4</v>
      </c>
      <c r="E2966" s="53">
        <v>0.32999999999999996</v>
      </c>
      <c r="F2966" s="53">
        <v>0.47</v>
      </c>
      <c r="G2966" s="54"/>
    </row>
    <row r="2967" spans="1:7" x14ac:dyDescent="0.2">
      <c r="A2967" s="54">
        <v>43463</v>
      </c>
      <c r="B2967" s="53">
        <v>27460</v>
      </c>
      <c r="C2967" s="52">
        <v>3.5247733345565955</v>
      </c>
      <c r="D2967" s="53">
        <v>3.9</v>
      </c>
      <c r="E2967" s="53">
        <v>0.41</v>
      </c>
      <c r="F2967" s="53">
        <v>0.54</v>
      </c>
      <c r="G2967" s="54">
        <v>43131</v>
      </c>
    </row>
    <row r="2968" spans="1:7" x14ac:dyDescent="0.2">
      <c r="A2968" s="54">
        <v>43463</v>
      </c>
      <c r="B2968" s="53">
        <v>195045</v>
      </c>
      <c r="C2968" s="52">
        <v>3.2236157312377873</v>
      </c>
      <c r="D2968" s="53">
        <v>3.9</v>
      </c>
      <c r="E2968" s="53">
        <v>0.45999999999999996</v>
      </c>
      <c r="F2968" s="53">
        <v>0.61</v>
      </c>
      <c r="G2968" s="54">
        <v>42822</v>
      </c>
    </row>
    <row r="2969" spans="1:7" x14ac:dyDescent="0.2">
      <c r="A2969" s="54">
        <v>43463</v>
      </c>
      <c r="B2969" s="53">
        <v>4599</v>
      </c>
      <c r="C2969" s="52">
        <v>2.7203047010040677</v>
      </c>
      <c r="D2969" s="53">
        <v>3.45</v>
      </c>
      <c r="E2969" s="53">
        <v>0.31999999999999995</v>
      </c>
      <c r="F2969" s="53">
        <v>0.46</v>
      </c>
      <c r="G2969" s="54"/>
    </row>
    <row r="2970" spans="1:7" x14ac:dyDescent="0.2">
      <c r="A2970" s="54">
        <v>43463</v>
      </c>
      <c r="B2970" s="53">
        <v>18058</v>
      </c>
      <c r="C2970" s="52">
        <v>3.2178455797977019</v>
      </c>
      <c r="D2970" s="53">
        <v>3.47</v>
      </c>
      <c r="E2970" s="53">
        <v>0.78999999999999992</v>
      </c>
      <c r="F2970" s="53">
        <v>0.92</v>
      </c>
      <c r="G2970" s="54">
        <v>42764</v>
      </c>
    </row>
    <row r="2971" spans="1:7" x14ac:dyDescent="0.2">
      <c r="A2971" s="54">
        <v>43463</v>
      </c>
      <c r="B2971" s="53">
        <v>25526</v>
      </c>
      <c r="C2971" s="52">
        <v>3.1471674762150177</v>
      </c>
      <c r="D2971" s="53">
        <v>3.62</v>
      </c>
      <c r="E2971" s="53">
        <v>0.52999999999999992</v>
      </c>
      <c r="F2971" s="53">
        <v>0.67</v>
      </c>
      <c r="G2971" s="54"/>
    </row>
    <row r="2972" spans="1:7" x14ac:dyDescent="0.2">
      <c r="A2972" s="54">
        <v>43463</v>
      </c>
      <c r="B2972" s="53">
        <v>6931961</v>
      </c>
      <c r="C2972" s="52">
        <v>3.4592835858399642</v>
      </c>
      <c r="D2972" s="53">
        <v>3.76</v>
      </c>
      <c r="E2972" s="53">
        <v>0.48</v>
      </c>
      <c r="F2972" s="53">
        <v>0.57999999999999996</v>
      </c>
      <c r="G2972" s="54">
        <v>43131</v>
      </c>
    </row>
    <row r="2973" spans="1:7" x14ac:dyDescent="0.2">
      <c r="A2973" s="54">
        <v>43463</v>
      </c>
      <c r="B2973" s="53">
        <v>766532</v>
      </c>
      <c r="C2973" s="52">
        <v>3.2611023435393189</v>
      </c>
      <c r="D2973" s="53">
        <v>3.87</v>
      </c>
      <c r="E2973" s="53">
        <v>0.47</v>
      </c>
      <c r="F2973" s="53">
        <v>0.67</v>
      </c>
      <c r="G2973" s="54">
        <v>42730</v>
      </c>
    </row>
    <row r="2974" spans="1:7" x14ac:dyDescent="0.2">
      <c r="A2974" s="54">
        <v>43464</v>
      </c>
      <c r="B2974" s="53">
        <v>225945</v>
      </c>
      <c r="C2974" s="52">
        <v>3.1326881423636768</v>
      </c>
      <c r="D2974" s="53">
        <v>3.89</v>
      </c>
      <c r="E2974" s="53">
        <v>0.53999999999999992</v>
      </c>
      <c r="F2974" s="53">
        <v>0.69</v>
      </c>
      <c r="G2974" s="54"/>
    </row>
    <row r="2975" spans="1:7" x14ac:dyDescent="0.2">
      <c r="A2975" s="54">
        <v>43464</v>
      </c>
      <c r="B2975" s="53">
        <v>27871</v>
      </c>
      <c r="C2975" s="52">
        <v>4.0795524794158888</v>
      </c>
      <c r="D2975" s="53">
        <v>4.22</v>
      </c>
      <c r="E2975" s="53">
        <v>0.69999999999999984</v>
      </c>
      <c r="F2975" s="53">
        <v>0.86</v>
      </c>
      <c r="G2975" s="54"/>
    </row>
    <row r="2976" spans="1:7" x14ac:dyDescent="0.2">
      <c r="A2976" s="54">
        <v>43464</v>
      </c>
      <c r="B2976" s="53">
        <v>3317726</v>
      </c>
      <c r="C2976" s="52">
        <v>3.4604919807809691</v>
      </c>
      <c r="D2976" s="53">
        <v>4.0999999999999996</v>
      </c>
      <c r="E2976" s="53">
        <v>0.43</v>
      </c>
      <c r="F2976" s="53">
        <v>0.56000000000000005</v>
      </c>
      <c r="G2976" s="54">
        <v>43116</v>
      </c>
    </row>
    <row r="2977" spans="1:7" x14ac:dyDescent="0.2">
      <c r="A2977" s="54">
        <v>43464</v>
      </c>
      <c r="B2977" s="53">
        <v>864480</v>
      </c>
      <c r="C2977" s="52">
        <v>3.5838981431024126</v>
      </c>
      <c r="D2977" s="53">
        <v>4.05</v>
      </c>
      <c r="E2977" s="53">
        <v>0.35</v>
      </c>
      <c r="F2977" s="53">
        <v>0.48</v>
      </c>
      <c r="G2977" s="54">
        <v>43220</v>
      </c>
    </row>
    <row r="2978" spans="1:7" x14ac:dyDescent="0.2">
      <c r="A2978" s="54">
        <v>43464</v>
      </c>
      <c r="B2978" s="53">
        <v>5911245</v>
      </c>
      <c r="C2978" s="52">
        <v>4.0655361714633065</v>
      </c>
      <c r="D2978" s="53">
        <v>4.29</v>
      </c>
      <c r="E2978" s="53">
        <v>0.76999999999999991</v>
      </c>
      <c r="F2978" s="53">
        <v>0.92</v>
      </c>
      <c r="G2978" s="54">
        <v>43157</v>
      </c>
    </row>
    <row r="2979" spans="1:7" x14ac:dyDescent="0.2">
      <c r="A2979" s="54">
        <v>43464</v>
      </c>
      <c r="B2979" s="53">
        <v>3544705</v>
      </c>
      <c r="C2979" s="52">
        <v>3.8385809511681148</v>
      </c>
      <c r="D2979" s="53">
        <v>3.9</v>
      </c>
      <c r="E2979" s="53">
        <v>0.4</v>
      </c>
      <c r="F2979" s="53">
        <v>0.53</v>
      </c>
      <c r="G2979" s="54">
        <v>43234</v>
      </c>
    </row>
    <row r="2980" spans="1:7" x14ac:dyDescent="0.2">
      <c r="A2980" s="54">
        <v>43464</v>
      </c>
      <c r="B2980" s="53">
        <v>6521357</v>
      </c>
      <c r="C2980" s="52">
        <v>3.6344654321428629</v>
      </c>
      <c r="D2980" s="53">
        <v>3.8</v>
      </c>
      <c r="E2980" s="53">
        <v>0.55999999999999994</v>
      </c>
      <c r="F2980" s="53">
        <v>0.68</v>
      </c>
      <c r="G2980" s="54">
        <v>43106</v>
      </c>
    </row>
    <row r="2981" spans="1:7" x14ac:dyDescent="0.2">
      <c r="A2981" s="54">
        <v>43464</v>
      </c>
      <c r="B2981" s="53">
        <v>6706552</v>
      </c>
      <c r="C2981" s="52">
        <v>3.4087763201560679</v>
      </c>
      <c r="D2981" s="53">
        <v>3.77</v>
      </c>
      <c r="E2981" s="53">
        <v>0.38</v>
      </c>
      <c r="F2981" s="53">
        <v>0.48</v>
      </c>
      <c r="G2981" s="54">
        <v>43136</v>
      </c>
    </row>
    <row r="2982" spans="1:7" x14ac:dyDescent="0.2">
      <c r="A2982" s="54">
        <v>43466</v>
      </c>
      <c r="B2982" s="53">
        <v>1035</v>
      </c>
      <c r="C2982" s="52">
        <v>3.2751818409923512</v>
      </c>
      <c r="D2982" s="53">
        <v>3.8</v>
      </c>
      <c r="E2982" s="53">
        <v>0.69999999999999984</v>
      </c>
      <c r="F2982" s="53">
        <v>0.86</v>
      </c>
      <c r="G2982" s="54"/>
    </row>
    <row r="2983" spans="1:7" x14ac:dyDescent="0.2">
      <c r="A2983" s="54">
        <v>43466</v>
      </c>
      <c r="B2983" s="53">
        <v>9045200</v>
      </c>
      <c r="C2983" s="52">
        <v>4.5087573860284156</v>
      </c>
      <c r="D2983" s="53">
        <v>4.51</v>
      </c>
      <c r="E2983" s="53">
        <v>0.37</v>
      </c>
      <c r="F2983" s="53">
        <v>0.43</v>
      </c>
      <c r="G2983" s="54">
        <v>43415</v>
      </c>
    </row>
    <row r="2984" spans="1:7" x14ac:dyDescent="0.2">
      <c r="A2984" s="54">
        <v>43466</v>
      </c>
      <c r="B2984" s="53">
        <v>372</v>
      </c>
      <c r="C2984" s="52">
        <v>3.4673015582866582</v>
      </c>
      <c r="D2984" s="53">
        <v>3.77</v>
      </c>
      <c r="E2984" s="53">
        <v>0.48</v>
      </c>
      <c r="F2984" s="53">
        <v>0.62</v>
      </c>
      <c r="G2984" s="54">
        <v>43109</v>
      </c>
    </row>
    <row r="2985" spans="1:7" x14ac:dyDescent="0.2">
      <c r="A2985" s="54">
        <v>43466</v>
      </c>
      <c r="B2985" s="53">
        <v>38</v>
      </c>
      <c r="C2985" s="52">
        <v>4.2106695148171704</v>
      </c>
      <c r="D2985" s="53">
        <v>4.28</v>
      </c>
      <c r="E2985" s="53">
        <v>0.85</v>
      </c>
      <c r="F2985" s="53">
        <v>0.94</v>
      </c>
      <c r="G2985" s="54">
        <v>43058</v>
      </c>
    </row>
    <row r="2986" spans="1:7" x14ac:dyDescent="0.2">
      <c r="A2986" s="54">
        <v>43466</v>
      </c>
      <c r="B2986" s="53">
        <v>6428043</v>
      </c>
      <c r="C2986" s="52">
        <v>3.3538512648367953</v>
      </c>
      <c r="D2986" s="53">
        <v>3.86</v>
      </c>
      <c r="E2986" s="53">
        <v>0.41</v>
      </c>
      <c r="F2986" s="53">
        <v>0.56000000000000005</v>
      </c>
      <c r="G2986" s="54">
        <v>43114</v>
      </c>
    </row>
    <row r="2987" spans="1:7" x14ac:dyDescent="0.2">
      <c r="A2987" s="54">
        <v>43466</v>
      </c>
      <c r="B2987" s="53">
        <v>4805659</v>
      </c>
      <c r="C2987" s="52">
        <v>3.2623980082749111</v>
      </c>
      <c r="D2987" s="53">
        <v>3.71</v>
      </c>
      <c r="E2987" s="53">
        <v>0.43</v>
      </c>
      <c r="F2987" s="53">
        <v>0.6</v>
      </c>
      <c r="G2987" s="54">
        <v>43088</v>
      </c>
    </row>
    <row r="2988" spans="1:7" x14ac:dyDescent="0.2">
      <c r="A2988" s="54">
        <v>43466</v>
      </c>
      <c r="B2988" s="53">
        <v>81021</v>
      </c>
      <c r="C2988" s="52">
        <v>4.0175163652641963</v>
      </c>
      <c r="D2988" s="53">
        <v>4.37</v>
      </c>
      <c r="E2988" s="53">
        <v>0.82</v>
      </c>
      <c r="F2988" s="53">
        <v>0.96</v>
      </c>
      <c r="G2988" s="54">
        <v>42762</v>
      </c>
    </row>
    <row r="2989" spans="1:7" x14ac:dyDescent="0.2">
      <c r="A2989" s="54">
        <v>43466</v>
      </c>
      <c r="B2989" s="53">
        <v>7251657</v>
      </c>
      <c r="C2989" s="52">
        <v>2.8430228131939246</v>
      </c>
      <c r="D2989" s="53">
        <v>3.53</v>
      </c>
      <c r="E2989" s="53">
        <v>0.27999999999999997</v>
      </c>
      <c r="F2989" s="53">
        <v>0.43</v>
      </c>
      <c r="G2989" s="54"/>
    </row>
    <row r="2990" spans="1:7" x14ac:dyDescent="0.2">
      <c r="A2990" s="54">
        <v>43466</v>
      </c>
      <c r="B2990" s="53">
        <v>2917030</v>
      </c>
      <c r="C2990" s="52">
        <v>3.5386113136541422</v>
      </c>
      <c r="D2990" s="53">
        <v>4.32</v>
      </c>
      <c r="E2990" s="53">
        <v>0.66999999999999993</v>
      </c>
      <c r="F2990" s="53">
        <v>0.77</v>
      </c>
      <c r="G2990" s="54">
        <v>42970</v>
      </c>
    </row>
    <row r="2991" spans="1:7" x14ac:dyDescent="0.2">
      <c r="A2991" s="54">
        <v>43467</v>
      </c>
      <c r="B2991" s="53">
        <v>6718288</v>
      </c>
      <c r="C2991" s="52">
        <v>3.3001105239103619</v>
      </c>
      <c r="D2991" s="53">
        <v>3.65</v>
      </c>
      <c r="E2991" s="53">
        <v>0.5</v>
      </c>
      <c r="F2991" s="53">
        <v>0.65</v>
      </c>
      <c r="G2991" s="54">
        <v>42760</v>
      </c>
    </row>
    <row r="2992" spans="1:7" x14ac:dyDescent="0.2">
      <c r="A2992" s="54">
        <v>43467</v>
      </c>
      <c r="B2992" s="53">
        <v>1432</v>
      </c>
      <c r="C2992" s="52">
        <v>3.8623751431603095</v>
      </c>
      <c r="D2992" s="53">
        <v>4.18</v>
      </c>
      <c r="E2992" s="53">
        <v>0.73</v>
      </c>
      <c r="F2992" s="53">
        <v>0.86</v>
      </c>
      <c r="G2992" s="54">
        <v>42886</v>
      </c>
    </row>
    <row r="2993" spans="1:7" x14ac:dyDescent="0.2">
      <c r="A2993" s="54">
        <v>43467</v>
      </c>
      <c r="B2993" s="53">
        <v>10189</v>
      </c>
      <c r="C2993" s="52">
        <v>3.3266494863493912</v>
      </c>
      <c r="D2993" s="53">
        <v>3.6</v>
      </c>
      <c r="E2993" s="53">
        <v>0.82</v>
      </c>
      <c r="F2993" s="53">
        <v>0.96</v>
      </c>
      <c r="G2993" s="54">
        <v>42956</v>
      </c>
    </row>
    <row r="2994" spans="1:7" x14ac:dyDescent="0.2">
      <c r="A2994" s="54">
        <v>43467</v>
      </c>
      <c r="B2994" s="53">
        <v>89200</v>
      </c>
      <c r="C2994" s="52">
        <v>2.773488306836092</v>
      </c>
      <c r="D2994" s="53">
        <v>3.5</v>
      </c>
      <c r="E2994" s="53">
        <v>0.5</v>
      </c>
      <c r="F2994" s="53">
        <v>0.62</v>
      </c>
      <c r="G2994" s="54"/>
    </row>
    <row r="2995" spans="1:7" x14ac:dyDescent="0.2">
      <c r="A2995" s="54">
        <v>43467</v>
      </c>
      <c r="B2995" s="53">
        <v>29683</v>
      </c>
      <c r="C2995" s="52">
        <v>3.2845688007055727</v>
      </c>
      <c r="D2995" s="53">
        <v>3.9</v>
      </c>
      <c r="E2995" s="53">
        <v>0.73999999999999988</v>
      </c>
      <c r="F2995" s="53">
        <v>0.9</v>
      </c>
      <c r="G2995" s="54">
        <v>42688</v>
      </c>
    </row>
    <row r="2996" spans="1:7" x14ac:dyDescent="0.2">
      <c r="A2996" s="54">
        <v>43467</v>
      </c>
      <c r="B2996" s="53">
        <v>6503942</v>
      </c>
      <c r="C2996" s="52">
        <v>3.6434920386251659</v>
      </c>
      <c r="D2996" s="53">
        <v>3.86</v>
      </c>
      <c r="E2996" s="53">
        <v>0.4</v>
      </c>
      <c r="F2996" s="53">
        <v>0.53</v>
      </c>
      <c r="G2996" s="54">
        <v>43237</v>
      </c>
    </row>
    <row r="2997" spans="1:7" x14ac:dyDescent="0.2">
      <c r="A2997" s="54">
        <v>43468</v>
      </c>
      <c r="B2997" s="53">
        <v>4573717</v>
      </c>
      <c r="C2997" s="52">
        <v>3.3787556346437762</v>
      </c>
      <c r="D2997" s="53">
        <v>3.65</v>
      </c>
      <c r="E2997" s="53">
        <v>0.66999999999999993</v>
      </c>
      <c r="F2997" s="53">
        <v>0.81</v>
      </c>
      <c r="G2997" s="54">
        <v>43017</v>
      </c>
    </row>
    <row r="2998" spans="1:7" x14ac:dyDescent="0.2">
      <c r="A2998" s="54">
        <v>43468</v>
      </c>
      <c r="B2998" s="53">
        <v>138426</v>
      </c>
      <c r="C2998" s="52">
        <v>2.8788671453483161</v>
      </c>
      <c r="D2998" s="53">
        <v>3.5</v>
      </c>
      <c r="E2998" s="53">
        <v>0.52999999999999992</v>
      </c>
      <c r="F2998" s="53">
        <v>0.67</v>
      </c>
      <c r="G2998" s="54"/>
    </row>
    <row r="2999" spans="1:7" x14ac:dyDescent="0.2">
      <c r="A2999" s="54">
        <v>43468</v>
      </c>
      <c r="B2999" s="53">
        <v>130078</v>
      </c>
      <c r="C2999" s="52">
        <v>2.6614073726648355</v>
      </c>
      <c r="D2999" s="53">
        <v>3.54</v>
      </c>
      <c r="E2999" s="53">
        <v>0.27999999999999997</v>
      </c>
      <c r="F2999" s="53">
        <v>0.43</v>
      </c>
      <c r="G2999" s="54"/>
    </row>
    <row r="3000" spans="1:7" x14ac:dyDescent="0.2">
      <c r="A3000" s="54">
        <v>43469</v>
      </c>
      <c r="B3000" s="53">
        <v>7782038</v>
      </c>
      <c r="C3000" s="52">
        <v>4.1118736255944919</v>
      </c>
      <c r="D3000" s="53">
        <v>4.45</v>
      </c>
      <c r="E3000" s="53">
        <v>0.6</v>
      </c>
      <c r="F3000" s="53">
        <v>0.7</v>
      </c>
      <c r="G3000" s="54">
        <v>43157</v>
      </c>
    </row>
    <row r="3001" spans="1:7" x14ac:dyDescent="0.2">
      <c r="A3001" s="54">
        <v>43469</v>
      </c>
      <c r="B3001" s="53">
        <v>727291</v>
      </c>
      <c r="C3001" s="52">
        <v>3.4775126134628147</v>
      </c>
      <c r="D3001" s="53">
        <v>3.82</v>
      </c>
      <c r="E3001" s="53">
        <v>0.76999999999999991</v>
      </c>
      <c r="F3001" s="53">
        <v>0.87</v>
      </c>
      <c r="G3001" s="54">
        <v>42797</v>
      </c>
    </row>
    <row r="3002" spans="1:7" x14ac:dyDescent="0.2">
      <c r="A3002" s="54">
        <v>43469</v>
      </c>
      <c r="B3002" s="53">
        <v>2548617</v>
      </c>
      <c r="C3002" s="52">
        <v>4.018567049504381</v>
      </c>
      <c r="D3002" s="53">
        <v>4.3</v>
      </c>
      <c r="E3002" s="53">
        <v>0.82</v>
      </c>
      <c r="F3002" s="53">
        <v>0.94</v>
      </c>
      <c r="G3002" s="54">
        <v>43055</v>
      </c>
    </row>
    <row r="3003" spans="1:7" x14ac:dyDescent="0.2">
      <c r="A3003" s="54">
        <v>43469</v>
      </c>
      <c r="B3003" s="53">
        <v>5992207</v>
      </c>
      <c r="C3003" s="52">
        <v>3.2209392358924638</v>
      </c>
      <c r="D3003" s="53">
        <v>3.55</v>
      </c>
      <c r="E3003" s="53">
        <v>0.39999999999999997</v>
      </c>
      <c r="F3003" s="53">
        <v>0.54</v>
      </c>
      <c r="G3003" s="54">
        <v>43092</v>
      </c>
    </row>
    <row r="3004" spans="1:7" x14ac:dyDescent="0.2">
      <c r="A3004" s="54">
        <v>43469</v>
      </c>
      <c r="B3004" s="53">
        <v>191048</v>
      </c>
      <c r="C3004" s="52">
        <v>2.9605153355923952</v>
      </c>
      <c r="D3004" s="53">
        <v>3.48</v>
      </c>
      <c r="E3004" s="53">
        <v>0.33999999999999997</v>
      </c>
      <c r="F3004" s="53">
        <v>0.49</v>
      </c>
      <c r="G3004" s="54"/>
    </row>
    <row r="3005" spans="1:7" x14ac:dyDescent="0.2">
      <c r="A3005" s="54">
        <v>43469</v>
      </c>
      <c r="B3005" s="53">
        <v>3721413</v>
      </c>
      <c r="C3005" s="52">
        <v>2.7967640092854289</v>
      </c>
      <c r="D3005" s="53">
        <v>3.45</v>
      </c>
      <c r="E3005" s="53">
        <v>0.54999999999999993</v>
      </c>
      <c r="F3005" s="53">
        <v>0.65</v>
      </c>
      <c r="G3005" s="54"/>
    </row>
    <row r="3006" spans="1:7" x14ac:dyDescent="0.2">
      <c r="A3006" s="54">
        <v>43469</v>
      </c>
      <c r="B3006" s="53">
        <v>78431</v>
      </c>
      <c r="C3006" s="52">
        <v>3.3293480320374074</v>
      </c>
      <c r="D3006" s="53">
        <v>3.81</v>
      </c>
      <c r="E3006" s="53">
        <v>0.72999999999999987</v>
      </c>
      <c r="F3006" s="53">
        <v>0.88</v>
      </c>
      <c r="G3006" s="54">
        <v>42749</v>
      </c>
    </row>
    <row r="3007" spans="1:7" x14ac:dyDescent="0.2">
      <c r="A3007" s="54">
        <v>43469</v>
      </c>
      <c r="B3007" s="53">
        <v>2619</v>
      </c>
      <c r="C3007" s="52">
        <v>2.998913154037135</v>
      </c>
      <c r="D3007" s="53">
        <v>3.38</v>
      </c>
      <c r="E3007" s="53">
        <v>0.27999999999999992</v>
      </c>
      <c r="F3007" s="53">
        <v>0.42</v>
      </c>
      <c r="G3007" s="54">
        <v>42717</v>
      </c>
    </row>
    <row r="3008" spans="1:7" x14ac:dyDescent="0.2">
      <c r="A3008" s="54">
        <v>43469</v>
      </c>
      <c r="B3008" s="53">
        <v>8095797</v>
      </c>
      <c r="C3008" s="52">
        <v>3.3114830359676688</v>
      </c>
      <c r="D3008" s="53">
        <v>3.83</v>
      </c>
      <c r="E3008" s="53">
        <v>0.43</v>
      </c>
      <c r="F3008" s="53">
        <v>0.53</v>
      </c>
      <c r="G3008" s="54">
        <v>42972</v>
      </c>
    </row>
    <row r="3009" spans="1:7" x14ac:dyDescent="0.2">
      <c r="A3009" s="54">
        <v>43469</v>
      </c>
      <c r="B3009" s="53">
        <v>8284</v>
      </c>
      <c r="C3009" s="52">
        <v>3.3726345238193596</v>
      </c>
      <c r="D3009" s="53">
        <v>3.71</v>
      </c>
      <c r="E3009" s="53">
        <v>0.43</v>
      </c>
      <c r="F3009" s="53">
        <v>0.56999999999999995</v>
      </c>
      <c r="G3009" s="54">
        <v>42784</v>
      </c>
    </row>
    <row r="3010" spans="1:7" x14ac:dyDescent="0.2">
      <c r="A3010" s="54">
        <v>43469</v>
      </c>
      <c r="B3010" s="53">
        <v>126476</v>
      </c>
      <c r="C3010" s="52">
        <v>3.9352060400544264</v>
      </c>
      <c r="D3010" s="53">
        <v>3.98</v>
      </c>
      <c r="E3010" s="53">
        <v>0.66999999999999993</v>
      </c>
      <c r="F3010" s="53">
        <v>0.78</v>
      </c>
      <c r="G3010" s="54">
        <v>43123</v>
      </c>
    </row>
    <row r="3011" spans="1:7" x14ac:dyDescent="0.2">
      <c r="A3011" s="54">
        <v>43470</v>
      </c>
      <c r="B3011" s="53">
        <v>5712647</v>
      </c>
      <c r="C3011" s="52">
        <v>3.5181073603888455</v>
      </c>
      <c r="D3011" s="53">
        <v>4.1399999999999997</v>
      </c>
      <c r="E3011" s="53">
        <v>0.35</v>
      </c>
      <c r="F3011" s="53">
        <v>0.5</v>
      </c>
      <c r="G3011" s="54">
        <v>43214</v>
      </c>
    </row>
    <row r="3012" spans="1:7" x14ac:dyDescent="0.2">
      <c r="A3012" s="54">
        <v>43470</v>
      </c>
      <c r="B3012" s="53">
        <v>545</v>
      </c>
      <c r="C3012" s="52">
        <v>3.3604942073026232</v>
      </c>
      <c r="D3012" s="53">
        <v>3.79</v>
      </c>
      <c r="E3012" s="53">
        <v>0.79999999999999993</v>
      </c>
      <c r="F3012" s="53">
        <v>0.95</v>
      </c>
      <c r="G3012" s="54">
        <v>43096</v>
      </c>
    </row>
    <row r="3013" spans="1:7" x14ac:dyDescent="0.2">
      <c r="A3013" s="54">
        <v>43470</v>
      </c>
      <c r="B3013" s="53">
        <v>105722</v>
      </c>
      <c r="C3013" s="52">
        <v>3.1543880294394677</v>
      </c>
      <c r="D3013" s="53">
        <v>3.8</v>
      </c>
      <c r="E3013" s="53">
        <v>0.53999999999999992</v>
      </c>
      <c r="F3013" s="53">
        <v>0.74</v>
      </c>
      <c r="G3013" s="54"/>
    </row>
    <row r="3014" spans="1:7" x14ac:dyDescent="0.2">
      <c r="A3014" s="54">
        <v>43470</v>
      </c>
      <c r="B3014" s="53">
        <v>733</v>
      </c>
      <c r="C3014" s="52">
        <v>2.4152369828720621</v>
      </c>
      <c r="D3014" s="53">
        <v>3.15</v>
      </c>
      <c r="E3014" s="53">
        <v>0.49999999999999989</v>
      </c>
      <c r="F3014" s="53">
        <v>0.65</v>
      </c>
      <c r="G3014" s="54"/>
    </row>
    <row r="3015" spans="1:7" x14ac:dyDescent="0.2">
      <c r="A3015" s="54">
        <v>43470</v>
      </c>
      <c r="B3015" s="53">
        <v>7381986</v>
      </c>
      <c r="C3015" s="52">
        <v>3.1778670102654716</v>
      </c>
      <c r="D3015" s="53">
        <v>3.45</v>
      </c>
      <c r="E3015" s="53">
        <v>0.53999999999999992</v>
      </c>
      <c r="F3015" s="53">
        <v>0.66</v>
      </c>
      <c r="G3015" s="54">
        <v>42722</v>
      </c>
    </row>
    <row r="3016" spans="1:7" x14ac:dyDescent="0.2">
      <c r="A3016" s="54">
        <v>43470</v>
      </c>
      <c r="B3016" s="53">
        <v>39421</v>
      </c>
      <c r="C3016" s="52">
        <v>3.5743326503234383</v>
      </c>
      <c r="D3016" s="53">
        <v>3.79</v>
      </c>
      <c r="E3016" s="53">
        <v>0.85</v>
      </c>
      <c r="F3016" s="53">
        <v>0.95</v>
      </c>
      <c r="G3016" s="54">
        <v>43072</v>
      </c>
    </row>
    <row r="3017" spans="1:7" x14ac:dyDescent="0.2">
      <c r="A3017" s="54">
        <v>43471</v>
      </c>
      <c r="B3017" s="53">
        <v>9008</v>
      </c>
      <c r="C3017" s="52">
        <v>3.633415529938449</v>
      </c>
      <c r="D3017" s="53">
        <v>3.84</v>
      </c>
      <c r="E3017" s="53">
        <v>0.80999999999999994</v>
      </c>
      <c r="F3017" s="53">
        <v>0.92</v>
      </c>
      <c r="G3017" s="54">
        <v>42901</v>
      </c>
    </row>
    <row r="3018" spans="1:7" x14ac:dyDescent="0.2">
      <c r="A3018" s="54">
        <v>43471</v>
      </c>
      <c r="B3018" s="53">
        <v>6719</v>
      </c>
      <c r="C3018" s="52">
        <v>2.5457280236194304</v>
      </c>
      <c r="D3018" s="53">
        <v>3.04</v>
      </c>
      <c r="E3018" s="53">
        <v>0.26999999999999996</v>
      </c>
      <c r="F3018" s="53">
        <v>0.42</v>
      </c>
      <c r="G3018" s="54"/>
    </row>
    <row r="3019" spans="1:7" x14ac:dyDescent="0.2">
      <c r="A3019" s="54">
        <v>43471</v>
      </c>
      <c r="B3019" s="53">
        <v>10391</v>
      </c>
      <c r="C3019" s="52">
        <v>3.212911192155699</v>
      </c>
      <c r="D3019" s="53">
        <v>3.8</v>
      </c>
      <c r="E3019" s="53">
        <v>0.64999999999999991</v>
      </c>
      <c r="F3019" s="53">
        <v>0.79</v>
      </c>
      <c r="G3019" s="54"/>
    </row>
    <row r="3020" spans="1:7" x14ac:dyDescent="0.2">
      <c r="A3020" s="54">
        <v>43471</v>
      </c>
      <c r="B3020" s="53">
        <v>112941</v>
      </c>
      <c r="C3020" s="52">
        <v>3.3003625525535969</v>
      </c>
      <c r="D3020" s="53">
        <v>3.92</v>
      </c>
      <c r="E3020" s="53">
        <v>0.44</v>
      </c>
      <c r="F3020" s="53">
        <v>0.57999999999999996</v>
      </c>
      <c r="G3020" s="54">
        <v>42838</v>
      </c>
    </row>
    <row r="3021" spans="1:7" x14ac:dyDescent="0.2">
      <c r="A3021" s="54">
        <v>43471</v>
      </c>
      <c r="B3021" s="53">
        <v>8504</v>
      </c>
      <c r="C3021" s="52">
        <v>3.3243349698579632</v>
      </c>
      <c r="D3021" s="53">
        <v>4.05</v>
      </c>
      <c r="E3021" s="53">
        <v>0.51</v>
      </c>
      <c r="F3021" s="53">
        <v>0.65</v>
      </c>
      <c r="G3021" s="54">
        <v>42795</v>
      </c>
    </row>
    <row r="3022" spans="1:7" x14ac:dyDescent="0.2">
      <c r="A3022" s="54">
        <v>43471</v>
      </c>
      <c r="B3022" s="53">
        <v>8191615</v>
      </c>
      <c r="C3022" s="52">
        <v>4.0109578219216786</v>
      </c>
      <c r="D3022" s="53">
        <v>4.0199999999999996</v>
      </c>
      <c r="E3022" s="53">
        <v>0.69</v>
      </c>
      <c r="F3022" s="53">
        <v>0.83</v>
      </c>
      <c r="G3022" s="54">
        <v>43080</v>
      </c>
    </row>
    <row r="3023" spans="1:7" x14ac:dyDescent="0.2">
      <c r="A3023" s="54">
        <v>43471</v>
      </c>
      <c r="B3023" s="53">
        <v>837859</v>
      </c>
      <c r="C3023" s="52">
        <v>3.4276769231434763</v>
      </c>
      <c r="D3023" s="53">
        <v>3.8</v>
      </c>
      <c r="E3023" s="53">
        <v>0.76999999999999991</v>
      </c>
      <c r="F3023" s="53">
        <v>0.9</v>
      </c>
      <c r="G3023" s="54">
        <v>42731</v>
      </c>
    </row>
    <row r="3024" spans="1:7" x14ac:dyDescent="0.2">
      <c r="A3024" s="54">
        <v>43471</v>
      </c>
      <c r="B3024" s="53">
        <v>147973</v>
      </c>
      <c r="C3024" s="52">
        <v>2.6801293076537962</v>
      </c>
      <c r="D3024" s="53">
        <v>3.2</v>
      </c>
      <c r="E3024" s="53">
        <v>0.25999999999999995</v>
      </c>
      <c r="F3024" s="53">
        <v>0.39</v>
      </c>
      <c r="G3024" s="54"/>
    </row>
    <row r="3025" spans="1:7" x14ac:dyDescent="0.2">
      <c r="A3025" s="54">
        <v>43471</v>
      </c>
      <c r="B3025" s="53">
        <v>6296430</v>
      </c>
      <c r="C3025" s="52">
        <v>3.2203622998308092</v>
      </c>
      <c r="D3025" s="53">
        <v>3.55</v>
      </c>
      <c r="E3025" s="53">
        <v>0.52999999999999992</v>
      </c>
      <c r="F3025" s="53">
        <v>0.67</v>
      </c>
      <c r="G3025" s="54">
        <v>42762</v>
      </c>
    </row>
    <row r="3026" spans="1:7" x14ac:dyDescent="0.2">
      <c r="A3026" s="54">
        <v>43471</v>
      </c>
      <c r="B3026" s="53">
        <v>5928944</v>
      </c>
      <c r="C3026" s="52">
        <v>3.6880172263437032</v>
      </c>
      <c r="D3026" s="53">
        <v>3.88</v>
      </c>
      <c r="E3026" s="53">
        <v>0.56999999999999995</v>
      </c>
      <c r="F3026" s="53">
        <v>0.75</v>
      </c>
      <c r="G3026" s="54">
        <v>43141</v>
      </c>
    </row>
    <row r="3027" spans="1:7" x14ac:dyDescent="0.2">
      <c r="A3027" s="54">
        <v>43472</v>
      </c>
      <c r="B3027" s="53">
        <v>8031686</v>
      </c>
      <c r="C3027" s="52">
        <v>3.4273691246022886</v>
      </c>
      <c r="D3027" s="53">
        <v>3.82</v>
      </c>
      <c r="E3027" s="53">
        <v>0.47</v>
      </c>
      <c r="F3027" s="53">
        <v>0.61</v>
      </c>
      <c r="G3027" s="54">
        <v>43076</v>
      </c>
    </row>
    <row r="3028" spans="1:7" x14ac:dyDescent="0.2">
      <c r="A3028" s="54">
        <v>43472</v>
      </c>
      <c r="B3028" s="53">
        <v>13184</v>
      </c>
      <c r="C3028" s="52">
        <v>2.8561815573875156</v>
      </c>
      <c r="D3028" s="53">
        <v>3.22</v>
      </c>
      <c r="E3028" s="53">
        <v>0.26999999999999996</v>
      </c>
      <c r="F3028" s="53">
        <v>0.42</v>
      </c>
      <c r="G3028" s="54">
        <v>42688</v>
      </c>
    </row>
    <row r="3029" spans="1:7" x14ac:dyDescent="0.2">
      <c r="A3029" s="54">
        <v>43472</v>
      </c>
      <c r="B3029" s="53">
        <v>2413</v>
      </c>
      <c r="C3029" s="52">
        <v>3.4428317664683203</v>
      </c>
      <c r="D3029" s="53">
        <v>3.85</v>
      </c>
      <c r="E3029" s="53">
        <v>0.43</v>
      </c>
      <c r="F3029" s="53">
        <v>0.56999999999999995</v>
      </c>
      <c r="G3029" s="54">
        <v>43008</v>
      </c>
    </row>
    <row r="3030" spans="1:7" x14ac:dyDescent="0.2">
      <c r="A3030" s="54">
        <v>43472</v>
      </c>
      <c r="B3030" s="53">
        <v>4126493</v>
      </c>
      <c r="C3030" s="52">
        <v>3.3542956239888411</v>
      </c>
      <c r="D3030" s="53">
        <v>3.88</v>
      </c>
      <c r="E3030" s="53">
        <v>0.44999999999999996</v>
      </c>
      <c r="F3030" s="53">
        <v>0.56999999999999995</v>
      </c>
      <c r="G3030" s="54">
        <v>42928</v>
      </c>
    </row>
    <row r="3031" spans="1:7" x14ac:dyDescent="0.2">
      <c r="A3031" s="54">
        <v>43472</v>
      </c>
      <c r="B3031" s="53">
        <v>3234953</v>
      </c>
      <c r="C3031" s="52">
        <v>3.3478332211673316</v>
      </c>
      <c r="D3031" s="53">
        <v>4.09</v>
      </c>
      <c r="E3031" s="53">
        <v>0.75</v>
      </c>
      <c r="F3031" s="53">
        <v>0.89</v>
      </c>
      <c r="G3031" s="54">
        <v>42839</v>
      </c>
    </row>
    <row r="3032" spans="1:7" x14ac:dyDescent="0.2">
      <c r="A3032" s="54">
        <v>43472</v>
      </c>
      <c r="B3032" s="53">
        <v>6839154</v>
      </c>
      <c r="C3032" s="52">
        <v>2.9307868402228752</v>
      </c>
      <c r="D3032" s="53">
        <v>3.65</v>
      </c>
      <c r="E3032" s="53">
        <v>0.33999999999999997</v>
      </c>
      <c r="F3032" s="53">
        <v>0.45</v>
      </c>
      <c r="G3032" s="54"/>
    </row>
    <row r="3033" spans="1:7" x14ac:dyDescent="0.2">
      <c r="A3033" s="54">
        <v>43472</v>
      </c>
      <c r="B3033" s="53">
        <v>3748981</v>
      </c>
      <c r="C3033" s="52">
        <v>3.4803646612837702</v>
      </c>
      <c r="D3033" s="53">
        <v>3.95</v>
      </c>
      <c r="E3033" s="53">
        <v>0.5</v>
      </c>
      <c r="F3033" s="53">
        <v>0.62</v>
      </c>
      <c r="G3033" s="54">
        <v>43064</v>
      </c>
    </row>
    <row r="3034" spans="1:7" x14ac:dyDescent="0.2">
      <c r="A3034" s="54">
        <v>43472</v>
      </c>
      <c r="B3034" s="53">
        <v>116110</v>
      </c>
      <c r="C3034" s="52">
        <v>3.7970529496765693</v>
      </c>
      <c r="D3034" s="53">
        <v>4.05</v>
      </c>
      <c r="E3034" s="53">
        <v>0.52999999999999992</v>
      </c>
      <c r="F3034" s="53">
        <v>0.68</v>
      </c>
      <c r="G3034" s="54">
        <v>42985</v>
      </c>
    </row>
    <row r="3035" spans="1:7" x14ac:dyDescent="0.2">
      <c r="A3035" s="54">
        <v>43472</v>
      </c>
      <c r="B3035" s="53">
        <v>4361625</v>
      </c>
      <c r="C3035" s="52">
        <v>3.5187664167380541</v>
      </c>
      <c r="D3035" s="53">
        <v>3.64</v>
      </c>
      <c r="E3035" s="53">
        <v>0.64999999999999991</v>
      </c>
      <c r="F3035" s="53">
        <v>0.8</v>
      </c>
      <c r="G3035" s="54">
        <v>43120</v>
      </c>
    </row>
    <row r="3036" spans="1:7" x14ac:dyDescent="0.2">
      <c r="A3036" s="54">
        <v>43472</v>
      </c>
      <c r="B3036" s="53">
        <v>7537512</v>
      </c>
      <c r="C3036" s="52">
        <v>3.4907859346451255</v>
      </c>
      <c r="D3036" s="53">
        <v>4.2699999999999996</v>
      </c>
      <c r="E3036" s="53">
        <v>0.53999999999999992</v>
      </c>
      <c r="F3036" s="53">
        <v>0.66</v>
      </c>
      <c r="G3036" s="54">
        <v>42829</v>
      </c>
    </row>
    <row r="3037" spans="1:7" x14ac:dyDescent="0.2">
      <c r="A3037" s="54">
        <v>43473</v>
      </c>
      <c r="B3037" s="53">
        <v>6265319</v>
      </c>
      <c r="C3037" s="52">
        <v>3.5316871162146981</v>
      </c>
      <c r="D3037" s="53">
        <v>3.84</v>
      </c>
      <c r="E3037" s="53">
        <v>0.54999999999999993</v>
      </c>
      <c r="F3037" s="53">
        <v>0.68</v>
      </c>
      <c r="G3037" s="54">
        <v>43147</v>
      </c>
    </row>
    <row r="3038" spans="1:7" x14ac:dyDescent="0.2">
      <c r="A3038" s="54">
        <v>43473</v>
      </c>
      <c r="B3038" s="53">
        <v>210605</v>
      </c>
      <c r="C3038" s="52">
        <v>2.4499863053841513</v>
      </c>
      <c r="D3038" s="53">
        <v>2.65</v>
      </c>
      <c r="E3038" s="53">
        <v>0.62999999999999989</v>
      </c>
      <c r="F3038" s="53">
        <v>0.78</v>
      </c>
      <c r="G3038" s="54"/>
    </row>
    <row r="3039" spans="1:7" x14ac:dyDescent="0.2">
      <c r="A3039" s="54">
        <v>43473</v>
      </c>
      <c r="B3039" s="53">
        <v>883653</v>
      </c>
      <c r="C3039" s="52">
        <v>3.4703570587327932</v>
      </c>
      <c r="D3039" s="53">
        <v>4.3899999999999997</v>
      </c>
      <c r="E3039" s="53">
        <v>0.7</v>
      </c>
      <c r="F3039" s="53">
        <v>0.86</v>
      </c>
      <c r="G3039" s="54">
        <v>42930</v>
      </c>
    </row>
    <row r="3040" spans="1:7" x14ac:dyDescent="0.2">
      <c r="A3040" s="54">
        <v>43473</v>
      </c>
      <c r="B3040" s="53">
        <v>6282799</v>
      </c>
      <c r="C3040" s="52">
        <v>3.2273398440175076</v>
      </c>
      <c r="D3040" s="53">
        <v>3.55</v>
      </c>
      <c r="E3040" s="53">
        <v>0.48</v>
      </c>
      <c r="F3040" s="53">
        <v>0.63</v>
      </c>
      <c r="G3040" s="54">
        <v>42781</v>
      </c>
    </row>
    <row r="3041" spans="1:7" x14ac:dyDescent="0.2">
      <c r="A3041" s="54">
        <v>43473</v>
      </c>
      <c r="B3041" s="53">
        <v>5892294</v>
      </c>
      <c r="D3041" s="53">
        <v>4.07</v>
      </c>
      <c r="E3041" s="53"/>
      <c r="F3041" s="53">
        <v>0.35</v>
      </c>
      <c r="G3041" s="54"/>
    </row>
    <row r="3042" spans="1:7" x14ac:dyDescent="0.2">
      <c r="A3042" s="54">
        <v>43473</v>
      </c>
      <c r="B3042" s="53">
        <v>6070602</v>
      </c>
      <c r="C3042" s="52">
        <v>3.5020146662789093</v>
      </c>
      <c r="D3042" s="53">
        <v>3.81</v>
      </c>
      <c r="E3042" s="53">
        <v>0.38</v>
      </c>
      <c r="F3042" s="53">
        <v>0.51</v>
      </c>
      <c r="G3042" s="54">
        <v>43183</v>
      </c>
    </row>
    <row r="3043" spans="1:7" x14ac:dyDescent="0.2">
      <c r="A3043" s="54">
        <v>43473</v>
      </c>
      <c r="B3043" s="53">
        <v>3997856</v>
      </c>
      <c r="D3043" s="53">
        <v>4.1500000000000004</v>
      </c>
      <c r="E3043" s="53"/>
      <c r="F3043" s="53">
        <v>0.3</v>
      </c>
      <c r="G3043" s="54"/>
    </row>
    <row r="3044" spans="1:7" x14ac:dyDescent="0.2">
      <c r="A3044" s="54">
        <v>43474</v>
      </c>
      <c r="B3044" s="53">
        <v>42034</v>
      </c>
      <c r="C3044" s="52">
        <v>3.5528131017284053</v>
      </c>
      <c r="D3044" s="53">
        <v>3.94</v>
      </c>
      <c r="E3044" s="53">
        <v>0.71</v>
      </c>
      <c r="F3044" s="53">
        <v>0.87</v>
      </c>
      <c r="G3044" s="54">
        <v>42763</v>
      </c>
    </row>
    <row r="3045" spans="1:7" x14ac:dyDescent="0.2">
      <c r="A3045" s="54">
        <v>43474</v>
      </c>
      <c r="B3045" s="53">
        <v>3877976</v>
      </c>
      <c r="C3045" s="52">
        <v>3.251111109043574</v>
      </c>
      <c r="D3045" s="53">
        <v>3.4</v>
      </c>
      <c r="E3045" s="53">
        <v>0.5</v>
      </c>
      <c r="F3045" s="53">
        <v>0.57999999999999996</v>
      </c>
      <c r="G3045" s="54">
        <v>42806</v>
      </c>
    </row>
    <row r="3046" spans="1:7" x14ac:dyDescent="0.2">
      <c r="A3046" s="54">
        <v>43474</v>
      </c>
      <c r="B3046" s="53">
        <v>3564504</v>
      </c>
      <c r="C3046" s="52">
        <v>2.7313099302123858</v>
      </c>
      <c r="D3046" s="53">
        <v>3.33</v>
      </c>
      <c r="E3046" s="53">
        <v>0.26999999999999996</v>
      </c>
      <c r="F3046" s="53">
        <v>0.42</v>
      </c>
      <c r="G3046" s="54"/>
    </row>
    <row r="3047" spans="1:7" x14ac:dyDescent="0.2">
      <c r="A3047" s="54">
        <v>43474</v>
      </c>
      <c r="B3047" s="53">
        <v>9478866</v>
      </c>
      <c r="D3047" s="53">
        <v>3.81</v>
      </c>
      <c r="E3047" s="53"/>
      <c r="F3047" s="53">
        <v>0.34</v>
      </c>
      <c r="G3047" s="54"/>
    </row>
    <row r="3048" spans="1:7" x14ac:dyDescent="0.2">
      <c r="A3048" s="54">
        <v>43474</v>
      </c>
      <c r="B3048" s="53">
        <v>7666589</v>
      </c>
      <c r="C3048" s="52">
        <v>3.3717018455199961</v>
      </c>
      <c r="D3048" s="53">
        <v>3.42</v>
      </c>
      <c r="E3048" s="53">
        <v>0.36</v>
      </c>
      <c r="F3048" s="53">
        <v>0.5</v>
      </c>
      <c r="G3048" s="54">
        <v>43194</v>
      </c>
    </row>
    <row r="3049" spans="1:7" x14ac:dyDescent="0.2">
      <c r="A3049" s="54">
        <v>43474</v>
      </c>
      <c r="B3049" s="53">
        <v>9385692</v>
      </c>
      <c r="D3049" s="53">
        <v>3.6</v>
      </c>
      <c r="E3049" s="53"/>
      <c r="F3049" s="53">
        <v>0.32</v>
      </c>
      <c r="G3049" s="54"/>
    </row>
    <row r="3050" spans="1:7" x14ac:dyDescent="0.2">
      <c r="A3050" s="54">
        <v>43474</v>
      </c>
      <c r="B3050" s="53">
        <v>1108</v>
      </c>
      <c r="C3050" s="52">
        <v>2.9378938669836812</v>
      </c>
      <c r="D3050" s="53">
        <v>3.6</v>
      </c>
      <c r="E3050" s="53">
        <v>0.49999999999999989</v>
      </c>
      <c r="F3050" s="53">
        <v>0.6</v>
      </c>
      <c r="G3050" s="54"/>
    </row>
    <row r="3051" spans="1:7" x14ac:dyDescent="0.2">
      <c r="A3051" s="54">
        <v>43474</v>
      </c>
      <c r="B3051" s="53">
        <v>442105</v>
      </c>
      <c r="C3051" s="52">
        <v>3.5714597545144326</v>
      </c>
      <c r="D3051" s="53">
        <v>4.5999999999999996</v>
      </c>
      <c r="E3051" s="53">
        <v>0.71</v>
      </c>
      <c r="F3051" s="53">
        <v>0.88</v>
      </c>
      <c r="G3051" s="54">
        <v>43097</v>
      </c>
    </row>
    <row r="3052" spans="1:7" x14ac:dyDescent="0.2">
      <c r="A3052" s="54">
        <v>43475</v>
      </c>
      <c r="B3052" s="53">
        <v>3680553</v>
      </c>
      <c r="D3052" s="53">
        <v>4.38</v>
      </c>
      <c r="E3052" s="53"/>
      <c r="F3052" s="53">
        <v>0.34</v>
      </c>
      <c r="G3052" s="54"/>
    </row>
    <row r="3053" spans="1:7" x14ac:dyDescent="0.2">
      <c r="A3053" s="54">
        <v>43475</v>
      </c>
      <c r="B3053" s="53">
        <v>6272861</v>
      </c>
      <c r="C3053" s="52">
        <v>2.8377132724312104</v>
      </c>
      <c r="D3053" s="53">
        <v>3.28</v>
      </c>
      <c r="E3053" s="53">
        <v>0.5099999999999999</v>
      </c>
      <c r="F3053" s="53">
        <v>0.64</v>
      </c>
      <c r="G3053" s="54"/>
    </row>
    <row r="3054" spans="1:7" x14ac:dyDescent="0.2">
      <c r="A3054" s="54">
        <v>43475</v>
      </c>
      <c r="B3054" s="53">
        <v>81647</v>
      </c>
      <c r="C3054" s="52">
        <v>4.2863747737518771</v>
      </c>
      <c r="D3054" s="53">
        <v>4.54</v>
      </c>
      <c r="E3054" s="53">
        <v>0.78999999999999992</v>
      </c>
      <c r="F3054" s="53">
        <v>0.91</v>
      </c>
      <c r="G3054" s="54">
        <v>42774</v>
      </c>
    </row>
    <row r="3055" spans="1:7" x14ac:dyDescent="0.2">
      <c r="A3055" s="54">
        <v>43475</v>
      </c>
      <c r="B3055" s="53">
        <v>6586374</v>
      </c>
      <c r="D3055" s="53">
        <v>3.23</v>
      </c>
      <c r="E3055" s="53"/>
      <c r="F3055" s="53">
        <v>0.35</v>
      </c>
      <c r="G3055" s="54"/>
    </row>
    <row r="3056" spans="1:7" x14ac:dyDescent="0.2">
      <c r="A3056" s="54">
        <v>43475</v>
      </c>
      <c r="B3056" s="53">
        <v>442105</v>
      </c>
      <c r="C3056" s="52">
        <v>4.5984094545454539</v>
      </c>
      <c r="D3056" s="53">
        <v>5</v>
      </c>
      <c r="E3056" s="53">
        <v>0.88</v>
      </c>
      <c r="F3056" s="53">
        <v>0.93</v>
      </c>
      <c r="G3056" s="54">
        <v>43474</v>
      </c>
    </row>
    <row r="3057" spans="1:7" x14ac:dyDescent="0.2">
      <c r="A3057" s="54">
        <v>43476</v>
      </c>
      <c r="B3057" s="53">
        <v>5918937</v>
      </c>
      <c r="C3057" s="52">
        <v>3.6391192511603405</v>
      </c>
      <c r="D3057" s="53">
        <v>3.85</v>
      </c>
      <c r="E3057" s="53">
        <v>0.44</v>
      </c>
      <c r="F3057" s="53">
        <v>0.57999999999999996</v>
      </c>
      <c r="G3057" s="54">
        <v>43128</v>
      </c>
    </row>
    <row r="3058" spans="1:7" x14ac:dyDescent="0.2">
      <c r="A3058" s="54">
        <v>43476</v>
      </c>
      <c r="B3058" s="53">
        <v>2027242</v>
      </c>
      <c r="D3058" s="53">
        <v>3.51</v>
      </c>
      <c r="E3058" s="53"/>
      <c r="F3058" s="53">
        <v>0.35</v>
      </c>
      <c r="G3058" s="54"/>
    </row>
    <row r="3059" spans="1:7" x14ac:dyDescent="0.2">
      <c r="A3059" s="54">
        <v>43476</v>
      </c>
      <c r="B3059" s="53">
        <v>624</v>
      </c>
      <c r="C3059" s="52">
        <v>2.7957238585061579</v>
      </c>
      <c r="D3059" s="53">
        <v>3.65</v>
      </c>
      <c r="E3059" s="53">
        <v>0.31999999999999995</v>
      </c>
      <c r="F3059" s="53">
        <v>0.47</v>
      </c>
      <c r="G3059" s="54"/>
    </row>
    <row r="3060" spans="1:7" x14ac:dyDescent="0.2">
      <c r="A3060" s="54">
        <v>43476</v>
      </c>
      <c r="B3060" s="53">
        <v>3145482</v>
      </c>
      <c r="D3060" s="53">
        <v>3.71</v>
      </c>
      <c r="E3060" s="53"/>
      <c r="F3060" s="53">
        <v>0.33</v>
      </c>
      <c r="G3060" s="54"/>
    </row>
    <row r="3061" spans="1:7" x14ac:dyDescent="0.2">
      <c r="A3061" s="54">
        <v>43476</v>
      </c>
      <c r="B3061" s="53">
        <v>7110862</v>
      </c>
      <c r="C3061" s="52">
        <v>3.3248972544533473</v>
      </c>
      <c r="D3061" s="53">
        <v>3.35</v>
      </c>
      <c r="E3061" s="53">
        <v>0.42</v>
      </c>
      <c r="F3061" s="53">
        <v>0.55000000000000004</v>
      </c>
      <c r="G3061" s="54">
        <v>43120</v>
      </c>
    </row>
    <row r="3062" spans="1:7" x14ac:dyDescent="0.2">
      <c r="A3062" s="54">
        <v>43476</v>
      </c>
      <c r="B3062" s="53">
        <v>754120</v>
      </c>
      <c r="C3062" s="52">
        <v>3.6491061305996331</v>
      </c>
      <c r="D3062" s="53">
        <v>4.0999999999999996</v>
      </c>
      <c r="E3062" s="53">
        <v>0.53</v>
      </c>
      <c r="F3062" s="53">
        <v>0.68</v>
      </c>
      <c r="G3062" s="54">
        <v>43139</v>
      </c>
    </row>
    <row r="3063" spans="1:7" x14ac:dyDescent="0.2">
      <c r="A3063" s="54">
        <v>43477</v>
      </c>
      <c r="B3063" s="53">
        <v>8110777</v>
      </c>
      <c r="C3063" s="52">
        <v>3.7297154236871974</v>
      </c>
      <c r="D3063" s="53">
        <v>4.0199999999999996</v>
      </c>
      <c r="E3063" s="53">
        <v>0.6</v>
      </c>
      <c r="F3063" s="53">
        <v>0.74</v>
      </c>
      <c r="G3063" s="54">
        <v>43077</v>
      </c>
    </row>
    <row r="3064" spans="1:7" x14ac:dyDescent="0.2">
      <c r="A3064" s="54">
        <v>43477</v>
      </c>
      <c r="B3064" s="53">
        <v>1344518</v>
      </c>
      <c r="D3064" s="53">
        <v>3.7</v>
      </c>
      <c r="E3064" s="53"/>
      <c r="F3064" s="53">
        <v>0.31</v>
      </c>
      <c r="G3064" s="54"/>
    </row>
    <row r="3065" spans="1:7" x14ac:dyDescent="0.2">
      <c r="A3065" s="54">
        <v>43477</v>
      </c>
      <c r="B3065" s="53">
        <v>6232368</v>
      </c>
      <c r="C3065" s="52">
        <v>3.2622425800160633</v>
      </c>
      <c r="D3065" s="53">
        <v>3.81</v>
      </c>
      <c r="E3065" s="53">
        <v>0.38</v>
      </c>
      <c r="F3065" s="53">
        <v>0.52</v>
      </c>
      <c r="G3065" s="54">
        <v>43164</v>
      </c>
    </row>
    <row r="3066" spans="1:7" x14ac:dyDescent="0.2">
      <c r="A3066" s="54">
        <v>43478</v>
      </c>
      <c r="B3066" s="53">
        <v>4138838</v>
      </c>
      <c r="C3066" s="52">
        <v>3.2730089553000306</v>
      </c>
      <c r="D3066" s="53">
        <v>3.79</v>
      </c>
      <c r="E3066" s="53">
        <v>0.38</v>
      </c>
      <c r="F3066" s="53">
        <v>0.51</v>
      </c>
      <c r="G3066" s="54">
        <v>43136</v>
      </c>
    </row>
    <row r="3067" spans="1:7" x14ac:dyDescent="0.2">
      <c r="A3067" s="54">
        <v>43478</v>
      </c>
      <c r="B3067" s="53">
        <v>6711394</v>
      </c>
      <c r="D3067" s="53">
        <v>3.65</v>
      </c>
      <c r="E3067" s="53"/>
      <c r="F3067" s="53">
        <v>0.32</v>
      </c>
      <c r="G3067" s="54"/>
    </row>
    <row r="3068" spans="1:7" x14ac:dyDescent="0.2">
      <c r="A3068" s="54">
        <v>43478</v>
      </c>
      <c r="B3068" s="53">
        <v>6313503</v>
      </c>
      <c r="C3068" s="52">
        <v>3.5314169254842609</v>
      </c>
      <c r="D3068" s="53">
        <v>3.92</v>
      </c>
      <c r="E3068" s="53">
        <v>0.6399999999999999</v>
      </c>
      <c r="F3068" s="53">
        <v>0.76</v>
      </c>
      <c r="G3068" s="54">
        <v>43082</v>
      </c>
    </row>
    <row r="3069" spans="1:7" x14ac:dyDescent="0.2">
      <c r="A3069" s="54">
        <v>43478</v>
      </c>
      <c r="B3069" s="53">
        <v>9460063</v>
      </c>
      <c r="D3069" s="53">
        <v>3.31</v>
      </c>
      <c r="E3069" s="53"/>
      <c r="F3069" s="53">
        <v>0.35</v>
      </c>
      <c r="G3069" s="54"/>
    </row>
    <row r="3070" spans="1:7" x14ac:dyDescent="0.2">
      <c r="A3070" s="54">
        <v>43478</v>
      </c>
      <c r="B3070" s="53">
        <v>26590</v>
      </c>
      <c r="C3070" s="52">
        <v>3.366547723242522</v>
      </c>
      <c r="D3070" s="53">
        <v>3.7</v>
      </c>
      <c r="E3070" s="53">
        <v>0.38</v>
      </c>
      <c r="F3070" s="53">
        <v>0.54</v>
      </c>
      <c r="G3070" s="54">
        <v>43137</v>
      </c>
    </row>
    <row r="3071" spans="1:7" x14ac:dyDescent="0.2">
      <c r="A3071" s="54">
        <v>43478</v>
      </c>
      <c r="B3071" s="53">
        <v>7855</v>
      </c>
      <c r="C3071" s="52">
        <v>2.5930814090557774</v>
      </c>
      <c r="D3071" s="53">
        <v>3.4</v>
      </c>
      <c r="E3071" s="53">
        <v>0.28999999999999998</v>
      </c>
      <c r="F3071" s="53">
        <v>0.44</v>
      </c>
      <c r="G3071" s="54"/>
    </row>
    <row r="3072" spans="1:7" x14ac:dyDescent="0.2">
      <c r="A3072" s="54">
        <v>43479</v>
      </c>
      <c r="B3072" s="53">
        <v>9582</v>
      </c>
      <c r="D3072" s="53">
        <v>3.72</v>
      </c>
      <c r="E3072" s="53"/>
      <c r="F3072" s="53">
        <v>0.34</v>
      </c>
      <c r="G3072" s="54"/>
    </row>
    <row r="3073" spans="1:7" x14ac:dyDescent="0.2">
      <c r="A3073" s="54">
        <v>43479</v>
      </c>
      <c r="B3073" s="53">
        <v>2771</v>
      </c>
      <c r="C3073" s="52">
        <v>3.3606711756739456</v>
      </c>
      <c r="D3073" s="53">
        <v>3.64</v>
      </c>
      <c r="E3073" s="53">
        <v>0.42999999999999994</v>
      </c>
      <c r="F3073" s="53">
        <v>0.57999999999999996</v>
      </c>
      <c r="G3073" s="54">
        <v>42995</v>
      </c>
    </row>
    <row r="3074" spans="1:7" x14ac:dyDescent="0.2">
      <c r="A3074" s="54">
        <v>43479</v>
      </c>
      <c r="B3074" s="53">
        <v>2129</v>
      </c>
      <c r="C3074" s="52">
        <v>2.9203102355752035</v>
      </c>
      <c r="D3074" s="53">
        <v>3.35</v>
      </c>
      <c r="E3074" s="53">
        <v>0.3</v>
      </c>
      <c r="F3074" s="53">
        <v>0.45</v>
      </c>
      <c r="G3074" s="54">
        <v>42688</v>
      </c>
    </row>
    <row r="3075" spans="1:7" x14ac:dyDescent="0.2">
      <c r="A3075" s="54">
        <v>43479</v>
      </c>
      <c r="B3075" s="53">
        <v>6746295</v>
      </c>
      <c r="C3075" s="52">
        <v>3.6100053392480618</v>
      </c>
      <c r="D3075" s="53">
        <v>4.1500000000000004</v>
      </c>
      <c r="E3075" s="53">
        <v>0.48</v>
      </c>
      <c r="F3075" s="53">
        <v>0.63</v>
      </c>
      <c r="G3075" s="54">
        <v>43159</v>
      </c>
    </row>
    <row r="3076" spans="1:7" x14ac:dyDescent="0.2">
      <c r="A3076" s="54">
        <v>43479</v>
      </c>
      <c r="B3076" s="53">
        <v>6293873</v>
      </c>
      <c r="D3076" s="53">
        <v>3.55</v>
      </c>
      <c r="E3076" s="53"/>
      <c r="F3076" s="53">
        <v>0.35</v>
      </c>
      <c r="G3076" s="54"/>
    </row>
    <row r="3077" spans="1:7" x14ac:dyDescent="0.2">
      <c r="A3077" s="54">
        <v>43479</v>
      </c>
      <c r="B3077" s="53">
        <v>5675112</v>
      </c>
      <c r="C3077" s="52">
        <v>3.7197539473043912</v>
      </c>
      <c r="D3077" s="53">
        <v>3.85</v>
      </c>
      <c r="E3077" s="53">
        <v>0.76999999999999991</v>
      </c>
      <c r="F3077" s="53">
        <v>0.89</v>
      </c>
      <c r="G3077" s="54">
        <v>43154</v>
      </c>
    </row>
    <row r="3078" spans="1:7" x14ac:dyDescent="0.2">
      <c r="A3078" s="54">
        <v>43479</v>
      </c>
      <c r="B3078" s="53">
        <v>6326</v>
      </c>
      <c r="D3078" s="53">
        <v>3.67</v>
      </c>
      <c r="E3078" s="53"/>
      <c r="F3078" s="53">
        <v>0.35</v>
      </c>
      <c r="G3078" s="54"/>
    </row>
    <row r="3079" spans="1:7" x14ac:dyDescent="0.2">
      <c r="A3079" s="54">
        <v>43479</v>
      </c>
      <c r="B3079" s="53">
        <v>7069448</v>
      </c>
      <c r="C3079" s="52">
        <v>3.5010905328182402</v>
      </c>
      <c r="D3079" s="53">
        <v>3.82</v>
      </c>
      <c r="E3079" s="53">
        <v>0.39</v>
      </c>
      <c r="F3079" s="53">
        <v>0.52</v>
      </c>
      <c r="G3079" s="54">
        <v>43231</v>
      </c>
    </row>
    <row r="3080" spans="1:7" x14ac:dyDescent="0.2">
      <c r="A3080" s="54">
        <v>43479</v>
      </c>
      <c r="B3080" s="53">
        <v>9696040</v>
      </c>
      <c r="D3080" s="53">
        <v>3.86</v>
      </c>
      <c r="E3080" s="53"/>
      <c r="F3080" s="53">
        <v>0.35</v>
      </c>
      <c r="G3080" s="54"/>
    </row>
    <row r="3081" spans="1:7" x14ac:dyDescent="0.2">
      <c r="A3081" s="54">
        <v>43480</v>
      </c>
      <c r="B3081" s="53">
        <v>1599583</v>
      </c>
      <c r="C3081" s="52">
        <v>2.6412065829501543</v>
      </c>
      <c r="D3081" s="53">
        <v>3.37</v>
      </c>
      <c r="E3081" s="53">
        <v>0.27999999999999997</v>
      </c>
      <c r="F3081" s="53">
        <v>0.43</v>
      </c>
      <c r="G3081" s="54"/>
    </row>
    <row r="3082" spans="1:7" x14ac:dyDescent="0.2">
      <c r="A3082" s="54">
        <v>43480</v>
      </c>
      <c r="B3082" s="53">
        <v>70478</v>
      </c>
      <c r="D3082" s="53">
        <v>3.79</v>
      </c>
      <c r="E3082" s="53"/>
      <c r="F3082" s="53">
        <v>0.35</v>
      </c>
      <c r="G3082" s="54"/>
    </row>
    <row r="3083" spans="1:7" x14ac:dyDescent="0.2">
      <c r="A3083" s="54">
        <v>43480</v>
      </c>
      <c r="B3083" s="53">
        <v>3050376</v>
      </c>
      <c r="C3083" s="52">
        <v>3.6136122493327911</v>
      </c>
      <c r="D3083" s="53">
        <v>3.62</v>
      </c>
      <c r="E3083" s="53">
        <v>0.66999999999999993</v>
      </c>
      <c r="F3083" s="53">
        <v>0.78</v>
      </c>
      <c r="G3083" s="54">
        <v>43072</v>
      </c>
    </row>
    <row r="3084" spans="1:7" x14ac:dyDescent="0.2">
      <c r="A3084" s="54">
        <v>43481</v>
      </c>
      <c r="B3084" s="53">
        <v>8239019</v>
      </c>
      <c r="C3084" s="52">
        <v>3.1946066373451805</v>
      </c>
      <c r="D3084" s="53">
        <v>3.5</v>
      </c>
      <c r="E3084" s="53">
        <v>0.36</v>
      </c>
      <c r="F3084" s="53">
        <v>0.5</v>
      </c>
      <c r="G3084" s="54">
        <v>43051</v>
      </c>
    </row>
    <row r="3085" spans="1:7" x14ac:dyDescent="0.2">
      <c r="A3085" s="54">
        <v>43481</v>
      </c>
      <c r="B3085" s="53">
        <v>1108</v>
      </c>
      <c r="C3085" s="52">
        <v>3.593876225878295</v>
      </c>
      <c r="D3085" s="53">
        <v>3.64</v>
      </c>
      <c r="E3085" s="53">
        <v>0.6</v>
      </c>
      <c r="F3085" s="53">
        <v>0.65</v>
      </c>
      <c r="G3085" s="54">
        <v>43474</v>
      </c>
    </row>
    <row r="3086" spans="1:7" x14ac:dyDescent="0.2">
      <c r="A3086" s="54">
        <v>43481</v>
      </c>
      <c r="B3086" s="53">
        <v>9740064</v>
      </c>
      <c r="D3086" s="53">
        <v>3.82</v>
      </c>
      <c r="E3086" s="53"/>
      <c r="F3086" s="53">
        <v>0.32</v>
      </c>
      <c r="G3086" s="54"/>
    </row>
    <row r="3087" spans="1:7" x14ac:dyDescent="0.2">
      <c r="A3087" s="54">
        <v>43481</v>
      </c>
      <c r="B3087" s="53">
        <v>40356</v>
      </c>
      <c r="C3087" s="52">
        <v>3.2800243819969679</v>
      </c>
      <c r="D3087" s="53">
        <v>3.7</v>
      </c>
      <c r="E3087" s="53">
        <v>0.38999999999999996</v>
      </c>
      <c r="F3087" s="53">
        <v>0.54</v>
      </c>
      <c r="G3087" s="54">
        <v>42779</v>
      </c>
    </row>
    <row r="3088" spans="1:7" x14ac:dyDescent="0.2">
      <c r="A3088" s="54">
        <v>43481</v>
      </c>
      <c r="B3088" s="53">
        <v>8130256</v>
      </c>
      <c r="C3088" s="52">
        <v>3.4221913628472138</v>
      </c>
      <c r="D3088" s="53">
        <v>3.81</v>
      </c>
      <c r="E3088" s="53">
        <v>0.33999999999999997</v>
      </c>
      <c r="F3088" s="53">
        <v>0.48</v>
      </c>
      <c r="G3088" s="54">
        <v>43167</v>
      </c>
    </row>
    <row r="3089" spans="1:7" x14ac:dyDescent="0.2">
      <c r="A3089" s="54">
        <v>43481</v>
      </c>
      <c r="B3089" s="53">
        <v>6786555</v>
      </c>
      <c r="C3089" s="52">
        <v>3.9500029059825219</v>
      </c>
      <c r="D3089" s="53">
        <v>4.45</v>
      </c>
      <c r="E3089" s="53">
        <v>0.72</v>
      </c>
      <c r="F3089" s="53">
        <v>0.87</v>
      </c>
      <c r="G3089" s="54">
        <v>43159</v>
      </c>
    </row>
    <row r="3090" spans="1:7" x14ac:dyDescent="0.2">
      <c r="A3090" s="54">
        <v>43481</v>
      </c>
      <c r="B3090" s="53">
        <v>5582473</v>
      </c>
      <c r="D3090" s="53">
        <v>3.38</v>
      </c>
      <c r="E3090" s="53"/>
      <c r="F3090" s="53">
        <v>0.34</v>
      </c>
      <c r="G3090" s="54"/>
    </row>
    <row r="3091" spans="1:7" x14ac:dyDescent="0.2">
      <c r="A3091" s="54">
        <v>43482</v>
      </c>
      <c r="B3091" s="53">
        <v>5962575</v>
      </c>
      <c r="C3091" s="52">
        <v>3.7444952964145148</v>
      </c>
      <c r="D3091" s="53">
        <v>3.99</v>
      </c>
      <c r="E3091" s="53">
        <v>0.54999999999999993</v>
      </c>
      <c r="F3091" s="53">
        <v>0.68</v>
      </c>
      <c r="G3091" s="54">
        <v>42986</v>
      </c>
    </row>
    <row r="3092" spans="1:7" x14ac:dyDescent="0.2">
      <c r="A3092" s="54">
        <v>43482</v>
      </c>
      <c r="B3092" s="53">
        <v>9714681</v>
      </c>
      <c r="D3092" s="53">
        <v>3.85</v>
      </c>
      <c r="E3092" s="53"/>
      <c r="F3092" s="53">
        <v>0.35</v>
      </c>
      <c r="G3092" s="54"/>
    </row>
    <row r="3093" spans="1:7" x14ac:dyDescent="0.2">
      <c r="A3093" s="54">
        <v>43482</v>
      </c>
      <c r="B3093" s="53">
        <v>1307020</v>
      </c>
      <c r="C3093" s="52">
        <v>2.7782286188029324</v>
      </c>
      <c r="D3093" s="53">
        <v>3.34</v>
      </c>
      <c r="E3093" s="53">
        <v>0.49</v>
      </c>
      <c r="F3093" s="53">
        <v>0.64</v>
      </c>
      <c r="G3093" s="54"/>
    </row>
    <row r="3094" spans="1:7" x14ac:dyDescent="0.2">
      <c r="A3094" s="54">
        <v>43482</v>
      </c>
      <c r="B3094" s="53">
        <v>1820147</v>
      </c>
      <c r="C3094" s="52">
        <v>3.3041478593037787</v>
      </c>
      <c r="D3094" s="53">
        <v>3.85</v>
      </c>
      <c r="E3094" s="53">
        <v>0.49</v>
      </c>
      <c r="F3094" s="53">
        <v>0.61</v>
      </c>
      <c r="G3094" s="54">
        <v>42781</v>
      </c>
    </row>
    <row r="3095" spans="1:7" x14ac:dyDescent="0.2">
      <c r="A3095" s="54">
        <v>43482</v>
      </c>
      <c r="B3095" s="53">
        <v>9431424</v>
      </c>
      <c r="D3095" s="53">
        <v>3.88</v>
      </c>
      <c r="E3095" s="53"/>
      <c r="F3095" s="53">
        <v>0.33</v>
      </c>
      <c r="G3095" s="54"/>
    </row>
    <row r="3096" spans="1:7" x14ac:dyDescent="0.2">
      <c r="A3096" s="54">
        <v>43482</v>
      </c>
      <c r="B3096" s="53">
        <v>947336</v>
      </c>
      <c r="C3096" s="52">
        <v>3.2261170285785878</v>
      </c>
      <c r="D3096" s="53">
        <v>3.89</v>
      </c>
      <c r="E3096" s="53">
        <v>0.5</v>
      </c>
      <c r="F3096" s="53">
        <v>0.65</v>
      </c>
      <c r="G3096" s="54">
        <v>42790</v>
      </c>
    </row>
    <row r="3097" spans="1:7" x14ac:dyDescent="0.2">
      <c r="A3097" s="54">
        <v>43482</v>
      </c>
      <c r="B3097" s="53">
        <v>1418</v>
      </c>
      <c r="C3097" s="52">
        <v>3.4663983109116185</v>
      </c>
      <c r="D3097" s="53">
        <v>3.9</v>
      </c>
      <c r="E3097" s="53">
        <v>0.47</v>
      </c>
      <c r="F3097" s="53">
        <v>0.61</v>
      </c>
      <c r="G3097" s="54">
        <v>43029</v>
      </c>
    </row>
    <row r="3098" spans="1:7" x14ac:dyDescent="0.2">
      <c r="A3098" s="54">
        <v>43483</v>
      </c>
      <c r="B3098" s="53">
        <v>4151460</v>
      </c>
      <c r="C3098" s="52">
        <v>3.5244847229030349</v>
      </c>
      <c r="D3098" s="53">
        <v>3.67</v>
      </c>
      <c r="E3098" s="53">
        <v>0.38</v>
      </c>
      <c r="F3098" s="53">
        <v>0.53</v>
      </c>
      <c r="G3098" s="54">
        <v>43192</v>
      </c>
    </row>
    <row r="3099" spans="1:7" x14ac:dyDescent="0.2">
      <c r="A3099" s="54">
        <v>43483</v>
      </c>
      <c r="B3099" s="53">
        <v>6674471</v>
      </c>
      <c r="C3099" s="52">
        <v>3.1430506744589271</v>
      </c>
      <c r="D3099" s="53">
        <v>3.82</v>
      </c>
      <c r="E3099" s="53">
        <v>0.39999999999999997</v>
      </c>
      <c r="F3099" s="53">
        <v>0.55000000000000004</v>
      </c>
      <c r="G3099" s="54">
        <v>42754</v>
      </c>
    </row>
    <row r="3100" spans="1:7" x14ac:dyDescent="0.2">
      <c r="A3100" s="54">
        <v>43483</v>
      </c>
      <c r="B3100" s="53">
        <v>4137072</v>
      </c>
      <c r="C3100" s="52">
        <v>3.3342385290949168</v>
      </c>
      <c r="D3100" s="53">
        <v>3.77</v>
      </c>
      <c r="E3100" s="53">
        <v>0.66999999999999993</v>
      </c>
      <c r="F3100" s="53">
        <v>0.82</v>
      </c>
      <c r="G3100" s="54"/>
    </row>
    <row r="3101" spans="1:7" x14ac:dyDescent="0.2">
      <c r="A3101" s="54">
        <v>43483</v>
      </c>
      <c r="B3101" s="53">
        <v>2880951</v>
      </c>
      <c r="D3101" s="53">
        <v>3.9</v>
      </c>
      <c r="E3101" s="53"/>
      <c r="F3101" s="53">
        <v>0.35</v>
      </c>
      <c r="G3101" s="54"/>
    </row>
    <row r="3102" spans="1:7" x14ac:dyDescent="0.2">
      <c r="A3102" s="54">
        <v>43483</v>
      </c>
      <c r="B3102" s="53">
        <v>15272</v>
      </c>
      <c r="C3102" s="52">
        <v>2.4531151710269463</v>
      </c>
      <c r="D3102" s="53">
        <v>2.8</v>
      </c>
      <c r="E3102" s="53">
        <v>0.62999999999999989</v>
      </c>
      <c r="F3102" s="53">
        <v>0.77</v>
      </c>
      <c r="G3102" s="54"/>
    </row>
    <row r="3103" spans="1:7" x14ac:dyDescent="0.2">
      <c r="A3103" s="54">
        <v>43483</v>
      </c>
      <c r="B3103" s="53">
        <v>4060225</v>
      </c>
      <c r="D3103" s="53">
        <v>3.23</v>
      </c>
      <c r="E3103" s="53"/>
      <c r="F3103" s="53">
        <v>0.35</v>
      </c>
      <c r="G3103" s="54"/>
    </row>
    <row r="3104" spans="1:7" x14ac:dyDescent="0.2">
      <c r="A3104" s="54">
        <v>43483</v>
      </c>
      <c r="B3104" s="53">
        <v>641</v>
      </c>
      <c r="C3104" s="52">
        <v>2.8013010048848583</v>
      </c>
      <c r="D3104" s="53">
        <v>3.4</v>
      </c>
      <c r="E3104" s="53">
        <v>0.65999999999999992</v>
      </c>
      <c r="F3104" s="53">
        <v>0.81</v>
      </c>
      <c r="G3104" s="54"/>
    </row>
    <row r="3105" spans="1:7" x14ac:dyDescent="0.2">
      <c r="A3105" s="54">
        <v>43483</v>
      </c>
      <c r="B3105" s="53">
        <v>7804852</v>
      </c>
      <c r="C3105" s="52">
        <v>3.6948011872912461</v>
      </c>
      <c r="D3105" s="53">
        <v>3.91</v>
      </c>
      <c r="E3105" s="53">
        <v>0.52</v>
      </c>
      <c r="F3105" s="53">
        <v>0.67</v>
      </c>
      <c r="G3105" s="54">
        <v>43093</v>
      </c>
    </row>
    <row r="3106" spans="1:7" x14ac:dyDescent="0.2">
      <c r="A3106" s="54">
        <v>43483</v>
      </c>
      <c r="B3106" s="53">
        <v>7746098</v>
      </c>
      <c r="D3106" s="53">
        <v>3.86</v>
      </c>
      <c r="E3106" s="53"/>
      <c r="F3106" s="53">
        <v>0.34</v>
      </c>
      <c r="G3106" s="54"/>
    </row>
    <row r="3107" spans="1:7" x14ac:dyDescent="0.2">
      <c r="A3107" s="54">
        <v>43483</v>
      </c>
      <c r="B3107" s="53">
        <v>1887</v>
      </c>
      <c r="D3107" s="53">
        <v>3.15</v>
      </c>
      <c r="E3107" s="53"/>
      <c r="F3107" s="53">
        <v>0.35</v>
      </c>
      <c r="G3107" s="54"/>
    </row>
    <row r="3108" spans="1:7" x14ac:dyDescent="0.2">
      <c r="A3108" s="54">
        <v>43483</v>
      </c>
      <c r="B3108" s="53">
        <v>55792</v>
      </c>
      <c r="C3108" s="52">
        <v>2.5275472071265193</v>
      </c>
      <c r="D3108" s="53">
        <v>3.18</v>
      </c>
      <c r="E3108" s="53">
        <v>0.48999999999999988</v>
      </c>
      <c r="F3108" s="53">
        <v>0.63</v>
      </c>
      <c r="G3108" s="54"/>
    </row>
    <row r="3109" spans="1:7" x14ac:dyDescent="0.2">
      <c r="A3109" s="54">
        <v>43483</v>
      </c>
      <c r="B3109" s="53">
        <v>5790891</v>
      </c>
      <c r="C3109" s="52">
        <v>3.3508413665180155</v>
      </c>
      <c r="D3109" s="53">
        <v>3.7</v>
      </c>
      <c r="E3109" s="53">
        <v>0.37999999999999995</v>
      </c>
      <c r="F3109" s="53">
        <v>0.57999999999999996</v>
      </c>
      <c r="G3109" s="54">
        <v>43050</v>
      </c>
    </row>
    <row r="3110" spans="1:7" x14ac:dyDescent="0.2">
      <c r="A3110" s="54">
        <v>43483</v>
      </c>
      <c r="B3110" s="53">
        <v>37920</v>
      </c>
      <c r="C3110" s="52">
        <v>2.8459766122577266</v>
      </c>
      <c r="D3110" s="53">
        <v>3.55</v>
      </c>
      <c r="E3110" s="53">
        <v>0.51999999999999991</v>
      </c>
      <c r="F3110" s="53">
        <v>0.67</v>
      </c>
      <c r="G3110" s="54"/>
    </row>
    <row r="3111" spans="1:7" x14ac:dyDescent="0.2">
      <c r="A3111" s="54">
        <v>43484</v>
      </c>
      <c r="B3111" s="53">
        <v>7296686</v>
      </c>
      <c r="C3111" s="52">
        <v>3.494543132446303</v>
      </c>
      <c r="D3111" s="53">
        <v>4.0999999999999996</v>
      </c>
      <c r="E3111" s="53">
        <v>0.49</v>
      </c>
      <c r="F3111" s="53">
        <v>0.63</v>
      </c>
      <c r="G3111" s="54">
        <v>43110</v>
      </c>
    </row>
    <row r="3112" spans="1:7" x14ac:dyDescent="0.2">
      <c r="A3112" s="54">
        <v>43484</v>
      </c>
      <c r="B3112" s="53">
        <v>9467400</v>
      </c>
      <c r="D3112" s="53">
        <v>3.7</v>
      </c>
      <c r="E3112" s="53"/>
      <c r="F3112" s="53">
        <v>0.32</v>
      </c>
      <c r="G3112" s="54"/>
    </row>
    <row r="3113" spans="1:7" x14ac:dyDescent="0.2">
      <c r="A3113" s="54">
        <v>43484</v>
      </c>
      <c r="B3113" s="53">
        <v>5550805</v>
      </c>
      <c r="C3113" s="52">
        <v>3.8081263873842373</v>
      </c>
      <c r="D3113" s="53">
        <v>4.01</v>
      </c>
      <c r="E3113" s="53">
        <v>0.59</v>
      </c>
      <c r="F3113" s="53">
        <v>0.74</v>
      </c>
      <c r="G3113" s="54">
        <v>43002</v>
      </c>
    </row>
    <row r="3114" spans="1:7" x14ac:dyDescent="0.2">
      <c r="A3114" s="54">
        <v>43484</v>
      </c>
      <c r="B3114" s="53">
        <v>8888244</v>
      </c>
      <c r="D3114" s="53">
        <v>3.86</v>
      </c>
      <c r="E3114" s="53"/>
      <c r="F3114" s="53">
        <v>0.33</v>
      </c>
      <c r="G3114" s="54"/>
    </row>
    <row r="3115" spans="1:7" x14ac:dyDescent="0.2">
      <c r="A3115" s="54">
        <v>43484</v>
      </c>
      <c r="B3115" s="53">
        <v>5340715</v>
      </c>
      <c r="C3115" s="52">
        <v>3.3808655277169399</v>
      </c>
      <c r="D3115" s="53">
        <v>3.82</v>
      </c>
      <c r="E3115" s="53">
        <v>0.41</v>
      </c>
      <c r="F3115" s="53">
        <v>0.54</v>
      </c>
      <c r="G3115" s="54">
        <v>43107</v>
      </c>
    </row>
    <row r="3116" spans="1:7" x14ac:dyDescent="0.2">
      <c r="A3116" s="54">
        <v>43484</v>
      </c>
      <c r="B3116" s="53">
        <v>3118512</v>
      </c>
      <c r="C3116" s="52">
        <v>3.1648719712762574</v>
      </c>
      <c r="D3116" s="53">
        <v>3.6</v>
      </c>
      <c r="E3116" s="53">
        <v>0.51999999999999991</v>
      </c>
      <c r="F3116" s="53">
        <v>0.68</v>
      </c>
      <c r="G3116" s="54"/>
    </row>
    <row r="3117" spans="1:7" x14ac:dyDescent="0.2">
      <c r="A3117" s="54">
        <v>43484</v>
      </c>
      <c r="B3117" s="53">
        <v>4577202</v>
      </c>
      <c r="D3117" s="53">
        <v>3.6</v>
      </c>
      <c r="E3117" s="53"/>
      <c r="F3117" s="53">
        <v>0.35</v>
      </c>
      <c r="G3117" s="54"/>
    </row>
    <row r="3118" spans="1:7" x14ac:dyDescent="0.2">
      <c r="A3118" s="54">
        <v>43485</v>
      </c>
      <c r="B3118" s="53">
        <v>3204230</v>
      </c>
      <c r="C3118" s="52">
        <v>3.5743839251687777</v>
      </c>
      <c r="D3118" s="53">
        <v>4.3</v>
      </c>
      <c r="E3118" s="53">
        <v>0.37</v>
      </c>
      <c r="F3118" s="53">
        <v>0.56999999999999995</v>
      </c>
      <c r="G3118" s="54">
        <v>43225</v>
      </c>
    </row>
    <row r="3119" spans="1:7" x14ac:dyDescent="0.2">
      <c r="A3119" s="54">
        <v>43485</v>
      </c>
      <c r="B3119" s="53">
        <v>14793</v>
      </c>
      <c r="C3119" s="52">
        <v>3.1797529905371307</v>
      </c>
      <c r="D3119" s="53">
        <v>3.65</v>
      </c>
      <c r="E3119" s="53">
        <v>0.52999999999999992</v>
      </c>
      <c r="F3119" s="53">
        <v>0.68</v>
      </c>
      <c r="G3119" s="54"/>
    </row>
    <row r="3120" spans="1:7" x14ac:dyDescent="0.2">
      <c r="A3120" s="54">
        <v>43485</v>
      </c>
      <c r="B3120" s="53">
        <v>8130908</v>
      </c>
      <c r="D3120" s="53">
        <v>3.69</v>
      </c>
      <c r="E3120" s="53"/>
      <c r="F3120" s="53">
        <v>0.35</v>
      </c>
      <c r="G3120" s="54"/>
    </row>
    <row r="3121" spans="1:7" x14ac:dyDescent="0.2">
      <c r="A3121" s="54">
        <v>43485</v>
      </c>
      <c r="B3121" s="53">
        <v>749205</v>
      </c>
      <c r="C3121" s="52">
        <v>3.3055326254870754</v>
      </c>
      <c r="D3121" s="53">
        <v>3.8</v>
      </c>
      <c r="E3121" s="53">
        <v>0.61999999999999988</v>
      </c>
      <c r="F3121" s="53">
        <v>0.78</v>
      </c>
      <c r="G3121" s="54">
        <v>42809</v>
      </c>
    </row>
    <row r="3122" spans="1:7" x14ac:dyDescent="0.2">
      <c r="A3122" s="54">
        <v>43485</v>
      </c>
      <c r="B3122" s="53">
        <v>7553289</v>
      </c>
      <c r="D3122" s="53">
        <v>3.16</v>
      </c>
      <c r="E3122" s="53"/>
      <c r="F3122" s="53">
        <v>0.35</v>
      </c>
      <c r="G3122" s="54"/>
    </row>
    <row r="3123" spans="1:7" x14ac:dyDescent="0.2">
      <c r="A3123" s="54">
        <v>43485</v>
      </c>
      <c r="B3123" s="53">
        <v>3514463</v>
      </c>
      <c r="C3123" s="52">
        <v>3.2665099308499177</v>
      </c>
      <c r="D3123" s="53">
        <v>3.85</v>
      </c>
      <c r="E3123" s="53">
        <v>0.59</v>
      </c>
      <c r="F3123" s="53">
        <v>0.71</v>
      </c>
      <c r="G3123" s="54">
        <v>42758</v>
      </c>
    </row>
    <row r="3124" spans="1:7" x14ac:dyDescent="0.2">
      <c r="A3124" s="54">
        <v>43485</v>
      </c>
      <c r="B3124" s="53">
        <v>7370316</v>
      </c>
      <c r="D3124" s="53">
        <v>3.65</v>
      </c>
      <c r="E3124" s="53"/>
      <c r="F3124" s="53">
        <v>0.35</v>
      </c>
      <c r="G3124" s="54"/>
    </row>
    <row r="3125" spans="1:7" x14ac:dyDescent="0.2">
      <c r="A3125" s="54">
        <v>43485</v>
      </c>
      <c r="B3125" s="53">
        <v>4373</v>
      </c>
      <c r="C3125" s="52">
        <v>2.8083324181722649</v>
      </c>
      <c r="D3125" s="53">
        <v>3.4</v>
      </c>
      <c r="E3125" s="53">
        <v>0.6399999999999999</v>
      </c>
      <c r="F3125" s="53">
        <v>0.77</v>
      </c>
      <c r="G3125" s="54"/>
    </row>
    <row r="3126" spans="1:7" x14ac:dyDescent="0.2">
      <c r="A3126" s="54">
        <v>43485</v>
      </c>
      <c r="B3126" s="53">
        <v>9045188</v>
      </c>
      <c r="D3126" s="53">
        <v>3.85</v>
      </c>
      <c r="E3126" s="53"/>
      <c r="F3126" s="53">
        <v>0.35</v>
      </c>
      <c r="G3126" s="54"/>
    </row>
    <row r="3127" spans="1:7" x14ac:dyDescent="0.2">
      <c r="A3127" s="54">
        <v>43486</v>
      </c>
      <c r="B3127" s="53">
        <v>3071836</v>
      </c>
      <c r="C3127" s="52">
        <v>3.4666039360310767</v>
      </c>
      <c r="D3127" s="53">
        <v>3.79</v>
      </c>
      <c r="E3127" s="53">
        <v>0.44</v>
      </c>
      <c r="F3127" s="53">
        <v>0.56999999999999995</v>
      </c>
      <c r="G3127" s="54">
        <v>43027</v>
      </c>
    </row>
    <row r="3128" spans="1:7" x14ac:dyDescent="0.2">
      <c r="A3128" s="54">
        <v>43486</v>
      </c>
      <c r="B3128" s="53">
        <v>7348910</v>
      </c>
      <c r="D3128" s="53">
        <v>3.77</v>
      </c>
      <c r="E3128" s="53"/>
      <c r="F3128" s="53">
        <v>0.35</v>
      </c>
      <c r="G3128" s="54"/>
    </row>
    <row r="3129" spans="1:7" x14ac:dyDescent="0.2">
      <c r="A3129" s="54">
        <v>43486</v>
      </c>
      <c r="B3129" s="53">
        <v>2991346</v>
      </c>
      <c r="C3129" s="52">
        <v>3.4194760237255757</v>
      </c>
      <c r="D3129" s="53">
        <v>3.87</v>
      </c>
      <c r="E3129" s="53">
        <v>0.39</v>
      </c>
      <c r="F3129" s="53">
        <v>0.54</v>
      </c>
      <c r="G3129" s="54">
        <v>43164</v>
      </c>
    </row>
    <row r="3130" spans="1:7" x14ac:dyDescent="0.2">
      <c r="A3130" s="54">
        <v>43487</v>
      </c>
      <c r="B3130" s="53">
        <v>4317420</v>
      </c>
      <c r="C3130" s="52">
        <v>2.7467155494509656</v>
      </c>
      <c r="D3130" s="53">
        <v>3.28</v>
      </c>
      <c r="E3130" s="53">
        <v>0.5</v>
      </c>
      <c r="F3130" s="53">
        <v>0.61</v>
      </c>
      <c r="G3130" s="54"/>
    </row>
    <row r="3131" spans="1:7" x14ac:dyDescent="0.2">
      <c r="A3131" s="54">
        <v>43487</v>
      </c>
      <c r="B3131" s="53">
        <v>9467400</v>
      </c>
      <c r="C3131" s="52">
        <v>3.6944782424075866</v>
      </c>
      <c r="D3131" s="53">
        <v>3.82</v>
      </c>
      <c r="E3131" s="53">
        <v>0.32</v>
      </c>
      <c r="F3131" s="53">
        <v>0.39</v>
      </c>
      <c r="G3131" s="54">
        <v>43484</v>
      </c>
    </row>
    <row r="3132" spans="1:7" x14ac:dyDescent="0.2">
      <c r="A3132" s="54">
        <v>43487</v>
      </c>
      <c r="B3132" s="53">
        <v>6603767</v>
      </c>
      <c r="C3132" s="52">
        <v>3.9007537758789801</v>
      </c>
      <c r="D3132" s="53">
        <v>4.5</v>
      </c>
      <c r="E3132" s="53">
        <v>0.61</v>
      </c>
      <c r="F3132" s="53">
        <v>0.75</v>
      </c>
      <c r="G3132" s="54">
        <v>43150</v>
      </c>
    </row>
    <row r="3133" spans="1:7" x14ac:dyDescent="0.2">
      <c r="A3133" s="54">
        <v>43487</v>
      </c>
      <c r="B3133" s="53">
        <v>6543938</v>
      </c>
      <c r="C3133" s="52">
        <v>3.615045692247925</v>
      </c>
      <c r="D3133" s="53">
        <v>4.3</v>
      </c>
      <c r="E3133" s="53">
        <v>0.38999999999999996</v>
      </c>
      <c r="F3133" s="53">
        <v>0.52</v>
      </c>
      <c r="G3133" s="54">
        <v>43257</v>
      </c>
    </row>
    <row r="3134" spans="1:7" x14ac:dyDescent="0.2">
      <c r="A3134" s="54">
        <v>43487</v>
      </c>
      <c r="B3134" s="53">
        <v>8355584</v>
      </c>
      <c r="C3134" s="52">
        <v>3.7013671462224815</v>
      </c>
      <c r="D3134" s="53">
        <v>4.0999999999999996</v>
      </c>
      <c r="E3134" s="53">
        <v>0.37</v>
      </c>
      <c r="F3134" s="53">
        <v>0.5</v>
      </c>
      <c r="G3134" s="54">
        <v>43171</v>
      </c>
    </row>
    <row r="3135" spans="1:7" x14ac:dyDescent="0.2">
      <c r="A3135" s="54">
        <v>43487</v>
      </c>
      <c r="B3135" s="53">
        <v>8451</v>
      </c>
      <c r="C3135" s="52">
        <v>3.5232653600546944</v>
      </c>
      <c r="D3135" s="53">
        <v>4.1500000000000004</v>
      </c>
      <c r="E3135" s="53">
        <v>0.38</v>
      </c>
      <c r="F3135" s="53">
        <v>0.57999999999999996</v>
      </c>
      <c r="G3135" s="54">
        <v>43235</v>
      </c>
    </row>
    <row r="3136" spans="1:7" x14ac:dyDescent="0.2">
      <c r="A3136" s="54">
        <v>43487</v>
      </c>
      <c r="B3136" s="53">
        <v>4663867</v>
      </c>
      <c r="C3136" s="52">
        <v>3.4767950476567191</v>
      </c>
      <c r="D3136" s="53">
        <v>4.05</v>
      </c>
      <c r="E3136" s="53">
        <v>0.41</v>
      </c>
      <c r="F3136" s="53">
        <v>0.54</v>
      </c>
      <c r="G3136" s="54">
        <v>43113</v>
      </c>
    </row>
    <row r="3137" spans="1:7" x14ac:dyDescent="0.2">
      <c r="A3137" s="54">
        <v>43487</v>
      </c>
      <c r="B3137" s="53">
        <v>94401</v>
      </c>
      <c r="C3137" s="52">
        <v>3.94662523856424</v>
      </c>
      <c r="D3137" s="53">
        <v>4.42</v>
      </c>
      <c r="E3137" s="53">
        <v>0.7599999999999999</v>
      </c>
      <c r="F3137" s="53">
        <v>0.91</v>
      </c>
      <c r="G3137" s="54">
        <v>42747</v>
      </c>
    </row>
    <row r="3138" spans="1:7" x14ac:dyDescent="0.2">
      <c r="A3138" s="54">
        <v>43487</v>
      </c>
      <c r="B3138" s="53">
        <v>2984025</v>
      </c>
      <c r="C3138" s="52">
        <v>3.1922443046621978</v>
      </c>
      <c r="D3138" s="53">
        <v>3.8</v>
      </c>
      <c r="E3138" s="53">
        <v>0.45999999999999996</v>
      </c>
      <c r="F3138" s="53">
        <v>0.61</v>
      </c>
      <c r="G3138" s="54">
        <v>42807</v>
      </c>
    </row>
    <row r="3139" spans="1:7" x14ac:dyDescent="0.2">
      <c r="A3139" s="54">
        <v>43488</v>
      </c>
      <c r="B3139" s="53">
        <v>8804906</v>
      </c>
      <c r="C3139" s="52">
        <v>3.8924402259523405</v>
      </c>
      <c r="D3139" s="53">
        <v>4.28</v>
      </c>
      <c r="E3139" s="53">
        <v>0.62</v>
      </c>
      <c r="F3139" s="53">
        <v>0.78</v>
      </c>
      <c r="G3139" s="54">
        <v>43151</v>
      </c>
    </row>
    <row r="3140" spans="1:7" x14ac:dyDescent="0.2">
      <c r="A3140" s="54">
        <v>43488</v>
      </c>
      <c r="B3140" s="53">
        <v>503443</v>
      </c>
      <c r="C3140" s="52">
        <v>3.6514469326219539</v>
      </c>
      <c r="D3140" s="53">
        <v>3.9</v>
      </c>
      <c r="E3140" s="53">
        <v>0.80999999999999994</v>
      </c>
      <c r="F3140" s="53">
        <v>0.96</v>
      </c>
      <c r="G3140" s="54">
        <v>42979</v>
      </c>
    </row>
    <row r="3141" spans="1:7" x14ac:dyDescent="0.2">
      <c r="A3141" s="54">
        <v>43488</v>
      </c>
      <c r="B3141" s="53">
        <v>7288</v>
      </c>
      <c r="C3141" s="52">
        <v>2.7975913251119779</v>
      </c>
      <c r="D3141" s="53">
        <v>3.69</v>
      </c>
      <c r="E3141" s="53">
        <v>0.30999999999999994</v>
      </c>
      <c r="F3141" s="53">
        <v>0.46</v>
      </c>
      <c r="G3141" s="54"/>
    </row>
    <row r="3142" spans="1:7" x14ac:dyDescent="0.2">
      <c r="A3142" s="54">
        <v>43488</v>
      </c>
      <c r="B3142" s="53">
        <v>92187</v>
      </c>
      <c r="C3142" s="52">
        <v>2.4980345267756623</v>
      </c>
      <c r="D3142" s="53">
        <v>2.73</v>
      </c>
      <c r="E3142" s="53">
        <v>0.54999999999999993</v>
      </c>
      <c r="F3142" s="53">
        <v>0.69</v>
      </c>
      <c r="G3142" s="54"/>
    </row>
    <row r="3143" spans="1:7" x14ac:dyDescent="0.2">
      <c r="A3143" s="54">
        <v>43489</v>
      </c>
      <c r="B3143" s="53">
        <v>1641897</v>
      </c>
      <c r="C3143" s="52">
        <v>3.1936089315678884</v>
      </c>
      <c r="D3143" s="53">
        <v>3.83</v>
      </c>
      <c r="E3143" s="53">
        <v>0.49</v>
      </c>
      <c r="F3143" s="53">
        <v>0.64</v>
      </c>
      <c r="G3143" s="54">
        <v>42756</v>
      </c>
    </row>
    <row r="3144" spans="1:7" x14ac:dyDescent="0.2">
      <c r="A3144" s="54">
        <v>43489</v>
      </c>
      <c r="B3144" s="53">
        <v>3521550</v>
      </c>
      <c r="C3144" s="52">
        <v>3.2516464773617915</v>
      </c>
      <c r="D3144" s="53">
        <v>3.68</v>
      </c>
      <c r="E3144" s="53">
        <v>0.49</v>
      </c>
      <c r="F3144" s="53">
        <v>0.64</v>
      </c>
      <c r="G3144" s="54">
        <v>42740</v>
      </c>
    </row>
    <row r="3145" spans="1:7" x14ac:dyDescent="0.2">
      <c r="A3145" s="54">
        <v>43489</v>
      </c>
      <c r="B3145" s="53">
        <v>4968678</v>
      </c>
      <c r="C3145" s="52">
        <v>3.1524334714434277</v>
      </c>
      <c r="D3145" s="53">
        <v>3.4</v>
      </c>
      <c r="E3145" s="53">
        <v>0.49999999999999989</v>
      </c>
      <c r="F3145" s="53">
        <v>0.65</v>
      </c>
      <c r="G3145" s="54"/>
    </row>
    <row r="3146" spans="1:7" x14ac:dyDescent="0.2">
      <c r="A3146" s="54">
        <v>43489</v>
      </c>
      <c r="B3146" s="53">
        <v>847</v>
      </c>
      <c r="C3146" s="52">
        <v>3.9600390940664414</v>
      </c>
      <c r="D3146" s="53">
        <v>3.97</v>
      </c>
      <c r="E3146" s="53">
        <v>0.80999999999999994</v>
      </c>
      <c r="F3146" s="53">
        <v>0.89</v>
      </c>
      <c r="G3146" s="54">
        <v>43163</v>
      </c>
    </row>
    <row r="3147" spans="1:7" x14ac:dyDescent="0.2">
      <c r="A3147" s="54">
        <v>43489</v>
      </c>
      <c r="B3147" s="53">
        <v>160438</v>
      </c>
      <c r="C3147" s="52">
        <v>3.3543914522346574</v>
      </c>
      <c r="D3147" s="53">
        <v>3.8</v>
      </c>
      <c r="E3147" s="53">
        <v>0.42</v>
      </c>
      <c r="F3147" s="53">
        <v>0.56000000000000005</v>
      </c>
      <c r="G3147" s="54">
        <v>43051</v>
      </c>
    </row>
    <row r="3148" spans="1:7" x14ac:dyDescent="0.2">
      <c r="A3148" s="54">
        <v>43490</v>
      </c>
      <c r="B3148" s="53">
        <v>1019220</v>
      </c>
      <c r="C3148" s="52">
        <v>3.6529052260388095</v>
      </c>
      <c r="D3148" s="53">
        <v>4.0999999999999996</v>
      </c>
      <c r="E3148" s="53">
        <v>0.78999999999999992</v>
      </c>
      <c r="F3148" s="53">
        <v>0.93</v>
      </c>
      <c r="G3148" s="54">
        <v>42901</v>
      </c>
    </row>
    <row r="3149" spans="1:7" x14ac:dyDescent="0.2">
      <c r="A3149" s="54">
        <v>43490</v>
      </c>
      <c r="B3149" s="53">
        <v>2728</v>
      </c>
      <c r="C3149" s="52">
        <v>3.8905730676072015</v>
      </c>
      <c r="D3149" s="53">
        <v>4.0999999999999996</v>
      </c>
      <c r="E3149" s="53">
        <v>0.77999999999999992</v>
      </c>
      <c r="F3149" s="53">
        <v>0.9</v>
      </c>
      <c r="G3149" s="54">
        <v>43137</v>
      </c>
    </row>
    <row r="3150" spans="1:7" x14ac:dyDescent="0.2">
      <c r="A3150" s="54">
        <v>43490</v>
      </c>
      <c r="B3150" s="53">
        <v>4846582</v>
      </c>
      <c r="C3150" s="52">
        <v>2.6423967592100746</v>
      </c>
      <c r="D3150" s="53">
        <v>3.45</v>
      </c>
      <c r="E3150" s="53">
        <v>0.27999999999999997</v>
      </c>
      <c r="F3150" s="53">
        <v>0.42</v>
      </c>
      <c r="G3150" s="54"/>
    </row>
    <row r="3151" spans="1:7" x14ac:dyDescent="0.2">
      <c r="A3151" s="54">
        <v>43490</v>
      </c>
      <c r="B3151" s="53">
        <v>8498280</v>
      </c>
      <c r="D3151" s="53">
        <v>4.3499999999999996</v>
      </c>
      <c r="E3151" s="53"/>
      <c r="F3151" s="53">
        <v>0.35</v>
      </c>
      <c r="G3151" s="54"/>
    </row>
    <row r="3152" spans="1:7" x14ac:dyDescent="0.2">
      <c r="A3152" s="54">
        <v>43490</v>
      </c>
      <c r="B3152" s="53">
        <v>4380780</v>
      </c>
      <c r="C3152" s="52">
        <v>3.5936031778851989</v>
      </c>
      <c r="D3152" s="53">
        <v>4.3</v>
      </c>
      <c r="E3152" s="53">
        <v>0.37</v>
      </c>
      <c r="F3152" s="53">
        <v>0.51</v>
      </c>
      <c r="G3152" s="54">
        <v>43177</v>
      </c>
    </row>
    <row r="3153" spans="1:7" x14ac:dyDescent="0.2">
      <c r="A3153" s="54">
        <v>43490</v>
      </c>
      <c r="B3153" s="53">
        <v>3858801</v>
      </c>
      <c r="C3153" s="52">
        <v>3.3497713504144317</v>
      </c>
      <c r="D3153" s="53">
        <v>3.7</v>
      </c>
      <c r="E3153" s="53">
        <v>0.49</v>
      </c>
      <c r="F3153" s="53">
        <v>0.65</v>
      </c>
      <c r="G3153" s="54">
        <v>42766</v>
      </c>
    </row>
    <row r="3154" spans="1:7" x14ac:dyDescent="0.2">
      <c r="A3154" s="54">
        <v>43490</v>
      </c>
      <c r="B3154" s="53">
        <v>7128755</v>
      </c>
      <c r="C3154" s="52">
        <v>4.1534787358202596</v>
      </c>
      <c r="D3154" s="53">
        <v>4.45</v>
      </c>
      <c r="E3154" s="53">
        <v>0.87</v>
      </c>
      <c r="F3154" s="53">
        <v>0.97</v>
      </c>
      <c r="G3154" s="54">
        <v>43168</v>
      </c>
    </row>
    <row r="3155" spans="1:7" x14ac:dyDescent="0.2">
      <c r="A3155" s="54">
        <v>43491</v>
      </c>
      <c r="B3155" s="53">
        <v>13943</v>
      </c>
      <c r="C3155" s="52">
        <v>3.2802733857635267</v>
      </c>
      <c r="D3155" s="53">
        <v>3.42</v>
      </c>
      <c r="E3155" s="53">
        <v>0.65999999999999992</v>
      </c>
      <c r="F3155" s="53">
        <v>0.81</v>
      </c>
      <c r="G3155" s="54">
        <v>42791</v>
      </c>
    </row>
    <row r="3156" spans="1:7" x14ac:dyDescent="0.2">
      <c r="A3156" s="54">
        <v>43491</v>
      </c>
      <c r="B3156" s="53">
        <v>17040</v>
      </c>
      <c r="C3156" s="52">
        <v>3.4601092235384368</v>
      </c>
      <c r="D3156" s="53">
        <v>3.79</v>
      </c>
      <c r="E3156" s="53">
        <v>0.57999999999999996</v>
      </c>
      <c r="F3156" s="53">
        <v>0.71</v>
      </c>
      <c r="G3156" s="54">
        <v>43020</v>
      </c>
    </row>
    <row r="3157" spans="1:7" x14ac:dyDescent="0.2">
      <c r="A3157" s="54">
        <v>43491</v>
      </c>
      <c r="B3157" s="53">
        <v>5246873</v>
      </c>
      <c r="C3157" s="52">
        <v>3.4997756949600634</v>
      </c>
      <c r="D3157" s="53">
        <v>4</v>
      </c>
      <c r="E3157" s="53">
        <v>0.52999999999999992</v>
      </c>
      <c r="F3157" s="53">
        <v>0.67</v>
      </c>
      <c r="G3157" s="54">
        <v>43157</v>
      </c>
    </row>
    <row r="3158" spans="1:7" x14ac:dyDescent="0.2">
      <c r="A3158" s="54">
        <v>43491</v>
      </c>
      <c r="B3158" s="53">
        <v>2504437</v>
      </c>
      <c r="C3158" s="52">
        <v>2.95942098871088</v>
      </c>
      <c r="D3158" s="53">
        <v>3.5</v>
      </c>
      <c r="E3158" s="53">
        <v>0.36</v>
      </c>
      <c r="F3158" s="53">
        <v>0.51</v>
      </c>
      <c r="G3158" s="54">
        <v>42724</v>
      </c>
    </row>
    <row r="3159" spans="1:7" x14ac:dyDescent="0.2">
      <c r="A3159" s="54">
        <v>43491</v>
      </c>
      <c r="B3159" s="53">
        <v>2185050</v>
      </c>
      <c r="C3159" s="52">
        <v>3.4671590946798196</v>
      </c>
      <c r="D3159" s="53">
        <v>3.71</v>
      </c>
      <c r="E3159" s="53">
        <v>0.77999999999999992</v>
      </c>
      <c r="F3159" s="53">
        <v>0.91</v>
      </c>
      <c r="G3159" s="54">
        <v>42863</v>
      </c>
    </row>
    <row r="3160" spans="1:7" x14ac:dyDescent="0.2">
      <c r="A3160" s="54">
        <v>43491</v>
      </c>
      <c r="B3160" s="53">
        <v>17226</v>
      </c>
      <c r="C3160" s="52">
        <v>3.4053939831955176</v>
      </c>
      <c r="D3160" s="53">
        <v>3.77</v>
      </c>
      <c r="E3160" s="53">
        <v>0.76999999999999991</v>
      </c>
      <c r="F3160" s="53">
        <v>0.88</v>
      </c>
      <c r="G3160" s="54">
        <v>42701</v>
      </c>
    </row>
    <row r="3161" spans="1:7" x14ac:dyDescent="0.2">
      <c r="A3161" s="54">
        <v>43491</v>
      </c>
      <c r="B3161" s="53">
        <v>4494710</v>
      </c>
      <c r="C3161" s="52">
        <v>3.4832182450225888</v>
      </c>
      <c r="D3161" s="53">
        <v>3.92</v>
      </c>
      <c r="E3161" s="53">
        <v>0.43</v>
      </c>
      <c r="F3161" s="53">
        <v>0.56999999999999995</v>
      </c>
      <c r="G3161" s="54">
        <v>43025</v>
      </c>
    </row>
    <row r="3162" spans="1:7" x14ac:dyDescent="0.2">
      <c r="A3162" s="54">
        <v>43491</v>
      </c>
      <c r="B3162" s="53">
        <v>6630374</v>
      </c>
      <c r="C3162" s="52">
        <v>3.3399904585018856</v>
      </c>
      <c r="D3162" s="53">
        <v>3.54</v>
      </c>
      <c r="E3162" s="53">
        <v>0.42</v>
      </c>
      <c r="F3162" s="53">
        <v>0.55000000000000004</v>
      </c>
      <c r="G3162" s="54">
        <v>43084</v>
      </c>
    </row>
    <row r="3163" spans="1:7" x14ac:dyDescent="0.2">
      <c r="A3163" s="54">
        <v>43491</v>
      </c>
      <c r="B3163" s="53">
        <v>7351579</v>
      </c>
      <c r="C3163" s="52">
        <v>2.7315871977250308</v>
      </c>
      <c r="D3163" s="53">
        <v>3.85</v>
      </c>
      <c r="E3163" s="53">
        <v>0.26999999999999996</v>
      </c>
      <c r="F3163" s="53">
        <v>0.45</v>
      </c>
      <c r="G3163" s="54">
        <v>42701</v>
      </c>
    </row>
    <row r="3164" spans="1:7" x14ac:dyDescent="0.2">
      <c r="A3164" s="54">
        <v>43491</v>
      </c>
      <c r="B3164" s="53">
        <v>7282096</v>
      </c>
      <c r="D3164" s="53">
        <v>3.77</v>
      </c>
      <c r="E3164" s="53"/>
      <c r="F3164" s="53">
        <v>0.34</v>
      </c>
      <c r="G3164" s="54"/>
    </row>
    <row r="3165" spans="1:7" x14ac:dyDescent="0.2">
      <c r="A3165" s="54">
        <v>43491</v>
      </c>
      <c r="B3165" s="53">
        <v>4379385</v>
      </c>
      <c r="C3165" s="52">
        <v>3.6836997911245386</v>
      </c>
      <c r="D3165" s="53">
        <v>3.8</v>
      </c>
      <c r="E3165" s="53">
        <v>0.42</v>
      </c>
      <c r="F3165" s="53">
        <v>0.56000000000000005</v>
      </c>
      <c r="G3165" s="54">
        <v>43105</v>
      </c>
    </row>
    <row r="3166" spans="1:7" x14ac:dyDescent="0.2">
      <c r="A3166" s="54">
        <v>43492</v>
      </c>
      <c r="B3166" s="53">
        <v>106692</v>
      </c>
      <c r="C3166" s="52">
        <v>3.2675048962501623</v>
      </c>
      <c r="D3166" s="53">
        <v>3.78</v>
      </c>
      <c r="E3166" s="53">
        <v>0.52</v>
      </c>
      <c r="F3166" s="53">
        <v>0.68</v>
      </c>
      <c r="G3166" s="54">
        <v>43205</v>
      </c>
    </row>
    <row r="3167" spans="1:7" x14ac:dyDescent="0.2">
      <c r="A3167" s="54">
        <v>43492</v>
      </c>
      <c r="B3167" s="53">
        <v>1704</v>
      </c>
      <c r="C3167" s="52">
        <v>2.6757152229057763</v>
      </c>
      <c r="D3167" s="53">
        <v>3.1</v>
      </c>
      <c r="E3167" s="53">
        <v>0.69999999999999984</v>
      </c>
      <c r="F3167" s="53">
        <v>0.82</v>
      </c>
      <c r="G3167" s="54"/>
    </row>
    <row r="3168" spans="1:7" x14ac:dyDescent="0.2">
      <c r="A3168" s="54">
        <v>43492</v>
      </c>
      <c r="B3168" s="53">
        <v>20754</v>
      </c>
      <c r="D3168" s="53">
        <v>3.8</v>
      </c>
      <c r="E3168" s="53"/>
      <c r="F3168" s="53">
        <v>0.35</v>
      </c>
      <c r="G3168" s="54"/>
    </row>
    <row r="3169" spans="1:7" x14ac:dyDescent="0.2">
      <c r="A3169" s="54">
        <v>43492</v>
      </c>
      <c r="B3169" s="53">
        <v>17249</v>
      </c>
      <c r="C3169" s="52">
        <v>3.971534221567536</v>
      </c>
      <c r="D3169" s="53">
        <v>4.05</v>
      </c>
      <c r="E3169" s="53">
        <v>0.83999999999999986</v>
      </c>
      <c r="F3169" s="53">
        <v>0.93</v>
      </c>
      <c r="G3169" s="54">
        <v>43030</v>
      </c>
    </row>
    <row r="3170" spans="1:7" x14ac:dyDescent="0.2">
      <c r="A3170" s="54">
        <v>43493</v>
      </c>
      <c r="B3170" s="53">
        <v>3560767</v>
      </c>
      <c r="C3170" s="52">
        <v>2.8007166859417372</v>
      </c>
      <c r="D3170" s="53">
        <v>3.7</v>
      </c>
      <c r="E3170" s="53">
        <v>0.54999999999999993</v>
      </c>
      <c r="F3170" s="53">
        <v>0.69</v>
      </c>
      <c r="G3170" s="54"/>
    </row>
    <row r="3171" spans="1:7" x14ac:dyDescent="0.2">
      <c r="A3171" s="54">
        <v>43493</v>
      </c>
      <c r="B3171" s="53">
        <v>37292</v>
      </c>
      <c r="D3171" s="53">
        <v>3.6</v>
      </c>
      <c r="E3171" s="53"/>
      <c r="F3171" s="53">
        <v>0.35</v>
      </c>
      <c r="G3171" s="54"/>
    </row>
    <row r="3172" spans="1:7" x14ac:dyDescent="0.2">
      <c r="A3172" s="54">
        <v>43493</v>
      </c>
      <c r="B3172" s="53">
        <v>2660</v>
      </c>
      <c r="C3172" s="52">
        <v>2.8218765254676073</v>
      </c>
      <c r="D3172" s="53">
        <v>3.41</v>
      </c>
      <c r="E3172" s="53">
        <v>0.51999999999999991</v>
      </c>
      <c r="F3172" s="53">
        <v>0.67</v>
      </c>
      <c r="G3172" s="54"/>
    </row>
    <row r="3173" spans="1:7" x14ac:dyDescent="0.2">
      <c r="A3173" s="54">
        <v>43493</v>
      </c>
      <c r="B3173" s="53">
        <v>9137523</v>
      </c>
      <c r="D3173" s="53">
        <v>3.9</v>
      </c>
      <c r="E3173" s="53"/>
      <c r="F3173" s="53">
        <v>0.33</v>
      </c>
      <c r="G3173" s="54"/>
    </row>
    <row r="3174" spans="1:7" x14ac:dyDescent="0.2">
      <c r="A3174" s="54">
        <v>43494</v>
      </c>
      <c r="B3174" s="53">
        <v>5748977</v>
      </c>
      <c r="C3174" s="52">
        <v>3.2034518012788848</v>
      </c>
      <c r="D3174" s="53">
        <v>3.6</v>
      </c>
      <c r="E3174" s="53">
        <v>0.49</v>
      </c>
      <c r="F3174" s="53">
        <v>0.64</v>
      </c>
      <c r="G3174" s="54">
        <v>42783</v>
      </c>
    </row>
    <row r="3175" spans="1:7" x14ac:dyDescent="0.2">
      <c r="A3175" s="54">
        <v>43494</v>
      </c>
      <c r="B3175" s="53">
        <v>9426548</v>
      </c>
      <c r="D3175" s="53">
        <v>3.85</v>
      </c>
      <c r="E3175" s="53"/>
      <c r="F3175" s="53">
        <v>0.35</v>
      </c>
      <c r="G3175" s="54"/>
    </row>
    <row r="3176" spans="1:7" x14ac:dyDescent="0.2">
      <c r="A3176" s="54">
        <v>43494</v>
      </c>
      <c r="B3176" s="53">
        <v>8302934</v>
      </c>
      <c r="C3176" s="52">
        <v>3.613317046141125</v>
      </c>
      <c r="D3176" s="53">
        <v>4.05</v>
      </c>
      <c r="E3176" s="53">
        <v>0.38</v>
      </c>
      <c r="F3176" s="53">
        <v>0.53</v>
      </c>
      <c r="G3176" s="54">
        <v>43221</v>
      </c>
    </row>
    <row r="3177" spans="1:7" x14ac:dyDescent="0.2">
      <c r="A3177" s="54">
        <v>43495</v>
      </c>
      <c r="B3177" s="53">
        <v>6517174</v>
      </c>
      <c r="C3177" s="52">
        <v>3.3434890684709178</v>
      </c>
      <c r="D3177" s="53">
        <v>3.68</v>
      </c>
      <c r="E3177" s="53">
        <v>0.48</v>
      </c>
      <c r="F3177" s="53">
        <v>0.62</v>
      </c>
      <c r="G3177" s="54">
        <v>43122</v>
      </c>
    </row>
    <row r="3178" spans="1:7" x14ac:dyDescent="0.2">
      <c r="A3178" s="54">
        <v>43495</v>
      </c>
      <c r="B3178" s="53">
        <v>17710</v>
      </c>
      <c r="C3178" s="52">
        <v>3.592822183079738</v>
      </c>
      <c r="D3178" s="53">
        <v>3.89</v>
      </c>
      <c r="E3178" s="53">
        <v>0.80999999999999994</v>
      </c>
      <c r="F3178" s="53">
        <v>0.96</v>
      </c>
      <c r="G3178" s="54">
        <v>42962</v>
      </c>
    </row>
    <row r="3179" spans="1:7" x14ac:dyDescent="0.2">
      <c r="A3179" s="54">
        <v>43495</v>
      </c>
      <c r="B3179" s="53">
        <v>8245092</v>
      </c>
      <c r="D3179" s="53">
        <v>3.77</v>
      </c>
      <c r="E3179" s="53"/>
      <c r="F3179" s="53">
        <v>0.35</v>
      </c>
      <c r="G3179" s="54"/>
    </row>
    <row r="3180" spans="1:7" x14ac:dyDescent="0.2">
      <c r="A3180" s="54">
        <v>43496</v>
      </c>
      <c r="B3180" s="53">
        <v>1175</v>
      </c>
      <c r="C3180" s="52">
        <v>3.3932812061847022</v>
      </c>
      <c r="D3180" s="53">
        <v>3.85</v>
      </c>
      <c r="E3180" s="53">
        <v>0.65999999999999992</v>
      </c>
      <c r="F3180" s="53">
        <v>0.81</v>
      </c>
      <c r="G3180" s="54">
        <v>42795</v>
      </c>
    </row>
    <row r="3181" spans="1:7" x14ac:dyDescent="0.2">
      <c r="A3181" s="54">
        <v>43496</v>
      </c>
      <c r="B3181" s="53">
        <v>8509639</v>
      </c>
      <c r="D3181" s="53">
        <v>3.65</v>
      </c>
      <c r="E3181" s="53"/>
      <c r="F3181" s="53">
        <v>0.35</v>
      </c>
      <c r="G3181" s="54"/>
    </row>
    <row r="3182" spans="1:7" x14ac:dyDescent="0.2">
      <c r="A3182" s="54">
        <v>43496</v>
      </c>
      <c r="B3182" s="53">
        <v>7264234</v>
      </c>
      <c r="C3182" s="52">
        <v>3.3757893457600026</v>
      </c>
      <c r="D3182" s="53">
        <v>3.83</v>
      </c>
      <c r="E3182" s="53">
        <v>0.5</v>
      </c>
      <c r="F3182" s="53">
        <v>0.64</v>
      </c>
      <c r="G3182" s="54">
        <v>43181</v>
      </c>
    </row>
    <row r="3183" spans="1:7" x14ac:dyDescent="0.2">
      <c r="A3183" s="54">
        <v>43497</v>
      </c>
      <c r="B3183" s="53">
        <v>4882</v>
      </c>
      <c r="C3183" s="52">
        <v>2.7538497136591111</v>
      </c>
      <c r="D3183" s="53">
        <v>3.28</v>
      </c>
      <c r="E3183" s="53">
        <v>0.31999999999999995</v>
      </c>
      <c r="F3183" s="53">
        <v>0.53</v>
      </c>
      <c r="G3183" s="54"/>
    </row>
    <row r="3184" spans="1:7" x14ac:dyDescent="0.2">
      <c r="A3184" s="54">
        <v>43497</v>
      </c>
      <c r="B3184" s="53">
        <v>3234639</v>
      </c>
      <c r="C3184" s="52">
        <v>2.7633894360244713</v>
      </c>
      <c r="D3184" s="53">
        <v>3.68</v>
      </c>
      <c r="E3184" s="53">
        <v>0.42</v>
      </c>
      <c r="F3184" s="53">
        <v>0.65</v>
      </c>
      <c r="G3184" s="54"/>
    </row>
    <row r="3185" spans="1:7" x14ac:dyDescent="0.2">
      <c r="A3185" s="54">
        <v>43497</v>
      </c>
      <c r="B3185" s="53">
        <v>3873725</v>
      </c>
      <c r="C3185" s="52">
        <v>2.5061143011422296</v>
      </c>
      <c r="D3185" s="53">
        <v>3.26</v>
      </c>
      <c r="E3185" s="53">
        <v>0.52999999999999992</v>
      </c>
      <c r="F3185" s="53">
        <v>0.69</v>
      </c>
      <c r="G3185" s="54"/>
    </row>
    <row r="3186" spans="1:7" x14ac:dyDescent="0.2">
      <c r="A3186" s="54">
        <v>43497</v>
      </c>
      <c r="B3186" s="53">
        <v>976</v>
      </c>
      <c r="C3186" s="52">
        <v>2.5249193251147681</v>
      </c>
      <c r="D3186" s="53">
        <v>3.35</v>
      </c>
      <c r="E3186" s="53">
        <v>0.64999999999999991</v>
      </c>
      <c r="F3186" s="53">
        <v>0.9</v>
      </c>
      <c r="G3186" s="54"/>
    </row>
    <row r="3187" spans="1:7" x14ac:dyDescent="0.2">
      <c r="A3187" s="54">
        <v>43498</v>
      </c>
      <c r="B3187" s="53">
        <v>141652</v>
      </c>
      <c r="C3187" s="52">
        <v>3.669643025361371</v>
      </c>
      <c r="D3187" s="53">
        <v>4.3</v>
      </c>
      <c r="E3187" s="53">
        <v>0.77999999999999992</v>
      </c>
      <c r="F3187" s="53">
        <v>0.91</v>
      </c>
      <c r="G3187" s="54"/>
    </row>
    <row r="3188" spans="1:7" x14ac:dyDescent="0.2">
      <c r="A3188" s="54">
        <v>43498</v>
      </c>
      <c r="B3188" s="53">
        <v>9602884</v>
      </c>
      <c r="D3188" s="53">
        <v>3.1</v>
      </c>
      <c r="E3188" s="53"/>
      <c r="F3188" s="53">
        <v>0.28999999999999998</v>
      </c>
      <c r="G3188" s="54"/>
    </row>
    <row r="3189" spans="1:7" x14ac:dyDescent="0.2">
      <c r="A3189" s="54">
        <v>43498</v>
      </c>
      <c r="B3189" s="53">
        <v>645681</v>
      </c>
      <c r="C3189" s="52">
        <v>3.5151179032209323</v>
      </c>
      <c r="D3189" s="53">
        <v>3.82</v>
      </c>
      <c r="E3189" s="53">
        <v>0.78999999999999992</v>
      </c>
      <c r="F3189" s="53">
        <v>0.89</v>
      </c>
      <c r="G3189" s="54">
        <v>42960</v>
      </c>
    </row>
    <row r="3190" spans="1:7" x14ac:dyDescent="0.2">
      <c r="A3190" s="54">
        <v>43499</v>
      </c>
      <c r="B3190" s="53">
        <v>9224561</v>
      </c>
      <c r="D3190" s="53">
        <v>4.0999999999999996</v>
      </c>
      <c r="E3190" s="53"/>
      <c r="F3190" s="53">
        <v>0.5</v>
      </c>
      <c r="G3190" s="54"/>
    </row>
    <row r="3191" spans="1:7" x14ac:dyDescent="0.2">
      <c r="A3191" s="54">
        <v>43500</v>
      </c>
      <c r="B3191" s="53">
        <v>8272311</v>
      </c>
      <c r="D3191" s="53">
        <v>3.6</v>
      </c>
      <c r="E3191" s="53"/>
      <c r="F3191" s="53">
        <v>0.4</v>
      </c>
      <c r="G3191" s="54"/>
    </row>
    <row r="3192" spans="1:7" x14ac:dyDescent="0.2">
      <c r="A3192" s="54">
        <v>43500</v>
      </c>
      <c r="B3192" s="53">
        <v>20</v>
      </c>
      <c r="D3192" s="53">
        <v>3.64</v>
      </c>
      <c r="E3192" s="53"/>
      <c r="F3192" s="53">
        <v>0.35</v>
      </c>
      <c r="G3192" s="54"/>
    </row>
    <row r="3193" spans="1:7" x14ac:dyDescent="0.2">
      <c r="A3193" s="54">
        <v>43500</v>
      </c>
      <c r="B3193" s="53">
        <v>3979010</v>
      </c>
      <c r="C3193" s="52">
        <v>2.768537367943162</v>
      </c>
      <c r="D3193" s="53">
        <v>3.05</v>
      </c>
      <c r="E3193" s="53">
        <v>0.24999999999999994</v>
      </c>
      <c r="F3193" s="53">
        <v>0.4</v>
      </c>
      <c r="G3193" s="54"/>
    </row>
    <row r="3194" spans="1:7" x14ac:dyDescent="0.2">
      <c r="A3194" s="54">
        <v>43500</v>
      </c>
      <c r="B3194" s="53">
        <v>5912336</v>
      </c>
      <c r="C3194" s="52">
        <v>3.420559084926253</v>
      </c>
      <c r="D3194" s="53">
        <v>3.7</v>
      </c>
      <c r="E3194" s="53">
        <v>0.41</v>
      </c>
      <c r="F3194" s="53">
        <v>0.55000000000000004</v>
      </c>
      <c r="G3194" s="54">
        <v>43042</v>
      </c>
    </row>
    <row r="3195" spans="1:7" x14ac:dyDescent="0.2">
      <c r="A3195" s="54">
        <v>43500</v>
      </c>
      <c r="B3195" s="53">
        <v>7427367</v>
      </c>
      <c r="C3195" s="52">
        <v>2.9542271296203588</v>
      </c>
      <c r="D3195" s="53">
        <v>3.57</v>
      </c>
      <c r="E3195" s="53">
        <v>0.28999999999999998</v>
      </c>
      <c r="F3195" s="53">
        <v>0.43</v>
      </c>
      <c r="G3195" s="54">
        <v>42740</v>
      </c>
    </row>
    <row r="3196" spans="1:7" x14ac:dyDescent="0.2">
      <c r="A3196" s="54">
        <v>43500</v>
      </c>
      <c r="B3196" s="53">
        <v>3908397</v>
      </c>
      <c r="C3196" s="52">
        <v>3.0842216852220261</v>
      </c>
      <c r="D3196" s="53">
        <v>3.09</v>
      </c>
      <c r="E3196" s="53">
        <v>0.35</v>
      </c>
      <c r="F3196" s="53">
        <v>0.5</v>
      </c>
      <c r="G3196" s="54">
        <v>42731</v>
      </c>
    </row>
    <row r="3197" spans="1:7" x14ac:dyDescent="0.2">
      <c r="A3197" s="54">
        <v>43500</v>
      </c>
      <c r="B3197" s="53">
        <v>124755</v>
      </c>
      <c r="C3197" s="52">
        <v>2.8270562327206208</v>
      </c>
      <c r="D3197" s="53">
        <v>3.58</v>
      </c>
      <c r="E3197" s="53">
        <v>0.64999999999999991</v>
      </c>
      <c r="F3197" s="53">
        <v>0.81</v>
      </c>
      <c r="G3197" s="54"/>
    </row>
    <row r="3198" spans="1:7" x14ac:dyDescent="0.2">
      <c r="A3198" s="54">
        <v>43500</v>
      </c>
      <c r="B3198" s="53">
        <v>50596</v>
      </c>
      <c r="C3198" s="52">
        <v>2.6816505109011155</v>
      </c>
      <c r="D3198" s="53">
        <v>3</v>
      </c>
      <c r="E3198" s="53">
        <v>0.51999999999999991</v>
      </c>
      <c r="F3198" s="53">
        <v>0.66</v>
      </c>
      <c r="G3198" s="54"/>
    </row>
    <row r="3199" spans="1:7" x14ac:dyDescent="0.2">
      <c r="A3199" s="54">
        <v>43501</v>
      </c>
      <c r="B3199" s="53">
        <v>921</v>
      </c>
      <c r="C3199" s="52">
        <v>3.3019071027398295</v>
      </c>
      <c r="D3199" s="53">
        <v>3.7</v>
      </c>
      <c r="E3199" s="53">
        <v>0.61999999999999988</v>
      </c>
      <c r="F3199" s="53">
        <v>0.73</v>
      </c>
      <c r="G3199" s="54">
        <v>42758</v>
      </c>
    </row>
    <row r="3200" spans="1:7" x14ac:dyDescent="0.2">
      <c r="A3200" s="54">
        <v>43501</v>
      </c>
      <c r="B3200" s="53">
        <v>6690204</v>
      </c>
      <c r="D3200" s="53">
        <v>3.64</v>
      </c>
      <c r="E3200" s="53"/>
      <c r="F3200" s="53">
        <v>0.35</v>
      </c>
      <c r="G3200" s="54"/>
    </row>
    <row r="3201" spans="1:7" x14ac:dyDescent="0.2">
      <c r="A3201" s="54">
        <v>43501</v>
      </c>
      <c r="B3201" s="53">
        <v>4494066</v>
      </c>
      <c r="D3201" s="53">
        <v>2.95</v>
      </c>
      <c r="E3201" s="53"/>
      <c r="F3201" s="53">
        <v>0.35</v>
      </c>
      <c r="G3201" s="54"/>
    </row>
    <row r="3202" spans="1:7" x14ac:dyDescent="0.2">
      <c r="A3202" s="54">
        <v>43501</v>
      </c>
      <c r="B3202" s="53">
        <v>8553716</v>
      </c>
      <c r="C3202" s="52">
        <v>3.7987931604464951</v>
      </c>
      <c r="D3202" s="53">
        <v>3.95</v>
      </c>
      <c r="E3202" s="53">
        <v>0.54</v>
      </c>
      <c r="F3202" s="53">
        <v>0.71</v>
      </c>
      <c r="G3202" s="54">
        <v>43080</v>
      </c>
    </row>
    <row r="3203" spans="1:7" x14ac:dyDescent="0.2">
      <c r="A3203" s="54">
        <v>43501</v>
      </c>
      <c r="B3203" s="53">
        <v>355297</v>
      </c>
      <c r="C3203" s="52">
        <v>3.5132247328752388</v>
      </c>
      <c r="D3203" s="53">
        <v>3.88</v>
      </c>
      <c r="E3203" s="53">
        <v>0.79999999999999993</v>
      </c>
      <c r="F3203" s="53">
        <v>0.93</v>
      </c>
      <c r="G3203" s="54">
        <v>42802</v>
      </c>
    </row>
    <row r="3204" spans="1:7" x14ac:dyDescent="0.2">
      <c r="A3204" s="54">
        <v>43502</v>
      </c>
      <c r="B3204" s="53">
        <v>40213</v>
      </c>
      <c r="C3204" s="52">
        <v>3.2736999294131697</v>
      </c>
      <c r="D3204" s="53">
        <v>3.65</v>
      </c>
      <c r="E3204" s="53">
        <v>0.52</v>
      </c>
      <c r="F3204" s="53">
        <v>0.66</v>
      </c>
      <c r="G3204" s="54">
        <v>42897</v>
      </c>
    </row>
    <row r="3205" spans="1:7" x14ac:dyDescent="0.2">
      <c r="A3205" s="54">
        <v>43502</v>
      </c>
      <c r="B3205" s="53">
        <v>1940347</v>
      </c>
      <c r="C3205" s="52">
        <v>2.9991511880053849</v>
      </c>
      <c r="D3205" s="53">
        <v>3.21</v>
      </c>
      <c r="E3205" s="53">
        <v>0.33999999999999997</v>
      </c>
      <c r="F3205" s="53">
        <v>0.48</v>
      </c>
      <c r="G3205" s="54">
        <v>42734</v>
      </c>
    </row>
    <row r="3206" spans="1:7" x14ac:dyDescent="0.2">
      <c r="A3206" s="54">
        <v>43502</v>
      </c>
      <c r="B3206" s="53">
        <v>147857</v>
      </c>
      <c r="D3206" s="53">
        <v>3.79</v>
      </c>
      <c r="E3206" s="53"/>
      <c r="F3206" s="53">
        <v>0.34</v>
      </c>
      <c r="G3206" s="54"/>
    </row>
    <row r="3207" spans="1:7" x14ac:dyDescent="0.2">
      <c r="A3207" s="54">
        <v>43503</v>
      </c>
      <c r="B3207" s="53">
        <v>3406454</v>
      </c>
      <c r="C3207" s="52">
        <v>2.8242914611708008</v>
      </c>
      <c r="D3207" s="53">
        <v>3.19</v>
      </c>
      <c r="E3207" s="53">
        <v>0.48</v>
      </c>
      <c r="F3207" s="53">
        <v>0.62</v>
      </c>
      <c r="G3207" s="54">
        <v>42704</v>
      </c>
    </row>
    <row r="3208" spans="1:7" x14ac:dyDescent="0.2">
      <c r="A3208" s="54">
        <v>43503</v>
      </c>
      <c r="B3208" s="53">
        <v>3973067</v>
      </c>
      <c r="D3208" s="53">
        <v>3.45</v>
      </c>
      <c r="E3208" s="53"/>
      <c r="F3208" s="53">
        <v>0.33</v>
      </c>
      <c r="G3208" s="54"/>
    </row>
    <row r="3209" spans="1:7" x14ac:dyDescent="0.2">
      <c r="A3209" s="54">
        <v>43503</v>
      </c>
      <c r="B3209" s="53">
        <v>24755</v>
      </c>
      <c r="C3209" s="52">
        <v>3.4771793625219023</v>
      </c>
      <c r="D3209" s="53">
        <v>3.62</v>
      </c>
      <c r="E3209" s="53">
        <v>0.80999999999999994</v>
      </c>
      <c r="F3209" s="53">
        <v>0.96</v>
      </c>
      <c r="G3209" s="54">
        <v>42859</v>
      </c>
    </row>
    <row r="3210" spans="1:7" x14ac:dyDescent="0.2">
      <c r="A3210" s="54">
        <v>43503</v>
      </c>
      <c r="B3210" s="53">
        <v>6920395</v>
      </c>
      <c r="D3210" s="53">
        <v>3.67</v>
      </c>
      <c r="E3210" s="53"/>
      <c r="F3210" s="53">
        <v>0.35</v>
      </c>
      <c r="G3210" s="54"/>
    </row>
    <row r="3211" spans="1:7" x14ac:dyDescent="0.2">
      <c r="A3211" s="54">
        <v>43503</v>
      </c>
      <c r="B3211" s="53">
        <v>2281044</v>
      </c>
      <c r="C3211" s="52">
        <v>2.8790489939192012</v>
      </c>
      <c r="D3211" s="53">
        <v>3.48</v>
      </c>
      <c r="E3211" s="53">
        <v>0.35</v>
      </c>
      <c r="F3211" s="53">
        <v>0.49</v>
      </c>
      <c r="G3211" s="54"/>
    </row>
    <row r="3212" spans="1:7" x14ac:dyDescent="0.2">
      <c r="A3212" s="54">
        <v>43503</v>
      </c>
      <c r="B3212" s="53">
        <v>7657695</v>
      </c>
      <c r="C3212" s="52">
        <v>3.0955863210485504</v>
      </c>
      <c r="D3212" s="53">
        <v>3.55</v>
      </c>
      <c r="E3212" s="53">
        <v>0.36</v>
      </c>
      <c r="F3212" s="53">
        <v>0.5</v>
      </c>
      <c r="G3212" s="54">
        <v>42744</v>
      </c>
    </row>
    <row r="3213" spans="1:7" x14ac:dyDescent="0.2">
      <c r="A3213" s="54">
        <v>43503</v>
      </c>
      <c r="B3213" s="53">
        <v>33889</v>
      </c>
      <c r="C3213" s="52">
        <v>3.2864341387123126</v>
      </c>
      <c r="D3213" s="53">
        <v>3.93</v>
      </c>
      <c r="E3213" s="53">
        <v>0.5</v>
      </c>
      <c r="F3213" s="53">
        <v>0.64</v>
      </c>
      <c r="G3213" s="54">
        <v>42792</v>
      </c>
    </row>
    <row r="3214" spans="1:7" x14ac:dyDescent="0.2">
      <c r="A3214" s="54">
        <v>43504</v>
      </c>
      <c r="B3214" s="53">
        <v>28445</v>
      </c>
      <c r="D3214" s="53">
        <v>3.35</v>
      </c>
      <c r="E3214" s="53"/>
      <c r="F3214" s="53">
        <v>0.32</v>
      </c>
      <c r="G3214" s="54"/>
    </row>
    <row r="3215" spans="1:7" x14ac:dyDescent="0.2">
      <c r="A3215" s="54">
        <v>43504</v>
      </c>
      <c r="B3215" s="53">
        <v>10453</v>
      </c>
      <c r="C3215" s="52">
        <v>3.1469420887073056</v>
      </c>
      <c r="D3215" s="53">
        <v>3.77</v>
      </c>
      <c r="E3215" s="53">
        <v>0.69</v>
      </c>
      <c r="F3215" s="53">
        <v>0.85</v>
      </c>
      <c r="G3215" s="54"/>
    </row>
    <row r="3216" spans="1:7" x14ac:dyDescent="0.2">
      <c r="A3216" s="54">
        <v>43504</v>
      </c>
      <c r="B3216" s="53">
        <v>7732795</v>
      </c>
      <c r="D3216" s="53">
        <v>3.71</v>
      </c>
      <c r="E3216" s="53"/>
      <c r="F3216" s="53">
        <v>0.34</v>
      </c>
      <c r="G3216" s="54"/>
    </row>
    <row r="3217" spans="1:7" x14ac:dyDescent="0.2">
      <c r="A3217" s="54">
        <v>43504</v>
      </c>
      <c r="B3217" s="53">
        <v>5827179</v>
      </c>
      <c r="C3217" s="52">
        <v>2.7367058311315646</v>
      </c>
      <c r="D3217" s="53">
        <v>3.23</v>
      </c>
      <c r="E3217" s="53">
        <v>0.33999999999999997</v>
      </c>
      <c r="F3217" s="53">
        <v>0.48</v>
      </c>
      <c r="G3217" s="54"/>
    </row>
    <row r="3218" spans="1:7" x14ac:dyDescent="0.2">
      <c r="A3218" s="54">
        <v>43504</v>
      </c>
      <c r="B3218" s="53">
        <v>496548</v>
      </c>
      <c r="D3218" s="53">
        <v>3.3</v>
      </c>
      <c r="E3218" s="53"/>
      <c r="F3218" s="53">
        <v>0.33</v>
      </c>
      <c r="G3218" s="54"/>
    </row>
    <row r="3219" spans="1:7" x14ac:dyDescent="0.2">
      <c r="A3219" s="54">
        <v>43504</v>
      </c>
      <c r="B3219" s="53">
        <v>7125920</v>
      </c>
      <c r="C3219" s="52">
        <v>3.1251559054382674</v>
      </c>
      <c r="D3219" s="53">
        <v>3.7</v>
      </c>
      <c r="E3219" s="53">
        <v>0.45999999999999996</v>
      </c>
      <c r="F3219" s="53">
        <v>0.6</v>
      </c>
      <c r="G3219" s="54">
        <v>42724</v>
      </c>
    </row>
    <row r="3220" spans="1:7" x14ac:dyDescent="0.2">
      <c r="A3220" s="54">
        <v>43504</v>
      </c>
      <c r="B3220" s="53">
        <v>56988</v>
      </c>
      <c r="C3220" s="52">
        <v>3.5213725322502278</v>
      </c>
      <c r="D3220" s="53">
        <v>3.78</v>
      </c>
      <c r="E3220" s="53">
        <v>0.79999999999999993</v>
      </c>
      <c r="F3220" s="53">
        <v>0.95</v>
      </c>
      <c r="G3220" s="54">
        <v>42779</v>
      </c>
    </row>
    <row r="3221" spans="1:7" x14ac:dyDescent="0.2">
      <c r="A3221" s="54">
        <v>43504</v>
      </c>
      <c r="B3221" s="53">
        <v>393740</v>
      </c>
      <c r="C3221" s="52">
        <v>3.154322879624377</v>
      </c>
      <c r="D3221" s="53">
        <v>3.78</v>
      </c>
      <c r="E3221" s="53">
        <v>0.51999999999999991</v>
      </c>
      <c r="F3221" s="53">
        <v>0.69</v>
      </c>
      <c r="G3221" s="54"/>
    </row>
    <row r="3222" spans="1:7" x14ac:dyDescent="0.2">
      <c r="A3222" s="54">
        <v>43504</v>
      </c>
      <c r="B3222" s="53">
        <v>4300263</v>
      </c>
      <c r="D3222" s="53">
        <v>3.88</v>
      </c>
      <c r="E3222" s="53"/>
      <c r="F3222" s="53">
        <v>0.35</v>
      </c>
      <c r="G3222" s="54"/>
    </row>
    <row r="3223" spans="1:7" x14ac:dyDescent="0.2">
      <c r="A3223" s="54">
        <v>43504</v>
      </c>
      <c r="B3223" s="53">
        <v>4801178</v>
      </c>
      <c r="C3223" s="52">
        <v>2.7609817907291498</v>
      </c>
      <c r="D3223" s="53">
        <v>3.54</v>
      </c>
      <c r="E3223" s="53">
        <v>0.48</v>
      </c>
      <c r="F3223" s="53">
        <v>0.64</v>
      </c>
      <c r="G3223" s="54"/>
    </row>
    <row r="3224" spans="1:7" x14ac:dyDescent="0.2">
      <c r="A3224" s="54">
        <v>43505</v>
      </c>
      <c r="B3224" s="53">
        <v>5942075</v>
      </c>
      <c r="C3224" s="52">
        <v>2.5983939940843661</v>
      </c>
      <c r="D3224" s="53">
        <v>3.4</v>
      </c>
      <c r="E3224" s="53">
        <v>0.31999999999999995</v>
      </c>
      <c r="F3224" s="53">
        <v>0.46</v>
      </c>
      <c r="G3224" s="54"/>
    </row>
    <row r="3225" spans="1:7" x14ac:dyDescent="0.2">
      <c r="A3225" s="54">
        <v>43505</v>
      </c>
      <c r="B3225" s="53">
        <v>2600985</v>
      </c>
      <c r="D3225" s="53">
        <v>3.79</v>
      </c>
      <c r="E3225" s="53"/>
      <c r="F3225" s="53">
        <v>0.35</v>
      </c>
      <c r="G3225" s="54"/>
    </row>
    <row r="3226" spans="1:7" x14ac:dyDescent="0.2">
      <c r="A3226" s="54">
        <v>43505</v>
      </c>
      <c r="B3226" s="53">
        <v>2714547</v>
      </c>
      <c r="C3226" s="52">
        <v>2.7938364717625572</v>
      </c>
      <c r="D3226" s="53">
        <v>3.41</v>
      </c>
      <c r="E3226" s="53">
        <v>0.7</v>
      </c>
      <c r="F3226" s="53">
        <v>0.9</v>
      </c>
      <c r="G3226" s="54"/>
    </row>
    <row r="3227" spans="1:7" x14ac:dyDescent="0.2">
      <c r="A3227" s="54">
        <v>43505</v>
      </c>
      <c r="B3227" s="53">
        <v>8028535</v>
      </c>
      <c r="D3227" s="53">
        <v>3.6</v>
      </c>
      <c r="E3227" s="53"/>
      <c r="F3227" s="53">
        <v>0.33</v>
      </c>
      <c r="G3227" s="54"/>
    </row>
    <row r="3228" spans="1:7" x14ac:dyDescent="0.2">
      <c r="A3228" s="54">
        <v>43505</v>
      </c>
      <c r="B3228" s="53">
        <v>2309638</v>
      </c>
      <c r="C3228" s="52">
        <v>3.2541349083097466</v>
      </c>
      <c r="D3228" s="53">
        <v>3.8</v>
      </c>
      <c r="E3228" s="53">
        <v>0.73999999999999988</v>
      </c>
      <c r="F3228" s="53">
        <v>0.93</v>
      </c>
      <c r="G3228" s="54"/>
    </row>
    <row r="3229" spans="1:7" x14ac:dyDescent="0.2">
      <c r="A3229" s="54">
        <v>43505</v>
      </c>
      <c r="B3229" s="53">
        <v>6662643</v>
      </c>
      <c r="D3229" s="53">
        <v>3.1</v>
      </c>
      <c r="E3229" s="53"/>
      <c r="F3229" s="53">
        <v>0.35</v>
      </c>
      <c r="G3229" s="54"/>
    </row>
    <row r="3230" spans="1:7" x14ac:dyDescent="0.2">
      <c r="A3230" s="54">
        <v>43505</v>
      </c>
      <c r="B3230" s="53">
        <v>85567</v>
      </c>
      <c r="D3230" s="53">
        <v>3.22</v>
      </c>
      <c r="E3230" s="53"/>
      <c r="F3230" s="53">
        <v>0.33</v>
      </c>
      <c r="G3230" s="54"/>
    </row>
    <row r="3231" spans="1:7" x14ac:dyDescent="0.2">
      <c r="A3231" s="54">
        <v>43505</v>
      </c>
      <c r="B3231" s="53">
        <v>309581</v>
      </c>
      <c r="C3231" s="52">
        <v>3.3513441190003337</v>
      </c>
      <c r="D3231" s="53">
        <v>3.94</v>
      </c>
      <c r="E3231" s="53">
        <v>0.48</v>
      </c>
      <c r="F3231" s="53">
        <v>0.63</v>
      </c>
      <c r="G3231" s="54">
        <v>43096</v>
      </c>
    </row>
    <row r="3232" spans="1:7" x14ac:dyDescent="0.2">
      <c r="A3232" s="54">
        <v>43505</v>
      </c>
      <c r="B3232" s="53">
        <v>1117</v>
      </c>
      <c r="C3232" s="52">
        <v>4.064164140093439</v>
      </c>
      <c r="D3232" s="53">
        <v>4.2</v>
      </c>
      <c r="E3232" s="53">
        <v>0.82</v>
      </c>
      <c r="F3232" s="53">
        <v>0.96</v>
      </c>
      <c r="G3232" s="54">
        <v>42791</v>
      </c>
    </row>
    <row r="3233" spans="1:7" x14ac:dyDescent="0.2">
      <c r="A3233" s="54">
        <v>43506</v>
      </c>
      <c r="B3233" s="53">
        <v>6296741</v>
      </c>
      <c r="D3233" s="53">
        <v>3.64</v>
      </c>
      <c r="E3233" s="53"/>
      <c r="F3233" s="53">
        <v>0.35</v>
      </c>
      <c r="G3233" s="54"/>
    </row>
    <row r="3234" spans="1:7" x14ac:dyDescent="0.2">
      <c r="A3234" s="54">
        <v>43506</v>
      </c>
      <c r="B3234" s="53">
        <v>792</v>
      </c>
      <c r="C3234" s="52">
        <v>3.2723273890815485</v>
      </c>
      <c r="D3234" s="53">
        <v>3.82</v>
      </c>
      <c r="E3234" s="53">
        <v>0.64999999999999991</v>
      </c>
      <c r="F3234" s="53">
        <v>0.8</v>
      </c>
      <c r="G3234" s="54"/>
    </row>
    <row r="3235" spans="1:7" x14ac:dyDescent="0.2">
      <c r="A3235" s="54">
        <v>43506</v>
      </c>
      <c r="B3235" s="53">
        <v>9747418</v>
      </c>
      <c r="D3235" s="53">
        <v>3.82</v>
      </c>
      <c r="E3235" s="53"/>
      <c r="F3235" s="53">
        <v>0.35</v>
      </c>
      <c r="G3235" s="54"/>
    </row>
    <row r="3236" spans="1:7" x14ac:dyDescent="0.2">
      <c r="A3236" s="54">
        <v>43506</v>
      </c>
      <c r="B3236" s="53">
        <v>3054836</v>
      </c>
      <c r="C3236" s="52">
        <v>3.8463291263951325</v>
      </c>
      <c r="D3236" s="53">
        <v>3.85</v>
      </c>
      <c r="E3236" s="53">
        <v>0.39</v>
      </c>
      <c r="F3236" s="53">
        <v>0.53</v>
      </c>
      <c r="G3236" s="54">
        <v>43285</v>
      </c>
    </row>
    <row r="3237" spans="1:7" x14ac:dyDescent="0.2">
      <c r="A3237" s="54">
        <v>43506</v>
      </c>
      <c r="B3237" s="53">
        <v>3766041</v>
      </c>
      <c r="C3237" s="52">
        <v>3.2944173256045488</v>
      </c>
      <c r="D3237" s="53">
        <v>3.82</v>
      </c>
      <c r="E3237" s="53">
        <v>0.49999999999999989</v>
      </c>
      <c r="F3237" s="53">
        <v>0.65</v>
      </c>
      <c r="G3237" s="54">
        <v>42865</v>
      </c>
    </row>
    <row r="3238" spans="1:7" x14ac:dyDescent="0.2">
      <c r="A3238" s="54">
        <v>43506</v>
      </c>
      <c r="B3238" s="53">
        <v>869662</v>
      </c>
      <c r="C3238" s="52">
        <v>3.2230589177994822</v>
      </c>
      <c r="D3238" s="53">
        <v>3.33</v>
      </c>
      <c r="E3238" s="53">
        <v>0.77999999999999992</v>
      </c>
      <c r="F3238" s="53">
        <v>0.93</v>
      </c>
      <c r="G3238" s="54">
        <v>42728</v>
      </c>
    </row>
    <row r="3239" spans="1:7" x14ac:dyDescent="0.2">
      <c r="A3239" s="54">
        <v>43507</v>
      </c>
      <c r="B3239" s="53">
        <v>9675839</v>
      </c>
      <c r="D3239" s="53">
        <v>3.93</v>
      </c>
      <c r="E3239" s="53"/>
      <c r="F3239" s="53">
        <v>0.35</v>
      </c>
      <c r="G3239" s="54"/>
    </row>
    <row r="3240" spans="1:7" x14ac:dyDescent="0.2">
      <c r="A3240" s="54">
        <v>43507</v>
      </c>
      <c r="B3240" s="53">
        <v>223975</v>
      </c>
      <c r="C3240" s="52">
        <v>3.3189056036856326</v>
      </c>
      <c r="D3240" s="53">
        <v>3.77</v>
      </c>
      <c r="E3240" s="53">
        <v>0.79999999999999993</v>
      </c>
      <c r="F3240" s="53">
        <v>0.88</v>
      </c>
      <c r="G3240" s="54">
        <v>42936</v>
      </c>
    </row>
    <row r="3241" spans="1:7" x14ac:dyDescent="0.2">
      <c r="A3241" s="54">
        <v>43507</v>
      </c>
      <c r="B3241" s="53">
        <v>457238</v>
      </c>
      <c r="C3241" s="52">
        <v>2.9816935938990818</v>
      </c>
      <c r="D3241" s="53">
        <v>3.79</v>
      </c>
      <c r="E3241" s="53">
        <v>0.65999999999999992</v>
      </c>
      <c r="F3241" s="53">
        <v>0.78</v>
      </c>
      <c r="G3241" s="54">
        <v>42737</v>
      </c>
    </row>
    <row r="3242" spans="1:7" x14ac:dyDescent="0.2">
      <c r="A3242" s="54">
        <v>43509</v>
      </c>
      <c r="B3242" s="53">
        <v>2665585</v>
      </c>
      <c r="C3242" s="52">
        <v>2.783778233321399</v>
      </c>
      <c r="D3242" s="53">
        <v>3.42</v>
      </c>
      <c r="E3242" s="53">
        <v>0.52999999999999992</v>
      </c>
      <c r="F3242" s="53">
        <v>0.66</v>
      </c>
      <c r="G3242" s="54"/>
    </row>
    <row r="3243" spans="1:7" x14ac:dyDescent="0.2">
      <c r="A3243" s="54">
        <v>43509</v>
      </c>
      <c r="B3243" s="53">
        <v>8279697</v>
      </c>
      <c r="D3243" s="53">
        <v>3.13</v>
      </c>
      <c r="E3243" s="53"/>
      <c r="F3243" s="53">
        <v>0.35</v>
      </c>
      <c r="G3243" s="54"/>
    </row>
    <row r="3244" spans="1:7" x14ac:dyDescent="0.2">
      <c r="A3244" s="54">
        <v>43509</v>
      </c>
      <c r="B3244" s="53">
        <v>6252476</v>
      </c>
      <c r="C3244" s="52">
        <v>3.7227089454851501</v>
      </c>
      <c r="D3244" s="53">
        <v>4.0199999999999996</v>
      </c>
      <c r="E3244" s="53">
        <v>0.39999999999999997</v>
      </c>
      <c r="F3244" s="53">
        <v>0.55000000000000004</v>
      </c>
      <c r="G3244" s="54">
        <v>43233</v>
      </c>
    </row>
    <row r="3245" spans="1:7" x14ac:dyDescent="0.2">
      <c r="A3245" s="54">
        <v>43510</v>
      </c>
      <c r="B3245" s="53">
        <v>17256</v>
      </c>
      <c r="C3245" s="52">
        <v>3.3935525772092108</v>
      </c>
      <c r="D3245" s="53">
        <v>3.82</v>
      </c>
      <c r="E3245" s="53">
        <v>0.7599999999999999</v>
      </c>
      <c r="F3245" s="53">
        <v>0.91</v>
      </c>
      <c r="G3245" s="54">
        <v>42826</v>
      </c>
    </row>
    <row r="3246" spans="1:7" x14ac:dyDescent="0.2">
      <c r="A3246" s="54">
        <v>43510</v>
      </c>
      <c r="B3246" s="53">
        <v>9924347</v>
      </c>
      <c r="D3246" s="53">
        <v>3.78</v>
      </c>
      <c r="E3246" s="53"/>
      <c r="F3246" s="53">
        <v>0.33</v>
      </c>
      <c r="G3246" s="54"/>
    </row>
    <row r="3247" spans="1:7" x14ac:dyDescent="0.2">
      <c r="A3247" s="54">
        <v>43511</v>
      </c>
      <c r="B3247" s="53">
        <v>90</v>
      </c>
      <c r="C3247" s="52">
        <v>3.5133681829877141</v>
      </c>
      <c r="D3247" s="53">
        <v>3.85</v>
      </c>
      <c r="E3247" s="53">
        <v>0.7599999999999999</v>
      </c>
      <c r="F3247" s="53">
        <v>0.9</v>
      </c>
      <c r="G3247" s="54">
        <v>42906</v>
      </c>
    </row>
    <row r="3248" spans="1:7" x14ac:dyDescent="0.2">
      <c r="A3248" s="54">
        <v>43511</v>
      </c>
      <c r="B3248" s="53">
        <v>636623</v>
      </c>
      <c r="C3248" s="52">
        <v>3.7143924426927257</v>
      </c>
      <c r="D3248" s="53">
        <v>3.9</v>
      </c>
      <c r="E3248" s="53">
        <v>0.80999999999999994</v>
      </c>
      <c r="F3248" s="53">
        <v>0.95</v>
      </c>
      <c r="G3248" s="54">
        <v>42990</v>
      </c>
    </row>
    <row r="3249" spans="1:7" x14ac:dyDescent="0.2">
      <c r="A3249" s="54">
        <v>43512</v>
      </c>
      <c r="B3249" s="53">
        <v>25678</v>
      </c>
      <c r="C3249" s="52">
        <v>3.2121240850442816</v>
      </c>
      <c r="D3249" s="53">
        <v>3.85</v>
      </c>
      <c r="E3249" s="53">
        <v>0.52999999999999992</v>
      </c>
      <c r="F3249" s="53">
        <v>0.68</v>
      </c>
      <c r="G3249" s="54">
        <v>42868</v>
      </c>
    </row>
    <row r="3250" spans="1:7" x14ac:dyDescent="0.2">
      <c r="A3250" s="54">
        <v>43512</v>
      </c>
      <c r="B3250" s="53">
        <v>5115</v>
      </c>
      <c r="C3250" s="52">
        <v>2.8696875183056378</v>
      </c>
      <c r="D3250" s="53">
        <v>3.79</v>
      </c>
      <c r="E3250" s="53">
        <v>0.48999999999999988</v>
      </c>
      <c r="F3250" s="53">
        <v>0.62</v>
      </c>
      <c r="G3250" s="54"/>
    </row>
    <row r="3251" spans="1:7" x14ac:dyDescent="0.2">
      <c r="A3251" s="54">
        <v>43512</v>
      </c>
      <c r="B3251" s="53">
        <v>8500</v>
      </c>
      <c r="C3251" s="52">
        <v>3.4088081602951186</v>
      </c>
      <c r="D3251" s="53">
        <v>3.73</v>
      </c>
      <c r="E3251" s="53">
        <v>0.67999999999999994</v>
      </c>
      <c r="F3251" s="53">
        <v>0.81</v>
      </c>
      <c r="G3251" s="54">
        <v>42829</v>
      </c>
    </row>
    <row r="3252" spans="1:7" x14ac:dyDescent="0.2">
      <c r="A3252" s="54">
        <v>43513</v>
      </c>
      <c r="B3252" s="53">
        <v>11402</v>
      </c>
      <c r="D3252" s="53">
        <v>3.67</v>
      </c>
      <c r="E3252" s="53"/>
      <c r="F3252" s="53">
        <v>0.36</v>
      </c>
      <c r="G3252" s="54"/>
    </row>
    <row r="3253" spans="1:7" x14ac:dyDescent="0.2">
      <c r="A3253" s="54">
        <v>43513</v>
      </c>
      <c r="B3253" s="53">
        <v>7701</v>
      </c>
      <c r="C3253" s="52">
        <v>3.0645586770818309</v>
      </c>
      <c r="D3253" s="53">
        <v>3.55</v>
      </c>
      <c r="E3253" s="53">
        <v>0.61999999999999988</v>
      </c>
      <c r="F3253" s="53">
        <v>0.81</v>
      </c>
      <c r="G3253" s="54"/>
    </row>
    <row r="3254" spans="1:7" x14ac:dyDescent="0.2">
      <c r="A3254" s="54">
        <v>43513</v>
      </c>
      <c r="B3254" s="53">
        <v>2027</v>
      </c>
      <c r="D3254" s="62">
        <v>2.7</v>
      </c>
      <c r="E3254" s="53"/>
      <c r="F3254" s="53">
        <v>0.4</v>
      </c>
      <c r="G3254" s="54"/>
    </row>
    <row r="3255" spans="1:7" x14ac:dyDescent="0.2">
      <c r="A3255" s="54">
        <v>43513</v>
      </c>
      <c r="B3255" s="53">
        <v>1716</v>
      </c>
      <c r="C3255" s="52">
        <v>2.8095859843399058</v>
      </c>
      <c r="D3255" s="53">
        <v>3.05</v>
      </c>
      <c r="E3255" s="53">
        <v>0.6399999999999999</v>
      </c>
      <c r="F3255" s="53">
        <v>0.78</v>
      </c>
      <c r="G3255" s="54"/>
    </row>
    <row r="3256" spans="1:7" x14ac:dyDescent="0.2">
      <c r="A3256" s="54">
        <v>43513</v>
      </c>
      <c r="B3256" s="53">
        <v>1222354</v>
      </c>
      <c r="D3256" s="53">
        <v>3.7</v>
      </c>
      <c r="E3256" s="53"/>
      <c r="F3256" s="53">
        <v>0.35</v>
      </c>
      <c r="G3256" s="54"/>
    </row>
    <row r="3257" spans="1:7" x14ac:dyDescent="0.2">
      <c r="A3257" s="54">
        <v>43513</v>
      </c>
      <c r="B3257" s="53">
        <v>8569804</v>
      </c>
      <c r="C3257" s="52">
        <v>3.6314263170273486</v>
      </c>
      <c r="D3257" s="53">
        <v>3.92</v>
      </c>
      <c r="E3257" s="53">
        <v>0.45999999999999996</v>
      </c>
      <c r="F3257" s="53">
        <v>0.6</v>
      </c>
      <c r="G3257" s="54">
        <v>43080</v>
      </c>
    </row>
    <row r="3258" spans="1:7" x14ac:dyDescent="0.2">
      <c r="A3258" s="54">
        <v>43513</v>
      </c>
      <c r="B3258" s="53">
        <v>2634</v>
      </c>
      <c r="C3258" s="52">
        <v>3.4529115827264691</v>
      </c>
      <c r="D3258" s="53">
        <v>3.93</v>
      </c>
      <c r="E3258" s="53">
        <v>0.77999999999999992</v>
      </c>
      <c r="F3258" s="53">
        <v>0.93</v>
      </c>
      <c r="G3258" s="54">
        <v>42819</v>
      </c>
    </row>
    <row r="3259" spans="1:7" x14ac:dyDescent="0.2">
      <c r="A3259" s="54">
        <v>43513</v>
      </c>
      <c r="B3259" s="53">
        <v>9637998</v>
      </c>
      <c r="D3259" s="53">
        <v>3.55</v>
      </c>
      <c r="E3259" s="53"/>
      <c r="F3259" s="53">
        <v>0.34</v>
      </c>
      <c r="G3259" s="54"/>
    </row>
    <row r="3260" spans="1:7" x14ac:dyDescent="0.2">
      <c r="A3260" s="54">
        <v>43514</v>
      </c>
      <c r="B3260" s="53">
        <v>17832</v>
      </c>
      <c r="C3260" s="52">
        <v>3.7095062743639704</v>
      </c>
      <c r="D3260" s="53">
        <v>3.82</v>
      </c>
      <c r="E3260" s="53">
        <v>0.67999999999999994</v>
      </c>
      <c r="F3260" s="53">
        <v>0.83</v>
      </c>
      <c r="G3260" s="54">
        <v>42781</v>
      </c>
    </row>
    <row r="3261" spans="1:7" x14ac:dyDescent="0.2">
      <c r="A3261" s="54">
        <v>43514</v>
      </c>
      <c r="B3261" s="53">
        <v>9489</v>
      </c>
      <c r="C3261" s="52">
        <v>3.9198070149355746</v>
      </c>
      <c r="D3261" s="53">
        <v>4.6500000000000004</v>
      </c>
      <c r="E3261" s="53">
        <v>0.79999999999999993</v>
      </c>
      <c r="F3261" s="53">
        <v>0.96</v>
      </c>
      <c r="G3261" s="54">
        <v>43054</v>
      </c>
    </row>
    <row r="3262" spans="1:7" x14ac:dyDescent="0.2">
      <c r="A3262" s="54">
        <v>43514</v>
      </c>
      <c r="B3262" s="53">
        <v>8281160</v>
      </c>
      <c r="D3262" s="53">
        <v>3.88</v>
      </c>
      <c r="E3262" s="53"/>
      <c r="F3262" s="53">
        <v>0.33</v>
      </c>
      <c r="G3262" s="54"/>
    </row>
    <row r="3263" spans="1:7" x14ac:dyDescent="0.2">
      <c r="A3263" s="54">
        <v>43515</v>
      </c>
      <c r="B3263" s="53">
        <v>159380</v>
      </c>
      <c r="C3263" s="52">
        <v>3.5937680509563967</v>
      </c>
      <c r="D3263" s="53">
        <v>3.77</v>
      </c>
      <c r="E3263" s="53">
        <v>0.64999999999999991</v>
      </c>
      <c r="F3263" s="53">
        <v>0.79</v>
      </c>
      <c r="G3263" s="54"/>
    </row>
    <row r="3264" spans="1:7" x14ac:dyDescent="0.2">
      <c r="A3264" s="54">
        <v>43515</v>
      </c>
      <c r="B3264" s="53">
        <v>3825</v>
      </c>
      <c r="C3264" s="52">
        <v>3.4764073245773548</v>
      </c>
      <c r="D3264" s="53">
        <v>3.61</v>
      </c>
      <c r="E3264" s="53">
        <v>0.80999999999999994</v>
      </c>
      <c r="F3264" s="53">
        <v>0.93</v>
      </c>
      <c r="G3264" s="54">
        <v>42759</v>
      </c>
    </row>
    <row r="3265" spans="1:7" x14ac:dyDescent="0.2">
      <c r="A3265" s="54">
        <v>43515</v>
      </c>
      <c r="B3265" s="53">
        <v>521689</v>
      </c>
      <c r="C3265" s="52">
        <v>2.9881834543754935</v>
      </c>
      <c r="D3265" s="53">
        <v>3.77</v>
      </c>
      <c r="E3265" s="53">
        <v>0.5</v>
      </c>
      <c r="F3265" s="53">
        <v>0.6</v>
      </c>
      <c r="G3265" s="54">
        <v>42691</v>
      </c>
    </row>
    <row r="3266" spans="1:7" x14ac:dyDescent="0.2">
      <c r="A3266" s="54">
        <v>43516</v>
      </c>
      <c r="B3266" s="53">
        <v>3408861</v>
      </c>
      <c r="C3266" s="52">
        <v>3.1383036933994064</v>
      </c>
      <c r="D3266" s="53">
        <v>4.05</v>
      </c>
      <c r="E3266" s="53">
        <v>0.7</v>
      </c>
      <c r="F3266" s="53">
        <v>0.83</v>
      </c>
      <c r="G3266" s="54">
        <v>42913</v>
      </c>
    </row>
    <row r="3267" spans="1:7" x14ac:dyDescent="0.2">
      <c r="A3267" s="54">
        <v>43516</v>
      </c>
      <c r="B3267" s="53">
        <v>9678909</v>
      </c>
      <c r="D3267" s="53">
        <v>3.69</v>
      </c>
      <c r="E3267" s="53"/>
      <c r="F3267" s="53">
        <v>0.35</v>
      </c>
      <c r="G3267" s="54"/>
    </row>
    <row r="3268" spans="1:7" x14ac:dyDescent="0.2">
      <c r="A3268" s="54">
        <v>43516</v>
      </c>
      <c r="B3268" s="53">
        <v>7491280</v>
      </c>
      <c r="C3268" s="52">
        <v>2.710003335749013</v>
      </c>
      <c r="D3268" s="53">
        <v>3.55</v>
      </c>
      <c r="E3268" s="53">
        <v>0.38</v>
      </c>
      <c r="F3268" s="53">
        <v>0.53</v>
      </c>
      <c r="G3268" s="54">
        <v>42706</v>
      </c>
    </row>
    <row r="3269" spans="1:7" x14ac:dyDescent="0.2">
      <c r="A3269" s="54">
        <v>43516</v>
      </c>
      <c r="B3269" s="53">
        <v>5769267</v>
      </c>
      <c r="D3269" s="53">
        <v>3.54</v>
      </c>
      <c r="E3269" s="53"/>
      <c r="F3269" s="53">
        <v>0.35</v>
      </c>
      <c r="G3269" s="54"/>
    </row>
    <row r="3270" spans="1:7" x14ac:dyDescent="0.2">
      <c r="A3270" s="54">
        <v>43516</v>
      </c>
      <c r="B3270" s="53">
        <v>3257756</v>
      </c>
      <c r="C3270" s="52">
        <v>3.7604085591265521</v>
      </c>
      <c r="D3270" s="53">
        <v>3.85</v>
      </c>
      <c r="E3270" s="53">
        <v>0.78999999999999992</v>
      </c>
      <c r="F3270" s="53">
        <v>0.92</v>
      </c>
      <c r="G3270" s="54">
        <v>42743</v>
      </c>
    </row>
    <row r="3271" spans="1:7" x14ac:dyDescent="0.2">
      <c r="A3271" s="54">
        <v>43516</v>
      </c>
      <c r="B3271" s="53">
        <v>8607464</v>
      </c>
      <c r="D3271" s="53">
        <v>3.8</v>
      </c>
      <c r="E3271" s="53"/>
      <c r="F3271" s="53">
        <v>0.4</v>
      </c>
      <c r="G3271" s="54"/>
    </row>
    <row r="3272" spans="1:7" x14ac:dyDescent="0.2">
      <c r="A3272" s="54">
        <v>43516</v>
      </c>
      <c r="B3272" s="53">
        <v>418923</v>
      </c>
      <c r="C3272" s="52">
        <v>2.8176148969647974</v>
      </c>
      <c r="D3272" s="53">
        <v>2.92</v>
      </c>
      <c r="E3272" s="53">
        <v>0.61999999999999988</v>
      </c>
      <c r="F3272" s="53">
        <v>0.77</v>
      </c>
      <c r="G3272" s="54"/>
    </row>
    <row r="3273" spans="1:7" x14ac:dyDescent="0.2">
      <c r="A3273" s="54">
        <v>43516</v>
      </c>
      <c r="B3273" s="53">
        <v>6743611</v>
      </c>
      <c r="D3273" s="53">
        <v>3.83</v>
      </c>
      <c r="E3273" s="53"/>
      <c r="F3273" s="53">
        <v>0.35</v>
      </c>
      <c r="G3273" s="54"/>
    </row>
    <row r="3274" spans="1:7" x14ac:dyDescent="0.2">
      <c r="A3274" s="54">
        <v>43516</v>
      </c>
      <c r="B3274" s="53">
        <v>2812380</v>
      </c>
      <c r="C3274" s="52">
        <v>2.8248856681664272</v>
      </c>
      <c r="D3274" s="53">
        <v>3.28</v>
      </c>
      <c r="E3274" s="53">
        <v>0.51</v>
      </c>
      <c r="F3274" s="53">
        <v>0.66</v>
      </c>
      <c r="G3274" s="54"/>
    </row>
    <row r="3275" spans="1:7" x14ac:dyDescent="0.2">
      <c r="A3275" s="54">
        <v>43517</v>
      </c>
      <c r="B3275" s="53">
        <v>3137</v>
      </c>
      <c r="C3275" s="52">
        <v>3.197269616231007</v>
      </c>
      <c r="D3275" s="53">
        <v>3.76</v>
      </c>
      <c r="E3275" s="53">
        <v>0.55999999999999994</v>
      </c>
      <c r="F3275" s="53">
        <v>0.7</v>
      </c>
      <c r="G3275" s="54"/>
    </row>
    <row r="3276" spans="1:7" x14ac:dyDescent="0.2">
      <c r="A3276" s="54">
        <v>43518</v>
      </c>
      <c r="B3276" s="53">
        <v>5993727</v>
      </c>
      <c r="D3276" s="53">
        <v>3.4</v>
      </c>
      <c r="E3276" s="53"/>
      <c r="F3276" s="53">
        <v>0.35</v>
      </c>
      <c r="G3276" s="54"/>
    </row>
    <row r="3277" spans="1:7" x14ac:dyDescent="0.2">
      <c r="A3277" s="54">
        <v>43518</v>
      </c>
      <c r="B3277" s="53">
        <v>4038726</v>
      </c>
      <c r="D3277" s="53">
        <v>3.82</v>
      </c>
      <c r="E3277" s="53"/>
      <c r="F3277" s="53">
        <v>0.35</v>
      </c>
      <c r="G3277" s="54"/>
    </row>
    <row r="3278" spans="1:7" x14ac:dyDescent="0.2">
      <c r="A3278" s="54">
        <v>43518</v>
      </c>
      <c r="B3278" s="53">
        <v>5830497</v>
      </c>
      <c r="C3278" s="52">
        <v>3.7364164163226814</v>
      </c>
      <c r="D3278" s="53">
        <v>4.33</v>
      </c>
      <c r="E3278" s="53">
        <v>0.35</v>
      </c>
      <c r="F3278" s="53">
        <v>0.55000000000000004</v>
      </c>
      <c r="G3278" s="54">
        <v>43360</v>
      </c>
    </row>
    <row r="3279" spans="1:7" x14ac:dyDescent="0.2">
      <c r="A3279" s="54">
        <v>43518</v>
      </c>
      <c r="B3279" s="53">
        <v>8187380</v>
      </c>
      <c r="C3279" s="52">
        <v>3.2364409699469525</v>
      </c>
      <c r="D3279" s="53">
        <v>3.29</v>
      </c>
      <c r="E3279" s="53">
        <v>0.37</v>
      </c>
      <c r="F3279" s="53">
        <v>0.51</v>
      </c>
      <c r="G3279" s="54">
        <v>43137</v>
      </c>
    </row>
    <row r="3280" spans="1:7" x14ac:dyDescent="0.2">
      <c r="A3280" s="54">
        <v>43518</v>
      </c>
      <c r="B3280" s="53">
        <v>181458</v>
      </c>
      <c r="C3280" s="52">
        <v>2.8857625676791834</v>
      </c>
      <c r="D3280" s="53">
        <v>2.9</v>
      </c>
      <c r="E3280" s="53">
        <v>0.52999999999999992</v>
      </c>
      <c r="F3280" s="53">
        <v>0.64</v>
      </c>
      <c r="G3280" s="54"/>
    </row>
    <row r="3281" spans="1:7" x14ac:dyDescent="0.2">
      <c r="A3281" s="54">
        <v>43518</v>
      </c>
      <c r="B3281" s="53">
        <v>9753848</v>
      </c>
      <c r="D3281" s="53">
        <v>3.88</v>
      </c>
      <c r="E3281" s="53"/>
      <c r="F3281" s="53">
        <v>0.35</v>
      </c>
      <c r="G3281" s="54"/>
    </row>
    <row r="3282" spans="1:7" x14ac:dyDescent="0.2">
      <c r="A3282" s="54">
        <v>43518</v>
      </c>
      <c r="B3282" s="53">
        <v>7839794</v>
      </c>
      <c r="C3282" s="52">
        <v>3.7904616555917343</v>
      </c>
      <c r="D3282" s="53">
        <v>3.97</v>
      </c>
      <c r="E3282" s="53">
        <v>0.56999999999999995</v>
      </c>
      <c r="F3282" s="53">
        <v>0.7</v>
      </c>
      <c r="G3282" s="54">
        <v>43076</v>
      </c>
    </row>
    <row r="3283" spans="1:7" x14ac:dyDescent="0.2">
      <c r="A3283" s="54">
        <v>43518</v>
      </c>
      <c r="B3283" s="53">
        <v>11256</v>
      </c>
      <c r="C3283" s="52">
        <v>3.6013821238359709</v>
      </c>
      <c r="D3283" s="53">
        <v>4.05</v>
      </c>
      <c r="E3283" s="53">
        <v>0.72</v>
      </c>
      <c r="F3283" s="53">
        <v>0.89</v>
      </c>
      <c r="G3283" s="54"/>
    </row>
    <row r="3284" spans="1:7" x14ac:dyDescent="0.2">
      <c r="A3284" s="54">
        <v>43518</v>
      </c>
      <c r="B3284" s="53">
        <v>8502798</v>
      </c>
      <c r="C3284" s="52">
        <v>3.4087545732068696</v>
      </c>
      <c r="D3284" s="53">
        <v>3.78</v>
      </c>
      <c r="E3284" s="53">
        <v>0.41</v>
      </c>
      <c r="F3284" s="53">
        <v>0.56000000000000005</v>
      </c>
      <c r="G3284" s="54">
        <v>43072</v>
      </c>
    </row>
    <row r="3285" spans="1:7" x14ac:dyDescent="0.2">
      <c r="A3285" s="54">
        <v>43518</v>
      </c>
      <c r="B3285" s="53">
        <v>2689</v>
      </c>
      <c r="C3285" s="52">
        <v>3.6432151336183152</v>
      </c>
      <c r="D3285" s="53">
        <v>4.34</v>
      </c>
      <c r="E3285" s="53">
        <v>0.78999999999999992</v>
      </c>
      <c r="F3285" s="53">
        <v>0.9</v>
      </c>
      <c r="G3285" s="54">
        <v>42960</v>
      </c>
    </row>
    <row r="3286" spans="1:7" x14ac:dyDescent="0.2">
      <c r="A3286" s="54">
        <v>43518</v>
      </c>
      <c r="B3286" s="53">
        <v>19758</v>
      </c>
      <c r="C3286" s="52">
        <v>3.5766141590951741</v>
      </c>
      <c r="D3286" s="53">
        <v>4.1399999999999997</v>
      </c>
      <c r="E3286" s="53">
        <v>0.7599999999999999</v>
      </c>
      <c r="F3286" s="53">
        <v>0.91</v>
      </c>
      <c r="G3286" s="54"/>
    </row>
    <row r="3287" spans="1:7" x14ac:dyDescent="0.2">
      <c r="A3287" s="54">
        <v>43520</v>
      </c>
      <c r="B3287" s="53">
        <v>33315</v>
      </c>
      <c r="C3287" s="52">
        <v>3.6566423141821014</v>
      </c>
      <c r="D3287" s="53">
        <v>4.0999999999999996</v>
      </c>
      <c r="E3287" s="53">
        <v>0.71</v>
      </c>
      <c r="F3287" s="53">
        <v>0.86</v>
      </c>
      <c r="G3287" s="54"/>
    </row>
    <row r="3288" spans="1:7" x14ac:dyDescent="0.2">
      <c r="A3288" s="54">
        <v>43520</v>
      </c>
      <c r="B3288" s="53">
        <v>16935</v>
      </c>
      <c r="C3288" s="52">
        <v>3.4281523026641287</v>
      </c>
      <c r="D3288" s="53">
        <v>3.8</v>
      </c>
      <c r="E3288" s="53">
        <v>0.77999999999999992</v>
      </c>
      <c r="F3288" s="53">
        <v>0.93</v>
      </c>
      <c r="G3288" s="54">
        <v>42731</v>
      </c>
    </row>
    <row r="3289" spans="1:7" x14ac:dyDescent="0.2">
      <c r="A3289" s="54">
        <v>43520</v>
      </c>
      <c r="B3289" s="53">
        <v>9252167</v>
      </c>
      <c r="D3289" s="53">
        <v>3.83</v>
      </c>
      <c r="E3289" s="53"/>
      <c r="F3289" s="53">
        <v>0.35</v>
      </c>
      <c r="G3289" s="54"/>
    </row>
    <row r="3290" spans="1:7" x14ac:dyDescent="0.2">
      <c r="A3290" s="54">
        <v>43520</v>
      </c>
      <c r="B3290" s="53">
        <v>17617</v>
      </c>
      <c r="C3290" s="52">
        <v>3.5965615394365549</v>
      </c>
      <c r="D3290" s="53">
        <v>3.78</v>
      </c>
      <c r="E3290" s="53">
        <v>0.78999999999999992</v>
      </c>
      <c r="F3290" s="53">
        <v>0.9</v>
      </c>
      <c r="G3290" s="54">
        <v>42746</v>
      </c>
    </row>
    <row r="3291" spans="1:7" x14ac:dyDescent="0.2">
      <c r="A3291" s="54">
        <v>43520</v>
      </c>
      <c r="B3291" s="53">
        <v>28519</v>
      </c>
      <c r="C3291" s="52">
        <v>3.5217049071094557</v>
      </c>
      <c r="D3291" s="53">
        <v>4.3099999999999996</v>
      </c>
      <c r="E3291" s="53">
        <v>0.6</v>
      </c>
      <c r="F3291" s="53">
        <v>0.74</v>
      </c>
      <c r="G3291" s="54"/>
    </row>
    <row r="3292" spans="1:7" x14ac:dyDescent="0.2">
      <c r="A3292" s="54">
        <v>43520</v>
      </c>
      <c r="B3292" s="53">
        <v>5566739</v>
      </c>
      <c r="C3292" s="52">
        <v>3.4331647295984498</v>
      </c>
      <c r="D3292" s="53">
        <v>3.65</v>
      </c>
      <c r="E3292" s="53">
        <v>0.69</v>
      </c>
      <c r="F3292" s="53">
        <v>0.82</v>
      </c>
      <c r="G3292" s="54"/>
    </row>
    <row r="3293" spans="1:7" x14ac:dyDescent="0.2">
      <c r="A3293" s="54">
        <v>43520</v>
      </c>
      <c r="B3293" s="53">
        <v>1030</v>
      </c>
      <c r="C3293" s="52">
        <v>3.3407503025226339</v>
      </c>
      <c r="D3293" s="53">
        <v>4.1500000000000004</v>
      </c>
      <c r="E3293" s="53">
        <v>0.76999999999999991</v>
      </c>
      <c r="F3293" s="53">
        <v>0.92</v>
      </c>
      <c r="G3293" s="54">
        <v>42729</v>
      </c>
    </row>
    <row r="3294" spans="1:7" x14ac:dyDescent="0.2">
      <c r="A3294" s="54">
        <v>43521</v>
      </c>
      <c r="B3294" s="53">
        <v>14030</v>
      </c>
      <c r="C3294" s="52">
        <v>2.7994526761397154</v>
      </c>
      <c r="D3294" s="53">
        <v>3.7</v>
      </c>
      <c r="E3294" s="53">
        <v>0.51999999999999991</v>
      </c>
      <c r="F3294" s="53">
        <v>0.66</v>
      </c>
      <c r="G3294" s="54"/>
    </row>
    <row r="3295" spans="1:7" x14ac:dyDescent="0.2">
      <c r="A3295" s="54">
        <v>43521</v>
      </c>
      <c r="B3295" s="53">
        <v>7980998</v>
      </c>
      <c r="C3295" s="52">
        <v>3.204290678739961</v>
      </c>
      <c r="D3295" s="53">
        <v>3.71</v>
      </c>
      <c r="E3295" s="53">
        <v>0.36999999999999994</v>
      </c>
      <c r="F3295" s="53">
        <v>0.52</v>
      </c>
      <c r="G3295" s="54">
        <v>42806</v>
      </c>
    </row>
    <row r="3296" spans="1:7" x14ac:dyDescent="0.2">
      <c r="A3296" s="54">
        <v>43521</v>
      </c>
      <c r="B3296" s="53">
        <v>3592847</v>
      </c>
      <c r="D3296" s="53">
        <v>3.95</v>
      </c>
      <c r="E3296" s="53"/>
      <c r="F3296" s="53">
        <v>0.35</v>
      </c>
      <c r="G3296" s="54"/>
    </row>
    <row r="3297" spans="1:7" x14ac:dyDescent="0.2">
      <c r="A3297" s="54">
        <v>43521</v>
      </c>
      <c r="B3297" s="53">
        <v>4631385</v>
      </c>
      <c r="C3297" s="52">
        <v>2.7270854115195777</v>
      </c>
      <c r="D3297" s="53">
        <v>3.09</v>
      </c>
      <c r="E3297" s="53">
        <v>0.5</v>
      </c>
      <c r="F3297" s="53">
        <v>0.63</v>
      </c>
      <c r="G3297" s="54"/>
    </row>
    <row r="3298" spans="1:7" x14ac:dyDescent="0.2">
      <c r="A3298" s="54">
        <v>43522</v>
      </c>
      <c r="B3298" s="53">
        <v>9876902</v>
      </c>
      <c r="D3298" s="53">
        <v>3.27</v>
      </c>
      <c r="E3298" s="53"/>
      <c r="F3298" s="53">
        <v>0.35</v>
      </c>
      <c r="G3298" s="54"/>
    </row>
    <row r="3299" spans="1:7" x14ac:dyDescent="0.2">
      <c r="A3299" s="54">
        <v>43522</v>
      </c>
      <c r="B3299" s="53">
        <v>1424</v>
      </c>
      <c r="C3299" s="52">
        <v>3.519285059205012</v>
      </c>
      <c r="D3299" s="53">
        <v>4.45</v>
      </c>
      <c r="E3299" s="53">
        <v>0.67999999999999994</v>
      </c>
      <c r="F3299" s="53">
        <v>0.81</v>
      </c>
      <c r="G3299" s="54">
        <v>43022</v>
      </c>
    </row>
    <row r="3300" spans="1:7" x14ac:dyDescent="0.2">
      <c r="A3300" s="54">
        <v>43523</v>
      </c>
      <c r="B3300" s="53">
        <v>1179</v>
      </c>
      <c r="C3300" s="52">
        <v>3.3281915661124239</v>
      </c>
      <c r="D3300" s="53">
        <v>3.88</v>
      </c>
      <c r="E3300" s="53">
        <v>0.51999999999999991</v>
      </c>
      <c r="F3300" s="53">
        <v>0.67</v>
      </c>
      <c r="G3300" s="54">
        <v>42856</v>
      </c>
    </row>
    <row r="3301" spans="1:7" x14ac:dyDescent="0.2">
      <c r="A3301" s="54">
        <v>43524</v>
      </c>
      <c r="B3301" s="53">
        <v>69552</v>
      </c>
      <c r="C3301" s="52">
        <v>3.2883566462286429</v>
      </c>
      <c r="D3301" s="53">
        <v>3.72</v>
      </c>
      <c r="E3301" s="53">
        <v>0.47</v>
      </c>
      <c r="F3301" s="53">
        <v>0.56999999999999995</v>
      </c>
      <c r="G3301" s="54">
        <v>42970</v>
      </c>
    </row>
    <row r="3302" spans="1:7" x14ac:dyDescent="0.2">
      <c r="A3302" s="54">
        <v>43524</v>
      </c>
      <c r="B3302" s="53">
        <v>2025</v>
      </c>
      <c r="C3302" s="52">
        <v>3.3821465278409506</v>
      </c>
      <c r="D3302" s="53">
        <v>3.66</v>
      </c>
      <c r="E3302" s="53">
        <v>0.79999999999999993</v>
      </c>
      <c r="F3302" s="53">
        <v>0.92</v>
      </c>
      <c r="G3302" s="54">
        <v>42991</v>
      </c>
    </row>
    <row r="3303" spans="1:7" x14ac:dyDescent="0.2">
      <c r="A3303" s="54">
        <v>43525</v>
      </c>
      <c r="B3303" s="53">
        <v>288925</v>
      </c>
      <c r="C3303" s="52">
        <v>3.2419299418387788</v>
      </c>
      <c r="D3303" s="53">
        <v>3.86</v>
      </c>
      <c r="E3303" s="53">
        <v>0.3</v>
      </c>
      <c r="F3303" s="53">
        <v>0.45</v>
      </c>
      <c r="G3303" s="54">
        <v>43285</v>
      </c>
    </row>
    <row r="3304" spans="1:7" x14ac:dyDescent="0.2">
      <c r="A3304" s="54">
        <v>43526</v>
      </c>
      <c r="B3304" s="53">
        <v>1579350</v>
      </c>
      <c r="D3304" s="53">
        <v>2.65</v>
      </c>
      <c r="E3304" s="53"/>
      <c r="F3304" s="53">
        <v>0.25</v>
      </c>
      <c r="G3304" s="54"/>
    </row>
    <row r="3305" spans="1:7" x14ac:dyDescent="0.2">
      <c r="A3305" s="54">
        <v>43526</v>
      </c>
      <c r="B3305" s="53">
        <v>6163926</v>
      </c>
      <c r="C3305" s="52">
        <v>2.7426788526837993</v>
      </c>
      <c r="D3305" s="53">
        <v>3.55</v>
      </c>
      <c r="E3305" s="53">
        <v>0.26999999999999996</v>
      </c>
      <c r="F3305" s="53">
        <v>0.42</v>
      </c>
      <c r="G3305" s="54">
        <v>42716</v>
      </c>
    </row>
    <row r="3306" spans="1:7" x14ac:dyDescent="0.2">
      <c r="A3306" s="54">
        <v>43527</v>
      </c>
      <c r="B3306" s="53">
        <v>37479</v>
      </c>
      <c r="C3306" s="52">
        <v>3.1396575141596443</v>
      </c>
      <c r="D3306" s="53">
        <v>3.45</v>
      </c>
      <c r="E3306" s="53">
        <v>0.75</v>
      </c>
      <c r="F3306" s="53">
        <v>0.86</v>
      </c>
      <c r="G3306" s="54">
        <v>43048</v>
      </c>
    </row>
    <row r="3307" spans="1:7" x14ac:dyDescent="0.2">
      <c r="A3307" s="54">
        <v>43527</v>
      </c>
      <c r="B3307" s="53">
        <v>355</v>
      </c>
      <c r="C3307" s="52">
        <v>3.4653324743131764</v>
      </c>
      <c r="D3307" s="53">
        <v>4.2</v>
      </c>
      <c r="E3307" s="53">
        <v>0.73999999999999988</v>
      </c>
      <c r="F3307" s="53">
        <v>0.87</v>
      </c>
      <c r="G3307" s="54">
        <v>42942</v>
      </c>
    </row>
    <row r="3308" spans="1:7" x14ac:dyDescent="0.2">
      <c r="A3308" s="54">
        <v>43527</v>
      </c>
      <c r="B3308" s="53">
        <v>9734332</v>
      </c>
      <c r="D3308" s="53">
        <v>3.79</v>
      </c>
      <c r="E3308" s="53"/>
      <c r="F3308" s="53">
        <v>0.35</v>
      </c>
      <c r="G3308" s="54"/>
    </row>
    <row r="3309" spans="1:7" x14ac:dyDescent="0.2">
      <c r="A3309" s="54">
        <v>43527</v>
      </c>
      <c r="B3309" s="53">
        <v>9753704</v>
      </c>
      <c r="C3309" s="52">
        <v>4.2070251860978054</v>
      </c>
      <c r="D3309" s="53">
        <v>4.7</v>
      </c>
      <c r="E3309" s="53">
        <v>0.45</v>
      </c>
      <c r="F3309" s="53">
        <v>0.56000000000000005</v>
      </c>
      <c r="G3309" s="54">
        <v>43453</v>
      </c>
    </row>
    <row r="3310" spans="1:7" x14ac:dyDescent="0.2">
      <c r="A3310" s="54">
        <v>43528</v>
      </c>
      <c r="B3310" s="53">
        <v>9345579</v>
      </c>
      <c r="D3310" s="53">
        <v>3.77</v>
      </c>
      <c r="E3310" s="53"/>
      <c r="F3310" s="53">
        <v>0.35</v>
      </c>
      <c r="G3310" s="54"/>
    </row>
    <row r="3311" spans="1:7" x14ac:dyDescent="0.2">
      <c r="A3311" s="54">
        <v>43528</v>
      </c>
      <c r="B3311" s="53">
        <v>8236114</v>
      </c>
      <c r="C3311" s="52">
        <v>3.4845267787839727</v>
      </c>
      <c r="D3311" s="53">
        <v>3.8</v>
      </c>
      <c r="E3311" s="53">
        <v>0.42</v>
      </c>
      <c r="F3311" s="53">
        <v>0.56000000000000005</v>
      </c>
      <c r="G3311" s="54">
        <v>43033</v>
      </c>
    </row>
    <row r="3312" spans="1:7" x14ac:dyDescent="0.2">
      <c r="A3312" s="54">
        <v>43528</v>
      </c>
      <c r="B3312" s="53">
        <v>9191817</v>
      </c>
      <c r="D3312" s="53">
        <v>3.7</v>
      </c>
      <c r="E3312" s="53"/>
      <c r="F3312" s="53">
        <v>0.35</v>
      </c>
      <c r="G3312" s="54"/>
    </row>
    <row r="3313" spans="1:7" x14ac:dyDescent="0.2">
      <c r="A3313" s="54">
        <v>43528</v>
      </c>
      <c r="B3313" s="53">
        <v>6155</v>
      </c>
      <c r="C3313" s="52">
        <v>3.469216659575276</v>
      </c>
      <c r="D3313" s="53">
        <v>3.8</v>
      </c>
      <c r="E3313" s="53">
        <v>0.45999999999999996</v>
      </c>
      <c r="F3313" s="53">
        <v>0.61</v>
      </c>
      <c r="G3313" s="54">
        <v>42796</v>
      </c>
    </row>
    <row r="3314" spans="1:7" x14ac:dyDescent="0.2">
      <c r="A3314" s="54">
        <v>43528</v>
      </c>
      <c r="B3314" s="53">
        <v>6516307</v>
      </c>
      <c r="D3314" s="53">
        <v>3.82</v>
      </c>
      <c r="E3314" s="53"/>
      <c r="F3314" s="53">
        <v>0.35</v>
      </c>
      <c r="G3314" s="54"/>
    </row>
    <row r="3315" spans="1:7" x14ac:dyDescent="0.2">
      <c r="A3315" s="54">
        <v>43528</v>
      </c>
      <c r="B3315" s="53">
        <v>395131</v>
      </c>
      <c r="D3315" s="53">
        <v>3.03</v>
      </c>
      <c r="E3315" s="53"/>
      <c r="F3315" s="53">
        <v>0.35</v>
      </c>
      <c r="G3315" s="54"/>
    </row>
    <row r="3316" spans="1:7" x14ac:dyDescent="0.2">
      <c r="A3316" s="54">
        <v>43528</v>
      </c>
      <c r="B3316" s="53">
        <v>98067</v>
      </c>
      <c r="C3316" s="52">
        <v>3.1990617050335191</v>
      </c>
      <c r="D3316" s="53">
        <v>3.69</v>
      </c>
      <c r="E3316" s="53">
        <v>0.7</v>
      </c>
      <c r="F3316" s="53">
        <v>0.9</v>
      </c>
      <c r="G3316" s="54">
        <v>42776</v>
      </c>
    </row>
    <row r="3317" spans="1:7" x14ac:dyDescent="0.2">
      <c r="A3317" s="54">
        <v>43529</v>
      </c>
      <c r="B3317" s="53">
        <v>7207000</v>
      </c>
      <c r="D3317" s="53">
        <v>3.22</v>
      </c>
      <c r="E3317" s="53"/>
      <c r="F3317" s="53">
        <v>0.35</v>
      </c>
      <c r="G3317" s="54"/>
    </row>
    <row r="3318" spans="1:7" x14ac:dyDescent="0.2">
      <c r="A3318" s="54">
        <v>43529</v>
      </c>
      <c r="B3318" s="53">
        <v>3376497</v>
      </c>
      <c r="D3318" s="53">
        <v>3.15</v>
      </c>
      <c r="E3318" s="53"/>
      <c r="F3318" s="53">
        <v>0.24</v>
      </c>
      <c r="G3318" s="54"/>
    </row>
    <row r="3319" spans="1:7" x14ac:dyDescent="0.2">
      <c r="A3319" s="54">
        <v>43529</v>
      </c>
      <c r="B3319" s="53">
        <v>2044</v>
      </c>
      <c r="C3319" s="52">
        <v>2.7411488545502616</v>
      </c>
      <c r="D3319" s="53">
        <v>2.75</v>
      </c>
      <c r="E3319" s="53">
        <v>0.27999999999999997</v>
      </c>
      <c r="F3319" s="53">
        <v>0.43</v>
      </c>
      <c r="G3319" s="54"/>
    </row>
    <row r="3320" spans="1:7" x14ac:dyDescent="0.2">
      <c r="A3320" s="54">
        <v>43529</v>
      </c>
      <c r="B3320" s="53">
        <v>7275157</v>
      </c>
      <c r="D3320" s="53">
        <v>3.65</v>
      </c>
      <c r="E3320" s="53"/>
      <c r="F3320" s="53">
        <v>0.35</v>
      </c>
      <c r="G3320" s="54"/>
    </row>
    <row r="3321" spans="1:7" x14ac:dyDescent="0.2">
      <c r="A3321" s="54">
        <v>43529</v>
      </c>
      <c r="B3321" s="53">
        <v>686344</v>
      </c>
      <c r="C3321" s="52">
        <v>2.6689990253736511</v>
      </c>
      <c r="D3321" s="53">
        <v>3.55</v>
      </c>
      <c r="E3321" s="53">
        <v>0.37</v>
      </c>
      <c r="F3321" s="53">
        <v>0.52</v>
      </c>
      <c r="G3321" s="54">
        <v>42694</v>
      </c>
    </row>
    <row r="3322" spans="1:7" x14ac:dyDescent="0.2">
      <c r="A3322" s="54">
        <v>43530</v>
      </c>
      <c r="B3322" s="53">
        <v>3981519</v>
      </c>
      <c r="C3322" s="52">
        <v>3.5625636555357234</v>
      </c>
      <c r="D3322" s="53">
        <v>3.94</v>
      </c>
      <c r="E3322" s="53">
        <v>0.44</v>
      </c>
      <c r="F3322" s="53">
        <v>0.56000000000000005</v>
      </c>
      <c r="G3322" s="54">
        <v>43107</v>
      </c>
    </row>
    <row r="3323" spans="1:7" x14ac:dyDescent="0.2">
      <c r="A3323" s="54">
        <v>43530</v>
      </c>
      <c r="B3323" s="53">
        <v>7090287</v>
      </c>
      <c r="C3323" s="52">
        <v>3.1132174324270103</v>
      </c>
      <c r="D3323" s="53">
        <v>3.88</v>
      </c>
      <c r="E3323" s="53">
        <v>0.40999999999999992</v>
      </c>
      <c r="F3323" s="53">
        <v>0.55000000000000004</v>
      </c>
      <c r="G3323" s="54">
        <v>42722</v>
      </c>
    </row>
    <row r="3324" spans="1:7" x14ac:dyDescent="0.2">
      <c r="A3324" s="54">
        <v>43531</v>
      </c>
      <c r="B3324" s="53">
        <v>37282</v>
      </c>
      <c r="C3324" s="52">
        <v>3.2642861824640308</v>
      </c>
      <c r="D3324" s="53">
        <v>3.61</v>
      </c>
      <c r="E3324" s="53">
        <v>0.66999999999999993</v>
      </c>
      <c r="F3324" s="53">
        <v>0.77</v>
      </c>
      <c r="G3324" s="54">
        <v>42795</v>
      </c>
    </row>
    <row r="3325" spans="1:7" x14ac:dyDescent="0.2">
      <c r="A3325" s="54">
        <v>43532</v>
      </c>
      <c r="B3325" s="53">
        <v>9183297</v>
      </c>
      <c r="C3325" s="52">
        <v>3.2699304890335452</v>
      </c>
      <c r="D3325" s="53">
        <v>3.78</v>
      </c>
      <c r="E3325" s="53">
        <v>0.24</v>
      </c>
      <c r="F3325" s="53">
        <v>0.39</v>
      </c>
      <c r="G3325" s="54">
        <v>43335</v>
      </c>
    </row>
    <row r="3326" spans="1:7" x14ac:dyDescent="0.2">
      <c r="A3326" s="54">
        <v>43532</v>
      </c>
      <c r="B3326" s="53">
        <v>937438</v>
      </c>
      <c r="C3326" s="52">
        <v>3.3148573874326042</v>
      </c>
      <c r="D3326" s="53">
        <v>4.2</v>
      </c>
      <c r="E3326" s="53">
        <v>0.51</v>
      </c>
      <c r="F3326" s="53">
        <v>0.66</v>
      </c>
      <c r="G3326" s="54">
        <v>42818</v>
      </c>
    </row>
    <row r="3327" spans="1:7" x14ac:dyDescent="0.2">
      <c r="A3327" s="54">
        <v>43532</v>
      </c>
      <c r="B3327" s="53">
        <v>67</v>
      </c>
      <c r="C3327" s="52">
        <v>3.562312872963977</v>
      </c>
      <c r="D3327" s="53">
        <v>3.81</v>
      </c>
      <c r="E3327" s="53">
        <v>0.78999999999999992</v>
      </c>
      <c r="F3327" s="53">
        <v>0.91</v>
      </c>
      <c r="G3327" s="54">
        <v>42962</v>
      </c>
    </row>
    <row r="3328" spans="1:7" x14ac:dyDescent="0.2">
      <c r="A3328" s="54">
        <v>43532</v>
      </c>
      <c r="B3328" s="53">
        <v>8732376</v>
      </c>
      <c r="D3328" s="53">
        <v>3.94</v>
      </c>
      <c r="E3328" s="53"/>
      <c r="F3328" s="53">
        <v>0.35</v>
      </c>
      <c r="G3328" s="54"/>
    </row>
    <row r="3329" spans="1:7" x14ac:dyDescent="0.2">
      <c r="A3329" s="54">
        <v>43533</v>
      </c>
      <c r="B3329" s="53">
        <v>3316</v>
      </c>
      <c r="C3329" s="52">
        <v>2.8161572619333288</v>
      </c>
      <c r="D3329" s="53">
        <v>3.35</v>
      </c>
      <c r="E3329" s="53">
        <v>0.61999999999999988</v>
      </c>
      <c r="F3329" s="53">
        <v>0.76</v>
      </c>
      <c r="G3329" s="54"/>
    </row>
    <row r="3330" spans="1:7" x14ac:dyDescent="0.2">
      <c r="A3330" s="54">
        <v>43533</v>
      </c>
      <c r="B3330" s="53">
        <v>179949</v>
      </c>
      <c r="C3330" s="52">
        <v>2.8210165174257118</v>
      </c>
      <c r="D3330" s="53">
        <v>3.39</v>
      </c>
      <c r="E3330" s="53">
        <v>0.62999999999999989</v>
      </c>
      <c r="F3330" s="53">
        <v>0.77</v>
      </c>
      <c r="G3330" s="54"/>
    </row>
    <row r="3331" spans="1:7" x14ac:dyDescent="0.2">
      <c r="A3331" s="54">
        <v>43533</v>
      </c>
      <c r="B3331" s="53">
        <v>1573471</v>
      </c>
      <c r="D3331" s="53">
        <v>3.8</v>
      </c>
      <c r="E3331" s="53"/>
      <c r="F3331" s="53">
        <v>0.35</v>
      </c>
      <c r="G3331" s="54"/>
    </row>
    <row r="3332" spans="1:7" x14ac:dyDescent="0.2">
      <c r="A3332" s="54">
        <v>43533</v>
      </c>
      <c r="B3332" s="53">
        <v>86075</v>
      </c>
      <c r="C3332" s="52">
        <v>3.2832770804430869</v>
      </c>
      <c r="D3332" s="53">
        <v>4.32</v>
      </c>
      <c r="E3332" s="53">
        <v>0.77999999999999992</v>
      </c>
      <c r="F3332" s="53">
        <v>0.92</v>
      </c>
      <c r="G3332" s="54">
        <v>42817</v>
      </c>
    </row>
    <row r="3333" spans="1:7" x14ac:dyDescent="0.2">
      <c r="A3333" s="54">
        <v>43533</v>
      </c>
      <c r="B3333" s="53">
        <v>13231</v>
      </c>
      <c r="C3333" s="52">
        <v>3.3964360336734805</v>
      </c>
      <c r="D3333" s="53">
        <v>3.79</v>
      </c>
      <c r="E3333" s="53">
        <v>0.65999999999999992</v>
      </c>
      <c r="F3333" s="53">
        <v>0.81</v>
      </c>
      <c r="G3333" s="54">
        <v>42811</v>
      </c>
    </row>
    <row r="3334" spans="1:7" x14ac:dyDescent="0.2">
      <c r="A3334" s="54">
        <v>43534</v>
      </c>
      <c r="B3334" s="53">
        <v>3180</v>
      </c>
      <c r="C3334" s="52">
        <v>3.1841282290913919</v>
      </c>
      <c r="D3334" s="53">
        <v>3.8</v>
      </c>
      <c r="E3334" s="53">
        <v>0.37999999999999995</v>
      </c>
      <c r="F3334" s="53">
        <v>0.52</v>
      </c>
      <c r="G3334" s="54">
        <v>42788</v>
      </c>
    </row>
    <row r="3335" spans="1:7" x14ac:dyDescent="0.2">
      <c r="A3335" s="54">
        <v>43534</v>
      </c>
      <c r="B3335" s="53">
        <v>1611</v>
      </c>
      <c r="D3335" s="53">
        <v>3.83</v>
      </c>
      <c r="E3335" s="53"/>
      <c r="F3335" s="53">
        <v>0.4</v>
      </c>
      <c r="G3335" s="54"/>
    </row>
    <row r="3336" spans="1:7" x14ac:dyDescent="0.2">
      <c r="A3336" s="54">
        <v>43534</v>
      </c>
      <c r="B3336" s="53">
        <v>29227</v>
      </c>
      <c r="C3336" s="52">
        <v>3.4525030197719282</v>
      </c>
      <c r="D3336" s="53">
        <v>3.8</v>
      </c>
      <c r="E3336" s="53">
        <v>0.74999999999999989</v>
      </c>
      <c r="F3336" s="53">
        <v>0.88</v>
      </c>
      <c r="G3336" s="54"/>
    </row>
    <row r="3337" spans="1:7" x14ac:dyDescent="0.2">
      <c r="A3337" s="54">
        <v>43534</v>
      </c>
      <c r="B3337" s="53">
        <v>8630534</v>
      </c>
      <c r="D3337" s="53">
        <v>3.95</v>
      </c>
      <c r="E3337" s="53"/>
      <c r="F3337" s="53">
        <v>0.35</v>
      </c>
      <c r="G3337" s="54"/>
    </row>
    <row r="3338" spans="1:7" x14ac:dyDescent="0.2">
      <c r="A3338" s="54">
        <v>43534</v>
      </c>
      <c r="B3338" s="53">
        <v>9242520</v>
      </c>
      <c r="D3338" s="53">
        <v>3.9</v>
      </c>
      <c r="E3338" s="53"/>
      <c r="F3338" s="53">
        <v>0.35</v>
      </c>
      <c r="G3338" s="54"/>
    </row>
    <row r="3339" spans="1:7" x14ac:dyDescent="0.2">
      <c r="A3339" s="54">
        <v>43534</v>
      </c>
      <c r="B3339" s="53">
        <v>882</v>
      </c>
      <c r="C3339" s="52">
        <v>2.8251613421657593</v>
      </c>
      <c r="D3339" s="53">
        <v>3.15</v>
      </c>
      <c r="E3339" s="53">
        <v>0.61999999999999988</v>
      </c>
      <c r="F3339" s="53">
        <v>0.77</v>
      </c>
      <c r="G3339" s="54"/>
    </row>
    <row r="3340" spans="1:7" x14ac:dyDescent="0.2">
      <c r="A3340" s="54">
        <v>43534</v>
      </c>
      <c r="B3340" s="53">
        <v>8703612</v>
      </c>
      <c r="D3340" s="53">
        <v>3.84</v>
      </c>
      <c r="E3340" s="53"/>
      <c r="F3340" s="53">
        <v>0.35</v>
      </c>
      <c r="G3340" s="54"/>
    </row>
    <row r="3341" spans="1:7" x14ac:dyDescent="0.2">
      <c r="A3341" s="54">
        <v>43534</v>
      </c>
      <c r="B3341" s="53">
        <v>8906829</v>
      </c>
      <c r="D3341" s="53">
        <v>3.7</v>
      </c>
      <c r="E3341" s="53"/>
      <c r="F3341" s="53">
        <v>0.35</v>
      </c>
      <c r="G3341" s="54"/>
    </row>
    <row r="3342" spans="1:7" x14ac:dyDescent="0.2">
      <c r="A3342" s="54">
        <v>43534</v>
      </c>
      <c r="B3342" s="53">
        <v>8679</v>
      </c>
      <c r="C3342" s="52">
        <v>2.491896068282212</v>
      </c>
      <c r="D3342" s="53">
        <v>3.05</v>
      </c>
      <c r="E3342" s="53">
        <v>0.3</v>
      </c>
      <c r="F3342" s="53">
        <v>0.45</v>
      </c>
      <c r="G3342" s="54">
        <v>42716</v>
      </c>
    </row>
    <row r="3343" spans="1:7" x14ac:dyDescent="0.2">
      <c r="A3343" s="54">
        <v>43535</v>
      </c>
      <c r="B3343" s="53">
        <v>8789591</v>
      </c>
      <c r="D3343" s="53">
        <v>3.84</v>
      </c>
      <c r="E3343" s="53"/>
      <c r="F3343" s="53">
        <v>0.35</v>
      </c>
      <c r="G3343" s="54"/>
    </row>
    <row r="3344" spans="1:7" x14ac:dyDescent="0.2">
      <c r="A3344" s="54">
        <v>43535</v>
      </c>
      <c r="B3344" s="53">
        <v>114000</v>
      </c>
      <c r="C3344" s="52">
        <v>2.9015829538738958</v>
      </c>
      <c r="D3344" s="53">
        <v>3.65</v>
      </c>
      <c r="E3344" s="53">
        <v>0.31999999999999995</v>
      </c>
      <c r="F3344" s="53">
        <v>0.47</v>
      </c>
      <c r="G3344" s="54"/>
    </row>
    <row r="3345" spans="1:7" x14ac:dyDescent="0.2">
      <c r="A3345" s="54">
        <v>43535</v>
      </c>
      <c r="B3345" s="53">
        <v>7667470</v>
      </c>
      <c r="D3345" s="53">
        <v>3.81</v>
      </c>
      <c r="E3345" s="53"/>
      <c r="F3345" s="53">
        <v>0.35</v>
      </c>
      <c r="G3345" s="54"/>
    </row>
    <row r="3346" spans="1:7" x14ac:dyDescent="0.2">
      <c r="A3346" s="54">
        <v>43535</v>
      </c>
      <c r="B3346" s="53">
        <v>5723029</v>
      </c>
      <c r="C3346" s="52">
        <v>3.4046482481690883</v>
      </c>
      <c r="D3346" s="53">
        <v>3.85</v>
      </c>
      <c r="E3346" s="53">
        <v>0.42</v>
      </c>
      <c r="F3346" s="53">
        <v>0.56000000000000005</v>
      </c>
      <c r="G3346" s="54">
        <v>43114</v>
      </c>
    </row>
    <row r="3347" spans="1:7" x14ac:dyDescent="0.2">
      <c r="A3347" s="54">
        <v>43536</v>
      </c>
      <c r="B3347" s="53">
        <v>8361153</v>
      </c>
      <c r="D3347" s="53">
        <v>3.9</v>
      </c>
      <c r="E3347" s="53"/>
      <c r="F3347" s="53">
        <v>0.36</v>
      </c>
      <c r="G3347" s="54"/>
    </row>
    <row r="3348" spans="1:7" x14ac:dyDescent="0.2">
      <c r="A3348" s="54">
        <v>43536</v>
      </c>
      <c r="B3348" s="53">
        <v>4224395</v>
      </c>
      <c r="C3348" s="52">
        <v>3.3861629311974708</v>
      </c>
      <c r="D3348" s="53">
        <v>4.3</v>
      </c>
      <c r="E3348" s="53">
        <v>0.38</v>
      </c>
      <c r="F3348" s="53">
        <v>0.56999999999999995</v>
      </c>
      <c r="G3348" s="54">
        <v>43259</v>
      </c>
    </row>
    <row r="3349" spans="1:7" x14ac:dyDescent="0.2">
      <c r="A3349" s="54">
        <v>43537</v>
      </c>
      <c r="B3349" s="53">
        <v>6338451</v>
      </c>
      <c r="D3349" s="53">
        <v>3.22</v>
      </c>
      <c r="E3349" s="53"/>
      <c r="F3349" s="53">
        <v>0.35</v>
      </c>
      <c r="G3349" s="54"/>
    </row>
    <row r="3350" spans="1:7" x14ac:dyDescent="0.2">
      <c r="A3350" s="54">
        <v>43537</v>
      </c>
      <c r="B3350" s="53">
        <v>2602</v>
      </c>
      <c r="C3350" s="52">
        <v>3.3559989300074045</v>
      </c>
      <c r="D3350" s="53">
        <v>3.4</v>
      </c>
      <c r="E3350" s="53">
        <v>0.78999999999999992</v>
      </c>
      <c r="F3350" s="53">
        <v>0.88</v>
      </c>
      <c r="G3350" s="54">
        <v>42768</v>
      </c>
    </row>
    <row r="3351" spans="1:7" x14ac:dyDescent="0.2">
      <c r="A3351" s="54">
        <v>43537</v>
      </c>
      <c r="B3351" s="53">
        <v>648254</v>
      </c>
      <c r="D3351" s="53">
        <v>3.28</v>
      </c>
      <c r="E3351" s="53"/>
      <c r="F3351" s="53">
        <v>0.35</v>
      </c>
      <c r="G3351" s="54"/>
    </row>
    <row r="3352" spans="1:7" x14ac:dyDescent="0.2">
      <c r="A3352" s="54">
        <v>43537</v>
      </c>
      <c r="B3352" s="53">
        <v>8586091</v>
      </c>
      <c r="D3352" s="53">
        <v>2.81</v>
      </c>
      <c r="E3352" s="53"/>
      <c r="F3352" s="53">
        <v>0.25</v>
      </c>
      <c r="G3352" s="54"/>
    </row>
    <row r="3353" spans="1:7" x14ac:dyDescent="0.2">
      <c r="A3353" s="54">
        <v>43537</v>
      </c>
      <c r="B3353" s="53">
        <v>623</v>
      </c>
      <c r="C3353" s="52">
        <v>4.0735908354141737</v>
      </c>
      <c r="D3353" s="53">
        <v>4.1500000000000004</v>
      </c>
      <c r="E3353" s="53">
        <v>0.80999999999999994</v>
      </c>
      <c r="F3353" s="53">
        <v>0.96</v>
      </c>
      <c r="G3353" s="54">
        <v>42792</v>
      </c>
    </row>
    <row r="3354" spans="1:7" x14ac:dyDescent="0.2">
      <c r="A3354" s="54">
        <v>43538</v>
      </c>
      <c r="B3354" s="53">
        <v>8172031</v>
      </c>
      <c r="C3354" s="52">
        <v>3.5955354676665445</v>
      </c>
      <c r="D3354" s="53">
        <v>3.88</v>
      </c>
      <c r="E3354" s="53">
        <v>0.35</v>
      </c>
      <c r="F3354" s="53">
        <v>0.5</v>
      </c>
      <c r="G3354" s="54">
        <v>43322</v>
      </c>
    </row>
    <row r="3355" spans="1:7" x14ac:dyDescent="0.2">
      <c r="A3355" s="54">
        <v>43538</v>
      </c>
      <c r="B3355" s="53">
        <v>28662</v>
      </c>
      <c r="C3355" s="52">
        <v>3.1097863962071783</v>
      </c>
      <c r="D3355" s="53">
        <v>3.65</v>
      </c>
      <c r="E3355" s="53">
        <v>0.36999999999999994</v>
      </c>
      <c r="F3355" s="53">
        <v>0.5</v>
      </c>
      <c r="G3355" s="54">
        <v>42790</v>
      </c>
    </row>
    <row r="3356" spans="1:7" x14ac:dyDescent="0.2">
      <c r="A3356" s="54">
        <v>43538</v>
      </c>
      <c r="B3356" s="53">
        <v>5313</v>
      </c>
      <c r="C3356" s="52">
        <v>3.0959530996390758</v>
      </c>
      <c r="D3356" s="53">
        <v>3.67</v>
      </c>
      <c r="E3356" s="53">
        <v>0.48</v>
      </c>
      <c r="F3356" s="53">
        <v>0.62</v>
      </c>
      <c r="G3356" s="54">
        <v>42950</v>
      </c>
    </row>
    <row r="3357" spans="1:7" x14ac:dyDescent="0.2">
      <c r="A3357" s="54">
        <v>43538</v>
      </c>
      <c r="B3357" s="53">
        <v>1879774</v>
      </c>
      <c r="C3357" s="52">
        <v>3.4481028499775177</v>
      </c>
      <c r="D3357" s="53">
        <v>3.87</v>
      </c>
      <c r="E3357" s="53">
        <v>0.41</v>
      </c>
      <c r="F3357" s="53">
        <v>0.55000000000000004</v>
      </c>
      <c r="G3357" s="54">
        <v>43081</v>
      </c>
    </row>
    <row r="3358" spans="1:7" x14ac:dyDescent="0.2">
      <c r="A3358" s="54">
        <v>43540</v>
      </c>
      <c r="B3358" s="53">
        <v>8073714</v>
      </c>
      <c r="C3358" s="52">
        <v>3.075823819660704</v>
      </c>
      <c r="D3358" s="53">
        <v>3.79</v>
      </c>
      <c r="E3358" s="53">
        <v>0.30999999999999994</v>
      </c>
      <c r="F3358" s="53">
        <v>0.46</v>
      </c>
      <c r="G3358" s="54">
        <v>42925</v>
      </c>
    </row>
    <row r="3359" spans="1:7" x14ac:dyDescent="0.2">
      <c r="A3359" s="54">
        <v>43540</v>
      </c>
      <c r="B3359" s="53">
        <v>7979387</v>
      </c>
      <c r="C3359" s="52">
        <v>2.9416226877342537</v>
      </c>
      <c r="D3359" s="53">
        <v>3.53</v>
      </c>
      <c r="E3359" s="53">
        <v>0.37999999999999995</v>
      </c>
      <c r="F3359" s="53">
        <v>0.52</v>
      </c>
      <c r="G3359" s="54">
        <v>42808</v>
      </c>
    </row>
    <row r="3360" spans="1:7" x14ac:dyDescent="0.2">
      <c r="A3360" s="54">
        <v>43540</v>
      </c>
      <c r="B3360" s="53">
        <v>15911</v>
      </c>
      <c r="D3360" s="53">
        <v>3.82</v>
      </c>
      <c r="E3360" s="53"/>
      <c r="F3360" s="53">
        <v>0.33</v>
      </c>
      <c r="G3360" s="54"/>
    </row>
    <row r="3361" spans="1:7" x14ac:dyDescent="0.2">
      <c r="A3361" s="54">
        <v>43540</v>
      </c>
      <c r="B3361" s="53">
        <v>3215324</v>
      </c>
      <c r="C3361" s="52">
        <v>3.5880387036501116</v>
      </c>
      <c r="D3361" s="53">
        <v>3.72</v>
      </c>
      <c r="E3361" s="53">
        <v>0.44999999999999996</v>
      </c>
      <c r="F3361" s="53">
        <v>0.59</v>
      </c>
      <c r="G3361" s="54">
        <v>43102</v>
      </c>
    </row>
    <row r="3362" spans="1:7" x14ac:dyDescent="0.2">
      <c r="A3362" s="54">
        <v>43540</v>
      </c>
      <c r="B3362" s="53">
        <v>4099386</v>
      </c>
      <c r="D3362" s="53">
        <v>3.68</v>
      </c>
      <c r="E3362" s="53"/>
      <c r="F3362" s="53">
        <v>0.35</v>
      </c>
      <c r="G3362" s="54"/>
    </row>
    <row r="3363" spans="1:7" x14ac:dyDescent="0.2">
      <c r="A3363" s="54">
        <v>43540</v>
      </c>
      <c r="B3363" s="53">
        <v>84251</v>
      </c>
      <c r="C3363" s="52">
        <v>3.0068228113739934</v>
      </c>
      <c r="D3363" s="53">
        <v>4.1500000000000004</v>
      </c>
      <c r="E3363" s="53">
        <v>0.36</v>
      </c>
      <c r="F3363" s="53">
        <v>0.51</v>
      </c>
      <c r="G3363" s="54">
        <v>42713</v>
      </c>
    </row>
    <row r="3364" spans="1:7" x14ac:dyDescent="0.2">
      <c r="A3364" s="54">
        <v>43540</v>
      </c>
      <c r="B3364" s="53">
        <v>9719597</v>
      </c>
      <c r="D3364" s="53">
        <v>3.63</v>
      </c>
      <c r="E3364" s="53"/>
      <c r="F3364" s="53">
        <v>0.35</v>
      </c>
      <c r="G3364" s="54"/>
    </row>
    <row r="3365" spans="1:7" x14ac:dyDescent="0.2">
      <c r="A3365" s="54">
        <v>43540</v>
      </c>
      <c r="B3365" s="53">
        <v>6670282</v>
      </c>
      <c r="C3365" s="52">
        <v>3.101961917525867</v>
      </c>
      <c r="D3365" s="53">
        <v>3.87</v>
      </c>
      <c r="E3365" s="53">
        <v>0.39999999999999997</v>
      </c>
      <c r="F3365" s="53">
        <v>0.55000000000000004</v>
      </c>
      <c r="G3365" s="54">
        <v>43093</v>
      </c>
    </row>
    <row r="3366" spans="1:7" x14ac:dyDescent="0.2">
      <c r="A3366" s="54">
        <v>43541</v>
      </c>
      <c r="B3366" s="53">
        <v>7468780</v>
      </c>
      <c r="C3366" s="52">
        <v>3.4573522358184214</v>
      </c>
      <c r="D3366" s="53">
        <v>4.0999999999999996</v>
      </c>
      <c r="E3366" s="53">
        <v>0.41</v>
      </c>
      <c r="F3366" s="53">
        <v>0.54</v>
      </c>
      <c r="G3366" s="54">
        <v>42995</v>
      </c>
    </row>
    <row r="3367" spans="1:7" x14ac:dyDescent="0.2">
      <c r="A3367" s="54">
        <v>43541</v>
      </c>
      <c r="B3367" s="53">
        <v>8949205</v>
      </c>
      <c r="D3367" s="53">
        <v>3.68</v>
      </c>
      <c r="E3367" s="53"/>
      <c r="F3367" s="53">
        <v>0.35</v>
      </c>
      <c r="G3367" s="54"/>
    </row>
    <row r="3368" spans="1:7" x14ac:dyDescent="0.2">
      <c r="A3368" s="54">
        <v>43541</v>
      </c>
      <c r="B3368" s="53">
        <v>565952</v>
      </c>
      <c r="C3368" s="52">
        <v>2.8203626644156521</v>
      </c>
      <c r="D3368" s="53">
        <v>3.82</v>
      </c>
      <c r="E3368" s="53">
        <v>0.62999999999999989</v>
      </c>
      <c r="F3368" s="53">
        <v>0.77</v>
      </c>
      <c r="G3368" s="54"/>
    </row>
    <row r="3369" spans="1:7" x14ac:dyDescent="0.2">
      <c r="A3369" s="54">
        <v>43541</v>
      </c>
      <c r="B3369" s="53">
        <v>1726</v>
      </c>
      <c r="D3369" s="53">
        <v>3.78</v>
      </c>
      <c r="E3369" s="53"/>
      <c r="F3369" s="53">
        <v>0.35</v>
      </c>
      <c r="G3369" s="54"/>
    </row>
    <row r="3370" spans="1:7" x14ac:dyDescent="0.2">
      <c r="A3370" s="54">
        <v>43541</v>
      </c>
      <c r="B3370" s="53">
        <v>8170892</v>
      </c>
      <c r="C3370" s="52">
        <v>3.1103083764266666</v>
      </c>
      <c r="D3370" s="53">
        <v>3.89</v>
      </c>
      <c r="E3370" s="53">
        <v>0.37</v>
      </c>
      <c r="F3370" s="53">
        <v>0.51</v>
      </c>
      <c r="G3370" s="54">
        <v>43162</v>
      </c>
    </row>
    <row r="3371" spans="1:7" x14ac:dyDescent="0.2">
      <c r="A3371" s="54">
        <v>43541</v>
      </c>
      <c r="B3371" s="53">
        <v>8166</v>
      </c>
      <c r="C3371" s="52">
        <v>2.566663003064698</v>
      </c>
      <c r="D3371" s="53">
        <v>3.28</v>
      </c>
      <c r="E3371" s="53">
        <v>0.26999999999999996</v>
      </c>
      <c r="F3371" s="53">
        <v>0.42</v>
      </c>
      <c r="G3371" s="54"/>
    </row>
    <row r="3372" spans="1:7" x14ac:dyDescent="0.2">
      <c r="A3372" s="54">
        <v>43542</v>
      </c>
      <c r="B3372" s="53">
        <v>9992802</v>
      </c>
      <c r="D3372" s="53">
        <v>3.84</v>
      </c>
      <c r="E3372" s="53"/>
      <c r="F3372" s="53">
        <v>0.34</v>
      </c>
      <c r="G3372" s="54"/>
    </row>
    <row r="3373" spans="1:7" x14ac:dyDescent="0.2">
      <c r="A3373" s="54">
        <v>43542</v>
      </c>
      <c r="B3373" s="53">
        <v>470728</v>
      </c>
      <c r="C3373" s="52">
        <v>2.6478190032548019</v>
      </c>
      <c r="D3373" s="53">
        <v>3.65</v>
      </c>
      <c r="E3373" s="53">
        <v>0.28999999999999992</v>
      </c>
      <c r="F3373" s="53">
        <v>0.39</v>
      </c>
      <c r="G3373" s="54"/>
    </row>
    <row r="3374" spans="1:7" x14ac:dyDescent="0.2">
      <c r="A3374" s="54">
        <v>43542</v>
      </c>
      <c r="B3374" s="53">
        <v>1667</v>
      </c>
      <c r="D3374" s="53">
        <v>3.35</v>
      </c>
      <c r="E3374" s="53"/>
      <c r="F3374" s="53">
        <v>0.25</v>
      </c>
      <c r="G3374" s="54"/>
    </row>
    <row r="3375" spans="1:7" x14ac:dyDescent="0.2">
      <c r="A3375" s="54">
        <v>43542</v>
      </c>
      <c r="B3375" s="53">
        <v>3296694</v>
      </c>
      <c r="C3375" s="52">
        <v>2.9888678914702833</v>
      </c>
      <c r="D3375" s="53">
        <v>3.45</v>
      </c>
      <c r="E3375" s="53">
        <v>0.33999999999999997</v>
      </c>
      <c r="F3375" s="53">
        <v>0.48</v>
      </c>
      <c r="G3375" s="54">
        <v>42723</v>
      </c>
    </row>
    <row r="3376" spans="1:7" x14ac:dyDescent="0.2">
      <c r="A3376" s="54">
        <v>43542</v>
      </c>
      <c r="B3376" s="53">
        <v>134424</v>
      </c>
      <c r="C3376" s="52">
        <v>3.380216725863662</v>
      </c>
      <c r="D3376" s="53">
        <v>3.85</v>
      </c>
      <c r="E3376" s="53">
        <v>0.71</v>
      </c>
      <c r="F3376" s="53">
        <v>0.86</v>
      </c>
      <c r="G3376" s="54">
        <v>43004</v>
      </c>
    </row>
    <row r="3377" spans="1:7" x14ac:dyDescent="0.2">
      <c r="A3377" s="54">
        <v>43543</v>
      </c>
      <c r="B3377" s="53">
        <v>8731519</v>
      </c>
      <c r="C3377" s="52">
        <v>3.4381387017441338</v>
      </c>
      <c r="D3377" s="53">
        <v>3.9</v>
      </c>
      <c r="E3377" s="53">
        <v>0.38</v>
      </c>
      <c r="F3377" s="53">
        <v>0.53</v>
      </c>
      <c r="G3377" s="54">
        <v>43080</v>
      </c>
    </row>
    <row r="3378" spans="1:7" x14ac:dyDescent="0.2">
      <c r="A3378" s="54">
        <v>43543</v>
      </c>
      <c r="B3378" s="53">
        <v>98557</v>
      </c>
      <c r="C3378" s="52">
        <v>3.337164419287646</v>
      </c>
      <c r="D3378" s="53">
        <v>3.78</v>
      </c>
      <c r="E3378" s="53">
        <v>0.33999999999999997</v>
      </c>
      <c r="F3378" s="53">
        <v>0.49</v>
      </c>
      <c r="G3378" s="54">
        <v>43078</v>
      </c>
    </row>
    <row r="3379" spans="1:7" x14ac:dyDescent="0.2">
      <c r="A3379" s="54">
        <v>43543</v>
      </c>
      <c r="B3379" s="53">
        <v>9918817</v>
      </c>
      <c r="D3379" s="53">
        <v>4.32</v>
      </c>
      <c r="E3379" s="53"/>
      <c r="F3379" s="53">
        <v>0.43</v>
      </c>
      <c r="G3379" s="54"/>
    </row>
    <row r="3380" spans="1:7" x14ac:dyDescent="0.2">
      <c r="A3380" s="54">
        <v>43543</v>
      </c>
      <c r="B3380" s="53">
        <v>8243201</v>
      </c>
      <c r="C3380" s="52">
        <v>3.1251749569201324</v>
      </c>
      <c r="D3380" s="53">
        <v>3.55</v>
      </c>
      <c r="E3380" s="53">
        <v>0.32</v>
      </c>
      <c r="F3380" s="53">
        <v>0.46</v>
      </c>
      <c r="G3380" s="54">
        <v>43083</v>
      </c>
    </row>
    <row r="3381" spans="1:7" x14ac:dyDescent="0.2">
      <c r="A3381" s="54">
        <v>43543</v>
      </c>
      <c r="B3381" s="53">
        <v>356</v>
      </c>
      <c r="C3381" s="52">
        <v>2.7724956411234598</v>
      </c>
      <c r="D3381" s="53">
        <v>3.47</v>
      </c>
      <c r="E3381" s="53">
        <v>0.45999999999999996</v>
      </c>
      <c r="F3381" s="53">
        <v>0.55000000000000004</v>
      </c>
      <c r="G3381" s="54"/>
    </row>
    <row r="3382" spans="1:7" x14ac:dyDescent="0.2">
      <c r="A3382" s="54">
        <v>43544</v>
      </c>
      <c r="B3382" s="53">
        <v>14920</v>
      </c>
      <c r="D3382" s="53">
        <v>3.6</v>
      </c>
      <c r="E3382" s="53"/>
      <c r="F3382" s="53">
        <v>0.35</v>
      </c>
      <c r="G3382" s="54"/>
    </row>
    <row r="3383" spans="1:7" x14ac:dyDescent="0.2">
      <c r="A3383" s="54">
        <v>43544</v>
      </c>
      <c r="B3383" s="53">
        <v>7550505</v>
      </c>
      <c r="C3383" s="52">
        <v>2.6853929352952091</v>
      </c>
      <c r="D3383" s="53">
        <v>3.38</v>
      </c>
      <c r="E3383" s="53">
        <v>0.37</v>
      </c>
      <c r="F3383" s="53">
        <v>0.51</v>
      </c>
      <c r="G3383" s="54">
        <v>42713</v>
      </c>
    </row>
    <row r="3384" spans="1:7" x14ac:dyDescent="0.2">
      <c r="A3384" s="54">
        <v>43544</v>
      </c>
      <c r="B3384" s="53">
        <v>3444148</v>
      </c>
      <c r="C3384" s="52">
        <v>3.6736592031013116</v>
      </c>
      <c r="D3384" s="53">
        <v>4.28</v>
      </c>
      <c r="E3384" s="53">
        <v>0.35</v>
      </c>
      <c r="F3384" s="53">
        <v>0.51</v>
      </c>
      <c r="G3384" s="54">
        <v>43350</v>
      </c>
    </row>
    <row r="3385" spans="1:7" x14ac:dyDescent="0.2">
      <c r="A3385" s="54">
        <v>43545</v>
      </c>
      <c r="B3385" s="53">
        <v>46</v>
      </c>
      <c r="C3385" s="52">
        <v>3.0268376078214603</v>
      </c>
      <c r="D3385" s="53">
        <v>3.59</v>
      </c>
      <c r="E3385" s="53">
        <v>0.67999999999999994</v>
      </c>
      <c r="F3385" s="53">
        <v>0.81</v>
      </c>
      <c r="G3385" s="54">
        <v>42893</v>
      </c>
    </row>
    <row r="3386" spans="1:7" x14ac:dyDescent="0.2">
      <c r="A3386" s="54">
        <v>43545</v>
      </c>
      <c r="B3386" s="53">
        <v>9501092</v>
      </c>
      <c r="D3386" s="53">
        <v>3.83</v>
      </c>
      <c r="E3386" s="53"/>
      <c r="F3386" s="53">
        <v>0.34</v>
      </c>
      <c r="G3386" s="54"/>
    </row>
    <row r="3387" spans="1:7" x14ac:dyDescent="0.2">
      <c r="A3387" s="54">
        <v>43546</v>
      </c>
      <c r="B3387" s="53">
        <v>9952798</v>
      </c>
      <c r="D3387" s="53">
        <v>3.76</v>
      </c>
      <c r="E3387" s="53"/>
      <c r="F3387" s="53">
        <v>0.34</v>
      </c>
      <c r="G3387" s="54"/>
    </row>
    <row r="3388" spans="1:7" x14ac:dyDescent="0.2">
      <c r="A3388" s="54">
        <v>43546</v>
      </c>
      <c r="B3388" s="53">
        <v>3775945</v>
      </c>
      <c r="C3388" s="52">
        <v>2.8191297274346936</v>
      </c>
      <c r="D3388" s="53">
        <v>3.79</v>
      </c>
      <c r="E3388" s="53">
        <v>0.62999999999999989</v>
      </c>
      <c r="F3388" s="53">
        <v>0.77</v>
      </c>
      <c r="G3388" s="54"/>
    </row>
    <row r="3389" spans="1:7" x14ac:dyDescent="0.2">
      <c r="A3389" s="54">
        <v>43546</v>
      </c>
      <c r="B3389" s="53">
        <v>1735031</v>
      </c>
      <c r="D3389" s="53">
        <v>4.09</v>
      </c>
      <c r="E3389" s="53"/>
      <c r="F3389" s="53">
        <v>0.35</v>
      </c>
      <c r="G3389" s="54"/>
    </row>
    <row r="3390" spans="1:7" x14ac:dyDescent="0.2">
      <c r="A3390" s="54">
        <v>43547</v>
      </c>
      <c r="B3390" s="53">
        <v>2607316</v>
      </c>
      <c r="C3390" s="52">
        <v>3.199821075590668</v>
      </c>
      <c r="D3390" s="53">
        <v>3.83</v>
      </c>
      <c r="E3390" s="53">
        <v>0.38</v>
      </c>
      <c r="F3390" s="53">
        <v>0.52</v>
      </c>
      <c r="G3390" s="54">
        <v>43260</v>
      </c>
    </row>
    <row r="3391" spans="1:7" x14ac:dyDescent="0.2">
      <c r="A3391" s="54">
        <v>43547</v>
      </c>
      <c r="B3391" s="53">
        <v>7174393</v>
      </c>
      <c r="C3391" s="52">
        <v>3.4114437486470779</v>
      </c>
      <c r="D3391" s="53">
        <v>3.85</v>
      </c>
      <c r="E3391" s="53">
        <v>0.44999999999999996</v>
      </c>
      <c r="F3391" s="53">
        <v>0.55000000000000004</v>
      </c>
      <c r="G3391" s="54">
        <v>42924</v>
      </c>
    </row>
    <row r="3392" spans="1:7" x14ac:dyDescent="0.2">
      <c r="A3392" s="54">
        <v>43547</v>
      </c>
      <c r="B3392" s="53">
        <v>7170023</v>
      </c>
      <c r="D3392" s="53">
        <v>3.7</v>
      </c>
      <c r="E3392" s="53"/>
      <c r="F3392" s="53">
        <v>0.35</v>
      </c>
      <c r="G3392" s="54"/>
    </row>
    <row r="3393" spans="1:7" x14ac:dyDescent="0.2">
      <c r="A3393" s="54">
        <v>43547</v>
      </c>
      <c r="B3393" s="53">
        <v>5288761</v>
      </c>
      <c r="C3393" s="52">
        <v>3.502859058906477</v>
      </c>
      <c r="D3393" s="53">
        <v>3.79</v>
      </c>
      <c r="E3393" s="53">
        <v>0.64999999999999991</v>
      </c>
      <c r="F3393" s="53">
        <v>0.8</v>
      </c>
      <c r="G3393" s="54">
        <v>43129</v>
      </c>
    </row>
    <row r="3394" spans="1:7" x14ac:dyDescent="0.2">
      <c r="A3394" s="54">
        <v>43547</v>
      </c>
      <c r="B3394" s="53">
        <v>1560379</v>
      </c>
      <c r="C3394" s="52">
        <v>3.2685760826373271</v>
      </c>
      <c r="D3394" s="53">
        <v>3.78</v>
      </c>
      <c r="E3394" s="53">
        <v>0.5</v>
      </c>
      <c r="F3394" s="53">
        <v>0.65</v>
      </c>
      <c r="G3394" s="54">
        <v>42780</v>
      </c>
    </row>
    <row r="3395" spans="1:7" x14ac:dyDescent="0.2">
      <c r="A3395" s="54">
        <v>43547</v>
      </c>
      <c r="B3395" s="53">
        <v>3606874</v>
      </c>
      <c r="D3395" s="53">
        <v>3.86</v>
      </c>
      <c r="E3395" s="53"/>
      <c r="F3395" s="53">
        <v>0.35</v>
      </c>
      <c r="G3395" s="54"/>
    </row>
    <row r="3396" spans="1:7" x14ac:dyDescent="0.2">
      <c r="A3396" s="54">
        <v>43547</v>
      </c>
      <c r="B3396" s="53">
        <v>7063537</v>
      </c>
      <c r="C3396" s="52">
        <v>2.7319286255950552</v>
      </c>
      <c r="D3396" s="53">
        <v>3.6</v>
      </c>
      <c r="E3396" s="53">
        <v>0.36</v>
      </c>
      <c r="F3396" s="53">
        <v>0.51</v>
      </c>
      <c r="G3396" s="54">
        <v>42711</v>
      </c>
    </row>
    <row r="3397" spans="1:7" x14ac:dyDescent="0.2">
      <c r="A3397" s="54">
        <v>43547</v>
      </c>
      <c r="B3397" s="53">
        <v>8668</v>
      </c>
      <c r="C3397" s="52">
        <v>2.8653151526042508</v>
      </c>
      <c r="D3397" s="53">
        <v>3.86</v>
      </c>
      <c r="E3397" s="53">
        <v>0.52</v>
      </c>
      <c r="F3397" s="53">
        <v>0.66</v>
      </c>
      <c r="G3397" s="54">
        <v>42762</v>
      </c>
    </row>
    <row r="3398" spans="1:7" x14ac:dyDescent="0.2">
      <c r="A3398" s="54">
        <v>43547</v>
      </c>
      <c r="B3398" s="53">
        <v>4239876</v>
      </c>
      <c r="C3398" s="52">
        <v>3.1940677724784736</v>
      </c>
      <c r="D3398" s="53">
        <v>3.96</v>
      </c>
      <c r="E3398" s="53">
        <v>0.31999999999999995</v>
      </c>
      <c r="F3398" s="53">
        <v>0.42</v>
      </c>
      <c r="G3398" s="54">
        <v>43109</v>
      </c>
    </row>
    <row r="3399" spans="1:7" x14ac:dyDescent="0.2">
      <c r="A3399" s="54">
        <v>43547</v>
      </c>
      <c r="B3399" s="53">
        <v>3376724</v>
      </c>
      <c r="D3399" s="53">
        <v>3.87</v>
      </c>
      <c r="E3399" s="53"/>
      <c r="F3399" s="53">
        <v>0.35</v>
      </c>
      <c r="G3399" s="54"/>
    </row>
    <row r="3400" spans="1:7" x14ac:dyDescent="0.2">
      <c r="A3400" s="54">
        <v>43547</v>
      </c>
      <c r="B3400" s="53">
        <v>5261</v>
      </c>
      <c r="D3400" s="53">
        <v>2.9</v>
      </c>
      <c r="E3400" s="53"/>
      <c r="F3400" s="53">
        <v>0.27</v>
      </c>
      <c r="G3400" s="54"/>
    </row>
    <row r="3401" spans="1:7" x14ac:dyDescent="0.2">
      <c r="A3401" s="54">
        <v>43547</v>
      </c>
      <c r="B3401" s="53">
        <v>5696613</v>
      </c>
      <c r="C3401" s="52">
        <v>3.1692749122050565</v>
      </c>
      <c r="D3401" s="53">
        <v>3.82</v>
      </c>
      <c r="E3401" s="53">
        <v>0.38</v>
      </c>
      <c r="F3401" s="53">
        <v>0.53</v>
      </c>
      <c r="G3401" s="54">
        <v>42883</v>
      </c>
    </row>
    <row r="3402" spans="1:7" x14ac:dyDescent="0.2">
      <c r="A3402" s="54">
        <v>43548</v>
      </c>
      <c r="B3402" s="53">
        <v>290706</v>
      </c>
      <c r="D3402" s="53">
        <v>3.73</v>
      </c>
      <c r="E3402" s="53"/>
      <c r="F3402" s="53">
        <v>0.5</v>
      </c>
      <c r="G3402" s="54"/>
    </row>
    <row r="3403" spans="1:7" x14ac:dyDescent="0.2">
      <c r="A3403" s="54">
        <v>43548</v>
      </c>
      <c r="B3403" s="53">
        <v>7550634</v>
      </c>
      <c r="C3403" s="52">
        <v>3.0454970279010931</v>
      </c>
      <c r="D3403" s="53">
        <v>3.48</v>
      </c>
      <c r="E3403" s="53">
        <v>0.41</v>
      </c>
      <c r="F3403" s="53">
        <v>0.55000000000000004</v>
      </c>
      <c r="G3403" s="54">
        <v>42722</v>
      </c>
    </row>
    <row r="3404" spans="1:7" x14ac:dyDescent="0.2">
      <c r="A3404" s="54">
        <v>43548</v>
      </c>
      <c r="B3404" s="53">
        <v>364703</v>
      </c>
      <c r="C3404" s="52">
        <v>3.5011435485573292</v>
      </c>
      <c r="D3404" s="53">
        <v>3.95</v>
      </c>
      <c r="E3404" s="53">
        <v>0.42</v>
      </c>
      <c r="F3404" s="53">
        <v>0.56999999999999995</v>
      </c>
      <c r="G3404" s="54">
        <v>43160</v>
      </c>
    </row>
    <row r="3405" spans="1:7" x14ac:dyDescent="0.2">
      <c r="A3405" s="54">
        <v>43548</v>
      </c>
      <c r="B3405" s="53">
        <v>4213912</v>
      </c>
      <c r="D3405" s="53">
        <v>3.89</v>
      </c>
      <c r="E3405" s="53"/>
      <c r="F3405" s="53">
        <v>0.34</v>
      </c>
      <c r="G3405" s="54"/>
    </row>
    <row r="3406" spans="1:7" x14ac:dyDescent="0.2">
      <c r="A3406" s="54">
        <v>43548</v>
      </c>
      <c r="B3406" s="53">
        <v>5529885</v>
      </c>
      <c r="C3406" s="52">
        <v>2.7994432726614322</v>
      </c>
      <c r="D3406" s="53">
        <v>3.5</v>
      </c>
      <c r="E3406" s="53">
        <v>0.33999999999999997</v>
      </c>
      <c r="F3406" s="53">
        <v>0.48</v>
      </c>
      <c r="G3406" s="54">
        <v>42723</v>
      </c>
    </row>
    <row r="3407" spans="1:7" x14ac:dyDescent="0.2">
      <c r="A3407" s="54">
        <v>43548</v>
      </c>
      <c r="B3407" s="53">
        <v>89</v>
      </c>
      <c r="D3407" s="53">
        <v>3.72</v>
      </c>
      <c r="E3407" s="53"/>
      <c r="F3407" s="53">
        <v>0.35</v>
      </c>
      <c r="G3407" s="54"/>
    </row>
    <row r="3408" spans="1:7" x14ac:dyDescent="0.2">
      <c r="A3408" s="54">
        <v>43549</v>
      </c>
      <c r="B3408" s="53">
        <v>445827</v>
      </c>
      <c r="C3408" s="52">
        <v>3.3981297995159681</v>
      </c>
      <c r="D3408" s="53">
        <v>4.18</v>
      </c>
      <c r="E3408" s="53">
        <v>0.51</v>
      </c>
      <c r="F3408" s="53">
        <v>0.65</v>
      </c>
      <c r="G3408" s="54">
        <v>42770</v>
      </c>
    </row>
    <row r="3409" spans="1:7" x14ac:dyDescent="0.2">
      <c r="A3409" s="54">
        <v>43549</v>
      </c>
      <c r="B3409" s="53">
        <v>285971</v>
      </c>
      <c r="C3409" s="52">
        <v>2.9550075096404318</v>
      </c>
      <c r="D3409" s="53">
        <v>3.45</v>
      </c>
      <c r="E3409" s="53">
        <v>0.47</v>
      </c>
      <c r="F3409" s="53">
        <v>0.62</v>
      </c>
      <c r="G3409" s="54">
        <v>42885</v>
      </c>
    </row>
    <row r="3410" spans="1:7" x14ac:dyDescent="0.2">
      <c r="A3410" s="54">
        <v>43550</v>
      </c>
      <c r="B3410" s="53">
        <v>10918</v>
      </c>
      <c r="C3410" s="52">
        <v>3.4178304777480708</v>
      </c>
      <c r="D3410" s="53">
        <v>3.82</v>
      </c>
      <c r="E3410" s="53">
        <v>0.47</v>
      </c>
      <c r="F3410" s="53">
        <v>0.61</v>
      </c>
      <c r="G3410" s="54">
        <v>42781</v>
      </c>
    </row>
    <row r="3411" spans="1:7" x14ac:dyDescent="0.2">
      <c r="A3411" s="54">
        <v>43550</v>
      </c>
      <c r="B3411" s="53">
        <v>4072843</v>
      </c>
      <c r="C3411" s="52">
        <v>4.4438335447720645</v>
      </c>
      <c r="D3411" s="53">
        <v>4.47</v>
      </c>
      <c r="E3411" s="53">
        <v>0.83999999999999986</v>
      </c>
      <c r="F3411" s="53">
        <v>0.98</v>
      </c>
      <c r="G3411" s="54">
        <v>43058</v>
      </c>
    </row>
    <row r="3412" spans="1:7" x14ac:dyDescent="0.2">
      <c r="A3412" s="54">
        <v>43550</v>
      </c>
      <c r="B3412" s="53">
        <v>5679578</v>
      </c>
      <c r="C3412" s="52">
        <v>3.1128114820851329</v>
      </c>
      <c r="D3412" s="53">
        <v>3.42</v>
      </c>
      <c r="E3412" s="53">
        <v>0.36</v>
      </c>
      <c r="F3412" s="53">
        <v>0.5</v>
      </c>
      <c r="G3412" s="54">
        <v>42876</v>
      </c>
    </row>
    <row r="3413" spans="1:7" x14ac:dyDescent="0.2">
      <c r="A3413" s="54">
        <v>43551</v>
      </c>
      <c r="B3413" s="53">
        <v>66086</v>
      </c>
      <c r="D3413" s="53">
        <v>3.54</v>
      </c>
      <c r="E3413" s="53"/>
      <c r="F3413" s="53">
        <v>0.35</v>
      </c>
      <c r="G3413" s="54"/>
    </row>
    <row r="3414" spans="1:7" x14ac:dyDescent="0.2">
      <c r="A3414" s="54">
        <v>43551</v>
      </c>
      <c r="B3414" s="53">
        <v>6471049</v>
      </c>
      <c r="C3414" s="52">
        <v>3.1919736562644925</v>
      </c>
      <c r="D3414" s="53">
        <v>3.82</v>
      </c>
      <c r="E3414" s="53">
        <v>0.36</v>
      </c>
      <c r="F3414" s="53">
        <v>0.5</v>
      </c>
      <c r="G3414" s="54">
        <v>43093</v>
      </c>
    </row>
    <row r="3415" spans="1:7" x14ac:dyDescent="0.2">
      <c r="A3415" s="54">
        <v>43552</v>
      </c>
      <c r="B3415" s="53">
        <v>4311613</v>
      </c>
      <c r="C3415" s="52">
        <v>3.8082484157739338</v>
      </c>
      <c r="D3415" s="53">
        <v>3.86</v>
      </c>
      <c r="E3415" s="53">
        <v>0.7</v>
      </c>
      <c r="F3415" s="53">
        <v>0.8</v>
      </c>
      <c r="G3415" s="54">
        <v>42749</v>
      </c>
    </row>
    <row r="3416" spans="1:7" x14ac:dyDescent="0.2">
      <c r="A3416" s="54">
        <v>43554</v>
      </c>
      <c r="B3416" s="53">
        <v>134896</v>
      </c>
      <c r="C3416" s="52">
        <v>3.758564634804523</v>
      </c>
      <c r="D3416" s="53">
        <v>4.63</v>
      </c>
      <c r="E3416" s="53">
        <v>0.33999999999999997</v>
      </c>
      <c r="F3416" s="53">
        <v>0.55000000000000004</v>
      </c>
      <c r="G3416" s="54">
        <v>43355</v>
      </c>
    </row>
    <row r="3417" spans="1:7" x14ac:dyDescent="0.2">
      <c r="A3417" s="54">
        <v>43554</v>
      </c>
      <c r="B3417" s="53">
        <v>4425637</v>
      </c>
      <c r="C3417" s="52">
        <v>3.6170227299495519</v>
      </c>
      <c r="D3417" s="53">
        <v>3.84</v>
      </c>
      <c r="E3417" s="53">
        <v>0.6</v>
      </c>
      <c r="F3417" s="53">
        <v>0.72</v>
      </c>
      <c r="G3417" s="54">
        <v>43185</v>
      </c>
    </row>
    <row r="3418" spans="1:7" x14ac:dyDescent="0.2">
      <c r="A3418" s="54">
        <v>43554</v>
      </c>
      <c r="B3418" s="53">
        <v>1441074</v>
      </c>
      <c r="C3418" s="52">
        <v>2.8072998796619317</v>
      </c>
      <c r="D3418" s="53">
        <v>3.85</v>
      </c>
      <c r="E3418" s="53">
        <v>0.32999999999999996</v>
      </c>
      <c r="F3418" s="53">
        <v>0.46</v>
      </c>
      <c r="G3418" s="54"/>
    </row>
    <row r="3419" spans="1:7" x14ac:dyDescent="0.2">
      <c r="A3419" s="54">
        <v>43556</v>
      </c>
      <c r="B3419" s="53">
        <v>2650</v>
      </c>
      <c r="C3419" s="52">
        <v>3.088349594474908</v>
      </c>
      <c r="D3419" s="53">
        <v>3.72</v>
      </c>
      <c r="E3419" s="53">
        <v>0.51999999999999991</v>
      </c>
      <c r="F3419" s="53">
        <v>0.67</v>
      </c>
      <c r="G3419" s="54"/>
    </row>
    <row r="3420" spans="1:7" x14ac:dyDescent="0.2">
      <c r="A3420" s="54">
        <v>43556</v>
      </c>
      <c r="B3420" s="53">
        <v>5992196</v>
      </c>
      <c r="D3420" s="53">
        <v>3.6</v>
      </c>
      <c r="E3420" s="53"/>
      <c r="F3420" s="53">
        <v>0.35</v>
      </c>
      <c r="G3420" s="54"/>
    </row>
    <row r="3421" spans="1:7" x14ac:dyDescent="0.2">
      <c r="A3421" s="54">
        <v>43556</v>
      </c>
      <c r="B3421" s="53">
        <v>8479387</v>
      </c>
      <c r="C3421" s="52">
        <v>3.3910100276510917</v>
      </c>
      <c r="D3421" s="53">
        <v>3.69</v>
      </c>
      <c r="E3421" s="53">
        <v>0.35</v>
      </c>
      <c r="F3421" s="53">
        <v>0.53</v>
      </c>
      <c r="G3421" s="54">
        <v>43217</v>
      </c>
    </row>
    <row r="3422" spans="1:7" x14ac:dyDescent="0.2">
      <c r="A3422" s="54">
        <v>43556</v>
      </c>
      <c r="B3422" s="53">
        <v>85890</v>
      </c>
      <c r="D3422" s="53">
        <v>3.88</v>
      </c>
      <c r="E3422" s="53"/>
      <c r="F3422" s="53">
        <v>0.35</v>
      </c>
      <c r="G3422" s="54"/>
    </row>
    <row r="3423" spans="1:7" x14ac:dyDescent="0.2">
      <c r="A3423" s="54">
        <v>43556</v>
      </c>
      <c r="B3423" s="53">
        <v>4219019</v>
      </c>
      <c r="C3423" s="52">
        <v>3.2265286922527721</v>
      </c>
      <c r="D3423" s="53">
        <v>3.67</v>
      </c>
      <c r="E3423" s="53">
        <v>0.25</v>
      </c>
      <c r="F3423" s="53">
        <v>0.4</v>
      </c>
      <c r="G3423" s="54">
        <v>43318</v>
      </c>
    </row>
    <row r="3424" spans="1:7" x14ac:dyDescent="0.2">
      <c r="A3424" s="54">
        <v>43556</v>
      </c>
      <c r="B3424" s="53">
        <v>3462193</v>
      </c>
      <c r="D3424" s="53">
        <v>4.16</v>
      </c>
      <c r="E3424" s="53"/>
      <c r="F3424" s="53">
        <v>0.35</v>
      </c>
      <c r="G3424" s="54"/>
    </row>
    <row r="3425" spans="1:7" x14ac:dyDescent="0.2">
      <c r="A3425" s="54">
        <v>43556</v>
      </c>
      <c r="B3425" s="53">
        <v>8016361</v>
      </c>
      <c r="C3425" s="52">
        <v>3.3681187962616037</v>
      </c>
      <c r="D3425" s="53">
        <v>3.82</v>
      </c>
      <c r="E3425" s="53">
        <v>0.42</v>
      </c>
      <c r="F3425" s="53">
        <v>0.55000000000000004</v>
      </c>
      <c r="G3425" s="54">
        <v>42991</v>
      </c>
    </row>
    <row r="3426" spans="1:7" x14ac:dyDescent="0.2">
      <c r="A3426" s="54">
        <v>43556</v>
      </c>
      <c r="B3426" s="53">
        <v>5687</v>
      </c>
      <c r="C3426" s="52">
        <v>3.1046829890042758</v>
      </c>
      <c r="D3426" s="53">
        <v>3.55</v>
      </c>
      <c r="E3426" s="53">
        <v>0.59999999999999987</v>
      </c>
      <c r="F3426" s="53">
        <v>0.75</v>
      </c>
      <c r="G3426" s="54">
        <v>42773</v>
      </c>
    </row>
    <row r="3427" spans="1:7" x14ac:dyDescent="0.2">
      <c r="A3427" s="54">
        <v>43556</v>
      </c>
      <c r="B3427" s="53">
        <v>7618755</v>
      </c>
      <c r="C3427" s="52">
        <v>3.509856908373199</v>
      </c>
      <c r="D3427" s="53">
        <v>3.51</v>
      </c>
      <c r="E3427" s="53">
        <v>0.35</v>
      </c>
      <c r="F3427" s="53">
        <v>0.47</v>
      </c>
      <c r="G3427" s="54">
        <v>43342</v>
      </c>
    </row>
    <row r="3428" spans="1:7" x14ac:dyDescent="0.2">
      <c r="A3428" s="54">
        <v>43556</v>
      </c>
      <c r="B3428" s="53">
        <v>3129790</v>
      </c>
      <c r="D3428" s="53">
        <v>3.77</v>
      </c>
      <c r="E3428" s="53"/>
      <c r="F3428" s="53">
        <v>0.35</v>
      </c>
      <c r="G3428" s="54"/>
    </row>
    <row r="3429" spans="1:7" x14ac:dyDescent="0.2">
      <c r="A3429" s="54">
        <v>43557</v>
      </c>
      <c r="B3429" s="53">
        <v>5860812</v>
      </c>
      <c r="C3429" s="52">
        <v>3.4704551653889846</v>
      </c>
      <c r="D3429" s="53">
        <v>3.85</v>
      </c>
      <c r="E3429" s="53">
        <v>0.33999999999999997</v>
      </c>
      <c r="F3429" s="53">
        <v>0.43</v>
      </c>
      <c r="G3429" s="54">
        <v>43291</v>
      </c>
    </row>
    <row r="3430" spans="1:7" x14ac:dyDescent="0.2">
      <c r="A3430" s="54">
        <v>43557</v>
      </c>
      <c r="B3430" s="53">
        <v>18043</v>
      </c>
      <c r="D3430" s="53">
        <v>3.71</v>
      </c>
      <c r="E3430" s="53"/>
      <c r="F3430" s="53">
        <v>0.35</v>
      </c>
      <c r="G3430" s="54"/>
    </row>
    <row r="3431" spans="1:7" x14ac:dyDescent="0.2">
      <c r="A3431" s="54">
        <v>43557</v>
      </c>
      <c r="B3431" s="53">
        <v>61875</v>
      </c>
      <c r="C3431" s="52">
        <v>3.5271503713373833</v>
      </c>
      <c r="D3431" s="53">
        <v>3.95</v>
      </c>
      <c r="E3431" s="53">
        <v>0.54</v>
      </c>
      <c r="F3431" s="53">
        <v>0.68</v>
      </c>
      <c r="G3431" s="54">
        <v>43044</v>
      </c>
    </row>
    <row r="3432" spans="1:7" x14ac:dyDescent="0.2">
      <c r="A3432" s="54">
        <v>43557</v>
      </c>
      <c r="B3432" s="53">
        <v>560626</v>
      </c>
      <c r="D3432" s="53">
        <v>3.38</v>
      </c>
      <c r="E3432" s="53"/>
      <c r="F3432" s="53">
        <v>0.3</v>
      </c>
      <c r="G3432" s="54"/>
    </row>
    <row r="3433" spans="1:7" x14ac:dyDescent="0.2">
      <c r="A3433" s="54">
        <v>43557</v>
      </c>
      <c r="B3433" s="53">
        <v>39894</v>
      </c>
      <c r="C3433" s="52">
        <v>2.8361591817674321</v>
      </c>
      <c r="D3433" s="53">
        <v>3.86</v>
      </c>
      <c r="E3433" s="53">
        <v>0.58999999999999986</v>
      </c>
      <c r="F3433" s="53">
        <v>0.75</v>
      </c>
      <c r="G3433" s="54"/>
    </row>
    <row r="3434" spans="1:7" x14ac:dyDescent="0.2">
      <c r="A3434" s="54">
        <v>43557</v>
      </c>
      <c r="B3434" s="53">
        <v>8601914</v>
      </c>
      <c r="C3434" s="52">
        <v>3.2980333017973007</v>
      </c>
      <c r="D3434" s="53">
        <v>3.84</v>
      </c>
      <c r="E3434" s="53">
        <v>0.33999999999999997</v>
      </c>
      <c r="F3434" s="53">
        <v>0.49</v>
      </c>
      <c r="G3434" s="54">
        <v>43091</v>
      </c>
    </row>
    <row r="3435" spans="1:7" x14ac:dyDescent="0.2">
      <c r="A3435" s="54">
        <v>43558</v>
      </c>
      <c r="B3435" s="53">
        <v>4324246</v>
      </c>
      <c r="C3435" s="52">
        <v>3.4945219207575486</v>
      </c>
      <c r="D3435" s="53">
        <v>3.86</v>
      </c>
      <c r="E3435" s="53">
        <v>0.64999999999999991</v>
      </c>
      <c r="F3435" s="53">
        <v>0.81</v>
      </c>
      <c r="G3435" s="54">
        <v>42959</v>
      </c>
    </row>
    <row r="3436" spans="1:7" x14ac:dyDescent="0.2">
      <c r="A3436" s="54">
        <v>43558</v>
      </c>
      <c r="B3436" s="53">
        <v>9679125</v>
      </c>
      <c r="D3436" s="53">
        <v>3.86</v>
      </c>
      <c r="E3436" s="53"/>
      <c r="F3436" s="53">
        <v>0.35</v>
      </c>
      <c r="G3436" s="54"/>
    </row>
    <row r="3437" spans="1:7" x14ac:dyDescent="0.2">
      <c r="A3437" s="54">
        <v>43558</v>
      </c>
      <c r="B3437" s="53">
        <v>6410637</v>
      </c>
      <c r="C3437" s="52">
        <v>3.5352507684584018</v>
      </c>
      <c r="D3437" s="53">
        <v>3.67</v>
      </c>
      <c r="E3437" s="53">
        <v>0.44</v>
      </c>
      <c r="F3437" s="53">
        <v>0.57999999999999996</v>
      </c>
      <c r="G3437" s="54">
        <v>43029</v>
      </c>
    </row>
    <row r="3438" spans="1:7" x14ac:dyDescent="0.2">
      <c r="A3438" s="54">
        <v>43558</v>
      </c>
      <c r="B3438" s="53">
        <v>82837</v>
      </c>
      <c r="D3438" s="53">
        <v>3.79</v>
      </c>
      <c r="E3438" s="53"/>
      <c r="F3438" s="53">
        <v>0.35</v>
      </c>
      <c r="G3438" s="54"/>
    </row>
    <row r="3439" spans="1:7" x14ac:dyDescent="0.2">
      <c r="A3439" s="54">
        <v>43558</v>
      </c>
      <c r="B3439" s="53">
        <v>7901617</v>
      </c>
      <c r="C3439" s="52">
        <v>3.376344723708963</v>
      </c>
      <c r="D3439" s="53">
        <v>4.1500000000000004</v>
      </c>
      <c r="E3439" s="53">
        <v>0.45999999999999996</v>
      </c>
      <c r="F3439" s="53">
        <v>0.61</v>
      </c>
      <c r="G3439" s="54">
        <v>42962</v>
      </c>
    </row>
    <row r="3440" spans="1:7" x14ac:dyDescent="0.2">
      <c r="A3440" s="54">
        <v>43558</v>
      </c>
      <c r="B3440" s="53">
        <v>9269759</v>
      </c>
      <c r="D3440" s="53">
        <v>3.15</v>
      </c>
      <c r="E3440" s="53"/>
      <c r="F3440" s="53">
        <v>0.25</v>
      </c>
      <c r="G3440" s="54"/>
    </row>
    <row r="3441" spans="1:7" x14ac:dyDescent="0.2">
      <c r="A3441" s="54">
        <v>43558</v>
      </c>
      <c r="B3441" s="53">
        <v>7754150</v>
      </c>
      <c r="C3441" s="52">
        <v>3.5628472839848042</v>
      </c>
      <c r="D3441" s="53">
        <v>4.1100000000000003</v>
      </c>
      <c r="E3441" s="53">
        <v>0.44</v>
      </c>
      <c r="F3441" s="53">
        <v>0.57999999999999996</v>
      </c>
      <c r="G3441" s="54">
        <v>43136</v>
      </c>
    </row>
    <row r="3442" spans="1:7" x14ac:dyDescent="0.2">
      <c r="A3442" s="54">
        <v>43558</v>
      </c>
      <c r="B3442" s="53">
        <v>9068017</v>
      </c>
      <c r="D3442" s="53">
        <v>3.53</v>
      </c>
      <c r="E3442" s="53"/>
      <c r="F3442" s="53">
        <v>0.35</v>
      </c>
      <c r="G3442" s="54"/>
    </row>
    <row r="3443" spans="1:7" x14ac:dyDescent="0.2">
      <c r="A3443" s="54">
        <v>43558</v>
      </c>
      <c r="B3443" s="53">
        <v>6004874</v>
      </c>
      <c r="C3443" s="52">
        <v>3.358049446637521</v>
      </c>
      <c r="D3443" s="53">
        <v>4.3099999999999996</v>
      </c>
      <c r="E3443" s="53">
        <v>0.65999999999999992</v>
      </c>
      <c r="F3443" s="53">
        <v>0.81</v>
      </c>
      <c r="G3443" s="54">
        <v>43125</v>
      </c>
    </row>
    <row r="3444" spans="1:7" x14ac:dyDescent="0.2">
      <c r="A3444" s="54">
        <v>43559</v>
      </c>
      <c r="B3444" s="53">
        <v>10754</v>
      </c>
      <c r="C3444" s="52">
        <v>3.5426051811401265</v>
      </c>
      <c r="D3444" s="53">
        <v>3.88</v>
      </c>
      <c r="E3444" s="53">
        <v>0.72999999999999987</v>
      </c>
      <c r="F3444" s="53">
        <v>0.88</v>
      </c>
      <c r="G3444" s="54"/>
    </row>
    <row r="3445" spans="1:7" x14ac:dyDescent="0.2">
      <c r="A3445" s="54">
        <v>43559</v>
      </c>
      <c r="B3445" s="53">
        <v>73082</v>
      </c>
      <c r="C3445" s="52">
        <v>3.2092924763191037</v>
      </c>
      <c r="D3445" s="53">
        <v>3.79</v>
      </c>
      <c r="E3445" s="53">
        <v>0.44</v>
      </c>
      <c r="F3445" s="53">
        <v>0.57999999999999996</v>
      </c>
      <c r="G3445" s="54">
        <v>42787</v>
      </c>
    </row>
    <row r="3446" spans="1:7" x14ac:dyDescent="0.2">
      <c r="A3446" s="54">
        <v>43559</v>
      </c>
      <c r="B3446" s="53">
        <v>5462824</v>
      </c>
      <c r="D3446" s="53">
        <v>3.71</v>
      </c>
      <c r="E3446" s="53"/>
      <c r="F3446" s="53">
        <v>0.35</v>
      </c>
      <c r="G3446" s="54"/>
    </row>
    <row r="3447" spans="1:7" x14ac:dyDescent="0.2">
      <c r="A3447" s="54">
        <v>43560</v>
      </c>
      <c r="B3447" s="53">
        <v>303959</v>
      </c>
      <c r="C3447" s="52">
        <v>2.7135567894947199</v>
      </c>
      <c r="D3447" s="53">
        <v>3.1</v>
      </c>
      <c r="E3447" s="53">
        <v>0.31999999999999995</v>
      </c>
      <c r="F3447" s="53">
        <v>0.46</v>
      </c>
      <c r="G3447" s="54">
        <v>42690</v>
      </c>
    </row>
    <row r="3448" spans="1:7" x14ac:dyDescent="0.2">
      <c r="A3448" s="54">
        <v>43560</v>
      </c>
      <c r="B3448" s="53">
        <v>8383531</v>
      </c>
      <c r="C3448" s="52">
        <v>3.3886085848715508</v>
      </c>
      <c r="D3448" s="53">
        <v>3.83</v>
      </c>
      <c r="E3448" s="53">
        <v>0.39999999999999997</v>
      </c>
      <c r="F3448" s="53">
        <v>0.52</v>
      </c>
      <c r="G3448" s="54">
        <v>43118</v>
      </c>
    </row>
    <row r="3449" spans="1:7" x14ac:dyDescent="0.2">
      <c r="A3449" s="54">
        <v>43561</v>
      </c>
      <c r="B3449" s="53">
        <v>5561278</v>
      </c>
      <c r="C3449" s="52">
        <v>3.034301974400798</v>
      </c>
      <c r="D3449" s="53">
        <v>3.62</v>
      </c>
      <c r="E3449" s="53">
        <v>0.35</v>
      </c>
      <c r="F3449" s="53">
        <v>0.5</v>
      </c>
      <c r="G3449" s="54">
        <v>42878</v>
      </c>
    </row>
    <row r="3450" spans="1:7" x14ac:dyDescent="0.2">
      <c r="A3450" s="54">
        <v>43561</v>
      </c>
      <c r="B3450" s="53">
        <v>1121</v>
      </c>
      <c r="C3450" s="52">
        <v>3.266448850344998</v>
      </c>
      <c r="D3450" s="53">
        <v>3.52</v>
      </c>
      <c r="E3450" s="53">
        <v>0.67999999999999994</v>
      </c>
      <c r="F3450" s="53">
        <v>0.8</v>
      </c>
      <c r="G3450" s="54">
        <v>42896</v>
      </c>
    </row>
    <row r="3451" spans="1:7" x14ac:dyDescent="0.2">
      <c r="A3451" s="54">
        <v>43561</v>
      </c>
      <c r="B3451" s="53">
        <v>338888</v>
      </c>
      <c r="C3451" s="52">
        <v>3.403918913967011</v>
      </c>
      <c r="D3451" s="53">
        <v>3.8</v>
      </c>
      <c r="E3451" s="53">
        <v>0.35</v>
      </c>
      <c r="F3451" s="53">
        <v>0.47</v>
      </c>
      <c r="G3451" s="54">
        <v>43288</v>
      </c>
    </row>
    <row r="3452" spans="1:7" x14ac:dyDescent="0.2">
      <c r="A3452" s="54">
        <v>43561</v>
      </c>
      <c r="B3452" s="53">
        <v>230379</v>
      </c>
      <c r="C3452" s="52">
        <v>4.0371664474591862</v>
      </c>
      <c r="D3452" s="53">
        <v>4.4000000000000004</v>
      </c>
      <c r="E3452" s="53">
        <v>0.66999999999999993</v>
      </c>
      <c r="F3452" s="53">
        <v>0.81</v>
      </c>
      <c r="G3452" s="54">
        <v>43067</v>
      </c>
    </row>
    <row r="3453" spans="1:7" x14ac:dyDescent="0.2">
      <c r="A3453" s="54">
        <v>43561</v>
      </c>
      <c r="B3453" s="53">
        <v>4542218</v>
      </c>
      <c r="C3453" s="52">
        <v>3.2674496048760786</v>
      </c>
      <c r="D3453" s="53">
        <v>3.48</v>
      </c>
      <c r="E3453" s="53">
        <v>0.6</v>
      </c>
      <c r="F3453" s="53">
        <v>0.7</v>
      </c>
      <c r="G3453" s="54">
        <v>42816</v>
      </c>
    </row>
    <row r="3454" spans="1:7" x14ac:dyDescent="0.2">
      <c r="A3454" s="54">
        <v>43561</v>
      </c>
      <c r="B3454" s="53">
        <v>6216193</v>
      </c>
      <c r="C3454" s="52">
        <v>3.1422658380194357</v>
      </c>
      <c r="D3454" s="53">
        <v>3.56</v>
      </c>
      <c r="E3454" s="53">
        <v>0.43</v>
      </c>
      <c r="F3454" s="53">
        <v>0.55000000000000004</v>
      </c>
      <c r="G3454" s="54">
        <v>43116</v>
      </c>
    </row>
    <row r="3455" spans="1:7" x14ac:dyDescent="0.2">
      <c r="A3455" s="54">
        <v>43562</v>
      </c>
      <c r="B3455" s="53">
        <v>2981744</v>
      </c>
      <c r="C3455" s="52">
        <v>2.8854200165066928</v>
      </c>
      <c r="D3455" s="53">
        <v>3.36</v>
      </c>
      <c r="E3455" s="53">
        <v>0.42999999999999994</v>
      </c>
      <c r="F3455" s="53">
        <v>0.55000000000000004</v>
      </c>
      <c r="G3455" s="54">
        <v>42712</v>
      </c>
    </row>
    <row r="3456" spans="1:7" x14ac:dyDescent="0.2">
      <c r="A3456" s="54">
        <v>43562</v>
      </c>
      <c r="B3456" s="53">
        <v>319639</v>
      </c>
      <c r="D3456" s="53">
        <v>3.88</v>
      </c>
      <c r="E3456" s="53"/>
      <c r="F3456" s="53">
        <v>0.35</v>
      </c>
      <c r="G3456" s="54"/>
    </row>
    <row r="3457" spans="1:7" x14ac:dyDescent="0.2">
      <c r="A3457" s="54">
        <v>43562</v>
      </c>
      <c r="B3457" s="53">
        <v>6347663</v>
      </c>
      <c r="C3457" s="52">
        <v>3.3940454701478671</v>
      </c>
      <c r="D3457" s="53">
        <v>4.1100000000000003</v>
      </c>
      <c r="E3457" s="53">
        <v>0.39999999999999997</v>
      </c>
      <c r="F3457" s="53">
        <v>0.51</v>
      </c>
      <c r="G3457" s="54">
        <v>43151</v>
      </c>
    </row>
    <row r="3458" spans="1:7" x14ac:dyDescent="0.2">
      <c r="A3458" s="54">
        <v>43562</v>
      </c>
      <c r="B3458" s="53">
        <v>9884931</v>
      </c>
      <c r="D3458" s="53">
        <v>4.04</v>
      </c>
      <c r="E3458" s="53"/>
      <c r="F3458" s="53">
        <v>0.35</v>
      </c>
      <c r="G3458" s="54"/>
    </row>
    <row r="3459" spans="1:7" x14ac:dyDescent="0.2">
      <c r="A3459" s="54">
        <v>43562</v>
      </c>
      <c r="B3459" s="53">
        <v>37283</v>
      </c>
      <c r="C3459" s="52">
        <v>3.4879850308367213</v>
      </c>
      <c r="D3459" s="53">
        <v>3.81</v>
      </c>
      <c r="E3459" s="53">
        <v>0.68999999999999984</v>
      </c>
      <c r="F3459" s="53">
        <v>0.82</v>
      </c>
      <c r="G3459" s="54"/>
    </row>
    <row r="3460" spans="1:7" x14ac:dyDescent="0.2">
      <c r="A3460" s="54">
        <v>43562</v>
      </c>
      <c r="B3460" s="53">
        <v>2957197</v>
      </c>
      <c r="C3460" s="52">
        <v>4.4530882979737587</v>
      </c>
      <c r="D3460" s="53">
        <v>4.6500000000000004</v>
      </c>
      <c r="E3460" s="53">
        <v>0.90999999999999992</v>
      </c>
      <c r="F3460" s="53">
        <v>0.99</v>
      </c>
      <c r="G3460" s="54">
        <v>43267</v>
      </c>
    </row>
    <row r="3461" spans="1:7" x14ac:dyDescent="0.2">
      <c r="A3461" s="54">
        <v>43562</v>
      </c>
      <c r="B3461" s="53">
        <v>188620</v>
      </c>
      <c r="D3461" s="53">
        <v>4.43</v>
      </c>
      <c r="E3461" s="53"/>
      <c r="F3461" s="53">
        <v>0.35</v>
      </c>
      <c r="G3461" s="54"/>
    </row>
    <row r="3462" spans="1:7" x14ac:dyDescent="0.2">
      <c r="A3462" s="54">
        <v>43563</v>
      </c>
      <c r="B3462" s="53">
        <v>2590</v>
      </c>
      <c r="C3462" s="52">
        <v>2.9271798705552743</v>
      </c>
      <c r="D3462" s="53">
        <v>3.73</v>
      </c>
      <c r="E3462" s="53">
        <v>0.7599999999999999</v>
      </c>
      <c r="F3462" s="53">
        <v>0.89</v>
      </c>
      <c r="G3462" s="54">
        <v>42729</v>
      </c>
    </row>
    <row r="3463" spans="1:7" x14ac:dyDescent="0.2">
      <c r="A3463" s="54">
        <v>43563</v>
      </c>
      <c r="B3463" s="53">
        <v>6677561</v>
      </c>
      <c r="C3463" s="52">
        <v>3.3189822460955165</v>
      </c>
      <c r="D3463" s="53">
        <v>3.92</v>
      </c>
      <c r="E3463" s="53">
        <v>0.42</v>
      </c>
      <c r="F3463" s="53">
        <v>0.55000000000000004</v>
      </c>
      <c r="G3463" s="54">
        <v>43133</v>
      </c>
    </row>
    <row r="3464" spans="1:7" x14ac:dyDescent="0.2">
      <c r="A3464" s="54">
        <v>43563</v>
      </c>
      <c r="B3464" s="53">
        <v>13684</v>
      </c>
      <c r="D3464" s="53">
        <v>3.45</v>
      </c>
      <c r="E3464" s="53"/>
      <c r="F3464" s="53">
        <v>0.35</v>
      </c>
      <c r="G3464" s="54"/>
    </row>
    <row r="3465" spans="1:7" x14ac:dyDescent="0.2">
      <c r="A3465" s="54">
        <v>43563</v>
      </c>
      <c r="B3465" s="53">
        <v>7981915</v>
      </c>
      <c r="C3465" s="52">
        <v>2.7553651453683075</v>
      </c>
      <c r="D3465" s="53">
        <v>3.37</v>
      </c>
      <c r="E3465" s="53">
        <v>0.27999999999999997</v>
      </c>
      <c r="F3465" s="53">
        <v>0.42</v>
      </c>
      <c r="G3465" s="54">
        <v>42802</v>
      </c>
    </row>
    <row r="3466" spans="1:7" x14ac:dyDescent="0.2">
      <c r="A3466" s="54">
        <v>43563</v>
      </c>
      <c r="B3466" s="53">
        <v>6218893</v>
      </c>
      <c r="C3466" s="52">
        <v>3.8191538729886934</v>
      </c>
      <c r="D3466" s="53">
        <v>4.33</v>
      </c>
      <c r="E3466" s="53">
        <v>0.6399999999999999</v>
      </c>
      <c r="F3466" s="53">
        <v>0.78</v>
      </c>
      <c r="G3466" s="54">
        <v>43153</v>
      </c>
    </row>
    <row r="3467" spans="1:7" x14ac:dyDescent="0.2">
      <c r="A3467" s="54">
        <v>43563</v>
      </c>
      <c r="B3467" s="53">
        <v>3577</v>
      </c>
      <c r="D3467" s="53">
        <v>3.06</v>
      </c>
      <c r="E3467" s="53"/>
      <c r="F3467" s="53">
        <v>0.26</v>
      </c>
      <c r="G3467" s="54"/>
    </row>
    <row r="3468" spans="1:7" x14ac:dyDescent="0.2">
      <c r="A3468" s="54">
        <v>43563</v>
      </c>
      <c r="B3468" s="53">
        <v>10147</v>
      </c>
      <c r="C3468" s="52">
        <v>3.4207231297601783</v>
      </c>
      <c r="D3468" s="53">
        <v>4.1500000000000004</v>
      </c>
      <c r="E3468" s="53">
        <v>0.73999999999999988</v>
      </c>
      <c r="F3468" s="53">
        <v>0.89</v>
      </c>
      <c r="G3468" s="54"/>
    </row>
    <row r="3469" spans="1:7" x14ac:dyDescent="0.2">
      <c r="A3469" s="54">
        <v>43563</v>
      </c>
      <c r="B3469" s="53">
        <v>4108982</v>
      </c>
      <c r="C3469" s="52">
        <v>3.4665343365603074</v>
      </c>
      <c r="D3469" s="53">
        <v>3.9</v>
      </c>
      <c r="E3469" s="53">
        <v>0.32999999999999996</v>
      </c>
      <c r="F3469" s="53">
        <v>0.43</v>
      </c>
      <c r="G3469" s="54">
        <v>43268</v>
      </c>
    </row>
    <row r="3470" spans="1:7" x14ac:dyDescent="0.2">
      <c r="A3470" s="54">
        <v>43563</v>
      </c>
      <c r="B3470" s="53">
        <v>496741</v>
      </c>
      <c r="C3470" s="52">
        <v>3.366036356603948</v>
      </c>
      <c r="D3470" s="53">
        <v>3.83</v>
      </c>
      <c r="E3470" s="53">
        <v>0.44</v>
      </c>
      <c r="F3470" s="53">
        <v>0.56000000000000005</v>
      </c>
      <c r="G3470" s="54">
        <v>43040</v>
      </c>
    </row>
    <row r="3471" spans="1:7" x14ac:dyDescent="0.2">
      <c r="A3471" s="54">
        <v>43563</v>
      </c>
      <c r="B3471" s="53">
        <v>6389496</v>
      </c>
      <c r="C3471" s="52">
        <v>4.4413945877931118</v>
      </c>
      <c r="D3471" s="53">
        <v>4.58</v>
      </c>
      <c r="E3471" s="53">
        <v>0.83999999999999986</v>
      </c>
      <c r="F3471" s="53">
        <v>0.95</v>
      </c>
      <c r="G3471" s="54">
        <v>43159</v>
      </c>
    </row>
    <row r="3472" spans="1:7" x14ac:dyDescent="0.2">
      <c r="A3472" s="54">
        <v>43564</v>
      </c>
      <c r="B3472" s="53">
        <v>9999224</v>
      </c>
      <c r="D3472" s="53">
        <v>3.89</v>
      </c>
      <c r="E3472" s="53"/>
      <c r="F3472" s="53">
        <v>0.36</v>
      </c>
      <c r="G3472" s="54"/>
    </row>
    <row r="3473" spans="1:7" x14ac:dyDescent="0.2">
      <c r="A3473" s="54">
        <v>43564</v>
      </c>
      <c r="B3473" s="53">
        <v>4649599</v>
      </c>
      <c r="C3473" s="52">
        <v>3.2403378368199647</v>
      </c>
      <c r="D3473" s="53">
        <v>3.62</v>
      </c>
      <c r="E3473" s="53">
        <v>0.66999999999999993</v>
      </c>
      <c r="F3473" s="53">
        <v>0.81</v>
      </c>
      <c r="G3473" s="54">
        <v>42965</v>
      </c>
    </row>
    <row r="3474" spans="1:7" x14ac:dyDescent="0.2">
      <c r="A3474" s="54">
        <v>43564</v>
      </c>
      <c r="B3474" s="53">
        <v>7691991</v>
      </c>
      <c r="C3474" s="52">
        <v>3.2663604441529683</v>
      </c>
      <c r="D3474" s="53">
        <v>3.85</v>
      </c>
      <c r="E3474" s="53">
        <v>0.39999999999999997</v>
      </c>
      <c r="F3474" s="53">
        <v>0.52</v>
      </c>
      <c r="G3474" s="54">
        <v>42976</v>
      </c>
    </row>
    <row r="3475" spans="1:7" x14ac:dyDescent="0.2">
      <c r="A3475" s="54">
        <v>43565</v>
      </c>
      <c r="B3475" s="53">
        <v>349136</v>
      </c>
      <c r="D3475" s="53">
        <v>3.82</v>
      </c>
      <c r="E3475" s="53"/>
      <c r="F3475" s="53">
        <v>0.35</v>
      </c>
      <c r="G3475" s="54"/>
    </row>
    <row r="3476" spans="1:7" x14ac:dyDescent="0.2">
      <c r="A3476" s="54">
        <v>43565</v>
      </c>
      <c r="B3476" s="53">
        <v>17906</v>
      </c>
      <c r="C3476" s="52">
        <v>3.5450640408727292</v>
      </c>
      <c r="D3476" s="53">
        <v>3.92</v>
      </c>
      <c r="E3476" s="53">
        <v>0.74999999999999989</v>
      </c>
      <c r="F3476" s="53">
        <v>0.89</v>
      </c>
      <c r="G3476" s="54">
        <v>43059</v>
      </c>
    </row>
    <row r="3477" spans="1:7" x14ac:dyDescent="0.2">
      <c r="A3477" s="54">
        <v>43566</v>
      </c>
      <c r="B3477" s="53">
        <v>10051603</v>
      </c>
      <c r="D3477" s="53">
        <v>3.58</v>
      </c>
      <c r="E3477" s="53"/>
      <c r="F3477" s="53">
        <v>0.34</v>
      </c>
      <c r="G3477" s="54"/>
    </row>
    <row r="3478" spans="1:7" x14ac:dyDescent="0.2">
      <c r="A3478" s="54">
        <v>43566</v>
      </c>
      <c r="B3478" s="53">
        <v>8395071</v>
      </c>
      <c r="C3478" s="52">
        <v>4.3533094234550811</v>
      </c>
      <c r="D3478" s="53">
        <v>4.43</v>
      </c>
      <c r="E3478" s="53">
        <v>0.7599999999999999</v>
      </c>
      <c r="F3478" s="53">
        <v>0.91</v>
      </c>
      <c r="G3478" s="54">
        <v>43145</v>
      </c>
    </row>
    <row r="3479" spans="1:7" x14ac:dyDescent="0.2">
      <c r="A3479" s="54">
        <v>43566</v>
      </c>
      <c r="B3479" s="53">
        <v>3398673</v>
      </c>
      <c r="C3479" s="52">
        <v>3.4600163590416537</v>
      </c>
      <c r="D3479" s="53">
        <v>3.8</v>
      </c>
      <c r="E3479" s="53">
        <v>0.80999999999999994</v>
      </c>
      <c r="F3479" s="53">
        <v>0.91</v>
      </c>
      <c r="G3479" s="54">
        <v>42962</v>
      </c>
    </row>
    <row r="3480" spans="1:7" x14ac:dyDescent="0.2">
      <c r="A3480" s="54">
        <v>43566</v>
      </c>
      <c r="B3480" s="53">
        <v>6161599</v>
      </c>
      <c r="D3480" s="53">
        <v>3.96</v>
      </c>
      <c r="E3480" s="53"/>
      <c r="F3480" s="53">
        <v>0.33</v>
      </c>
      <c r="G3480" s="54"/>
    </row>
    <row r="3481" spans="1:7" x14ac:dyDescent="0.2">
      <c r="A3481" s="54">
        <v>43566</v>
      </c>
      <c r="B3481" s="53">
        <v>11014</v>
      </c>
      <c r="C3481" s="52">
        <v>2.8148310367617597</v>
      </c>
      <c r="D3481" s="53">
        <v>3.83</v>
      </c>
      <c r="E3481" s="53">
        <v>0.49999999999999989</v>
      </c>
      <c r="F3481" s="53">
        <v>0.65</v>
      </c>
      <c r="G3481" s="54"/>
    </row>
    <row r="3482" spans="1:7" x14ac:dyDescent="0.2">
      <c r="A3482" s="54">
        <v>43566</v>
      </c>
      <c r="B3482" s="53">
        <v>4043582</v>
      </c>
      <c r="C3482" s="52">
        <v>3.3400874255125572</v>
      </c>
      <c r="D3482" s="53">
        <v>3.86</v>
      </c>
      <c r="E3482" s="53">
        <v>0.66999999999999993</v>
      </c>
      <c r="F3482" s="53">
        <v>0.83</v>
      </c>
      <c r="G3482" s="54">
        <v>42836</v>
      </c>
    </row>
    <row r="3483" spans="1:7" x14ac:dyDescent="0.2">
      <c r="A3483" s="54">
        <v>43567</v>
      </c>
      <c r="B3483" s="53">
        <v>9992743</v>
      </c>
      <c r="D3483" s="53">
        <v>3.84</v>
      </c>
      <c r="E3483" s="53"/>
      <c r="F3483" s="53">
        <v>0.35</v>
      </c>
      <c r="G3483" s="54"/>
    </row>
    <row r="3484" spans="1:7" x14ac:dyDescent="0.2">
      <c r="A3484" s="54">
        <v>43567</v>
      </c>
      <c r="B3484" s="53">
        <v>891829</v>
      </c>
      <c r="C3484" s="52">
        <v>3.1669538717016401</v>
      </c>
      <c r="D3484" s="53">
        <v>4.17</v>
      </c>
      <c r="E3484" s="53">
        <v>0.39999999999999997</v>
      </c>
      <c r="F3484" s="53">
        <v>0.54</v>
      </c>
      <c r="G3484" s="54">
        <v>42839</v>
      </c>
    </row>
    <row r="3485" spans="1:7" x14ac:dyDescent="0.2">
      <c r="A3485" s="54">
        <v>43567</v>
      </c>
      <c r="B3485" s="53">
        <v>2965445</v>
      </c>
      <c r="D3485" s="53">
        <v>3.16</v>
      </c>
      <c r="E3485" s="53"/>
      <c r="F3485" s="53">
        <v>0.25</v>
      </c>
      <c r="G3485" s="54"/>
    </row>
    <row r="3486" spans="1:7" x14ac:dyDescent="0.2">
      <c r="A3486" s="54">
        <v>43567</v>
      </c>
      <c r="B3486" s="53">
        <v>592858</v>
      </c>
      <c r="C3486" s="52">
        <v>3.50017616824982</v>
      </c>
      <c r="D3486" s="53">
        <v>3.7</v>
      </c>
      <c r="E3486" s="53">
        <v>0.49</v>
      </c>
      <c r="F3486" s="53">
        <v>0.63</v>
      </c>
      <c r="G3486" s="54">
        <v>42774</v>
      </c>
    </row>
    <row r="3487" spans="1:7" x14ac:dyDescent="0.2">
      <c r="A3487" s="54">
        <v>43567</v>
      </c>
      <c r="B3487" s="53">
        <v>9436</v>
      </c>
      <c r="C3487" s="52">
        <v>3.3846324564617265</v>
      </c>
      <c r="D3487" s="53">
        <v>3.8</v>
      </c>
      <c r="E3487" s="53">
        <v>0.38</v>
      </c>
      <c r="F3487" s="53">
        <v>0.52</v>
      </c>
      <c r="G3487" s="54">
        <v>43058</v>
      </c>
    </row>
    <row r="3488" spans="1:7" x14ac:dyDescent="0.2">
      <c r="A3488" s="54">
        <v>43567</v>
      </c>
      <c r="B3488" s="53">
        <v>3051671</v>
      </c>
      <c r="D3488" s="53">
        <v>3.68</v>
      </c>
      <c r="E3488" s="53"/>
      <c r="F3488" s="53">
        <v>0.33</v>
      </c>
      <c r="G3488" s="54"/>
    </row>
    <row r="3489" spans="1:7" x14ac:dyDescent="0.2">
      <c r="A3489" s="54">
        <v>43568</v>
      </c>
      <c r="B3489" s="53">
        <v>5223052</v>
      </c>
      <c r="C3489" s="52">
        <v>3.0421996249239318</v>
      </c>
      <c r="D3489" s="53">
        <v>3.65</v>
      </c>
      <c r="E3489" s="53">
        <v>0.37</v>
      </c>
      <c r="F3489" s="53">
        <v>0.52</v>
      </c>
      <c r="G3489" s="54">
        <v>43182</v>
      </c>
    </row>
    <row r="3490" spans="1:7" x14ac:dyDescent="0.2">
      <c r="A3490" s="54">
        <v>43568</v>
      </c>
      <c r="B3490" s="53">
        <v>5982815</v>
      </c>
      <c r="C3490" s="52">
        <v>2.9581751743693148</v>
      </c>
      <c r="D3490" s="53">
        <v>3.4</v>
      </c>
      <c r="E3490" s="53">
        <v>0.30999999999999994</v>
      </c>
      <c r="F3490" s="53">
        <v>0.45</v>
      </c>
      <c r="G3490" s="54">
        <v>42758</v>
      </c>
    </row>
    <row r="3491" spans="1:7" x14ac:dyDescent="0.2">
      <c r="A3491" s="54">
        <v>43568</v>
      </c>
      <c r="B3491" s="53">
        <v>63086</v>
      </c>
      <c r="D3491" s="53">
        <v>3.62</v>
      </c>
      <c r="E3491" s="53"/>
      <c r="F3491" s="53">
        <v>0.35</v>
      </c>
      <c r="G3491" s="54"/>
    </row>
    <row r="3492" spans="1:7" x14ac:dyDescent="0.2">
      <c r="A3492" s="54">
        <v>43569</v>
      </c>
      <c r="B3492" s="53">
        <v>726652</v>
      </c>
      <c r="C3492" s="52">
        <v>3.4341758709647605</v>
      </c>
      <c r="D3492" s="53">
        <v>3.84</v>
      </c>
      <c r="E3492" s="53">
        <v>0.43</v>
      </c>
      <c r="F3492" s="53">
        <v>0.56000000000000005</v>
      </c>
      <c r="G3492" s="54">
        <v>43046</v>
      </c>
    </row>
    <row r="3493" spans="1:7" x14ac:dyDescent="0.2">
      <c r="A3493" s="54">
        <v>43569</v>
      </c>
      <c r="B3493" s="53">
        <v>938643</v>
      </c>
      <c r="C3493" s="52">
        <v>3.6392974555884674</v>
      </c>
      <c r="D3493" s="53">
        <v>3.65</v>
      </c>
      <c r="E3493" s="53">
        <v>0.42</v>
      </c>
      <c r="F3493" s="53">
        <v>0.56000000000000005</v>
      </c>
      <c r="G3493" s="54">
        <v>43111</v>
      </c>
    </row>
    <row r="3494" spans="1:7" x14ac:dyDescent="0.2">
      <c r="A3494" s="54">
        <v>43569</v>
      </c>
      <c r="B3494" s="53">
        <v>44336</v>
      </c>
      <c r="D3494" s="53">
        <v>3.68</v>
      </c>
      <c r="E3494" s="53"/>
      <c r="F3494" s="53">
        <v>0.35</v>
      </c>
      <c r="G3494" s="54"/>
    </row>
    <row r="3495" spans="1:7" x14ac:dyDescent="0.2">
      <c r="A3495" s="54">
        <v>43569</v>
      </c>
      <c r="B3495" s="53">
        <v>923022</v>
      </c>
      <c r="C3495" s="52">
        <v>3.4000723949471032</v>
      </c>
      <c r="D3495" s="53">
        <v>3.66</v>
      </c>
      <c r="E3495" s="53">
        <v>0.77999999999999992</v>
      </c>
      <c r="F3495" s="53">
        <v>0.92</v>
      </c>
      <c r="G3495" s="54">
        <v>42960</v>
      </c>
    </row>
    <row r="3496" spans="1:7" x14ac:dyDescent="0.2">
      <c r="A3496" s="54">
        <v>43569</v>
      </c>
      <c r="B3496" s="53">
        <v>9947033</v>
      </c>
      <c r="D3496" s="53">
        <v>3.35</v>
      </c>
      <c r="E3496" s="53"/>
      <c r="F3496" s="53">
        <v>0.32</v>
      </c>
      <c r="G3496" s="54"/>
    </row>
    <row r="3497" spans="1:7" x14ac:dyDescent="0.2">
      <c r="A3497" s="54">
        <v>43569</v>
      </c>
      <c r="B3497" s="53">
        <v>5856617</v>
      </c>
      <c r="C3497" s="52">
        <v>3.0772931583649865</v>
      </c>
      <c r="D3497" s="53">
        <v>3.38</v>
      </c>
      <c r="E3497" s="53">
        <v>0.35</v>
      </c>
      <c r="F3497" s="53">
        <v>0.49</v>
      </c>
      <c r="G3497" s="54">
        <v>43168</v>
      </c>
    </row>
    <row r="3498" spans="1:7" x14ac:dyDescent="0.2">
      <c r="A3498" s="54">
        <v>43570</v>
      </c>
      <c r="B3498" s="53">
        <v>16443</v>
      </c>
      <c r="C3498" s="52">
        <v>2.6877315382466067</v>
      </c>
      <c r="D3498" s="53">
        <v>3.27</v>
      </c>
      <c r="E3498" s="53">
        <v>0.38</v>
      </c>
      <c r="F3498" s="53">
        <v>0.51</v>
      </c>
      <c r="G3498" s="54"/>
    </row>
    <row r="3499" spans="1:7" x14ac:dyDescent="0.2">
      <c r="A3499" s="54">
        <v>43570</v>
      </c>
      <c r="B3499" s="53">
        <v>533397</v>
      </c>
      <c r="C3499" s="52">
        <v>3.1854106533767799</v>
      </c>
      <c r="D3499" s="53">
        <v>3.55</v>
      </c>
      <c r="E3499" s="53">
        <v>0.44</v>
      </c>
      <c r="F3499" s="53">
        <v>0.56999999999999995</v>
      </c>
      <c r="G3499" s="54">
        <v>43006</v>
      </c>
    </row>
    <row r="3500" spans="1:7" x14ac:dyDescent="0.2">
      <c r="A3500" s="54">
        <v>43570</v>
      </c>
      <c r="B3500" s="53">
        <v>4111315</v>
      </c>
      <c r="C3500" s="52">
        <v>3.5568518112084551</v>
      </c>
      <c r="D3500" s="53">
        <v>3.92</v>
      </c>
      <c r="E3500" s="53">
        <v>0.4</v>
      </c>
      <c r="F3500" s="53">
        <v>0.54</v>
      </c>
      <c r="G3500" s="54">
        <v>43219</v>
      </c>
    </row>
    <row r="3501" spans="1:7" x14ac:dyDescent="0.2">
      <c r="A3501" s="54">
        <v>43570</v>
      </c>
      <c r="B3501" s="53">
        <v>3190</v>
      </c>
      <c r="C3501" s="52">
        <v>3.2932414647100341</v>
      </c>
      <c r="D3501" s="53">
        <v>3.65</v>
      </c>
      <c r="E3501" s="53">
        <v>0.67999999999999994</v>
      </c>
      <c r="F3501" s="53">
        <v>0.83</v>
      </c>
      <c r="G3501" s="54">
        <v>42824</v>
      </c>
    </row>
    <row r="3502" spans="1:7" x14ac:dyDescent="0.2">
      <c r="A3502" s="54">
        <v>43570</v>
      </c>
      <c r="B3502" s="53">
        <v>7786312</v>
      </c>
      <c r="D3502" s="53">
        <v>3.84</v>
      </c>
      <c r="E3502" s="53"/>
      <c r="F3502" s="53">
        <v>0.36</v>
      </c>
      <c r="G3502" s="54"/>
    </row>
    <row r="3503" spans="1:7" x14ac:dyDescent="0.2">
      <c r="A3503" s="54">
        <v>43571</v>
      </c>
      <c r="B3503" s="53">
        <v>53584</v>
      </c>
      <c r="C3503" s="52">
        <v>3.4471820037795489</v>
      </c>
      <c r="D3503" s="53">
        <v>3.85</v>
      </c>
      <c r="E3503" s="53">
        <v>0.69</v>
      </c>
      <c r="F3503" s="53">
        <v>0.83</v>
      </c>
      <c r="G3503" s="54"/>
    </row>
    <row r="3504" spans="1:7" x14ac:dyDescent="0.2">
      <c r="A3504" s="54">
        <v>43571</v>
      </c>
      <c r="B3504" s="53">
        <v>7952785</v>
      </c>
      <c r="C3504" s="52">
        <v>3.090648757260233</v>
      </c>
      <c r="D3504" s="53">
        <v>3.5</v>
      </c>
      <c r="E3504" s="53">
        <v>0.37999999999999995</v>
      </c>
      <c r="F3504" s="53">
        <v>0.5</v>
      </c>
      <c r="G3504" s="54">
        <v>42807</v>
      </c>
    </row>
    <row r="3505" spans="1:7" x14ac:dyDescent="0.2">
      <c r="A3505" s="54">
        <v>43571</v>
      </c>
      <c r="B3505" s="53">
        <v>148528</v>
      </c>
      <c r="C3505" s="52">
        <v>2.8106681953472354</v>
      </c>
      <c r="D3505" s="53">
        <v>3.6</v>
      </c>
      <c r="E3505" s="53">
        <v>0.5099999999999999</v>
      </c>
      <c r="F3505" s="53">
        <v>0.62</v>
      </c>
      <c r="G3505" s="54"/>
    </row>
    <row r="3506" spans="1:7" x14ac:dyDescent="0.2">
      <c r="A3506" s="54">
        <v>43572</v>
      </c>
      <c r="B3506" s="53">
        <v>3130314</v>
      </c>
      <c r="C3506" s="52">
        <v>3.8836155877768541</v>
      </c>
      <c r="D3506" s="53">
        <v>4.3</v>
      </c>
      <c r="E3506" s="53">
        <v>0.65999999999999992</v>
      </c>
      <c r="F3506" s="53">
        <v>0.76</v>
      </c>
      <c r="G3506" s="54">
        <v>43127</v>
      </c>
    </row>
    <row r="3507" spans="1:7" x14ac:dyDescent="0.2">
      <c r="A3507" s="54">
        <v>43572</v>
      </c>
      <c r="B3507" s="53">
        <v>1116</v>
      </c>
      <c r="C3507" s="52">
        <v>3.4658955635556512</v>
      </c>
      <c r="D3507" s="53">
        <v>3.6</v>
      </c>
      <c r="E3507" s="53">
        <v>0.62999999999999989</v>
      </c>
      <c r="F3507" s="53">
        <v>0.75</v>
      </c>
      <c r="G3507" s="54">
        <v>42784</v>
      </c>
    </row>
    <row r="3508" spans="1:7" x14ac:dyDescent="0.2">
      <c r="A3508" s="54">
        <v>43572</v>
      </c>
      <c r="B3508" s="53">
        <v>9246051</v>
      </c>
      <c r="D3508" s="53">
        <v>3.66</v>
      </c>
      <c r="E3508" s="53"/>
      <c r="F3508" s="53">
        <v>0.34</v>
      </c>
      <c r="G3508" s="54"/>
    </row>
    <row r="3509" spans="1:7" x14ac:dyDescent="0.2">
      <c r="A3509" s="54">
        <v>43572</v>
      </c>
      <c r="B3509" s="53">
        <v>4049599</v>
      </c>
      <c r="C3509" s="52">
        <v>3.1381835667319771</v>
      </c>
      <c r="D3509" s="53">
        <v>3.31</v>
      </c>
      <c r="E3509" s="53">
        <v>0.62999999999999989</v>
      </c>
      <c r="F3509" s="53">
        <v>0.77</v>
      </c>
      <c r="G3509" s="54"/>
    </row>
    <row r="3510" spans="1:7" x14ac:dyDescent="0.2">
      <c r="A3510" s="54">
        <v>43572</v>
      </c>
      <c r="B3510" s="53">
        <v>1094</v>
      </c>
      <c r="C3510" s="52">
        <v>3.5827493196516644</v>
      </c>
      <c r="D3510" s="53">
        <v>3.94</v>
      </c>
      <c r="E3510" s="53">
        <v>0.65999999999999992</v>
      </c>
      <c r="F3510" s="53">
        <v>0.8</v>
      </c>
      <c r="G3510" s="54">
        <v>42808</v>
      </c>
    </row>
    <row r="3511" spans="1:7" x14ac:dyDescent="0.2">
      <c r="A3511" s="54">
        <v>43572</v>
      </c>
      <c r="B3511" s="53">
        <v>9870169</v>
      </c>
      <c r="D3511" s="53">
        <v>3.08</v>
      </c>
      <c r="E3511" s="53"/>
      <c r="F3511" s="53">
        <v>0.34</v>
      </c>
      <c r="G3511" s="54"/>
    </row>
    <row r="3512" spans="1:7" x14ac:dyDescent="0.2">
      <c r="A3512" s="54">
        <v>43572</v>
      </c>
      <c r="B3512" s="53">
        <v>4211803</v>
      </c>
      <c r="C3512" s="52">
        <v>3.2171493720156907</v>
      </c>
      <c r="D3512" s="53">
        <v>3.86</v>
      </c>
      <c r="E3512" s="53">
        <v>0.51</v>
      </c>
      <c r="F3512" s="53">
        <v>0.65</v>
      </c>
      <c r="G3512" s="54">
        <v>42890</v>
      </c>
    </row>
    <row r="3513" spans="1:7" x14ac:dyDescent="0.2">
      <c r="A3513" s="54">
        <v>43573</v>
      </c>
      <c r="B3513" s="53">
        <v>279401</v>
      </c>
      <c r="C3513" s="52">
        <v>2.8225699844147338</v>
      </c>
      <c r="D3513" s="53">
        <v>3.55</v>
      </c>
      <c r="E3513" s="53">
        <v>0.33999999999999997</v>
      </c>
      <c r="F3513" s="53">
        <v>0.49</v>
      </c>
      <c r="G3513" s="54"/>
    </row>
    <row r="3514" spans="1:7" x14ac:dyDescent="0.2">
      <c r="A3514" s="54">
        <v>43573</v>
      </c>
      <c r="B3514" s="53">
        <v>4263164</v>
      </c>
      <c r="C3514" s="52">
        <v>3.2733930130709186</v>
      </c>
      <c r="D3514" s="53">
        <v>3.62</v>
      </c>
      <c r="E3514" s="53">
        <v>0.32999999999999996</v>
      </c>
      <c r="F3514" s="53">
        <v>0.47</v>
      </c>
      <c r="G3514" s="54">
        <v>43224</v>
      </c>
    </row>
    <row r="3515" spans="1:7" x14ac:dyDescent="0.2">
      <c r="A3515" s="54">
        <v>43573</v>
      </c>
      <c r="B3515" s="53">
        <v>2095</v>
      </c>
      <c r="D3515" s="53">
        <v>3.56</v>
      </c>
      <c r="E3515" s="53"/>
      <c r="F3515" s="53">
        <v>0.35</v>
      </c>
      <c r="G3515" s="54"/>
    </row>
    <row r="3516" spans="1:7" x14ac:dyDescent="0.2">
      <c r="A3516" s="54">
        <v>43574</v>
      </c>
      <c r="B3516" s="53">
        <v>18074</v>
      </c>
      <c r="C3516" s="52">
        <v>3.3113811383182887</v>
      </c>
      <c r="D3516" s="53">
        <v>3.68</v>
      </c>
      <c r="E3516" s="53">
        <v>0.7</v>
      </c>
      <c r="F3516" s="53">
        <v>0.84</v>
      </c>
      <c r="G3516" s="54">
        <v>42911</v>
      </c>
    </row>
    <row r="3517" spans="1:7" x14ac:dyDescent="0.2">
      <c r="A3517" s="54">
        <v>43574</v>
      </c>
      <c r="B3517" s="53">
        <v>3493125</v>
      </c>
      <c r="C3517" s="52">
        <v>2.8887124577728858</v>
      </c>
      <c r="D3517" s="53">
        <v>3.42</v>
      </c>
      <c r="E3517" s="53">
        <v>0.31</v>
      </c>
      <c r="F3517" s="53">
        <v>0.44</v>
      </c>
      <c r="G3517" s="54">
        <v>42933</v>
      </c>
    </row>
    <row r="3518" spans="1:7" x14ac:dyDescent="0.2">
      <c r="A3518" s="54">
        <v>43574</v>
      </c>
      <c r="B3518" s="53">
        <v>10081872</v>
      </c>
      <c r="D3518" s="53">
        <v>3.77</v>
      </c>
      <c r="E3518" s="53"/>
      <c r="F3518" s="53">
        <v>0.35</v>
      </c>
      <c r="G3518" s="54"/>
    </row>
    <row r="3519" spans="1:7" x14ac:dyDescent="0.2">
      <c r="A3519" s="54">
        <v>43574</v>
      </c>
      <c r="B3519" s="53">
        <v>6489723</v>
      </c>
      <c r="C3519" s="52">
        <v>3.5346472374626323</v>
      </c>
      <c r="D3519" s="53">
        <v>4.0999999999999996</v>
      </c>
      <c r="E3519" s="53">
        <v>0.35</v>
      </c>
      <c r="F3519" s="53">
        <v>0.5</v>
      </c>
      <c r="G3519" s="54">
        <v>43331</v>
      </c>
    </row>
    <row r="3520" spans="1:7" x14ac:dyDescent="0.2">
      <c r="A3520" s="54">
        <v>43574</v>
      </c>
      <c r="B3520" s="53">
        <v>8274500</v>
      </c>
      <c r="C3520" s="52">
        <v>3.2666186895107256</v>
      </c>
      <c r="D3520" s="53">
        <v>3.72</v>
      </c>
      <c r="E3520" s="53">
        <v>0.42</v>
      </c>
      <c r="F3520" s="53">
        <v>0.55000000000000004</v>
      </c>
      <c r="G3520" s="54">
        <v>42957</v>
      </c>
    </row>
    <row r="3521" spans="1:7" x14ac:dyDescent="0.2">
      <c r="A3521" s="54">
        <v>43574</v>
      </c>
      <c r="B3521" s="53">
        <v>2115</v>
      </c>
      <c r="C3521" s="52">
        <v>2.8185082703189837</v>
      </c>
      <c r="D3521" s="53">
        <v>2.9</v>
      </c>
      <c r="E3521" s="53">
        <v>0.64999999999999991</v>
      </c>
      <c r="F3521" s="53">
        <v>0.78</v>
      </c>
      <c r="G3521" s="54"/>
    </row>
    <row r="3522" spans="1:7" x14ac:dyDescent="0.2">
      <c r="A3522" s="54">
        <v>43574</v>
      </c>
      <c r="B3522" s="53">
        <v>8001965</v>
      </c>
      <c r="C3522" s="52">
        <v>3.14108390595328</v>
      </c>
      <c r="D3522" s="53">
        <v>3.34</v>
      </c>
      <c r="E3522" s="53">
        <v>0.37999999999999995</v>
      </c>
      <c r="F3522" s="53">
        <v>0.51</v>
      </c>
      <c r="G3522" s="54">
        <v>42803</v>
      </c>
    </row>
    <row r="3523" spans="1:7" x14ac:dyDescent="0.2">
      <c r="A3523" s="54">
        <v>43575</v>
      </c>
      <c r="B3523" s="53">
        <v>4747163</v>
      </c>
      <c r="C3523" s="52">
        <v>3.4990412885338671</v>
      </c>
      <c r="D3523" s="53">
        <v>3.94</v>
      </c>
      <c r="E3523" s="53">
        <v>0.7</v>
      </c>
      <c r="F3523" s="53">
        <v>0.85</v>
      </c>
      <c r="G3523" s="54">
        <v>42810</v>
      </c>
    </row>
    <row r="3524" spans="1:7" x14ac:dyDescent="0.2">
      <c r="A3524" s="54">
        <v>43575</v>
      </c>
      <c r="B3524" s="53">
        <v>4179849</v>
      </c>
      <c r="C3524" s="52">
        <v>4.0135074639138422</v>
      </c>
      <c r="D3524" s="53">
        <v>4.0999999999999996</v>
      </c>
      <c r="E3524" s="53">
        <v>0.78999999999999992</v>
      </c>
      <c r="F3524" s="53">
        <v>0.91</v>
      </c>
      <c r="G3524" s="54">
        <v>42909</v>
      </c>
    </row>
    <row r="3525" spans="1:7" x14ac:dyDescent="0.2">
      <c r="A3525" s="54">
        <v>43575</v>
      </c>
      <c r="B3525" s="53">
        <v>16347</v>
      </c>
      <c r="C3525" s="52">
        <v>3.3639492891798231</v>
      </c>
      <c r="D3525" s="53">
        <v>4.1100000000000003</v>
      </c>
      <c r="E3525" s="53">
        <v>0.74999999999999989</v>
      </c>
      <c r="F3525" s="53">
        <v>0.85</v>
      </c>
      <c r="G3525" s="54"/>
    </row>
    <row r="3526" spans="1:7" x14ac:dyDescent="0.2">
      <c r="A3526" s="54">
        <v>43575</v>
      </c>
      <c r="B3526" s="53">
        <v>2364197</v>
      </c>
      <c r="D3526" s="53">
        <v>3.7</v>
      </c>
      <c r="E3526" s="53"/>
      <c r="F3526" s="53">
        <v>0.35</v>
      </c>
      <c r="G3526" s="54"/>
    </row>
    <row r="3527" spans="1:7" x14ac:dyDescent="0.2">
      <c r="A3527" s="54">
        <v>43575</v>
      </c>
      <c r="B3527" s="53">
        <v>47813</v>
      </c>
      <c r="C3527" s="52">
        <v>3.5345813983531662</v>
      </c>
      <c r="D3527" s="53">
        <v>3.78</v>
      </c>
      <c r="E3527" s="53">
        <v>0.35</v>
      </c>
      <c r="F3527" s="53">
        <v>0.49</v>
      </c>
      <c r="G3527" s="54">
        <v>43381</v>
      </c>
    </row>
    <row r="3528" spans="1:7" x14ac:dyDescent="0.2">
      <c r="A3528" s="54">
        <v>43575</v>
      </c>
      <c r="B3528" s="53">
        <v>705</v>
      </c>
      <c r="D3528" s="53">
        <v>3.91</v>
      </c>
      <c r="E3528" s="53"/>
      <c r="F3528" s="53">
        <v>0.35</v>
      </c>
      <c r="G3528" s="54"/>
    </row>
    <row r="3529" spans="1:7" x14ac:dyDescent="0.2">
      <c r="A3529" s="54">
        <v>43575</v>
      </c>
      <c r="B3529" s="53">
        <v>8527774</v>
      </c>
      <c r="C3529" s="52">
        <v>3.9030124259783952</v>
      </c>
      <c r="D3529" s="53">
        <v>3.95</v>
      </c>
      <c r="E3529" s="53">
        <v>0.61999999999999988</v>
      </c>
      <c r="F3529" s="53">
        <v>0.77</v>
      </c>
      <c r="G3529" s="54">
        <v>43092</v>
      </c>
    </row>
    <row r="3530" spans="1:7" x14ac:dyDescent="0.2">
      <c r="A3530" s="54">
        <v>43577</v>
      </c>
      <c r="B3530" s="53">
        <v>8037958</v>
      </c>
      <c r="C3530" s="52">
        <v>3.16488774638526</v>
      </c>
      <c r="D3530" s="53">
        <v>3.82</v>
      </c>
      <c r="E3530" s="53">
        <v>0.38</v>
      </c>
      <c r="F3530" s="53">
        <v>0.51</v>
      </c>
      <c r="G3530" s="54">
        <v>43275</v>
      </c>
    </row>
    <row r="3531" spans="1:7" x14ac:dyDescent="0.2">
      <c r="A3531" s="54">
        <v>43577</v>
      </c>
      <c r="B3531" s="53">
        <v>7681585</v>
      </c>
      <c r="C3531" s="52">
        <v>3.4897246894662404</v>
      </c>
      <c r="D3531" s="53">
        <v>4.0999999999999996</v>
      </c>
      <c r="E3531" s="53">
        <v>0.38</v>
      </c>
      <c r="F3531" s="53">
        <v>0.54</v>
      </c>
      <c r="G3531" s="54">
        <v>43284</v>
      </c>
    </row>
    <row r="3532" spans="1:7" x14ac:dyDescent="0.2">
      <c r="A3532" s="54">
        <v>43577</v>
      </c>
      <c r="B3532" s="53">
        <v>8913824</v>
      </c>
      <c r="C3532" s="52">
        <v>4.7039135413012954</v>
      </c>
      <c r="D3532" s="53">
        <v>4.71</v>
      </c>
      <c r="E3532" s="53">
        <v>0.7</v>
      </c>
      <c r="F3532" s="53">
        <v>0.86</v>
      </c>
      <c r="G3532" s="54">
        <v>43452</v>
      </c>
    </row>
    <row r="3533" spans="1:7" x14ac:dyDescent="0.2">
      <c r="A3533" s="54">
        <v>43577</v>
      </c>
      <c r="B3533" s="53">
        <v>137491</v>
      </c>
      <c r="C3533" s="52">
        <v>3.9840439853077965</v>
      </c>
      <c r="D3533" s="53">
        <v>4.3</v>
      </c>
      <c r="E3533" s="53">
        <v>0.77999999999999992</v>
      </c>
      <c r="F3533" s="53">
        <v>0.9</v>
      </c>
      <c r="G3533" s="54">
        <v>43059</v>
      </c>
    </row>
    <row r="3534" spans="1:7" x14ac:dyDescent="0.2">
      <c r="A3534" s="54">
        <v>43577</v>
      </c>
      <c r="B3534" s="53">
        <v>5582464</v>
      </c>
      <c r="C3534" s="52">
        <v>4.5326078363907882</v>
      </c>
      <c r="D3534" s="53">
        <v>4.5599999999999996</v>
      </c>
      <c r="E3534" s="53">
        <v>0.91</v>
      </c>
      <c r="F3534" s="53">
        <v>0.97</v>
      </c>
      <c r="G3534" s="54">
        <v>43434</v>
      </c>
    </row>
    <row r="3535" spans="1:7" x14ac:dyDescent="0.2">
      <c r="A3535" s="54">
        <v>43577</v>
      </c>
      <c r="B3535" s="53">
        <v>3888174</v>
      </c>
      <c r="C3535" s="52">
        <v>3.8056318208757878</v>
      </c>
      <c r="D3535" s="53">
        <v>4.16</v>
      </c>
      <c r="E3535" s="53">
        <v>0.66999999999999993</v>
      </c>
      <c r="F3535" s="53">
        <v>0.82</v>
      </c>
      <c r="G3535" s="54">
        <v>43055</v>
      </c>
    </row>
    <row r="3536" spans="1:7" x14ac:dyDescent="0.2">
      <c r="A3536" s="54">
        <v>43577</v>
      </c>
      <c r="B3536" s="53">
        <v>5675081</v>
      </c>
      <c r="C3536" s="52">
        <v>3.629374958194969</v>
      </c>
      <c r="D3536" s="53">
        <v>4.3600000000000003</v>
      </c>
      <c r="E3536" s="53">
        <v>0.64999999999999991</v>
      </c>
      <c r="F3536" s="53">
        <v>0.76</v>
      </c>
      <c r="G3536" s="54">
        <v>43155</v>
      </c>
    </row>
    <row r="3537" spans="1:7" x14ac:dyDescent="0.2">
      <c r="A3537" s="54">
        <v>43577</v>
      </c>
      <c r="B3537" s="53">
        <v>3515318</v>
      </c>
      <c r="C3537" s="52">
        <v>3.1755976697483352</v>
      </c>
      <c r="D3537" s="53">
        <v>3.6</v>
      </c>
      <c r="E3537" s="53">
        <v>0.51</v>
      </c>
      <c r="F3537" s="53">
        <v>0.61</v>
      </c>
      <c r="G3537" s="54">
        <v>42759</v>
      </c>
    </row>
    <row r="3538" spans="1:7" x14ac:dyDescent="0.2">
      <c r="A3538" s="54">
        <v>43578</v>
      </c>
      <c r="B3538" s="53">
        <v>9418983</v>
      </c>
      <c r="D3538" s="53">
        <v>3.77</v>
      </c>
      <c r="E3538" s="53"/>
      <c r="F3538" s="53">
        <v>0.34</v>
      </c>
      <c r="G3538" s="54"/>
    </row>
    <row r="3539" spans="1:7" x14ac:dyDescent="0.2">
      <c r="A3539" s="54">
        <v>43578</v>
      </c>
      <c r="B3539" s="53">
        <v>3072853</v>
      </c>
      <c r="C3539" s="52">
        <v>3.3589428483518953</v>
      </c>
      <c r="D3539" s="53">
        <v>4.18</v>
      </c>
      <c r="E3539" s="53">
        <v>0.37</v>
      </c>
      <c r="F3539" s="53">
        <v>0.51</v>
      </c>
      <c r="G3539" s="54">
        <v>43261</v>
      </c>
    </row>
    <row r="3540" spans="1:7" x14ac:dyDescent="0.2">
      <c r="A3540" s="54">
        <v>43578</v>
      </c>
      <c r="B3540" s="53">
        <v>9798226</v>
      </c>
      <c r="D3540" s="53">
        <v>3.62</v>
      </c>
      <c r="E3540" s="53"/>
      <c r="F3540" s="53">
        <v>0.35</v>
      </c>
      <c r="G3540" s="54"/>
    </row>
    <row r="3541" spans="1:7" x14ac:dyDescent="0.2">
      <c r="A3541" s="54">
        <v>43578</v>
      </c>
      <c r="B3541" s="53">
        <v>1195004</v>
      </c>
      <c r="C3541" s="52">
        <v>3.0357310744194965</v>
      </c>
      <c r="D3541" s="53">
        <v>3.67</v>
      </c>
      <c r="E3541" s="53">
        <v>0.69</v>
      </c>
      <c r="F3541" s="53">
        <v>0.82</v>
      </c>
      <c r="G3541" s="54"/>
    </row>
    <row r="3542" spans="1:7" x14ac:dyDescent="0.2">
      <c r="A3542" s="54">
        <v>43578</v>
      </c>
      <c r="B3542" s="53">
        <v>343690</v>
      </c>
      <c r="C3542" s="52">
        <v>1.9137058431950784</v>
      </c>
      <c r="D3542" s="53">
        <v>2.19</v>
      </c>
      <c r="E3542" s="53">
        <v>0.52999999999999992</v>
      </c>
      <c r="F3542" s="53">
        <v>0.68</v>
      </c>
      <c r="G3542" s="54"/>
    </row>
    <row r="3543" spans="1:7" x14ac:dyDescent="0.2">
      <c r="A3543" s="54">
        <v>43578</v>
      </c>
      <c r="B3543" s="53">
        <v>8887246</v>
      </c>
      <c r="C3543" s="52">
        <v>3.0656695482001672</v>
      </c>
      <c r="D3543" s="53">
        <v>3.71</v>
      </c>
      <c r="E3543" s="53">
        <v>0.31</v>
      </c>
      <c r="F3543" s="53">
        <v>0.46</v>
      </c>
      <c r="G3543" s="54">
        <v>43193</v>
      </c>
    </row>
    <row r="3544" spans="1:7" x14ac:dyDescent="0.2">
      <c r="A3544" s="54">
        <v>43578</v>
      </c>
      <c r="B3544" s="53">
        <v>298</v>
      </c>
      <c r="D3544" s="53">
        <v>3.65</v>
      </c>
      <c r="E3544" s="53"/>
      <c r="F3544" s="53">
        <v>0.35</v>
      </c>
      <c r="G3544" s="54"/>
    </row>
    <row r="3545" spans="1:7" x14ac:dyDescent="0.2">
      <c r="A3545" s="54">
        <v>43578</v>
      </c>
      <c r="B3545" s="53">
        <v>715</v>
      </c>
      <c r="C3545" s="52">
        <v>3.3394250914873318</v>
      </c>
      <c r="D3545" s="53">
        <v>3.83</v>
      </c>
      <c r="E3545" s="53">
        <v>0.33</v>
      </c>
      <c r="F3545" s="53">
        <v>0.48</v>
      </c>
      <c r="G3545" s="54">
        <v>43241</v>
      </c>
    </row>
    <row r="3546" spans="1:7" x14ac:dyDescent="0.2">
      <c r="A3546" s="54">
        <v>43578</v>
      </c>
      <c r="B3546" s="53">
        <v>47225</v>
      </c>
      <c r="C3546" s="52">
        <v>3.7779285790351032</v>
      </c>
      <c r="D3546" s="53">
        <v>4.28</v>
      </c>
      <c r="E3546" s="53">
        <v>0.77999999999999992</v>
      </c>
      <c r="F3546" s="53">
        <v>0.93</v>
      </c>
      <c r="G3546" s="54">
        <v>42770</v>
      </c>
    </row>
    <row r="3547" spans="1:7" x14ac:dyDescent="0.2">
      <c r="A3547" s="54">
        <v>43579</v>
      </c>
      <c r="B3547" s="53">
        <v>9014</v>
      </c>
      <c r="C3547" s="52">
        <v>2.7747251265906296</v>
      </c>
      <c r="D3547" s="53">
        <v>3.81</v>
      </c>
      <c r="E3547" s="53">
        <v>0.54999999999999993</v>
      </c>
      <c r="F3547" s="53">
        <v>0.69</v>
      </c>
      <c r="G3547" s="54"/>
    </row>
    <row r="3548" spans="1:7" x14ac:dyDescent="0.2">
      <c r="A3548" s="54">
        <v>43579</v>
      </c>
      <c r="B3548" s="53">
        <v>10702</v>
      </c>
      <c r="C3548" s="52">
        <v>3.4793271897751556</v>
      </c>
      <c r="D3548" s="53">
        <v>3.89</v>
      </c>
      <c r="E3548" s="53">
        <v>0.66999999999999993</v>
      </c>
      <c r="F3548" s="53">
        <v>0.8</v>
      </c>
      <c r="G3548" s="54">
        <v>43143</v>
      </c>
    </row>
    <row r="3549" spans="1:7" x14ac:dyDescent="0.2">
      <c r="A3549" s="54">
        <v>43579</v>
      </c>
      <c r="B3549" s="53">
        <v>4716875</v>
      </c>
      <c r="C3549" s="52">
        <v>3.6237836178000111</v>
      </c>
      <c r="D3549" s="53">
        <v>3.93</v>
      </c>
      <c r="E3549" s="53">
        <v>0.39</v>
      </c>
      <c r="F3549" s="53">
        <v>0.52</v>
      </c>
      <c r="G3549" s="54">
        <v>43268</v>
      </c>
    </row>
    <row r="3550" spans="1:7" x14ac:dyDescent="0.2">
      <c r="A3550" s="54">
        <v>43579</v>
      </c>
      <c r="B3550" s="53">
        <v>2247629</v>
      </c>
      <c r="C3550" s="52">
        <v>3.3802997769753591</v>
      </c>
      <c r="D3550" s="53">
        <v>3.79</v>
      </c>
      <c r="E3550" s="53">
        <v>0.36</v>
      </c>
      <c r="F3550" s="53">
        <v>0.51</v>
      </c>
      <c r="G3550" s="54">
        <v>43246</v>
      </c>
    </row>
    <row r="3551" spans="1:7" x14ac:dyDescent="0.2">
      <c r="A3551" s="54">
        <v>43580</v>
      </c>
      <c r="B3551" s="53">
        <v>4418043</v>
      </c>
      <c r="C3551" s="52">
        <v>3.2447521930049406</v>
      </c>
      <c r="D3551" s="53">
        <v>3.55</v>
      </c>
      <c r="E3551" s="53">
        <v>0.39</v>
      </c>
      <c r="F3551" s="53">
        <v>0.52</v>
      </c>
      <c r="G3551" s="54">
        <v>43247</v>
      </c>
    </row>
    <row r="3552" spans="1:7" x14ac:dyDescent="0.2">
      <c r="A3552" s="54">
        <v>43581</v>
      </c>
      <c r="B3552" s="53">
        <v>4065445</v>
      </c>
      <c r="C3552" s="52">
        <v>2.817134904871418</v>
      </c>
      <c r="D3552" s="53">
        <v>3.85</v>
      </c>
      <c r="E3552" s="53">
        <v>0.65999999999999992</v>
      </c>
      <c r="F3552" s="53">
        <v>0.8</v>
      </c>
      <c r="G3552" s="54"/>
    </row>
    <row r="3553" spans="1:7" x14ac:dyDescent="0.2">
      <c r="A3553" s="54">
        <v>43582</v>
      </c>
      <c r="B3553" s="53">
        <v>1727</v>
      </c>
      <c r="D3553" s="53">
        <v>3.97</v>
      </c>
      <c r="E3553" s="53"/>
      <c r="F3553" s="53">
        <v>0.35</v>
      </c>
      <c r="G3553" s="54"/>
    </row>
    <row r="3554" spans="1:7" x14ac:dyDescent="0.2">
      <c r="A3554" s="54">
        <v>43582</v>
      </c>
      <c r="B3554" s="53">
        <v>1314303</v>
      </c>
      <c r="C3554" s="52">
        <v>2.7532416120938228</v>
      </c>
      <c r="D3554" s="53">
        <v>3.3</v>
      </c>
      <c r="E3554" s="53">
        <v>0.5</v>
      </c>
      <c r="F3554" s="53">
        <v>0.63</v>
      </c>
      <c r="G3554" s="54"/>
    </row>
    <row r="3555" spans="1:7" x14ac:dyDescent="0.2">
      <c r="A3555" s="54">
        <v>43582</v>
      </c>
      <c r="B3555" s="53">
        <v>6125911</v>
      </c>
      <c r="C3555" s="52">
        <v>3.3190448054892681</v>
      </c>
      <c r="D3555" s="53">
        <v>3.86</v>
      </c>
      <c r="E3555" s="53">
        <v>0.4</v>
      </c>
      <c r="F3555" s="53">
        <v>0.54</v>
      </c>
      <c r="G3555" s="54">
        <v>43195</v>
      </c>
    </row>
    <row r="3556" spans="1:7" x14ac:dyDescent="0.2">
      <c r="A3556" s="54">
        <v>43582</v>
      </c>
      <c r="B3556" s="53">
        <v>8395592</v>
      </c>
      <c r="D3556" s="53">
        <v>4.4000000000000004</v>
      </c>
      <c r="E3556" s="53"/>
      <c r="F3556" s="53">
        <v>0.3</v>
      </c>
      <c r="G3556" s="54"/>
    </row>
    <row r="3557" spans="1:7" x14ac:dyDescent="0.2">
      <c r="A3557" s="54">
        <v>43582</v>
      </c>
      <c r="B3557" s="53">
        <v>7603369</v>
      </c>
      <c r="C3557" s="52">
        <v>4.0095281242260308</v>
      </c>
      <c r="D3557" s="53">
        <v>4.3099999999999996</v>
      </c>
      <c r="E3557" s="53">
        <v>0.56999999999999995</v>
      </c>
      <c r="F3557" s="53">
        <v>0.71</v>
      </c>
      <c r="G3557" s="54">
        <v>43197</v>
      </c>
    </row>
    <row r="3558" spans="1:7" x14ac:dyDescent="0.2">
      <c r="A3558" s="54">
        <v>43582</v>
      </c>
      <c r="B3558" s="53">
        <v>9999224</v>
      </c>
      <c r="C3558" s="52">
        <v>3.8545726905523763</v>
      </c>
      <c r="D3558" s="53">
        <v>3.88</v>
      </c>
      <c r="E3558" s="53">
        <v>0.36</v>
      </c>
      <c r="F3558" s="53">
        <v>0.45</v>
      </c>
      <c r="G3558" s="54">
        <v>43564</v>
      </c>
    </row>
    <row r="3559" spans="1:7" x14ac:dyDescent="0.2">
      <c r="A3559" s="54">
        <v>43582</v>
      </c>
      <c r="B3559" s="53">
        <v>9233235</v>
      </c>
      <c r="C3559" s="52">
        <v>3.5429394674827575</v>
      </c>
      <c r="D3559" s="53">
        <v>3.81</v>
      </c>
      <c r="E3559" s="53">
        <v>0.35</v>
      </c>
      <c r="F3559" s="53">
        <v>0.49</v>
      </c>
      <c r="G3559" s="54">
        <v>43325</v>
      </c>
    </row>
    <row r="3560" spans="1:7" x14ac:dyDescent="0.2">
      <c r="A3560" s="54">
        <v>43582</v>
      </c>
      <c r="B3560" s="53">
        <v>8803</v>
      </c>
      <c r="C3560" s="52">
        <v>3.253559814180619</v>
      </c>
      <c r="D3560" s="53">
        <v>3.94</v>
      </c>
      <c r="E3560" s="53">
        <v>0.47</v>
      </c>
      <c r="F3560" s="53">
        <v>0.6</v>
      </c>
      <c r="G3560" s="54">
        <v>42991</v>
      </c>
    </row>
    <row r="3561" spans="1:7" x14ac:dyDescent="0.2">
      <c r="A3561" s="54">
        <v>43582</v>
      </c>
      <c r="B3561" s="53">
        <v>6676856</v>
      </c>
      <c r="C3561" s="52">
        <v>3.6104051191871491</v>
      </c>
      <c r="D3561" s="53">
        <v>3.85</v>
      </c>
      <c r="E3561" s="53">
        <v>0.56999999999999995</v>
      </c>
      <c r="F3561" s="53">
        <v>0.73</v>
      </c>
      <c r="G3561" s="54">
        <v>43217</v>
      </c>
    </row>
    <row r="3562" spans="1:7" x14ac:dyDescent="0.2">
      <c r="A3562" s="54">
        <v>43582</v>
      </c>
      <c r="B3562" s="53">
        <v>84248</v>
      </c>
      <c r="C3562" s="52">
        <v>3.4702379459104509</v>
      </c>
      <c r="D3562" s="53">
        <v>3.86</v>
      </c>
      <c r="E3562" s="53">
        <v>0.39</v>
      </c>
      <c r="F3562" s="53">
        <v>0.51</v>
      </c>
      <c r="G3562" s="54">
        <v>43183</v>
      </c>
    </row>
    <row r="3563" spans="1:7" x14ac:dyDescent="0.2">
      <c r="A3563" s="54">
        <v>43582</v>
      </c>
      <c r="B3563" s="53">
        <v>3838565</v>
      </c>
      <c r="C3563" s="52">
        <v>3.6865844571407052</v>
      </c>
      <c r="D3563" s="53">
        <v>3.84</v>
      </c>
      <c r="E3563" s="53">
        <v>0.38999999999999996</v>
      </c>
      <c r="F3563" s="53">
        <v>0.53</v>
      </c>
      <c r="G3563" s="54">
        <v>43216</v>
      </c>
    </row>
    <row r="3564" spans="1:7" x14ac:dyDescent="0.2">
      <c r="A3564" s="54">
        <v>43582</v>
      </c>
      <c r="B3564" s="53">
        <v>4699802</v>
      </c>
      <c r="C3564" s="52">
        <v>3.68095235946106</v>
      </c>
      <c r="D3564" s="53">
        <v>4.21</v>
      </c>
      <c r="E3564" s="53">
        <v>0.35</v>
      </c>
      <c r="F3564" s="53">
        <v>0.49</v>
      </c>
      <c r="G3564" s="54">
        <v>43353</v>
      </c>
    </row>
    <row r="3565" spans="1:7" x14ac:dyDescent="0.2">
      <c r="A3565" s="54">
        <v>43582</v>
      </c>
      <c r="B3565" s="53">
        <v>5335059</v>
      </c>
      <c r="C3565" s="52">
        <v>3.951436605735132</v>
      </c>
      <c r="D3565" s="53">
        <v>4.3899999999999997</v>
      </c>
      <c r="E3565" s="53">
        <v>0.74999999999999989</v>
      </c>
      <c r="F3565" s="53">
        <v>0.89</v>
      </c>
      <c r="G3565" s="54">
        <v>43045</v>
      </c>
    </row>
    <row r="3566" spans="1:7" x14ac:dyDescent="0.2">
      <c r="A3566" s="54">
        <v>43582</v>
      </c>
      <c r="B3566" s="53">
        <v>1303363</v>
      </c>
      <c r="C3566" s="52">
        <v>3.6251177900143587</v>
      </c>
      <c r="D3566" s="53">
        <v>4.03</v>
      </c>
      <c r="E3566" s="53">
        <v>0.35</v>
      </c>
      <c r="F3566" s="53">
        <v>0.5</v>
      </c>
      <c r="G3566" s="54">
        <v>43331</v>
      </c>
    </row>
    <row r="3567" spans="1:7" x14ac:dyDescent="0.2">
      <c r="A3567" s="54">
        <v>43582</v>
      </c>
      <c r="B3567" s="53">
        <v>6412011</v>
      </c>
      <c r="C3567" s="52">
        <v>3.6093882952488419</v>
      </c>
      <c r="D3567" s="53">
        <v>3.92</v>
      </c>
      <c r="E3567" s="53">
        <v>0.63</v>
      </c>
      <c r="F3567" s="53">
        <v>0.74</v>
      </c>
      <c r="G3567" s="54">
        <v>43137</v>
      </c>
    </row>
    <row r="3568" spans="1:7" x14ac:dyDescent="0.2">
      <c r="A3568" s="54">
        <v>43583</v>
      </c>
      <c r="B3568" s="53">
        <v>6322</v>
      </c>
      <c r="C3568" s="52">
        <v>3.4537472940577572</v>
      </c>
      <c r="D3568" s="53">
        <v>3.78</v>
      </c>
      <c r="E3568" s="53">
        <v>0.39</v>
      </c>
      <c r="F3568" s="53">
        <v>0.53</v>
      </c>
      <c r="G3568" s="54">
        <v>43241</v>
      </c>
    </row>
    <row r="3569" spans="1:7" x14ac:dyDescent="0.2">
      <c r="A3569" s="54">
        <v>43583</v>
      </c>
      <c r="B3569" s="53">
        <v>29366</v>
      </c>
      <c r="D3569" s="53">
        <v>3.22</v>
      </c>
      <c r="E3569" s="53"/>
      <c r="F3569" s="53">
        <v>0.25</v>
      </c>
      <c r="G3569" s="54"/>
    </row>
    <row r="3570" spans="1:7" x14ac:dyDescent="0.2">
      <c r="A3570" s="54">
        <v>43583</v>
      </c>
      <c r="B3570" s="53">
        <v>1036</v>
      </c>
      <c r="C3570" s="52">
        <v>3.5506788510096472</v>
      </c>
      <c r="D3570" s="53">
        <v>3.73</v>
      </c>
      <c r="E3570" s="53">
        <v>0.79999999999999993</v>
      </c>
      <c r="F3570" s="53">
        <v>0.92</v>
      </c>
      <c r="G3570" s="54">
        <v>43136</v>
      </c>
    </row>
    <row r="3571" spans="1:7" x14ac:dyDescent="0.2">
      <c r="A3571" s="54">
        <v>43583</v>
      </c>
      <c r="B3571" s="53">
        <v>2829672</v>
      </c>
      <c r="D3571" s="53">
        <v>3.32</v>
      </c>
      <c r="E3571" s="53"/>
      <c r="F3571" s="53">
        <v>0.25</v>
      </c>
      <c r="G3571" s="54"/>
    </row>
    <row r="3572" spans="1:7" x14ac:dyDescent="0.2">
      <c r="A3572" s="54">
        <v>43583</v>
      </c>
      <c r="B3572" s="53">
        <v>16311</v>
      </c>
      <c r="C3572" s="52">
        <v>3.4072987941642654</v>
      </c>
      <c r="D3572" s="53">
        <v>3.59</v>
      </c>
      <c r="E3572" s="53">
        <v>0.69</v>
      </c>
      <c r="F3572" s="53">
        <v>0.8</v>
      </c>
      <c r="G3572" s="54">
        <v>42790</v>
      </c>
    </row>
    <row r="3573" spans="1:7" x14ac:dyDescent="0.2">
      <c r="A3573" s="54">
        <v>43583</v>
      </c>
      <c r="B3573" s="53">
        <v>19727</v>
      </c>
      <c r="C3573" s="52">
        <v>3.2756630648737057</v>
      </c>
      <c r="D3573" s="53">
        <v>4.3499999999999996</v>
      </c>
      <c r="E3573" s="53">
        <v>0.49</v>
      </c>
      <c r="F3573" s="53">
        <v>0.65</v>
      </c>
      <c r="G3573" s="54">
        <v>42896</v>
      </c>
    </row>
    <row r="3574" spans="1:7" x14ac:dyDescent="0.2">
      <c r="A3574" s="54">
        <v>43584</v>
      </c>
      <c r="B3574" s="53">
        <v>16130</v>
      </c>
      <c r="C3574" s="52">
        <v>3.31610129752517</v>
      </c>
      <c r="D3574" s="53">
        <v>3.7</v>
      </c>
      <c r="E3574" s="53">
        <v>0.42</v>
      </c>
      <c r="F3574" s="53">
        <v>0.56000000000000005</v>
      </c>
      <c r="G3574" s="54">
        <v>42940</v>
      </c>
    </row>
    <row r="3575" spans="1:7" x14ac:dyDescent="0.2">
      <c r="A3575" s="54">
        <v>43584</v>
      </c>
      <c r="B3575" s="53">
        <v>10920</v>
      </c>
      <c r="D3575" s="53">
        <v>3.33</v>
      </c>
      <c r="E3575" s="53"/>
      <c r="F3575" s="53">
        <v>0.35</v>
      </c>
      <c r="G3575" s="54"/>
    </row>
    <row r="3576" spans="1:7" x14ac:dyDescent="0.2">
      <c r="A3576" s="54">
        <v>43584</v>
      </c>
      <c r="B3576" s="53">
        <v>448113</v>
      </c>
      <c r="C3576" s="52">
        <v>3.5482420991174317</v>
      </c>
      <c r="D3576" s="53">
        <v>4.1100000000000003</v>
      </c>
      <c r="E3576" s="53">
        <v>0.5</v>
      </c>
      <c r="F3576" s="53">
        <v>0.65</v>
      </c>
      <c r="G3576" s="54">
        <v>42840</v>
      </c>
    </row>
    <row r="3577" spans="1:7" x14ac:dyDescent="0.2">
      <c r="A3577" s="54">
        <v>43586</v>
      </c>
      <c r="B3577" s="53">
        <v>1076</v>
      </c>
      <c r="C3577" s="52">
        <v>3.1066150418807497</v>
      </c>
      <c r="D3577" s="53">
        <v>3.78</v>
      </c>
      <c r="E3577" s="53">
        <v>0.49</v>
      </c>
      <c r="F3577" s="53">
        <v>0.61</v>
      </c>
      <c r="G3577" s="54">
        <v>42734</v>
      </c>
    </row>
    <row r="3578" spans="1:7" x14ac:dyDescent="0.2">
      <c r="A3578" s="54">
        <v>43586</v>
      </c>
      <c r="B3578" s="53">
        <v>4203097</v>
      </c>
      <c r="D3578" s="53">
        <v>3.2</v>
      </c>
      <c r="E3578" s="53"/>
      <c r="F3578" s="53">
        <v>0.35</v>
      </c>
      <c r="G3578" s="54"/>
    </row>
    <row r="3579" spans="1:7" x14ac:dyDescent="0.2">
      <c r="A3579" s="54">
        <v>43586</v>
      </c>
      <c r="B3579" s="53">
        <v>845</v>
      </c>
      <c r="C3579" s="52">
        <v>2.8135768781060846</v>
      </c>
      <c r="D3579" s="53">
        <v>3.4</v>
      </c>
      <c r="E3579" s="53">
        <v>0.66999999999999993</v>
      </c>
      <c r="F3579" s="53">
        <v>0.75</v>
      </c>
      <c r="G3579" s="54"/>
    </row>
    <row r="3580" spans="1:7" x14ac:dyDescent="0.2">
      <c r="A3580" s="54">
        <v>43586</v>
      </c>
      <c r="B3580" s="53">
        <v>8242493</v>
      </c>
      <c r="C3580" s="52">
        <v>4.4195221433799707</v>
      </c>
      <c r="D3580" s="53">
        <v>4.66</v>
      </c>
      <c r="E3580" s="53">
        <v>0.69</v>
      </c>
      <c r="F3580" s="53">
        <v>0.81</v>
      </c>
      <c r="G3580" s="54">
        <v>43462</v>
      </c>
    </row>
    <row r="3581" spans="1:7" x14ac:dyDescent="0.2">
      <c r="A3581" s="54">
        <v>43586</v>
      </c>
      <c r="B3581" s="53">
        <v>6145975</v>
      </c>
      <c r="C3581" s="52">
        <v>3.7405158370407103</v>
      </c>
      <c r="D3581" s="53">
        <v>4.0599999999999996</v>
      </c>
      <c r="E3581" s="53">
        <v>0.67999999999999994</v>
      </c>
      <c r="F3581" s="53">
        <v>0.82</v>
      </c>
      <c r="G3581" s="54">
        <v>43032</v>
      </c>
    </row>
    <row r="3582" spans="1:7" x14ac:dyDescent="0.2">
      <c r="A3582" s="54">
        <v>43587</v>
      </c>
      <c r="B3582" s="53">
        <v>5915398</v>
      </c>
      <c r="C3582" s="52">
        <v>3.4804190858847113</v>
      </c>
      <c r="D3582" s="53">
        <v>3.8</v>
      </c>
      <c r="E3582" s="53">
        <v>0.72</v>
      </c>
      <c r="F3582" s="53">
        <v>0.86</v>
      </c>
      <c r="G3582" s="54">
        <v>42943</v>
      </c>
    </row>
    <row r="3583" spans="1:7" x14ac:dyDescent="0.2">
      <c r="A3583" s="54">
        <v>43587</v>
      </c>
      <c r="B3583" s="53">
        <v>5048592</v>
      </c>
      <c r="C3583" s="52">
        <v>3.1582880362776664</v>
      </c>
      <c r="D3583" s="53">
        <v>3.86</v>
      </c>
      <c r="E3583" s="53">
        <v>0.53999999999999992</v>
      </c>
      <c r="F3583" s="53">
        <v>0.78</v>
      </c>
      <c r="G3583" s="54"/>
    </row>
    <row r="3584" spans="1:7" x14ac:dyDescent="0.2">
      <c r="A3584" s="54">
        <v>43587</v>
      </c>
      <c r="B3584" s="53">
        <v>8343679</v>
      </c>
      <c r="D3584" s="53">
        <v>3.6</v>
      </c>
      <c r="E3584" s="53"/>
      <c r="F3584" s="53">
        <v>0.35</v>
      </c>
      <c r="G3584" s="54"/>
    </row>
    <row r="3585" spans="1:7" x14ac:dyDescent="0.2">
      <c r="A3585" s="54">
        <v>43587</v>
      </c>
      <c r="B3585" s="53">
        <v>7233131</v>
      </c>
      <c r="C3585" s="52">
        <v>3.040094204129927</v>
      </c>
      <c r="D3585" s="53">
        <v>3.35</v>
      </c>
      <c r="E3585" s="53">
        <v>0.36999999999999994</v>
      </c>
      <c r="F3585" s="53">
        <v>0.5</v>
      </c>
      <c r="G3585" s="54">
        <v>42743</v>
      </c>
    </row>
    <row r="3586" spans="1:7" x14ac:dyDescent="0.2">
      <c r="A3586" s="54">
        <v>43587</v>
      </c>
      <c r="B3586" s="53">
        <v>6941667</v>
      </c>
      <c r="D3586" s="53">
        <v>3.97</v>
      </c>
      <c r="E3586" s="53"/>
      <c r="F3586" s="53">
        <v>0.35</v>
      </c>
      <c r="G3586" s="54"/>
    </row>
    <row r="3587" spans="1:7" x14ac:dyDescent="0.2">
      <c r="A3587" s="54">
        <v>43588</v>
      </c>
      <c r="B3587" s="53">
        <v>51</v>
      </c>
      <c r="C3587" s="52">
        <v>3.2362108896122104</v>
      </c>
      <c r="D3587" s="53">
        <v>3.63</v>
      </c>
      <c r="E3587" s="53">
        <v>0.72999999999999987</v>
      </c>
      <c r="F3587" s="53">
        <v>0.86</v>
      </c>
      <c r="G3587" s="54">
        <v>42700</v>
      </c>
    </row>
    <row r="3588" spans="1:7" x14ac:dyDescent="0.2">
      <c r="A3588" s="54">
        <v>43588</v>
      </c>
      <c r="B3588" s="53">
        <v>3026487</v>
      </c>
      <c r="C3588" s="52">
        <v>3.3054243746945908</v>
      </c>
      <c r="D3588" s="53">
        <v>3.83</v>
      </c>
      <c r="E3588" s="53">
        <v>0.35</v>
      </c>
      <c r="F3588" s="53">
        <v>0.5</v>
      </c>
      <c r="G3588" s="54">
        <v>43338</v>
      </c>
    </row>
    <row r="3589" spans="1:7" x14ac:dyDescent="0.2">
      <c r="A3589" s="54">
        <v>43588</v>
      </c>
      <c r="B3589" s="53">
        <v>6733152</v>
      </c>
      <c r="D3589" s="53">
        <v>4.5</v>
      </c>
      <c r="E3589" s="53"/>
      <c r="F3589" s="53">
        <v>0.33</v>
      </c>
      <c r="G3589" s="54"/>
    </row>
    <row r="3590" spans="1:7" x14ac:dyDescent="0.2">
      <c r="A3590" s="54">
        <v>43588</v>
      </c>
      <c r="B3590" s="53">
        <v>6488146</v>
      </c>
      <c r="C3590" s="52">
        <v>3.0084557097855087</v>
      </c>
      <c r="D3590" s="53">
        <v>3.55</v>
      </c>
      <c r="E3590" s="53">
        <v>0.43</v>
      </c>
      <c r="F3590" s="53">
        <v>0.56000000000000005</v>
      </c>
      <c r="G3590" s="54">
        <v>42978</v>
      </c>
    </row>
    <row r="3591" spans="1:7" x14ac:dyDescent="0.2">
      <c r="A3591" s="54">
        <v>43588</v>
      </c>
      <c r="B3591" s="53">
        <v>7174086</v>
      </c>
      <c r="C3591" s="52">
        <v>2.7771254919779143</v>
      </c>
      <c r="D3591" s="53">
        <v>3.55</v>
      </c>
      <c r="E3591" s="53">
        <v>0.27999999999999997</v>
      </c>
      <c r="F3591" s="53">
        <v>0.43</v>
      </c>
      <c r="G3591" s="54">
        <v>42731</v>
      </c>
    </row>
    <row r="3592" spans="1:7" x14ac:dyDescent="0.2">
      <c r="A3592" s="54">
        <v>43588</v>
      </c>
      <c r="B3592" s="53">
        <v>164</v>
      </c>
      <c r="C3592" s="52">
        <v>3.9164343969056086</v>
      </c>
      <c r="D3592" s="53">
        <v>3.92</v>
      </c>
      <c r="E3592" s="53">
        <v>0.83999999999999986</v>
      </c>
      <c r="F3592" s="53">
        <v>0.99</v>
      </c>
      <c r="G3592" s="54">
        <v>42989</v>
      </c>
    </row>
    <row r="3593" spans="1:7" x14ac:dyDescent="0.2">
      <c r="A3593" s="54">
        <v>43588</v>
      </c>
      <c r="B3593" s="53">
        <v>9950218</v>
      </c>
      <c r="D3593" s="53">
        <v>3.45</v>
      </c>
      <c r="E3593" s="53"/>
      <c r="F3593" s="53">
        <v>0.32</v>
      </c>
      <c r="G3593" s="54"/>
    </row>
    <row r="3594" spans="1:7" x14ac:dyDescent="0.2">
      <c r="A3594" s="54">
        <v>43589</v>
      </c>
      <c r="B3594" s="53">
        <v>5264278</v>
      </c>
      <c r="C3594" s="52">
        <v>3.5608401475776148</v>
      </c>
      <c r="D3594" s="53">
        <v>3.9</v>
      </c>
      <c r="E3594" s="53">
        <v>0.69</v>
      </c>
      <c r="F3594" s="53">
        <v>0.84</v>
      </c>
      <c r="G3594" s="54">
        <v>43119</v>
      </c>
    </row>
    <row r="3595" spans="1:7" x14ac:dyDescent="0.2">
      <c r="A3595" s="54">
        <v>43589</v>
      </c>
      <c r="B3595" s="53">
        <v>1081036</v>
      </c>
      <c r="D3595" s="53">
        <v>3.78</v>
      </c>
      <c r="E3595" s="53"/>
      <c r="F3595" s="53">
        <v>0.34</v>
      </c>
      <c r="G3595" s="54"/>
    </row>
    <row r="3596" spans="1:7" x14ac:dyDescent="0.2">
      <c r="A3596" s="54">
        <v>43589</v>
      </c>
      <c r="B3596" s="53">
        <v>6125494</v>
      </c>
      <c r="C3596" s="52">
        <v>3.2753043836150404</v>
      </c>
      <c r="D3596" s="53">
        <v>3.7</v>
      </c>
      <c r="E3596" s="53">
        <v>0.5</v>
      </c>
      <c r="F3596" s="53">
        <v>0.59</v>
      </c>
      <c r="G3596" s="54">
        <v>42898</v>
      </c>
    </row>
    <row r="3597" spans="1:7" x14ac:dyDescent="0.2">
      <c r="A3597" s="54">
        <v>43590</v>
      </c>
      <c r="B3597" s="53">
        <v>6389496</v>
      </c>
      <c r="C3597" s="52">
        <v>4.5417324643329069</v>
      </c>
      <c r="D3597" s="53">
        <v>4.8499999999999996</v>
      </c>
      <c r="E3597" s="53">
        <v>0.95</v>
      </c>
      <c r="F3597" s="53">
        <v>0.99</v>
      </c>
      <c r="G3597" s="54">
        <v>43563</v>
      </c>
    </row>
    <row r="3598" spans="1:7" x14ac:dyDescent="0.2">
      <c r="A3598" s="54">
        <v>43590</v>
      </c>
      <c r="B3598" s="53">
        <v>12852</v>
      </c>
      <c r="D3598" s="53">
        <v>3.67</v>
      </c>
      <c r="E3598" s="53"/>
      <c r="F3598" s="53">
        <v>0.35</v>
      </c>
      <c r="G3598" s="54"/>
    </row>
    <row r="3599" spans="1:7" x14ac:dyDescent="0.2">
      <c r="A3599" s="54">
        <v>43590</v>
      </c>
      <c r="B3599" s="53">
        <v>63</v>
      </c>
      <c r="C3599" s="52">
        <v>3.3195122084704987</v>
      </c>
      <c r="D3599" s="53">
        <v>3.89</v>
      </c>
      <c r="E3599" s="53">
        <v>0.73999999999999988</v>
      </c>
      <c r="F3599" s="53">
        <v>0.88</v>
      </c>
      <c r="G3599" s="54">
        <v>42696</v>
      </c>
    </row>
    <row r="3600" spans="1:7" x14ac:dyDescent="0.2">
      <c r="A3600" s="54">
        <v>43590</v>
      </c>
      <c r="B3600" s="53">
        <v>8375204</v>
      </c>
      <c r="C3600" s="52">
        <v>3.3194694992050309</v>
      </c>
      <c r="D3600" s="53">
        <v>3.82</v>
      </c>
      <c r="E3600" s="53">
        <v>0.38</v>
      </c>
      <c r="F3600" s="53">
        <v>0.5</v>
      </c>
      <c r="G3600" s="54">
        <v>43277</v>
      </c>
    </row>
    <row r="3601" spans="1:7" x14ac:dyDescent="0.2">
      <c r="A3601" s="54">
        <v>43590</v>
      </c>
      <c r="B3601" s="53">
        <v>9151198</v>
      </c>
      <c r="D3601" s="53">
        <v>3.79</v>
      </c>
      <c r="E3601" s="53"/>
      <c r="F3601" s="53">
        <v>0.35</v>
      </c>
      <c r="G3601" s="54"/>
    </row>
    <row r="3602" spans="1:7" x14ac:dyDescent="0.2">
      <c r="A3602" s="54">
        <v>43591</v>
      </c>
      <c r="B3602" s="53">
        <v>7849718</v>
      </c>
      <c r="C3602" s="52">
        <v>3.0701013718198351</v>
      </c>
      <c r="D3602" s="53">
        <v>3.82</v>
      </c>
      <c r="E3602" s="53">
        <v>0.38</v>
      </c>
      <c r="F3602" s="53">
        <v>0.52</v>
      </c>
      <c r="G3602" s="54">
        <v>43182</v>
      </c>
    </row>
    <row r="3603" spans="1:7" x14ac:dyDescent="0.2">
      <c r="A3603" s="54">
        <v>43591</v>
      </c>
      <c r="B3603" s="53">
        <v>6649859</v>
      </c>
      <c r="D3603" s="53">
        <v>3.38</v>
      </c>
      <c r="E3603" s="53"/>
      <c r="F3603" s="53">
        <v>0.25</v>
      </c>
      <c r="G3603" s="54"/>
    </row>
    <row r="3604" spans="1:7" x14ac:dyDescent="0.2">
      <c r="A3604" s="54">
        <v>43591</v>
      </c>
      <c r="B3604" s="53">
        <v>4356</v>
      </c>
      <c r="C3604" s="52">
        <v>3.3318726850962608</v>
      </c>
      <c r="D3604" s="53">
        <v>3.89</v>
      </c>
      <c r="E3604" s="53">
        <v>0.43</v>
      </c>
      <c r="F3604" s="53">
        <v>0.57999999999999996</v>
      </c>
      <c r="G3604" s="54">
        <v>43153</v>
      </c>
    </row>
    <row r="3605" spans="1:7" x14ac:dyDescent="0.2">
      <c r="A3605" s="54">
        <v>43591</v>
      </c>
      <c r="B3605" s="53">
        <v>7117143</v>
      </c>
      <c r="D3605" s="53">
        <v>3.34</v>
      </c>
      <c r="E3605" s="53"/>
      <c r="F3605" s="53">
        <v>0.35</v>
      </c>
      <c r="G3605" s="54"/>
    </row>
    <row r="3606" spans="1:7" x14ac:dyDescent="0.2">
      <c r="A3606" s="54">
        <v>43592</v>
      </c>
      <c r="B3606" s="53">
        <v>7548871</v>
      </c>
      <c r="C3606" s="52">
        <v>3.5957764172615474</v>
      </c>
      <c r="D3606" s="53">
        <v>4.0999999999999996</v>
      </c>
      <c r="E3606" s="53">
        <v>0.59</v>
      </c>
      <c r="F3606" s="53">
        <v>0.71</v>
      </c>
      <c r="G3606" s="54">
        <v>43094</v>
      </c>
    </row>
    <row r="3607" spans="1:7" x14ac:dyDescent="0.2">
      <c r="A3607" s="54">
        <v>43593</v>
      </c>
      <c r="B3607" s="53">
        <v>5734</v>
      </c>
      <c r="D3607" s="53">
        <v>3.58</v>
      </c>
      <c r="E3607" s="53"/>
      <c r="F3607" s="53">
        <v>0.35</v>
      </c>
      <c r="G3607" s="54"/>
    </row>
    <row r="3608" spans="1:7" x14ac:dyDescent="0.2">
      <c r="A3608" s="54">
        <v>43593</v>
      </c>
      <c r="B3608" s="53">
        <v>8256417</v>
      </c>
      <c r="C3608" s="52">
        <v>3.9473753643262532</v>
      </c>
      <c r="D3608" s="53">
        <v>4.2</v>
      </c>
      <c r="E3608" s="53">
        <v>0.72</v>
      </c>
      <c r="F3608" s="53">
        <v>0.89</v>
      </c>
      <c r="G3608" s="54">
        <v>43092</v>
      </c>
    </row>
    <row r="3609" spans="1:7" x14ac:dyDescent="0.2">
      <c r="A3609" s="54">
        <v>43593</v>
      </c>
      <c r="B3609" s="53">
        <v>6440</v>
      </c>
      <c r="D3609" s="53">
        <v>3.58</v>
      </c>
      <c r="E3609" s="53"/>
      <c r="F3609" s="53">
        <v>0.35</v>
      </c>
      <c r="G3609" s="54"/>
    </row>
    <row r="3610" spans="1:7" x14ac:dyDescent="0.2">
      <c r="A3610" s="54">
        <v>43593</v>
      </c>
      <c r="B3610" s="53">
        <v>7738404</v>
      </c>
      <c r="C3610" s="52">
        <v>3.3837319874843907</v>
      </c>
      <c r="D3610" s="53">
        <v>3.7</v>
      </c>
      <c r="E3610" s="53">
        <v>0.37</v>
      </c>
      <c r="F3610" s="53">
        <v>0.49</v>
      </c>
      <c r="G3610" s="54">
        <v>43268</v>
      </c>
    </row>
    <row r="3611" spans="1:7" x14ac:dyDescent="0.2">
      <c r="A3611" s="54">
        <v>43593</v>
      </c>
      <c r="B3611" s="53">
        <v>3954741</v>
      </c>
      <c r="C3611" s="52">
        <v>3.1075137523268435</v>
      </c>
      <c r="D3611" s="53">
        <v>3.54</v>
      </c>
      <c r="E3611" s="53">
        <v>0.41</v>
      </c>
      <c r="F3611" s="53">
        <v>0.55000000000000004</v>
      </c>
      <c r="G3611" s="54">
        <v>43158</v>
      </c>
    </row>
    <row r="3612" spans="1:7" x14ac:dyDescent="0.2">
      <c r="A3612" s="54">
        <v>43594</v>
      </c>
      <c r="B3612" s="53">
        <v>81649</v>
      </c>
      <c r="C3612" s="52">
        <v>3.45485785370062</v>
      </c>
      <c r="D3612" s="53">
        <v>3.92</v>
      </c>
      <c r="E3612" s="53">
        <v>0.5</v>
      </c>
      <c r="F3612" s="53">
        <v>0.65</v>
      </c>
      <c r="G3612" s="54">
        <v>42772</v>
      </c>
    </row>
    <row r="3613" spans="1:7" x14ac:dyDescent="0.2">
      <c r="A3613" s="54">
        <v>43594</v>
      </c>
      <c r="B3613" s="53">
        <v>254</v>
      </c>
      <c r="D3613" s="53">
        <v>3.56</v>
      </c>
      <c r="E3613" s="53"/>
      <c r="F3613" s="53">
        <v>0.27</v>
      </c>
      <c r="G3613" s="54"/>
    </row>
    <row r="3614" spans="1:7" x14ac:dyDescent="0.2">
      <c r="A3614" s="54">
        <v>43595</v>
      </c>
      <c r="B3614" s="53">
        <v>47496</v>
      </c>
      <c r="C3614" s="52">
        <v>3.2594925671087829</v>
      </c>
      <c r="D3614" s="53">
        <v>3.78</v>
      </c>
      <c r="E3614" s="53">
        <v>0.76999999999999991</v>
      </c>
      <c r="F3614" s="53">
        <v>0.9</v>
      </c>
      <c r="G3614" s="54"/>
    </row>
    <row r="3615" spans="1:7" x14ac:dyDescent="0.2">
      <c r="A3615" s="54">
        <v>43595</v>
      </c>
      <c r="B3615" s="53">
        <v>93</v>
      </c>
      <c r="C3615" s="52">
        <v>2.8129615937116759</v>
      </c>
      <c r="D3615" s="53">
        <v>3.6</v>
      </c>
      <c r="E3615" s="53">
        <v>0.49</v>
      </c>
      <c r="F3615" s="53">
        <v>0.6</v>
      </c>
      <c r="G3615" s="54"/>
    </row>
    <row r="3616" spans="1:7" x14ac:dyDescent="0.2">
      <c r="A3616" s="54">
        <v>43595</v>
      </c>
      <c r="B3616" s="53">
        <v>6332132</v>
      </c>
      <c r="C3616" s="52">
        <v>3.4392650153111561</v>
      </c>
      <c r="D3616" s="53">
        <v>3.87</v>
      </c>
      <c r="E3616" s="53">
        <v>0.38</v>
      </c>
      <c r="F3616" s="53">
        <v>0.53</v>
      </c>
      <c r="G3616" s="54">
        <v>43186</v>
      </c>
    </row>
    <row r="3617" spans="1:7" x14ac:dyDescent="0.2">
      <c r="A3617" s="54">
        <v>43596</v>
      </c>
      <c r="B3617" s="53">
        <v>6930020</v>
      </c>
      <c r="C3617" s="52">
        <v>3.1821470509877177</v>
      </c>
      <c r="D3617" s="53">
        <v>4.08</v>
      </c>
      <c r="E3617" s="53">
        <v>0.41</v>
      </c>
      <c r="F3617" s="53">
        <v>0.55000000000000004</v>
      </c>
      <c r="G3617" s="54">
        <v>42962</v>
      </c>
    </row>
    <row r="3618" spans="1:7" x14ac:dyDescent="0.2">
      <c r="A3618" s="54">
        <v>43596</v>
      </c>
      <c r="B3618" s="53">
        <v>361</v>
      </c>
      <c r="C3618" s="52">
        <v>3.422155605232577</v>
      </c>
      <c r="D3618" s="53">
        <v>4.3600000000000003</v>
      </c>
      <c r="E3618" s="53">
        <v>0.79999999999999993</v>
      </c>
      <c r="F3618" s="53">
        <v>0.93</v>
      </c>
      <c r="G3618" s="54">
        <v>42959</v>
      </c>
    </row>
    <row r="3619" spans="1:7" x14ac:dyDescent="0.2">
      <c r="A3619" s="54">
        <v>43596</v>
      </c>
      <c r="B3619" s="53">
        <v>2275493</v>
      </c>
      <c r="C3619" s="52">
        <v>2.838261154142208</v>
      </c>
      <c r="D3619" s="53">
        <v>3.81</v>
      </c>
      <c r="E3619" s="53">
        <v>0.59999999999999987</v>
      </c>
      <c r="F3619" s="53">
        <v>0.74</v>
      </c>
      <c r="G3619" s="54"/>
    </row>
    <row r="3620" spans="1:7" x14ac:dyDescent="0.2">
      <c r="A3620" s="54">
        <v>43596</v>
      </c>
      <c r="B3620" s="53">
        <v>30529</v>
      </c>
      <c r="C3620" s="52">
        <v>3.6152215978261721</v>
      </c>
      <c r="D3620" s="53">
        <v>4.0199999999999996</v>
      </c>
      <c r="E3620" s="53">
        <v>0.69</v>
      </c>
      <c r="F3620" s="53">
        <v>0.84</v>
      </c>
      <c r="G3620" s="54">
        <v>43183</v>
      </c>
    </row>
    <row r="3621" spans="1:7" x14ac:dyDescent="0.2">
      <c r="A3621" s="54">
        <v>43596</v>
      </c>
      <c r="B3621" s="53">
        <v>20072</v>
      </c>
      <c r="C3621" s="52">
        <v>3.4544491915098132</v>
      </c>
      <c r="D3621" s="53">
        <v>3.8</v>
      </c>
      <c r="E3621" s="53">
        <v>0.39999999999999997</v>
      </c>
      <c r="F3621" s="53">
        <v>0.54</v>
      </c>
      <c r="G3621" s="54">
        <v>43039</v>
      </c>
    </row>
    <row r="3622" spans="1:7" x14ac:dyDescent="0.2">
      <c r="A3622" s="54">
        <v>43596</v>
      </c>
      <c r="B3622" s="53">
        <v>8292472</v>
      </c>
      <c r="C3622" s="52">
        <v>3.2395756456775873</v>
      </c>
      <c r="D3622" s="53">
        <v>3.45</v>
      </c>
      <c r="E3622" s="53">
        <v>0.38</v>
      </c>
      <c r="F3622" s="53">
        <v>0.51</v>
      </c>
      <c r="G3622" s="54">
        <v>43182</v>
      </c>
    </row>
    <row r="3623" spans="1:7" x14ac:dyDescent="0.2">
      <c r="A3623" s="54">
        <v>43596</v>
      </c>
      <c r="B3623" s="53">
        <v>9084956</v>
      </c>
      <c r="D3623" s="53">
        <v>3.93</v>
      </c>
      <c r="E3623" s="53"/>
      <c r="F3623" s="53">
        <v>0.38</v>
      </c>
      <c r="G3623" s="54"/>
    </row>
    <row r="3624" spans="1:7" x14ac:dyDescent="0.2">
      <c r="A3624" s="54">
        <v>43597</v>
      </c>
      <c r="B3624" s="53">
        <v>7724362</v>
      </c>
      <c r="C3624" s="52">
        <v>2.9972733006170627</v>
      </c>
      <c r="D3624" s="53">
        <v>3.15</v>
      </c>
      <c r="E3624" s="53">
        <v>0.37</v>
      </c>
      <c r="F3624" s="53">
        <v>0.48</v>
      </c>
      <c r="G3624" s="54">
        <v>42720</v>
      </c>
    </row>
    <row r="3625" spans="1:7" x14ac:dyDescent="0.2">
      <c r="A3625" s="54">
        <v>43597</v>
      </c>
      <c r="B3625" s="53">
        <v>3905558</v>
      </c>
      <c r="D3625" s="53">
        <v>4.37</v>
      </c>
      <c r="E3625" s="53"/>
      <c r="F3625" s="53">
        <v>0.36</v>
      </c>
      <c r="G3625" s="54"/>
    </row>
    <row r="3626" spans="1:7" x14ac:dyDescent="0.2">
      <c r="A3626" s="54">
        <v>43597</v>
      </c>
      <c r="B3626" s="53">
        <v>1421</v>
      </c>
      <c r="C3626" s="52">
        <v>3.5806005153423768</v>
      </c>
      <c r="D3626" s="53">
        <v>3.78</v>
      </c>
      <c r="E3626" s="53">
        <v>0.7</v>
      </c>
      <c r="F3626" s="53">
        <v>0.85</v>
      </c>
      <c r="G3626" s="54">
        <v>42915</v>
      </c>
    </row>
    <row r="3627" spans="1:7" x14ac:dyDescent="0.2">
      <c r="A3627" s="54">
        <v>43597</v>
      </c>
      <c r="B3627" s="53">
        <v>3669009</v>
      </c>
      <c r="D3627" s="53">
        <v>3.71</v>
      </c>
      <c r="E3627" s="53"/>
      <c r="F3627" s="53">
        <v>0.33</v>
      </c>
      <c r="G3627" s="54"/>
    </row>
    <row r="3628" spans="1:7" x14ac:dyDescent="0.2">
      <c r="A3628" s="54">
        <v>43597</v>
      </c>
      <c r="B3628" s="53">
        <v>7406</v>
      </c>
      <c r="C3628" s="52">
        <v>3.3358750148240324</v>
      </c>
      <c r="D3628" s="53">
        <v>3.6</v>
      </c>
      <c r="E3628" s="53">
        <v>0.71999999999999986</v>
      </c>
      <c r="F3628" s="53">
        <v>0.86</v>
      </c>
      <c r="G3628" s="54"/>
    </row>
    <row r="3629" spans="1:7" x14ac:dyDescent="0.2">
      <c r="A3629" s="54">
        <v>43597</v>
      </c>
      <c r="B3629" s="53">
        <v>807800</v>
      </c>
      <c r="D3629" s="53">
        <v>4.2699999999999996</v>
      </c>
      <c r="E3629" s="53"/>
      <c r="F3629" s="53">
        <v>0.35</v>
      </c>
      <c r="G3629" s="54"/>
    </row>
    <row r="3630" spans="1:7" x14ac:dyDescent="0.2">
      <c r="A3630" s="54">
        <v>43597</v>
      </c>
      <c r="B3630" s="53">
        <v>130630</v>
      </c>
      <c r="C3630" s="52">
        <v>3.7408308960398866</v>
      </c>
      <c r="D3630" s="53">
        <v>4.5</v>
      </c>
      <c r="E3630" s="53">
        <v>0.74999999999999989</v>
      </c>
      <c r="F3630" s="53">
        <v>0.9</v>
      </c>
      <c r="G3630" s="54">
        <v>42700</v>
      </c>
    </row>
    <row r="3631" spans="1:7" x14ac:dyDescent="0.2">
      <c r="A3631" s="54">
        <v>43597</v>
      </c>
      <c r="B3631" s="53">
        <v>9919011</v>
      </c>
      <c r="D3631" s="53">
        <v>4.1100000000000003</v>
      </c>
      <c r="E3631" s="53"/>
      <c r="F3631" s="53">
        <v>0.35</v>
      </c>
      <c r="G3631" s="54"/>
    </row>
    <row r="3632" spans="1:7" x14ac:dyDescent="0.2">
      <c r="A3632" s="54">
        <v>43597</v>
      </c>
      <c r="B3632" s="53">
        <v>30982</v>
      </c>
      <c r="C3632" s="52">
        <v>3.6725115980237772</v>
      </c>
      <c r="D3632" s="53">
        <v>4.1500000000000004</v>
      </c>
      <c r="E3632" s="53">
        <v>0.82</v>
      </c>
      <c r="F3632" s="53">
        <v>0.97</v>
      </c>
      <c r="G3632" s="54">
        <v>43102</v>
      </c>
    </row>
    <row r="3633" spans="1:7" x14ac:dyDescent="0.2">
      <c r="A3633" s="54">
        <v>43597</v>
      </c>
      <c r="B3633" s="53">
        <v>76378</v>
      </c>
      <c r="D3633" s="53">
        <v>4.29</v>
      </c>
      <c r="E3633" s="53"/>
      <c r="F3633" s="53">
        <v>0.35</v>
      </c>
      <c r="G3633" s="54"/>
    </row>
    <row r="3634" spans="1:7" x14ac:dyDescent="0.2">
      <c r="A3634" s="54">
        <v>43598</v>
      </c>
      <c r="B3634" s="53">
        <v>11113</v>
      </c>
      <c r="C3634" s="52">
        <v>2.7865825085269944</v>
      </c>
      <c r="D3634" s="53">
        <v>3.73</v>
      </c>
      <c r="E3634" s="53">
        <v>0.54999999999999993</v>
      </c>
      <c r="F3634" s="53">
        <v>0.69</v>
      </c>
      <c r="G3634" s="54"/>
    </row>
    <row r="3635" spans="1:7" x14ac:dyDescent="0.2">
      <c r="A3635" s="54">
        <v>43598</v>
      </c>
      <c r="B3635" s="53">
        <v>5638873</v>
      </c>
      <c r="D3635" s="53">
        <v>3.66</v>
      </c>
      <c r="E3635" s="53"/>
      <c r="F3635" s="53">
        <v>0.35</v>
      </c>
      <c r="G3635" s="54"/>
    </row>
    <row r="3636" spans="1:7" x14ac:dyDescent="0.2">
      <c r="A3636" s="54">
        <v>43598</v>
      </c>
      <c r="B3636" s="53">
        <v>6795537</v>
      </c>
      <c r="D3636" s="53">
        <v>3.7</v>
      </c>
      <c r="E3636" s="53"/>
      <c r="F3636" s="53">
        <v>0.35</v>
      </c>
      <c r="G3636" s="54"/>
    </row>
    <row r="3637" spans="1:7" x14ac:dyDescent="0.2">
      <c r="A3637" s="54">
        <v>43598</v>
      </c>
      <c r="B3637" s="53">
        <v>6158</v>
      </c>
      <c r="C3637" s="52">
        <v>3.1992148381808181</v>
      </c>
      <c r="D3637" s="53">
        <v>3.79</v>
      </c>
      <c r="E3637" s="53">
        <v>0.71999999999999986</v>
      </c>
      <c r="F3637" s="53">
        <v>0.86</v>
      </c>
      <c r="G3637" s="54"/>
    </row>
    <row r="3638" spans="1:7" x14ac:dyDescent="0.2">
      <c r="A3638" s="54">
        <v>43598</v>
      </c>
      <c r="B3638" s="53">
        <v>102996</v>
      </c>
      <c r="C3638" s="52">
        <v>3.3060189515521863</v>
      </c>
      <c r="D3638" s="53">
        <v>3.91</v>
      </c>
      <c r="E3638" s="53">
        <v>0.52</v>
      </c>
      <c r="F3638" s="53">
        <v>0.67</v>
      </c>
      <c r="G3638" s="54">
        <v>42787</v>
      </c>
    </row>
    <row r="3639" spans="1:7" x14ac:dyDescent="0.2">
      <c r="A3639" s="54">
        <v>43598</v>
      </c>
      <c r="B3639" s="53">
        <v>28514</v>
      </c>
      <c r="C3639" s="52">
        <v>3.0341485746504087</v>
      </c>
      <c r="D3639" s="53">
        <v>3.53</v>
      </c>
      <c r="E3639" s="53">
        <v>0.51</v>
      </c>
      <c r="F3639" s="53">
        <v>0.64</v>
      </c>
      <c r="G3639" s="54"/>
    </row>
    <row r="3640" spans="1:7" x14ac:dyDescent="0.2">
      <c r="A3640" s="54">
        <v>43599</v>
      </c>
      <c r="B3640" s="53">
        <v>4546343</v>
      </c>
      <c r="C3640" s="52">
        <v>3.3575260569238483</v>
      </c>
      <c r="D3640" s="53">
        <v>3.6</v>
      </c>
      <c r="E3640" s="53">
        <v>0.61999999999999988</v>
      </c>
      <c r="F3640" s="53">
        <v>0.76</v>
      </c>
      <c r="G3640" s="54">
        <v>42827</v>
      </c>
    </row>
    <row r="3641" spans="1:7" x14ac:dyDescent="0.2">
      <c r="A3641" s="54">
        <v>43599</v>
      </c>
      <c r="B3641" s="53">
        <v>8142360</v>
      </c>
      <c r="C3641" s="52">
        <v>3.9503452809957236</v>
      </c>
      <c r="D3641" s="53">
        <v>4.55</v>
      </c>
      <c r="E3641" s="53">
        <v>0.64</v>
      </c>
      <c r="F3641" s="53">
        <v>0.78</v>
      </c>
      <c r="G3641" s="54">
        <v>43314</v>
      </c>
    </row>
    <row r="3642" spans="1:7" x14ac:dyDescent="0.2">
      <c r="A3642" s="54">
        <v>43599</v>
      </c>
      <c r="B3642" s="53">
        <v>6967036</v>
      </c>
      <c r="C3642" s="52">
        <v>3.296305922408215</v>
      </c>
      <c r="D3642" s="53">
        <v>3.69</v>
      </c>
      <c r="E3642" s="53">
        <v>0.43</v>
      </c>
      <c r="F3642" s="53">
        <v>0.56999999999999995</v>
      </c>
      <c r="G3642" s="54">
        <v>42943</v>
      </c>
    </row>
    <row r="3643" spans="1:7" x14ac:dyDescent="0.2">
      <c r="A3643" s="54">
        <v>43600</v>
      </c>
      <c r="B3643" s="53">
        <v>238051</v>
      </c>
      <c r="C3643" s="52">
        <v>3.2917691505332711</v>
      </c>
      <c r="D3643" s="53">
        <v>3.64</v>
      </c>
      <c r="E3643" s="53">
        <v>0.76999999999999991</v>
      </c>
      <c r="F3643" s="53">
        <v>0.89</v>
      </c>
      <c r="G3643" s="54">
        <v>42810</v>
      </c>
    </row>
    <row r="3644" spans="1:7" x14ac:dyDescent="0.2">
      <c r="A3644" s="54">
        <v>43600</v>
      </c>
      <c r="B3644" s="53">
        <v>8142360</v>
      </c>
      <c r="C3644" s="52">
        <v>4.5482792740384612</v>
      </c>
      <c r="D3644" s="53">
        <v>4.8499999999999996</v>
      </c>
      <c r="E3644" s="53">
        <v>0.78</v>
      </c>
      <c r="F3644" s="53">
        <v>0.83</v>
      </c>
      <c r="G3644" s="54">
        <v>43599</v>
      </c>
    </row>
    <row r="3645" spans="1:7" x14ac:dyDescent="0.2">
      <c r="A3645" s="54">
        <v>43600</v>
      </c>
      <c r="B3645" s="53">
        <v>37596</v>
      </c>
      <c r="C3645" s="52">
        <v>3.497076883157999</v>
      </c>
      <c r="D3645" s="53">
        <v>3.87</v>
      </c>
      <c r="E3645" s="53">
        <v>0.41999999999999993</v>
      </c>
      <c r="F3645" s="53">
        <v>0.57999999999999996</v>
      </c>
      <c r="G3645" s="54">
        <v>42980</v>
      </c>
    </row>
    <row r="3646" spans="1:7" x14ac:dyDescent="0.2">
      <c r="A3646" s="54">
        <v>43600</v>
      </c>
      <c r="B3646" s="53">
        <v>773790</v>
      </c>
      <c r="C3646" s="52">
        <v>3.3934925997364633</v>
      </c>
      <c r="D3646" s="53">
        <v>4.5599999999999996</v>
      </c>
      <c r="E3646" s="53">
        <v>0.67999999999999994</v>
      </c>
      <c r="F3646" s="53">
        <v>0.82</v>
      </c>
      <c r="G3646" s="54">
        <v>42789</v>
      </c>
    </row>
    <row r="3647" spans="1:7" x14ac:dyDescent="0.2">
      <c r="A3647" s="54">
        <v>43600</v>
      </c>
      <c r="B3647" s="53">
        <v>699713</v>
      </c>
      <c r="C3647" s="52">
        <v>3.3025155730648645</v>
      </c>
      <c r="D3647" s="53">
        <v>3.83</v>
      </c>
      <c r="E3647" s="53">
        <v>0.73999999999999988</v>
      </c>
      <c r="F3647" s="53">
        <v>0.87</v>
      </c>
      <c r="G3647" s="54"/>
    </row>
    <row r="3648" spans="1:7" x14ac:dyDescent="0.2">
      <c r="A3648" s="54">
        <v>43601</v>
      </c>
      <c r="B3648" s="53">
        <v>333</v>
      </c>
      <c r="C3648" s="52">
        <v>2.8325308922789012</v>
      </c>
      <c r="D3648" s="53">
        <v>3.77</v>
      </c>
      <c r="E3648" s="53">
        <v>0.60999999999999988</v>
      </c>
      <c r="F3648" s="53">
        <v>0.74</v>
      </c>
      <c r="G3648" s="54"/>
    </row>
    <row r="3649" spans="1:7" x14ac:dyDescent="0.2">
      <c r="A3649" s="54">
        <v>43601</v>
      </c>
      <c r="B3649" s="53">
        <v>1539</v>
      </c>
      <c r="D3649" s="53">
        <v>2.7</v>
      </c>
      <c r="E3649" s="53"/>
      <c r="F3649" s="53">
        <v>0.5</v>
      </c>
      <c r="G3649" s="54"/>
    </row>
    <row r="3650" spans="1:7" x14ac:dyDescent="0.2">
      <c r="A3650" s="54">
        <v>43601</v>
      </c>
      <c r="B3650" s="53">
        <v>3120</v>
      </c>
      <c r="C3650" s="52">
        <v>3.3851028801930236</v>
      </c>
      <c r="D3650" s="53">
        <v>3.58</v>
      </c>
      <c r="E3650" s="53">
        <v>0.64999999999999991</v>
      </c>
      <c r="F3650" s="53">
        <v>0.8</v>
      </c>
      <c r="G3650" s="54">
        <v>43115</v>
      </c>
    </row>
    <row r="3651" spans="1:7" x14ac:dyDescent="0.2">
      <c r="A3651" s="54">
        <v>43601</v>
      </c>
      <c r="B3651" s="53">
        <v>8328</v>
      </c>
      <c r="C3651" s="52">
        <v>3.5673226433349798</v>
      </c>
      <c r="D3651" s="53">
        <v>4.07</v>
      </c>
      <c r="E3651" s="53">
        <v>0.53999999999999992</v>
      </c>
      <c r="F3651" s="53">
        <v>0.69</v>
      </c>
      <c r="G3651" s="54">
        <v>42807</v>
      </c>
    </row>
    <row r="3652" spans="1:7" x14ac:dyDescent="0.2">
      <c r="A3652" s="54">
        <v>43601</v>
      </c>
      <c r="B3652" s="53">
        <v>1728</v>
      </c>
      <c r="D3652" s="53">
        <v>3.06</v>
      </c>
      <c r="E3652" s="53"/>
      <c r="F3652" s="53">
        <v>0.25</v>
      </c>
      <c r="G3652" s="54"/>
    </row>
    <row r="3653" spans="1:7" x14ac:dyDescent="0.2">
      <c r="A3653" s="54">
        <v>43602</v>
      </c>
      <c r="B3653" s="53">
        <v>4818592</v>
      </c>
      <c r="D3653" s="53">
        <v>2.68</v>
      </c>
      <c r="E3653" s="53"/>
      <c r="F3653" s="53">
        <v>0.25</v>
      </c>
      <c r="G3653" s="54"/>
    </row>
    <row r="3654" spans="1:7" x14ac:dyDescent="0.2">
      <c r="A3654" s="54">
        <v>43602</v>
      </c>
      <c r="B3654" s="53">
        <v>6539386</v>
      </c>
      <c r="C3654" s="52">
        <v>3.350420588313674</v>
      </c>
      <c r="D3654" s="53">
        <v>3.94</v>
      </c>
      <c r="E3654" s="53">
        <v>0.38</v>
      </c>
      <c r="F3654" s="53">
        <v>0.52</v>
      </c>
      <c r="G3654" s="54">
        <v>43219</v>
      </c>
    </row>
    <row r="3655" spans="1:7" x14ac:dyDescent="0.2">
      <c r="A3655" s="54">
        <v>43602</v>
      </c>
      <c r="B3655" s="53">
        <v>515</v>
      </c>
      <c r="C3655" s="52">
        <v>2.8332276738951818</v>
      </c>
      <c r="D3655" s="53">
        <v>3.4</v>
      </c>
      <c r="E3655" s="53">
        <v>0.61999999999999988</v>
      </c>
      <c r="F3655" s="53">
        <v>0.77</v>
      </c>
      <c r="G3655" s="54"/>
    </row>
    <row r="3656" spans="1:7" x14ac:dyDescent="0.2">
      <c r="A3656" s="54">
        <v>43602</v>
      </c>
      <c r="B3656" s="53">
        <v>3369245</v>
      </c>
      <c r="C3656" s="52">
        <v>3.3081637732428439</v>
      </c>
      <c r="D3656" s="53">
        <v>3.96</v>
      </c>
      <c r="E3656" s="53">
        <v>0.52999999999999992</v>
      </c>
      <c r="F3656" s="53">
        <v>0.68</v>
      </c>
      <c r="G3656" s="54">
        <v>42957</v>
      </c>
    </row>
    <row r="3657" spans="1:7" x14ac:dyDescent="0.2">
      <c r="A3657" s="54">
        <v>43602</v>
      </c>
      <c r="B3657" s="53">
        <v>18233</v>
      </c>
      <c r="C3657" s="52">
        <v>3.5815048115704298</v>
      </c>
      <c r="D3657" s="53">
        <v>3.84</v>
      </c>
      <c r="E3657" s="53">
        <v>0.80999999999999994</v>
      </c>
      <c r="F3657" s="53">
        <v>0.93</v>
      </c>
      <c r="G3657" s="54">
        <v>42991</v>
      </c>
    </row>
    <row r="3658" spans="1:7" x14ac:dyDescent="0.2">
      <c r="A3658" s="54">
        <v>43603</v>
      </c>
      <c r="B3658" s="53">
        <v>164386</v>
      </c>
      <c r="C3658" s="52">
        <v>3.2686194005480642</v>
      </c>
      <c r="D3658" s="53">
        <v>3.72</v>
      </c>
      <c r="E3658" s="53">
        <v>0.65999999999999992</v>
      </c>
      <c r="F3658" s="53">
        <v>0.75</v>
      </c>
      <c r="G3658" s="54">
        <v>42758</v>
      </c>
    </row>
    <row r="3659" spans="1:7" x14ac:dyDescent="0.2">
      <c r="A3659" s="54">
        <v>43603</v>
      </c>
      <c r="B3659" s="53">
        <v>10028024</v>
      </c>
      <c r="D3659" s="53">
        <v>4.05</v>
      </c>
      <c r="E3659" s="53"/>
      <c r="F3659" s="53">
        <v>0.38</v>
      </c>
      <c r="G3659" s="54"/>
    </row>
    <row r="3660" spans="1:7" x14ac:dyDescent="0.2">
      <c r="A3660" s="54">
        <v>43603</v>
      </c>
      <c r="B3660" s="53">
        <v>133</v>
      </c>
      <c r="C3660" s="52">
        <v>3.9518634621608801</v>
      </c>
      <c r="D3660" s="53">
        <v>4.26</v>
      </c>
      <c r="E3660" s="53">
        <v>0.82</v>
      </c>
      <c r="F3660" s="53">
        <v>0.94</v>
      </c>
      <c r="G3660" s="54">
        <v>43236</v>
      </c>
    </row>
    <row r="3661" spans="1:7" x14ac:dyDescent="0.2">
      <c r="A3661" s="54">
        <v>43603</v>
      </c>
      <c r="B3661" s="53">
        <v>126092</v>
      </c>
      <c r="C3661" s="52">
        <v>3.5911139660305214</v>
      </c>
      <c r="D3661" s="53">
        <v>4.33</v>
      </c>
      <c r="E3661" s="53">
        <v>0.54999999999999993</v>
      </c>
      <c r="F3661" s="53">
        <v>0.67</v>
      </c>
      <c r="G3661" s="54">
        <v>42987</v>
      </c>
    </row>
    <row r="3662" spans="1:7" x14ac:dyDescent="0.2">
      <c r="A3662" s="54">
        <v>43603</v>
      </c>
      <c r="B3662" s="53">
        <v>2505317</v>
      </c>
      <c r="C3662" s="52">
        <v>3.4159877206379035</v>
      </c>
      <c r="D3662" s="53">
        <v>3.93</v>
      </c>
      <c r="E3662" s="53">
        <v>0.35</v>
      </c>
      <c r="F3662" s="53">
        <v>0.48</v>
      </c>
      <c r="G3662" s="54">
        <v>43299</v>
      </c>
    </row>
    <row r="3663" spans="1:7" x14ac:dyDescent="0.2">
      <c r="A3663" s="54">
        <v>43603</v>
      </c>
      <c r="B3663" s="53">
        <v>1113</v>
      </c>
      <c r="C3663" s="52">
        <v>3.0390493066347153</v>
      </c>
      <c r="D3663" s="53">
        <v>3.66</v>
      </c>
      <c r="E3663" s="53">
        <v>0.49</v>
      </c>
      <c r="F3663" s="53">
        <v>0.64</v>
      </c>
      <c r="G3663" s="54"/>
    </row>
    <row r="3664" spans="1:7" x14ac:dyDescent="0.2">
      <c r="A3664" s="54">
        <v>43603</v>
      </c>
      <c r="B3664" s="53">
        <v>6458227</v>
      </c>
      <c r="D3664" s="53">
        <v>4.5999999999999996</v>
      </c>
      <c r="E3664" s="53"/>
      <c r="F3664" s="53">
        <v>0.35</v>
      </c>
      <c r="G3664" s="54"/>
    </row>
    <row r="3665" spans="1:7" x14ac:dyDescent="0.2">
      <c r="A3665" s="54">
        <v>43603</v>
      </c>
      <c r="B3665" s="53">
        <v>207342</v>
      </c>
      <c r="C3665" s="52">
        <v>3.3711047206640936</v>
      </c>
      <c r="D3665" s="53">
        <v>4.4000000000000004</v>
      </c>
      <c r="E3665" s="53">
        <v>0.77999999999999992</v>
      </c>
      <c r="F3665" s="53">
        <v>0.9</v>
      </c>
      <c r="G3665" s="54">
        <v>42810</v>
      </c>
    </row>
    <row r="3666" spans="1:7" x14ac:dyDescent="0.2">
      <c r="A3666" s="54">
        <v>43603</v>
      </c>
      <c r="B3666" s="53">
        <v>9922994</v>
      </c>
      <c r="D3666" s="53">
        <v>3.09</v>
      </c>
      <c r="E3666" s="53"/>
      <c r="F3666" s="53">
        <v>0.35</v>
      </c>
      <c r="G3666" s="54"/>
    </row>
    <row r="3667" spans="1:7" x14ac:dyDescent="0.2">
      <c r="A3667" s="54">
        <v>43603</v>
      </c>
      <c r="B3667" s="53">
        <v>4176850</v>
      </c>
      <c r="C3667" s="52">
        <v>2.8080910168389521</v>
      </c>
      <c r="D3667" s="53">
        <v>3.3</v>
      </c>
      <c r="E3667" s="53">
        <v>0.44999999999999996</v>
      </c>
      <c r="F3667" s="53">
        <v>0.56999999999999995</v>
      </c>
      <c r="G3667" s="54"/>
    </row>
    <row r="3668" spans="1:7" x14ac:dyDescent="0.2">
      <c r="A3668" s="54">
        <v>43604</v>
      </c>
      <c r="B3668" s="53">
        <v>5154157</v>
      </c>
      <c r="C3668" s="52">
        <v>3.4461543696158006</v>
      </c>
      <c r="D3668" s="53">
        <v>3.8</v>
      </c>
      <c r="E3668" s="53">
        <v>0.77999999999999992</v>
      </c>
      <c r="F3668" s="53">
        <v>0.93</v>
      </c>
      <c r="G3668" s="54">
        <v>42779</v>
      </c>
    </row>
    <row r="3669" spans="1:7" x14ac:dyDescent="0.2">
      <c r="A3669" s="54">
        <v>43604</v>
      </c>
      <c r="B3669" s="53">
        <v>3824963</v>
      </c>
      <c r="C3669" s="52">
        <v>3.3629608459167901</v>
      </c>
      <c r="D3669" s="53">
        <v>3.92</v>
      </c>
      <c r="E3669" s="53">
        <v>0.41</v>
      </c>
      <c r="F3669" s="53">
        <v>0.55000000000000004</v>
      </c>
      <c r="G3669" s="54">
        <v>43092</v>
      </c>
    </row>
    <row r="3670" spans="1:7" x14ac:dyDescent="0.2">
      <c r="A3670" s="54">
        <v>43604</v>
      </c>
      <c r="B3670" s="53">
        <v>16710</v>
      </c>
      <c r="C3670" s="52">
        <v>3.1589608575454853</v>
      </c>
      <c r="D3670" s="53">
        <v>3.78</v>
      </c>
      <c r="E3670" s="53">
        <v>0.33999999999999997</v>
      </c>
      <c r="F3670" s="53">
        <v>0.49</v>
      </c>
      <c r="G3670" s="54">
        <v>42925</v>
      </c>
    </row>
    <row r="3671" spans="1:7" x14ac:dyDescent="0.2">
      <c r="A3671" s="54">
        <v>43604</v>
      </c>
      <c r="B3671" s="53">
        <v>8619973</v>
      </c>
      <c r="C3671" s="52">
        <v>3.3900762441765395</v>
      </c>
      <c r="D3671" s="53">
        <v>3.66</v>
      </c>
      <c r="E3671" s="53">
        <v>0.4</v>
      </c>
      <c r="F3671" s="53">
        <v>0.54</v>
      </c>
      <c r="G3671" s="54">
        <v>43170</v>
      </c>
    </row>
    <row r="3672" spans="1:7" x14ac:dyDescent="0.2">
      <c r="A3672" s="54">
        <v>43604</v>
      </c>
      <c r="B3672" s="53">
        <v>5649142</v>
      </c>
      <c r="C3672" s="52">
        <v>3.0963374470756255</v>
      </c>
      <c r="D3672" s="53">
        <v>3.65</v>
      </c>
      <c r="E3672" s="53">
        <v>0.33999999999999997</v>
      </c>
      <c r="F3672" s="53">
        <v>0.46</v>
      </c>
      <c r="G3672" s="54">
        <v>43215</v>
      </c>
    </row>
    <row r="3673" spans="1:7" x14ac:dyDescent="0.2">
      <c r="A3673" s="54">
        <v>43604</v>
      </c>
      <c r="B3673" s="53">
        <v>1666548</v>
      </c>
      <c r="C3673" s="52">
        <v>2.2968469029708682</v>
      </c>
      <c r="D3673" s="53">
        <v>2.5299999999999998</v>
      </c>
      <c r="E3673" s="53">
        <v>0.60999999999999988</v>
      </c>
      <c r="F3673" s="53">
        <v>0.75</v>
      </c>
      <c r="G3673" s="54"/>
    </row>
    <row r="3674" spans="1:7" x14ac:dyDescent="0.2">
      <c r="A3674" s="54">
        <v>43604</v>
      </c>
      <c r="B3674" s="53">
        <v>8322001</v>
      </c>
      <c r="D3674" s="53">
        <v>2.9</v>
      </c>
      <c r="E3674" s="53"/>
      <c r="F3674" s="53">
        <v>0.33</v>
      </c>
      <c r="G3674" s="54"/>
    </row>
    <row r="3675" spans="1:7" x14ac:dyDescent="0.2">
      <c r="A3675" s="54">
        <v>43605</v>
      </c>
      <c r="B3675" s="53">
        <v>240914</v>
      </c>
      <c r="C3675" s="52">
        <v>3.8140374707496689</v>
      </c>
      <c r="D3675" s="53">
        <v>3.96</v>
      </c>
      <c r="E3675" s="53">
        <v>0.82</v>
      </c>
      <c r="F3675" s="53">
        <v>0.96</v>
      </c>
      <c r="G3675" s="54">
        <v>42999</v>
      </c>
    </row>
    <row r="3676" spans="1:7" x14ac:dyDescent="0.2">
      <c r="A3676" s="54">
        <v>43605</v>
      </c>
      <c r="B3676" s="53">
        <v>9671</v>
      </c>
      <c r="C3676" s="52">
        <v>3.4295478269758655</v>
      </c>
      <c r="D3676" s="53">
        <v>3.67</v>
      </c>
      <c r="E3676" s="53">
        <v>0.79999999999999993</v>
      </c>
      <c r="F3676" s="53">
        <v>0.93</v>
      </c>
      <c r="G3676" s="54">
        <v>42990</v>
      </c>
    </row>
    <row r="3677" spans="1:7" x14ac:dyDescent="0.2">
      <c r="A3677" s="54">
        <v>43605</v>
      </c>
      <c r="B3677" s="53">
        <v>11082</v>
      </c>
      <c r="C3677" s="52">
        <v>3.2953032887954374</v>
      </c>
      <c r="D3677" s="53">
        <v>3.6</v>
      </c>
      <c r="E3677" s="53">
        <v>0.5</v>
      </c>
      <c r="F3677" s="53">
        <v>0.65</v>
      </c>
      <c r="G3677" s="54"/>
    </row>
    <row r="3678" spans="1:7" x14ac:dyDescent="0.2">
      <c r="A3678" s="54">
        <v>43605</v>
      </c>
      <c r="B3678" s="53">
        <v>10255382</v>
      </c>
      <c r="D3678" s="53">
        <v>3.77</v>
      </c>
      <c r="E3678" s="53"/>
      <c r="F3678" s="53">
        <v>0.35</v>
      </c>
      <c r="G3678" s="54"/>
    </row>
    <row r="3679" spans="1:7" x14ac:dyDescent="0.2">
      <c r="A3679" s="54">
        <v>43605</v>
      </c>
      <c r="B3679" s="53">
        <v>8754895</v>
      </c>
      <c r="D3679" s="53">
        <v>3.6</v>
      </c>
      <c r="E3679" s="53"/>
      <c r="F3679" s="53">
        <v>0.3</v>
      </c>
      <c r="G3679" s="54"/>
    </row>
    <row r="3680" spans="1:7" x14ac:dyDescent="0.2">
      <c r="A3680" s="54">
        <v>43605</v>
      </c>
      <c r="B3680" s="53">
        <v>3915235</v>
      </c>
      <c r="C3680" s="52">
        <v>3.6880771938844883</v>
      </c>
      <c r="D3680" s="53">
        <v>3.82</v>
      </c>
      <c r="E3680" s="53">
        <v>0.7599999999999999</v>
      </c>
      <c r="F3680" s="53">
        <v>0.86</v>
      </c>
      <c r="G3680" s="54">
        <v>42776</v>
      </c>
    </row>
    <row r="3681" spans="1:7" x14ac:dyDescent="0.2">
      <c r="A3681" s="54">
        <v>43605</v>
      </c>
      <c r="B3681" s="53">
        <v>6605336</v>
      </c>
      <c r="D3681" s="53">
        <v>3.1</v>
      </c>
      <c r="E3681" s="53"/>
      <c r="F3681" s="53">
        <v>0.35</v>
      </c>
      <c r="G3681" s="54"/>
    </row>
    <row r="3682" spans="1:7" x14ac:dyDescent="0.2">
      <c r="A3682" s="54">
        <v>43605</v>
      </c>
      <c r="B3682" s="53">
        <v>331772</v>
      </c>
      <c r="C3682" s="52">
        <v>3.2290436097366939</v>
      </c>
      <c r="D3682" s="53">
        <v>3.8</v>
      </c>
      <c r="E3682" s="53">
        <v>0.32999999999999996</v>
      </c>
      <c r="F3682" s="53">
        <v>0.48</v>
      </c>
      <c r="G3682" s="54">
        <v>43153</v>
      </c>
    </row>
    <row r="3683" spans="1:7" x14ac:dyDescent="0.2">
      <c r="A3683" s="54">
        <v>43606</v>
      </c>
      <c r="B3683" s="53">
        <v>10116882</v>
      </c>
      <c r="D3683" s="53">
        <v>4.4400000000000004</v>
      </c>
      <c r="E3683" s="53"/>
      <c r="F3683" s="53">
        <v>0.41</v>
      </c>
      <c r="G3683" s="54"/>
    </row>
    <row r="3684" spans="1:7" x14ac:dyDescent="0.2">
      <c r="A3684" s="54">
        <v>43606</v>
      </c>
      <c r="B3684" s="53">
        <v>1050773</v>
      </c>
      <c r="C3684" s="52">
        <v>3.5469836336809331</v>
      </c>
      <c r="D3684" s="53">
        <v>3.76</v>
      </c>
      <c r="E3684" s="53">
        <v>0.79999999999999993</v>
      </c>
      <c r="F3684" s="53">
        <v>0.95</v>
      </c>
      <c r="G3684" s="54">
        <v>42890</v>
      </c>
    </row>
    <row r="3685" spans="1:7" x14ac:dyDescent="0.2">
      <c r="A3685" s="54">
        <v>43606</v>
      </c>
      <c r="B3685" s="53">
        <v>4571265</v>
      </c>
      <c r="D3685" s="53">
        <v>3.78</v>
      </c>
      <c r="E3685" s="53"/>
      <c r="F3685" s="53">
        <v>0.35</v>
      </c>
      <c r="G3685" s="54"/>
    </row>
    <row r="3686" spans="1:7" x14ac:dyDescent="0.2">
      <c r="A3686" s="54">
        <v>43606</v>
      </c>
      <c r="B3686" s="53">
        <v>180</v>
      </c>
      <c r="C3686" s="52">
        <v>3.1477585551026706</v>
      </c>
      <c r="D3686" s="53">
        <v>3.79</v>
      </c>
      <c r="E3686" s="53">
        <v>0.68999999999999984</v>
      </c>
      <c r="F3686" s="53">
        <v>0.84</v>
      </c>
      <c r="G3686" s="54"/>
    </row>
    <row r="3687" spans="1:7" x14ac:dyDescent="0.2">
      <c r="A3687" s="54">
        <v>43606</v>
      </c>
      <c r="B3687" s="53">
        <v>10049230</v>
      </c>
      <c r="D3687" s="53">
        <v>3.68</v>
      </c>
      <c r="E3687" s="53"/>
      <c r="F3687" s="53">
        <v>0.35</v>
      </c>
      <c r="G3687" s="54"/>
    </row>
    <row r="3688" spans="1:7" x14ac:dyDescent="0.2">
      <c r="A3688" s="54">
        <v>43606</v>
      </c>
      <c r="B3688" s="53">
        <v>4605659</v>
      </c>
      <c r="C3688" s="52">
        <v>2.8180914288525161</v>
      </c>
      <c r="D3688" s="53">
        <v>3.62</v>
      </c>
      <c r="E3688" s="53">
        <v>0.51999999999999991</v>
      </c>
      <c r="F3688" s="53">
        <v>0.66</v>
      </c>
      <c r="G3688" s="54"/>
    </row>
    <row r="3689" spans="1:7" x14ac:dyDescent="0.2">
      <c r="A3689" s="54">
        <v>43606</v>
      </c>
      <c r="B3689" s="53">
        <v>4444975</v>
      </c>
      <c r="C3689" s="52">
        <v>3.3581656176475581</v>
      </c>
      <c r="D3689" s="53">
        <v>4.3600000000000003</v>
      </c>
      <c r="E3689" s="53">
        <v>0.54999999999999993</v>
      </c>
      <c r="F3689" s="53">
        <v>0.71</v>
      </c>
      <c r="G3689" s="54">
        <v>42899</v>
      </c>
    </row>
    <row r="3690" spans="1:7" x14ac:dyDescent="0.2">
      <c r="A3690" s="54">
        <v>43607</v>
      </c>
      <c r="B3690" s="53">
        <v>4398657</v>
      </c>
      <c r="C3690" s="52">
        <v>2.9193967491160016</v>
      </c>
      <c r="D3690" s="53">
        <v>3.37</v>
      </c>
      <c r="E3690" s="53">
        <v>0.36999999999999994</v>
      </c>
      <c r="F3690" s="53">
        <v>0.51</v>
      </c>
      <c r="G3690" s="54"/>
    </row>
    <row r="3691" spans="1:7" x14ac:dyDescent="0.2">
      <c r="A3691" s="54">
        <v>43607</v>
      </c>
      <c r="B3691" s="53">
        <v>962161</v>
      </c>
      <c r="C3691" s="52">
        <v>3.2964671736610951</v>
      </c>
      <c r="D3691" s="53">
        <v>3.6</v>
      </c>
      <c r="E3691" s="53">
        <v>0.64999999999999991</v>
      </c>
      <c r="F3691" s="53">
        <v>0.8</v>
      </c>
      <c r="G3691" s="54"/>
    </row>
    <row r="3692" spans="1:7" x14ac:dyDescent="0.2">
      <c r="A3692" s="54">
        <v>43607</v>
      </c>
      <c r="B3692" s="53">
        <v>4452557</v>
      </c>
      <c r="C3692" s="52">
        <v>3.1880971756542085</v>
      </c>
      <c r="D3692" s="53">
        <v>3.34</v>
      </c>
      <c r="E3692" s="53">
        <v>0.65999999999999981</v>
      </c>
      <c r="F3692" s="53">
        <v>0.8</v>
      </c>
      <c r="G3692" s="54"/>
    </row>
    <row r="3693" spans="1:7" x14ac:dyDescent="0.2">
      <c r="A3693" s="54">
        <v>43608</v>
      </c>
      <c r="B3693" s="53">
        <v>13932</v>
      </c>
      <c r="D3693" s="53">
        <v>3.69</v>
      </c>
      <c r="E3693" s="53"/>
      <c r="F3693" s="53">
        <v>0.25</v>
      </c>
      <c r="G3693" s="54"/>
    </row>
    <row r="3694" spans="1:7" x14ac:dyDescent="0.2">
      <c r="A3694" s="54">
        <v>43608</v>
      </c>
      <c r="B3694" s="53">
        <v>7784596</v>
      </c>
      <c r="C3694" s="52">
        <v>3.3235334289426559</v>
      </c>
      <c r="D3694" s="53">
        <v>3.62</v>
      </c>
      <c r="E3694" s="53">
        <v>0.51</v>
      </c>
      <c r="F3694" s="53">
        <v>0.65</v>
      </c>
      <c r="G3694" s="54">
        <v>43113</v>
      </c>
    </row>
    <row r="3695" spans="1:7" x14ac:dyDescent="0.2">
      <c r="A3695" s="54">
        <v>43608</v>
      </c>
      <c r="B3695" s="53">
        <v>3988511</v>
      </c>
      <c r="D3695" s="53">
        <v>3.83</v>
      </c>
      <c r="E3695" s="53"/>
      <c r="F3695" s="53">
        <v>0.35</v>
      </c>
      <c r="G3695" s="54"/>
    </row>
    <row r="3696" spans="1:7" x14ac:dyDescent="0.2">
      <c r="A3696" s="54">
        <v>43609</v>
      </c>
      <c r="B3696" s="53">
        <v>8174457</v>
      </c>
      <c r="C3696" s="52">
        <v>3.2536651409368513</v>
      </c>
      <c r="D3696" s="53">
        <v>3.55</v>
      </c>
      <c r="E3696" s="53">
        <v>0.36</v>
      </c>
      <c r="F3696" s="53">
        <v>0.51</v>
      </c>
      <c r="G3696" s="54">
        <v>43006</v>
      </c>
    </row>
    <row r="3697" spans="1:7" x14ac:dyDescent="0.2">
      <c r="A3697" s="54">
        <v>43610</v>
      </c>
      <c r="B3697" s="53">
        <v>9576223</v>
      </c>
      <c r="C3697" s="52">
        <v>4.1499115791294088</v>
      </c>
      <c r="D3697" s="53">
        <v>4.55</v>
      </c>
      <c r="E3697" s="53">
        <v>0.52</v>
      </c>
      <c r="F3697" s="53">
        <v>0.66</v>
      </c>
      <c r="G3697" s="54">
        <v>43402</v>
      </c>
    </row>
    <row r="3698" spans="1:7" x14ac:dyDescent="0.2">
      <c r="A3698" s="54">
        <v>43611</v>
      </c>
      <c r="B3698" s="53">
        <v>151051</v>
      </c>
      <c r="C3698" s="52">
        <v>3.5017807072294977</v>
      </c>
      <c r="D3698" s="53">
        <v>3.7</v>
      </c>
      <c r="E3698" s="53">
        <v>0.82</v>
      </c>
      <c r="F3698" s="53">
        <v>0.95</v>
      </c>
      <c r="G3698" s="54">
        <v>42924</v>
      </c>
    </row>
    <row r="3699" spans="1:7" x14ac:dyDescent="0.2">
      <c r="A3699" s="54">
        <v>43612</v>
      </c>
      <c r="B3699" s="53">
        <v>3681462</v>
      </c>
      <c r="C3699" s="52">
        <v>3.5307416074507616</v>
      </c>
      <c r="D3699" s="53">
        <v>4.28</v>
      </c>
      <c r="E3699" s="53">
        <v>0.33999999999999997</v>
      </c>
      <c r="F3699" s="53">
        <v>0.54</v>
      </c>
      <c r="G3699" s="54">
        <v>43399</v>
      </c>
    </row>
    <row r="3700" spans="1:7" x14ac:dyDescent="0.2">
      <c r="A3700" s="54">
        <v>43612</v>
      </c>
      <c r="B3700" s="53">
        <v>8510780</v>
      </c>
      <c r="C3700" s="52">
        <v>3.2214478745175628</v>
      </c>
      <c r="D3700" s="53">
        <v>3.83</v>
      </c>
      <c r="E3700" s="53">
        <v>0.32</v>
      </c>
      <c r="F3700" s="53">
        <v>0.47</v>
      </c>
      <c r="G3700" s="54">
        <v>43082</v>
      </c>
    </row>
    <row r="3701" spans="1:7" x14ac:dyDescent="0.2">
      <c r="A3701" s="54">
        <v>43612</v>
      </c>
      <c r="B3701" s="53">
        <v>8477324</v>
      </c>
      <c r="D3701" s="53">
        <v>3.72</v>
      </c>
      <c r="E3701" s="53"/>
      <c r="F3701" s="53">
        <v>0.35</v>
      </c>
      <c r="G3701" s="54"/>
    </row>
    <row r="3702" spans="1:7" x14ac:dyDescent="0.2">
      <c r="A3702" s="54">
        <v>43613</v>
      </c>
      <c r="B3702" s="53">
        <v>2092638</v>
      </c>
      <c r="C3702" s="52">
        <v>3.9387461673074395</v>
      </c>
      <c r="D3702" s="53">
        <v>3.95</v>
      </c>
      <c r="E3702" s="53">
        <v>0.67999999999999994</v>
      </c>
      <c r="F3702" s="53">
        <v>0.81</v>
      </c>
      <c r="G3702" s="54">
        <v>43234</v>
      </c>
    </row>
    <row r="3703" spans="1:7" x14ac:dyDescent="0.2">
      <c r="A3703" s="54">
        <v>43613</v>
      </c>
      <c r="B3703" s="53">
        <v>2558113</v>
      </c>
      <c r="C3703" s="52">
        <v>3.034693485912705</v>
      </c>
      <c r="D3703" s="53">
        <v>3.67</v>
      </c>
      <c r="E3703" s="53">
        <v>0.33999999999999997</v>
      </c>
      <c r="F3703" s="53">
        <v>0.48</v>
      </c>
      <c r="G3703" s="54">
        <v>43137</v>
      </c>
    </row>
    <row r="3704" spans="1:7" x14ac:dyDescent="0.2">
      <c r="A3704" s="54">
        <v>43613</v>
      </c>
      <c r="B3704" s="53">
        <v>74808</v>
      </c>
      <c r="C3704" s="52">
        <v>3.3157320086120903</v>
      </c>
      <c r="D3704" s="53">
        <v>3.82</v>
      </c>
      <c r="E3704" s="53">
        <v>0.49</v>
      </c>
      <c r="F3704" s="53">
        <v>0.62</v>
      </c>
      <c r="G3704" s="54">
        <v>42918</v>
      </c>
    </row>
    <row r="3705" spans="1:7" x14ac:dyDescent="0.2">
      <c r="A3705" s="54">
        <v>43614</v>
      </c>
      <c r="B3705" s="53">
        <v>7096680</v>
      </c>
      <c r="C3705" s="52">
        <v>3.1986547346751264</v>
      </c>
      <c r="D3705" s="53">
        <v>3.46</v>
      </c>
      <c r="E3705" s="53">
        <v>0.5</v>
      </c>
      <c r="F3705" s="53">
        <v>0.63</v>
      </c>
      <c r="G3705" s="54">
        <v>43142</v>
      </c>
    </row>
    <row r="3706" spans="1:7" x14ac:dyDescent="0.2">
      <c r="A3706" s="54">
        <v>43614</v>
      </c>
      <c r="B3706" s="53">
        <v>8353640</v>
      </c>
      <c r="C3706" s="52">
        <v>3.3080224113204313</v>
      </c>
      <c r="D3706" s="53">
        <v>4.17</v>
      </c>
      <c r="E3706" s="53">
        <v>0.39</v>
      </c>
      <c r="F3706" s="53">
        <v>0.53</v>
      </c>
      <c r="G3706" s="54">
        <v>43161</v>
      </c>
    </row>
    <row r="3707" spans="1:7" x14ac:dyDescent="0.2">
      <c r="A3707" s="54">
        <v>43614</v>
      </c>
      <c r="B3707" s="53">
        <v>6347926</v>
      </c>
      <c r="D3707" s="53">
        <v>3.9</v>
      </c>
      <c r="E3707" s="53"/>
      <c r="F3707" s="53">
        <v>0.32</v>
      </c>
      <c r="G3707" s="54"/>
    </row>
    <row r="3708" spans="1:7" x14ac:dyDescent="0.2">
      <c r="A3708" s="54">
        <v>43614</v>
      </c>
      <c r="B3708" s="53">
        <v>4201733</v>
      </c>
      <c r="C3708" s="52">
        <v>3.4362572905377622</v>
      </c>
      <c r="D3708" s="53">
        <v>3.84</v>
      </c>
      <c r="E3708" s="53">
        <v>0.75</v>
      </c>
      <c r="F3708" s="53">
        <v>0.88</v>
      </c>
      <c r="G3708" s="54">
        <v>43099</v>
      </c>
    </row>
    <row r="3709" spans="1:7" x14ac:dyDescent="0.2">
      <c r="A3709" s="54">
        <v>43615</v>
      </c>
      <c r="B3709" s="53">
        <v>8810614</v>
      </c>
      <c r="C3709" s="52">
        <v>3.7768951660691279</v>
      </c>
      <c r="D3709" s="53">
        <v>5</v>
      </c>
      <c r="E3709" s="53">
        <v>0.42</v>
      </c>
      <c r="F3709" s="53">
        <v>0.62</v>
      </c>
      <c r="G3709" s="54">
        <v>43427</v>
      </c>
    </row>
    <row r="3710" spans="1:7" x14ac:dyDescent="0.2">
      <c r="A3710" s="54">
        <v>43616</v>
      </c>
      <c r="B3710" s="53">
        <v>13532</v>
      </c>
      <c r="D3710" s="53">
        <v>3.94</v>
      </c>
      <c r="E3710" s="53"/>
      <c r="F3710" s="53">
        <v>0.35</v>
      </c>
      <c r="G3710" s="54"/>
    </row>
    <row r="3711" spans="1:7" x14ac:dyDescent="0.2">
      <c r="A3711" s="54">
        <v>43616</v>
      </c>
      <c r="B3711" s="53">
        <v>121667</v>
      </c>
      <c r="C3711" s="52">
        <v>3.6916367663615497</v>
      </c>
      <c r="D3711" s="53">
        <v>3.79</v>
      </c>
      <c r="E3711" s="53">
        <v>0.6399999999999999</v>
      </c>
      <c r="F3711" s="53">
        <v>0.78</v>
      </c>
      <c r="G3711" s="54">
        <v>43111</v>
      </c>
    </row>
    <row r="3712" spans="1:7" x14ac:dyDescent="0.2">
      <c r="A3712" s="54">
        <v>43616</v>
      </c>
      <c r="B3712" s="53">
        <v>107384</v>
      </c>
      <c r="C3712" s="52">
        <v>3.2576942076895898</v>
      </c>
      <c r="D3712" s="53">
        <v>3.65</v>
      </c>
      <c r="E3712" s="53">
        <v>0.62999999999999989</v>
      </c>
      <c r="F3712" s="53">
        <v>0.77</v>
      </c>
      <c r="G3712" s="54"/>
    </row>
    <row r="3713" spans="1:7" x14ac:dyDescent="0.2">
      <c r="A3713" s="54">
        <v>43617</v>
      </c>
      <c r="B3713" s="53">
        <v>9137147</v>
      </c>
      <c r="C3713" s="52">
        <v>3.1827169191302618</v>
      </c>
      <c r="D3713" s="53">
        <v>3.6</v>
      </c>
      <c r="E3713" s="53">
        <v>0.33999999999999997</v>
      </c>
      <c r="F3713" s="53">
        <v>0.49</v>
      </c>
      <c r="G3713" s="54">
        <v>43362</v>
      </c>
    </row>
    <row r="3714" spans="1:7" x14ac:dyDescent="0.2">
      <c r="A3714" s="54">
        <v>43617</v>
      </c>
      <c r="B3714" s="53">
        <v>6713362</v>
      </c>
      <c r="D3714" s="53">
        <v>3.82</v>
      </c>
      <c r="E3714" s="53"/>
      <c r="F3714" s="53">
        <v>0.35</v>
      </c>
      <c r="G3714" s="54"/>
    </row>
    <row r="3715" spans="1:7" x14ac:dyDescent="0.2">
      <c r="A3715" s="54">
        <v>43617</v>
      </c>
      <c r="B3715" s="53">
        <v>4747876</v>
      </c>
      <c r="C3715" s="52">
        <v>3.3962915178523665</v>
      </c>
      <c r="D3715" s="53">
        <v>3.8</v>
      </c>
      <c r="E3715" s="53">
        <v>0.72</v>
      </c>
      <c r="F3715" s="53">
        <v>0.85</v>
      </c>
      <c r="G3715" s="54">
        <v>43008</v>
      </c>
    </row>
    <row r="3716" spans="1:7" x14ac:dyDescent="0.2">
      <c r="A3716" s="54">
        <v>43617</v>
      </c>
      <c r="B3716" s="53">
        <v>3716361</v>
      </c>
      <c r="C3716" s="52">
        <v>3.4210042249911057</v>
      </c>
      <c r="D3716" s="53">
        <v>3.86</v>
      </c>
      <c r="E3716" s="53">
        <v>0.67999999999999994</v>
      </c>
      <c r="F3716" s="53">
        <v>0.82</v>
      </c>
      <c r="G3716" s="54">
        <v>42817</v>
      </c>
    </row>
    <row r="3717" spans="1:7" x14ac:dyDescent="0.2">
      <c r="A3717" s="54">
        <v>43617</v>
      </c>
      <c r="B3717" s="53">
        <v>134179</v>
      </c>
      <c r="C3717" s="52">
        <v>3.3100534273005389</v>
      </c>
      <c r="D3717" s="53">
        <v>3.95</v>
      </c>
      <c r="E3717" s="53">
        <v>0.48</v>
      </c>
      <c r="F3717" s="53">
        <v>0.66</v>
      </c>
      <c r="G3717" s="54">
        <v>42913</v>
      </c>
    </row>
    <row r="3718" spans="1:7" x14ac:dyDescent="0.2">
      <c r="A3718" s="54">
        <v>43618</v>
      </c>
      <c r="B3718" s="53">
        <v>4660</v>
      </c>
      <c r="D3718" s="53">
        <v>3.87</v>
      </c>
      <c r="E3718" s="53"/>
      <c r="F3718" s="53">
        <v>0.35</v>
      </c>
      <c r="G3718" s="54"/>
    </row>
    <row r="3719" spans="1:7" x14ac:dyDescent="0.2">
      <c r="A3719" s="54">
        <v>43618</v>
      </c>
      <c r="B3719" s="53">
        <v>264044</v>
      </c>
      <c r="C3719" s="52">
        <v>3.1647357531685003</v>
      </c>
      <c r="D3719" s="53">
        <v>3.69</v>
      </c>
      <c r="E3719" s="53">
        <v>0.43</v>
      </c>
      <c r="F3719" s="53">
        <v>0.55000000000000004</v>
      </c>
      <c r="G3719" s="54">
        <v>42787</v>
      </c>
    </row>
    <row r="3720" spans="1:7" x14ac:dyDescent="0.2">
      <c r="A3720" s="54">
        <v>43618</v>
      </c>
      <c r="B3720" s="53">
        <v>9957680</v>
      </c>
      <c r="D3720" s="53">
        <v>3.6</v>
      </c>
      <c r="E3720" s="53"/>
      <c r="F3720" s="53">
        <v>0.35</v>
      </c>
      <c r="G3720" s="54"/>
    </row>
    <row r="3721" spans="1:7" x14ac:dyDescent="0.2">
      <c r="A3721" s="54">
        <v>43618</v>
      </c>
      <c r="B3721" s="53">
        <v>1854173</v>
      </c>
      <c r="C3721" s="52">
        <v>2.7410262056895864</v>
      </c>
      <c r="D3721" s="53">
        <v>3.4</v>
      </c>
      <c r="E3721" s="53">
        <v>0.49</v>
      </c>
      <c r="F3721" s="53">
        <v>0.63</v>
      </c>
      <c r="G3721" s="54"/>
    </row>
    <row r="3722" spans="1:7" x14ac:dyDescent="0.2">
      <c r="A3722" s="54">
        <v>43618</v>
      </c>
      <c r="B3722" s="53">
        <v>4133153</v>
      </c>
      <c r="D3722" s="53">
        <v>3.48</v>
      </c>
      <c r="E3722" s="53"/>
      <c r="F3722" s="53">
        <v>0.35</v>
      </c>
      <c r="G3722" s="54"/>
    </row>
    <row r="3723" spans="1:7" x14ac:dyDescent="0.2">
      <c r="A3723" s="54">
        <v>43618</v>
      </c>
      <c r="B3723" s="53">
        <v>495364</v>
      </c>
      <c r="C3723" s="52">
        <v>3.8606807989456056</v>
      </c>
      <c r="D3723" s="53">
        <v>4.08</v>
      </c>
      <c r="E3723" s="53">
        <v>0.59</v>
      </c>
      <c r="F3723" s="53">
        <v>0.73</v>
      </c>
      <c r="G3723" s="54">
        <v>43218</v>
      </c>
    </row>
    <row r="3724" spans="1:7" x14ac:dyDescent="0.2">
      <c r="A3724" s="54">
        <v>43618</v>
      </c>
      <c r="B3724" s="53">
        <v>6235</v>
      </c>
      <c r="D3724" s="53">
        <v>4</v>
      </c>
      <c r="E3724" s="53"/>
      <c r="F3724" s="53">
        <v>0.43</v>
      </c>
      <c r="G3724" s="54"/>
    </row>
    <row r="3725" spans="1:7" x14ac:dyDescent="0.2">
      <c r="A3725" s="54">
        <v>43619</v>
      </c>
      <c r="B3725" s="53">
        <v>1418931</v>
      </c>
      <c r="C3725" s="52">
        <v>3.5987127416190159</v>
      </c>
      <c r="D3725" s="53">
        <v>3.85</v>
      </c>
      <c r="E3725" s="53">
        <v>0.66999999999999993</v>
      </c>
      <c r="F3725" s="53">
        <v>0.81</v>
      </c>
      <c r="G3725" s="54">
        <v>43128</v>
      </c>
    </row>
    <row r="3726" spans="1:7" x14ac:dyDescent="0.2">
      <c r="A3726" s="54">
        <v>43619</v>
      </c>
      <c r="B3726" s="53">
        <v>5999455</v>
      </c>
      <c r="C3726" s="52">
        <v>3.9790395036701045</v>
      </c>
      <c r="D3726" s="53">
        <v>3.98</v>
      </c>
      <c r="E3726" s="53">
        <v>0.79999999999999993</v>
      </c>
      <c r="F3726" s="53">
        <v>0.9</v>
      </c>
      <c r="G3726" s="54">
        <v>43136</v>
      </c>
    </row>
    <row r="3727" spans="1:7" x14ac:dyDescent="0.2">
      <c r="A3727" s="54">
        <v>43619</v>
      </c>
      <c r="B3727" s="53">
        <v>2139</v>
      </c>
      <c r="D3727" s="53">
        <v>3.86</v>
      </c>
      <c r="E3727" s="53"/>
      <c r="F3727" s="53">
        <v>0.35</v>
      </c>
      <c r="G3727" s="54"/>
    </row>
    <row r="3728" spans="1:7" x14ac:dyDescent="0.2">
      <c r="A3728" s="54">
        <v>43619</v>
      </c>
      <c r="B3728" s="53">
        <v>8937546</v>
      </c>
      <c r="C3728" s="52">
        <v>3.5980731965861223</v>
      </c>
      <c r="D3728" s="53">
        <v>4.3600000000000003</v>
      </c>
      <c r="E3728" s="53">
        <v>0.35</v>
      </c>
      <c r="F3728" s="53">
        <v>0.49</v>
      </c>
      <c r="G3728" s="54">
        <v>43420</v>
      </c>
    </row>
    <row r="3729" spans="1:7" x14ac:dyDescent="0.2">
      <c r="A3729" s="54">
        <v>43619</v>
      </c>
      <c r="B3729" s="53">
        <v>7424184</v>
      </c>
      <c r="C3729" s="52">
        <v>2.9868921004672684</v>
      </c>
      <c r="D3729" s="53">
        <v>3.55</v>
      </c>
      <c r="E3729" s="53">
        <v>0.37</v>
      </c>
      <c r="F3729" s="53">
        <v>0.51</v>
      </c>
      <c r="G3729" s="54">
        <v>42738</v>
      </c>
    </row>
    <row r="3730" spans="1:7" x14ac:dyDescent="0.2">
      <c r="A3730" s="54">
        <v>43619</v>
      </c>
      <c r="B3730" s="53">
        <v>4198317</v>
      </c>
      <c r="D3730" s="53">
        <v>3.9</v>
      </c>
      <c r="E3730" s="53"/>
      <c r="F3730" s="53">
        <v>0.35</v>
      </c>
      <c r="G3730" s="54"/>
    </row>
    <row r="3731" spans="1:7" x14ac:dyDescent="0.2">
      <c r="A3731" s="54">
        <v>43620</v>
      </c>
      <c r="B3731" s="53">
        <v>10018566</v>
      </c>
      <c r="D3731" s="53">
        <v>3.34</v>
      </c>
      <c r="E3731" s="53"/>
      <c r="F3731" s="53">
        <v>0.35</v>
      </c>
      <c r="G3731" s="54"/>
    </row>
    <row r="3732" spans="1:7" x14ac:dyDescent="0.2">
      <c r="A3732" s="54">
        <v>43620</v>
      </c>
      <c r="B3732" s="53">
        <v>7765706</v>
      </c>
      <c r="C3732" s="52">
        <v>2.8401091403963261</v>
      </c>
      <c r="D3732" s="53">
        <v>3.2</v>
      </c>
      <c r="E3732" s="53">
        <v>0.3</v>
      </c>
      <c r="F3732" s="53">
        <v>0.45</v>
      </c>
      <c r="G3732" s="54">
        <v>43193</v>
      </c>
    </row>
    <row r="3733" spans="1:7" x14ac:dyDescent="0.2">
      <c r="A3733" s="54">
        <v>43620</v>
      </c>
      <c r="B3733" s="53">
        <v>1731</v>
      </c>
      <c r="C3733" s="52">
        <v>3.1456490514325126</v>
      </c>
      <c r="D3733" s="53">
        <v>3.85</v>
      </c>
      <c r="E3733" s="53">
        <v>0.43</v>
      </c>
      <c r="F3733" s="53">
        <v>0.56999999999999995</v>
      </c>
      <c r="G3733" s="54">
        <v>43152</v>
      </c>
    </row>
    <row r="3734" spans="1:7" x14ac:dyDescent="0.2">
      <c r="A3734" s="54">
        <v>43620</v>
      </c>
      <c r="B3734" s="53">
        <v>892911</v>
      </c>
      <c r="C3734" s="52">
        <v>3.1715293905527839</v>
      </c>
      <c r="D3734" s="53">
        <v>3.7</v>
      </c>
      <c r="E3734" s="53">
        <v>0.28999999999999998</v>
      </c>
      <c r="F3734" s="53">
        <v>0.44</v>
      </c>
      <c r="G3734" s="54">
        <v>43192</v>
      </c>
    </row>
    <row r="3735" spans="1:7" x14ac:dyDescent="0.2">
      <c r="A3735" s="54">
        <v>43621</v>
      </c>
      <c r="B3735" s="53">
        <v>213979</v>
      </c>
      <c r="C3735" s="52">
        <v>3.3675284207891449</v>
      </c>
      <c r="D3735" s="53">
        <v>3.8</v>
      </c>
      <c r="E3735" s="53">
        <v>0.44999999999999996</v>
      </c>
      <c r="F3735" s="53">
        <v>0.57999999999999996</v>
      </c>
      <c r="G3735" s="54">
        <v>43011</v>
      </c>
    </row>
    <row r="3736" spans="1:7" x14ac:dyDescent="0.2">
      <c r="A3736" s="54">
        <v>43621</v>
      </c>
      <c r="B3736" s="53">
        <v>6601489</v>
      </c>
      <c r="D3736" s="53">
        <v>4.1399999999999997</v>
      </c>
      <c r="E3736" s="53"/>
      <c r="F3736" s="53">
        <v>0.32</v>
      </c>
      <c r="G3736" s="54"/>
    </row>
    <row r="3737" spans="1:7" x14ac:dyDescent="0.2">
      <c r="A3737" s="54">
        <v>43621</v>
      </c>
      <c r="B3737" s="53">
        <v>6688876</v>
      </c>
      <c r="C3737" s="52">
        <v>3.4112785912829402</v>
      </c>
      <c r="D3737" s="53">
        <v>3.9</v>
      </c>
      <c r="E3737" s="53">
        <v>0.33999999999999997</v>
      </c>
      <c r="F3737" s="53">
        <v>0.57999999999999996</v>
      </c>
      <c r="G3737" s="54">
        <v>43319</v>
      </c>
    </row>
    <row r="3738" spans="1:7" x14ac:dyDescent="0.2">
      <c r="A3738" s="54">
        <v>43621</v>
      </c>
      <c r="B3738" s="53">
        <v>9987925</v>
      </c>
      <c r="D3738" s="53">
        <v>3.88</v>
      </c>
      <c r="E3738" s="53"/>
      <c r="F3738" s="53">
        <v>0.35</v>
      </c>
      <c r="G3738" s="54"/>
    </row>
    <row r="3739" spans="1:7" x14ac:dyDescent="0.2">
      <c r="A3739" s="54">
        <v>43622</v>
      </c>
      <c r="B3739" s="53">
        <v>7524315</v>
      </c>
      <c r="D3739" s="53">
        <v>2.98</v>
      </c>
      <c r="E3739" s="53"/>
      <c r="F3739" s="53">
        <v>0.3</v>
      </c>
      <c r="G3739" s="54"/>
    </row>
    <row r="3740" spans="1:7" x14ac:dyDescent="0.2">
      <c r="A3740" s="54">
        <v>43622</v>
      </c>
      <c r="B3740" s="53">
        <v>5819195</v>
      </c>
      <c r="C3740" s="52">
        <v>3.9405549121065149</v>
      </c>
      <c r="D3740" s="53">
        <v>4.1100000000000003</v>
      </c>
      <c r="E3740" s="53">
        <v>0.64999999999999991</v>
      </c>
      <c r="F3740" s="53">
        <v>0.78</v>
      </c>
      <c r="G3740" s="54">
        <v>43276</v>
      </c>
    </row>
    <row r="3741" spans="1:7" x14ac:dyDescent="0.2">
      <c r="A3741" s="54">
        <v>43623</v>
      </c>
      <c r="B3741" s="53">
        <v>99952</v>
      </c>
      <c r="C3741" s="52">
        <v>3.2831664254048936</v>
      </c>
      <c r="D3741" s="53">
        <v>3.83</v>
      </c>
      <c r="E3741" s="53">
        <v>0.60999999999999988</v>
      </c>
      <c r="F3741" s="53">
        <v>0.75</v>
      </c>
      <c r="G3741" s="54"/>
    </row>
    <row r="3742" spans="1:7" x14ac:dyDescent="0.2">
      <c r="A3742" s="54">
        <v>43623</v>
      </c>
      <c r="B3742" s="53">
        <v>13721</v>
      </c>
      <c r="D3742" s="53">
        <v>3.93</v>
      </c>
      <c r="E3742" s="53"/>
      <c r="F3742" s="53">
        <v>0.35</v>
      </c>
      <c r="G3742" s="54"/>
    </row>
    <row r="3743" spans="1:7" x14ac:dyDescent="0.2">
      <c r="A3743" s="54">
        <v>43623</v>
      </c>
      <c r="B3743" s="53">
        <v>7110932</v>
      </c>
      <c r="C3743" s="52">
        <v>2.9824934894821253</v>
      </c>
      <c r="D3743" s="53">
        <v>3.55</v>
      </c>
      <c r="E3743" s="53">
        <v>0.37</v>
      </c>
      <c r="F3743" s="53">
        <v>0.51</v>
      </c>
      <c r="G3743" s="54">
        <v>42724</v>
      </c>
    </row>
    <row r="3744" spans="1:7" x14ac:dyDescent="0.2">
      <c r="A3744" s="54">
        <v>43623</v>
      </c>
      <c r="B3744" s="53">
        <v>9433</v>
      </c>
      <c r="C3744" s="52">
        <v>3.4319230188621268</v>
      </c>
      <c r="D3744" s="53">
        <v>3.85</v>
      </c>
      <c r="E3744" s="53">
        <v>0.69</v>
      </c>
      <c r="F3744" s="53">
        <v>0.84</v>
      </c>
      <c r="G3744" s="54">
        <v>42860</v>
      </c>
    </row>
    <row r="3745" spans="1:7" x14ac:dyDescent="0.2">
      <c r="A3745" s="54">
        <v>43624</v>
      </c>
      <c r="B3745" s="53">
        <v>542992</v>
      </c>
      <c r="C3745" s="52">
        <v>3.5613068944764819</v>
      </c>
      <c r="D3745" s="53">
        <v>3.83</v>
      </c>
      <c r="E3745" s="53">
        <v>0.33999999999999997</v>
      </c>
      <c r="F3745" s="53">
        <v>0.48</v>
      </c>
      <c r="G3745" s="54">
        <v>43321</v>
      </c>
    </row>
    <row r="3746" spans="1:7" x14ac:dyDescent="0.2">
      <c r="A3746" s="54">
        <v>43624</v>
      </c>
      <c r="B3746" s="53">
        <v>8419465</v>
      </c>
      <c r="D3746" s="53">
        <v>4</v>
      </c>
      <c r="E3746" s="53"/>
      <c r="F3746" s="53">
        <v>0.33</v>
      </c>
      <c r="G3746" s="54"/>
    </row>
    <row r="3747" spans="1:7" x14ac:dyDescent="0.2">
      <c r="A3747" s="54">
        <v>43624</v>
      </c>
      <c r="B3747" s="53">
        <v>75323</v>
      </c>
      <c r="C3747" s="52">
        <v>3.445500146636598</v>
      </c>
      <c r="D3747" s="53">
        <v>4.04</v>
      </c>
      <c r="E3747" s="53">
        <v>0.80999999999999994</v>
      </c>
      <c r="F3747" s="53">
        <v>0.93</v>
      </c>
      <c r="G3747" s="54">
        <v>42906</v>
      </c>
    </row>
    <row r="3748" spans="1:7" x14ac:dyDescent="0.2">
      <c r="A3748" s="54">
        <v>43625</v>
      </c>
      <c r="B3748" s="53">
        <v>9963663</v>
      </c>
      <c r="D3748" s="53">
        <v>3.31</v>
      </c>
      <c r="E3748" s="53"/>
      <c r="F3748" s="53">
        <v>0.25</v>
      </c>
      <c r="G3748" s="54"/>
    </row>
    <row r="3749" spans="1:7" x14ac:dyDescent="0.2">
      <c r="A3749" s="54">
        <v>43625</v>
      </c>
      <c r="B3749" s="53">
        <v>94</v>
      </c>
      <c r="C3749" s="52">
        <v>3.1206749431282743</v>
      </c>
      <c r="D3749" s="53">
        <v>3.7</v>
      </c>
      <c r="E3749" s="53">
        <v>0.48</v>
      </c>
      <c r="F3749" s="53">
        <v>0.63</v>
      </c>
      <c r="G3749" s="54">
        <v>42793</v>
      </c>
    </row>
    <row r="3750" spans="1:7" x14ac:dyDescent="0.2">
      <c r="A3750" s="54">
        <v>43625</v>
      </c>
      <c r="B3750" s="53">
        <v>1430</v>
      </c>
      <c r="C3750" s="52">
        <v>3.650297834610293</v>
      </c>
      <c r="D3750" s="53">
        <v>4.5199999999999996</v>
      </c>
      <c r="E3750" s="53">
        <v>0.74999999999999989</v>
      </c>
      <c r="F3750" s="53">
        <v>0.89</v>
      </c>
      <c r="G3750" s="54">
        <v>43048</v>
      </c>
    </row>
    <row r="3751" spans="1:7" x14ac:dyDescent="0.2">
      <c r="A3751" s="54">
        <v>43625</v>
      </c>
      <c r="B3751" s="53">
        <v>1628221</v>
      </c>
      <c r="C3751" s="52">
        <v>3.442065171283871</v>
      </c>
      <c r="D3751" s="53">
        <v>3.87</v>
      </c>
      <c r="E3751" s="53">
        <v>0.35</v>
      </c>
      <c r="F3751" s="53">
        <v>0.5</v>
      </c>
      <c r="G3751" s="54">
        <v>43340</v>
      </c>
    </row>
    <row r="3752" spans="1:7" x14ac:dyDescent="0.2">
      <c r="A3752" s="54">
        <v>43625</v>
      </c>
      <c r="B3752" s="53">
        <v>58788</v>
      </c>
      <c r="C3752" s="52">
        <v>3.2609611447841269</v>
      </c>
      <c r="D3752" s="53">
        <v>3.5</v>
      </c>
      <c r="E3752" s="53">
        <v>0.65999999999999992</v>
      </c>
      <c r="F3752" s="53">
        <v>0.81</v>
      </c>
      <c r="G3752" s="54"/>
    </row>
    <row r="3753" spans="1:7" x14ac:dyDescent="0.2">
      <c r="A3753" s="54">
        <v>43625</v>
      </c>
      <c r="B3753" s="53">
        <v>3857865</v>
      </c>
      <c r="C3753" s="52">
        <v>3.4991829766460238</v>
      </c>
      <c r="D3753" s="53">
        <v>4.3</v>
      </c>
      <c r="E3753" s="53">
        <v>0.55999999999999994</v>
      </c>
      <c r="F3753" s="53">
        <v>0.71</v>
      </c>
      <c r="G3753" s="54">
        <v>43180</v>
      </c>
    </row>
    <row r="3754" spans="1:7" x14ac:dyDescent="0.2">
      <c r="A3754" s="54">
        <v>43626</v>
      </c>
      <c r="B3754" s="53">
        <v>9734713</v>
      </c>
      <c r="D3754" s="53">
        <v>3.72</v>
      </c>
      <c r="E3754" s="53"/>
      <c r="F3754" s="53">
        <v>0.35</v>
      </c>
      <c r="G3754" s="54"/>
    </row>
    <row r="3755" spans="1:7" x14ac:dyDescent="0.2">
      <c r="A3755" s="54">
        <v>43626</v>
      </c>
      <c r="B3755" s="53">
        <v>7012698</v>
      </c>
      <c r="C3755" s="52">
        <v>3.6061081774078145</v>
      </c>
      <c r="D3755" s="53">
        <v>4.5999999999999996</v>
      </c>
      <c r="E3755" s="53">
        <v>0.69</v>
      </c>
      <c r="F3755" s="53">
        <v>0.87</v>
      </c>
      <c r="G3755" s="54">
        <v>43152</v>
      </c>
    </row>
    <row r="3756" spans="1:7" x14ac:dyDescent="0.2">
      <c r="A3756" s="54">
        <v>43626</v>
      </c>
      <c r="B3756" s="53">
        <v>9921410</v>
      </c>
      <c r="D3756" s="53">
        <v>3.55</v>
      </c>
      <c r="E3756" s="53"/>
      <c r="F3756" s="53">
        <v>0.34</v>
      </c>
      <c r="G3756" s="54"/>
    </row>
    <row r="3757" spans="1:7" x14ac:dyDescent="0.2">
      <c r="A3757" s="54">
        <v>43626</v>
      </c>
      <c r="B3757" s="53">
        <v>5218550</v>
      </c>
      <c r="C3757" s="52">
        <v>3.2809347059797331</v>
      </c>
      <c r="D3757" s="53">
        <v>3.85</v>
      </c>
      <c r="E3757" s="53">
        <v>0.6</v>
      </c>
      <c r="F3757" s="53">
        <v>0.74</v>
      </c>
      <c r="G3757" s="54"/>
    </row>
    <row r="3758" spans="1:7" x14ac:dyDescent="0.2">
      <c r="A3758" s="54">
        <v>43626</v>
      </c>
      <c r="B3758" s="53">
        <v>629</v>
      </c>
      <c r="C3758" s="52">
        <v>3.4785381617488564</v>
      </c>
      <c r="D3758" s="53">
        <v>3.77</v>
      </c>
      <c r="E3758" s="53">
        <v>0.79999999999999993</v>
      </c>
      <c r="F3758" s="53">
        <v>0.93</v>
      </c>
      <c r="G3758" s="54">
        <v>43140</v>
      </c>
    </row>
    <row r="3759" spans="1:7" x14ac:dyDescent="0.2">
      <c r="A3759" s="54">
        <v>43627</v>
      </c>
      <c r="B3759" s="53">
        <v>6227691</v>
      </c>
      <c r="C3759" s="52">
        <v>3.4528196872585721</v>
      </c>
      <c r="D3759" s="53">
        <v>3.95</v>
      </c>
      <c r="E3759" s="53">
        <v>0.34</v>
      </c>
      <c r="F3759" s="53">
        <v>0.48</v>
      </c>
      <c r="G3759" s="54">
        <v>43333</v>
      </c>
    </row>
    <row r="3760" spans="1:7" x14ac:dyDescent="0.2">
      <c r="A3760" s="54">
        <v>43627</v>
      </c>
      <c r="B3760" s="53">
        <v>158651</v>
      </c>
      <c r="C3760" s="52">
        <v>3.1598854172805622</v>
      </c>
      <c r="D3760" s="53">
        <v>3.85</v>
      </c>
      <c r="E3760" s="53">
        <v>0.41</v>
      </c>
      <c r="F3760" s="53">
        <v>0.55000000000000004</v>
      </c>
      <c r="G3760" s="54">
        <v>42831</v>
      </c>
    </row>
    <row r="3761" spans="1:7" x14ac:dyDescent="0.2">
      <c r="A3761" s="54">
        <v>43627</v>
      </c>
      <c r="B3761" s="53">
        <v>7380</v>
      </c>
      <c r="D3761" s="53">
        <v>4.05</v>
      </c>
      <c r="E3761" s="53"/>
      <c r="F3761" s="53">
        <v>0.35</v>
      </c>
      <c r="G3761" s="54"/>
    </row>
    <row r="3762" spans="1:7" x14ac:dyDescent="0.2">
      <c r="A3762" s="54">
        <v>43627</v>
      </c>
      <c r="B3762" s="53">
        <v>156</v>
      </c>
      <c r="C3762" s="52">
        <v>3.3070402439839848</v>
      </c>
      <c r="D3762" s="53">
        <v>3.66</v>
      </c>
      <c r="E3762" s="53">
        <v>0.80999999999999994</v>
      </c>
      <c r="F3762" s="53">
        <v>0.95</v>
      </c>
      <c r="G3762" s="54">
        <v>43126</v>
      </c>
    </row>
    <row r="3763" spans="1:7" x14ac:dyDescent="0.2">
      <c r="A3763" s="54">
        <v>43628</v>
      </c>
      <c r="B3763" s="53">
        <v>741</v>
      </c>
      <c r="C3763" s="52">
        <v>3.7819476463242339</v>
      </c>
      <c r="D3763" s="53">
        <v>4.01</v>
      </c>
      <c r="E3763" s="53">
        <v>0.78999999999999992</v>
      </c>
      <c r="F3763" s="53">
        <v>0.92</v>
      </c>
      <c r="G3763" s="54">
        <v>42893</v>
      </c>
    </row>
    <row r="3764" spans="1:7" x14ac:dyDescent="0.2">
      <c r="A3764" s="54">
        <v>43628</v>
      </c>
      <c r="B3764" s="53">
        <v>7370302</v>
      </c>
      <c r="C3764" s="52">
        <v>3.6533679223825684</v>
      </c>
      <c r="D3764" s="53">
        <v>3.83</v>
      </c>
      <c r="E3764" s="53">
        <v>0.61</v>
      </c>
      <c r="F3764" s="53">
        <v>0.73</v>
      </c>
      <c r="G3764" s="54">
        <v>43012</v>
      </c>
    </row>
    <row r="3765" spans="1:7" x14ac:dyDescent="0.2">
      <c r="A3765" s="54">
        <v>43628</v>
      </c>
      <c r="B3765" s="53">
        <v>9243199</v>
      </c>
      <c r="D3765" s="53">
        <v>3.78</v>
      </c>
      <c r="E3765" s="53"/>
      <c r="F3765" s="53">
        <v>0.35</v>
      </c>
      <c r="G3765" s="54"/>
    </row>
    <row r="3766" spans="1:7" x14ac:dyDescent="0.2">
      <c r="A3766" s="54">
        <v>43628</v>
      </c>
      <c r="B3766" s="53">
        <v>17243</v>
      </c>
      <c r="C3766" s="52">
        <v>3.5277742948025517</v>
      </c>
      <c r="D3766" s="53">
        <v>3.65</v>
      </c>
      <c r="E3766" s="53">
        <v>0.74999999999999989</v>
      </c>
      <c r="F3766" s="53">
        <v>0.89</v>
      </c>
      <c r="G3766" s="54">
        <v>42703</v>
      </c>
    </row>
    <row r="3767" spans="1:7" x14ac:dyDescent="0.2">
      <c r="A3767" s="54">
        <v>43629</v>
      </c>
      <c r="B3767" s="53">
        <v>4040583</v>
      </c>
      <c r="C3767" s="52">
        <v>3.503081789471405</v>
      </c>
      <c r="D3767" s="53">
        <v>3.68</v>
      </c>
      <c r="E3767" s="53">
        <v>0.6</v>
      </c>
      <c r="F3767" s="53">
        <v>0.73</v>
      </c>
      <c r="G3767" s="54">
        <v>43095</v>
      </c>
    </row>
    <row r="3768" spans="1:7" x14ac:dyDescent="0.2">
      <c r="A3768" s="54">
        <v>43629</v>
      </c>
      <c r="B3768" s="53">
        <v>81646</v>
      </c>
      <c r="C3768" s="52">
        <v>3.9544421094612683</v>
      </c>
      <c r="D3768" s="53">
        <v>4.2</v>
      </c>
      <c r="E3768" s="53">
        <v>0.82</v>
      </c>
      <c r="F3768" s="53">
        <v>0.96</v>
      </c>
      <c r="G3768" s="54">
        <v>43072</v>
      </c>
    </row>
    <row r="3769" spans="1:7" x14ac:dyDescent="0.2">
      <c r="A3769" s="54">
        <v>43629</v>
      </c>
      <c r="B3769" s="53">
        <v>6315662</v>
      </c>
      <c r="C3769" s="52">
        <v>3.3911204540983864</v>
      </c>
      <c r="D3769" s="53">
        <v>4.3600000000000003</v>
      </c>
      <c r="E3769" s="53">
        <v>0.49</v>
      </c>
      <c r="F3769" s="53">
        <v>0.69</v>
      </c>
      <c r="G3769" s="54">
        <v>43161</v>
      </c>
    </row>
    <row r="3770" spans="1:7" x14ac:dyDescent="0.2">
      <c r="A3770" s="54">
        <v>43629</v>
      </c>
      <c r="B3770" s="53">
        <v>1593</v>
      </c>
      <c r="C3770" s="52">
        <v>3.5549528918919129</v>
      </c>
      <c r="D3770" s="53">
        <v>3.82</v>
      </c>
      <c r="E3770" s="53">
        <v>0.3</v>
      </c>
      <c r="F3770" s="53">
        <v>0.45</v>
      </c>
      <c r="G3770" s="54">
        <v>43451</v>
      </c>
    </row>
    <row r="3771" spans="1:7" x14ac:dyDescent="0.2">
      <c r="A3771" s="54">
        <v>43629</v>
      </c>
      <c r="B3771" s="53">
        <v>11217</v>
      </c>
      <c r="C3771" s="52">
        <v>3.325484294157703</v>
      </c>
      <c r="D3771" s="53">
        <v>3.88</v>
      </c>
      <c r="E3771" s="53">
        <v>0.64999999999999991</v>
      </c>
      <c r="F3771" s="53">
        <v>0.78</v>
      </c>
      <c r="G3771" s="54">
        <v>42894</v>
      </c>
    </row>
    <row r="3772" spans="1:7" x14ac:dyDescent="0.2">
      <c r="A3772" s="54">
        <v>43630</v>
      </c>
      <c r="B3772" s="53">
        <v>4485643</v>
      </c>
      <c r="C3772" s="52">
        <v>4.0767917294035803</v>
      </c>
      <c r="D3772" s="53">
        <v>4.5999999999999996</v>
      </c>
      <c r="E3772" s="53">
        <v>0.78999999999999992</v>
      </c>
      <c r="F3772" s="53">
        <v>0.92</v>
      </c>
      <c r="G3772" s="54">
        <v>43116</v>
      </c>
    </row>
    <row r="3773" spans="1:7" x14ac:dyDescent="0.2">
      <c r="A3773" s="54">
        <v>43630</v>
      </c>
      <c r="B3773" s="53">
        <v>6344462</v>
      </c>
      <c r="D3773" s="53">
        <v>3.85</v>
      </c>
      <c r="E3773" s="53"/>
      <c r="F3773" s="53">
        <v>0.35</v>
      </c>
      <c r="G3773" s="54"/>
    </row>
    <row r="3774" spans="1:7" x14ac:dyDescent="0.2">
      <c r="A3774" s="54">
        <v>43630</v>
      </c>
      <c r="B3774" s="53">
        <v>3597082</v>
      </c>
      <c r="C3774" s="52">
        <v>3.7945147930459049</v>
      </c>
      <c r="D3774" s="53">
        <v>3.8</v>
      </c>
      <c r="E3774" s="53">
        <v>0.7599999999999999</v>
      </c>
      <c r="F3774" s="53">
        <v>0.91</v>
      </c>
      <c r="G3774" s="54">
        <v>42743</v>
      </c>
    </row>
    <row r="3775" spans="1:7" x14ac:dyDescent="0.2">
      <c r="A3775" s="54">
        <v>43630</v>
      </c>
      <c r="B3775" s="53">
        <v>6203384</v>
      </c>
      <c r="C3775" s="52">
        <v>3.4336779583180137</v>
      </c>
      <c r="D3775" s="53">
        <v>3.65</v>
      </c>
      <c r="E3775" s="53">
        <v>0.35</v>
      </c>
      <c r="F3775" s="53">
        <v>0.5</v>
      </c>
      <c r="G3775" s="54">
        <v>43379</v>
      </c>
    </row>
    <row r="3776" spans="1:7" x14ac:dyDescent="0.2">
      <c r="A3776" s="54">
        <v>43630</v>
      </c>
      <c r="B3776" s="53">
        <v>2723505</v>
      </c>
      <c r="C3776" s="52">
        <v>3.3491133179293691</v>
      </c>
      <c r="D3776" s="53">
        <v>3.55</v>
      </c>
      <c r="E3776" s="53">
        <v>0.43</v>
      </c>
      <c r="F3776" s="53">
        <v>0.55000000000000004</v>
      </c>
      <c r="G3776" s="54">
        <v>43109</v>
      </c>
    </row>
    <row r="3777" spans="1:7" x14ac:dyDescent="0.2">
      <c r="A3777" s="54">
        <v>43630</v>
      </c>
      <c r="B3777" s="53">
        <v>7561851</v>
      </c>
      <c r="C3777" s="52">
        <v>3.4157462639534359</v>
      </c>
      <c r="D3777" s="53">
        <v>3.95</v>
      </c>
      <c r="E3777" s="53">
        <v>0.57999999999999996</v>
      </c>
      <c r="F3777" s="53">
        <v>0.71</v>
      </c>
      <c r="G3777" s="54">
        <v>43077</v>
      </c>
    </row>
    <row r="3778" spans="1:7" x14ac:dyDescent="0.2">
      <c r="A3778" s="54">
        <v>43631</v>
      </c>
      <c r="B3778" s="53">
        <v>8422403</v>
      </c>
      <c r="C3778" s="52">
        <v>3.1902957260566089</v>
      </c>
      <c r="D3778" s="53">
        <v>3.68</v>
      </c>
      <c r="E3778" s="53">
        <v>0.42</v>
      </c>
      <c r="F3778" s="53">
        <v>0.54</v>
      </c>
      <c r="G3778" s="54">
        <v>43036</v>
      </c>
    </row>
    <row r="3779" spans="1:7" x14ac:dyDescent="0.2">
      <c r="A3779" s="54">
        <v>43631</v>
      </c>
      <c r="B3779" s="53">
        <v>10944</v>
      </c>
      <c r="C3779" s="52">
        <v>3.5409657404918913</v>
      </c>
      <c r="D3779" s="53">
        <v>3.84</v>
      </c>
      <c r="E3779" s="53">
        <v>0.79999999999999993</v>
      </c>
      <c r="F3779" s="53">
        <v>0.93</v>
      </c>
      <c r="G3779" s="54">
        <v>42960</v>
      </c>
    </row>
    <row r="3780" spans="1:7" x14ac:dyDescent="0.2">
      <c r="A3780" s="54">
        <v>43631</v>
      </c>
      <c r="B3780" s="53">
        <v>30995</v>
      </c>
      <c r="C3780" s="52">
        <v>3.1507427776455383</v>
      </c>
      <c r="D3780" s="53">
        <v>3.62</v>
      </c>
      <c r="E3780" s="53">
        <v>0.39999999999999997</v>
      </c>
      <c r="F3780" s="53">
        <v>0.52</v>
      </c>
      <c r="G3780" s="54">
        <v>42828</v>
      </c>
    </row>
    <row r="3781" spans="1:7" x14ac:dyDescent="0.2">
      <c r="A3781" s="54">
        <v>43631</v>
      </c>
      <c r="B3781" s="53">
        <v>80010</v>
      </c>
      <c r="C3781" s="52">
        <v>4.1317231178162981</v>
      </c>
      <c r="D3781" s="53">
        <v>4.1399999999999997</v>
      </c>
      <c r="E3781" s="53">
        <v>0.82</v>
      </c>
      <c r="F3781" s="53">
        <v>0.97</v>
      </c>
      <c r="G3781" s="54">
        <v>43135</v>
      </c>
    </row>
    <row r="3782" spans="1:7" x14ac:dyDescent="0.2">
      <c r="A3782" s="54">
        <v>43631</v>
      </c>
      <c r="B3782" s="53">
        <v>755720</v>
      </c>
      <c r="C3782" s="52">
        <v>3.3087967119565724</v>
      </c>
      <c r="D3782" s="53">
        <v>3.88</v>
      </c>
      <c r="E3782" s="53">
        <v>0.39999999999999997</v>
      </c>
      <c r="F3782" s="53">
        <v>0.54</v>
      </c>
      <c r="G3782" s="54">
        <v>43115</v>
      </c>
    </row>
    <row r="3783" spans="1:7" x14ac:dyDescent="0.2">
      <c r="A3783" s="54">
        <v>43631</v>
      </c>
      <c r="B3783" s="53">
        <v>3813509</v>
      </c>
      <c r="D3783" s="53">
        <v>3.72</v>
      </c>
      <c r="E3783" s="53"/>
      <c r="F3783" s="53">
        <v>0.35</v>
      </c>
      <c r="G3783" s="54"/>
    </row>
    <row r="3784" spans="1:7" x14ac:dyDescent="0.2">
      <c r="A3784" s="54">
        <v>43631</v>
      </c>
      <c r="B3784" s="53">
        <v>7740874</v>
      </c>
      <c r="C3784" s="52">
        <v>3.1195817501953931</v>
      </c>
      <c r="D3784" s="53">
        <v>3.66</v>
      </c>
      <c r="E3784" s="53">
        <v>0.33999999999999997</v>
      </c>
      <c r="F3784" s="53">
        <v>0.49</v>
      </c>
      <c r="G3784" s="54">
        <v>42930</v>
      </c>
    </row>
    <row r="3785" spans="1:7" x14ac:dyDescent="0.2">
      <c r="A3785" s="54">
        <v>43631</v>
      </c>
      <c r="B3785" s="53">
        <v>40476</v>
      </c>
      <c r="C3785" s="52">
        <v>3.2591425450714393</v>
      </c>
      <c r="D3785" s="53">
        <v>3.85</v>
      </c>
      <c r="E3785" s="53">
        <v>0.71</v>
      </c>
      <c r="F3785" s="53">
        <v>0.87</v>
      </c>
      <c r="G3785" s="54"/>
    </row>
    <row r="3786" spans="1:7" x14ac:dyDescent="0.2">
      <c r="A3786" s="54">
        <v>43632</v>
      </c>
      <c r="B3786" s="53">
        <v>3424848</v>
      </c>
      <c r="C3786" s="52">
        <v>3.2829981696345971</v>
      </c>
      <c r="D3786" s="53">
        <v>3.65</v>
      </c>
      <c r="E3786" s="53">
        <v>0.52</v>
      </c>
      <c r="F3786" s="53">
        <v>0.66</v>
      </c>
      <c r="G3786" s="54">
        <v>42891</v>
      </c>
    </row>
    <row r="3787" spans="1:7" x14ac:dyDescent="0.2">
      <c r="A3787" s="54">
        <v>43632</v>
      </c>
      <c r="B3787" s="53">
        <v>6758439</v>
      </c>
      <c r="C3787" s="52">
        <v>2.9488610999868947</v>
      </c>
      <c r="D3787" s="53">
        <v>3.85</v>
      </c>
      <c r="E3787" s="53">
        <v>0.36</v>
      </c>
      <c r="F3787" s="53">
        <v>0.5</v>
      </c>
      <c r="G3787" s="54">
        <v>42727</v>
      </c>
    </row>
    <row r="3788" spans="1:7" x14ac:dyDescent="0.2">
      <c r="A3788" s="54">
        <v>43632</v>
      </c>
      <c r="B3788" s="53">
        <v>3957476</v>
      </c>
      <c r="C3788" s="52">
        <v>3.8989388166511052</v>
      </c>
      <c r="D3788" s="53">
        <v>4.2</v>
      </c>
      <c r="E3788" s="53">
        <v>0.67999999999999994</v>
      </c>
      <c r="F3788" s="53">
        <v>0.83</v>
      </c>
      <c r="G3788" s="54">
        <v>43262</v>
      </c>
    </row>
    <row r="3789" spans="1:7" x14ac:dyDescent="0.2">
      <c r="A3789" s="54">
        <v>43632</v>
      </c>
      <c r="B3789" s="53">
        <v>1206880</v>
      </c>
      <c r="C3789" s="52">
        <v>3.2740677934560067</v>
      </c>
      <c r="D3789" s="53">
        <v>4.22</v>
      </c>
      <c r="E3789" s="53">
        <v>0.69</v>
      </c>
      <c r="F3789" s="53">
        <v>0.89</v>
      </c>
      <c r="G3789" s="54"/>
    </row>
    <row r="3790" spans="1:7" x14ac:dyDescent="0.2">
      <c r="A3790" s="54">
        <v>43632</v>
      </c>
      <c r="B3790" s="53">
        <v>50</v>
      </c>
      <c r="C3790" s="52">
        <v>3.3933405721716676</v>
      </c>
      <c r="D3790" s="53">
        <v>3.6</v>
      </c>
      <c r="E3790" s="53">
        <v>0.52</v>
      </c>
      <c r="F3790" s="53">
        <v>0.63</v>
      </c>
      <c r="G3790" s="54">
        <v>43051</v>
      </c>
    </row>
    <row r="3791" spans="1:7" x14ac:dyDescent="0.2">
      <c r="A3791" s="54">
        <v>43632</v>
      </c>
      <c r="B3791" s="53">
        <v>604041</v>
      </c>
      <c r="C3791" s="52">
        <v>3.3840827045153916</v>
      </c>
      <c r="D3791" s="53">
        <v>3.95</v>
      </c>
      <c r="E3791" s="53">
        <v>0.48</v>
      </c>
      <c r="F3791" s="53">
        <v>0.63</v>
      </c>
      <c r="G3791" s="54">
        <v>42951</v>
      </c>
    </row>
    <row r="3792" spans="1:7" x14ac:dyDescent="0.2">
      <c r="A3792" s="54">
        <v>43633</v>
      </c>
      <c r="B3792" s="53">
        <v>3612968</v>
      </c>
      <c r="C3792" s="52">
        <v>3.7662375083758173</v>
      </c>
      <c r="D3792" s="53">
        <v>4.05</v>
      </c>
      <c r="E3792" s="53">
        <v>0.78999999999999992</v>
      </c>
      <c r="F3792" s="53">
        <v>0.94</v>
      </c>
      <c r="G3792" s="54">
        <v>43121</v>
      </c>
    </row>
    <row r="3793" spans="1:7" x14ac:dyDescent="0.2">
      <c r="A3793" s="54">
        <v>43633</v>
      </c>
      <c r="B3793" s="53">
        <v>3031749</v>
      </c>
      <c r="C3793" s="52">
        <v>3.2408825390456948</v>
      </c>
      <c r="D3793" s="53">
        <v>3.55</v>
      </c>
      <c r="E3793" s="53">
        <v>0.43</v>
      </c>
      <c r="F3793" s="53">
        <v>0.55000000000000004</v>
      </c>
      <c r="G3793" s="54">
        <v>43153</v>
      </c>
    </row>
    <row r="3794" spans="1:7" x14ac:dyDescent="0.2">
      <c r="A3794" s="54">
        <v>43633</v>
      </c>
      <c r="B3794" s="53">
        <v>43568</v>
      </c>
      <c r="C3794" s="52">
        <v>3.3469920612925961</v>
      </c>
      <c r="D3794" s="53">
        <v>3.78</v>
      </c>
      <c r="E3794" s="53">
        <v>0.42</v>
      </c>
      <c r="F3794" s="53">
        <v>0.56000000000000005</v>
      </c>
      <c r="G3794" s="54">
        <v>43110</v>
      </c>
    </row>
    <row r="3795" spans="1:7" x14ac:dyDescent="0.2">
      <c r="A3795" s="54">
        <v>43633</v>
      </c>
      <c r="B3795" s="53">
        <v>7137066</v>
      </c>
      <c r="C3795" s="52">
        <v>2.8586706199884797</v>
      </c>
      <c r="D3795" s="53">
        <v>3.4</v>
      </c>
      <c r="E3795" s="53">
        <v>0.31999999999999995</v>
      </c>
      <c r="F3795" s="53">
        <v>0.46</v>
      </c>
      <c r="G3795" s="54">
        <v>42743</v>
      </c>
    </row>
    <row r="3796" spans="1:7" x14ac:dyDescent="0.2">
      <c r="A3796" s="54">
        <v>43633</v>
      </c>
      <c r="B3796" s="53">
        <v>6760231</v>
      </c>
      <c r="C3796" s="52">
        <v>3.7260601402875038</v>
      </c>
      <c r="D3796" s="53">
        <v>4.28</v>
      </c>
      <c r="E3796" s="53">
        <v>0.54</v>
      </c>
      <c r="F3796" s="53">
        <v>0.66</v>
      </c>
      <c r="G3796" s="54">
        <v>43177</v>
      </c>
    </row>
    <row r="3797" spans="1:7" x14ac:dyDescent="0.2">
      <c r="A3797" s="54">
        <v>43633</v>
      </c>
      <c r="B3797" s="53">
        <v>788819</v>
      </c>
      <c r="C3797" s="52">
        <v>3.5135850209579917</v>
      </c>
      <c r="D3797" s="53">
        <v>3.84</v>
      </c>
      <c r="E3797" s="53">
        <v>0.76999999999999991</v>
      </c>
      <c r="F3797" s="53">
        <v>0.89</v>
      </c>
      <c r="G3797" s="54">
        <v>43136</v>
      </c>
    </row>
    <row r="3798" spans="1:7" x14ac:dyDescent="0.2">
      <c r="A3798" s="54">
        <v>43633</v>
      </c>
      <c r="B3798" s="53">
        <v>62897</v>
      </c>
      <c r="D3798" s="53">
        <v>3.96</v>
      </c>
      <c r="E3798" s="53"/>
      <c r="F3798" s="53">
        <v>0.35</v>
      </c>
      <c r="G3798" s="54"/>
    </row>
    <row r="3799" spans="1:7" x14ac:dyDescent="0.2">
      <c r="A3799" s="54">
        <v>43633</v>
      </c>
      <c r="B3799" s="53">
        <v>1189</v>
      </c>
      <c r="C3799" s="52">
        <v>3.1008046734393027</v>
      </c>
      <c r="D3799" s="53">
        <v>3.5</v>
      </c>
      <c r="E3799" s="53">
        <v>0.74999999999999989</v>
      </c>
      <c r="F3799" s="53">
        <v>0.9</v>
      </c>
      <c r="G3799" s="54"/>
    </row>
    <row r="3800" spans="1:7" x14ac:dyDescent="0.2">
      <c r="A3800" s="54">
        <v>43634</v>
      </c>
      <c r="B3800" s="53">
        <v>5635258</v>
      </c>
      <c r="D3800" s="53">
        <v>3.55</v>
      </c>
      <c r="E3800" s="53"/>
      <c r="F3800" s="53">
        <v>0.34</v>
      </c>
      <c r="G3800" s="54"/>
    </row>
    <row r="3801" spans="1:7" x14ac:dyDescent="0.2">
      <c r="A3801" s="54">
        <v>43634</v>
      </c>
      <c r="B3801" s="53">
        <v>1610398</v>
      </c>
      <c r="C3801" s="52">
        <v>4.105333600856758</v>
      </c>
      <c r="D3801" s="53">
        <v>4.18</v>
      </c>
      <c r="E3801" s="53">
        <v>0.92999999999999994</v>
      </c>
      <c r="F3801" s="53">
        <v>0.98</v>
      </c>
      <c r="G3801" s="54">
        <v>43337</v>
      </c>
    </row>
    <row r="3802" spans="1:7" x14ac:dyDescent="0.2">
      <c r="A3802" s="54">
        <v>43634</v>
      </c>
      <c r="B3802" s="53">
        <v>2596</v>
      </c>
      <c r="C3802" s="52">
        <v>3.5115995787612833</v>
      </c>
      <c r="D3802" s="53">
        <v>3.93</v>
      </c>
      <c r="E3802" s="53">
        <v>0.53999999999999992</v>
      </c>
      <c r="F3802" s="53">
        <v>0.68</v>
      </c>
      <c r="G3802" s="54">
        <v>43018</v>
      </c>
    </row>
    <row r="3803" spans="1:7" x14ac:dyDescent="0.2">
      <c r="A3803" s="54">
        <v>43636</v>
      </c>
      <c r="B3803" s="53">
        <v>8507758</v>
      </c>
      <c r="C3803" s="52">
        <v>3.1181087631597855</v>
      </c>
      <c r="D3803" s="53">
        <v>3.3</v>
      </c>
      <c r="E3803" s="53">
        <v>0.28999999999999998</v>
      </c>
      <c r="F3803" s="53">
        <v>0.42</v>
      </c>
      <c r="G3803" s="54">
        <v>43091</v>
      </c>
    </row>
    <row r="3804" spans="1:7" x14ac:dyDescent="0.2">
      <c r="A3804" s="54">
        <v>43636</v>
      </c>
      <c r="B3804" s="53">
        <v>5053</v>
      </c>
      <c r="C3804" s="52">
        <v>3.2462328597223777</v>
      </c>
      <c r="D3804" s="53">
        <v>3.95</v>
      </c>
      <c r="E3804" s="53">
        <v>0.49</v>
      </c>
      <c r="F3804" s="53">
        <v>0.62</v>
      </c>
      <c r="G3804" s="54">
        <v>42897</v>
      </c>
    </row>
    <row r="3805" spans="1:7" x14ac:dyDescent="0.2">
      <c r="A3805" s="54">
        <v>43636</v>
      </c>
      <c r="B3805" s="53">
        <v>9487</v>
      </c>
      <c r="C3805" s="52">
        <v>2.8255781969309779</v>
      </c>
      <c r="D3805" s="53">
        <v>3.79</v>
      </c>
      <c r="E3805" s="53">
        <v>0.44999999999999996</v>
      </c>
      <c r="F3805" s="53">
        <v>0.57999999999999996</v>
      </c>
      <c r="G3805" s="54"/>
    </row>
    <row r="3806" spans="1:7" x14ac:dyDescent="0.2">
      <c r="A3806" s="54">
        <v>43636</v>
      </c>
      <c r="B3806" s="53">
        <v>5928158</v>
      </c>
      <c r="C3806" s="52">
        <v>3.0114693461581865</v>
      </c>
      <c r="D3806" s="53">
        <v>3.48</v>
      </c>
      <c r="E3806" s="53">
        <v>0.30999999999999994</v>
      </c>
      <c r="F3806" s="53">
        <v>0.45</v>
      </c>
      <c r="G3806" s="54">
        <v>42878</v>
      </c>
    </row>
    <row r="3807" spans="1:7" x14ac:dyDescent="0.2">
      <c r="A3807" s="54">
        <v>43636</v>
      </c>
      <c r="B3807" s="53">
        <v>17239</v>
      </c>
      <c r="C3807" s="52">
        <v>2.7725114688056083</v>
      </c>
      <c r="D3807" s="53">
        <v>3.71</v>
      </c>
      <c r="E3807" s="53">
        <v>0.58999999999999986</v>
      </c>
      <c r="F3807" s="53">
        <v>0.73</v>
      </c>
      <c r="G3807" s="54">
        <v>42849</v>
      </c>
    </row>
    <row r="3808" spans="1:7" x14ac:dyDescent="0.2">
      <c r="A3808" s="54">
        <v>43636</v>
      </c>
      <c r="B3808" s="53">
        <v>17164</v>
      </c>
      <c r="C3808" s="52">
        <v>3.174974802225119</v>
      </c>
      <c r="D3808" s="53">
        <v>3.81</v>
      </c>
      <c r="E3808" s="53">
        <v>0.67999999999999994</v>
      </c>
      <c r="F3808" s="53">
        <v>0.82</v>
      </c>
      <c r="G3808" s="54"/>
    </row>
    <row r="3809" spans="1:7" x14ac:dyDescent="0.2">
      <c r="A3809" s="54">
        <v>43636</v>
      </c>
      <c r="B3809" s="53">
        <v>4564617</v>
      </c>
      <c r="C3809" s="52">
        <v>3.6048759886954338</v>
      </c>
      <c r="D3809" s="53">
        <v>3.89</v>
      </c>
      <c r="E3809" s="53">
        <v>0.7</v>
      </c>
      <c r="F3809" s="53">
        <v>0.83</v>
      </c>
      <c r="G3809" s="54">
        <v>42768</v>
      </c>
    </row>
    <row r="3810" spans="1:7" x14ac:dyDescent="0.2">
      <c r="A3810" s="54">
        <v>43636</v>
      </c>
      <c r="B3810" s="53">
        <v>3978658</v>
      </c>
      <c r="C3810" s="52">
        <v>4.1259882319541896</v>
      </c>
      <c r="D3810" s="53">
        <v>4.22</v>
      </c>
      <c r="E3810" s="53">
        <v>0.7</v>
      </c>
      <c r="F3810" s="53">
        <v>0.85</v>
      </c>
      <c r="G3810" s="54">
        <v>43343</v>
      </c>
    </row>
    <row r="3811" spans="1:7" x14ac:dyDescent="0.2">
      <c r="A3811" s="54">
        <v>43636</v>
      </c>
      <c r="B3811" s="53">
        <v>1064977</v>
      </c>
      <c r="C3811" s="52">
        <v>3.7593401668215454</v>
      </c>
      <c r="D3811" s="53">
        <v>3.76</v>
      </c>
      <c r="E3811" s="53">
        <v>0.77999999999999992</v>
      </c>
      <c r="F3811" s="53">
        <v>0.91</v>
      </c>
      <c r="G3811" s="54">
        <v>42748</v>
      </c>
    </row>
    <row r="3812" spans="1:7" x14ac:dyDescent="0.2">
      <c r="A3812" s="54">
        <v>43637</v>
      </c>
      <c r="B3812" s="53">
        <v>9895906</v>
      </c>
      <c r="D3812" s="53">
        <v>3.82</v>
      </c>
      <c r="E3812" s="53"/>
      <c r="F3812" s="53">
        <v>0.35</v>
      </c>
      <c r="G3812" s="54"/>
    </row>
    <row r="3813" spans="1:7" x14ac:dyDescent="0.2">
      <c r="A3813" s="54">
        <v>43637</v>
      </c>
      <c r="B3813" s="53">
        <v>5861553</v>
      </c>
      <c r="C3813" s="52">
        <v>3.2887169841760899</v>
      </c>
      <c r="D3813" s="53">
        <v>3.88</v>
      </c>
      <c r="E3813" s="53">
        <v>0.33</v>
      </c>
      <c r="F3813" s="53">
        <v>0.48</v>
      </c>
      <c r="G3813" s="54">
        <v>43343</v>
      </c>
    </row>
    <row r="3814" spans="1:7" x14ac:dyDescent="0.2">
      <c r="A3814" s="54">
        <v>43637</v>
      </c>
      <c r="B3814" s="53">
        <v>8930425</v>
      </c>
      <c r="C3814" s="52">
        <v>3.6244920093685131</v>
      </c>
      <c r="D3814" s="53">
        <v>4.0199999999999996</v>
      </c>
      <c r="E3814" s="53">
        <v>0.35</v>
      </c>
      <c r="F3814" s="53">
        <v>0.5</v>
      </c>
      <c r="G3814" s="54">
        <v>43452</v>
      </c>
    </row>
    <row r="3815" spans="1:7" x14ac:dyDescent="0.2">
      <c r="A3815" s="54">
        <v>43637</v>
      </c>
      <c r="B3815" s="53">
        <v>6355286</v>
      </c>
      <c r="C3815" s="52">
        <v>3.8929894090599455</v>
      </c>
      <c r="D3815" s="53">
        <v>4.34</v>
      </c>
      <c r="E3815" s="53">
        <v>0.64</v>
      </c>
      <c r="F3815" s="53">
        <v>0.78</v>
      </c>
      <c r="G3815" s="54">
        <v>43284</v>
      </c>
    </row>
    <row r="3816" spans="1:7" x14ac:dyDescent="0.2">
      <c r="A3816" s="54">
        <v>43637</v>
      </c>
      <c r="B3816" s="53">
        <v>32362</v>
      </c>
      <c r="C3816" s="52">
        <v>2.7780755503534853</v>
      </c>
      <c r="D3816" s="53">
        <v>3.36</v>
      </c>
      <c r="E3816" s="53">
        <v>0.60999999999999988</v>
      </c>
      <c r="F3816" s="53">
        <v>0.75</v>
      </c>
      <c r="G3816" s="54"/>
    </row>
    <row r="3817" spans="1:7" x14ac:dyDescent="0.2">
      <c r="A3817" s="54">
        <v>43637</v>
      </c>
      <c r="B3817" s="53">
        <v>71233</v>
      </c>
      <c r="C3817" s="52">
        <v>3.0852504938591587</v>
      </c>
      <c r="D3817" s="53">
        <v>3.41</v>
      </c>
      <c r="E3817" s="53">
        <v>0.39999999999999997</v>
      </c>
      <c r="F3817" s="53">
        <v>0.53</v>
      </c>
      <c r="G3817" s="54">
        <v>42794</v>
      </c>
    </row>
    <row r="3818" spans="1:7" x14ac:dyDescent="0.2">
      <c r="A3818" s="54">
        <v>43637</v>
      </c>
      <c r="B3818" s="53">
        <v>4012003</v>
      </c>
      <c r="C3818" s="52">
        <v>3.6199525976346418</v>
      </c>
      <c r="D3818" s="53">
        <v>3.82</v>
      </c>
      <c r="E3818" s="53">
        <v>0.56999999999999995</v>
      </c>
      <c r="F3818" s="53">
        <v>0.71</v>
      </c>
      <c r="G3818" s="54">
        <v>43341</v>
      </c>
    </row>
    <row r="3819" spans="1:7" x14ac:dyDescent="0.2">
      <c r="A3819" s="54">
        <v>43638</v>
      </c>
      <c r="B3819" s="53">
        <v>5232841</v>
      </c>
      <c r="C3819" s="52">
        <v>3.224746196652331</v>
      </c>
      <c r="D3819" s="53">
        <v>3.28</v>
      </c>
      <c r="E3819" s="53">
        <v>0.35</v>
      </c>
      <c r="F3819" s="53">
        <v>0.46</v>
      </c>
      <c r="G3819" s="54">
        <v>43309</v>
      </c>
    </row>
    <row r="3820" spans="1:7" x14ac:dyDescent="0.2">
      <c r="A3820" s="54">
        <v>43638</v>
      </c>
      <c r="B3820" s="53">
        <v>4512673</v>
      </c>
      <c r="C3820" s="52">
        <v>3.1516531601559676</v>
      </c>
      <c r="D3820" s="53">
        <v>3.35</v>
      </c>
      <c r="E3820" s="53">
        <v>0.30999999999999994</v>
      </c>
      <c r="F3820" s="53">
        <v>0.43</v>
      </c>
      <c r="G3820" s="54">
        <v>43072</v>
      </c>
    </row>
    <row r="3821" spans="1:7" x14ac:dyDescent="0.2">
      <c r="A3821" s="54">
        <v>43638</v>
      </c>
      <c r="B3821" s="53">
        <v>1104686</v>
      </c>
      <c r="C3821" s="52">
        <v>2.4209233424825451</v>
      </c>
      <c r="D3821" s="53">
        <v>2.65</v>
      </c>
      <c r="E3821" s="53">
        <v>0.52999999999999992</v>
      </c>
      <c r="F3821" s="53">
        <v>0.65</v>
      </c>
      <c r="G3821" s="54"/>
    </row>
    <row r="3822" spans="1:7" x14ac:dyDescent="0.2">
      <c r="A3822" s="54">
        <v>43638</v>
      </c>
      <c r="B3822" s="53">
        <v>84</v>
      </c>
      <c r="C3822" s="52">
        <v>2.7768834186351707</v>
      </c>
      <c r="D3822" s="53">
        <v>2.78</v>
      </c>
      <c r="E3822" s="53">
        <v>0.37</v>
      </c>
      <c r="F3822" s="53">
        <v>0.51</v>
      </c>
      <c r="G3822" s="54"/>
    </row>
    <row r="3823" spans="1:7" x14ac:dyDescent="0.2">
      <c r="A3823" s="54">
        <v>43638</v>
      </c>
      <c r="B3823" s="53">
        <v>10284456</v>
      </c>
      <c r="D3823" s="53">
        <v>3.85</v>
      </c>
      <c r="E3823" s="53"/>
      <c r="F3823" s="53">
        <v>0.35</v>
      </c>
      <c r="G3823" s="54"/>
    </row>
    <row r="3824" spans="1:7" x14ac:dyDescent="0.2">
      <c r="A3824" s="54">
        <v>43639</v>
      </c>
      <c r="B3824" s="53">
        <v>2679</v>
      </c>
      <c r="C3824" s="52">
        <v>3.3828459096938883</v>
      </c>
      <c r="D3824" s="53">
        <v>3.77</v>
      </c>
      <c r="E3824" s="53">
        <v>0.73999999999999988</v>
      </c>
      <c r="F3824" s="53">
        <v>0.89</v>
      </c>
      <c r="G3824" s="54">
        <v>43106</v>
      </c>
    </row>
    <row r="3825" spans="1:7" x14ac:dyDescent="0.2">
      <c r="A3825" s="54">
        <v>43639</v>
      </c>
      <c r="B3825" s="53">
        <v>6786219</v>
      </c>
      <c r="D3825" s="53">
        <v>3.68</v>
      </c>
      <c r="E3825" s="53"/>
      <c r="F3825" s="53">
        <v>0.35</v>
      </c>
      <c r="G3825" s="54"/>
    </row>
    <row r="3826" spans="1:7" x14ac:dyDescent="0.2">
      <c r="A3826" s="54">
        <v>43639</v>
      </c>
      <c r="B3826" s="53">
        <v>3075173</v>
      </c>
      <c r="C3826" s="52">
        <v>4.0054658825193501</v>
      </c>
      <c r="D3826" s="53">
        <v>4.1399999999999997</v>
      </c>
      <c r="E3826" s="53">
        <v>0.85</v>
      </c>
      <c r="F3826" s="53">
        <v>0.91</v>
      </c>
      <c r="G3826" s="54">
        <v>43357</v>
      </c>
    </row>
    <row r="3827" spans="1:7" x14ac:dyDescent="0.2">
      <c r="A3827" s="54">
        <v>43639</v>
      </c>
      <c r="B3827" s="53">
        <v>314</v>
      </c>
      <c r="C3827" s="52">
        <v>2.4454322945967957</v>
      </c>
      <c r="D3827" s="53">
        <v>2.6</v>
      </c>
      <c r="E3827" s="53">
        <v>0.65999999999999992</v>
      </c>
      <c r="F3827" s="53">
        <v>0.79</v>
      </c>
      <c r="G3827" s="54"/>
    </row>
    <row r="3828" spans="1:7" x14ac:dyDescent="0.2">
      <c r="A3828" s="54">
        <v>43639</v>
      </c>
      <c r="B3828" s="53">
        <v>4056331</v>
      </c>
      <c r="D3828" s="53">
        <v>4.08</v>
      </c>
      <c r="E3828" s="53"/>
      <c r="F3828" s="53">
        <v>0.35</v>
      </c>
      <c r="G3828" s="54"/>
    </row>
    <row r="3829" spans="1:7" x14ac:dyDescent="0.2">
      <c r="A3829" s="54">
        <v>43639</v>
      </c>
      <c r="B3829" s="53">
        <v>742</v>
      </c>
      <c r="C3829" s="52">
        <v>3.2527290388397807</v>
      </c>
      <c r="D3829" s="53">
        <v>3.95</v>
      </c>
      <c r="E3829" s="53">
        <v>0.62999999999999989</v>
      </c>
      <c r="F3829" s="53">
        <v>0.72</v>
      </c>
      <c r="G3829" s="54"/>
    </row>
    <row r="3830" spans="1:7" x14ac:dyDescent="0.2">
      <c r="A3830" s="54">
        <v>43639</v>
      </c>
      <c r="B3830" s="53">
        <v>10394</v>
      </c>
      <c r="C3830" s="52">
        <v>3.1420114150576701</v>
      </c>
      <c r="D3830" s="53">
        <v>3.72</v>
      </c>
      <c r="E3830" s="53">
        <v>0.49</v>
      </c>
      <c r="F3830" s="53">
        <v>0.56999999999999995</v>
      </c>
      <c r="G3830" s="54">
        <v>42806</v>
      </c>
    </row>
    <row r="3831" spans="1:7" x14ac:dyDescent="0.2">
      <c r="A3831" s="54">
        <v>43640</v>
      </c>
      <c r="B3831" s="53">
        <v>8212470</v>
      </c>
      <c r="C3831" s="52">
        <v>3.5708460497270131</v>
      </c>
      <c r="D3831" s="53">
        <v>3.88</v>
      </c>
      <c r="E3831" s="53">
        <v>0.53</v>
      </c>
      <c r="F3831" s="53">
        <v>0.67</v>
      </c>
      <c r="G3831" s="54">
        <v>43337</v>
      </c>
    </row>
    <row r="3832" spans="1:7" x14ac:dyDescent="0.2">
      <c r="A3832" s="54">
        <v>43640</v>
      </c>
      <c r="B3832" s="53">
        <v>10220552</v>
      </c>
      <c r="D3832" s="53">
        <v>3.73</v>
      </c>
      <c r="E3832" s="53"/>
      <c r="F3832" s="53">
        <v>0.35</v>
      </c>
      <c r="G3832" s="54"/>
    </row>
    <row r="3833" spans="1:7" x14ac:dyDescent="0.2">
      <c r="A3833" s="54">
        <v>43640</v>
      </c>
      <c r="B3833" s="53">
        <v>8736658</v>
      </c>
      <c r="C3833" s="52">
        <v>3.4723558919461217</v>
      </c>
      <c r="D3833" s="53">
        <v>3.91</v>
      </c>
      <c r="E3833" s="53">
        <v>0.35</v>
      </c>
      <c r="F3833" s="53">
        <v>0.52</v>
      </c>
      <c r="G3833" s="54">
        <v>43291</v>
      </c>
    </row>
    <row r="3834" spans="1:7" x14ac:dyDescent="0.2">
      <c r="A3834" s="54">
        <v>43640</v>
      </c>
      <c r="B3834" s="53">
        <v>10114446</v>
      </c>
      <c r="D3834" s="53">
        <v>4.5</v>
      </c>
      <c r="E3834" s="53"/>
      <c r="F3834" s="53">
        <v>0.45</v>
      </c>
      <c r="G3834" s="54"/>
    </row>
    <row r="3835" spans="1:7" x14ac:dyDescent="0.2">
      <c r="A3835" s="54">
        <v>43641</v>
      </c>
      <c r="B3835" s="53">
        <v>2856410</v>
      </c>
      <c r="C3835" s="52">
        <v>2.8906884656157663</v>
      </c>
      <c r="D3835" s="53">
        <v>3.35</v>
      </c>
      <c r="E3835" s="53">
        <v>0.45999999999999996</v>
      </c>
      <c r="F3835" s="53">
        <v>0.57999999999999996</v>
      </c>
      <c r="G3835" s="54"/>
    </row>
    <row r="3836" spans="1:7" x14ac:dyDescent="0.2">
      <c r="A3836" s="54">
        <v>43641</v>
      </c>
      <c r="B3836" s="53">
        <v>10302259</v>
      </c>
      <c r="D3836" s="53">
        <v>4.0999999999999996</v>
      </c>
      <c r="E3836" s="53"/>
      <c r="F3836" s="53">
        <v>0.35</v>
      </c>
      <c r="G3836" s="54"/>
    </row>
    <row r="3837" spans="1:7" x14ac:dyDescent="0.2">
      <c r="A3837" s="54">
        <v>43641</v>
      </c>
      <c r="B3837" s="53">
        <v>7895031</v>
      </c>
      <c r="C3837" s="52">
        <v>3.191618289292347</v>
      </c>
      <c r="D3837" s="53">
        <v>3.33</v>
      </c>
      <c r="E3837" s="53">
        <v>0.24</v>
      </c>
      <c r="F3837" s="53">
        <v>0.39</v>
      </c>
      <c r="G3837" s="54">
        <v>43340</v>
      </c>
    </row>
    <row r="3838" spans="1:7" x14ac:dyDescent="0.2">
      <c r="A3838" s="54">
        <v>43641</v>
      </c>
      <c r="B3838" s="53">
        <v>1116919</v>
      </c>
      <c r="C3838" s="52">
        <v>2.9861775722579971</v>
      </c>
      <c r="D3838" s="53">
        <v>3.82</v>
      </c>
      <c r="E3838" s="53">
        <v>0.27999999999999997</v>
      </c>
      <c r="F3838" s="53">
        <v>0.46</v>
      </c>
      <c r="G3838" s="54">
        <v>43179</v>
      </c>
    </row>
    <row r="3839" spans="1:7" x14ac:dyDescent="0.2">
      <c r="A3839" s="54">
        <v>43644</v>
      </c>
      <c r="B3839" s="53">
        <v>4444556</v>
      </c>
      <c r="C3839" s="52">
        <v>4.3076116745123842</v>
      </c>
      <c r="D3839" s="53">
        <v>4.7</v>
      </c>
      <c r="E3839" s="53">
        <v>0.88</v>
      </c>
      <c r="F3839" s="53">
        <v>0.98</v>
      </c>
      <c r="G3839" s="54">
        <v>43421</v>
      </c>
    </row>
    <row r="3840" spans="1:7" x14ac:dyDescent="0.2">
      <c r="A3840" s="54">
        <v>43646</v>
      </c>
      <c r="B3840" s="53">
        <v>4996952</v>
      </c>
      <c r="C3840" s="52">
        <v>3.6898280396302696</v>
      </c>
      <c r="D3840" s="53">
        <v>3.78</v>
      </c>
      <c r="E3840" s="53">
        <v>0.61</v>
      </c>
      <c r="F3840" s="53">
        <v>0.69</v>
      </c>
      <c r="G3840" s="54">
        <v>43173</v>
      </c>
    </row>
    <row r="3841" spans="1:7" x14ac:dyDescent="0.2">
      <c r="A3841" s="54">
        <v>43646</v>
      </c>
      <c r="B3841" s="53">
        <v>7157004</v>
      </c>
      <c r="C3841" s="52">
        <v>4.4537595764769105</v>
      </c>
      <c r="D3841" s="53">
        <v>4.46</v>
      </c>
      <c r="E3841" s="53">
        <v>0.9</v>
      </c>
      <c r="F3841" s="53">
        <v>0.98</v>
      </c>
      <c r="G3841" s="54">
        <v>43291</v>
      </c>
    </row>
    <row r="3842" spans="1:7" x14ac:dyDescent="0.2">
      <c r="A3842" s="54">
        <v>43646</v>
      </c>
      <c r="B3842" s="53">
        <v>3112324</v>
      </c>
      <c r="C3842" s="52">
        <v>4.3659539424087308</v>
      </c>
      <c r="D3842" s="53">
        <v>4.8499999999999996</v>
      </c>
      <c r="E3842" s="53">
        <v>0.92999999999999994</v>
      </c>
      <c r="F3842" s="53">
        <v>1</v>
      </c>
      <c r="G3842" s="54">
        <v>43435</v>
      </c>
    </row>
    <row r="3843" spans="1:7" x14ac:dyDescent="0.2">
      <c r="A3843" s="54">
        <v>43646</v>
      </c>
      <c r="B3843" s="53">
        <v>8212243</v>
      </c>
      <c r="C3843" s="52">
        <v>3.8138619181205655</v>
      </c>
      <c r="D3843" s="53">
        <v>4.18</v>
      </c>
      <c r="E3843" s="53">
        <v>0.63</v>
      </c>
      <c r="F3843" s="53">
        <v>0.72</v>
      </c>
      <c r="G3843" s="54">
        <v>43243</v>
      </c>
    </row>
    <row r="3844" spans="1:7" x14ac:dyDescent="0.2">
      <c r="A3844" s="54">
        <v>43646</v>
      </c>
      <c r="B3844" s="53">
        <v>8897781</v>
      </c>
      <c r="C3844" s="52">
        <v>3.5539161029258088</v>
      </c>
      <c r="D3844" s="53">
        <v>3.8</v>
      </c>
      <c r="E3844" s="53">
        <v>0.44</v>
      </c>
      <c r="F3844" s="53">
        <v>0.55000000000000004</v>
      </c>
      <c r="G3844" s="54">
        <v>43454</v>
      </c>
    </row>
    <row r="3845" spans="1:7" x14ac:dyDescent="0.2">
      <c r="A3845" s="54">
        <v>43647</v>
      </c>
      <c r="B3845" s="53">
        <v>8143351</v>
      </c>
      <c r="C3845" s="52">
        <v>4.0563223207132433</v>
      </c>
      <c r="D3845" s="53">
        <v>4.28</v>
      </c>
      <c r="E3845" s="53">
        <v>0.7</v>
      </c>
      <c r="F3845" s="53">
        <v>0.8</v>
      </c>
      <c r="G3845" s="54">
        <v>43430</v>
      </c>
    </row>
    <row r="3846" spans="1:7" x14ac:dyDescent="0.2">
      <c r="A3846" s="54">
        <v>43647</v>
      </c>
      <c r="B3846" s="53">
        <v>3346854</v>
      </c>
      <c r="C3846" s="52">
        <v>3.3226506378214937</v>
      </c>
      <c r="D3846" s="53">
        <v>3.7</v>
      </c>
      <c r="E3846" s="53">
        <v>0.41</v>
      </c>
      <c r="F3846" s="53">
        <v>0.48</v>
      </c>
      <c r="G3846" s="54">
        <v>43055</v>
      </c>
    </row>
    <row r="3847" spans="1:7" x14ac:dyDescent="0.2">
      <c r="A3847" s="54">
        <v>43647</v>
      </c>
      <c r="B3847" s="53">
        <v>8314528</v>
      </c>
      <c r="C3847" s="52">
        <v>3.3730454529694458</v>
      </c>
      <c r="D3847" s="53">
        <v>3.86</v>
      </c>
      <c r="E3847" s="53">
        <v>0.33999999999999997</v>
      </c>
      <c r="F3847" s="53">
        <v>0.5</v>
      </c>
      <c r="G3847" s="54">
        <v>43344</v>
      </c>
    </row>
    <row r="3848" spans="1:7" x14ac:dyDescent="0.2">
      <c r="A3848" s="54">
        <v>43647</v>
      </c>
      <c r="B3848" s="53">
        <v>6124666</v>
      </c>
      <c r="D3848" s="53">
        <v>3.45</v>
      </c>
      <c r="E3848" s="53"/>
      <c r="F3848" s="53">
        <v>0.34</v>
      </c>
      <c r="G3848" s="54"/>
    </row>
    <row r="3849" spans="1:7" x14ac:dyDescent="0.2">
      <c r="A3849" s="54">
        <v>43647</v>
      </c>
      <c r="B3849" s="53">
        <v>7497199</v>
      </c>
      <c r="C3849" s="52">
        <v>3.4158873612080876</v>
      </c>
      <c r="D3849" s="53">
        <v>3.87</v>
      </c>
      <c r="E3849" s="53">
        <v>0.38</v>
      </c>
      <c r="F3849" s="53">
        <v>0.52</v>
      </c>
      <c r="G3849" s="54">
        <v>43260</v>
      </c>
    </row>
    <row r="3850" spans="1:7" x14ac:dyDescent="0.2">
      <c r="A3850" s="54">
        <v>43648</v>
      </c>
      <c r="B3850" s="53">
        <v>9719459</v>
      </c>
      <c r="D3850" s="53">
        <v>3.86</v>
      </c>
      <c r="E3850" s="53"/>
      <c r="F3850" s="53">
        <v>0.35</v>
      </c>
      <c r="G3850" s="54"/>
    </row>
    <row r="3851" spans="1:7" x14ac:dyDescent="0.2">
      <c r="A3851" s="54">
        <v>43648</v>
      </c>
      <c r="B3851" s="53">
        <v>603711</v>
      </c>
      <c r="C3851" s="52">
        <v>2.7698953092836818</v>
      </c>
      <c r="D3851" s="53">
        <v>2.9</v>
      </c>
      <c r="E3851" s="53">
        <v>0.48</v>
      </c>
      <c r="F3851" s="53">
        <v>0.57999999999999996</v>
      </c>
      <c r="G3851" s="54"/>
    </row>
    <row r="3852" spans="1:7" x14ac:dyDescent="0.2">
      <c r="A3852" s="54">
        <v>43648</v>
      </c>
      <c r="B3852" s="53">
        <v>8730211</v>
      </c>
      <c r="D3852" s="53">
        <v>3.65</v>
      </c>
      <c r="E3852" s="53"/>
      <c r="F3852" s="53">
        <v>0.34</v>
      </c>
      <c r="G3852" s="54"/>
    </row>
    <row r="3853" spans="1:7" x14ac:dyDescent="0.2">
      <c r="A3853" s="54">
        <v>43648</v>
      </c>
      <c r="B3853" s="53">
        <v>144829</v>
      </c>
      <c r="C3853" s="52">
        <v>2.731816692594474</v>
      </c>
      <c r="D3853" s="53">
        <v>3.55</v>
      </c>
      <c r="E3853" s="53">
        <v>0.59999999999999987</v>
      </c>
      <c r="F3853" s="53">
        <v>0.66</v>
      </c>
      <c r="G3853" s="54"/>
    </row>
    <row r="3854" spans="1:7" x14ac:dyDescent="0.2">
      <c r="A3854" s="54">
        <v>43650</v>
      </c>
      <c r="B3854" s="53">
        <v>11218</v>
      </c>
      <c r="C3854" s="52">
        <v>3.924793095232388</v>
      </c>
      <c r="D3854" s="53">
        <v>4.45</v>
      </c>
      <c r="E3854" s="53">
        <v>0.86999999999999988</v>
      </c>
      <c r="F3854" s="53">
        <v>0.99</v>
      </c>
      <c r="G3854" s="54">
        <v>43216</v>
      </c>
    </row>
    <row r="3855" spans="1:7" x14ac:dyDescent="0.2">
      <c r="A3855" s="54">
        <v>43652</v>
      </c>
      <c r="B3855" s="53">
        <v>6286502</v>
      </c>
      <c r="C3855" s="52">
        <v>4.1654621439806521</v>
      </c>
      <c r="D3855" s="53">
        <v>4.17</v>
      </c>
      <c r="E3855" s="53">
        <v>0.72999999999999987</v>
      </c>
      <c r="F3855" s="53">
        <v>0.88</v>
      </c>
      <c r="G3855" s="54">
        <v>42895</v>
      </c>
    </row>
    <row r="3856" spans="1:7" x14ac:dyDescent="0.2">
      <c r="A3856" s="54">
        <v>43653</v>
      </c>
      <c r="B3856" s="53">
        <v>2878572</v>
      </c>
      <c r="D3856" s="53">
        <v>3.6</v>
      </c>
      <c r="E3856" s="53"/>
      <c r="F3856" s="53">
        <v>0.33</v>
      </c>
      <c r="G3856" s="54"/>
    </row>
    <row r="3857" spans="1:7" x14ac:dyDescent="0.2">
      <c r="A3857" s="54">
        <v>43653</v>
      </c>
      <c r="B3857" s="53">
        <v>281704</v>
      </c>
      <c r="C3857" s="52">
        <v>2.8291069444644488</v>
      </c>
      <c r="D3857" s="53">
        <v>3.85</v>
      </c>
      <c r="E3857" s="53">
        <v>0.6399999999999999</v>
      </c>
      <c r="F3857" s="53">
        <v>0.77</v>
      </c>
      <c r="G3857" s="54"/>
    </row>
    <row r="3858" spans="1:7" x14ac:dyDescent="0.2">
      <c r="A3858" s="54">
        <v>43653</v>
      </c>
      <c r="B3858" s="53">
        <v>8148783</v>
      </c>
      <c r="C3858" s="52">
        <v>3.4665153945173195</v>
      </c>
      <c r="D3858" s="53">
        <v>3.93</v>
      </c>
      <c r="E3858" s="53">
        <v>0.42</v>
      </c>
      <c r="F3858" s="53">
        <v>0.56000000000000005</v>
      </c>
      <c r="G3858" s="54">
        <v>43449</v>
      </c>
    </row>
    <row r="3859" spans="1:7" x14ac:dyDescent="0.2">
      <c r="A3859" s="54">
        <v>43653</v>
      </c>
      <c r="B3859" s="53">
        <v>6232368</v>
      </c>
      <c r="C3859" s="52">
        <v>3.6158931777049776</v>
      </c>
      <c r="D3859" s="53">
        <v>3.85</v>
      </c>
      <c r="E3859" s="53">
        <v>0.51</v>
      </c>
      <c r="F3859" s="53">
        <v>0.63</v>
      </c>
      <c r="G3859" s="54">
        <v>43477</v>
      </c>
    </row>
    <row r="3860" spans="1:7" x14ac:dyDescent="0.2">
      <c r="A3860" s="54">
        <v>43653</v>
      </c>
      <c r="B3860" s="53">
        <v>2372641</v>
      </c>
      <c r="D3860" s="53">
        <v>3.54</v>
      </c>
      <c r="E3860" s="53"/>
      <c r="F3860" s="53">
        <v>0.34</v>
      </c>
      <c r="G3860" s="54"/>
    </row>
    <row r="3861" spans="1:7" x14ac:dyDescent="0.2">
      <c r="A3861" s="54">
        <v>43654</v>
      </c>
      <c r="B3861" s="53">
        <v>5266</v>
      </c>
      <c r="C3861" s="52">
        <v>2.7443170941131911</v>
      </c>
      <c r="D3861" s="53">
        <v>3.15</v>
      </c>
      <c r="E3861" s="53">
        <v>0.36</v>
      </c>
      <c r="F3861" s="53">
        <v>0.5</v>
      </c>
      <c r="G3861" s="54">
        <v>42691</v>
      </c>
    </row>
    <row r="3862" spans="1:7" x14ac:dyDescent="0.2">
      <c r="A3862" s="54">
        <v>43654</v>
      </c>
      <c r="B3862" s="53">
        <v>4136694</v>
      </c>
      <c r="D3862" s="53">
        <v>3.52</v>
      </c>
      <c r="E3862" s="53"/>
      <c r="F3862" s="53">
        <v>0.32</v>
      </c>
      <c r="G3862" s="54"/>
    </row>
    <row r="3863" spans="1:7" x14ac:dyDescent="0.2">
      <c r="A3863" s="54">
        <v>43655</v>
      </c>
      <c r="B3863" s="53">
        <v>17290</v>
      </c>
      <c r="C3863" s="52">
        <v>3.2720244618573311</v>
      </c>
      <c r="D3863" s="53">
        <v>3.69</v>
      </c>
      <c r="E3863" s="53">
        <v>0.71</v>
      </c>
      <c r="F3863" s="53">
        <v>0.85</v>
      </c>
      <c r="G3863" s="54">
        <v>42856</v>
      </c>
    </row>
    <row r="3864" spans="1:7" x14ac:dyDescent="0.2">
      <c r="A3864" s="54">
        <v>43656</v>
      </c>
      <c r="B3864" s="53">
        <v>2631</v>
      </c>
      <c r="C3864" s="52">
        <v>3.5002826879866147</v>
      </c>
      <c r="D3864" s="53">
        <v>3.87</v>
      </c>
      <c r="E3864" s="53">
        <v>0.54</v>
      </c>
      <c r="F3864" s="53">
        <v>0.69</v>
      </c>
      <c r="G3864" s="54">
        <v>43123</v>
      </c>
    </row>
    <row r="3865" spans="1:7" x14ac:dyDescent="0.2">
      <c r="A3865" s="54">
        <v>43657</v>
      </c>
      <c r="B3865" s="53">
        <v>2913884</v>
      </c>
      <c r="C3865" s="52">
        <v>3.5417830072822363</v>
      </c>
      <c r="D3865" s="53">
        <v>4.7</v>
      </c>
      <c r="E3865" s="53">
        <v>0.64999999999999991</v>
      </c>
      <c r="F3865" s="53">
        <v>0.85</v>
      </c>
      <c r="G3865" s="54">
        <v>43180</v>
      </c>
    </row>
    <row r="3866" spans="1:7" x14ac:dyDescent="0.2">
      <c r="A3866" s="54">
        <v>43658</v>
      </c>
      <c r="B3866" s="53">
        <v>41482</v>
      </c>
      <c r="C3866" s="52">
        <v>3.9052553501616214</v>
      </c>
      <c r="D3866" s="53">
        <v>3.93</v>
      </c>
      <c r="E3866" s="53">
        <v>0.82</v>
      </c>
      <c r="F3866" s="53">
        <v>0.93</v>
      </c>
      <c r="G3866" s="54">
        <v>43225</v>
      </c>
    </row>
    <row r="3867" spans="1:7" x14ac:dyDescent="0.2">
      <c r="A3867" s="54">
        <v>43659</v>
      </c>
      <c r="B3867" s="53">
        <v>628</v>
      </c>
      <c r="C3867" s="52">
        <v>2.7908078139159103</v>
      </c>
      <c r="D3867" s="53">
        <v>3.4</v>
      </c>
      <c r="E3867" s="53">
        <v>0.51999999999999991</v>
      </c>
      <c r="F3867" s="53">
        <v>0.56999999999999995</v>
      </c>
      <c r="G3867" s="54">
        <v>42690</v>
      </c>
    </row>
    <row r="3868" spans="1:7" x14ac:dyDescent="0.2">
      <c r="A3868" s="54">
        <v>43659</v>
      </c>
      <c r="B3868" s="53">
        <v>9676714</v>
      </c>
      <c r="D3868" s="53">
        <v>3.4</v>
      </c>
      <c r="E3868" s="53"/>
      <c r="F3868" s="53">
        <v>0.34</v>
      </c>
      <c r="G3868" s="54"/>
    </row>
    <row r="3869" spans="1:7" x14ac:dyDescent="0.2">
      <c r="A3869" s="54">
        <v>43660</v>
      </c>
      <c r="B3869" s="53">
        <v>4136694</v>
      </c>
      <c r="C3869" s="52">
        <v>3.5125263965069551</v>
      </c>
      <c r="D3869" s="53">
        <v>3.65</v>
      </c>
      <c r="E3869" s="53">
        <v>0.32</v>
      </c>
      <c r="F3869" s="53">
        <v>0.38</v>
      </c>
      <c r="G3869" s="54">
        <v>43654</v>
      </c>
    </row>
    <row r="3870" spans="1:7" x14ac:dyDescent="0.2">
      <c r="A3870" s="54">
        <v>43660</v>
      </c>
      <c r="B3870" s="53">
        <v>685</v>
      </c>
      <c r="C3870" s="52">
        <v>3.4065749487153441</v>
      </c>
      <c r="D3870" s="53">
        <v>3.79</v>
      </c>
      <c r="E3870" s="53">
        <v>0.83</v>
      </c>
      <c r="F3870" s="53">
        <v>0.91</v>
      </c>
      <c r="G3870" s="54">
        <v>42962</v>
      </c>
    </row>
    <row r="3871" spans="1:7" x14ac:dyDescent="0.2">
      <c r="A3871" s="54">
        <v>43665</v>
      </c>
      <c r="B3871" s="53">
        <v>8803901</v>
      </c>
      <c r="C3871" s="52">
        <v>3.274736925017629</v>
      </c>
      <c r="D3871" s="53">
        <v>3.81</v>
      </c>
      <c r="E3871" s="53">
        <v>0.43</v>
      </c>
      <c r="F3871" s="53">
        <v>0.5</v>
      </c>
      <c r="G3871" s="54">
        <v>43114</v>
      </c>
    </row>
    <row r="3872" spans="1:7" x14ac:dyDescent="0.2">
      <c r="A3872" s="54">
        <v>43665</v>
      </c>
      <c r="B3872" s="53">
        <v>500920</v>
      </c>
      <c r="C3872" s="52">
        <v>3.2987918488415371</v>
      </c>
      <c r="D3872" s="53">
        <v>4.18</v>
      </c>
      <c r="E3872" s="53">
        <v>0.53999999999999992</v>
      </c>
      <c r="F3872" s="53">
        <v>0.7</v>
      </c>
      <c r="G3872" s="54">
        <v>42764</v>
      </c>
    </row>
    <row r="3873" spans="1:7" x14ac:dyDescent="0.2">
      <c r="A3873" s="54">
        <v>43666</v>
      </c>
      <c r="B3873" s="53">
        <v>998122</v>
      </c>
      <c r="C3873" s="52">
        <v>3.4832228045016826</v>
      </c>
      <c r="D3873" s="53">
        <v>3.82</v>
      </c>
      <c r="E3873" s="53">
        <v>0.76999999999999991</v>
      </c>
      <c r="F3873" s="53">
        <v>0.88</v>
      </c>
      <c r="G3873" s="54">
        <v>42803</v>
      </c>
    </row>
    <row r="3874" spans="1:7" x14ac:dyDescent="0.2">
      <c r="A3874" s="54">
        <v>43666</v>
      </c>
      <c r="B3874" s="53">
        <v>9363</v>
      </c>
      <c r="C3874" s="52">
        <v>3.5227542645265464</v>
      </c>
      <c r="D3874" s="53">
        <v>3.84</v>
      </c>
      <c r="E3874" s="53">
        <v>0.73</v>
      </c>
      <c r="F3874" s="53">
        <v>0.84</v>
      </c>
      <c r="G3874" s="54">
        <v>42901</v>
      </c>
    </row>
    <row r="3875" spans="1:7" x14ac:dyDescent="0.2">
      <c r="A3875" s="54">
        <v>43667</v>
      </c>
      <c r="B3875" s="53">
        <v>10047573</v>
      </c>
      <c r="D3875" s="53">
        <v>3.29</v>
      </c>
      <c r="E3875" s="53"/>
      <c r="F3875" s="53">
        <v>0.35</v>
      </c>
      <c r="G3875" s="54"/>
    </row>
    <row r="3876" spans="1:7" x14ac:dyDescent="0.2">
      <c r="A3876" s="54">
        <v>43667</v>
      </c>
      <c r="B3876" s="53">
        <v>6157</v>
      </c>
      <c r="C3876" s="52">
        <v>2.8365759629052447</v>
      </c>
      <c r="D3876" s="53">
        <v>3.79</v>
      </c>
      <c r="E3876" s="53">
        <v>0.54999999999999993</v>
      </c>
      <c r="F3876" s="53">
        <v>0.65</v>
      </c>
      <c r="G3876" s="54"/>
    </row>
    <row r="3877" spans="1:7" x14ac:dyDescent="0.2">
      <c r="A3877" s="54">
        <v>43667</v>
      </c>
      <c r="B3877" s="53">
        <v>11692</v>
      </c>
      <c r="D3877" s="53">
        <v>3.83</v>
      </c>
      <c r="E3877" s="53"/>
      <c r="F3877" s="53">
        <v>0.35</v>
      </c>
      <c r="G3877" s="54"/>
    </row>
    <row r="3878" spans="1:7" x14ac:dyDescent="0.2">
      <c r="A3878" s="54">
        <v>43667</v>
      </c>
      <c r="B3878" s="53">
        <v>5069678</v>
      </c>
      <c r="C3878" s="52">
        <v>2.8055426532140291</v>
      </c>
      <c r="D3878" s="53">
        <v>3.72</v>
      </c>
      <c r="E3878" s="53">
        <v>0.5099999999999999</v>
      </c>
      <c r="F3878" s="53">
        <v>0.66</v>
      </c>
      <c r="G3878" s="54"/>
    </row>
    <row r="3879" spans="1:7" x14ac:dyDescent="0.2">
      <c r="A3879" s="54">
        <v>43668</v>
      </c>
      <c r="B3879" s="53">
        <v>14669</v>
      </c>
      <c r="C3879" s="52">
        <v>2.9477428821487281</v>
      </c>
      <c r="D3879" s="53">
        <v>3.54</v>
      </c>
      <c r="E3879" s="53">
        <v>0.7599999999999999</v>
      </c>
      <c r="F3879" s="53">
        <v>0.88</v>
      </c>
      <c r="G3879" s="54"/>
    </row>
    <row r="3880" spans="1:7" x14ac:dyDescent="0.2">
      <c r="A3880" s="54">
        <v>43668</v>
      </c>
      <c r="B3880" s="53">
        <v>50864</v>
      </c>
      <c r="C3880" s="52">
        <v>3.4960742146380426</v>
      </c>
      <c r="D3880" s="53">
        <v>3.9</v>
      </c>
      <c r="E3880" s="53">
        <v>0.65999999999999992</v>
      </c>
      <c r="F3880" s="53">
        <v>0.76</v>
      </c>
      <c r="G3880" s="54">
        <v>43102</v>
      </c>
    </row>
    <row r="3881" spans="1:7" x14ac:dyDescent="0.2">
      <c r="A3881" s="54">
        <v>43668</v>
      </c>
      <c r="B3881" s="53">
        <v>7381150</v>
      </c>
      <c r="D3881" s="53">
        <v>4.0999999999999996</v>
      </c>
      <c r="E3881" s="53"/>
      <c r="F3881" s="53">
        <v>0.37</v>
      </c>
      <c r="G3881" s="54"/>
    </row>
    <row r="3882" spans="1:7" x14ac:dyDescent="0.2">
      <c r="A3882" s="54">
        <v>43668</v>
      </c>
      <c r="B3882" s="53">
        <v>7233311</v>
      </c>
      <c r="C3882" s="52">
        <v>2.7421090703122277</v>
      </c>
      <c r="D3882" s="53">
        <v>3.3</v>
      </c>
      <c r="E3882" s="53">
        <v>0.29999999999999993</v>
      </c>
      <c r="F3882" s="53">
        <v>0.45</v>
      </c>
      <c r="G3882" s="54"/>
    </row>
    <row r="3883" spans="1:7" x14ac:dyDescent="0.2">
      <c r="A3883" s="54">
        <v>43668</v>
      </c>
      <c r="B3883" s="53">
        <v>155</v>
      </c>
      <c r="C3883" s="52">
        <v>2.9379374283518112</v>
      </c>
      <c r="D3883" s="53">
        <v>3.39</v>
      </c>
      <c r="E3883" s="53">
        <v>0.64999999999999991</v>
      </c>
      <c r="F3883" s="53">
        <v>0.72</v>
      </c>
      <c r="G3883" s="54"/>
    </row>
    <row r="3884" spans="1:7" x14ac:dyDescent="0.2">
      <c r="A3884" s="54">
        <v>43668</v>
      </c>
      <c r="B3884" s="53">
        <v>91739</v>
      </c>
      <c r="D3884" s="53">
        <v>3.84</v>
      </c>
      <c r="E3884" s="53"/>
      <c r="F3884" s="53">
        <v>0.38</v>
      </c>
      <c r="G3884" s="54"/>
    </row>
    <row r="3885" spans="1:7" x14ac:dyDescent="0.2">
      <c r="A3885" s="54">
        <v>43669</v>
      </c>
      <c r="B3885" s="53">
        <v>91821</v>
      </c>
      <c r="C3885" s="52">
        <v>3.1310668963750694</v>
      </c>
      <c r="D3885" s="53">
        <v>3.82</v>
      </c>
      <c r="E3885" s="53">
        <v>0.67999999999999994</v>
      </c>
      <c r="F3885" s="53">
        <v>0.78</v>
      </c>
      <c r="G3885" s="54"/>
    </row>
    <row r="3886" spans="1:7" x14ac:dyDescent="0.2">
      <c r="A3886" s="54">
        <v>43669</v>
      </c>
      <c r="B3886" s="53">
        <v>10334937</v>
      </c>
      <c r="C3886" s="52">
        <v>3.3986280521792804</v>
      </c>
      <c r="D3886" s="53">
        <v>3.7</v>
      </c>
      <c r="E3886" s="53">
        <v>0.7</v>
      </c>
      <c r="F3886" s="53">
        <v>0.75</v>
      </c>
      <c r="G3886" s="54">
        <v>43253</v>
      </c>
    </row>
    <row r="3887" spans="1:7" x14ac:dyDescent="0.2">
      <c r="A3887" s="54">
        <v>43669</v>
      </c>
      <c r="B3887" s="53">
        <v>7041684</v>
      </c>
      <c r="C3887" s="52">
        <v>2.9347241570997595</v>
      </c>
      <c r="D3887" s="53">
        <v>3.68</v>
      </c>
      <c r="E3887" s="53">
        <v>0.37999999999999995</v>
      </c>
      <c r="F3887" s="53">
        <v>0.53</v>
      </c>
      <c r="G3887" s="54">
        <v>42722</v>
      </c>
    </row>
    <row r="3888" spans="1:7" x14ac:dyDescent="0.2">
      <c r="A3888" s="54">
        <v>43670</v>
      </c>
      <c r="B3888" s="53">
        <v>7877401</v>
      </c>
      <c r="C3888" s="52">
        <v>3.1149216818274179</v>
      </c>
      <c r="D3888" s="53">
        <v>3.5</v>
      </c>
      <c r="E3888" s="53">
        <v>0.42</v>
      </c>
      <c r="F3888" s="53">
        <v>0.52</v>
      </c>
      <c r="G3888" s="54">
        <v>42803</v>
      </c>
    </row>
    <row r="3889" spans="1:7" x14ac:dyDescent="0.2">
      <c r="A3889" s="54">
        <v>43670</v>
      </c>
      <c r="B3889" s="53">
        <v>10005932</v>
      </c>
      <c r="D3889" s="53">
        <v>3.54</v>
      </c>
      <c r="E3889" s="53"/>
      <c r="F3889" s="53">
        <v>0.36</v>
      </c>
      <c r="G3889" s="54"/>
    </row>
    <row r="3890" spans="1:7" x14ac:dyDescent="0.2">
      <c r="A3890" s="54">
        <v>43670</v>
      </c>
      <c r="B3890" s="53">
        <v>3892103</v>
      </c>
      <c r="C3890" s="52">
        <v>3.3797261284781777</v>
      </c>
      <c r="D3890" s="53">
        <v>3.78</v>
      </c>
      <c r="E3890" s="53">
        <v>0.45</v>
      </c>
      <c r="F3890" s="53">
        <v>0.57999999999999996</v>
      </c>
      <c r="G3890" s="54">
        <v>43120</v>
      </c>
    </row>
    <row r="3891" spans="1:7" x14ac:dyDescent="0.2">
      <c r="A3891" s="54">
        <v>43671</v>
      </c>
      <c r="B3891" s="53">
        <v>7504380</v>
      </c>
      <c r="C3891" s="52">
        <v>2.8909166850823369</v>
      </c>
      <c r="D3891" s="53">
        <v>3.73</v>
      </c>
      <c r="E3891" s="53">
        <v>0.36</v>
      </c>
      <c r="F3891" s="53">
        <v>0.48</v>
      </c>
      <c r="G3891" s="54">
        <v>42727</v>
      </c>
    </row>
    <row r="3892" spans="1:7" x14ac:dyDescent="0.2">
      <c r="A3892" s="54">
        <v>43671</v>
      </c>
      <c r="B3892" s="53">
        <v>10215217</v>
      </c>
      <c r="D3892" s="53">
        <v>3.7</v>
      </c>
      <c r="E3892" s="53"/>
      <c r="F3892" s="53">
        <v>0.35</v>
      </c>
      <c r="G3892" s="54"/>
    </row>
    <row r="3893" spans="1:7" x14ac:dyDescent="0.2">
      <c r="A3893" s="54">
        <v>43671</v>
      </c>
      <c r="B3893" s="53">
        <v>7707</v>
      </c>
      <c r="C3893" s="52">
        <v>3.4080636757773184</v>
      </c>
      <c r="D3893" s="53">
        <v>3.85</v>
      </c>
      <c r="E3893" s="53">
        <v>0.72</v>
      </c>
      <c r="F3893" s="53">
        <v>0.82</v>
      </c>
      <c r="G3893" s="54">
        <v>43005</v>
      </c>
    </row>
    <row r="3894" spans="1:7" x14ac:dyDescent="0.2">
      <c r="A3894" s="54">
        <v>43671</v>
      </c>
      <c r="B3894" s="53">
        <v>10278077</v>
      </c>
      <c r="D3894" s="53">
        <v>3.88</v>
      </c>
      <c r="E3894" s="53"/>
      <c r="F3894" s="53">
        <v>0.34</v>
      </c>
      <c r="G3894" s="54"/>
    </row>
    <row r="3895" spans="1:7" x14ac:dyDescent="0.2">
      <c r="A3895" s="54">
        <v>43671</v>
      </c>
      <c r="B3895" s="53">
        <v>18545</v>
      </c>
      <c r="C3895" s="52">
        <v>2.8491964767788454</v>
      </c>
      <c r="D3895" s="53">
        <v>3.62</v>
      </c>
      <c r="E3895" s="53">
        <v>0.54999999999999993</v>
      </c>
      <c r="F3895" s="53">
        <v>0.67</v>
      </c>
      <c r="G3895" s="54"/>
    </row>
    <row r="3896" spans="1:7" x14ac:dyDescent="0.2">
      <c r="A3896" s="54">
        <v>43671</v>
      </c>
      <c r="B3896" s="53">
        <v>5170067</v>
      </c>
      <c r="C3896" s="52">
        <v>2.966931492632408</v>
      </c>
      <c r="D3896" s="53">
        <v>3.9</v>
      </c>
      <c r="E3896" s="53">
        <v>0.31</v>
      </c>
      <c r="F3896" s="53">
        <v>0.48</v>
      </c>
      <c r="G3896" s="54">
        <v>42873</v>
      </c>
    </row>
    <row r="3897" spans="1:7" x14ac:dyDescent="0.2">
      <c r="A3897" s="54">
        <v>43672</v>
      </c>
      <c r="B3897" s="53">
        <v>6850784</v>
      </c>
      <c r="C3897" s="52">
        <v>2.8101977703300016</v>
      </c>
      <c r="D3897" s="53">
        <v>3.7</v>
      </c>
      <c r="E3897" s="53">
        <v>0.31</v>
      </c>
      <c r="F3897" s="53">
        <v>0.45</v>
      </c>
      <c r="G3897" s="54">
        <v>42756</v>
      </c>
    </row>
    <row r="3898" spans="1:7" x14ac:dyDescent="0.2">
      <c r="A3898" s="54">
        <v>43672</v>
      </c>
      <c r="B3898" s="53">
        <v>8499</v>
      </c>
      <c r="C3898" s="52">
        <v>3.2743020822225786</v>
      </c>
      <c r="D3898" s="53">
        <v>3.72</v>
      </c>
      <c r="E3898" s="53">
        <v>0.43</v>
      </c>
      <c r="F3898" s="53">
        <v>0.55000000000000004</v>
      </c>
      <c r="G3898" s="54">
        <v>42990</v>
      </c>
    </row>
    <row r="3899" spans="1:7" x14ac:dyDescent="0.2">
      <c r="A3899" s="54">
        <v>43672</v>
      </c>
      <c r="B3899" s="53">
        <v>10173485</v>
      </c>
      <c r="D3899" s="53">
        <v>3.6</v>
      </c>
      <c r="E3899" s="53"/>
      <c r="F3899" s="53">
        <v>0.35</v>
      </c>
      <c r="G3899" s="54"/>
    </row>
    <row r="3900" spans="1:7" x14ac:dyDescent="0.2">
      <c r="A3900" s="54">
        <v>43672</v>
      </c>
      <c r="B3900" s="53">
        <v>5581376</v>
      </c>
      <c r="D3900" s="53">
        <v>3.58</v>
      </c>
      <c r="E3900" s="53"/>
      <c r="F3900" s="53">
        <v>0.35</v>
      </c>
      <c r="G3900" s="54"/>
    </row>
    <row r="3901" spans="1:7" x14ac:dyDescent="0.2">
      <c r="A3901" s="54">
        <v>43673</v>
      </c>
      <c r="B3901" s="53">
        <v>9061740</v>
      </c>
      <c r="C3901" s="52">
        <v>3.5790721667015206</v>
      </c>
      <c r="D3901" s="53">
        <v>3.88</v>
      </c>
      <c r="E3901" s="53">
        <v>0.51</v>
      </c>
      <c r="F3901" s="53">
        <v>0.63</v>
      </c>
      <c r="G3901" s="54">
        <v>43384</v>
      </c>
    </row>
    <row r="3902" spans="1:7" x14ac:dyDescent="0.2">
      <c r="A3902" s="54">
        <v>43674</v>
      </c>
      <c r="B3902" s="53">
        <v>845166</v>
      </c>
      <c r="D3902" s="53">
        <v>3.72</v>
      </c>
      <c r="E3902" s="53"/>
      <c r="F3902" s="53">
        <v>0.26</v>
      </c>
      <c r="G3902" s="54"/>
    </row>
    <row r="3903" spans="1:7" x14ac:dyDescent="0.2">
      <c r="A3903" s="54">
        <v>43674</v>
      </c>
      <c r="B3903" s="53">
        <v>694802</v>
      </c>
      <c r="C3903" s="52">
        <v>3.1925214613382384</v>
      </c>
      <c r="D3903" s="53">
        <v>3.6</v>
      </c>
      <c r="E3903" s="53">
        <v>0.7599999999999999</v>
      </c>
      <c r="F3903" s="53">
        <v>0.81</v>
      </c>
      <c r="G3903" s="54">
        <v>42773</v>
      </c>
    </row>
    <row r="3904" spans="1:7" x14ac:dyDescent="0.2">
      <c r="A3904" s="54">
        <v>43674</v>
      </c>
      <c r="B3904" s="53">
        <v>7636786</v>
      </c>
      <c r="C3904" s="52">
        <v>2.9342431268310114</v>
      </c>
      <c r="D3904" s="53">
        <v>3.1</v>
      </c>
      <c r="E3904" s="53">
        <v>0.38</v>
      </c>
      <c r="F3904" s="53">
        <v>0.54</v>
      </c>
      <c r="G3904" s="54">
        <v>42720</v>
      </c>
    </row>
    <row r="3905" spans="1:7" x14ac:dyDescent="0.2">
      <c r="A3905" s="54">
        <v>43674</v>
      </c>
      <c r="B3905" s="53">
        <v>5656654</v>
      </c>
      <c r="C3905" s="52">
        <v>3.3707187455479688</v>
      </c>
      <c r="D3905" s="53">
        <v>3.77</v>
      </c>
      <c r="E3905" s="53">
        <v>0.35</v>
      </c>
      <c r="F3905" s="53">
        <v>0.48</v>
      </c>
      <c r="G3905" s="54">
        <v>43342</v>
      </c>
    </row>
    <row r="3906" spans="1:7" x14ac:dyDescent="0.2">
      <c r="A3906" s="54">
        <v>43674</v>
      </c>
      <c r="B3906" s="53">
        <v>9486927</v>
      </c>
      <c r="C3906" s="52">
        <v>3.2686022158687011</v>
      </c>
      <c r="D3906" s="53">
        <v>3.73</v>
      </c>
      <c r="E3906" s="53">
        <v>0.35</v>
      </c>
      <c r="F3906" s="53">
        <v>0.47</v>
      </c>
      <c r="G3906" s="54">
        <v>43412</v>
      </c>
    </row>
    <row r="3907" spans="1:7" x14ac:dyDescent="0.2">
      <c r="A3907" s="54">
        <v>43674</v>
      </c>
      <c r="B3907" s="53">
        <v>8021508</v>
      </c>
      <c r="C3907" s="52">
        <v>2.9854061069118387</v>
      </c>
      <c r="D3907" s="53">
        <v>3.05</v>
      </c>
      <c r="E3907" s="53">
        <v>0.32999999999999996</v>
      </c>
      <c r="F3907" s="53">
        <v>0.47</v>
      </c>
      <c r="G3907" s="54">
        <v>42851</v>
      </c>
    </row>
    <row r="3908" spans="1:7" x14ac:dyDescent="0.2">
      <c r="A3908" s="54">
        <v>43675</v>
      </c>
      <c r="B3908" s="53">
        <v>3944677</v>
      </c>
      <c r="D3908" s="53">
        <v>3.65</v>
      </c>
      <c r="E3908" s="53"/>
      <c r="F3908" s="53">
        <v>0.35</v>
      </c>
      <c r="G3908" s="54"/>
    </row>
    <row r="3909" spans="1:7" x14ac:dyDescent="0.2">
      <c r="A3909" s="54">
        <v>43675</v>
      </c>
      <c r="B3909" s="53">
        <v>8172031</v>
      </c>
      <c r="C3909" s="52">
        <v>3.7092127524635643</v>
      </c>
      <c r="D3909" s="53">
        <v>3.98</v>
      </c>
      <c r="E3909" s="53">
        <v>0.49</v>
      </c>
      <c r="F3909" s="53">
        <v>0.6</v>
      </c>
      <c r="G3909" s="54">
        <v>43538</v>
      </c>
    </row>
    <row r="3910" spans="1:7" x14ac:dyDescent="0.2">
      <c r="A3910" s="54">
        <v>43675</v>
      </c>
      <c r="B3910" s="53">
        <v>8993</v>
      </c>
      <c r="C3910" s="52">
        <v>2.8454365028472783</v>
      </c>
      <c r="D3910" s="53">
        <v>3.31</v>
      </c>
      <c r="E3910" s="53">
        <v>0.51999999999999991</v>
      </c>
      <c r="F3910" s="53">
        <v>0.61</v>
      </c>
      <c r="G3910" s="54"/>
    </row>
    <row r="3911" spans="1:7" x14ac:dyDescent="0.2">
      <c r="A3911" s="54">
        <v>43676</v>
      </c>
      <c r="B3911" s="53">
        <v>3410102</v>
      </c>
      <c r="C3911" s="52">
        <v>4.077925333297606</v>
      </c>
      <c r="D3911" s="53">
        <v>4.75</v>
      </c>
      <c r="E3911" s="53">
        <v>0.82</v>
      </c>
      <c r="F3911" s="53">
        <v>0.94</v>
      </c>
      <c r="G3911" s="54">
        <v>43019</v>
      </c>
    </row>
    <row r="3912" spans="1:7" x14ac:dyDescent="0.2">
      <c r="A3912" s="54">
        <v>43676</v>
      </c>
      <c r="B3912" s="53">
        <v>10028024</v>
      </c>
      <c r="C3912" s="52">
        <v>3.9118526717211561</v>
      </c>
      <c r="D3912" s="53">
        <v>4</v>
      </c>
      <c r="E3912" s="53">
        <v>0.38</v>
      </c>
      <c r="F3912" s="53">
        <v>0.46</v>
      </c>
      <c r="G3912" s="54">
        <v>43603</v>
      </c>
    </row>
    <row r="3913" spans="1:7" x14ac:dyDescent="0.2">
      <c r="A3913" s="54">
        <v>43676</v>
      </c>
      <c r="B3913" s="53">
        <v>5912785</v>
      </c>
      <c r="C3913" s="52">
        <v>3.5485608364567627</v>
      </c>
      <c r="D3913" s="53">
        <v>3.78</v>
      </c>
      <c r="E3913" s="53">
        <v>0.72</v>
      </c>
      <c r="F3913" s="53">
        <v>0.86</v>
      </c>
      <c r="G3913" s="54">
        <v>43117</v>
      </c>
    </row>
    <row r="3914" spans="1:7" x14ac:dyDescent="0.2">
      <c r="A3914" s="54">
        <v>43676</v>
      </c>
      <c r="B3914" s="53">
        <v>5480719</v>
      </c>
      <c r="D3914" s="53">
        <v>3.6</v>
      </c>
      <c r="E3914" s="53"/>
      <c r="F3914" s="53">
        <v>0.35</v>
      </c>
      <c r="G3914" s="54"/>
    </row>
    <row r="3915" spans="1:7" x14ac:dyDescent="0.2">
      <c r="A3915" s="54">
        <v>43676</v>
      </c>
      <c r="B3915" s="53">
        <v>64568</v>
      </c>
      <c r="C3915" s="52">
        <v>3.1461128254999147</v>
      </c>
      <c r="D3915" s="53">
        <v>3.7</v>
      </c>
      <c r="E3915" s="53">
        <v>0.66999999999999993</v>
      </c>
      <c r="F3915" s="53">
        <v>0.76</v>
      </c>
      <c r="G3915" s="54"/>
    </row>
    <row r="3916" spans="1:7" x14ac:dyDescent="0.2">
      <c r="A3916" s="54">
        <v>43676</v>
      </c>
      <c r="B3916" s="53">
        <v>8898706</v>
      </c>
      <c r="D3916" s="53">
        <v>3.57</v>
      </c>
      <c r="E3916" s="53"/>
      <c r="F3916" s="53">
        <v>0.33</v>
      </c>
      <c r="G3916" s="54"/>
    </row>
    <row r="3917" spans="1:7" x14ac:dyDescent="0.2">
      <c r="A3917" s="54">
        <v>43676</v>
      </c>
      <c r="B3917" s="53">
        <v>3063963</v>
      </c>
      <c r="C3917" s="52">
        <v>3.0196163801161462</v>
      </c>
      <c r="D3917" s="53">
        <v>3.84</v>
      </c>
      <c r="E3917" s="53">
        <v>0.5</v>
      </c>
      <c r="F3917" s="53">
        <v>0.62</v>
      </c>
      <c r="G3917" s="54"/>
    </row>
    <row r="3918" spans="1:7" x14ac:dyDescent="0.2">
      <c r="A3918" s="54">
        <v>43676</v>
      </c>
      <c r="B3918" s="53">
        <v>5480205</v>
      </c>
      <c r="D3918" s="53">
        <v>3.63</v>
      </c>
      <c r="E3918" s="53"/>
      <c r="F3918" s="53">
        <v>0.33</v>
      </c>
      <c r="G3918" s="54"/>
    </row>
    <row r="3919" spans="1:7" x14ac:dyDescent="0.2">
      <c r="A3919" s="54">
        <v>43677</v>
      </c>
      <c r="B3919" s="53">
        <v>9923936</v>
      </c>
      <c r="D3919" s="53">
        <v>3.9</v>
      </c>
      <c r="E3919" s="53"/>
      <c r="F3919" s="53">
        <v>0.36</v>
      </c>
      <c r="G3919" s="54"/>
    </row>
    <row r="3920" spans="1:7" x14ac:dyDescent="0.2">
      <c r="A3920" s="54">
        <v>43677</v>
      </c>
      <c r="B3920" s="53">
        <v>8148783</v>
      </c>
      <c r="C3920" s="52">
        <v>3.9034008242186689</v>
      </c>
      <c r="D3920" s="53">
        <v>4.3499999999999996</v>
      </c>
      <c r="E3920" s="53">
        <v>0.56000000000000005</v>
      </c>
      <c r="F3920" s="53">
        <v>0.65</v>
      </c>
      <c r="G3920" s="54">
        <v>43653</v>
      </c>
    </row>
    <row r="3921" spans="1:7" x14ac:dyDescent="0.2">
      <c r="A3921" s="54">
        <v>43677</v>
      </c>
      <c r="B3921" s="53">
        <v>8054687</v>
      </c>
      <c r="C3921" s="52">
        <v>3.1016528497684934</v>
      </c>
      <c r="D3921" s="53">
        <v>3.43</v>
      </c>
      <c r="E3921" s="53">
        <v>0.38999999999999996</v>
      </c>
      <c r="F3921" s="53">
        <v>0.5</v>
      </c>
      <c r="G3921" s="54">
        <v>42845</v>
      </c>
    </row>
    <row r="3922" spans="1:7" x14ac:dyDescent="0.2">
      <c r="A3922" s="54">
        <v>43678</v>
      </c>
      <c r="B3922" s="53">
        <v>793</v>
      </c>
      <c r="C3922" s="52">
        <v>3.0395282878220367</v>
      </c>
      <c r="D3922" s="53">
        <v>3.6</v>
      </c>
      <c r="E3922" s="53">
        <v>0.67999999999999994</v>
      </c>
      <c r="F3922" s="53">
        <v>0.79</v>
      </c>
      <c r="G3922" s="54"/>
    </row>
    <row r="3923" spans="1:7" x14ac:dyDescent="0.2">
      <c r="A3923" s="54">
        <v>43678</v>
      </c>
      <c r="B3923" s="53">
        <v>9332355</v>
      </c>
      <c r="C3923" s="52">
        <v>3.9234185962518633</v>
      </c>
      <c r="D3923" s="53">
        <v>4.18</v>
      </c>
      <c r="E3923" s="53">
        <v>0.5</v>
      </c>
      <c r="F3923" s="53">
        <v>0.6</v>
      </c>
      <c r="G3923" s="54">
        <v>43453</v>
      </c>
    </row>
    <row r="3924" spans="1:7" x14ac:dyDescent="0.2">
      <c r="A3924" s="54">
        <v>43681</v>
      </c>
      <c r="B3924" s="53">
        <v>5659266</v>
      </c>
      <c r="C3924" s="52">
        <v>3.2453170264736872</v>
      </c>
      <c r="D3924" s="53">
        <v>3.9</v>
      </c>
      <c r="E3924" s="53">
        <v>0.41</v>
      </c>
      <c r="F3924" s="53">
        <v>0.53</v>
      </c>
      <c r="G3924" s="54">
        <v>42992</v>
      </c>
    </row>
    <row r="3925" spans="1:7" x14ac:dyDescent="0.2">
      <c r="A3925" s="54">
        <v>43682</v>
      </c>
      <c r="B3925" s="53">
        <v>175</v>
      </c>
      <c r="C3925" s="52">
        <v>3.5075408372603896</v>
      </c>
      <c r="D3925" s="53">
        <v>3.94</v>
      </c>
      <c r="E3925" s="53">
        <v>0.78999999999999992</v>
      </c>
      <c r="F3925" s="53">
        <v>0.89</v>
      </c>
      <c r="G3925" s="54">
        <v>43153</v>
      </c>
    </row>
    <row r="3926" spans="1:7" x14ac:dyDescent="0.2">
      <c r="A3926" s="54">
        <v>43682</v>
      </c>
      <c r="B3926" s="53">
        <v>1269582</v>
      </c>
      <c r="C3926" s="52">
        <v>3.2692008382637048</v>
      </c>
      <c r="D3926" s="53">
        <v>3.6</v>
      </c>
      <c r="E3926" s="53">
        <v>0.44</v>
      </c>
      <c r="F3926" s="53">
        <v>0.55000000000000004</v>
      </c>
      <c r="G3926" s="54">
        <v>43045</v>
      </c>
    </row>
    <row r="3927" spans="1:7" x14ac:dyDescent="0.2">
      <c r="A3927" s="54">
        <v>43682</v>
      </c>
      <c r="B3927" s="53">
        <v>10300353</v>
      </c>
      <c r="D3927" s="53">
        <v>3.85</v>
      </c>
      <c r="E3927" s="53"/>
      <c r="F3927" s="53">
        <v>0.35</v>
      </c>
      <c r="G3927" s="54"/>
    </row>
    <row r="3928" spans="1:7" x14ac:dyDescent="0.2">
      <c r="A3928" s="54">
        <v>43682</v>
      </c>
      <c r="B3928" s="53">
        <v>7375881</v>
      </c>
      <c r="D3928" s="53">
        <v>3.87</v>
      </c>
      <c r="E3928" s="53"/>
      <c r="F3928" s="53">
        <v>0.35</v>
      </c>
      <c r="G3928" s="54"/>
    </row>
    <row r="3929" spans="1:7" x14ac:dyDescent="0.2">
      <c r="A3929" s="54">
        <v>43682</v>
      </c>
      <c r="B3929" s="53">
        <v>8010736</v>
      </c>
      <c r="D3929" s="53">
        <v>3.62</v>
      </c>
      <c r="E3929" s="53"/>
      <c r="F3929" s="53">
        <v>0.34</v>
      </c>
      <c r="G3929" s="54"/>
    </row>
    <row r="3930" spans="1:7" x14ac:dyDescent="0.2">
      <c r="A3930" s="54">
        <v>43682</v>
      </c>
      <c r="B3930" s="53">
        <v>1322533</v>
      </c>
      <c r="C3930" s="52">
        <v>3.9759707917908784</v>
      </c>
      <c r="D3930" s="53">
        <v>4.0999999999999996</v>
      </c>
      <c r="E3930" s="53">
        <v>0.86999999999999988</v>
      </c>
      <c r="F3930" s="53">
        <v>0.97</v>
      </c>
      <c r="G3930" s="54">
        <v>43179</v>
      </c>
    </row>
    <row r="3931" spans="1:7" x14ac:dyDescent="0.2">
      <c r="A3931" s="54">
        <v>43682</v>
      </c>
      <c r="B3931" s="53">
        <v>7323</v>
      </c>
      <c r="C3931" s="52">
        <v>3.4193263056605163</v>
      </c>
      <c r="D3931" s="53">
        <v>3.82</v>
      </c>
      <c r="E3931" s="53">
        <v>0.6399999999999999</v>
      </c>
      <c r="F3931" s="53">
        <v>0.76</v>
      </c>
      <c r="G3931" s="54">
        <v>42723</v>
      </c>
    </row>
    <row r="3932" spans="1:7" x14ac:dyDescent="0.2">
      <c r="A3932" s="54">
        <v>43682</v>
      </c>
      <c r="B3932" s="53">
        <v>6853748</v>
      </c>
      <c r="C3932" s="52">
        <v>3.0380958725737921</v>
      </c>
      <c r="D3932" s="53">
        <v>3.85</v>
      </c>
      <c r="E3932" s="53">
        <v>0.47</v>
      </c>
      <c r="F3932" s="53">
        <v>0.61</v>
      </c>
      <c r="G3932" s="54">
        <v>42717</v>
      </c>
    </row>
    <row r="3933" spans="1:7" x14ac:dyDescent="0.2">
      <c r="A3933" s="54">
        <v>43683</v>
      </c>
      <c r="B3933" s="53">
        <v>92764</v>
      </c>
      <c r="C3933" s="52">
        <v>3.7688077842669641</v>
      </c>
      <c r="D3933" s="53">
        <v>4.07</v>
      </c>
      <c r="E3933" s="53">
        <v>0.83</v>
      </c>
      <c r="F3933" s="53">
        <v>0.94</v>
      </c>
      <c r="G3933" s="54">
        <v>42924</v>
      </c>
    </row>
    <row r="3934" spans="1:7" x14ac:dyDescent="0.2">
      <c r="A3934" s="54">
        <v>43683</v>
      </c>
      <c r="B3934" s="53">
        <v>45</v>
      </c>
      <c r="C3934" s="52">
        <v>3.868194346398413</v>
      </c>
      <c r="D3934" s="53">
        <v>3.87</v>
      </c>
      <c r="E3934" s="53">
        <v>0.78999999999999992</v>
      </c>
      <c r="F3934" s="53">
        <v>0.84</v>
      </c>
      <c r="G3934" s="54">
        <v>42960</v>
      </c>
    </row>
    <row r="3935" spans="1:7" x14ac:dyDescent="0.2">
      <c r="A3935" s="54">
        <v>43683</v>
      </c>
      <c r="B3935" s="53">
        <v>48767</v>
      </c>
      <c r="D3935" s="53">
        <v>3.45</v>
      </c>
      <c r="E3935" s="53"/>
      <c r="F3935" s="53">
        <v>0.35</v>
      </c>
      <c r="G3935" s="54"/>
    </row>
    <row r="3936" spans="1:7" x14ac:dyDescent="0.2">
      <c r="A3936" s="54">
        <v>43683</v>
      </c>
      <c r="B3936" s="53">
        <v>6295827</v>
      </c>
      <c r="C3936" s="52">
        <v>4.2679360144978684</v>
      </c>
      <c r="D3936" s="53">
        <v>4.3</v>
      </c>
      <c r="E3936" s="53">
        <v>0.85</v>
      </c>
      <c r="F3936" s="53">
        <v>0.95</v>
      </c>
      <c r="G3936" s="54">
        <v>43430</v>
      </c>
    </row>
    <row r="3937" spans="1:7" x14ac:dyDescent="0.2">
      <c r="A3937" s="54">
        <v>43684</v>
      </c>
      <c r="B3937" s="53">
        <v>7190026</v>
      </c>
      <c r="C3937" s="52">
        <v>2.6596332002836078</v>
      </c>
      <c r="D3937" s="53">
        <v>3.28</v>
      </c>
      <c r="E3937" s="53">
        <v>0.28999999999999998</v>
      </c>
      <c r="F3937" s="53">
        <v>0.44</v>
      </c>
      <c r="G3937" s="54">
        <v>43232</v>
      </c>
    </row>
    <row r="3938" spans="1:7" x14ac:dyDescent="0.2">
      <c r="A3938" s="54">
        <v>43684</v>
      </c>
      <c r="B3938" s="53">
        <v>7174398</v>
      </c>
      <c r="C3938" s="52">
        <v>3.1457832840743696</v>
      </c>
      <c r="D3938" s="53">
        <v>3.6</v>
      </c>
      <c r="E3938" s="53">
        <v>0.37</v>
      </c>
      <c r="F3938" s="53">
        <v>0.46</v>
      </c>
      <c r="G3938" s="54">
        <v>43073</v>
      </c>
    </row>
    <row r="3939" spans="1:7" x14ac:dyDescent="0.2">
      <c r="A3939" s="54">
        <v>43684</v>
      </c>
      <c r="B3939" s="53">
        <v>3313485</v>
      </c>
      <c r="D3939" s="53">
        <v>3.6</v>
      </c>
      <c r="E3939" s="53"/>
      <c r="F3939" s="53">
        <v>0.34</v>
      </c>
      <c r="G3939" s="54"/>
    </row>
    <row r="3940" spans="1:7" x14ac:dyDescent="0.2">
      <c r="A3940" s="54">
        <v>43685</v>
      </c>
      <c r="B3940" s="53">
        <v>726303</v>
      </c>
      <c r="C3940" s="52">
        <v>3.0775225986586823</v>
      </c>
      <c r="D3940" s="53">
        <v>3.23</v>
      </c>
      <c r="E3940" s="53">
        <v>0.39999999999999997</v>
      </c>
      <c r="F3940" s="53">
        <v>0.52</v>
      </c>
      <c r="G3940" s="54">
        <v>42834</v>
      </c>
    </row>
    <row r="3941" spans="1:7" x14ac:dyDescent="0.2">
      <c r="A3941" s="54">
        <v>43685</v>
      </c>
      <c r="B3941" s="53">
        <v>83544</v>
      </c>
      <c r="C3941" s="52">
        <v>2.787431577579905</v>
      </c>
      <c r="D3941" s="53">
        <v>3.22</v>
      </c>
      <c r="E3941" s="53">
        <v>0.35</v>
      </c>
      <c r="F3941" s="53">
        <v>0.51</v>
      </c>
      <c r="G3941" s="54"/>
    </row>
    <row r="3942" spans="1:7" x14ac:dyDescent="0.2">
      <c r="A3942" s="54">
        <v>43685</v>
      </c>
      <c r="B3942" s="53">
        <v>5891658</v>
      </c>
      <c r="D3942" s="53">
        <v>3.89</v>
      </c>
      <c r="E3942" s="53"/>
      <c r="F3942" s="53">
        <v>0.33</v>
      </c>
      <c r="G3942" s="54"/>
    </row>
    <row r="3943" spans="1:7" x14ac:dyDescent="0.2">
      <c r="A3943" s="54">
        <v>43685</v>
      </c>
      <c r="B3943" s="53">
        <v>8072608</v>
      </c>
      <c r="C3943" s="52">
        <v>3.264171023060054</v>
      </c>
      <c r="D3943" s="53">
        <v>3.88</v>
      </c>
      <c r="E3943" s="53">
        <v>0.41</v>
      </c>
      <c r="F3943" s="53">
        <v>0.54</v>
      </c>
      <c r="G3943" s="54">
        <v>43041</v>
      </c>
    </row>
    <row r="3944" spans="1:7" x14ac:dyDescent="0.2">
      <c r="A3944" s="54">
        <v>43686</v>
      </c>
      <c r="B3944" s="53">
        <v>1969577</v>
      </c>
      <c r="D3944" s="53">
        <v>3.52</v>
      </c>
      <c r="E3944" s="53"/>
      <c r="F3944" s="53">
        <v>0.34</v>
      </c>
      <c r="G3944" s="54"/>
    </row>
    <row r="3945" spans="1:7" x14ac:dyDescent="0.2">
      <c r="A3945" s="54">
        <v>43686</v>
      </c>
      <c r="B3945" s="53">
        <v>2250467</v>
      </c>
      <c r="C3945" s="52">
        <v>3.5091257710483923</v>
      </c>
      <c r="D3945" s="53">
        <v>3.83</v>
      </c>
      <c r="E3945" s="53">
        <v>0.6399999999999999</v>
      </c>
      <c r="F3945" s="53">
        <v>0.72</v>
      </c>
      <c r="G3945" s="54">
        <v>43175</v>
      </c>
    </row>
    <row r="3946" spans="1:7" x14ac:dyDescent="0.2">
      <c r="A3946" s="54">
        <v>43686</v>
      </c>
      <c r="B3946" s="53">
        <v>9393929</v>
      </c>
      <c r="D3946" s="53">
        <v>3.14</v>
      </c>
      <c r="E3946" s="53"/>
      <c r="F3946" s="53">
        <v>0.35</v>
      </c>
      <c r="G3946" s="54"/>
    </row>
    <row r="3947" spans="1:7" x14ac:dyDescent="0.2">
      <c r="A3947" s="54">
        <v>43687</v>
      </c>
      <c r="B3947" s="53">
        <v>2605</v>
      </c>
      <c r="C3947" s="52">
        <v>3.6397322173183047</v>
      </c>
      <c r="D3947" s="53">
        <v>4.05</v>
      </c>
      <c r="E3947" s="53">
        <v>0.74999999999999989</v>
      </c>
      <c r="F3947" s="53">
        <v>0.85</v>
      </c>
      <c r="G3947" s="54">
        <v>42743</v>
      </c>
    </row>
    <row r="3948" spans="1:7" x14ac:dyDescent="0.2">
      <c r="A3948" s="54">
        <v>43687</v>
      </c>
      <c r="B3948" s="53">
        <v>3191</v>
      </c>
      <c r="C3948" s="52">
        <v>2.6910007039564179</v>
      </c>
      <c r="D3948" s="53">
        <v>3.35</v>
      </c>
      <c r="E3948" s="53">
        <v>0.35</v>
      </c>
      <c r="F3948" s="53">
        <v>0.47</v>
      </c>
      <c r="G3948" s="54">
        <v>42695</v>
      </c>
    </row>
    <row r="3949" spans="1:7" x14ac:dyDescent="0.2">
      <c r="A3949" s="54">
        <v>43688</v>
      </c>
      <c r="B3949" s="53">
        <v>133502</v>
      </c>
      <c r="D3949" s="53">
        <v>3.93</v>
      </c>
      <c r="E3949" s="53"/>
      <c r="F3949" s="53">
        <v>0.33</v>
      </c>
      <c r="G3949" s="54"/>
    </row>
    <row r="3950" spans="1:7" x14ac:dyDescent="0.2">
      <c r="A3950" s="54">
        <v>43688</v>
      </c>
      <c r="B3950" s="53">
        <v>9013</v>
      </c>
      <c r="C3950" s="52">
        <v>3.742735312187607</v>
      </c>
      <c r="D3950" s="53">
        <v>3.84</v>
      </c>
      <c r="E3950" s="53">
        <v>0.82</v>
      </c>
      <c r="F3950" s="53">
        <v>0.91</v>
      </c>
      <c r="G3950" s="54">
        <v>43043</v>
      </c>
    </row>
    <row r="3951" spans="1:7" x14ac:dyDescent="0.2">
      <c r="A3951" s="54">
        <v>43688</v>
      </c>
      <c r="B3951" s="53">
        <v>4447565</v>
      </c>
      <c r="C3951" s="52">
        <v>3.1918535212408883</v>
      </c>
      <c r="D3951" s="53">
        <v>3.78</v>
      </c>
      <c r="E3951" s="53">
        <v>0.38</v>
      </c>
      <c r="F3951" s="53">
        <v>0.41</v>
      </c>
      <c r="G3951" s="54">
        <v>43251</v>
      </c>
    </row>
    <row r="3952" spans="1:7" x14ac:dyDescent="0.2">
      <c r="A3952" s="54">
        <v>43688</v>
      </c>
      <c r="B3952" s="53">
        <v>9221251</v>
      </c>
      <c r="C3952" s="52">
        <v>3.4186134129004708</v>
      </c>
      <c r="D3952" s="53">
        <v>4.05</v>
      </c>
      <c r="E3952" s="53">
        <v>0.39</v>
      </c>
      <c r="F3952" s="53">
        <v>0.49</v>
      </c>
      <c r="G3952" s="54">
        <v>43274</v>
      </c>
    </row>
    <row r="3953" spans="1:7" x14ac:dyDescent="0.2">
      <c r="A3953" s="54">
        <v>43688</v>
      </c>
      <c r="B3953" s="53">
        <v>110233</v>
      </c>
      <c r="C3953" s="52">
        <v>3.139286327065288</v>
      </c>
      <c r="D3953" s="53">
        <v>3.42</v>
      </c>
      <c r="E3953" s="53">
        <v>0.71</v>
      </c>
      <c r="F3953" s="53">
        <v>0.82</v>
      </c>
      <c r="G3953" s="54"/>
    </row>
    <row r="3954" spans="1:7" x14ac:dyDescent="0.2">
      <c r="A3954" s="54">
        <v>43689</v>
      </c>
      <c r="B3954" s="53">
        <v>6604529</v>
      </c>
      <c r="C3954" s="52">
        <v>3.32990542304369</v>
      </c>
      <c r="D3954" s="53">
        <v>3.82</v>
      </c>
      <c r="E3954" s="53">
        <v>0.49</v>
      </c>
      <c r="F3954" s="53">
        <v>0.59</v>
      </c>
      <c r="G3954" s="54">
        <v>42985</v>
      </c>
    </row>
    <row r="3955" spans="1:7" x14ac:dyDescent="0.2">
      <c r="A3955" s="54">
        <v>43689</v>
      </c>
      <c r="B3955" s="53">
        <v>3098578</v>
      </c>
      <c r="C3955" s="52">
        <v>3.3337964439810066</v>
      </c>
      <c r="D3955" s="53">
        <v>3.65</v>
      </c>
      <c r="E3955" s="53">
        <v>0.65999999999999992</v>
      </c>
      <c r="F3955" s="53">
        <v>0.76</v>
      </c>
      <c r="G3955" s="54">
        <v>43151</v>
      </c>
    </row>
    <row r="3956" spans="1:7" x14ac:dyDescent="0.2">
      <c r="A3956" s="54">
        <v>43689</v>
      </c>
      <c r="B3956" s="53">
        <v>1200</v>
      </c>
      <c r="C3956" s="52">
        <v>3.1381424568488625</v>
      </c>
      <c r="D3956" s="53">
        <v>3.45</v>
      </c>
      <c r="E3956" s="53">
        <v>0.62999999999999989</v>
      </c>
      <c r="F3956" s="53">
        <v>0.79</v>
      </c>
      <c r="G3956" s="54"/>
    </row>
    <row r="3957" spans="1:7" x14ac:dyDescent="0.2">
      <c r="A3957" s="54">
        <v>43690</v>
      </c>
      <c r="B3957" s="53">
        <v>8452698</v>
      </c>
      <c r="D3957" s="53">
        <v>3.83</v>
      </c>
      <c r="E3957" s="53"/>
      <c r="F3957" s="53">
        <v>0.35</v>
      </c>
      <c r="G3957" s="54"/>
    </row>
    <row r="3958" spans="1:7" x14ac:dyDescent="0.2">
      <c r="A3958" s="54">
        <v>43690</v>
      </c>
      <c r="B3958" s="53">
        <v>9224561</v>
      </c>
      <c r="C3958" s="52">
        <v>3.8208103210424196</v>
      </c>
      <c r="D3958" s="53">
        <v>3.85</v>
      </c>
      <c r="E3958" s="53">
        <v>0.49</v>
      </c>
      <c r="F3958" s="53">
        <v>0.6</v>
      </c>
      <c r="G3958" s="54">
        <v>43499</v>
      </c>
    </row>
    <row r="3959" spans="1:7" x14ac:dyDescent="0.2">
      <c r="A3959" s="54">
        <v>43690</v>
      </c>
      <c r="B3959" s="53">
        <v>7543394</v>
      </c>
      <c r="D3959" s="53">
        <v>3.86</v>
      </c>
      <c r="E3959" s="53"/>
      <c r="F3959" s="53">
        <v>0.34</v>
      </c>
      <c r="G3959" s="54"/>
    </row>
    <row r="3960" spans="1:7" x14ac:dyDescent="0.2">
      <c r="A3960" s="54">
        <v>43690</v>
      </c>
      <c r="B3960" s="53">
        <v>124756</v>
      </c>
      <c r="C3960" s="52">
        <v>3.1402620888679729</v>
      </c>
      <c r="D3960" s="53">
        <v>3.84</v>
      </c>
      <c r="E3960" s="53">
        <v>0.6399999999999999</v>
      </c>
      <c r="F3960" s="53">
        <v>0.74</v>
      </c>
      <c r="G3960" s="54"/>
    </row>
    <row r="3961" spans="1:7" x14ac:dyDescent="0.2">
      <c r="A3961" s="54">
        <v>43691</v>
      </c>
      <c r="B3961" s="53">
        <v>7475696</v>
      </c>
      <c r="C3961" s="52">
        <v>3.4328950971261589</v>
      </c>
      <c r="D3961" s="53">
        <v>3.88</v>
      </c>
      <c r="E3961" s="53">
        <v>0.52</v>
      </c>
      <c r="F3961" s="53">
        <v>0.63</v>
      </c>
      <c r="G3961" s="54">
        <v>43255</v>
      </c>
    </row>
    <row r="3962" spans="1:7" x14ac:dyDescent="0.2">
      <c r="A3962" s="54">
        <v>43691</v>
      </c>
      <c r="B3962" s="53">
        <v>7592481</v>
      </c>
      <c r="C3962" s="52">
        <v>2.4445689281027327</v>
      </c>
      <c r="D3962" s="53">
        <v>2.9</v>
      </c>
      <c r="E3962" s="53">
        <v>0.28999999999999998</v>
      </c>
      <c r="F3962" s="53">
        <v>0.44</v>
      </c>
      <c r="G3962" s="54"/>
    </row>
    <row r="3963" spans="1:7" x14ac:dyDescent="0.2">
      <c r="A3963" s="54">
        <v>43692</v>
      </c>
      <c r="B3963" s="53">
        <v>3977631</v>
      </c>
      <c r="C3963" s="52">
        <v>2.966580512208767</v>
      </c>
      <c r="D3963" s="53">
        <v>3.65</v>
      </c>
      <c r="E3963" s="53">
        <v>0.35</v>
      </c>
      <c r="F3963" s="53">
        <v>0.48</v>
      </c>
      <c r="G3963" s="54">
        <v>42830</v>
      </c>
    </row>
    <row r="3964" spans="1:7" x14ac:dyDescent="0.2">
      <c r="A3964" s="54">
        <v>43692</v>
      </c>
      <c r="B3964" s="53">
        <v>10114728</v>
      </c>
      <c r="D3964" s="53">
        <v>3.66</v>
      </c>
      <c r="E3964" s="53"/>
      <c r="F3964" s="53">
        <v>0.35</v>
      </c>
      <c r="G3964" s="54"/>
    </row>
    <row r="3965" spans="1:7" x14ac:dyDescent="0.2">
      <c r="A3965" s="54">
        <v>43692</v>
      </c>
      <c r="B3965" s="53">
        <v>2779</v>
      </c>
      <c r="C3965" s="52">
        <v>3.1908682402943782</v>
      </c>
      <c r="D3965" s="53">
        <v>3.85</v>
      </c>
      <c r="E3965" s="53">
        <v>0.67999999999999994</v>
      </c>
      <c r="F3965" s="53">
        <v>0.73</v>
      </c>
      <c r="G3965" s="54">
        <v>42768</v>
      </c>
    </row>
    <row r="3966" spans="1:7" x14ac:dyDescent="0.2">
      <c r="A3966" s="54">
        <v>43692</v>
      </c>
      <c r="B3966" s="53">
        <v>1162429</v>
      </c>
      <c r="D3966" s="53">
        <v>3.75</v>
      </c>
      <c r="E3966" s="53"/>
      <c r="F3966" s="53">
        <v>0.35</v>
      </c>
      <c r="G3966" s="54"/>
    </row>
    <row r="3967" spans="1:7" x14ac:dyDescent="0.2">
      <c r="A3967" s="54">
        <v>43692</v>
      </c>
      <c r="B3967" s="53">
        <v>887432</v>
      </c>
      <c r="C3967" s="52">
        <v>3.3102213415441835</v>
      </c>
      <c r="D3967" s="53">
        <v>3.6</v>
      </c>
      <c r="E3967" s="53">
        <v>0.79999999999999993</v>
      </c>
      <c r="F3967" s="53">
        <v>0.9</v>
      </c>
      <c r="G3967" s="54">
        <v>42816</v>
      </c>
    </row>
    <row r="3968" spans="1:7" x14ac:dyDescent="0.2">
      <c r="A3968" s="54">
        <v>43693</v>
      </c>
      <c r="B3968" s="53">
        <v>9799079</v>
      </c>
      <c r="D3968" s="53">
        <v>3.8</v>
      </c>
      <c r="E3968" s="53"/>
      <c r="F3968" s="53">
        <v>0.33</v>
      </c>
      <c r="G3968" s="54"/>
    </row>
    <row r="3969" spans="1:7" x14ac:dyDescent="0.2">
      <c r="A3969" s="54">
        <v>43693</v>
      </c>
      <c r="B3969" s="53">
        <v>1225777</v>
      </c>
      <c r="C3969" s="52">
        <v>3.4966055043889503</v>
      </c>
      <c r="D3969" s="53">
        <v>4.05</v>
      </c>
      <c r="E3969" s="53">
        <v>0.35</v>
      </c>
      <c r="F3969" s="53">
        <v>0.49</v>
      </c>
      <c r="G3969" s="54">
        <v>43431</v>
      </c>
    </row>
    <row r="3970" spans="1:7" x14ac:dyDescent="0.2">
      <c r="A3970" s="54">
        <v>43695</v>
      </c>
      <c r="B3970" s="53">
        <v>13239</v>
      </c>
      <c r="C3970" s="52">
        <v>3.3582952998607594</v>
      </c>
      <c r="D3970" s="53">
        <v>3.84</v>
      </c>
      <c r="E3970" s="53">
        <v>0.74999999999999989</v>
      </c>
      <c r="F3970" s="53">
        <v>0.85</v>
      </c>
      <c r="G3970" s="54">
        <v>42836</v>
      </c>
    </row>
    <row r="3971" spans="1:7" x14ac:dyDescent="0.2">
      <c r="A3971" s="54">
        <v>43695</v>
      </c>
      <c r="B3971" s="53">
        <v>7686794</v>
      </c>
      <c r="D3971" s="53">
        <v>3.95</v>
      </c>
      <c r="E3971" s="53"/>
      <c r="F3971" s="53">
        <v>0.35</v>
      </c>
      <c r="G3971" s="54"/>
    </row>
    <row r="3972" spans="1:7" x14ac:dyDescent="0.2">
      <c r="A3972" s="54">
        <v>43696</v>
      </c>
      <c r="B3972" s="53">
        <v>7188052</v>
      </c>
      <c r="C3972" s="52">
        <v>3.0331445371697527</v>
      </c>
      <c r="D3972" s="53">
        <v>3.7</v>
      </c>
      <c r="E3972" s="53">
        <v>0.48</v>
      </c>
      <c r="F3972" s="53">
        <v>0.62</v>
      </c>
      <c r="G3972" s="54">
        <v>42718</v>
      </c>
    </row>
    <row r="3973" spans="1:7" x14ac:dyDescent="0.2">
      <c r="A3973" s="54">
        <v>43696</v>
      </c>
      <c r="B3973" s="53">
        <v>1800</v>
      </c>
      <c r="C3973" s="52">
        <v>3.8869419149705822</v>
      </c>
      <c r="D3973" s="53">
        <v>3.98</v>
      </c>
      <c r="E3973" s="53">
        <v>0.82</v>
      </c>
      <c r="F3973" s="53">
        <v>0.91</v>
      </c>
      <c r="G3973" s="54">
        <v>43001</v>
      </c>
    </row>
    <row r="3974" spans="1:7" x14ac:dyDescent="0.2">
      <c r="A3974" s="54">
        <v>43696</v>
      </c>
      <c r="B3974" s="53">
        <v>7690369</v>
      </c>
      <c r="C3974" s="52">
        <v>3.073532163481465</v>
      </c>
      <c r="D3974" s="53">
        <v>3.5</v>
      </c>
      <c r="E3974" s="53">
        <v>0.39999999999999997</v>
      </c>
      <c r="F3974" s="53">
        <v>0.5</v>
      </c>
      <c r="G3974" s="54">
        <v>42849</v>
      </c>
    </row>
    <row r="3975" spans="1:7" x14ac:dyDescent="0.2">
      <c r="A3975" s="54">
        <v>43696</v>
      </c>
      <c r="B3975" s="53">
        <v>313905</v>
      </c>
      <c r="C3975" s="52">
        <v>2.7356732940317148</v>
      </c>
      <c r="D3975" s="53">
        <v>3.38</v>
      </c>
      <c r="E3975" s="53">
        <v>0.51999999999999991</v>
      </c>
      <c r="F3975" s="53">
        <v>0.64</v>
      </c>
      <c r="G3975" s="54"/>
    </row>
    <row r="3976" spans="1:7" x14ac:dyDescent="0.2">
      <c r="A3976" s="54">
        <v>43697</v>
      </c>
      <c r="B3976" s="53">
        <v>846</v>
      </c>
      <c r="C3976" s="52">
        <v>3.1750855460249627</v>
      </c>
      <c r="D3976" s="53">
        <v>3.9</v>
      </c>
      <c r="E3976" s="53">
        <v>0.69</v>
      </c>
      <c r="F3976" s="53">
        <v>0.77</v>
      </c>
      <c r="G3976" s="54">
        <v>42764</v>
      </c>
    </row>
    <row r="3977" spans="1:7" x14ac:dyDescent="0.2">
      <c r="A3977" s="54">
        <v>43697</v>
      </c>
      <c r="B3977" s="53">
        <v>10135404</v>
      </c>
      <c r="D3977" s="53">
        <v>3.83</v>
      </c>
      <c r="E3977" s="53"/>
      <c r="F3977" s="53">
        <v>0.34</v>
      </c>
      <c r="G3977" s="54"/>
    </row>
    <row r="3978" spans="1:7" x14ac:dyDescent="0.2">
      <c r="A3978" s="54">
        <v>43697</v>
      </c>
      <c r="B3978" s="53">
        <v>2752166</v>
      </c>
      <c r="C3978" s="52">
        <v>3.1971597288925167</v>
      </c>
      <c r="D3978" s="53">
        <v>3.31</v>
      </c>
      <c r="E3978" s="53">
        <v>0.38999999999999996</v>
      </c>
      <c r="F3978" s="53">
        <v>0.5</v>
      </c>
      <c r="G3978" s="54">
        <v>43097</v>
      </c>
    </row>
    <row r="3979" spans="1:7" x14ac:dyDescent="0.2">
      <c r="A3979" s="54">
        <v>43697</v>
      </c>
      <c r="B3979" s="53">
        <v>4354997</v>
      </c>
      <c r="C3979" s="52">
        <v>3.44640867830043</v>
      </c>
      <c r="D3979" s="53">
        <v>3.9</v>
      </c>
      <c r="E3979" s="53">
        <v>0.59</v>
      </c>
      <c r="F3979" s="53">
        <v>0.7</v>
      </c>
      <c r="G3979" s="54">
        <v>43189</v>
      </c>
    </row>
    <row r="3980" spans="1:7" x14ac:dyDescent="0.2">
      <c r="A3980" s="54">
        <v>43697</v>
      </c>
      <c r="B3980" s="53">
        <v>7439555</v>
      </c>
      <c r="C3980" s="52">
        <v>3.5979943572205788</v>
      </c>
      <c r="D3980" s="53">
        <v>3.94</v>
      </c>
      <c r="E3980" s="53">
        <v>0.6</v>
      </c>
      <c r="F3980" s="53">
        <v>0.72</v>
      </c>
      <c r="G3980" s="54">
        <v>43233</v>
      </c>
    </row>
    <row r="3981" spans="1:7" x14ac:dyDescent="0.2">
      <c r="A3981" s="54">
        <v>43698</v>
      </c>
      <c r="B3981" s="53">
        <v>14514</v>
      </c>
      <c r="C3981" s="52">
        <v>3.2036370371048806</v>
      </c>
      <c r="D3981" s="53">
        <v>4.3099999999999996</v>
      </c>
      <c r="E3981" s="53">
        <v>0.51</v>
      </c>
      <c r="F3981" s="53">
        <v>0.63</v>
      </c>
      <c r="G3981" s="54">
        <v>42786</v>
      </c>
    </row>
    <row r="3982" spans="1:7" x14ac:dyDescent="0.2">
      <c r="A3982" s="54">
        <v>43698</v>
      </c>
      <c r="B3982" s="53">
        <v>10070250</v>
      </c>
      <c r="D3982" s="53">
        <v>4.09</v>
      </c>
      <c r="E3982" s="53"/>
      <c r="F3982" s="53">
        <v>0.35</v>
      </c>
      <c r="G3982" s="54"/>
    </row>
    <row r="3983" spans="1:7" x14ac:dyDescent="0.2">
      <c r="A3983" s="54">
        <v>43698</v>
      </c>
      <c r="B3983" s="53">
        <v>6906498</v>
      </c>
      <c r="C3983" s="52">
        <v>2.7605480934943376</v>
      </c>
      <c r="D3983" s="53">
        <v>2.96</v>
      </c>
      <c r="E3983" s="53">
        <v>0.31</v>
      </c>
      <c r="F3983" s="53">
        <v>0.48</v>
      </c>
      <c r="G3983" s="54">
        <v>42740</v>
      </c>
    </row>
    <row r="3984" spans="1:7" x14ac:dyDescent="0.2">
      <c r="A3984" s="54">
        <v>43698</v>
      </c>
      <c r="B3984" s="53">
        <v>10364453</v>
      </c>
      <c r="D3984" s="53">
        <v>3.29</v>
      </c>
      <c r="E3984" s="53"/>
      <c r="F3984" s="53">
        <v>0.35</v>
      </c>
      <c r="G3984" s="54"/>
    </row>
    <row r="3985" spans="1:7" x14ac:dyDescent="0.2">
      <c r="A3985" s="54">
        <v>43698</v>
      </c>
      <c r="B3985" s="53">
        <v>114256</v>
      </c>
      <c r="C3985" s="52">
        <v>2.6122037048032323</v>
      </c>
      <c r="D3985" s="53">
        <v>2.62</v>
      </c>
      <c r="E3985" s="53">
        <v>0.26999999999999996</v>
      </c>
      <c r="F3985" s="53">
        <v>0.41</v>
      </c>
      <c r="G3985" s="54">
        <v>42792</v>
      </c>
    </row>
    <row r="3986" spans="1:7" x14ac:dyDescent="0.2">
      <c r="A3986" s="54">
        <v>43698</v>
      </c>
      <c r="B3986" s="53">
        <v>10308061</v>
      </c>
      <c r="D3986" s="53">
        <v>4.1500000000000004</v>
      </c>
      <c r="E3986" s="53"/>
      <c r="F3986" s="53">
        <v>0.35</v>
      </c>
      <c r="G3986" s="54"/>
    </row>
    <row r="3987" spans="1:7" x14ac:dyDescent="0.2">
      <c r="A3987" s="54">
        <v>43698</v>
      </c>
      <c r="B3987" s="53">
        <v>40634</v>
      </c>
      <c r="C3987" s="52">
        <v>3.8530364923222526</v>
      </c>
      <c r="D3987" s="53">
        <v>3.88</v>
      </c>
      <c r="E3987" s="53">
        <v>0.76999999999999991</v>
      </c>
      <c r="F3987" s="53">
        <v>0.84</v>
      </c>
      <c r="G3987" s="54">
        <v>43026</v>
      </c>
    </row>
    <row r="3988" spans="1:7" x14ac:dyDescent="0.2">
      <c r="A3988" s="54">
        <v>43698</v>
      </c>
      <c r="B3988" s="53">
        <v>6600669</v>
      </c>
      <c r="C3988" s="52">
        <v>3.5720549209917918</v>
      </c>
      <c r="D3988" s="53">
        <v>4</v>
      </c>
      <c r="E3988" s="53">
        <v>0.7599999999999999</v>
      </c>
      <c r="F3988" s="53">
        <v>0.88</v>
      </c>
      <c r="G3988" s="54">
        <v>43161</v>
      </c>
    </row>
    <row r="3989" spans="1:7" x14ac:dyDescent="0.2">
      <c r="A3989" s="54">
        <v>43698</v>
      </c>
      <c r="B3989" s="53">
        <v>4701600</v>
      </c>
      <c r="D3989" s="53">
        <v>3.18</v>
      </c>
      <c r="E3989" s="53"/>
      <c r="F3989" s="53">
        <v>0.35</v>
      </c>
      <c r="G3989" s="54"/>
    </row>
    <row r="3990" spans="1:7" x14ac:dyDescent="0.2">
      <c r="A3990" s="54">
        <v>43698</v>
      </c>
      <c r="B3990" s="53">
        <v>2571</v>
      </c>
      <c r="C3990" s="52">
        <v>3.1728240687923992</v>
      </c>
      <c r="D3990" s="53">
        <v>3.54</v>
      </c>
      <c r="E3990" s="53">
        <v>0.69999999999999984</v>
      </c>
      <c r="F3990" s="53">
        <v>0.78</v>
      </c>
      <c r="G3990" s="54">
        <v>42701</v>
      </c>
    </row>
    <row r="3991" spans="1:7" x14ac:dyDescent="0.2">
      <c r="A3991" s="54">
        <v>43699</v>
      </c>
      <c r="B3991" s="53">
        <v>3092765</v>
      </c>
      <c r="D3991" s="53">
        <v>4.3499999999999996</v>
      </c>
      <c r="E3991" s="53"/>
      <c r="F3991" s="53">
        <v>0.35</v>
      </c>
      <c r="G3991" s="54"/>
    </row>
    <row r="3992" spans="1:7" x14ac:dyDescent="0.2">
      <c r="A3992" s="54">
        <v>43699</v>
      </c>
      <c r="B3992" s="53">
        <v>2937</v>
      </c>
      <c r="C3992" s="52">
        <v>3.6913032133694657</v>
      </c>
      <c r="D3992" s="53">
        <v>3.79</v>
      </c>
      <c r="E3992" s="53">
        <v>0.69</v>
      </c>
      <c r="F3992" s="53">
        <v>0.82</v>
      </c>
      <c r="G3992" s="54">
        <v>43216</v>
      </c>
    </row>
    <row r="3993" spans="1:7" x14ac:dyDescent="0.2">
      <c r="A3993" s="54">
        <v>43699</v>
      </c>
      <c r="B3993" s="53">
        <v>4262400</v>
      </c>
      <c r="D3993" s="53">
        <v>3.65</v>
      </c>
      <c r="E3993" s="53"/>
      <c r="F3993" s="53">
        <v>0.33</v>
      </c>
      <c r="G3993" s="54"/>
    </row>
    <row r="3994" spans="1:7" x14ac:dyDescent="0.2">
      <c r="A3994" s="54">
        <v>43699</v>
      </c>
      <c r="B3994" s="53">
        <v>8912509</v>
      </c>
      <c r="C3994" s="52">
        <v>3.4679754542842307</v>
      </c>
      <c r="D3994" s="53">
        <v>4.0999999999999996</v>
      </c>
      <c r="E3994" s="53">
        <v>0.56999999999999995</v>
      </c>
      <c r="F3994" s="53">
        <v>0.64</v>
      </c>
      <c r="G3994" s="54">
        <v>43270</v>
      </c>
    </row>
    <row r="3995" spans="1:7" x14ac:dyDescent="0.2">
      <c r="A3995" s="54">
        <v>43699</v>
      </c>
      <c r="B3995" s="53">
        <v>4765484</v>
      </c>
      <c r="C3995" s="52">
        <v>3.5039635891227929</v>
      </c>
      <c r="D3995" s="53">
        <v>3.7</v>
      </c>
      <c r="E3995" s="53">
        <v>0.66999999999999993</v>
      </c>
      <c r="F3995" s="53">
        <v>0.8</v>
      </c>
      <c r="G3995" s="54">
        <v>43183</v>
      </c>
    </row>
    <row r="3996" spans="1:7" x14ac:dyDescent="0.2">
      <c r="A3996" s="54">
        <v>43699</v>
      </c>
      <c r="B3996" s="53">
        <v>9238865</v>
      </c>
      <c r="D3996" s="53">
        <v>3.39</v>
      </c>
      <c r="E3996" s="53"/>
      <c r="F3996" s="53">
        <v>0.35</v>
      </c>
      <c r="G3996" s="54"/>
    </row>
    <row r="3997" spans="1:7" x14ac:dyDescent="0.2">
      <c r="A3997" s="54">
        <v>43700</v>
      </c>
      <c r="B3997" s="53">
        <v>603338</v>
      </c>
      <c r="C3997" s="52">
        <v>3.1053212387624165</v>
      </c>
      <c r="D3997" s="53">
        <v>3.67</v>
      </c>
      <c r="E3997" s="53">
        <v>0.51</v>
      </c>
      <c r="F3997" s="53">
        <v>0.6</v>
      </c>
      <c r="G3997" s="54"/>
    </row>
    <row r="3998" spans="1:7" x14ac:dyDescent="0.2">
      <c r="A3998" s="54">
        <v>43700</v>
      </c>
      <c r="B3998" s="53">
        <v>10006940</v>
      </c>
      <c r="D3998" s="53">
        <v>3.7</v>
      </c>
      <c r="E3998" s="53"/>
      <c r="F3998" s="53">
        <v>0.35</v>
      </c>
      <c r="G3998" s="54"/>
    </row>
    <row r="3999" spans="1:7" x14ac:dyDescent="0.2">
      <c r="A3999" s="54">
        <v>43700</v>
      </c>
      <c r="B3999" s="53">
        <v>5768364</v>
      </c>
      <c r="C3999" s="52">
        <v>2.81536674951538</v>
      </c>
      <c r="D3999" s="53">
        <v>3.55</v>
      </c>
      <c r="E3999" s="53">
        <v>0.33999999999999997</v>
      </c>
      <c r="F3999" s="53">
        <v>0.47</v>
      </c>
      <c r="G3999" s="54">
        <v>42723</v>
      </c>
    </row>
    <row r="4000" spans="1:7" x14ac:dyDescent="0.2">
      <c r="A4000" s="54">
        <v>43700</v>
      </c>
      <c r="B4000" s="53">
        <v>2486625</v>
      </c>
      <c r="C4000" s="52">
        <v>3.9379729154069656</v>
      </c>
      <c r="D4000" s="53">
        <v>4.2</v>
      </c>
      <c r="E4000" s="53">
        <v>0.56000000000000005</v>
      </c>
      <c r="F4000" s="53">
        <v>0.71</v>
      </c>
      <c r="G4000" s="54">
        <v>43402</v>
      </c>
    </row>
    <row r="4001" spans="1:7" x14ac:dyDescent="0.2">
      <c r="A4001" s="54">
        <v>43700</v>
      </c>
      <c r="B4001" s="53">
        <v>919</v>
      </c>
      <c r="C4001" s="52">
        <v>3.963323040833195</v>
      </c>
      <c r="D4001" s="53">
        <v>4.3099999999999996</v>
      </c>
      <c r="E4001" s="53">
        <v>0.82</v>
      </c>
      <c r="F4001" s="53">
        <v>0.93</v>
      </c>
      <c r="G4001" s="54">
        <v>43150</v>
      </c>
    </row>
    <row r="4002" spans="1:7" x14ac:dyDescent="0.2">
      <c r="A4002" s="54">
        <v>43700</v>
      </c>
      <c r="B4002" s="53">
        <v>4020308</v>
      </c>
      <c r="C4002" s="52">
        <v>3.5838994186842812</v>
      </c>
      <c r="D4002" s="53">
        <v>4.0199999999999996</v>
      </c>
      <c r="E4002" s="53">
        <v>0.55999999999999994</v>
      </c>
      <c r="F4002" s="53">
        <v>0.63</v>
      </c>
      <c r="G4002" s="54">
        <v>43437</v>
      </c>
    </row>
    <row r="4003" spans="1:7" x14ac:dyDescent="0.2">
      <c r="A4003" s="54">
        <v>43705</v>
      </c>
      <c r="B4003" s="53">
        <v>1089</v>
      </c>
      <c r="C4003" s="52">
        <v>4.0196841007202071</v>
      </c>
      <c r="D4003" s="53">
        <v>4.1500000000000004</v>
      </c>
      <c r="E4003" s="53">
        <v>0.86</v>
      </c>
      <c r="F4003" s="53">
        <v>0.97</v>
      </c>
      <c r="G4003" s="54">
        <v>43274</v>
      </c>
    </row>
    <row r="4004" spans="1:7" x14ac:dyDescent="0.2">
      <c r="A4004" s="54">
        <v>43705</v>
      </c>
      <c r="B4004" s="53">
        <v>1245</v>
      </c>
      <c r="C4004" s="52">
        <v>3.7439616100720485</v>
      </c>
      <c r="D4004" s="53">
        <v>3.94</v>
      </c>
      <c r="E4004" s="53">
        <v>0.85</v>
      </c>
      <c r="F4004" s="53">
        <v>0.98</v>
      </c>
      <c r="G4004" s="54">
        <v>43353</v>
      </c>
    </row>
    <row r="4005" spans="1:7" x14ac:dyDescent="0.2">
      <c r="A4005" s="54">
        <v>43705</v>
      </c>
      <c r="B4005" s="53">
        <v>1277</v>
      </c>
      <c r="C4005" s="52">
        <v>3.9076589033060372</v>
      </c>
      <c r="D4005" s="53">
        <v>3.93</v>
      </c>
      <c r="E4005" s="53">
        <v>0.79999999999999993</v>
      </c>
      <c r="F4005" s="53">
        <v>0.88</v>
      </c>
      <c r="G4005" s="54">
        <v>43233</v>
      </c>
    </row>
    <row r="4006" spans="1:7" x14ac:dyDescent="0.2">
      <c r="A4006" s="54">
        <v>43705</v>
      </c>
      <c r="B4006" s="53">
        <v>397480</v>
      </c>
      <c r="C4006" s="52">
        <v>3.2652331655682345</v>
      </c>
      <c r="D4006" s="53">
        <v>3.89</v>
      </c>
      <c r="E4006" s="53">
        <v>0.49</v>
      </c>
      <c r="F4006" s="53">
        <v>0.54</v>
      </c>
      <c r="G4006" s="54">
        <v>42911</v>
      </c>
    </row>
    <row r="4007" spans="1:7" x14ac:dyDescent="0.2">
      <c r="A4007" s="54">
        <v>43705</v>
      </c>
      <c r="B4007" s="53">
        <v>4830640</v>
      </c>
      <c r="C4007" s="52">
        <v>3.8919585139089752</v>
      </c>
      <c r="D4007" s="53">
        <v>3.9</v>
      </c>
      <c r="E4007" s="53">
        <v>0.95</v>
      </c>
      <c r="F4007" s="53">
        <v>1</v>
      </c>
      <c r="G4007" s="54">
        <v>43461</v>
      </c>
    </row>
    <row r="4008" spans="1:7" x14ac:dyDescent="0.2">
      <c r="A4008" s="54">
        <v>43705</v>
      </c>
      <c r="B4008" s="53">
        <v>4509001</v>
      </c>
      <c r="C4008" s="52">
        <v>2.8271864770952693</v>
      </c>
      <c r="D4008" s="53">
        <v>3.82</v>
      </c>
      <c r="E4008" s="53">
        <v>0.48</v>
      </c>
      <c r="F4008" s="53">
        <v>0.54</v>
      </c>
      <c r="G4008" s="54"/>
    </row>
    <row r="4009" spans="1:7" x14ac:dyDescent="0.2">
      <c r="A4009" s="54">
        <v>43705</v>
      </c>
      <c r="B4009" s="53">
        <v>5047090</v>
      </c>
      <c r="C4009" s="52">
        <v>3.2387207734428078</v>
      </c>
      <c r="D4009" s="53">
        <v>3.24</v>
      </c>
      <c r="E4009" s="53">
        <v>0.38999999999999996</v>
      </c>
      <c r="F4009" s="53">
        <v>0.47</v>
      </c>
      <c r="G4009" s="54">
        <v>43096</v>
      </c>
    </row>
    <row r="4010" spans="1:7" x14ac:dyDescent="0.2">
      <c r="A4010" s="54">
        <v>43705</v>
      </c>
      <c r="B4010" s="53">
        <v>7454410</v>
      </c>
      <c r="D4010" s="53">
        <v>3.61</v>
      </c>
      <c r="E4010" s="53"/>
      <c r="F4010" s="53">
        <v>0.35</v>
      </c>
      <c r="G4010" s="54"/>
    </row>
    <row r="4011" spans="1:7" x14ac:dyDescent="0.2">
      <c r="A4011" s="54">
        <v>43705</v>
      </c>
      <c r="B4011" s="53">
        <v>1440970</v>
      </c>
      <c r="C4011" s="52">
        <v>3.6312741763412184</v>
      </c>
      <c r="D4011" s="53">
        <v>4.0999999999999996</v>
      </c>
      <c r="E4011" s="53">
        <v>0.72</v>
      </c>
      <c r="F4011" s="53">
        <v>0.87</v>
      </c>
      <c r="G4011" s="54">
        <v>43381</v>
      </c>
    </row>
    <row r="4012" spans="1:7" x14ac:dyDescent="0.2">
      <c r="A4012" s="54">
        <v>43705</v>
      </c>
      <c r="B4012" s="53">
        <v>8491734</v>
      </c>
      <c r="C4012" s="52">
        <v>3.2683867026647571</v>
      </c>
      <c r="D4012" s="53">
        <v>3.95</v>
      </c>
      <c r="E4012" s="53">
        <v>0.43</v>
      </c>
      <c r="F4012" s="53">
        <v>0.54</v>
      </c>
      <c r="G4012" s="54">
        <v>43068</v>
      </c>
    </row>
    <row r="4013" spans="1:7" x14ac:dyDescent="0.2">
      <c r="A4013" s="54">
        <v>43706</v>
      </c>
      <c r="B4013" s="53">
        <v>81299</v>
      </c>
      <c r="C4013" s="52">
        <v>2.7659297801970877</v>
      </c>
      <c r="D4013" s="53">
        <v>3.36</v>
      </c>
      <c r="E4013" s="53">
        <v>0.5</v>
      </c>
      <c r="F4013" s="53">
        <v>0.62</v>
      </c>
      <c r="G4013" s="54">
        <v>42805</v>
      </c>
    </row>
    <row r="4014" spans="1:7" x14ac:dyDescent="0.2">
      <c r="A4014" s="54">
        <v>43706</v>
      </c>
      <c r="B4014" s="53">
        <v>27923</v>
      </c>
      <c r="C4014" s="52">
        <v>2.7780915844940171</v>
      </c>
      <c r="D4014" s="53">
        <v>3.39</v>
      </c>
      <c r="E4014" s="53">
        <v>0.53999999999999992</v>
      </c>
      <c r="F4014" s="53">
        <v>0.65</v>
      </c>
      <c r="G4014" s="54"/>
    </row>
    <row r="4015" spans="1:7" x14ac:dyDescent="0.2">
      <c r="A4015" s="54">
        <v>43706</v>
      </c>
      <c r="B4015" s="53">
        <v>8282</v>
      </c>
      <c r="C4015" s="52">
        <v>3.5558704093682265</v>
      </c>
      <c r="D4015" s="53">
        <v>3.77</v>
      </c>
      <c r="E4015" s="53">
        <v>0.56999999999999995</v>
      </c>
      <c r="F4015" s="53">
        <v>0.71</v>
      </c>
      <c r="G4015" s="54">
        <v>43183</v>
      </c>
    </row>
    <row r="4016" spans="1:7" x14ac:dyDescent="0.2">
      <c r="A4016" s="54">
        <v>43706</v>
      </c>
      <c r="B4016" s="53">
        <v>18935</v>
      </c>
      <c r="C4016" s="52">
        <v>3.2683424893423112</v>
      </c>
      <c r="D4016" s="53">
        <v>3.68</v>
      </c>
      <c r="E4016" s="53">
        <v>0.69</v>
      </c>
      <c r="F4016" s="53">
        <v>0.82</v>
      </c>
      <c r="G4016" s="54">
        <v>42695</v>
      </c>
    </row>
    <row r="4017" spans="1:7" x14ac:dyDescent="0.2">
      <c r="A4017" s="54">
        <v>43706</v>
      </c>
      <c r="B4017" s="53">
        <v>8420304</v>
      </c>
      <c r="C4017" s="52">
        <v>3.7640603587185106</v>
      </c>
      <c r="D4017" s="53">
        <v>4.3</v>
      </c>
      <c r="E4017" s="53">
        <v>0.57999999999999996</v>
      </c>
      <c r="F4017" s="53">
        <v>0.69</v>
      </c>
      <c r="G4017" s="54">
        <v>43239</v>
      </c>
    </row>
    <row r="4018" spans="1:7" x14ac:dyDescent="0.2">
      <c r="A4018" s="54">
        <v>43706</v>
      </c>
      <c r="B4018" s="53">
        <v>7535917</v>
      </c>
      <c r="C4018" s="52">
        <v>2.923094316519514</v>
      </c>
      <c r="D4018" s="53">
        <v>3.5</v>
      </c>
      <c r="E4018" s="53">
        <v>0.38</v>
      </c>
      <c r="F4018" s="53">
        <v>0.49</v>
      </c>
      <c r="G4018" s="54">
        <v>42744</v>
      </c>
    </row>
    <row r="4019" spans="1:7" x14ac:dyDescent="0.2">
      <c r="A4019" s="54">
        <v>43706</v>
      </c>
      <c r="B4019" s="53">
        <v>22620</v>
      </c>
      <c r="C4019" s="52">
        <v>2.9697775990716315</v>
      </c>
      <c r="D4019" s="53">
        <v>3.15</v>
      </c>
      <c r="E4019" s="53">
        <v>0.49999999999999989</v>
      </c>
      <c r="F4019" s="53">
        <v>0.55000000000000004</v>
      </c>
      <c r="G4019" s="54"/>
    </row>
    <row r="4020" spans="1:7" x14ac:dyDescent="0.2">
      <c r="A4020" s="54">
        <v>43707</v>
      </c>
      <c r="B4020" s="53">
        <v>5990</v>
      </c>
      <c r="C4020" s="52">
        <v>3.2986820546674651</v>
      </c>
      <c r="D4020" s="53">
        <v>3.86</v>
      </c>
      <c r="E4020" s="53">
        <v>0.77999999999999992</v>
      </c>
      <c r="F4020" s="53">
        <v>0.87</v>
      </c>
      <c r="G4020" s="54">
        <v>42899</v>
      </c>
    </row>
    <row r="4021" spans="1:7" x14ac:dyDescent="0.2">
      <c r="A4021" s="54">
        <v>43707</v>
      </c>
      <c r="B4021" s="53">
        <v>5820674</v>
      </c>
      <c r="C4021" s="52">
        <v>3.8488606084344519</v>
      </c>
      <c r="D4021" s="53">
        <v>4.1500000000000004</v>
      </c>
      <c r="E4021" s="53">
        <v>0.7599999999999999</v>
      </c>
      <c r="F4021" s="53">
        <v>0.91</v>
      </c>
      <c r="G4021" s="54">
        <v>42974</v>
      </c>
    </row>
    <row r="4022" spans="1:7" x14ac:dyDescent="0.2">
      <c r="A4022" s="54">
        <v>43707</v>
      </c>
      <c r="B4022" s="53">
        <v>398852</v>
      </c>
      <c r="C4022" s="52">
        <v>4.0268726198386915</v>
      </c>
      <c r="D4022" s="53">
        <v>4.37</v>
      </c>
      <c r="E4022" s="53">
        <v>0.86</v>
      </c>
      <c r="F4022" s="53">
        <v>0.98</v>
      </c>
      <c r="G4022" s="54">
        <v>43187</v>
      </c>
    </row>
    <row r="4023" spans="1:7" x14ac:dyDescent="0.2">
      <c r="A4023" s="54">
        <v>43708</v>
      </c>
      <c r="B4023" s="53">
        <v>10128873</v>
      </c>
      <c r="D4023" s="53">
        <v>4.0999999999999996</v>
      </c>
      <c r="E4023" s="53"/>
      <c r="F4023" s="53">
        <v>0.35</v>
      </c>
      <c r="G4023" s="54"/>
    </row>
    <row r="4024" spans="1:7" x14ac:dyDescent="0.2">
      <c r="A4024" s="54">
        <v>43708</v>
      </c>
      <c r="B4024" s="53">
        <v>300</v>
      </c>
      <c r="C4024" s="52">
        <v>3.7935702554675839</v>
      </c>
      <c r="D4024" s="53">
        <v>4.1500000000000004</v>
      </c>
      <c r="E4024" s="53">
        <v>0.83</v>
      </c>
      <c r="F4024" s="53">
        <v>0.94</v>
      </c>
      <c r="G4024" s="54">
        <v>43273</v>
      </c>
    </row>
    <row r="4025" spans="1:7" x14ac:dyDescent="0.2">
      <c r="A4025" s="54">
        <v>43708</v>
      </c>
      <c r="B4025" s="53">
        <v>31076</v>
      </c>
      <c r="C4025" s="52">
        <v>3.1057714982310207</v>
      </c>
      <c r="D4025" s="53">
        <v>3.65</v>
      </c>
      <c r="E4025" s="53">
        <v>0.67999999999999994</v>
      </c>
      <c r="F4025" s="53">
        <v>0.79</v>
      </c>
      <c r="G4025" s="54"/>
    </row>
    <row r="4026" spans="1:7" x14ac:dyDescent="0.2">
      <c r="A4026" s="54">
        <v>43708</v>
      </c>
      <c r="B4026" s="53">
        <v>10047862</v>
      </c>
      <c r="D4026" s="53">
        <v>2.6</v>
      </c>
      <c r="E4026" s="53"/>
      <c r="F4026" s="53">
        <v>0.25</v>
      </c>
      <c r="G4026" s="54"/>
    </row>
    <row r="4027" spans="1:7" x14ac:dyDescent="0.2">
      <c r="A4027" s="54">
        <v>43708</v>
      </c>
      <c r="B4027" s="53">
        <v>3602159</v>
      </c>
      <c r="C4027" s="52">
        <v>3.7225951520805536</v>
      </c>
      <c r="D4027" s="53">
        <v>4.18</v>
      </c>
      <c r="E4027" s="53">
        <v>0.79999999999999993</v>
      </c>
      <c r="F4027" s="53">
        <v>0.88</v>
      </c>
      <c r="G4027" s="54">
        <v>42891</v>
      </c>
    </row>
    <row r="4028" spans="1:7" x14ac:dyDescent="0.2">
      <c r="A4028" s="54">
        <v>43708</v>
      </c>
      <c r="B4028" s="53">
        <v>8063951</v>
      </c>
      <c r="D4028" s="53">
        <v>3.9</v>
      </c>
      <c r="E4028" s="53"/>
      <c r="F4028" s="53">
        <v>0.33</v>
      </c>
      <c r="G4028" s="54"/>
    </row>
    <row r="4029" spans="1:7" x14ac:dyDescent="0.2">
      <c r="A4029" s="54">
        <v>43708</v>
      </c>
      <c r="B4029" s="53">
        <v>848</v>
      </c>
      <c r="C4029" s="52">
        <v>3.5740391668268212</v>
      </c>
      <c r="D4029" s="53">
        <v>3.85</v>
      </c>
      <c r="E4029" s="53">
        <v>0.67999999999999994</v>
      </c>
      <c r="F4029" s="53">
        <v>0.78</v>
      </c>
      <c r="G4029" s="54">
        <v>43227</v>
      </c>
    </row>
    <row r="4030" spans="1:7" x14ac:dyDescent="0.2">
      <c r="A4030" s="54">
        <v>43709</v>
      </c>
      <c r="B4030" s="53">
        <v>808</v>
      </c>
      <c r="C4030" s="52">
        <v>3.2598695554123354</v>
      </c>
      <c r="D4030" s="53">
        <v>3.79</v>
      </c>
      <c r="E4030" s="53">
        <v>0.49</v>
      </c>
      <c r="F4030" s="53">
        <v>0.65</v>
      </c>
      <c r="G4030" s="54">
        <v>43018</v>
      </c>
    </row>
    <row r="4031" spans="1:7" x14ac:dyDescent="0.2">
      <c r="A4031" s="54">
        <v>43709</v>
      </c>
      <c r="B4031" s="53">
        <v>101507</v>
      </c>
      <c r="D4031" s="53">
        <v>3.8</v>
      </c>
      <c r="E4031" s="53"/>
      <c r="F4031" s="53">
        <v>0.35</v>
      </c>
      <c r="G4031" s="54"/>
    </row>
    <row r="4032" spans="1:7" x14ac:dyDescent="0.2">
      <c r="A4032" s="54">
        <v>43709</v>
      </c>
      <c r="B4032" s="53">
        <v>6184495</v>
      </c>
      <c r="C4032" s="52">
        <v>3.5024292404633077</v>
      </c>
      <c r="D4032" s="53">
        <v>3.88</v>
      </c>
      <c r="E4032" s="53">
        <v>0.51999999999999991</v>
      </c>
      <c r="F4032" s="53">
        <v>0.64</v>
      </c>
      <c r="G4032" s="54">
        <v>43222</v>
      </c>
    </row>
    <row r="4033" spans="1:7" x14ac:dyDescent="0.2">
      <c r="A4033" s="54">
        <v>43710</v>
      </c>
      <c r="B4033" s="53">
        <v>10296387</v>
      </c>
      <c r="D4033" s="53">
        <v>2.9</v>
      </c>
      <c r="E4033" s="53"/>
      <c r="F4033" s="53">
        <v>0.25</v>
      </c>
      <c r="G4033" s="54"/>
    </row>
    <row r="4034" spans="1:7" x14ac:dyDescent="0.2">
      <c r="A4034" s="54">
        <v>43710</v>
      </c>
      <c r="B4034" s="53">
        <v>3805982</v>
      </c>
      <c r="C4034" s="52">
        <v>3.7994030099490228</v>
      </c>
      <c r="D4034" s="53">
        <v>4.0999999999999996</v>
      </c>
      <c r="E4034" s="53">
        <v>0.79999999999999993</v>
      </c>
      <c r="F4034" s="53">
        <v>0.88</v>
      </c>
      <c r="G4034" s="54">
        <v>43261</v>
      </c>
    </row>
    <row r="4035" spans="1:7" x14ac:dyDescent="0.2">
      <c r="A4035" s="54">
        <v>43710</v>
      </c>
      <c r="B4035" s="53">
        <v>2119075</v>
      </c>
      <c r="C4035" s="52">
        <v>3.2944572928603764</v>
      </c>
      <c r="D4035" s="53">
        <v>3.73</v>
      </c>
      <c r="E4035" s="53">
        <v>0.49</v>
      </c>
      <c r="F4035" s="53">
        <v>0.55000000000000004</v>
      </c>
      <c r="G4035" s="54">
        <v>43047</v>
      </c>
    </row>
    <row r="4036" spans="1:7" x14ac:dyDescent="0.2">
      <c r="A4036" s="54">
        <v>43710</v>
      </c>
      <c r="B4036" s="53">
        <v>16131</v>
      </c>
      <c r="C4036" s="52">
        <v>3.4278106429185327</v>
      </c>
      <c r="D4036" s="53">
        <v>3.65</v>
      </c>
      <c r="E4036" s="53">
        <v>0.71</v>
      </c>
      <c r="F4036" s="53">
        <v>0.77</v>
      </c>
      <c r="G4036" s="54">
        <v>43174</v>
      </c>
    </row>
    <row r="4037" spans="1:7" x14ac:dyDescent="0.2">
      <c r="A4037" s="54">
        <v>43711</v>
      </c>
      <c r="B4037" s="53">
        <v>17267</v>
      </c>
      <c r="C4037" s="52">
        <v>2.7727390115604615</v>
      </c>
      <c r="D4037" s="53">
        <v>3.5</v>
      </c>
      <c r="E4037" s="53">
        <v>0.54999999999999993</v>
      </c>
      <c r="F4037" s="53">
        <v>0.7</v>
      </c>
      <c r="G4037" s="54"/>
    </row>
    <row r="4038" spans="1:7" x14ac:dyDescent="0.2">
      <c r="A4038" s="54">
        <v>43711</v>
      </c>
      <c r="B4038" s="53">
        <v>7299302</v>
      </c>
      <c r="D4038" s="53">
        <v>2.2000000000000002</v>
      </c>
      <c r="E4038" s="53"/>
      <c r="F4038" s="53">
        <v>0.25</v>
      </c>
      <c r="G4038" s="54"/>
    </row>
    <row r="4039" spans="1:7" x14ac:dyDescent="0.2">
      <c r="A4039" s="54">
        <v>43712</v>
      </c>
      <c r="B4039" s="53">
        <v>7441509</v>
      </c>
      <c r="C4039" s="52">
        <v>2.9549819358825262</v>
      </c>
      <c r="D4039" s="53">
        <v>3.43</v>
      </c>
      <c r="E4039" s="53">
        <v>0.41</v>
      </c>
      <c r="F4039" s="53">
        <v>0.54</v>
      </c>
      <c r="G4039" s="54">
        <v>42726</v>
      </c>
    </row>
    <row r="4040" spans="1:7" x14ac:dyDescent="0.2">
      <c r="A4040" s="54">
        <v>43712</v>
      </c>
      <c r="B4040" s="53">
        <v>37365</v>
      </c>
      <c r="C4040" s="52">
        <v>3.0122010955604956</v>
      </c>
      <c r="D4040" s="53">
        <v>3.4</v>
      </c>
      <c r="E4040" s="53">
        <v>0.41</v>
      </c>
      <c r="F4040" s="53">
        <v>0.56000000000000005</v>
      </c>
      <c r="G4040" s="54">
        <v>42789</v>
      </c>
    </row>
    <row r="4041" spans="1:7" x14ac:dyDescent="0.2">
      <c r="A4041" s="54">
        <v>43713</v>
      </c>
      <c r="B4041" s="53">
        <v>6365011</v>
      </c>
      <c r="D4041" s="53">
        <v>3.9</v>
      </c>
      <c r="E4041" s="53"/>
      <c r="F4041" s="53">
        <v>0.35</v>
      </c>
      <c r="G4041" s="54"/>
    </row>
    <row r="4042" spans="1:7" x14ac:dyDescent="0.2">
      <c r="A4042" s="54">
        <v>43714</v>
      </c>
      <c r="B4042" s="53">
        <v>240204</v>
      </c>
      <c r="C4042" s="52">
        <v>2.6383612549377271</v>
      </c>
      <c r="D4042" s="53">
        <v>3.6</v>
      </c>
      <c r="E4042" s="53">
        <v>0.36</v>
      </c>
      <c r="F4042" s="53">
        <v>0.51</v>
      </c>
      <c r="G4042" s="54">
        <v>42690</v>
      </c>
    </row>
    <row r="4043" spans="1:7" x14ac:dyDescent="0.2">
      <c r="A4043" s="54">
        <v>43714</v>
      </c>
      <c r="B4043" s="53">
        <v>5951715</v>
      </c>
      <c r="C4043" s="52">
        <v>3.8848483393085225</v>
      </c>
      <c r="D4043" s="53">
        <v>4.1500000000000004</v>
      </c>
      <c r="E4043" s="53">
        <v>0.49</v>
      </c>
      <c r="F4043" s="53">
        <v>0.59</v>
      </c>
      <c r="G4043" s="54">
        <v>43416</v>
      </c>
    </row>
    <row r="4044" spans="1:7" x14ac:dyDescent="0.2">
      <c r="A4044" s="54">
        <v>43715</v>
      </c>
      <c r="B4044" s="53">
        <v>8693042</v>
      </c>
      <c r="D4044" s="53">
        <v>4.34</v>
      </c>
      <c r="E4044" s="53"/>
      <c r="F4044" s="53">
        <v>0.36</v>
      </c>
      <c r="G4044" s="54"/>
    </row>
    <row r="4045" spans="1:7" x14ac:dyDescent="0.2">
      <c r="A4045" s="54">
        <v>43715</v>
      </c>
      <c r="B4045" s="53">
        <v>8125213</v>
      </c>
      <c r="C4045" s="52">
        <v>3.4464273718969309</v>
      </c>
      <c r="D4045" s="53">
        <v>3.94</v>
      </c>
      <c r="E4045" s="53">
        <v>0.55000000000000004</v>
      </c>
      <c r="F4045" s="53">
        <v>0.61</v>
      </c>
      <c r="G4045" s="54">
        <v>43458</v>
      </c>
    </row>
    <row r="4046" spans="1:7" x14ac:dyDescent="0.2">
      <c r="A4046" s="54">
        <v>43717</v>
      </c>
      <c r="B4046" s="53">
        <v>35217</v>
      </c>
      <c r="C4046" s="52">
        <v>3.002996178828333</v>
      </c>
      <c r="D4046" s="53">
        <v>3.2</v>
      </c>
      <c r="E4046" s="53">
        <v>0.36999999999999994</v>
      </c>
      <c r="F4046" s="53">
        <v>0.56000000000000005</v>
      </c>
      <c r="G4046" s="54">
        <v>42842</v>
      </c>
    </row>
    <row r="4047" spans="1:7" x14ac:dyDescent="0.2">
      <c r="A4047" s="54">
        <v>43718</v>
      </c>
      <c r="B4047" s="53">
        <v>6708893</v>
      </c>
      <c r="C4047" s="52">
        <v>3.1864988315502312</v>
      </c>
      <c r="D4047" s="53">
        <v>3.8</v>
      </c>
      <c r="E4047" s="53">
        <v>0.42</v>
      </c>
      <c r="F4047" s="53">
        <v>0.54</v>
      </c>
      <c r="G4047" s="54">
        <v>43120</v>
      </c>
    </row>
    <row r="4048" spans="1:7" x14ac:dyDescent="0.2">
      <c r="A4048" s="54">
        <v>43718</v>
      </c>
      <c r="B4048" s="53">
        <v>9000</v>
      </c>
      <c r="C4048" s="52">
        <v>2.8066554194373756</v>
      </c>
      <c r="D4048" s="53">
        <v>3.55</v>
      </c>
      <c r="E4048" s="53">
        <v>0.31999999999999995</v>
      </c>
      <c r="F4048" s="53">
        <v>0.51</v>
      </c>
      <c r="G4048" s="54"/>
    </row>
    <row r="4049" spans="1:7" x14ac:dyDescent="0.2">
      <c r="A4049" s="54">
        <v>43718</v>
      </c>
      <c r="B4049" s="53">
        <v>7887397</v>
      </c>
      <c r="D4049" s="53">
        <v>3.82</v>
      </c>
      <c r="E4049" s="53"/>
      <c r="F4049" s="53">
        <v>0.34</v>
      </c>
      <c r="G4049" s="54"/>
    </row>
    <row r="4050" spans="1:7" x14ac:dyDescent="0.2">
      <c r="A4050" s="54">
        <v>43718</v>
      </c>
      <c r="B4050" s="53">
        <v>8436</v>
      </c>
      <c r="C4050" s="52">
        <v>3.4617345361604976</v>
      </c>
      <c r="D4050" s="53">
        <v>3.84</v>
      </c>
      <c r="E4050" s="53">
        <v>0.67999999999999994</v>
      </c>
      <c r="F4050" s="53">
        <v>0.77</v>
      </c>
      <c r="G4050" s="54">
        <v>43194</v>
      </c>
    </row>
    <row r="4051" spans="1:7" x14ac:dyDescent="0.2">
      <c r="A4051" s="54">
        <v>43719</v>
      </c>
      <c r="B4051" s="53">
        <v>1697048</v>
      </c>
      <c r="C4051" s="52">
        <v>3.4624757194668216</v>
      </c>
      <c r="D4051" s="53">
        <v>4.5</v>
      </c>
      <c r="E4051" s="53">
        <v>0.83</v>
      </c>
      <c r="F4051" s="53">
        <v>0.96</v>
      </c>
      <c r="G4051" s="54">
        <v>42803</v>
      </c>
    </row>
    <row r="4052" spans="1:7" x14ac:dyDescent="0.2">
      <c r="A4052" s="54">
        <v>43719</v>
      </c>
      <c r="B4052" s="53">
        <v>8313423</v>
      </c>
      <c r="D4052" s="53">
        <v>3.7</v>
      </c>
      <c r="E4052" s="53"/>
      <c r="F4052" s="53">
        <v>0.35</v>
      </c>
      <c r="G4052" s="54"/>
    </row>
    <row r="4053" spans="1:7" x14ac:dyDescent="0.2">
      <c r="A4053" s="54">
        <v>43720</v>
      </c>
      <c r="B4053" s="53">
        <v>3542833</v>
      </c>
      <c r="C4053" s="52">
        <v>3.3883893741870947</v>
      </c>
      <c r="D4053" s="53">
        <v>3.89</v>
      </c>
      <c r="E4053" s="53">
        <v>0.67999999999999994</v>
      </c>
      <c r="F4053" s="53">
        <v>0.82</v>
      </c>
      <c r="G4053" s="54">
        <v>42887</v>
      </c>
    </row>
    <row r="4054" spans="1:7" x14ac:dyDescent="0.2">
      <c r="A4054" s="54">
        <v>43720</v>
      </c>
      <c r="B4054" s="53">
        <v>10669</v>
      </c>
      <c r="C4054" s="52">
        <v>3.7253231064140069</v>
      </c>
      <c r="D4054" s="53">
        <v>4.3</v>
      </c>
      <c r="E4054" s="53">
        <v>0.79999999999999993</v>
      </c>
      <c r="F4054" s="53">
        <v>0.9</v>
      </c>
      <c r="G4054" s="54">
        <v>43177</v>
      </c>
    </row>
    <row r="4055" spans="1:7" x14ac:dyDescent="0.2">
      <c r="A4055" s="54">
        <v>43720</v>
      </c>
      <c r="B4055" s="53">
        <v>28325</v>
      </c>
      <c r="C4055" s="52">
        <v>3.3626191283966067</v>
      </c>
      <c r="D4055" s="53">
        <v>3.6</v>
      </c>
      <c r="E4055" s="53">
        <v>0.66999999999999993</v>
      </c>
      <c r="F4055" s="53">
        <v>0.76</v>
      </c>
      <c r="G4055" s="54">
        <v>43029</v>
      </c>
    </row>
    <row r="4056" spans="1:7" x14ac:dyDescent="0.2">
      <c r="A4056" s="54">
        <v>43721</v>
      </c>
      <c r="B4056" s="53">
        <v>8508</v>
      </c>
      <c r="C4056" s="52">
        <v>3.3077171712724525</v>
      </c>
      <c r="D4056" s="53">
        <v>3.85</v>
      </c>
      <c r="E4056" s="53">
        <v>0.73999999999999988</v>
      </c>
      <c r="F4056" s="53">
        <v>0.87</v>
      </c>
      <c r="G4056" s="54">
        <v>43015</v>
      </c>
    </row>
    <row r="4057" spans="1:7" x14ac:dyDescent="0.2">
      <c r="A4057" s="54">
        <v>43721</v>
      </c>
      <c r="B4057" s="53">
        <v>92038</v>
      </c>
      <c r="C4057" s="52">
        <v>3.1129467370259389</v>
      </c>
      <c r="D4057" s="53">
        <v>3.15</v>
      </c>
      <c r="E4057" s="53">
        <v>0.53999999999999992</v>
      </c>
      <c r="F4057" s="53">
        <v>0.6</v>
      </c>
      <c r="G4057" s="54"/>
    </row>
    <row r="4058" spans="1:7" x14ac:dyDescent="0.2">
      <c r="A4058" s="54">
        <v>43722</v>
      </c>
      <c r="B4058" s="53">
        <v>10343842</v>
      </c>
      <c r="D4058" s="53">
        <v>3.15</v>
      </c>
      <c r="E4058" s="53"/>
      <c r="F4058" s="53">
        <v>0.25</v>
      </c>
      <c r="G4058" s="54"/>
    </row>
    <row r="4059" spans="1:7" x14ac:dyDescent="0.2">
      <c r="A4059" s="54">
        <v>43722</v>
      </c>
      <c r="B4059" s="53">
        <v>34856</v>
      </c>
      <c r="C4059" s="52">
        <v>3.3792316572442753</v>
      </c>
      <c r="D4059" s="53">
        <v>4.1500000000000004</v>
      </c>
      <c r="E4059" s="53">
        <v>0.66999999999999993</v>
      </c>
      <c r="F4059" s="53">
        <v>0.79</v>
      </c>
      <c r="G4059" s="54">
        <v>42877</v>
      </c>
    </row>
    <row r="4060" spans="1:7" x14ac:dyDescent="0.2">
      <c r="A4060" s="54">
        <v>43722</v>
      </c>
      <c r="B4060" s="53">
        <v>4177162</v>
      </c>
      <c r="C4060" s="52">
        <v>3.2218881032758389</v>
      </c>
      <c r="D4060" s="53">
        <v>3.9</v>
      </c>
      <c r="E4060" s="53">
        <v>0.42</v>
      </c>
      <c r="F4060" s="53">
        <v>0.56000000000000005</v>
      </c>
      <c r="G4060" s="54">
        <v>43022</v>
      </c>
    </row>
    <row r="4061" spans="1:7" x14ac:dyDescent="0.2">
      <c r="A4061" s="54">
        <v>43722</v>
      </c>
      <c r="B4061" s="53">
        <v>589463</v>
      </c>
      <c r="D4061" s="53">
        <v>3.86</v>
      </c>
      <c r="E4061" s="53"/>
      <c r="F4061" s="53">
        <v>0.35</v>
      </c>
      <c r="G4061" s="54"/>
    </row>
    <row r="4062" spans="1:7" x14ac:dyDescent="0.2">
      <c r="A4062" s="54">
        <v>43722</v>
      </c>
      <c r="B4062" s="53">
        <v>1092</v>
      </c>
      <c r="C4062" s="52">
        <v>3.1840544424240358</v>
      </c>
      <c r="D4062" s="53">
        <v>3.55</v>
      </c>
      <c r="E4062" s="53">
        <v>0.31</v>
      </c>
      <c r="F4062" s="53">
        <v>0.45</v>
      </c>
      <c r="G4062" s="54">
        <v>43218</v>
      </c>
    </row>
    <row r="4063" spans="1:7" x14ac:dyDescent="0.2">
      <c r="A4063" s="54">
        <v>43722</v>
      </c>
      <c r="B4063" s="53">
        <v>9191817</v>
      </c>
      <c r="C4063" s="52">
        <v>3.4433699177527157</v>
      </c>
      <c r="D4063" s="53">
        <v>4.3</v>
      </c>
      <c r="E4063" s="53">
        <v>0.35</v>
      </c>
      <c r="F4063" s="53">
        <v>0.4</v>
      </c>
      <c r="G4063" s="54">
        <v>43528</v>
      </c>
    </row>
    <row r="4064" spans="1:7" x14ac:dyDescent="0.2">
      <c r="A4064" s="54">
        <v>43724</v>
      </c>
      <c r="B4064" s="53">
        <v>6605910</v>
      </c>
      <c r="D4064" s="53">
        <v>3.9</v>
      </c>
      <c r="E4064" s="53"/>
      <c r="F4064" s="53">
        <v>0.35</v>
      </c>
      <c r="G4064" s="54"/>
    </row>
    <row r="4065" spans="1:7" x14ac:dyDescent="0.2">
      <c r="A4065" s="54">
        <v>43724</v>
      </c>
      <c r="B4065" s="53">
        <v>8256</v>
      </c>
      <c r="C4065" s="52">
        <v>3.4252554637260002</v>
      </c>
      <c r="D4065" s="53">
        <v>3.55</v>
      </c>
      <c r="E4065" s="53">
        <v>0.67999999999999994</v>
      </c>
      <c r="F4065" s="53">
        <v>0.77</v>
      </c>
      <c r="G4065" s="54">
        <v>43058</v>
      </c>
    </row>
    <row r="4066" spans="1:7" x14ac:dyDescent="0.2">
      <c r="A4066" s="54">
        <v>43724</v>
      </c>
      <c r="B4066" s="53">
        <v>8601428</v>
      </c>
      <c r="C4066" s="52">
        <v>3.1110799726192351</v>
      </c>
      <c r="D4066" s="53">
        <v>3.7</v>
      </c>
      <c r="E4066" s="53">
        <v>0.38</v>
      </c>
      <c r="F4066" s="53">
        <v>0.49</v>
      </c>
      <c r="G4066" s="54">
        <v>43243</v>
      </c>
    </row>
    <row r="4067" spans="1:7" x14ac:dyDescent="0.2">
      <c r="A4067" s="54">
        <v>43725</v>
      </c>
      <c r="B4067" s="53">
        <v>231</v>
      </c>
      <c r="C4067" s="52">
        <v>3.4241805292670322</v>
      </c>
      <c r="D4067" s="53">
        <v>4.28</v>
      </c>
      <c r="E4067" s="53">
        <v>0.6399999999999999</v>
      </c>
      <c r="F4067" s="53">
        <v>0.73</v>
      </c>
      <c r="G4067" s="54">
        <v>43099</v>
      </c>
    </row>
    <row r="4068" spans="1:7" x14ac:dyDescent="0.2">
      <c r="A4068" s="54">
        <v>43725</v>
      </c>
      <c r="B4068" s="53">
        <v>9141506</v>
      </c>
      <c r="C4068" s="52">
        <v>3.2767305596191103</v>
      </c>
      <c r="D4068" s="53">
        <v>3.65</v>
      </c>
      <c r="E4068" s="53">
        <v>0.39</v>
      </c>
      <c r="F4068" s="53">
        <v>0.54</v>
      </c>
      <c r="G4068" s="54">
        <v>43262</v>
      </c>
    </row>
    <row r="4069" spans="1:7" x14ac:dyDescent="0.2">
      <c r="A4069" s="54">
        <v>43725</v>
      </c>
      <c r="B4069" s="53">
        <v>10341556</v>
      </c>
      <c r="D4069" s="53">
        <v>4.1500000000000004</v>
      </c>
      <c r="E4069" s="53"/>
      <c r="F4069" s="53">
        <v>0.36</v>
      </c>
      <c r="G4069" s="54"/>
    </row>
    <row r="4070" spans="1:7" x14ac:dyDescent="0.2">
      <c r="A4070" s="54">
        <v>43726</v>
      </c>
      <c r="B4070" s="53">
        <v>25578</v>
      </c>
      <c r="C4070" s="52">
        <v>3.6859419859900537</v>
      </c>
      <c r="D4070" s="53">
        <v>3.69</v>
      </c>
      <c r="E4070" s="53">
        <v>0.74999999999999989</v>
      </c>
      <c r="F4070" s="53">
        <v>0.85</v>
      </c>
      <c r="G4070" s="54">
        <v>42773</v>
      </c>
    </row>
    <row r="4071" spans="1:7" x14ac:dyDescent="0.2">
      <c r="A4071" s="54">
        <v>43726</v>
      </c>
      <c r="B4071" s="53">
        <v>23310</v>
      </c>
      <c r="C4071" s="52">
        <v>3.776038863662829</v>
      </c>
      <c r="D4071" s="53">
        <v>3.9</v>
      </c>
      <c r="E4071" s="53">
        <v>0.79999999999999993</v>
      </c>
      <c r="F4071" s="53">
        <v>0.9</v>
      </c>
      <c r="G4071" s="54">
        <v>43030</v>
      </c>
    </row>
    <row r="4072" spans="1:7" x14ac:dyDescent="0.2">
      <c r="A4072" s="54">
        <v>43726</v>
      </c>
      <c r="B4072" s="53">
        <v>2526802</v>
      </c>
      <c r="C4072" s="52">
        <v>3.8784150789105682</v>
      </c>
      <c r="D4072" s="53">
        <v>4.2</v>
      </c>
      <c r="E4072" s="53">
        <v>0.79999999999999993</v>
      </c>
      <c r="F4072" s="53">
        <v>0.92</v>
      </c>
      <c r="G4072" s="54">
        <v>43064</v>
      </c>
    </row>
    <row r="4073" spans="1:7" x14ac:dyDescent="0.2">
      <c r="A4073" s="54">
        <v>43726</v>
      </c>
      <c r="B4073" s="53">
        <v>10078079</v>
      </c>
      <c r="D4073" s="53">
        <v>2.71</v>
      </c>
      <c r="E4073" s="53"/>
      <c r="F4073" s="53">
        <v>0.25</v>
      </c>
      <c r="G4073" s="54"/>
    </row>
    <row r="4074" spans="1:7" x14ac:dyDescent="0.2">
      <c r="A4074" s="54">
        <v>43727</v>
      </c>
      <c r="B4074" s="53">
        <v>1425</v>
      </c>
      <c r="D4074" s="53">
        <v>3.6</v>
      </c>
      <c r="E4074" s="53"/>
      <c r="F4074" s="53">
        <v>0.33</v>
      </c>
      <c r="G4074" s="54"/>
    </row>
    <row r="4075" spans="1:7" x14ac:dyDescent="0.2">
      <c r="A4075" s="54">
        <v>43727</v>
      </c>
      <c r="B4075" s="53">
        <v>9045200</v>
      </c>
      <c r="C4075" s="52">
        <v>3.9552500906845216</v>
      </c>
      <c r="D4075" s="53">
        <v>4.55</v>
      </c>
      <c r="E4075" s="53">
        <v>0.43</v>
      </c>
      <c r="F4075" s="53">
        <v>0.59</v>
      </c>
      <c r="G4075" s="54">
        <v>43466</v>
      </c>
    </row>
    <row r="4076" spans="1:7" x14ac:dyDescent="0.2">
      <c r="A4076" s="54">
        <v>43727</v>
      </c>
      <c r="B4076" s="53">
        <v>9344561</v>
      </c>
      <c r="C4076" s="52">
        <v>3.653203403568988</v>
      </c>
      <c r="D4076" s="53">
        <v>4.3499999999999996</v>
      </c>
      <c r="E4076" s="53">
        <v>0.44</v>
      </c>
      <c r="F4076" s="53">
        <v>0.56000000000000005</v>
      </c>
      <c r="G4076" s="54">
        <v>43450</v>
      </c>
    </row>
    <row r="4077" spans="1:7" x14ac:dyDescent="0.2">
      <c r="A4077" s="54">
        <v>43727</v>
      </c>
      <c r="B4077" s="53">
        <v>714</v>
      </c>
      <c r="C4077" s="52">
        <v>3.3041586368455369</v>
      </c>
      <c r="D4077" s="53">
        <v>4.05</v>
      </c>
      <c r="E4077" s="53">
        <v>0.64999999999999991</v>
      </c>
      <c r="F4077" s="53">
        <v>0.75</v>
      </c>
      <c r="G4077" s="54">
        <v>42692</v>
      </c>
    </row>
    <row r="4078" spans="1:7" x14ac:dyDescent="0.2">
      <c r="A4078" s="54">
        <v>43727</v>
      </c>
      <c r="B4078" s="53">
        <v>5361245</v>
      </c>
      <c r="C4078" s="52">
        <v>3.2138436975872571</v>
      </c>
      <c r="D4078" s="53">
        <v>3.68</v>
      </c>
      <c r="E4078" s="53">
        <v>0.4</v>
      </c>
      <c r="F4078" s="53">
        <v>0.52</v>
      </c>
      <c r="G4078" s="54">
        <v>43276</v>
      </c>
    </row>
    <row r="4079" spans="1:7" x14ac:dyDescent="0.2">
      <c r="A4079" s="54">
        <v>43727</v>
      </c>
      <c r="B4079" s="53">
        <v>7152543</v>
      </c>
      <c r="C4079" s="52">
        <v>3.3807295788002136</v>
      </c>
      <c r="D4079" s="53">
        <v>3.9</v>
      </c>
      <c r="E4079" s="53">
        <v>0.33999999999999997</v>
      </c>
      <c r="F4079" s="53">
        <v>0.49</v>
      </c>
      <c r="G4079" s="54">
        <v>43345</v>
      </c>
    </row>
    <row r="4080" spans="1:7" x14ac:dyDescent="0.2">
      <c r="A4080" s="54">
        <v>43727</v>
      </c>
      <c r="B4080" s="53">
        <v>2612</v>
      </c>
      <c r="C4080" s="52">
        <v>2.8979799654055363</v>
      </c>
      <c r="D4080" s="53">
        <v>3.45</v>
      </c>
      <c r="E4080" s="53">
        <v>0.62999999999999989</v>
      </c>
      <c r="F4080" s="53">
        <v>0.77</v>
      </c>
      <c r="G4080" s="54"/>
    </row>
    <row r="4081" spans="1:7" x14ac:dyDescent="0.2">
      <c r="A4081" s="54">
        <v>43727</v>
      </c>
      <c r="B4081" s="53">
        <v>747</v>
      </c>
      <c r="C4081" s="52">
        <v>3.0273646697000571</v>
      </c>
      <c r="D4081" s="53">
        <v>3.2</v>
      </c>
      <c r="E4081" s="53">
        <v>0.39999999999999997</v>
      </c>
      <c r="F4081" s="53">
        <v>0.45</v>
      </c>
      <c r="G4081" s="54">
        <v>42839</v>
      </c>
    </row>
    <row r="4082" spans="1:7" x14ac:dyDescent="0.2">
      <c r="A4082" s="54">
        <v>43728</v>
      </c>
      <c r="B4082" s="53">
        <v>8514598</v>
      </c>
      <c r="C4082" s="52">
        <v>3.5189448386957753</v>
      </c>
      <c r="D4082" s="53">
        <v>4.05</v>
      </c>
      <c r="E4082" s="53">
        <v>0.55999999999999994</v>
      </c>
      <c r="F4082" s="53">
        <v>0.71</v>
      </c>
      <c r="G4082" s="54">
        <v>43361</v>
      </c>
    </row>
    <row r="4083" spans="1:7" x14ac:dyDescent="0.2">
      <c r="A4083" s="54">
        <v>43728</v>
      </c>
      <c r="B4083" s="53">
        <v>6674570</v>
      </c>
      <c r="C4083" s="52">
        <v>2.8172307996331423</v>
      </c>
      <c r="D4083" s="53">
        <v>2.92</v>
      </c>
      <c r="E4083" s="53">
        <v>0.36</v>
      </c>
      <c r="F4083" s="53">
        <v>0.46</v>
      </c>
      <c r="G4083" s="54">
        <v>42731</v>
      </c>
    </row>
    <row r="4084" spans="1:7" x14ac:dyDescent="0.2">
      <c r="A4084" s="54">
        <v>43728</v>
      </c>
      <c r="B4084" s="53">
        <v>832</v>
      </c>
      <c r="C4084" s="52">
        <v>3.4047339968079293</v>
      </c>
      <c r="D4084" s="53">
        <v>4.0199999999999996</v>
      </c>
      <c r="E4084" s="53">
        <v>0.7</v>
      </c>
      <c r="F4084" s="53">
        <v>0.8</v>
      </c>
      <c r="G4084" s="54">
        <v>42790</v>
      </c>
    </row>
    <row r="4085" spans="1:7" x14ac:dyDescent="0.2">
      <c r="A4085" s="54">
        <v>43728</v>
      </c>
      <c r="B4085" s="53">
        <v>288925</v>
      </c>
      <c r="C4085" s="52">
        <v>3.6048007724002566</v>
      </c>
      <c r="D4085" s="53">
        <v>4.05</v>
      </c>
      <c r="E4085" s="53">
        <v>0.44</v>
      </c>
      <c r="F4085" s="53">
        <v>0.54</v>
      </c>
      <c r="G4085" s="54">
        <v>43525</v>
      </c>
    </row>
    <row r="4086" spans="1:7" x14ac:dyDescent="0.2">
      <c r="A4086" s="54">
        <v>43730</v>
      </c>
      <c r="B4086" s="53">
        <v>15189</v>
      </c>
      <c r="C4086" s="52">
        <v>3.4272936892576</v>
      </c>
      <c r="D4086" s="53">
        <v>3.84</v>
      </c>
      <c r="E4086" s="53">
        <v>0.74999999999999989</v>
      </c>
      <c r="F4086" s="53">
        <v>0.84</v>
      </c>
      <c r="G4086" s="54">
        <v>43015</v>
      </c>
    </row>
    <row r="4087" spans="1:7" x14ac:dyDescent="0.2">
      <c r="A4087" s="54">
        <v>43731</v>
      </c>
      <c r="B4087" s="53">
        <v>51446</v>
      </c>
      <c r="C4087" s="52">
        <v>3.0955235106483809</v>
      </c>
      <c r="D4087" s="53">
        <v>3.6</v>
      </c>
      <c r="E4087" s="53">
        <v>0.73999999999999988</v>
      </c>
      <c r="F4087" s="53">
        <v>0.87</v>
      </c>
      <c r="G4087" s="54"/>
    </row>
    <row r="4088" spans="1:7" x14ac:dyDescent="0.2">
      <c r="A4088" s="54">
        <v>43731</v>
      </c>
      <c r="B4088" s="53">
        <v>5854612</v>
      </c>
      <c r="C4088" s="52">
        <v>2.7447868376414468</v>
      </c>
      <c r="D4088" s="53">
        <v>3.43</v>
      </c>
      <c r="E4088" s="53">
        <v>0.31</v>
      </c>
      <c r="F4088" s="53">
        <v>0.45</v>
      </c>
      <c r="G4088" s="54">
        <v>42851</v>
      </c>
    </row>
    <row r="4089" spans="1:7" x14ac:dyDescent="0.2">
      <c r="A4089" s="54">
        <v>43731</v>
      </c>
      <c r="B4089" s="53">
        <v>7630705</v>
      </c>
      <c r="C4089" s="52">
        <v>4.123074613845354</v>
      </c>
      <c r="D4089" s="53">
        <v>4.75</v>
      </c>
      <c r="E4089" s="53">
        <v>0.88</v>
      </c>
      <c r="F4089" s="53">
        <v>0.99</v>
      </c>
      <c r="G4089" s="54">
        <v>43314</v>
      </c>
    </row>
    <row r="4090" spans="1:7" x14ac:dyDescent="0.2">
      <c r="A4090" s="54">
        <v>43731</v>
      </c>
      <c r="B4090" s="53">
        <v>9022268</v>
      </c>
      <c r="C4090" s="52">
        <v>3.8297870612478389</v>
      </c>
      <c r="D4090" s="53">
        <v>4.3499999999999996</v>
      </c>
      <c r="E4090" s="53">
        <v>0.49</v>
      </c>
      <c r="F4090" s="53">
        <v>0.62</v>
      </c>
      <c r="G4090" s="54">
        <v>43433</v>
      </c>
    </row>
    <row r="4091" spans="1:7" x14ac:dyDescent="0.2">
      <c r="A4091" s="54">
        <v>43732</v>
      </c>
      <c r="B4091" s="53">
        <v>8293596</v>
      </c>
      <c r="C4091" s="52">
        <v>3.725451186826644</v>
      </c>
      <c r="D4091" s="53">
        <v>4.3</v>
      </c>
      <c r="E4091" s="53">
        <v>0.59</v>
      </c>
      <c r="F4091" s="53">
        <v>0.69</v>
      </c>
      <c r="G4091" s="54">
        <v>43417</v>
      </c>
    </row>
    <row r="4092" spans="1:7" x14ac:dyDescent="0.2">
      <c r="A4092" s="54">
        <v>43732</v>
      </c>
      <c r="B4092" s="53">
        <v>10510738</v>
      </c>
      <c r="D4092" s="53">
        <v>3.62</v>
      </c>
      <c r="E4092" s="53"/>
      <c r="F4092" s="53">
        <v>0.35</v>
      </c>
      <c r="G4092" s="54"/>
    </row>
    <row r="4093" spans="1:7" x14ac:dyDescent="0.2">
      <c r="A4093" s="54">
        <v>43733</v>
      </c>
      <c r="B4093" s="53">
        <v>575858</v>
      </c>
      <c r="C4093" s="52">
        <v>3.3046095006519662</v>
      </c>
      <c r="D4093" s="53">
        <v>3.85</v>
      </c>
      <c r="E4093" s="53">
        <v>0.47</v>
      </c>
      <c r="F4093" s="53">
        <v>0.56000000000000005</v>
      </c>
      <c r="G4093" s="54">
        <v>43065</v>
      </c>
    </row>
    <row r="4094" spans="1:7" x14ac:dyDescent="0.2">
      <c r="A4094" s="54">
        <v>43733</v>
      </c>
      <c r="B4094" s="53">
        <v>757958</v>
      </c>
      <c r="C4094" s="52">
        <v>3.576477940107003</v>
      </c>
      <c r="D4094" s="53">
        <v>3.92</v>
      </c>
      <c r="E4094" s="53">
        <v>0.80999999999999994</v>
      </c>
      <c r="F4094" s="53">
        <v>0.93</v>
      </c>
      <c r="G4094" s="54">
        <v>43271</v>
      </c>
    </row>
    <row r="4095" spans="1:7" x14ac:dyDescent="0.2">
      <c r="A4095" s="54">
        <v>43733</v>
      </c>
      <c r="B4095" s="53">
        <v>2958741</v>
      </c>
      <c r="C4095" s="52">
        <v>3.9091573961833013</v>
      </c>
      <c r="D4095" s="53">
        <v>4.3</v>
      </c>
      <c r="E4095" s="53">
        <v>0.92999999999999994</v>
      </c>
      <c r="F4095" s="53">
        <v>0.95</v>
      </c>
      <c r="G4095" s="54">
        <v>43381</v>
      </c>
    </row>
    <row r="4096" spans="1:7" x14ac:dyDescent="0.2">
      <c r="A4096" s="54">
        <v>43733</v>
      </c>
      <c r="B4096" s="53">
        <v>3444148</v>
      </c>
      <c r="C4096" s="52">
        <v>3.9741165997333918</v>
      </c>
      <c r="D4096" s="53">
        <v>4.22</v>
      </c>
      <c r="E4096" s="53">
        <v>0.51</v>
      </c>
      <c r="F4096" s="53">
        <v>0.62</v>
      </c>
      <c r="G4096" s="54">
        <v>43544</v>
      </c>
    </row>
    <row r="4097" spans="1:7" x14ac:dyDescent="0.2">
      <c r="A4097" s="54">
        <v>43733</v>
      </c>
      <c r="B4097" s="53">
        <v>2208810</v>
      </c>
      <c r="C4097" s="52">
        <v>3.3515742438463194</v>
      </c>
      <c r="D4097" s="53">
        <v>3.79</v>
      </c>
      <c r="E4097" s="53">
        <v>0.74999999999999989</v>
      </c>
      <c r="F4097" s="53">
        <v>0.79</v>
      </c>
      <c r="G4097" s="54">
        <v>43016</v>
      </c>
    </row>
    <row r="4098" spans="1:7" x14ac:dyDescent="0.2">
      <c r="A4098" s="54">
        <v>43733</v>
      </c>
      <c r="B4098" s="53">
        <v>247467</v>
      </c>
      <c r="C4098" s="52">
        <v>2.8536173163612806</v>
      </c>
      <c r="D4098" s="53">
        <v>3.7</v>
      </c>
      <c r="E4098" s="53">
        <v>0.49</v>
      </c>
      <c r="F4098" s="53">
        <v>0.64</v>
      </c>
      <c r="G4098" s="54">
        <v>42688</v>
      </c>
    </row>
    <row r="4099" spans="1:7" x14ac:dyDescent="0.2">
      <c r="A4099" s="54">
        <v>43735</v>
      </c>
      <c r="B4099" s="53">
        <v>5911424</v>
      </c>
      <c r="C4099" s="52">
        <v>3.187528840806122</v>
      </c>
      <c r="D4099" s="53">
        <v>3.61</v>
      </c>
      <c r="E4099" s="53">
        <v>0.43</v>
      </c>
      <c r="F4099" s="53">
        <v>0.56000000000000005</v>
      </c>
      <c r="G4099" s="54">
        <v>43334</v>
      </c>
    </row>
    <row r="4100" spans="1:7" x14ac:dyDescent="0.2">
      <c r="A4100" s="54">
        <v>43735</v>
      </c>
      <c r="B4100" s="53">
        <v>7974728</v>
      </c>
      <c r="C4100" s="52">
        <v>2.8689860790725699</v>
      </c>
      <c r="D4100" s="53">
        <v>3.54</v>
      </c>
      <c r="E4100" s="53">
        <v>0.28999999999999998</v>
      </c>
      <c r="F4100" s="53">
        <v>0.46</v>
      </c>
      <c r="G4100" s="54">
        <v>42922</v>
      </c>
    </row>
    <row r="4101" spans="1:7" x14ac:dyDescent="0.2">
      <c r="A4101" s="54">
        <v>43736</v>
      </c>
      <c r="B4101" s="53">
        <v>180787</v>
      </c>
      <c r="C4101" s="52">
        <v>3.4956913554204085</v>
      </c>
      <c r="D4101" s="53">
        <v>3.82</v>
      </c>
      <c r="E4101" s="53">
        <v>0.7</v>
      </c>
      <c r="F4101" s="53">
        <v>0.83</v>
      </c>
      <c r="G4101" s="54">
        <v>42783</v>
      </c>
    </row>
    <row r="4102" spans="1:7" x14ac:dyDescent="0.2">
      <c r="A4102" s="54">
        <v>43736</v>
      </c>
      <c r="B4102" s="53">
        <v>7149302</v>
      </c>
      <c r="C4102" s="52">
        <v>2.980854221048411</v>
      </c>
      <c r="D4102" s="53">
        <v>3.66</v>
      </c>
      <c r="E4102" s="53">
        <v>0.48</v>
      </c>
      <c r="F4102" s="53">
        <v>0.59</v>
      </c>
      <c r="G4102" s="54">
        <v>42726</v>
      </c>
    </row>
    <row r="4103" spans="1:7" x14ac:dyDescent="0.2">
      <c r="A4103" s="54">
        <v>43736</v>
      </c>
      <c r="B4103" s="53">
        <v>1536052</v>
      </c>
      <c r="C4103" s="52">
        <v>3.0762496496361056</v>
      </c>
      <c r="D4103" s="53">
        <v>4.0999999999999996</v>
      </c>
      <c r="E4103" s="53">
        <v>0.49999999999999989</v>
      </c>
      <c r="F4103" s="53">
        <v>0.64</v>
      </c>
      <c r="G4103" s="54"/>
    </row>
    <row r="4104" spans="1:7" x14ac:dyDescent="0.2">
      <c r="A4104" s="54">
        <v>43737</v>
      </c>
      <c r="B4104" s="53">
        <v>1110</v>
      </c>
      <c r="C4104" s="52">
        <v>3.9395131879240322</v>
      </c>
      <c r="D4104" s="53">
        <v>4.17</v>
      </c>
      <c r="E4104" s="53">
        <v>0.92999999999999994</v>
      </c>
      <c r="F4104" s="53">
        <v>0.95</v>
      </c>
      <c r="G4104" s="54">
        <v>43332</v>
      </c>
    </row>
    <row r="4105" spans="1:7" x14ac:dyDescent="0.2">
      <c r="A4105" s="54">
        <v>43737</v>
      </c>
      <c r="B4105" s="53">
        <v>2228168</v>
      </c>
      <c r="C4105" s="52">
        <v>3.3957949180275122</v>
      </c>
      <c r="D4105" s="53">
        <v>3.7</v>
      </c>
      <c r="E4105" s="53">
        <v>0.79999999999999993</v>
      </c>
      <c r="F4105" s="53">
        <v>0.91</v>
      </c>
      <c r="G4105" s="54">
        <v>43127</v>
      </c>
    </row>
    <row r="4106" spans="1:7" x14ac:dyDescent="0.2">
      <c r="A4106" s="54">
        <v>43737</v>
      </c>
      <c r="B4106" s="53">
        <v>7755905</v>
      </c>
      <c r="C4106" s="52">
        <v>3.0452232614042876</v>
      </c>
      <c r="D4106" s="53">
        <v>4.1100000000000003</v>
      </c>
      <c r="E4106" s="53">
        <v>0.41</v>
      </c>
      <c r="F4106" s="53">
        <v>0.49</v>
      </c>
      <c r="G4106" s="54">
        <v>42851</v>
      </c>
    </row>
    <row r="4107" spans="1:7" x14ac:dyDescent="0.2">
      <c r="A4107" s="54">
        <v>43738</v>
      </c>
      <c r="B4107" s="53">
        <v>93929</v>
      </c>
      <c r="C4107" s="52">
        <v>2.8627290565733521</v>
      </c>
      <c r="D4107" s="53">
        <v>3.44</v>
      </c>
      <c r="E4107" s="53">
        <v>0.47</v>
      </c>
      <c r="F4107" s="53">
        <v>0.54</v>
      </c>
      <c r="G4107" s="54">
        <v>42813</v>
      </c>
    </row>
    <row r="4108" spans="1:7" x14ac:dyDescent="0.2">
      <c r="A4108" s="54">
        <v>43739</v>
      </c>
      <c r="B4108" s="53">
        <v>5298657</v>
      </c>
      <c r="C4108" s="52">
        <v>2.8389517123362777</v>
      </c>
      <c r="D4108" s="53">
        <v>2.95</v>
      </c>
      <c r="E4108" s="53">
        <v>0.49</v>
      </c>
      <c r="F4108" s="53">
        <v>0.54</v>
      </c>
      <c r="G4108" s="54"/>
    </row>
    <row r="4109" spans="1:7" x14ac:dyDescent="0.2">
      <c r="A4109" s="54">
        <v>43739</v>
      </c>
      <c r="B4109" s="53">
        <v>7270941</v>
      </c>
      <c r="D4109" s="53">
        <v>4.5</v>
      </c>
      <c r="E4109" s="53"/>
      <c r="F4109" s="53">
        <v>0.35</v>
      </c>
      <c r="G4109" s="54"/>
    </row>
    <row r="4110" spans="1:7" x14ac:dyDescent="0.2">
      <c r="A4110" s="54">
        <v>43740</v>
      </c>
      <c r="B4110" s="53">
        <v>150362</v>
      </c>
      <c r="C4110" s="52">
        <v>3.2727706091337323</v>
      </c>
      <c r="D4110" s="53">
        <v>3.7</v>
      </c>
      <c r="E4110" s="53">
        <v>0.53999999999999992</v>
      </c>
      <c r="F4110" s="53">
        <v>0.64</v>
      </c>
      <c r="G4110" s="54">
        <v>42967</v>
      </c>
    </row>
    <row r="4111" spans="1:7" x14ac:dyDescent="0.2">
      <c r="A4111" s="54">
        <v>43740</v>
      </c>
      <c r="B4111" s="53">
        <v>17248</v>
      </c>
      <c r="C4111" s="52">
        <v>3.4869033849755779</v>
      </c>
      <c r="D4111" s="53">
        <v>3.77</v>
      </c>
      <c r="E4111" s="53">
        <v>0.78999999999999992</v>
      </c>
      <c r="F4111" s="53">
        <v>0.86</v>
      </c>
      <c r="G4111" s="54">
        <v>42962</v>
      </c>
    </row>
    <row r="4112" spans="1:7" x14ac:dyDescent="0.2">
      <c r="A4112" s="54">
        <v>43741</v>
      </c>
      <c r="B4112" s="53">
        <v>15269</v>
      </c>
      <c r="C4112" s="52">
        <v>2.9572283477146089</v>
      </c>
      <c r="D4112" s="53">
        <v>3.28</v>
      </c>
      <c r="E4112" s="53">
        <v>0.69</v>
      </c>
      <c r="F4112" s="53">
        <v>0.81</v>
      </c>
      <c r="G4112" s="54">
        <v>43098</v>
      </c>
    </row>
    <row r="4113" spans="1:7" x14ac:dyDescent="0.2">
      <c r="A4113" s="54">
        <v>43742</v>
      </c>
      <c r="B4113" s="53">
        <v>2400572</v>
      </c>
      <c r="C4113" s="52">
        <v>3.2609881887720342</v>
      </c>
      <c r="D4113" s="53">
        <v>3.27</v>
      </c>
      <c r="E4113" s="53">
        <v>0.73</v>
      </c>
      <c r="F4113" s="53">
        <v>0.84</v>
      </c>
      <c r="G4113" s="54">
        <v>42976</v>
      </c>
    </row>
    <row r="4114" spans="1:7" x14ac:dyDescent="0.2">
      <c r="A4114" s="54">
        <v>43743</v>
      </c>
      <c r="B4114" s="53">
        <v>18131</v>
      </c>
      <c r="C4114" s="52">
        <v>3.8449661311337762</v>
      </c>
      <c r="D4114" s="53">
        <v>4.29</v>
      </c>
      <c r="E4114" s="53">
        <v>0.78999999999999992</v>
      </c>
      <c r="F4114" s="53">
        <v>0.92</v>
      </c>
      <c r="G4114" s="54">
        <v>42995</v>
      </c>
    </row>
    <row r="4115" spans="1:7" x14ac:dyDescent="0.2">
      <c r="A4115" s="54">
        <v>43744</v>
      </c>
      <c r="B4115" s="53">
        <v>6242</v>
      </c>
      <c r="D4115" s="53">
        <v>2.95</v>
      </c>
      <c r="E4115" s="53"/>
      <c r="F4115" s="53">
        <v>0.35</v>
      </c>
      <c r="G4115" s="54"/>
    </row>
    <row r="4116" spans="1:7" x14ac:dyDescent="0.2">
      <c r="A4116" s="54">
        <v>43744</v>
      </c>
      <c r="B4116" s="53">
        <v>6332546</v>
      </c>
      <c r="C4116" s="52">
        <v>2.5820111351929929</v>
      </c>
      <c r="D4116" s="53">
        <v>2.63</v>
      </c>
      <c r="E4116" s="53">
        <v>0.28999999999999998</v>
      </c>
      <c r="F4116" s="53">
        <v>0.42</v>
      </c>
      <c r="G4116" s="54">
        <v>42755</v>
      </c>
    </row>
    <row r="4117" spans="1:7" x14ac:dyDescent="0.2">
      <c r="A4117" s="54">
        <v>43745</v>
      </c>
      <c r="B4117" s="53">
        <v>4875473</v>
      </c>
      <c r="C4117" s="52">
        <v>4.0517271860248858</v>
      </c>
      <c r="D4117" s="53">
        <v>4.3499999999999996</v>
      </c>
      <c r="E4117" s="53">
        <v>0.77</v>
      </c>
      <c r="F4117" s="53">
        <v>0.89</v>
      </c>
      <c r="G4117" s="54">
        <v>43413</v>
      </c>
    </row>
    <row r="4118" spans="1:7" x14ac:dyDescent="0.2">
      <c r="A4118" s="54">
        <v>43745</v>
      </c>
      <c r="B4118" s="53">
        <v>2611869</v>
      </c>
      <c r="D4118" s="53">
        <v>3.9</v>
      </c>
      <c r="E4118" s="53"/>
      <c r="F4118" s="53">
        <v>0.35</v>
      </c>
      <c r="G4118" s="54"/>
    </row>
    <row r="4119" spans="1:7" x14ac:dyDescent="0.2">
      <c r="A4119" s="54">
        <v>43745</v>
      </c>
      <c r="B4119" s="53">
        <v>1419</v>
      </c>
      <c r="C4119" s="52">
        <v>3.3916204746384566</v>
      </c>
      <c r="D4119" s="53">
        <v>3.89</v>
      </c>
      <c r="E4119" s="53">
        <v>0.65</v>
      </c>
      <c r="F4119" s="53">
        <v>0.72</v>
      </c>
      <c r="G4119" s="54">
        <v>43354</v>
      </c>
    </row>
    <row r="4120" spans="1:7" x14ac:dyDescent="0.2">
      <c r="A4120" s="54">
        <v>43746</v>
      </c>
      <c r="B4120" s="53">
        <v>7582021</v>
      </c>
      <c r="C4120" s="52">
        <v>3.3730722858409279</v>
      </c>
      <c r="D4120" s="53">
        <v>3.73</v>
      </c>
      <c r="E4120" s="53">
        <v>0.42</v>
      </c>
      <c r="F4120" s="53">
        <v>0.54</v>
      </c>
      <c r="G4120" s="54">
        <v>43250</v>
      </c>
    </row>
    <row r="4121" spans="1:7" x14ac:dyDescent="0.2">
      <c r="A4121" s="54">
        <v>43746</v>
      </c>
      <c r="B4121" s="53">
        <v>10382879</v>
      </c>
      <c r="D4121" s="53">
        <v>4.0999999999999996</v>
      </c>
      <c r="E4121" s="53"/>
      <c r="F4121" s="53">
        <v>0.35</v>
      </c>
      <c r="G4121" s="54"/>
    </row>
    <row r="4122" spans="1:7" x14ac:dyDescent="0.2">
      <c r="A4122" s="54">
        <v>43747</v>
      </c>
      <c r="B4122" s="53">
        <v>125590</v>
      </c>
      <c r="C4122" s="52">
        <v>3.4716408063526427</v>
      </c>
      <c r="D4122" s="53">
        <v>4.12</v>
      </c>
      <c r="E4122" s="53">
        <v>0.78999999999999992</v>
      </c>
      <c r="F4122" s="53">
        <v>0.88</v>
      </c>
      <c r="G4122" s="54">
        <v>42888</v>
      </c>
    </row>
    <row r="4123" spans="1:7" x14ac:dyDescent="0.2">
      <c r="A4123" s="54">
        <v>43747</v>
      </c>
      <c r="B4123" s="53">
        <v>9919011</v>
      </c>
      <c r="C4123" s="52">
        <v>3.8225637220700173</v>
      </c>
      <c r="D4123" s="53">
        <v>4.13</v>
      </c>
      <c r="E4123" s="53">
        <v>0.35</v>
      </c>
      <c r="F4123" s="53">
        <v>0.48</v>
      </c>
      <c r="G4123" s="54">
        <v>43597</v>
      </c>
    </row>
    <row r="4124" spans="1:7" x14ac:dyDescent="0.2">
      <c r="A4124" s="54">
        <v>43747</v>
      </c>
      <c r="B4124" s="53">
        <v>5348262</v>
      </c>
      <c r="C4124" s="52">
        <v>3.9575765257944244</v>
      </c>
      <c r="D4124" s="53">
        <v>4.2</v>
      </c>
      <c r="E4124" s="53">
        <v>0.65</v>
      </c>
      <c r="F4124" s="53">
        <v>0.71</v>
      </c>
      <c r="G4124" s="54">
        <v>43457</v>
      </c>
    </row>
    <row r="4125" spans="1:7" x14ac:dyDescent="0.2">
      <c r="A4125" s="54">
        <v>43747</v>
      </c>
      <c r="B4125" s="53">
        <v>9918817</v>
      </c>
      <c r="C4125" s="52">
        <v>3.935714713286858</v>
      </c>
      <c r="D4125" s="53">
        <v>4.4000000000000004</v>
      </c>
      <c r="E4125" s="53">
        <v>0.43</v>
      </c>
      <c r="F4125" s="53">
        <v>0.53</v>
      </c>
      <c r="G4125" s="54">
        <v>43543</v>
      </c>
    </row>
    <row r="4126" spans="1:7" x14ac:dyDescent="0.2">
      <c r="A4126" s="54">
        <v>43747</v>
      </c>
      <c r="B4126" s="53">
        <v>8935222</v>
      </c>
      <c r="C4126" s="52">
        <v>3.5136542709570815</v>
      </c>
      <c r="D4126" s="53">
        <v>4.13</v>
      </c>
      <c r="E4126" s="53">
        <v>0.51</v>
      </c>
      <c r="F4126" s="53">
        <v>0.63</v>
      </c>
      <c r="G4126" s="54">
        <v>43375</v>
      </c>
    </row>
    <row r="4127" spans="1:7" x14ac:dyDescent="0.2">
      <c r="A4127" s="54">
        <v>43748</v>
      </c>
      <c r="B4127" s="53">
        <v>913</v>
      </c>
      <c r="C4127" s="52">
        <v>3.6192603443170639</v>
      </c>
      <c r="D4127" s="53">
        <v>4.0199999999999996</v>
      </c>
      <c r="E4127" s="53">
        <v>0.85</v>
      </c>
      <c r="F4127" s="53">
        <v>0.99</v>
      </c>
      <c r="G4127" s="54">
        <v>43275</v>
      </c>
    </row>
    <row r="4128" spans="1:7" x14ac:dyDescent="0.2">
      <c r="A4128" s="54">
        <v>43749</v>
      </c>
      <c r="B4128" s="53">
        <v>6756333</v>
      </c>
      <c r="D4128" s="53">
        <v>4.16</v>
      </c>
      <c r="E4128" s="53"/>
      <c r="F4128" s="53">
        <v>0.4</v>
      </c>
      <c r="G4128" s="54"/>
    </row>
    <row r="4129" spans="1:7" x14ac:dyDescent="0.2">
      <c r="A4129" s="54">
        <v>43749</v>
      </c>
      <c r="B4129" s="53">
        <v>5810520</v>
      </c>
      <c r="C4129" s="52">
        <v>3.324100090478749</v>
      </c>
      <c r="D4129" s="53">
        <v>3.85</v>
      </c>
      <c r="E4129" s="53">
        <v>0.36</v>
      </c>
      <c r="F4129" s="53">
        <v>0.43</v>
      </c>
      <c r="G4129" s="54">
        <v>43272</v>
      </c>
    </row>
    <row r="4130" spans="1:7" x14ac:dyDescent="0.2">
      <c r="A4130" s="54">
        <v>43749</v>
      </c>
      <c r="B4130" s="53">
        <v>7207243</v>
      </c>
      <c r="C4130" s="52">
        <v>4.3402000484533803</v>
      </c>
      <c r="D4130" s="53">
        <v>4.75</v>
      </c>
      <c r="E4130" s="53">
        <v>0.86</v>
      </c>
      <c r="F4130" s="53">
        <v>0.97</v>
      </c>
      <c r="G4130" s="54">
        <v>43310</v>
      </c>
    </row>
    <row r="4131" spans="1:7" x14ac:dyDescent="0.2">
      <c r="A4131" s="54">
        <v>43749</v>
      </c>
      <c r="B4131" s="53">
        <v>18078</v>
      </c>
      <c r="C4131" s="52">
        <v>4.0533276904394286</v>
      </c>
      <c r="D4131" s="53">
        <v>4.4000000000000004</v>
      </c>
      <c r="E4131" s="53">
        <v>0.94</v>
      </c>
      <c r="F4131" s="53">
        <v>0.98</v>
      </c>
      <c r="G4131" s="54">
        <v>43348</v>
      </c>
    </row>
    <row r="4132" spans="1:7" x14ac:dyDescent="0.2">
      <c r="A4132" s="54">
        <v>43750</v>
      </c>
      <c r="B4132" s="53">
        <v>3544705</v>
      </c>
      <c r="C4132" s="52">
        <v>3.5992435010966286</v>
      </c>
      <c r="D4132" s="53">
        <v>4.04</v>
      </c>
      <c r="E4132" s="53">
        <v>0.53</v>
      </c>
      <c r="F4132" s="53">
        <v>0.64</v>
      </c>
      <c r="G4132" s="54">
        <v>43464</v>
      </c>
    </row>
    <row r="4133" spans="1:7" x14ac:dyDescent="0.2">
      <c r="A4133" s="54">
        <v>43751</v>
      </c>
      <c r="B4133" s="53">
        <v>6499696</v>
      </c>
      <c r="C4133" s="52">
        <v>3.819912931063008</v>
      </c>
      <c r="D4133" s="53">
        <v>4.43</v>
      </c>
      <c r="E4133" s="53">
        <v>0.80999999999999994</v>
      </c>
      <c r="F4133" s="53">
        <v>0.91</v>
      </c>
      <c r="G4133" s="54">
        <v>43226</v>
      </c>
    </row>
    <row r="4134" spans="1:7" x14ac:dyDescent="0.2">
      <c r="A4134" s="54">
        <v>43752</v>
      </c>
      <c r="B4134" s="53">
        <v>4874021</v>
      </c>
      <c r="C4134" s="52">
        <v>2.6397792775566074</v>
      </c>
      <c r="D4134" s="53">
        <v>2.7</v>
      </c>
      <c r="E4134" s="53">
        <v>0.36</v>
      </c>
      <c r="F4134" s="53">
        <v>0.42</v>
      </c>
      <c r="G4134" s="54">
        <v>42692</v>
      </c>
    </row>
    <row r="4135" spans="1:7" x14ac:dyDescent="0.2">
      <c r="A4135" s="54">
        <v>43752</v>
      </c>
      <c r="B4135" s="53">
        <v>1033</v>
      </c>
      <c r="C4135" s="52">
        <v>3.4523047857971436</v>
      </c>
      <c r="D4135" s="53">
        <v>3.95</v>
      </c>
      <c r="E4135" s="53">
        <v>0.67999999999999994</v>
      </c>
      <c r="F4135" s="53">
        <v>0.82</v>
      </c>
      <c r="G4135" s="54">
        <v>43153</v>
      </c>
    </row>
    <row r="4136" spans="1:7" x14ac:dyDescent="0.2">
      <c r="A4136" s="54">
        <v>43752</v>
      </c>
      <c r="B4136" s="53">
        <v>391131</v>
      </c>
      <c r="D4136" s="53">
        <v>3.4</v>
      </c>
      <c r="E4136" s="53"/>
      <c r="F4136" s="53">
        <v>0.36</v>
      </c>
      <c r="G4136" s="54"/>
    </row>
    <row r="4137" spans="1:7" x14ac:dyDescent="0.2">
      <c r="A4137" s="54">
        <v>43753</v>
      </c>
      <c r="B4137" s="53">
        <v>7571794</v>
      </c>
      <c r="C4137" s="52">
        <v>2.9467809218621062</v>
      </c>
      <c r="D4137" s="53">
        <v>2.95</v>
      </c>
      <c r="E4137" s="53">
        <v>0.41999999999999993</v>
      </c>
      <c r="F4137" s="53">
        <v>0.52</v>
      </c>
      <c r="G4137" s="54">
        <v>42722</v>
      </c>
    </row>
    <row r="4138" spans="1:7" x14ac:dyDescent="0.2">
      <c r="A4138" s="54">
        <v>43753</v>
      </c>
      <c r="B4138" s="53">
        <v>4052</v>
      </c>
      <c r="C4138" s="52">
        <v>3.4517524195532929</v>
      </c>
      <c r="D4138" s="53">
        <v>3.96</v>
      </c>
      <c r="E4138" s="53">
        <v>0.79999999999999993</v>
      </c>
      <c r="F4138" s="53">
        <v>0.87</v>
      </c>
      <c r="G4138" s="54">
        <v>42907</v>
      </c>
    </row>
    <row r="4139" spans="1:7" x14ac:dyDescent="0.2">
      <c r="A4139" s="54">
        <v>43753</v>
      </c>
      <c r="B4139" s="53">
        <v>8129853</v>
      </c>
      <c r="D4139" s="53">
        <v>3.82</v>
      </c>
      <c r="E4139" s="53"/>
      <c r="F4139" s="53">
        <v>0.35</v>
      </c>
      <c r="G4139" s="54"/>
    </row>
    <row r="4140" spans="1:7" x14ac:dyDescent="0.2">
      <c r="A4140" s="54">
        <v>43753</v>
      </c>
      <c r="B4140" s="53">
        <v>31572</v>
      </c>
      <c r="C4140" s="52">
        <v>3.6597120970195984</v>
      </c>
      <c r="D4140" s="53">
        <v>3.93</v>
      </c>
      <c r="E4140" s="53">
        <v>0.67999999999999994</v>
      </c>
      <c r="F4140" s="53">
        <v>0.82</v>
      </c>
      <c r="G4140" s="54">
        <v>43185</v>
      </c>
    </row>
    <row r="4141" spans="1:7" x14ac:dyDescent="0.2">
      <c r="A4141" s="54">
        <v>43754</v>
      </c>
      <c r="B4141" s="53">
        <v>8333</v>
      </c>
      <c r="C4141" s="52">
        <v>2.962546299105481</v>
      </c>
      <c r="D4141" s="53">
        <v>3.23</v>
      </c>
      <c r="E4141" s="53">
        <v>0.41</v>
      </c>
      <c r="F4141" s="53">
        <v>0.51</v>
      </c>
      <c r="G4141" s="54">
        <v>42790</v>
      </c>
    </row>
    <row r="4142" spans="1:7" x14ac:dyDescent="0.2">
      <c r="A4142" s="54">
        <v>43754</v>
      </c>
      <c r="B4142" s="53">
        <v>8192751</v>
      </c>
      <c r="C4142" s="52">
        <v>3.6256428906098197</v>
      </c>
      <c r="D4142" s="53">
        <v>3.87</v>
      </c>
      <c r="E4142" s="53">
        <v>0.59</v>
      </c>
      <c r="F4142" s="53">
        <v>0.71</v>
      </c>
      <c r="G4142" s="54">
        <v>43430</v>
      </c>
    </row>
    <row r="4143" spans="1:7" x14ac:dyDescent="0.2">
      <c r="A4143" s="54">
        <v>43754</v>
      </c>
      <c r="B4143" s="53">
        <v>6256982</v>
      </c>
      <c r="D4143" s="53">
        <v>3.53</v>
      </c>
      <c r="E4143" s="53"/>
      <c r="F4143" s="53">
        <v>0.34</v>
      </c>
      <c r="G4143" s="54"/>
    </row>
    <row r="4144" spans="1:7" x14ac:dyDescent="0.2">
      <c r="A4144" s="54">
        <v>43755</v>
      </c>
      <c r="B4144" s="53">
        <v>7602</v>
      </c>
      <c r="C4144" s="52">
        <v>4.169264142629455</v>
      </c>
      <c r="D4144" s="53">
        <v>4.4800000000000004</v>
      </c>
      <c r="E4144" s="53">
        <v>0.78999999999999992</v>
      </c>
      <c r="F4144" s="53">
        <v>0.9</v>
      </c>
      <c r="G4144" s="54">
        <v>42988</v>
      </c>
    </row>
    <row r="4145" spans="1:7" x14ac:dyDescent="0.2">
      <c r="A4145" s="54">
        <v>43755</v>
      </c>
      <c r="B4145" s="53">
        <v>4686871</v>
      </c>
      <c r="D4145" s="53">
        <v>3.42</v>
      </c>
      <c r="E4145" s="53"/>
      <c r="F4145" s="53">
        <v>0.34</v>
      </c>
      <c r="G4145" s="54"/>
    </row>
    <row r="4146" spans="1:7" x14ac:dyDescent="0.2">
      <c r="A4146" s="54">
        <v>43755</v>
      </c>
      <c r="B4146" s="53">
        <v>138739</v>
      </c>
      <c r="C4146" s="52">
        <v>3.3493920922379585</v>
      </c>
      <c r="D4146" s="53">
        <v>3.71</v>
      </c>
      <c r="E4146" s="53">
        <v>0.51</v>
      </c>
      <c r="F4146" s="53">
        <v>0.64</v>
      </c>
      <c r="G4146" s="54">
        <v>43138</v>
      </c>
    </row>
    <row r="4147" spans="1:7" x14ac:dyDescent="0.2">
      <c r="A4147" s="54">
        <v>43755</v>
      </c>
      <c r="B4147" s="53">
        <v>5155784</v>
      </c>
      <c r="C4147" s="52">
        <v>2.9527707164344501</v>
      </c>
      <c r="D4147" s="53">
        <v>3.37</v>
      </c>
      <c r="E4147" s="53">
        <v>0.47</v>
      </c>
      <c r="F4147" s="53">
        <v>0.56000000000000005</v>
      </c>
      <c r="G4147" s="54"/>
    </row>
    <row r="4148" spans="1:7" x14ac:dyDescent="0.2">
      <c r="A4148" s="54">
        <v>43756</v>
      </c>
      <c r="B4148" s="53">
        <v>54465</v>
      </c>
      <c r="C4148" s="52">
        <v>2.7646433786749838</v>
      </c>
      <c r="D4148" s="53">
        <v>3.6</v>
      </c>
      <c r="E4148" s="53">
        <v>0.36999999999999994</v>
      </c>
      <c r="F4148" s="53">
        <v>0.49</v>
      </c>
      <c r="G4148" s="54">
        <v>42687</v>
      </c>
    </row>
    <row r="4149" spans="1:7" x14ac:dyDescent="0.2">
      <c r="A4149" s="54">
        <v>43756</v>
      </c>
      <c r="B4149" s="53">
        <v>4235079</v>
      </c>
      <c r="D4149" s="53">
        <v>3.84</v>
      </c>
      <c r="E4149" s="53"/>
      <c r="F4149" s="53">
        <v>0.35</v>
      </c>
      <c r="G4149" s="54"/>
    </row>
    <row r="4150" spans="1:7" x14ac:dyDescent="0.2">
      <c r="A4150" s="54">
        <v>43756</v>
      </c>
      <c r="B4150" s="53">
        <v>9574303</v>
      </c>
      <c r="D4150" s="53">
        <v>3.9</v>
      </c>
      <c r="E4150" s="53"/>
      <c r="F4150" s="53">
        <v>0.35</v>
      </c>
      <c r="G4150" s="54"/>
    </row>
    <row r="4151" spans="1:7" x14ac:dyDescent="0.2">
      <c r="A4151" s="54">
        <v>43756</v>
      </c>
      <c r="B4151" s="53">
        <v>10596352</v>
      </c>
      <c r="D4151" s="53">
        <v>3.91</v>
      </c>
      <c r="E4151" s="53"/>
      <c r="F4151" s="53">
        <v>0.35</v>
      </c>
      <c r="G4151" s="54"/>
    </row>
    <row r="4152" spans="1:7" x14ac:dyDescent="0.2">
      <c r="A4152" s="54">
        <v>43756</v>
      </c>
      <c r="B4152" s="53">
        <v>4448989</v>
      </c>
      <c r="D4152" s="53">
        <v>3.12</v>
      </c>
      <c r="E4152" s="53"/>
      <c r="F4152" s="53">
        <v>0.25</v>
      </c>
      <c r="G4152" s="54"/>
    </row>
    <row r="4153" spans="1:7" x14ac:dyDescent="0.2">
      <c r="A4153" s="54">
        <v>43756</v>
      </c>
      <c r="B4153" s="53">
        <v>8953258</v>
      </c>
      <c r="C4153" s="52">
        <v>3.5512538300176058</v>
      </c>
      <c r="D4153" s="53">
        <v>4.0199999999999996</v>
      </c>
      <c r="E4153" s="53">
        <v>0.47</v>
      </c>
      <c r="F4153" s="53">
        <v>0.6</v>
      </c>
      <c r="G4153" s="54">
        <v>43438</v>
      </c>
    </row>
    <row r="4154" spans="1:7" x14ac:dyDescent="0.2">
      <c r="A4154" s="54">
        <v>43756</v>
      </c>
      <c r="B4154" s="53">
        <v>7587447</v>
      </c>
      <c r="C4154" s="52">
        <v>3.0007800699021177</v>
      </c>
      <c r="D4154" s="53">
        <v>3.3</v>
      </c>
      <c r="E4154" s="53">
        <v>0.37</v>
      </c>
      <c r="F4154" s="53">
        <v>0.48</v>
      </c>
      <c r="G4154" s="54">
        <v>43242</v>
      </c>
    </row>
    <row r="4155" spans="1:7" x14ac:dyDescent="0.2">
      <c r="A4155" s="54">
        <v>43757</v>
      </c>
      <c r="B4155" s="53">
        <v>39270</v>
      </c>
      <c r="C4155" s="52">
        <v>3.1523835264810853</v>
      </c>
      <c r="D4155" s="53">
        <v>3.84</v>
      </c>
      <c r="E4155" s="53">
        <v>0.67999999999999994</v>
      </c>
      <c r="F4155" s="53">
        <v>0.74</v>
      </c>
      <c r="G4155" s="54">
        <v>43177</v>
      </c>
    </row>
    <row r="4156" spans="1:7" x14ac:dyDescent="0.2">
      <c r="A4156" s="54">
        <v>43758</v>
      </c>
      <c r="B4156" s="53">
        <v>6336741</v>
      </c>
      <c r="D4156" s="53">
        <v>4.0999999999999996</v>
      </c>
      <c r="E4156" s="53"/>
      <c r="F4156" s="53">
        <v>0.35</v>
      </c>
      <c r="G4156" s="54"/>
    </row>
    <row r="4157" spans="1:7" x14ac:dyDescent="0.2">
      <c r="A4157" s="54">
        <v>43758</v>
      </c>
      <c r="B4157" s="53">
        <v>8266824</v>
      </c>
      <c r="C4157" s="52">
        <v>3.7458639571947243</v>
      </c>
      <c r="D4157" s="53">
        <v>3.89</v>
      </c>
      <c r="E4157" s="53">
        <v>0.67</v>
      </c>
      <c r="F4157" s="53">
        <v>0.78</v>
      </c>
      <c r="G4157" s="54">
        <v>43444</v>
      </c>
    </row>
    <row r="4158" spans="1:7" x14ac:dyDescent="0.2">
      <c r="A4158" s="54">
        <v>43759</v>
      </c>
      <c r="B4158" s="53">
        <v>3510032</v>
      </c>
      <c r="D4158" s="53">
        <v>3.83</v>
      </c>
      <c r="E4158" s="53"/>
      <c r="F4158" s="53">
        <v>0.35</v>
      </c>
      <c r="G4158" s="54"/>
    </row>
    <row r="4159" spans="1:7" x14ac:dyDescent="0.2">
      <c r="A4159" s="54">
        <v>43759</v>
      </c>
      <c r="B4159" s="53">
        <v>2865863</v>
      </c>
      <c r="C4159" s="52">
        <v>3.0530533898894556</v>
      </c>
      <c r="D4159" s="53">
        <v>3.45</v>
      </c>
      <c r="E4159" s="53">
        <v>0.67999999999999994</v>
      </c>
      <c r="F4159" s="53">
        <v>0.83</v>
      </c>
      <c r="G4159" s="54"/>
    </row>
    <row r="4160" spans="1:7" x14ac:dyDescent="0.2">
      <c r="A4160" s="54">
        <v>43760</v>
      </c>
      <c r="B4160" s="53">
        <v>879624</v>
      </c>
      <c r="C4160" s="52">
        <v>4.0101729948026286</v>
      </c>
      <c r="D4160" s="53">
        <v>4.4000000000000004</v>
      </c>
      <c r="E4160" s="53">
        <v>0.83</v>
      </c>
      <c r="F4160" s="53">
        <v>0.96</v>
      </c>
      <c r="G4160" s="54">
        <v>43184</v>
      </c>
    </row>
    <row r="4161" spans="1:7" x14ac:dyDescent="0.2">
      <c r="A4161" s="54">
        <v>43760</v>
      </c>
      <c r="B4161" s="53">
        <v>1848760</v>
      </c>
      <c r="C4161" s="52">
        <v>4.2229392313372154</v>
      </c>
      <c r="D4161" s="53">
        <v>4.2300000000000004</v>
      </c>
      <c r="E4161" s="53">
        <v>0.81999999999999984</v>
      </c>
      <c r="F4161" s="53">
        <v>0.91</v>
      </c>
      <c r="G4161" s="54">
        <v>43035</v>
      </c>
    </row>
    <row r="4162" spans="1:7" x14ac:dyDescent="0.2">
      <c r="A4162" s="54">
        <v>43761</v>
      </c>
      <c r="B4162" s="53">
        <v>2037742</v>
      </c>
      <c r="C4162" s="52">
        <v>3.0643237852988139</v>
      </c>
      <c r="D4162" s="53">
        <v>3.43</v>
      </c>
      <c r="E4162" s="53">
        <v>0.67999999999999994</v>
      </c>
      <c r="F4162" s="53">
        <v>0.84</v>
      </c>
      <c r="G4162" s="54"/>
    </row>
    <row r="4163" spans="1:7" x14ac:dyDescent="0.2">
      <c r="A4163" s="54">
        <v>43761</v>
      </c>
      <c r="B4163" s="53">
        <v>10516472</v>
      </c>
      <c r="D4163" s="53">
        <v>3.9</v>
      </c>
      <c r="E4163" s="53"/>
      <c r="F4163" s="53">
        <v>0.34</v>
      </c>
      <c r="G4163" s="54"/>
    </row>
    <row r="4164" spans="1:7" x14ac:dyDescent="0.2">
      <c r="A4164" s="54">
        <v>43762</v>
      </c>
      <c r="B4164" s="53">
        <v>294</v>
      </c>
      <c r="C4164" s="52">
        <v>2.8116499130716006</v>
      </c>
      <c r="D4164" s="53">
        <v>3.61</v>
      </c>
      <c r="E4164" s="53">
        <v>0.46999999999999986</v>
      </c>
      <c r="F4164" s="53">
        <v>0.64</v>
      </c>
      <c r="G4164" s="54"/>
    </row>
    <row r="4165" spans="1:7" x14ac:dyDescent="0.2">
      <c r="A4165" s="54">
        <v>43762</v>
      </c>
      <c r="B4165" s="53">
        <v>3181278</v>
      </c>
      <c r="D4165" s="53">
        <v>3.38</v>
      </c>
      <c r="E4165" s="53"/>
      <c r="F4165" s="53">
        <v>0.34</v>
      </c>
      <c r="G4165" s="54"/>
    </row>
    <row r="4166" spans="1:7" x14ac:dyDescent="0.2">
      <c r="A4166" s="54">
        <v>43762</v>
      </c>
      <c r="B4166" s="53">
        <v>5892294</v>
      </c>
      <c r="C4166" s="52">
        <v>3.5806681238382541</v>
      </c>
      <c r="D4166" s="53">
        <v>3.79</v>
      </c>
      <c r="E4166" s="53">
        <v>0.35</v>
      </c>
      <c r="F4166" s="53">
        <v>0.45</v>
      </c>
      <c r="G4166" s="54">
        <v>43473</v>
      </c>
    </row>
    <row r="4167" spans="1:7" x14ac:dyDescent="0.2">
      <c r="A4167" s="54">
        <v>43763</v>
      </c>
      <c r="B4167" s="53">
        <v>4981935</v>
      </c>
      <c r="C4167" s="52">
        <v>3.1891632376522754</v>
      </c>
      <c r="D4167" s="53">
        <v>3.79</v>
      </c>
      <c r="E4167" s="53">
        <v>0.39</v>
      </c>
      <c r="F4167" s="53">
        <v>0.52</v>
      </c>
      <c r="G4167" s="54">
        <v>43183</v>
      </c>
    </row>
    <row r="4168" spans="1:7" x14ac:dyDescent="0.2">
      <c r="A4168" s="54">
        <v>43763</v>
      </c>
      <c r="B4168" s="53">
        <v>8693060</v>
      </c>
      <c r="D4168" s="53">
        <v>3.66</v>
      </c>
      <c r="E4168" s="53"/>
      <c r="F4168" s="53">
        <v>0.37</v>
      </c>
      <c r="G4168" s="54"/>
    </row>
    <row r="4169" spans="1:7" x14ac:dyDescent="0.2">
      <c r="A4169" s="54">
        <v>43763</v>
      </c>
      <c r="B4169" s="53">
        <v>3884728</v>
      </c>
      <c r="C4169" s="52">
        <v>3.9648900568596521</v>
      </c>
      <c r="D4169" s="53">
        <v>4.75</v>
      </c>
      <c r="E4169" s="53">
        <v>0.54</v>
      </c>
      <c r="F4169" s="53">
        <v>0.68</v>
      </c>
      <c r="G4169" s="54">
        <v>43462</v>
      </c>
    </row>
    <row r="4170" spans="1:7" x14ac:dyDescent="0.2">
      <c r="A4170" s="54">
        <v>43763</v>
      </c>
      <c r="B4170" s="53">
        <v>8813298</v>
      </c>
      <c r="D4170" s="53">
        <v>3.83</v>
      </c>
      <c r="E4170" s="53"/>
      <c r="F4170" s="53">
        <v>0.34</v>
      </c>
      <c r="G4170" s="54"/>
    </row>
    <row r="4171" spans="1:7" x14ac:dyDescent="0.2">
      <c r="A4171" s="54">
        <v>43763</v>
      </c>
      <c r="B4171" s="53">
        <v>7686009</v>
      </c>
      <c r="C4171" s="52">
        <v>3.9686536293067647</v>
      </c>
      <c r="D4171" s="53">
        <v>4.1399999999999997</v>
      </c>
      <c r="E4171" s="53">
        <v>0.67</v>
      </c>
      <c r="F4171" s="53">
        <v>0.75</v>
      </c>
      <c r="G4171" s="54">
        <v>43425</v>
      </c>
    </row>
    <row r="4172" spans="1:7" x14ac:dyDescent="0.2">
      <c r="A4172" s="54">
        <v>43763</v>
      </c>
      <c r="B4172" s="53">
        <v>30878</v>
      </c>
      <c r="D4172" s="53">
        <v>3.71</v>
      </c>
      <c r="E4172" s="53"/>
      <c r="F4172" s="53">
        <v>0.35</v>
      </c>
      <c r="G4172" s="54"/>
    </row>
    <row r="4173" spans="1:7" x14ac:dyDescent="0.2">
      <c r="A4173" s="54">
        <v>43764</v>
      </c>
      <c r="B4173" s="53">
        <v>10146828</v>
      </c>
      <c r="D4173" s="53">
        <v>3.21</v>
      </c>
      <c r="E4173" s="53"/>
      <c r="F4173" s="53">
        <v>0.25</v>
      </c>
      <c r="G4173" s="54"/>
    </row>
    <row r="4174" spans="1:7" x14ac:dyDescent="0.2">
      <c r="A4174" s="54">
        <v>43764</v>
      </c>
      <c r="B4174" s="53">
        <v>52915</v>
      </c>
      <c r="C4174" s="52">
        <v>3.038851522360793</v>
      </c>
      <c r="D4174" s="53">
        <v>3.3</v>
      </c>
      <c r="E4174" s="53">
        <v>0.49999999999999989</v>
      </c>
      <c r="F4174" s="53">
        <v>0.59</v>
      </c>
      <c r="G4174" s="54"/>
    </row>
    <row r="4175" spans="1:7" x14ac:dyDescent="0.2">
      <c r="A4175" s="54">
        <v>43765</v>
      </c>
      <c r="B4175" s="53">
        <v>3000596</v>
      </c>
      <c r="C4175" s="52">
        <v>3.9395055659433011</v>
      </c>
      <c r="D4175" s="53">
        <v>4.43</v>
      </c>
      <c r="E4175" s="53">
        <v>0.83</v>
      </c>
      <c r="F4175" s="53">
        <v>0.94</v>
      </c>
      <c r="G4175" s="54">
        <v>43323</v>
      </c>
    </row>
    <row r="4176" spans="1:7" x14ac:dyDescent="0.2">
      <c r="A4176" s="54">
        <v>43765</v>
      </c>
      <c r="B4176" s="53">
        <v>6503942</v>
      </c>
      <c r="C4176" s="52">
        <v>3.5599603586220723</v>
      </c>
      <c r="D4176" s="53">
        <v>4.3</v>
      </c>
      <c r="E4176" s="53">
        <v>0.52</v>
      </c>
      <c r="F4176" s="53">
        <v>0.61</v>
      </c>
      <c r="G4176" s="54">
        <v>43467</v>
      </c>
    </row>
    <row r="4177" spans="1:7" x14ac:dyDescent="0.2">
      <c r="A4177" s="54">
        <v>43765</v>
      </c>
      <c r="B4177" s="53">
        <v>10327312</v>
      </c>
      <c r="D4177" s="53">
        <v>3.72</v>
      </c>
      <c r="E4177" s="53"/>
      <c r="F4177" s="53">
        <v>0.35</v>
      </c>
      <c r="G4177" s="54"/>
    </row>
    <row r="4178" spans="1:7" x14ac:dyDescent="0.2">
      <c r="A4178" s="54">
        <v>43766</v>
      </c>
      <c r="B4178" s="53">
        <v>6605218</v>
      </c>
      <c r="C4178" s="52">
        <v>3.0939929232643708</v>
      </c>
      <c r="D4178" s="53">
        <v>3.45</v>
      </c>
      <c r="E4178" s="53">
        <v>0.51</v>
      </c>
      <c r="F4178" s="53">
        <v>0.66</v>
      </c>
      <c r="G4178" s="54">
        <v>42751</v>
      </c>
    </row>
    <row r="4179" spans="1:7" x14ac:dyDescent="0.2">
      <c r="A4179" s="54">
        <v>43766</v>
      </c>
      <c r="B4179" s="53">
        <v>10290521</v>
      </c>
      <c r="D4179" s="53">
        <v>3.92</v>
      </c>
      <c r="E4179" s="53"/>
      <c r="F4179" s="53">
        <v>0.35</v>
      </c>
      <c r="G4179" s="54"/>
    </row>
    <row r="4180" spans="1:7" x14ac:dyDescent="0.2">
      <c r="A4180" s="54">
        <v>43767</v>
      </c>
      <c r="B4180" s="53">
        <v>10346895</v>
      </c>
      <c r="D4180" s="53">
        <v>3.82</v>
      </c>
      <c r="E4180" s="53"/>
      <c r="F4180" s="53">
        <v>0.34</v>
      </c>
      <c r="G4180" s="54"/>
    </row>
    <row r="4181" spans="1:7" x14ac:dyDescent="0.2">
      <c r="A4181" s="54">
        <v>43767</v>
      </c>
      <c r="B4181" s="53">
        <v>4092383</v>
      </c>
      <c r="C4181" s="52">
        <v>2.9489822505235894</v>
      </c>
      <c r="D4181" s="53">
        <v>3.8</v>
      </c>
      <c r="E4181" s="53">
        <v>0.28999999999999998</v>
      </c>
      <c r="F4181" s="53">
        <v>0.43</v>
      </c>
      <c r="G4181" s="54">
        <v>43094</v>
      </c>
    </row>
    <row r="4182" spans="1:7" x14ac:dyDescent="0.2">
      <c r="A4182" s="54">
        <v>43767</v>
      </c>
      <c r="B4182" s="53">
        <v>9275699</v>
      </c>
      <c r="C4182" s="52">
        <v>3.6623950522399551</v>
      </c>
      <c r="D4182" s="53">
        <v>4.12</v>
      </c>
      <c r="E4182" s="53">
        <v>0.45</v>
      </c>
      <c r="F4182" s="53">
        <v>0.64</v>
      </c>
      <c r="G4182" s="54">
        <v>43454</v>
      </c>
    </row>
    <row r="4183" spans="1:7" x14ac:dyDescent="0.2">
      <c r="A4183" s="54">
        <v>43768</v>
      </c>
      <c r="B4183" s="53">
        <v>8419739</v>
      </c>
      <c r="C4183" s="52">
        <v>3.8373406191450536</v>
      </c>
      <c r="D4183" s="53">
        <v>4.55</v>
      </c>
      <c r="E4183" s="53">
        <v>0.66</v>
      </c>
      <c r="F4183" s="53">
        <v>0.74</v>
      </c>
      <c r="G4183" s="54">
        <v>43355</v>
      </c>
    </row>
    <row r="4184" spans="1:7" x14ac:dyDescent="0.2">
      <c r="A4184" s="54">
        <v>43768</v>
      </c>
      <c r="B4184" s="53">
        <v>10496615</v>
      </c>
      <c r="D4184" s="53">
        <v>3.81</v>
      </c>
      <c r="E4184" s="53"/>
      <c r="F4184" s="53">
        <v>0.35</v>
      </c>
      <c r="G4184" s="54"/>
    </row>
    <row r="4185" spans="1:7" x14ac:dyDescent="0.2">
      <c r="A4185" s="54">
        <v>43768</v>
      </c>
      <c r="B4185" s="53">
        <v>3075140</v>
      </c>
      <c r="C4185" s="52">
        <v>2.2774235705739287</v>
      </c>
      <c r="D4185" s="53">
        <v>3.5</v>
      </c>
      <c r="E4185" s="53">
        <v>0.41999999999999993</v>
      </c>
      <c r="F4185" s="53">
        <v>0.51</v>
      </c>
      <c r="G4185" s="54">
        <v>42702</v>
      </c>
    </row>
    <row r="4186" spans="1:7" x14ac:dyDescent="0.2">
      <c r="A4186" s="54">
        <v>43769</v>
      </c>
      <c r="B4186" s="53">
        <v>38</v>
      </c>
      <c r="C4186" s="52">
        <v>4.0126123667616183</v>
      </c>
      <c r="D4186" s="53">
        <v>4.0999999999999996</v>
      </c>
      <c r="E4186" s="53">
        <v>0.92999999999999994</v>
      </c>
      <c r="F4186" s="53">
        <v>0.96</v>
      </c>
      <c r="G4186" s="54">
        <v>43466</v>
      </c>
    </row>
    <row r="4187" spans="1:7" x14ac:dyDescent="0.2">
      <c r="A4187" s="54">
        <v>43769</v>
      </c>
      <c r="B4187" s="53">
        <v>864480</v>
      </c>
      <c r="C4187" s="52">
        <v>3.6609777361143632</v>
      </c>
      <c r="D4187" s="53">
        <v>4.29</v>
      </c>
      <c r="E4187" s="53">
        <v>0.48</v>
      </c>
      <c r="F4187" s="53">
        <v>0.56999999999999995</v>
      </c>
      <c r="G4187" s="54">
        <v>43464</v>
      </c>
    </row>
    <row r="4188" spans="1:7" x14ac:dyDescent="0.2">
      <c r="A4188" s="54">
        <v>43769</v>
      </c>
      <c r="B4188" s="53">
        <v>9205132</v>
      </c>
      <c r="C4188" s="52">
        <v>3.7654687252589474</v>
      </c>
      <c r="D4188" s="53">
        <v>4.33</v>
      </c>
      <c r="E4188" s="53">
        <v>0.43</v>
      </c>
      <c r="F4188" s="53">
        <v>0.52</v>
      </c>
      <c r="G4188" s="54">
        <v>43441</v>
      </c>
    </row>
    <row r="4189" spans="1:7" x14ac:dyDescent="0.2">
      <c r="A4189" s="54">
        <v>43770</v>
      </c>
      <c r="B4189" s="53">
        <v>8804906</v>
      </c>
      <c r="C4189" s="52">
        <v>3.9847983637965121</v>
      </c>
      <c r="D4189" s="53">
        <v>4.08</v>
      </c>
      <c r="E4189" s="53">
        <v>0.77</v>
      </c>
      <c r="F4189" s="53">
        <v>0.87</v>
      </c>
      <c r="G4189" s="54">
        <v>43488</v>
      </c>
    </row>
    <row r="4190" spans="1:7" x14ac:dyDescent="0.2">
      <c r="A4190" s="54">
        <v>43770</v>
      </c>
      <c r="B4190" s="53">
        <v>10341668</v>
      </c>
      <c r="D4190" s="53">
        <v>2.82</v>
      </c>
      <c r="E4190" s="53"/>
      <c r="F4190" s="53">
        <v>0.25</v>
      </c>
      <c r="G4190" s="54"/>
    </row>
    <row r="4191" spans="1:7" x14ac:dyDescent="0.2">
      <c r="A4191" s="54">
        <v>43771</v>
      </c>
      <c r="B4191" s="53">
        <v>8373699</v>
      </c>
      <c r="C4191" s="52">
        <v>3.441125249923461</v>
      </c>
      <c r="D4191" s="53">
        <v>3.9</v>
      </c>
      <c r="E4191" s="53">
        <v>0.55000000000000004</v>
      </c>
      <c r="F4191" s="53">
        <v>0.62</v>
      </c>
      <c r="G4191" s="54">
        <v>43462</v>
      </c>
    </row>
    <row r="4192" spans="1:7" x14ac:dyDescent="0.2">
      <c r="A4192" s="54">
        <v>43773</v>
      </c>
      <c r="B4192" s="53">
        <v>19242</v>
      </c>
      <c r="C4192" s="52">
        <v>2.7460536775035402</v>
      </c>
      <c r="D4192" s="53">
        <v>2.79</v>
      </c>
      <c r="E4192" s="53">
        <v>0.51999999999999991</v>
      </c>
      <c r="F4192" s="53">
        <v>0.64</v>
      </c>
      <c r="G4192" s="54"/>
    </row>
    <row r="4193" spans="1:7" x14ac:dyDescent="0.2">
      <c r="A4193" s="54">
        <v>43773</v>
      </c>
      <c r="B4193" s="53">
        <v>9374048</v>
      </c>
      <c r="C4193" s="52">
        <v>3.1659912178731715</v>
      </c>
      <c r="D4193" s="53">
        <v>3.72</v>
      </c>
      <c r="E4193" s="53">
        <v>0.33999999999999997</v>
      </c>
      <c r="F4193" s="53">
        <v>0.48</v>
      </c>
      <c r="G4193" s="54">
        <v>43404</v>
      </c>
    </row>
    <row r="4194" spans="1:7" x14ac:dyDescent="0.2">
      <c r="A4194" s="54">
        <v>43773</v>
      </c>
      <c r="B4194" s="53">
        <v>10306885</v>
      </c>
      <c r="D4194" s="53">
        <v>3.12</v>
      </c>
      <c r="E4194" s="53"/>
      <c r="F4194" s="53">
        <v>0.35</v>
      </c>
      <c r="G4194" s="54"/>
    </row>
    <row r="4195" spans="1:7" x14ac:dyDescent="0.2">
      <c r="A4195" s="54">
        <v>43774</v>
      </c>
      <c r="B4195" s="53">
        <v>4128263</v>
      </c>
      <c r="C4195" s="52">
        <v>2.5229657993576509</v>
      </c>
      <c r="D4195" s="53">
        <v>2.94</v>
      </c>
      <c r="E4195" s="53">
        <v>0.51</v>
      </c>
      <c r="F4195" s="53">
        <v>0.56999999999999995</v>
      </c>
      <c r="G4195" s="54">
        <v>42695</v>
      </c>
    </row>
    <row r="4196" spans="1:7" x14ac:dyDescent="0.2">
      <c r="A4196" s="54">
        <v>43774</v>
      </c>
      <c r="B4196" s="53">
        <v>9088364</v>
      </c>
      <c r="D4196" s="53">
        <v>3.86</v>
      </c>
      <c r="E4196" s="53"/>
      <c r="F4196" s="53">
        <v>0.35</v>
      </c>
      <c r="G4196" s="54"/>
    </row>
    <row r="4197" spans="1:7" x14ac:dyDescent="0.2">
      <c r="A4197" s="54">
        <v>43774</v>
      </c>
      <c r="B4197" s="53">
        <v>2700</v>
      </c>
      <c r="C4197" s="52">
        <v>3.4160158824789209</v>
      </c>
      <c r="D4197" s="53">
        <v>3.78</v>
      </c>
      <c r="E4197" s="53">
        <v>0.6399999999999999</v>
      </c>
      <c r="F4197" s="53">
        <v>0.77</v>
      </c>
      <c r="G4197" s="54">
        <v>43204</v>
      </c>
    </row>
    <row r="4198" spans="1:7" x14ac:dyDescent="0.2">
      <c r="A4198" s="54">
        <v>43775</v>
      </c>
      <c r="B4198" s="53">
        <v>171202</v>
      </c>
      <c r="C4198" s="52">
        <v>3.0672058205259325</v>
      </c>
      <c r="D4198" s="53">
        <v>3.6</v>
      </c>
      <c r="E4198" s="53">
        <v>0.35</v>
      </c>
      <c r="F4198" s="53">
        <v>0.48</v>
      </c>
      <c r="G4198" s="54">
        <v>43073</v>
      </c>
    </row>
    <row r="4199" spans="1:7" x14ac:dyDescent="0.2">
      <c r="A4199" s="54">
        <v>43775</v>
      </c>
      <c r="B4199" s="53">
        <v>10219498</v>
      </c>
      <c r="D4199" s="53">
        <v>4.04</v>
      </c>
      <c r="E4199" s="53"/>
      <c r="F4199" s="53">
        <v>0.35</v>
      </c>
      <c r="G4199" s="54"/>
    </row>
    <row r="4200" spans="1:7" x14ac:dyDescent="0.2">
      <c r="A4200" s="54">
        <v>43775</v>
      </c>
      <c r="B4200" s="53">
        <v>4380780</v>
      </c>
      <c r="C4200" s="52">
        <v>3.8721087896106621</v>
      </c>
      <c r="D4200" s="53">
        <v>4.3899999999999997</v>
      </c>
      <c r="E4200" s="53">
        <v>0.51</v>
      </c>
      <c r="F4200" s="53">
        <v>0.66</v>
      </c>
      <c r="G4200" s="54">
        <v>43490</v>
      </c>
    </row>
    <row r="4201" spans="1:7" x14ac:dyDescent="0.2">
      <c r="A4201" s="54">
        <v>43775</v>
      </c>
      <c r="B4201" s="53">
        <v>7150139</v>
      </c>
      <c r="D4201" s="53">
        <v>3.8</v>
      </c>
      <c r="E4201" s="53"/>
      <c r="F4201" s="53">
        <v>0.35</v>
      </c>
      <c r="G4201" s="54"/>
    </row>
    <row r="4202" spans="1:7" x14ac:dyDescent="0.2">
      <c r="A4202" s="54">
        <v>43775</v>
      </c>
      <c r="B4202" s="53">
        <v>4127213</v>
      </c>
      <c r="C4202" s="52">
        <v>3.1790932523512287</v>
      </c>
      <c r="D4202" s="53">
        <v>3.5</v>
      </c>
      <c r="E4202" s="53">
        <v>0.35</v>
      </c>
      <c r="F4202" s="53">
        <v>0.45</v>
      </c>
      <c r="G4202" s="54">
        <v>43338</v>
      </c>
    </row>
    <row r="4203" spans="1:7" x14ac:dyDescent="0.2">
      <c r="A4203" s="54">
        <v>43776</v>
      </c>
      <c r="B4203" s="53">
        <v>4686173</v>
      </c>
      <c r="C4203" s="52">
        <v>3.5534753106169159</v>
      </c>
      <c r="D4203" s="53">
        <v>3.92</v>
      </c>
      <c r="E4203" s="53">
        <v>0.67</v>
      </c>
      <c r="F4203" s="53">
        <v>0.76</v>
      </c>
      <c r="G4203" s="54">
        <v>43402</v>
      </c>
    </row>
    <row r="4204" spans="1:7" x14ac:dyDescent="0.2">
      <c r="A4204" s="54">
        <v>43776</v>
      </c>
      <c r="B4204" s="53">
        <v>10493444</v>
      </c>
      <c r="D4204" s="53">
        <v>3.82</v>
      </c>
      <c r="E4204" s="53"/>
      <c r="F4204" s="53">
        <v>0.35</v>
      </c>
      <c r="G4204" s="54"/>
    </row>
    <row r="4205" spans="1:7" x14ac:dyDescent="0.2">
      <c r="A4205" s="54">
        <v>43776</v>
      </c>
      <c r="B4205" s="53">
        <v>7753946</v>
      </c>
      <c r="C4205" s="52">
        <v>3.5957953758438328</v>
      </c>
      <c r="D4205" s="53">
        <v>4.2</v>
      </c>
      <c r="E4205" s="53">
        <v>0.42</v>
      </c>
      <c r="F4205" s="53">
        <v>0.56999999999999995</v>
      </c>
      <c r="G4205" s="54">
        <v>43451</v>
      </c>
    </row>
    <row r="4206" spans="1:7" x14ac:dyDescent="0.2">
      <c r="A4206" s="54">
        <v>43777</v>
      </c>
      <c r="B4206" s="53">
        <v>10236529</v>
      </c>
      <c r="D4206" s="53">
        <v>4.04</v>
      </c>
      <c r="E4206" s="53"/>
      <c r="F4206" s="53">
        <v>0.37</v>
      </c>
      <c r="G4206" s="54"/>
    </row>
    <row r="4207" spans="1:7" x14ac:dyDescent="0.2">
      <c r="A4207" s="54">
        <v>43777</v>
      </c>
      <c r="B4207" s="53">
        <v>773496</v>
      </c>
      <c r="C4207" s="52">
        <v>2.7927621379273631</v>
      </c>
      <c r="D4207" s="53">
        <v>3.67</v>
      </c>
      <c r="E4207" s="53">
        <v>0.5099999999999999</v>
      </c>
      <c r="F4207" s="53">
        <v>0.76</v>
      </c>
      <c r="G4207" s="54"/>
    </row>
    <row r="4208" spans="1:7" x14ac:dyDescent="0.2">
      <c r="A4208" s="54">
        <v>43777</v>
      </c>
      <c r="B4208" s="53">
        <v>10451112</v>
      </c>
      <c r="D4208" s="53">
        <v>3.55</v>
      </c>
      <c r="E4208" s="53"/>
      <c r="F4208" s="53">
        <v>0.35</v>
      </c>
      <c r="G4208" s="54"/>
    </row>
    <row r="4209" spans="1:7" x14ac:dyDescent="0.2">
      <c r="A4209" s="54">
        <v>43778</v>
      </c>
      <c r="B4209" s="53">
        <v>8206474</v>
      </c>
      <c r="C4209" s="52">
        <v>3.1710819120413269</v>
      </c>
      <c r="D4209" s="53">
        <v>3.81</v>
      </c>
      <c r="E4209" s="53">
        <v>0.39</v>
      </c>
      <c r="F4209" s="53">
        <v>0.52</v>
      </c>
      <c r="G4209" s="54">
        <v>43179</v>
      </c>
    </row>
    <row r="4210" spans="1:7" x14ac:dyDescent="0.2">
      <c r="A4210" s="54">
        <v>43780</v>
      </c>
      <c r="B4210" s="53">
        <v>5146346</v>
      </c>
      <c r="C4210" s="52">
        <v>3.5038096768035278</v>
      </c>
      <c r="D4210" s="53">
        <v>4.32</v>
      </c>
      <c r="E4210" s="53">
        <v>0.77999999999999992</v>
      </c>
      <c r="F4210" s="53">
        <v>0.87</v>
      </c>
      <c r="G4210" s="54">
        <v>43160</v>
      </c>
    </row>
    <row r="4211" spans="1:7" x14ac:dyDescent="0.2">
      <c r="A4211" s="54">
        <v>43780</v>
      </c>
      <c r="B4211" s="53">
        <v>10087368</v>
      </c>
      <c r="D4211" s="53">
        <v>2.98</v>
      </c>
      <c r="E4211" s="53"/>
      <c r="F4211" s="53">
        <v>0.25</v>
      </c>
      <c r="G4211" s="54"/>
    </row>
    <row r="4212" spans="1:7" x14ac:dyDescent="0.2">
      <c r="A4212" s="54">
        <v>43780</v>
      </c>
      <c r="B4212" s="53">
        <v>2339</v>
      </c>
      <c r="C4212" s="52">
        <v>3.2168780470110643</v>
      </c>
      <c r="D4212" s="53">
        <v>3.76</v>
      </c>
      <c r="E4212" s="53">
        <v>0.67999999999999994</v>
      </c>
      <c r="F4212" s="53">
        <v>0.74</v>
      </c>
      <c r="G4212" s="54">
        <v>42962</v>
      </c>
    </row>
    <row r="4213" spans="1:7" x14ac:dyDescent="0.2">
      <c r="A4213" s="54">
        <v>43780</v>
      </c>
      <c r="B4213" s="53">
        <v>6605281</v>
      </c>
      <c r="C4213" s="52">
        <v>3.1635164745970452</v>
      </c>
      <c r="D4213" s="53">
        <v>3.89</v>
      </c>
      <c r="E4213" s="53">
        <v>0.33</v>
      </c>
      <c r="F4213" s="53">
        <v>0.46</v>
      </c>
      <c r="G4213" s="54">
        <v>43296</v>
      </c>
    </row>
    <row r="4214" spans="1:7" x14ac:dyDescent="0.2">
      <c r="A4214" s="54">
        <v>43780</v>
      </c>
      <c r="B4214" s="53">
        <v>7287127</v>
      </c>
      <c r="C4214" s="52">
        <v>3.1943686790009282</v>
      </c>
      <c r="D4214" s="53">
        <v>3.7</v>
      </c>
      <c r="E4214" s="53">
        <v>0.39</v>
      </c>
      <c r="F4214" s="53">
        <v>0.53</v>
      </c>
      <c r="G4214" s="54">
        <v>43163</v>
      </c>
    </row>
    <row r="4215" spans="1:7" x14ac:dyDescent="0.2">
      <c r="A4215" s="54">
        <v>43780</v>
      </c>
      <c r="B4215" s="53">
        <v>6680809</v>
      </c>
      <c r="C4215" s="52">
        <v>3.7099276033207218</v>
      </c>
      <c r="D4215" s="53">
        <v>4.1500000000000004</v>
      </c>
      <c r="E4215" s="53">
        <v>0.65</v>
      </c>
      <c r="F4215" s="53">
        <v>0.77</v>
      </c>
      <c r="G4215" s="54">
        <v>43427</v>
      </c>
    </row>
    <row r="4216" spans="1:7" x14ac:dyDescent="0.2">
      <c r="A4216" s="54">
        <v>43780</v>
      </c>
      <c r="B4216" s="53">
        <v>1251134</v>
      </c>
      <c r="C4216" s="52">
        <v>3.4177954025667363</v>
      </c>
      <c r="D4216" s="53">
        <v>4.2</v>
      </c>
      <c r="E4216" s="53">
        <v>0.78999999999999992</v>
      </c>
      <c r="F4216" s="53">
        <v>0.9</v>
      </c>
      <c r="G4216" s="54">
        <v>42783</v>
      </c>
    </row>
    <row r="4217" spans="1:7" x14ac:dyDescent="0.2">
      <c r="A4217" s="54">
        <v>43781</v>
      </c>
      <c r="B4217" s="53">
        <v>8135740</v>
      </c>
      <c r="C4217" s="52">
        <v>2.9090559819614903</v>
      </c>
      <c r="D4217" s="53">
        <v>3.51</v>
      </c>
      <c r="E4217" s="53">
        <v>0.27999999999999997</v>
      </c>
      <c r="F4217" s="53">
        <v>0.43</v>
      </c>
      <c r="G4217" s="54">
        <v>43089</v>
      </c>
    </row>
    <row r="4218" spans="1:7" x14ac:dyDescent="0.2">
      <c r="A4218" s="54">
        <v>43782</v>
      </c>
      <c r="B4218" s="53">
        <v>205963</v>
      </c>
      <c r="C4218" s="52">
        <v>3.2611110402039607</v>
      </c>
      <c r="D4218" s="53">
        <v>3.84</v>
      </c>
      <c r="E4218" s="53">
        <v>0.47</v>
      </c>
      <c r="F4218" s="53">
        <v>0.66</v>
      </c>
      <c r="G4218" s="54">
        <v>43057</v>
      </c>
    </row>
    <row r="4219" spans="1:7" x14ac:dyDescent="0.2">
      <c r="A4219" s="54">
        <v>43782</v>
      </c>
      <c r="B4219" s="53">
        <v>1088</v>
      </c>
      <c r="C4219" s="52">
        <v>3.504901785762208</v>
      </c>
      <c r="D4219" s="53">
        <v>4.0599999999999996</v>
      </c>
      <c r="E4219" s="53">
        <v>0.71</v>
      </c>
      <c r="F4219" s="53">
        <v>0.83</v>
      </c>
      <c r="G4219" s="54">
        <v>43285</v>
      </c>
    </row>
    <row r="4220" spans="1:7" x14ac:dyDescent="0.2">
      <c r="A4220" s="54">
        <v>43782</v>
      </c>
      <c r="B4220" s="53">
        <v>27460</v>
      </c>
      <c r="C4220" s="52">
        <v>3.582431009683404</v>
      </c>
      <c r="D4220" s="53">
        <v>3.88</v>
      </c>
      <c r="E4220" s="53">
        <v>0.54</v>
      </c>
      <c r="F4220" s="53">
        <v>0.64</v>
      </c>
      <c r="G4220" s="54">
        <v>43463</v>
      </c>
    </row>
    <row r="4221" spans="1:7" x14ac:dyDescent="0.2">
      <c r="A4221" s="54">
        <v>43782</v>
      </c>
      <c r="B4221" s="53">
        <v>6543938</v>
      </c>
      <c r="C4221" s="52">
        <v>3.8686334572989991</v>
      </c>
      <c r="D4221" s="53">
        <v>4.25</v>
      </c>
      <c r="E4221" s="53">
        <v>0.52</v>
      </c>
      <c r="F4221" s="53">
        <v>0.66</v>
      </c>
      <c r="G4221" s="54">
        <v>43487</v>
      </c>
    </row>
    <row r="4222" spans="1:7" x14ac:dyDescent="0.2">
      <c r="A4222" s="54">
        <v>43782</v>
      </c>
      <c r="B4222" s="53">
        <v>310871</v>
      </c>
      <c r="C4222" s="52">
        <v>3.4444118266305153</v>
      </c>
      <c r="D4222" s="53">
        <v>4.28</v>
      </c>
      <c r="E4222" s="53">
        <v>0.35</v>
      </c>
      <c r="F4222" s="53">
        <v>0.49</v>
      </c>
      <c r="G4222" s="54">
        <v>43409</v>
      </c>
    </row>
    <row r="4223" spans="1:7" x14ac:dyDescent="0.2">
      <c r="A4223" s="54">
        <v>43782</v>
      </c>
      <c r="B4223" s="53">
        <v>2971</v>
      </c>
      <c r="C4223" s="52">
        <v>3.2486756792391618</v>
      </c>
      <c r="D4223" s="53">
        <v>3.72</v>
      </c>
      <c r="E4223" s="53">
        <v>0.49999999999999989</v>
      </c>
      <c r="F4223" s="53">
        <v>0.65</v>
      </c>
      <c r="G4223" s="54">
        <v>42733</v>
      </c>
    </row>
    <row r="4224" spans="1:7" x14ac:dyDescent="0.2">
      <c r="A4224" s="54">
        <v>43782</v>
      </c>
      <c r="B4224" s="53">
        <v>6432007</v>
      </c>
      <c r="C4224" s="52">
        <v>3.3369560617381873</v>
      </c>
      <c r="D4224" s="53">
        <v>3.7</v>
      </c>
      <c r="E4224" s="53">
        <v>0.69</v>
      </c>
      <c r="F4224" s="53">
        <v>0.78</v>
      </c>
      <c r="G4224" s="54">
        <v>43215</v>
      </c>
    </row>
    <row r="4225" spans="1:7" x14ac:dyDescent="0.2">
      <c r="A4225" s="54">
        <v>43783</v>
      </c>
      <c r="B4225" s="53">
        <v>2385221</v>
      </c>
      <c r="C4225" s="52">
        <v>4.0961555933093488</v>
      </c>
      <c r="D4225" s="53">
        <v>4.49</v>
      </c>
      <c r="E4225" s="53">
        <v>0.85</v>
      </c>
      <c r="F4225" s="53">
        <v>0.93</v>
      </c>
      <c r="G4225" s="54">
        <v>43378</v>
      </c>
    </row>
    <row r="4226" spans="1:7" x14ac:dyDescent="0.2">
      <c r="A4226" s="54">
        <v>43783</v>
      </c>
      <c r="B4226" s="53">
        <v>6325</v>
      </c>
      <c r="C4226" s="52">
        <v>3.8749707682648498</v>
      </c>
      <c r="D4226" s="53">
        <v>4.3099999999999996</v>
      </c>
      <c r="E4226" s="53">
        <v>0.75</v>
      </c>
      <c r="F4226" s="53">
        <v>0.88</v>
      </c>
      <c r="G4226" s="54">
        <v>43197</v>
      </c>
    </row>
    <row r="4227" spans="1:7" x14ac:dyDescent="0.2">
      <c r="A4227" s="54">
        <v>43783</v>
      </c>
      <c r="B4227" s="53">
        <v>2920114</v>
      </c>
      <c r="C4227" s="52">
        <v>3.2151829480116496</v>
      </c>
      <c r="D4227" s="53">
        <v>3.65</v>
      </c>
      <c r="E4227" s="53">
        <v>0.3</v>
      </c>
      <c r="F4227" s="53">
        <v>0.42</v>
      </c>
      <c r="G4227" s="54">
        <v>43328</v>
      </c>
    </row>
    <row r="4228" spans="1:7" x14ac:dyDescent="0.2">
      <c r="A4228" s="54">
        <v>43783</v>
      </c>
      <c r="B4228" s="53">
        <v>6265319</v>
      </c>
      <c r="C4228" s="52">
        <v>3.5981110279022857</v>
      </c>
      <c r="D4228" s="53">
        <v>3.79</v>
      </c>
      <c r="E4228" s="53">
        <v>0.67</v>
      </c>
      <c r="F4228" s="53">
        <v>0.77</v>
      </c>
      <c r="G4228" s="54">
        <v>43473</v>
      </c>
    </row>
    <row r="4229" spans="1:7" x14ac:dyDescent="0.2">
      <c r="A4229" s="54">
        <v>43783</v>
      </c>
      <c r="B4229" s="53">
        <v>8410429</v>
      </c>
      <c r="C4229" s="52">
        <v>4.0669746286664781</v>
      </c>
      <c r="D4229" s="53">
        <v>4.3499999999999996</v>
      </c>
      <c r="E4229" s="53">
        <v>0.86</v>
      </c>
      <c r="F4229" s="53">
        <v>0.93</v>
      </c>
      <c r="G4229" s="54">
        <v>43394</v>
      </c>
    </row>
    <row r="4230" spans="1:7" x14ac:dyDescent="0.2">
      <c r="A4230" s="54">
        <v>43783</v>
      </c>
      <c r="B4230" s="53">
        <v>8708645</v>
      </c>
      <c r="C4230" s="52">
        <v>3.4858793892001065</v>
      </c>
      <c r="D4230" s="53">
        <v>3.67</v>
      </c>
      <c r="E4230" s="53">
        <v>0.49</v>
      </c>
      <c r="F4230" s="53">
        <v>0.62</v>
      </c>
      <c r="G4230" s="54">
        <v>43439</v>
      </c>
    </row>
    <row r="4231" spans="1:7" x14ac:dyDescent="0.2">
      <c r="A4231" s="54">
        <v>43784</v>
      </c>
      <c r="B4231" s="53">
        <v>4649</v>
      </c>
      <c r="C4231" s="52">
        <v>3.393911687873421</v>
      </c>
      <c r="D4231" s="53">
        <v>3.9</v>
      </c>
      <c r="E4231" s="53">
        <v>0.59</v>
      </c>
      <c r="F4231" s="53">
        <v>0.71</v>
      </c>
      <c r="G4231" s="54">
        <v>43197</v>
      </c>
    </row>
    <row r="4232" spans="1:7" x14ac:dyDescent="0.2">
      <c r="A4232" s="54">
        <v>43784</v>
      </c>
      <c r="B4232" s="53">
        <v>66</v>
      </c>
      <c r="D4232" s="53">
        <v>3.7</v>
      </c>
      <c r="E4232" s="53"/>
      <c r="F4232" s="53">
        <v>0.35</v>
      </c>
      <c r="G4232" s="54"/>
    </row>
    <row r="4233" spans="1:7" x14ac:dyDescent="0.2">
      <c r="A4233" s="54">
        <v>43784</v>
      </c>
      <c r="B4233" s="53">
        <v>9486</v>
      </c>
      <c r="C4233" s="52">
        <v>3.1134416309434956</v>
      </c>
      <c r="D4233" s="53">
        <v>3.9</v>
      </c>
      <c r="E4233" s="53">
        <v>0.41</v>
      </c>
      <c r="F4233" s="53">
        <v>0.54</v>
      </c>
      <c r="G4233" s="54">
        <v>43029</v>
      </c>
    </row>
    <row r="4234" spans="1:7" x14ac:dyDescent="0.2">
      <c r="A4234" s="54">
        <v>43786</v>
      </c>
      <c r="B4234" s="53">
        <v>10493324</v>
      </c>
      <c r="D4234" s="53">
        <v>3.84</v>
      </c>
      <c r="E4234" s="53"/>
      <c r="F4234" s="53">
        <v>0.35</v>
      </c>
      <c r="G4234" s="54"/>
    </row>
    <row r="4235" spans="1:7" x14ac:dyDescent="0.2">
      <c r="A4235" s="54">
        <v>43787</v>
      </c>
      <c r="B4235" s="53">
        <v>8188260</v>
      </c>
      <c r="C4235" s="52">
        <v>3.5544797038918827</v>
      </c>
      <c r="D4235" s="53">
        <v>3.85</v>
      </c>
      <c r="E4235" s="53">
        <v>0.55999999999999994</v>
      </c>
      <c r="F4235" s="53">
        <v>0.66</v>
      </c>
      <c r="G4235" s="54">
        <v>43404</v>
      </c>
    </row>
    <row r="4236" spans="1:7" x14ac:dyDescent="0.2">
      <c r="A4236" s="54">
        <v>43789</v>
      </c>
      <c r="B4236" s="53">
        <v>3592097</v>
      </c>
      <c r="C4236" s="52">
        <v>4.0338908498696648</v>
      </c>
      <c r="D4236" s="53">
        <v>4.2</v>
      </c>
      <c r="E4236" s="53">
        <v>0.9</v>
      </c>
      <c r="F4236" s="53">
        <v>0.95</v>
      </c>
      <c r="G4236" s="54">
        <v>43452</v>
      </c>
    </row>
    <row r="4237" spans="1:7" x14ac:dyDescent="0.2">
      <c r="A4237" s="54">
        <v>43789</v>
      </c>
      <c r="B4237" s="53">
        <v>7048527</v>
      </c>
      <c r="C4237" s="52">
        <v>3.3418219929870894</v>
      </c>
      <c r="D4237" s="53">
        <v>3.86</v>
      </c>
      <c r="E4237" s="53">
        <v>0.6</v>
      </c>
      <c r="F4237" s="53">
        <v>0.75</v>
      </c>
      <c r="G4237" s="54">
        <v>43267</v>
      </c>
    </row>
    <row r="4238" spans="1:7" x14ac:dyDescent="0.2">
      <c r="A4238" s="54">
        <v>43789</v>
      </c>
      <c r="B4238" s="53">
        <v>6108773</v>
      </c>
      <c r="C4238" s="52">
        <v>3.7439769411651422</v>
      </c>
      <c r="D4238" s="53">
        <v>4.3</v>
      </c>
      <c r="E4238" s="53">
        <v>0.49</v>
      </c>
      <c r="F4238" s="53">
        <v>0.59</v>
      </c>
      <c r="G4238" s="54">
        <v>43346</v>
      </c>
    </row>
    <row r="4239" spans="1:7" x14ac:dyDescent="0.2">
      <c r="A4239" s="54">
        <v>43789</v>
      </c>
      <c r="B4239" s="53">
        <v>32748</v>
      </c>
      <c r="C4239" s="52">
        <v>3.9830667096719505</v>
      </c>
      <c r="D4239" s="53">
        <v>4.0999999999999996</v>
      </c>
      <c r="E4239" s="53">
        <v>0.9</v>
      </c>
      <c r="F4239" s="53">
        <v>0.95</v>
      </c>
      <c r="G4239" s="54">
        <v>43435</v>
      </c>
    </row>
    <row r="4240" spans="1:7" x14ac:dyDescent="0.2">
      <c r="A4240" s="54">
        <v>43789</v>
      </c>
      <c r="B4240" s="53">
        <v>9943175</v>
      </c>
      <c r="D4240" s="53">
        <v>3.88</v>
      </c>
      <c r="E4240" s="53"/>
      <c r="F4240" s="53">
        <v>0.35</v>
      </c>
      <c r="G4240" s="54"/>
    </row>
    <row r="4241" spans="1:7" x14ac:dyDescent="0.2">
      <c r="A4241" s="54">
        <v>43791</v>
      </c>
      <c r="B4241" s="53">
        <v>8</v>
      </c>
      <c r="C4241" s="52">
        <v>3.6086849822209079</v>
      </c>
      <c r="D4241" s="53">
        <v>4.0999999999999996</v>
      </c>
      <c r="E4241" s="53">
        <v>0.52</v>
      </c>
      <c r="F4241" s="53">
        <v>0.67</v>
      </c>
      <c r="G4241" s="54">
        <v>43035</v>
      </c>
    </row>
    <row r="4242" spans="1:7" x14ac:dyDescent="0.2">
      <c r="A4242" s="54">
        <v>43794</v>
      </c>
      <c r="B4242" s="53">
        <v>2671</v>
      </c>
      <c r="C4242" s="52">
        <v>3.9410672290425843</v>
      </c>
      <c r="D4242" s="53">
        <v>4.37</v>
      </c>
      <c r="E4242" s="53">
        <v>0.84</v>
      </c>
      <c r="F4242" s="53">
        <v>0.92</v>
      </c>
      <c r="G4242" s="54">
        <v>43375</v>
      </c>
    </row>
    <row r="4243" spans="1:7" x14ac:dyDescent="0.2">
      <c r="A4243" s="54">
        <v>43794</v>
      </c>
      <c r="B4243" s="53">
        <v>2597</v>
      </c>
      <c r="C4243" s="52">
        <v>3.5704283103683223</v>
      </c>
      <c r="D4243" s="53">
        <v>3.82</v>
      </c>
      <c r="E4243" s="53">
        <v>0.73999999999999988</v>
      </c>
      <c r="F4243" s="53">
        <v>0.87</v>
      </c>
      <c r="G4243" s="54">
        <v>42736</v>
      </c>
    </row>
    <row r="4244" spans="1:7" x14ac:dyDescent="0.2">
      <c r="A4244" s="54">
        <v>43795</v>
      </c>
      <c r="B4244" s="53">
        <v>1908753</v>
      </c>
      <c r="C4244" s="52">
        <v>3.2245160423529411</v>
      </c>
      <c r="D4244" s="53">
        <v>3.88</v>
      </c>
      <c r="E4244" s="53">
        <v>0.35</v>
      </c>
      <c r="F4244" s="53">
        <v>0.48</v>
      </c>
      <c r="G4244" s="54">
        <v>43275</v>
      </c>
    </row>
    <row r="4245" spans="1:7" x14ac:dyDescent="0.2">
      <c r="A4245" s="54">
        <v>43795</v>
      </c>
      <c r="B4245" s="53">
        <v>1596</v>
      </c>
      <c r="C4245" s="52">
        <v>2.181776776276394</v>
      </c>
      <c r="D4245" s="53">
        <v>3.4</v>
      </c>
      <c r="E4245" s="53">
        <v>0.26999999999999996</v>
      </c>
      <c r="F4245" s="53">
        <v>0.42</v>
      </c>
      <c r="G4245" s="54">
        <v>42691</v>
      </c>
    </row>
    <row r="4246" spans="1:7" x14ac:dyDescent="0.2">
      <c r="A4246" s="54">
        <v>43796</v>
      </c>
      <c r="B4246" s="53">
        <v>10369114</v>
      </c>
      <c r="D4246" s="53">
        <v>3.73</v>
      </c>
      <c r="E4246" s="53"/>
      <c r="F4246" s="53">
        <v>0.25</v>
      </c>
      <c r="G4246" s="54"/>
    </row>
    <row r="4247" spans="1:7" x14ac:dyDescent="0.2">
      <c r="A4247" s="54">
        <v>43796</v>
      </c>
      <c r="B4247" s="53">
        <v>19288</v>
      </c>
      <c r="C4247" s="52">
        <v>3.2144304620924404</v>
      </c>
      <c r="D4247" s="53">
        <v>3.86</v>
      </c>
      <c r="E4247" s="53">
        <v>0.49</v>
      </c>
      <c r="F4247" s="53">
        <v>0.63</v>
      </c>
      <c r="G4247" s="54">
        <v>42965</v>
      </c>
    </row>
    <row r="4248" spans="1:7" x14ac:dyDescent="0.2">
      <c r="A4248" s="54">
        <v>43796</v>
      </c>
      <c r="B4248" s="53">
        <v>4600</v>
      </c>
      <c r="D4248" s="53">
        <v>3.92</v>
      </c>
      <c r="E4248" s="53"/>
      <c r="F4248" s="53">
        <v>0.35</v>
      </c>
      <c r="G4248" s="54"/>
    </row>
    <row r="4249" spans="1:7" x14ac:dyDescent="0.2">
      <c r="A4249" s="54">
        <v>43796</v>
      </c>
      <c r="B4249" s="53">
        <v>5711</v>
      </c>
      <c r="D4249" s="53">
        <v>3.63</v>
      </c>
      <c r="E4249" s="53"/>
      <c r="F4249" s="53">
        <v>0.25</v>
      </c>
      <c r="G4249" s="54"/>
    </row>
    <row r="4250" spans="1:7" x14ac:dyDescent="0.2">
      <c r="A4250" s="54">
        <v>43797</v>
      </c>
      <c r="B4250" s="53">
        <v>2337</v>
      </c>
      <c r="C4250" s="52">
        <v>2.892524364983676</v>
      </c>
      <c r="D4250" s="53">
        <v>3.94</v>
      </c>
      <c r="E4250" s="53">
        <v>0.47</v>
      </c>
      <c r="F4250" s="53">
        <v>0.63</v>
      </c>
      <c r="G4250" s="54">
        <v>42818</v>
      </c>
    </row>
    <row r="4251" spans="1:7" x14ac:dyDescent="0.2">
      <c r="A4251" s="54">
        <v>43799</v>
      </c>
      <c r="B4251" s="53">
        <v>9952798</v>
      </c>
      <c r="C4251" s="52">
        <v>3.4333013230667491</v>
      </c>
      <c r="D4251" s="53">
        <v>3.85</v>
      </c>
      <c r="E4251" s="53">
        <v>0.34</v>
      </c>
      <c r="F4251" s="53">
        <v>0.48</v>
      </c>
      <c r="G4251" s="54">
        <v>43546</v>
      </c>
    </row>
    <row r="4252" spans="1:7" x14ac:dyDescent="0.2">
      <c r="A4252" s="54">
        <v>43799</v>
      </c>
      <c r="B4252" s="53">
        <v>7165611</v>
      </c>
      <c r="D4252" s="53">
        <v>4.05</v>
      </c>
      <c r="E4252" s="53"/>
      <c r="F4252" s="53">
        <v>0.35</v>
      </c>
      <c r="G4252" s="54"/>
    </row>
    <row r="4253" spans="1:7" x14ac:dyDescent="0.2">
      <c r="A4253" s="54">
        <v>43800</v>
      </c>
      <c r="B4253" s="53">
        <v>9640</v>
      </c>
      <c r="C4253" s="52">
        <v>3.3279977582070805</v>
      </c>
      <c r="D4253" s="53">
        <v>3.71</v>
      </c>
      <c r="E4253" s="53">
        <v>0.48</v>
      </c>
      <c r="F4253" s="53">
        <v>0.59</v>
      </c>
      <c r="G4253" s="54">
        <v>43182</v>
      </c>
    </row>
    <row r="4254" spans="1:7" x14ac:dyDescent="0.2">
      <c r="A4254" s="54">
        <v>43801</v>
      </c>
      <c r="B4254" s="53">
        <v>706</v>
      </c>
      <c r="C4254" s="52">
        <v>3.3040833500475104</v>
      </c>
      <c r="D4254" s="53">
        <v>3.8</v>
      </c>
      <c r="E4254" s="53">
        <v>0.60999999999999988</v>
      </c>
      <c r="F4254" s="53">
        <v>0.74</v>
      </c>
      <c r="G4254" s="54">
        <v>43166</v>
      </c>
    </row>
    <row r="4255" spans="1:7" x14ac:dyDescent="0.2">
      <c r="A4255" s="54">
        <v>43802</v>
      </c>
      <c r="B4255" s="53">
        <v>17842</v>
      </c>
      <c r="C4255" s="52">
        <v>2.3397623185622196</v>
      </c>
      <c r="D4255" s="53">
        <v>2.34</v>
      </c>
      <c r="E4255" s="53">
        <v>0.51</v>
      </c>
      <c r="F4255" s="53">
        <v>0.63</v>
      </c>
      <c r="G4255" s="54">
        <v>42738</v>
      </c>
    </row>
    <row r="4256" spans="1:7" x14ac:dyDescent="0.2">
      <c r="A4256" s="54">
        <v>43802</v>
      </c>
      <c r="B4256" s="53">
        <v>8075638</v>
      </c>
      <c r="D4256" s="53">
        <v>4.3600000000000003</v>
      </c>
      <c r="E4256" s="53"/>
      <c r="F4256" s="53">
        <v>0.34</v>
      </c>
      <c r="G4256" s="54"/>
    </row>
    <row r="4257" spans="1:7" x14ac:dyDescent="0.2">
      <c r="A4257" s="54">
        <v>43802</v>
      </c>
      <c r="B4257" s="53">
        <v>7881685</v>
      </c>
      <c r="C4257" s="52">
        <v>3.3511202341776607</v>
      </c>
      <c r="D4257" s="53">
        <v>3.9</v>
      </c>
      <c r="E4257" s="53">
        <v>0.33999999999999997</v>
      </c>
      <c r="F4257" s="53">
        <v>0.47</v>
      </c>
      <c r="G4257" s="54">
        <v>43392</v>
      </c>
    </row>
    <row r="4258" spans="1:7" x14ac:dyDescent="0.2">
      <c r="A4258" s="54">
        <v>43802</v>
      </c>
      <c r="B4258" s="53">
        <v>10522934</v>
      </c>
      <c r="D4258" s="53">
        <v>3.78</v>
      </c>
      <c r="E4258" s="53"/>
      <c r="F4258" s="53">
        <v>0.34</v>
      </c>
      <c r="G4258" s="54"/>
    </row>
    <row r="4259" spans="1:7" x14ac:dyDescent="0.2">
      <c r="A4259" s="54">
        <v>43804</v>
      </c>
      <c r="B4259" s="53">
        <v>7605241</v>
      </c>
      <c r="C4259" s="52">
        <v>3.3020029591503399</v>
      </c>
      <c r="D4259" s="53">
        <v>3.91</v>
      </c>
      <c r="E4259" s="53">
        <v>0.56000000000000005</v>
      </c>
      <c r="F4259" s="53">
        <v>0.67</v>
      </c>
      <c r="G4259" s="54">
        <v>43378</v>
      </c>
    </row>
    <row r="4260" spans="1:7" x14ac:dyDescent="0.2">
      <c r="A4260" s="54">
        <v>43805</v>
      </c>
      <c r="B4260" s="53">
        <v>3905558</v>
      </c>
      <c r="C4260" s="52">
        <v>3.935859183308327</v>
      </c>
      <c r="D4260" s="53">
        <v>4.3499999999999996</v>
      </c>
      <c r="E4260" s="53">
        <v>0.36</v>
      </c>
      <c r="F4260" s="53">
        <v>0.5</v>
      </c>
      <c r="G4260" s="54">
        <v>43597</v>
      </c>
    </row>
    <row r="4261" spans="1:7" x14ac:dyDescent="0.2">
      <c r="A4261" s="54">
        <v>43805</v>
      </c>
      <c r="B4261" s="53">
        <v>3054836</v>
      </c>
      <c r="C4261" s="52">
        <v>3.5651433875433609</v>
      </c>
      <c r="D4261" s="53">
        <v>3.9</v>
      </c>
      <c r="E4261" s="53">
        <v>0.53</v>
      </c>
      <c r="F4261" s="53">
        <v>0.67</v>
      </c>
      <c r="G4261" s="54">
        <v>43506</v>
      </c>
    </row>
    <row r="4262" spans="1:7" x14ac:dyDescent="0.2">
      <c r="A4262" s="54">
        <v>43805</v>
      </c>
      <c r="B4262" s="53">
        <v>9756263</v>
      </c>
      <c r="D4262" s="53">
        <v>3.89</v>
      </c>
      <c r="E4262" s="53"/>
      <c r="F4262" s="53">
        <v>0.35</v>
      </c>
      <c r="G4262" s="54"/>
    </row>
    <row r="4263" spans="1:7" x14ac:dyDescent="0.2">
      <c r="A4263" s="54">
        <v>43807</v>
      </c>
      <c r="B4263" s="53">
        <v>676318</v>
      </c>
      <c r="C4263" s="52">
        <v>3.3922244691941494</v>
      </c>
      <c r="D4263" s="53">
        <v>3.79</v>
      </c>
      <c r="E4263" s="53">
        <v>0.67999999999999994</v>
      </c>
      <c r="F4263" s="53">
        <v>0.8</v>
      </c>
      <c r="G4263" s="54">
        <v>42901</v>
      </c>
    </row>
    <row r="4264" spans="1:7" x14ac:dyDescent="0.2">
      <c r="A4264" s="54">
        <v>43807</v>
      </c>
      <c r="B4264" s="53">
        <v>8893154</v>
      </c>
      <c r="D4264" s="53">
        <v>3.6</v>
      </c>
      <c r="E4264" s="53"/>
      <c r="F4264" s="53">
        <v>0.35</v>
      </c>
      <c r="G4264" s="54"/>
    </row>
    <row r="4265" spans="1:7" x14ac:dyDescent="0.2">
      <c r="A4265" s="54">
        <v>43808</v>
      </c>
      <c r="B4265" s="53">
        <v>84941</v>
      </c>
      <c r="C4265" s="52">
        <v>3.3278461071384058</v>
      </c>
      <c r="D4265" s="53">
        <v>3.6</v>
      </c>
      <c r="E4265" s="53">
        <v>0.7599999999999999</v>
      </c>
      <c r="F4265" s="53">
        <v>0.84</v>
      </c>
      <c r="G4265" s="54">
        <v>42691</v>
      </c>
    </row>
    <row r="4266" spans="1:7" x14ac:dyDescent="0.2">
      <c r="A4266" s="54">
        <v>43808</v>
      </c>
      <c r="B4266" s="53">
        <v>337050</v>
      </c>
      <c r="D4266" s="53">
        <v>4.46</v>
      </c>
      <c r="E4266" s="53"/>
      <c r="F4266" s="53">
        <v>0.37</v>
      </c>
      <c r="G4266" s="54"/>
    </row>
    <row r="4267" spans="1:7" x14ac:dyDescent="0.2">
      <c r="A4267" s="54">
        <v>43808</v>
      </c>
      <c r="B4267" s="53">
        <v>16920</v>
      </c>
      <c r="C4267" s="52">
        <v>3.3190864781925655</v>
      </c>
      <c r="D4267" s="53">
        <v>3.5</v>
      </c>
      <c r="E4267" s="53">
        <v>0.3</v>
      </c>
      <c r="F4267" s="53">
        <v>0.4</v>
      </c>
      <c r="G4267" s="54">
        <v>43385</v>
      </c>
    </row>
    <row r="4268" spans="1:7" x14ac:dyDescent="0.2">
      <c r="A4268" s="54">
        <v>43808</v>
      </c>
      <c r="B4268" s="53">
        <v>218</v>
      </c>
      <c r="C4268" s="52">
        <v>2.4825766596200785</v>
      </c>
      <c r="D4268" s="53">
        <v>3.2</v>
      </c>
      <c r="E4268" s="53">
        <v>0.35</v>
      </c>
      <c r="F4268" s="53">
        <v>0.45</v>
      </c>
      <c r="G4268" s="54">
        <v>42790</v>
      </c>
    </row>
    <row r="4269" spans="1:7" x14ac:dyDescent="0.2">
      <c r="A4269" s="54">
        <v>43809</v>
      </c>
      <c r="B4269" s="53">
        <v>10480556</v>
      </c>
      <c r="D4269" s="53">
        <v>4.1100000000000003</v>
      </c>
      <c r="E4269" s="53"/>
      <c r="F4269" s="53">
        <v>0.35</v>
      </c>
      <c r="G4269" s="54"/>
    </row>
    <row r="4270" spans="1:7" x14ac:dyDescent="0.2">
      <c r="A4270" s="54">
        <v>43809</v>
      </c>
      <c r="B4270" s="53">
        <v>9317976</v>
      </c>
      <c r="C4270" s="52">
        <v>3.7058683922951428</v>
      </c>
      <c r="D4270" s="53">
        <v>4.6500000000000004</v>
      </c>
      <c r="E4270" s="53">
        <v>0.4</v>
      </c>
      <c r="F4270" s="53">
        <v>0.54</v>
      </c>
      <c r="G4270" s="54">
        <v>43454</v>
      </c>
    </row>
    <row r="4271" spans="1:7" x14ac:dyDescent="0.2">
      <c r="A4271" s="54">
        <v>43809</v>
      </c>
      <c r="B4271" s="53">
        <v>8913824</v>
      </c>
      <c r="C4271" s="52">
        <v>4.411900577965703</v>
      </c>
      <c r="D4271" s="53">
        <v>4.5999999999999996</v>
      </c>
      <c r="E4271" s="53">
        <v>0.86</v>
      </c>
      <c r="F4271" s="53">
        <v>0.93</v>
      </c>
      <c r="G4271" s="54">
        <v>43577</v>
      </c>
    </row>
    <row r="4272" spans="1:7" x14ac:dyDescent="0.2">
      <c r="A4272" s="54">
        <v>43809</v>
      </c>
      <c r="B4272" s="53">
        <v>9339951</v>
      </c>
      <c r="C4272" s="52">
        <v>3.3770281960482005</v>
      </c>
      <c r="D4272" s="53">
        <v>3.89</v>
      </c>
      <c r="E4272" s="53">
        <v>0.4</v>
      </c>
      <c r="F4272" s="53">
        <v>0.54</v>
      </c>
      <c r="G4272" s="54">
        <v>43455</v>
      </c>
    </row>
    <row r="4273" spans="1:7" x14ac:dyDescent="0.2">
      <c r="A4273" s="54">
        <v>43809</v>
      </c>
      <c r="B4273" s="53">
        <v>10243487</v>
      </c>
      <c r="D4273" s="53">
        <v>3.21</v>
      </c>
      <c r="E4273" s="53"/>
      <c r="F4273" s="53">
        <v>0.25</v>
      </c>
      <c r="G4273" s="54"/>
    </row>
    <row r="4274" spans="1:7" x14ac:dyDescent="0.2">
      <c r="A4274" s="54">
        <v>43809</v>
      </c>
      <c r="B4274" s="53">
        <v>914</v>
      </c>
      <c r="C4274" s="52">
        <v>3.3840843944833847</v>
      </c>
      <c r="D4274" s="53">
        <v>4.0999999999999996</v>
      </c>
      <c r="E4274" s="53">
        <v>0.69</v>
      </c>
      <c r="F4274" s="53">
        <v>0.74</v>
      </c>
      <c r="G4274" s="54">
        <v>43155</v>
      </c>
    </row>
    <row r="4275" spans="1:7" x14ac:dyDescent="0.2">
      <c r="A4275" s="54">
        <v>43810</v>
      </c>
      <c r="B4275" s="53">
        <v>9999224</v>
      </c>
      <c r="C4275" s="52">
        <v>3.6231636574320927</v>
      </c>
      <c r="D4275" s="53">
        <v>4.1500000000000004</v>
      </c>
      <c r="E4275" s="53">
        <v>0.45</v>
      </c>
      <c r="F4275" s="53">
        <v>0.57999999999999996</v>
      </c>
      <c r="G4275" s="54">
        <v>43582</v>
      </c>
    </row>
    <row r="4276" spans="1:7" x14ac:dyDescent="0.2">
      <c r="A4276" s="54">
        <v>43811</v>
      </c>
      <c r="B4276" s="53">
        <v>8491</v>
      </c>
      <c r="C4276" s="52">
        <v>3.3185036487146968</v>
      </c>
      <c r="D4276" s="53">
        <v>3.8</v>
      </c>
      <c r="E4276" s="53">
        <v>0.76999999999999991</v>
      </c>
      <c r="F4276" s="53">
        <v>0.89</v>
      </c>
      <c r="G4276" s="54">
        <v>42960</v>
      </c>
    </row>
    <row r="4277" spans="1:7" x14ac:dyDescent="0.2">
      <c r="A4277" s="54">
        <v>43811</v>
      </c>
      <c r="B4277" s="53">
        <v>2082</v>
      </c>
      <c r="C4277" s="52">
        <v>4.0056656676970857</v>
      </c>
      <c r="D4277" s="53">
        <v>4.4000000000000004</v>
      </c>
      <c r="E4277" s="53">
        <v>0.82</v>
      </c>
      <c r="F4277" s="53">
        <v>0.91</v>
      </c>
      <c r="G4277" s="54">
        <v>43171</v>
      </c>
    </row>
    <row r="4278" spans="1:7" x14ac:dyDescent="0.2">
      <c r="A4278" s="54">
        <v>43811</v>
      </c>
      <c r="B4278" s="53">
        <v>10510341</v>
      </c>
      <c r="D4278" s="53">
        <v>3.78</v>
      </c>
      <c r="E4278" s="53"/>
      <c r="F4278" s="53">
        <v>0.34</v>
      </c>
      <c r="G4278" s="54"/>
    </row>
    <row r="4279" spans="1:7" x14ac:dyDescent="0.2">
      <c r="A4279" s="54">
        <v>43811</v>
      </c>
      <c r="B4279" s="53">
        <v>10302259</v>
      </c>
      <c r="C4279" s="52">
        <v>3.815359452237578</v>
      </c>
      <c r="D4279" s="53">
        <v>4.34</v>
      </c>
      <c r="E4279" s="53">
        <v>0.35</v>
      </c>
      <c r="F4279" s="53">
        <v>0.5</v>
      </c>
      <c r="G4279" s="54">
        <v>43641</v>
      </c>
    </row>
    <row r="4280" spans="1:7" x14ac:dyDescent="0.2">
      <c r="A4280" s="54">
        <v>43812</v>
      </c>
      <c r="B4280" s="53">
        <v>6239020</v>
      </c>
      <c r="C4280" s="52">
        <v>3.989065969610643</v>
      </c>
      <c r="D4280" s="53">
        <v>4.5999999999999996</v>
      </c>
      <c r="E4280" s="53">
        <v>0.85</v>
      </c>
      <c r="F4280" s="53">
        <v>0.93</v>
      </c>
      <c r="G4280" s="54">
        <v>43312</v>
      </c>
    </row>
    <row r="4281" spans="1:7" x14ac:dyDescent="0.2">
      <c r="A4281" s="54">
        <v>43812</v>
      </c>
      <c r="B4281" s="53">
        <v>8395592</v>
      </c>
      <c r="C4281" s="52">
        <v>3.8404861985737173</v>
      </c>
      <c r="D4281" s="53">
        <v>3.85</v>
      </c>
      <c r="E4281" s="53">
        <v>0.3</v>
      </c>
      <c r="F4281" s="53">
        <v>0.35</v>
      </c>
      <c r="G4281" s="54">
        <v>43582</v>
      </c>
    </row>
    <row r="4282" spans="1:7" x14ac:dyDescent="0.2">
      <c r="A4282" s="54">
        <v>43812</v>
      </c>
      <c r="B4282" s="53">
        <v>10028024</v>
      </c>
      <c r="C4282" s="52">
        <v>3.8374505254925042</v>
      </c>
      <c r="D4282" s="53">
        <v>4.38</v>
      </c>
      <c r="E4282" s="53">
        <v>0.46</v>
      </c>
      <c r="F4282" s="53">
        <v>0.59</v>
      </c>
      <c r="G4282" s="54">
        <v>43676</v>
      </c>
    </row>
    <row r="4283" spans="1:7" x14ac:dyDescent="0.2">
      <c r="A4283" s="54">
        <v>43812</v>
      </c>
      <c r="B4283" s="53">
        <v>9918827</v>
      </c>
      <c r="D4283" s="53">
        <v>3.35</v>
      </c>
      <c r="E4283" s="53"/>
      <c r="F4283" s="53">
        <v>0.35</v>
      </c>
      <c r="G4283" s="54"/>
    </row>
    <row r="4284" spans="1:7" x14ac:dyDescent="0.2">
      <c r="A4284" s="54">
        <v>43812</v>
      </c>
      <c r="B4284" s="53">
        <v>7673858</v>
      </c>
      <c r="C4284" s="52">
        <v>2.6416732618843328</v>
      </c>
      <c r="D4284" s="53">
        <v>3.32</v>
      </c>
      <c r="E4284" s="53">
        <v>0.36</v>
      </c>
      <c r="F4284" s="53">
        <v>0.49</v>
      </c>
      <c r="G4284" s="54">
        <v>42711</v>
      </c>
    </row>
    <row r="4285" spans="1:7" x14ac:dyDescent="0.2">
      <c r="A4285" s="54">
        <v>43812</v>
      </c>
      <c r="B4285" s="53">
        <v>353330</v>
      </c>
      <c r="C4285" s="52">
        <v>3.4877636695314074</v>
      </c>
      <c r="D4285" s="53">
        <v>4.3</v>
      </c>
      <c r="E4285" s="53">
        <v>0.45999999999999996</v>
      </c>
      <c r="F4285" s="53">
        <v>0.6</v>
      </c>
      <c r="G4285" s="54">
        <v>43137</v>
      </c>
    </row>
    <row r="4286" spans="1:7" x14ac:dyDescent="0.2">
      <c r="A4286" s="54">
        <v>43815</v>
      </c>
      <c r="B4286" s="53">
        <v>126473</v>
      </c>
      <c r="C4286" s="52">
        <v>2.4899197656089629</v>
      </c>
      <c r="D4286" s="53">
        <v>3.1</v>
      </c>
      <c r="E4286" s="53">
        <v>0.51</v>
      </c>
      <c r="F4286" s="53">
        <v>0.66</v>
      </c>
      <c r="G4286" s="54">
        <v>42964</v>
      </c>
    </row>
    <row r="4287" spans="1:7" x14ac:dyDescent="0.2">
      <c r="A4287" s="54">
        <v>43815</v>
      </c>
      <c r="B4287" s="53">
        <v>9943702</v>
      </c>
      <c r="D4287" s="53">
        <v>3.85</v>
      </c>
      <c r="E4287" s="53"/>
      <c r="F4287" s="53">
        <v>0.35</v>
      </c>
      <c r="G4287" s="54"/>
    </row>
    <row r="4288" spans="1:7" x14ac:dyDescent="0.2">
      <c r="A4288" s="54">
        <v>43815</v>
      </c>
      <c r="B4288" s="53">
        <v>2554893</v>
      </c>
      <c r="C4288" s="52">
        <v>3.7450591574280887</v>
      </c>
      <c r="D4288" s="53">
        <v>4.28</v>
      </c>
      <c r="E4288" s="53">
        <v>0.72</v>
      </c>
      <c r="F4288" s="53">
        <v>0.86</v>
      </c>
      <c r="G4288" s="54">
        <v>43193</v>
      </c>
    </row>
    <row r="4289" spans="1:7" x14ac:dyDescent="0.2">
      <c r="A4289" s="54">
        <v>43815</v>
      </c>
      <c r="B4289" s="53">
        <v>218109</v>
      </c>
      <c r="D4289" s="53">
        <v>3.6</v>
      </c>
      <c r="E4289" s="53"/>
      <c r="F4289" s="53">
        <v>0.35</v>
      </c>
      <c r="G4289" s="54"/>
    </row>
    <row r="4290" spans="1:7" x14ac:dyDescent="0.2">
      <c r="A4290" s="54">
        <v>43815</v>
      </c>
      <c r="B4290" s="53">
        <v>9895906</v>
      </c>
      <c r="C4290" s="52">
        <v>3.5916895230752903</v>
      </c>
      <c r="D4290" s="53">
        <v>3.89</v>
      </c>
      <c r="E4290" s="53">
        <v>0.35</v>
      </c>
      <c r="F4290" s="53">
        <v>0.5</v>
      </c>
      <c r="G4290" s="54">
        <v>43637</v>
      </c>
    </row>
    <row r="4291" spans="1:7" x14ac:dyDescent="0.2">
      <c r="A4291" s="54">
        <v>43815</v>
      </c>
      <c r="B4291" s="53">
        <v>9252665</v>
      </c>
      <c r="C4291" s="52">
        <v>3.6367611539990343</v>
      </c>
      <c r="D4291" s="53">
        <v>3.99</v>
      </c>
      <c r="E4291" s="53">
        <v>0.48</v>
      </c>
      <c r="F4291" s="53">
        <v>0.61</v>
      </c>
      <c r="G4291" s="54">
        <v>43377</v>
      </c>
    </row>
    <row r="4292" spans="1:7" x14ac:dyDescent="0.2">
      <c r="A4292" s="54">
        <v>43816</v>
      </c>
      <c r="B4292" s="53">
        <v>10220552</v>
      </c>
      <c r="C4292" s="52">
        <v>3.5238408858310022</v>
      </c>
      <c r="D4292" s="53">
        <v>3.84</v>
      </c>
      <c r="E4292" s="53">
        <v>0.35</v>
      </c>
      <c r="F4292" s="53">
        <v>0.49</v>
      </c>
      <c r="G4292" s="54">
        <v>43640</v>
      </c>
    </row>
    <row r="4293" spans="1:7" x14ac:dyDescent="0.2">
      <c r="A4293" s="54">
        <v>43816</v>
      </c>
      <c r="B4293" s="53">
        <v>10116882</v>
      </c>
      <c r="C4293" s="52">
        <v>4.0311742031863336</v>
      </c>
      <c r="D4293" s="53">
        <v>4.37</v>
      </c>
      <c r="E4293" s="53">
        <v>0.41</v>
      </c>
      <c r="F4293" s="53">
        <v>0.54</v>
      </c>
      <c r="G4293" s="54">
        <v>43606</v>
      </c>
    </row>
    <row r="4294" spans="1:7" x14ac:dyDescent="0.2">
      <c r="A4294" s="54">
        <v>43817</v>
      </c>
      <c r="B4294" s="53">
        <v>7381150</v>
      </c>
      <c r="C4294" s="52">
        <v>3.8634057948379432</v>
      </c>
      <c r="D4294" s="53">
        <v>4.0999999999999996</v>
      </c>
      <c r="E4294" s="53">
        <v>0.37</v>
      </c>
      <c r="F4294" s="53">
        <v>0.51</v>
      </c>
      <c r="G4294" s="54">
        <v>43668</v>
      </c>
    </row>
    <row r="4295" spans="1:7" x14ac:dyDescent="0.2">
      <c r="A4295" s="54">
        <v>43817</v>
      </c>
      <c r="B4295" s="53">
        <v>1426104</v>
      </c>
      <c r="D4295" s="53">
        <v>3.65</v>
      </c>
      <c r="E4295" s="53"/>
      <c r="F4295" s="53">
        <v>0.35</v>
      </c>
      <c r="G4295" s="54"/>
    </row>
    <row r="4296" spans="1:7" x14ac:dyDescent="0.2">
      <c r="A4296" s="54">
        <v>43817</v>
      </c>
      <c r="B4296" s="53">
        <v>9755583</v>
      </c>
      <c r="D4296" s="53">
        <v>3.8</v>
      </c>
      <c r="E4296" s="53"/>
      <c r="F4296" s="53">
        <v>0.3</v>
      </c>
      <c r="G4296" s="54"/>
    </row>
    <row r="4297" spans="1:7" x14ac:dyDescent="0.2">
      <c r="A4297" s="54">
        <v>43817</v>
      </c>
      <c r="B4297" s="53">
        <v>10114446</v>
      </c>
      <c r="C4297" s="52">
        <v>4.1706900986452524</v>
      </c>
      <c r="D4297" s="53">
        <v>4.18</v>
      </c>
      <c r="E4297" s="53">
        <v>0.45</v>
      </c>
      <c r="F4297" s="53">
        <v>0.56999999999999995</v>
      </c>
      <c r="G4297" s="54">
        <v>43640</v>
      </c>
    </row>
    <row r="4298" spans="1:7" x14ac:dyDescent="0.2">
      <c r="A4298" s="54">
        <v>43819</v>
      </c>
      <c r="B4298" s="53">
        <v>10341556</v>
      </c>
      <c r="C4298" s="52">
        <v>3.9949763565722352</v>
      </c>
      <c r="D4298" s="53">
        <v>4.04</v>
      </c>
      <c r="E4298" s="53">
        <v>0.36</v>
      </c>
      <c r="F4298" s="53">
        <v>0.48</v>
      </c>
      <c r="G4298" s="54">
        <v>43725</v>
      </c>
    </row>
    <row r="4299" spans="1:7" x14ac:dyDescent="0.2">
      <c r="A4299" s="54">
        <v>43819</v>
      </c>
      <c r="B4299" s="53">
        <v>10255382</v>
      </c>
      <c r="C4299" s="52">
        <v>3.5051837382391766</v>
      </c>
      <c r="D4299" s="53">
        <v>3.69</v>
      </c>
      <c r="E4299" s="53">
        <v>0.35</v>
      </c>
      <c r="F4299" s="53">
        <v>0.46</v>
      </c>
      <c r="G4299" s="54">
        <v>43605</v>
      </c>
    </row>
    <row r="4300" spans="1:7" x14ac:dyDescent="0.2">
      <c r="A4300" s="54">
        <v>43820</v>
      </c>
      <c r="B4300" s="53">
        <v>8017330</v>
      </c>
      <c r="C4300" s="52">
        <v>3.0755632340654007</v>
      </c>
      <c r="D4300" s="53">
        <v>3.87</v>
      </c>
      <c r="E4300" s="53">
        <v>0.42</v>
      </c>
      <c r="F4300" s="53">
        <v>0.56000000000000005</v>
      </c>
      <c r="G4300" s="54">
        <v>42941</v>
      </c>
    </row>
    <row r="4301" spans="1:7" x14ac:dyDescent="0.2">
      <c r="A4301" s="54">
        <v>43824</v>
      </c>
      <c r="B4301" s="53">
        <v>22562</v>
      </c>
      <c r="C4301" s="52">
        <v>3.1923906967588214</v>
      </c>
      <c r="D4301" s="53">
        <v>4.09</v>
      </c>
      <c r="E4301" s="53">
        <v>0.45999999999999996</v>
      </c>
      <c r="F4301" s="53">
        <v>0.57999999999999996</v>
      </c>
      <c r="G4301" s="54">
        <v>43242</v>
      </c>
    </row>
    <row r="4302" spans="1:7" x14ac:dyDescent="0.2">
      <c r="A4302" s="54">
        <v>43826</v>
      </c>
      <c r="B4302" s="53">
        <v>9734332</v>
      </c>
      <c r="C4302" s="52">
        <v>3.4168814507555707</v>
      </c>
      <c r="D4302" s="53">
        <v>3.87</v>
      </c>
      <c r="E4302" s="53">
        <v>0.35</v>
      </c>
      <c r="F4302" s="53">
        <v>0.49</v>
      </c>
      <c r="G4302" s="54">
        <v>43527</v>
      </c>
    </row>
    <row r="4303" spans="1:7" x14ac:dyDescent="0.2">
      <c r="A4303" s="54">
        <v>43827</v>
      </c>
      <c r="B4303" s="53">
        <v>10236529</v>
      </c>
      <c r="C4303" s="52">
        <v>3.9667487067900837</v>
      </c>
      <c r="D4303" s="53">
        <v>4.07</v>
      </c>
      <c r="E4303" s="53">
        <v>0.37</v>
      </c>
      <c r="F4303" s="53">
        <v>0.48</v>
      </c>
      <c r="G4303" s="54">
        <v>43777</v>
      </c>
    </row>
    <row r="4304" spans="1:7" x14ac:dyDescent="0.2">
      <c r="A4304" s="54">
        <v>43829</v>
      </c>
      <c r="B4304" s="53">
        <v>10278077</v>
      </c>
      <c r="C4304" s="52">
        <v>3.6629301265555396</v>
      </c>
      <c r="D4304" s="53">
        <v>4.0199999999999996</v>
      </c>
      <c r="E4304" s="53">
        <v>0.34</v>
      </c>
      <c r="F4304" s="53">
        <v>0.49</v>
      </c>
      <c r="G4304" s="54">
        <v>43671</v>
      </c>
    </row>
    <row r="4305" spans="1:7" x14ac:dyDescent="0.2">
      <c r="A4305" s="54">
        <v>43829</v>
      </c>
      <c r="B4305" s="53">
        <v>4444542</v>
      </c>
      <c r="C4305" s="52">
        <v>3.7415081236286456</v>
      </c>
      <c r="D4305" s="53">
        <v>4.3</v>
      </c>
      <c r="E4305" s="53">
        <v>0.61</v>
      </c>
      <c r="F4305" s="53">
        <v>0.73</v>
      </c>
      <c r="G4305" s="54">
        <v>43406</v>
      </c>
    </row>
    <row r="4306" spans="1:7" x14ac:dyDescent="0.2">
      <c r="A4306" s="54">
        <v>43829</v>
      </c>
      <c r="B4306" s="53">
        <v>8873850</v>
      </c>
      <c r="C4306" s="52">
        <v>3.8982491734375389</v>
      </c>
      <c r="D4306" s="53">
        <v>4.29</v>
      </c>
      <c r="E4306" s="53">
        <v>0.63</v>
      </c>
      <c r="F4306" s="53">
        <v>0.78</v>
      </c>
      <c r="G4306" s="54">
        <v>43459</v>
      </c>
    </row>
    <row r="4307" spans="1:7" x14ac:dyDescent="0.2">
      <c r="A4307" s="54">
        <v>43829</v>
      </c>
      <c r="B4307" s="53">
        <v>8106164</v>
      </c>
      <c r="C4307" s="52">
        <v>3.1917157736275032</v>
      </c>
      <c r="D4307" s="53">
        <v>3.78</v>
      </c>
      <c r="E4307" s="53">
        <v>0.39</v>
      </c>
      <c r="F4307" s="53">
        <v>0.52</v>
      </c>
      <c r="G4307" s="54">
        <v>43184</v>
      </c>
    </row>
    <row r="4308" spans="1:7" x14ac:dyDescent="0.2">
      <c r="A4308" s="54">
        <v>43832</v>
      </c>
      <c r="B4308" s="53">
        <v>9884931</v>
      </c>
      <c r="C4308" s="52">
        <v>3.6180793329635166</v>
      </c>
      <c r="D4308" s="53">
        <v>4.29</v>
      </c>
      <c r="E4308" s="53">
        <v>0.35</v>
      </c>
      <c r="F4308" s="53">
        <v>0.45</v>
      </c>
      <c r="G4308" s="54">
        <v>43562</v>
      </c>
    </row>
    <row r="4309" spans="1:7" x14ac:dyDescent="0.2">
      <c r="A4309" s="54">
        <v>43832</v>
      </c>
      <c r="B4309" s="53">
        <v>10610710</v>
      </c>
      <c r="D4309" s="53">
        <v>3.54</v>
      </c>
      <c r="E4309" s="53"/>
      <c r="F4309" s="53">
        <v>0.25</v>
      </c>
      <c r="G4309" s="54"/>
    </row>
    <row r="4310" spans="1:7" x14ac:dyDescent="0.2">
      <c r="A4310" s="54">
        <v>43832</v>
      </c>
      <c r="B4310" s="53">
        <v>9753704</v>
      </c>
      <c r="C4310" s="52">
        <v>4.1594181518448075</v>
      </c>
      <c r="D4310" s="53">
        <v>4.38</v>
      </c>
      <c r="E4310" s="53">
        <v>0.56000000000000005</v>
      </c>
      <c r="F4310" s="53">
        <v>0.68</v>
      </c>
      <c r="G4310" s="54">
        <v>43527</v>
      </c>
    </row>
    <row r="4311" spans="1:7" x14ac:dyDescent="0.2">
      <c r="A4311" s="54">
        <v>43833</v>
      </c>
      <c r="B4311" s="53">
        <v>7522584</v>
      </c>
      <c r="C4311" s="52">
        <v>3.463417359656118</v>
      </c>
      <c r="D4311" s="53">
        <v>3.79</v>
      </c>
      <c r="E4311" s="53">
        <v>0.78999999999999992</v>
      </c>
      <c r="F4311" s="53">
        <v>0.9</v>
      </c>
      <c r="G4311" s="54">
        <v>43177</v>
      </c>
    </row>
    <row r="4312" spans="1:7" x14ac:dyDescent="0.2">
      <c r="A4312" s="54">
        <v>43833</v>
      </c>
      <c r="B4312" s="53">
        <v>4046718</v>
      </c>
      <c r="C4312" s="52">
        <v>3.1745967717110344</v>
      </c>
      <c r="D4312" s="53">
        <v>3.73</v>
      </c>
      <c r="E4312" s="53">
        <v>0.35</v>
      </c>
      <c r="F4312" s="53">
        <v>0.49</v>
      </c>
      <c r="G4312" s="54">
        <v>43377</v>
      </c>
    </row>
    <row r="4313" spans="1:7" x14ac:dyDescent="0.2">
      <c r="A4313" s="54">
        <v>43834</v>
      </c>
      <c r="B4313" s="53">
        <v>188620</v>
      </c>
      <c r="C4313" s="52">
        <v>3.8522406402648453</v>
      </c>
      <c r="D4313" s="53">
        <v>4.34</v>
      </c>
      <c r="E4313" s="53">
        <v>0.35</v>
      </c>
      <c r="F4313" s="53">
        <v>0.5</v>
      </c>
      <c r="G4313" s="54">
        <v>43562</v>
      </c>
    </row>
    <row r="4314" spans="1:7" x14ac:dyDescent="0.2">
      <c r="A4314" s="54">
        <v>43834</v>
      </c>
      <c r="B4314" s="53">
        <v>10148732</v>
      </c>
      <c r="D4314" s="53">
        <v>4.45</v>
      </c>
      <c r="E4314" s="53"/>
      <c r="F4314" s="53">
        <v>0.35</v>
      </c>
      <c r="G4314" s="54"/>
    </row>
    <row r="4315" spans="1:7" x14ac:dyDescent="0.2">
      <c r="A4315" s="54">
        <v>43834</v>
      </c>
      <c r="B4315" s="53">
        <v>2591</v>
      </c>
      <c r="C4315" s="52">
        <v>3.5370524583516247</v>
      </c>
      <c r="D4315" s="53">
        <v>3.92</v>
      </c>
      <c r="E4315" s="53">
        <v>0.89</v>
      </c>
      <c r="F4315" s="53">
        <v>0.95</v>
      </c>
      <c r="G4315" s="54">
        <v>43381</v>
      </c>
    </row>
    <row r="4316" spans="1:7" x14ac:dyDescent="0.2">
      <c r="A4316" s="54">
        <v>43835</v>
      </c>
      <c r="B4316" s="53">
        <v>8884</v>
      </c>
      <c r="C4316" s="52">
        <v>2.2423686384182155</v>
      </c>
      <c r="D4316" s="53">
        <v>2.36</v>
      </c>
      <c r="E4316" s="53">
        <v>0.5</v>
      </c>
      <c r="F4316" s="53">
        <v>0.65</v>
      </c>
      <c r="G4316" s="54">
        <v>43377</v>
      </c>
    </row>
    <row r="4317" spans="1:7" x14ac:dyDescent="0.2">
      <c r="A4317" s="54">
        <v>43835</v>
      </c>
      <c r="B4317" s="53">
        <v>10610600</v>
      </c>
      <c r="D4317" s="53">
        <v>4.34</v>
      </c>
      <c r="E4317" s="53"/>
      <c r="F4317" s="53">
        <v>0.32</v>
      </c>
      <c r="G4317" s="54"/>
    </row>
    <row r="4318" spans="1:7" x14ac:dyDescent="0.2">
      <c r="A4318" s="54">
        <v>43835</v>
      </c>
      <c r="B4318" s="53">
        <v>4209176</v>
      </c>
      <c r="C4318" s="52">
        <v>3.2859231299710285</v>
      </c>
      <c r="D4318" s="53">
        <v>4.1900000000000004</v>
      </c>
      <c r="E4318" s="53">
        <v>0.35</v>
      </c>
      <c r="F4318" s="53">
        <v>0.5</v>
      </c>
      <c r="G4318" s="54">
        <v>43399</v>
      </c>
    </row>
    <row r="4319" spans="1:7" x14ac:dyDescent="0.2">
      <c r="A4319" s="54">
        <v>43836</v>
      </c>
      <c r="B4319" s="53">
        <v>10192846</v>
      </c>
      <c r="D4319" s="53">
        <v>3.59</v>
      </c>
      <c r="E4319" s="53"/>
      <c r="F4319" s="53">
        <v>0.35</v>
      </c>
      <c r="G4319" s="54"/>
    </row>
    <row r="4320" spans="1:7" x14ac:dyDescent="0.2">
      <c r="A4320" s="54">
        <v>43836</v>
      </c>
      <c r="B4320" s="53">
        <v>5292</v>
      </c>
      <c r="C4320" s="52">
        <v>2.988488375784518</v>
      </c>
      <c r="D4320" s="53">
        <v>4.1500000000000004</v>
      </c>
      <c r="E4320" s="53">
        <v>0.7599999999999999</v>
      </c>
      <c r="F4320" s="53">
        <v>0.88</v>
      </c>
      <c r="G4320" s="54"/>
    </row>
    <row r="4321" spans="1:7" x14ac:dyDescent="0.2">
      <c r="A4321" s="54">
        <v>43836</v>
      </c>
      <c r="B4321" s="53">
        <v>10334183</v>
      </c>
      <c r="D4321" s="53">
        <v>4.2699999999999996</v>
      </c>
      <c r="E4321" s="53"/>
      <c r="F4321" s="53">
        <v>0.34</v>
      </c>
      <c r="G4321" s="54"/>
    </row>
    <row r="4322" spans="1:7" x14ac:dyDescent="0.2">
      <c r="A4322" s="54">
        <v>43837</v>
      </c>
      <c r="B4322" s="53">
        <v>6687375</v>
      </c>
      <c r="C4322" s="52">
        <v>3.1378153447787729</v>
      </c>
      <c r="D4322" s="53">
        <v>3.71</v>
      </c>
      <c r="E4322" s="53">
        <v>0.53999999999999992</v>
      </c>
      <c r="F4322" s="53">
        <v>0.68</v>
      </c>
      <c r="G4322" s="54">
        <v>43102</v>
      </c>
    </row>
    <row r="4323" spans="1:7" x14ac:dyDescent="0.2">
      <c r="A4323" s="54">
        <v>43837</v>
      </c>
      <c r="B4323" s="53">
        <v>10809752</v>
      </c>
      <c r="D4323" s="53">
        <v>3.94</v>
      </c>
      <c r="E4323" s="53"/>
      <c r="F4323" s="53">
        <v>0.35</v>
      </c>
      <c r="G4323" s="54"/>
    </row>
    <row r="4324" spans="1:7" x14ac:dyDescent="0.2">
      <c r="A4324" s="54">
        <v>43837</v>
      </c>
      <c r="B4324" s="53">
        <v>2083</v>
      </c>
      <c r="C4324" s="52">
        <v>2.927126840226876</v>
      </c>
      <c r="D4324" s="53">
        <v>4.05</v>
      </c>
      <c r="E4324" s="53">
        <v>0.49</v>
      </c>
      <c r="F4324" s="53">
        <v>0.63</v>
      </c>
      <c r="G4324" s="54">
        <v>42694</v>
      </c>
    </row>
    <row r="4325" spans="1:7" x14ac:dyDescent="0.2">
      <c r="A4325" s="54">
        <v>43837</v>
      </c>
      <c r="B4325" s="53">
        <v>10148635</v>
      </c>
      <c r="D4325" s="53">
        <v>3.44</v>
      </c>
      <c r="E4325" s="53"/>
      <c r="F4325" s="53">
        <v>0.32</v>
      </c>
      <c r="G4325" s="54"/>
    </row>
    <row r="4326" spans="1:7" x14ac:dyDescent="0.2">
      <c r="A4326" s="54">
        <v>43837</v>
      </c>
      <c r="B4326" s="53">
        <v>789810</v>
      </c>
      <c r="C4326" s="52">
        <v>3.5186406072687806</v>
      </c>
      <c r="D4326" s="53">
        <v>3.8</v>
      </c>
      <c r="E4326" s="53">
        <v>0.67999999999999994</v>
      </c>
      <c r="F4326" s="53">
        <v>0.8</v>
      </c>
      <c r="G4326" s="54">
        <v>43035</v>
      </c>
    </row>
    <row r="4327" spans="1:7" x14ac:dyDescent="0.2">
      <c r="A4327" s="54">
        <v>43838</v>
      </c>
      <c r="B4327" s="53">
        <v>10551933</v>
      </c>
      <c r="D4327" s="53">
        <v>4.05</v>
      </c>
      <c r="E4327" s="53"/>
      <c r="F4327" s="53">
        <v>0.35</v>
      </c>
      <c r="G4327" s="54"/>
    </row>
    <row r="4328" spans="1:7" x14ac:dyDescent="0.2">
      <c r="A4328" s="54">
        <v>43838</v>
      </c>
      <c r="B4328" s="53">
        <v>8344759</v>
      </c>
      <c r="C4328" s="52">
        <v>4.1292921879518376</v>
      </c>
      <c r="D4328" s="53">
        <v>4.3499999999999996</v>
      </c>
      <c r="E4328" s="53">
        <v>0.9</v>
      </c>
      <c r="F4328" s="53">
        <v>0.95</v>
      </c>
      <c r="G4328" s="54">
        <v>43338</v>
      </c>
    </row>
    <row r="4329" spans="1:7" x14ac:dyDescent="0.2">
      <c r="A4329" s="54">
        <v>43838</v>
      </c>
      <c r="B4329" s="53">
        <v>10547136</v>
      </c>
      <c r="D4329" s="53">
        <v>3.91</v>
      </c>
      <c r="E4329" s="53"/>
      <c r="F4329" s="53">
        <v>0.35</v>
      </c>
      <c r="G4329" s="54"/>
    </row>
    <row r="4330" spans="1:7" x14ac:dyDescent="0.2">
      <c r="A4330" s="54">
        <v>43838</v>
      </c>
      <c r="B4330" s="53">
        <v>206</v>
      </c>
      <c r="C4330" s="52">
        <v>3.2773638648011358</v>
      </c>
      <c r="D4330" s="53">
        <v>3.84</v>
      </c>
      <c r="E4330" s="53">
        <v>0.77999999999999992</v>
      </c>
      <c r="F4330" s="53">
        <v>0.89</v>
      </c>
      <c r="G4330" s="54">
        <v>42860</v>
      </c>
    </row>
    <row r="4331" spans="1:7" x14ac:dyDescent="0.2">
      <c r="A4331" s="54">
        <v>43839</v>
      </c>
      <c r="B4331" s="53">
        <v>10234335</v>
      </c>
      <c r="D4331" s="53">
        <v>4.2</v>
      </c>
      <c r="E4331" s="53"/>
      <c r="F4331" s="53">
        <v>0.36</v>
      </c>
      <c r="G4331" s="54"/>
    </row>
    <row r="4332" spans="1:7" x14ac:dyDescent="0.2">
      <c r="A4332" s="54">
        <v>43839</v>
      </c>
      <c r="B4332" s="53">
        <v>122773</v>
      </c>
      <c r="C4332" s="52">
        <v>2.3991327933095805</v>
      </c>
      <c r="D4332" s="53">
        <v>2.79</v>
      </c>
      <c r="E4332" s="53">
        <v>0.48</v>
      </c>
      <c r="F4332" s="53">
        <v>0.61</v>
      </c>
      <c r="G4332" s="54">
        <v>42735</v>
      </c>
    </row>
    <row r="4333" spans="1:7" x14ac:dyDescent="0.2">
      <c r="A4333" s="54">
        <v>43839</v>
      </c>
      <c r="B4333" s="53">
        <v>10446523</v>
      </c>
      <c r="D4333" s="53">
        <v>4.32</v>
      </c>
      <c r="E4333" s="53"/>
      <c r="F4333" s="53">
        <v>0.35</v>
      </c>
      <c r="G4333" s="54"/>
    </row>
    <row r="4334" spans="1:7" x14ac:dyDescent="0.2">
      <c r="A4334" s="54">
        <v>43839</v>
      </c>
      <c r="B4334" s="53">
        <v>5405962</v>
      </c>
      <c r="C4334" s="52">
        <v>3.9177328377572951</v>
      </c>
      <c r="D4334" s="53">
        <v>4.05</v>
      </c>
      <c r="E4334" s="53">
        <v>0.69</v>
      </c>
      <c r="F4334" s="53">
        <v>0.84</v>
      </c>
      <c r="G4334" s="54">
        <v>43462</v>
      </c>
    </row>
    <row r="4335" spans="1:7" x14ac:dyDescent="0.2">
      <c r="A4335" s="54">
        <v>43839</v>
      </c>
      <c r="B4335" s="53">
        <v>9695239</v>
      </c>
      <c r="D4335" s="53">
        <v>3.1</v>
      </c>
      <c r="E4335" s="53"/>
      <c r="F4335" s="53">
        <v>0.25</v>
      </c>
      <c r="G4335" s="54"/>
    </row>
    <row r="4336" spans="1:7" x14ac:dyDescent="0.2">
      <c r="A4336" s="54">
        <v>43840</v>
      </c>
      <c r="B4336" s="53">
        <v>216082</v>
      </c>
      <c r="C4336" s="52">
        <v>3.6221511780121878</v>
      </c>
      <c r="D4336" s="53">
        <v>3.68</v>
      </c>
      <c r="E4336" s="53">
        <v>0.64999999999999991</v>
      </c>
      <c r="F4336" s="53">
        <v>0.77</v>
      </c>
      <c r="G4336" s="54">
        <v>43052</v>
      </c>
    </row>
    <row r="4337" spans="1:7" x14ac:dyDescent="0.2">
      <c r="A4337" s="54">
        <v>43840</v>
      </c>
      <c r="B4337" s="53">
        <v>10642473</v>
      </c>
      <c r="D4337" s="53">
        <v>2.7</v>
      </c>
      <c r="E4337" s="53"/>
      <c r="F4337" s="53">
        <v>0.25</v>
      </c>
      <c r="G4337" s="54"/>
    </row>
    <row r="4338" spans="1:7" x14ac:dyDescent="0.2">
      <c r="A4338" s="54">
        <v>43840</v>
      </c>
      <c r="B4338" s="53">
        <v>3493103</v>
      </c>
      <c r="C4338" s="52">
        <v>3.6910940520242779</v>
      </c>
      <c r="D4338" s="53">
        <v>4.29</v>
      </c>
      <c r="E4338" s="53">
        <v>0.91</v>
      </c>
      <c r="F4338" s="53">
        <v>0.96</v>
      </c>
      <c r="G4338" s="54">
        <v>43461</v>
      </c>
    </row>
    <row r="4339" spans="1:7" x14ac:dyDescent="0.2">
      <c r="A4339" s="54">
        <v>43841</v>
      </c>
      <c r="B4339" s="53">
        <v>7427367</v>
      </c>
      <c r="C4339" s="52">
        <v>3.2874920840588295</v>
      </c>
      <c r="D4339" s="53">
        <v>3.65</v>
      </c>
      <c r="E4339" s="53">
        <v>0.43</v>
      </c>
      <c r="F4339" s="53">
        <v>0.55000000000000004</v>
      </c>
      <c r="G4339" s="54">
        <v>43500</v>
      </c>
    </row>
    <row r="4340" spans="1:7" x14ac:dyDescent="0.2">
      <c r="A4340" s="54">
        <v>43843</v>
      </c>
      <c r="B4340" s="53">
        <v>450392</v>
      </c>
      <c r="C4340" s="52">
        <v>3.3755258149069531</v>
      </c>
      <c r="D4340" s="53">
        <v>4.05</v>
      </c>
      <c r="E4340" s="53">
        <v>0.76999999999999991</v>
      </c>
      <c r="F4340" s="53">
        <v>0.89</v>
      </c>
      <c r="G4340" s="54">
        <v>42992</v>
      </c>
    </row>
    <row r="4341" spans="1:7" x14ac:dyDescent="0.2">
      <c r="A4341" s="54">
        <v>43844</v>
      </c>
      <c r="B4341" s="53">
        <v>19249</v>
      </c>
      <c r="C4341" s="52">
        <v>3.3880802469008655</v>
      </c>
      <c r="D4341" s="53">
        <v>3.96</v>
      </c>
      <c r="E4341" s="53">
        <v>0.76</v>
      </c>
      <c r="F4341" s="53">
        <v>0.88</v>
      </c>
      <c r="G4341" s="54">
        <v>43257</v>
      </c>
    </row>
    <row r="4342" spans="1:7" x14ac:dyDescent="0.2">
      <c r="A4342" s="54">
        <v>43844</v>
      </c>
      <c r="B4342" s="53">
        <v>316860</v>
      </c>
      <c r="C4342" s="52">
        <v>2.5083415837466498</v>
      </c>
      <c r="D4342" s="53">
        <v>3.18</v>
      </c>
      <c r="E4342" s="53">
        <v>0.49</v>
      </c>
      <c r="F4342" s="53">
        <v>0.64</v>
      </c>
      <c r="G4342" s="54">
        <v>43282</v>
      </c>
    </row>
    <row r="4343" spans="1:7" x14ac:dyDescent="0.2">
      <c r="A4343" s="54">
        <v>43844</v>
      </c>
      <c r="B4343" s="53">
        <v>7441</v>
      </c>
      <c r="C4343" s="52">
        <v>2.3658248564034325</v>
      </c>
      <c r="D4343" s="53">
        <v>3.43</v>
      </c>
      <c r="E4343" s="53">
        <v>0.47</v>
      </c>
      <c r="F4343" s="53">
        <v>0.61</v>
      </c>
      <c r="G4343" s="54">
        <v>42735</v>
      </c>
    </row>
    <row r="4344" spans="1:7" x14ac:dyDescent="0.2">
      <c r="A4344" s="54">
        <v>43844</v>
      </c>
      <c r="B4344" s="53">
        <v>10458649</v>
      </c>
      <c r="D4344" s="53">
        <v>3.99</v>
      </c>
      <c r="E4344" s="53"/>
      <c r="F4344" s="53">
        <v>0.34</v>
      </c>
      <c r="G4344" s="54"/>
    </row>
    <row r="4345" spans="1:7" x14ac:dyDescent="0.2">
      <c r="A4345" s="54">
        <v>43844</v>
      </c>
      <c r="B4345" s="53">
        <v>6407241</v>
      </c>
      <c r="C4345" s="52">
        <v>4.031932505130615</v>
      </c>
      <c r="D4345" s="53">
        <v>5</v>
      </c>
      <c r="E4345" s="53">
        <v>0.77</v>
      </c>
      <c r="F4345" s="53">
        <v>0.89</v>
      </c>
      <c r="G4345" s="54">
        <v>43293</v>
      </c>
    </row>
    <row r="4346" spans="1:7" x14ac:dyDescent="0.2">
      <c r="A4346" s="54">
        <v>43844</v>
      </c>
      <c r="B4346" s="53">
        <v>5082240</v>
      </c>
      <c r="C4346" s="52">
        <v>3.9897029047362249</v>
      </c>
      <c r="D4346" s="53">
        <v>4.3499999999999996</v>
      </c>
      <c r="E4346" s="53">
        <v>0.79</v>
      </c>
      <c r="F4346" s="53">
        <v>0.9</v>
      </c>
      <c r="G4346" s="54">
        <v>43414</v>
      </c>
    </row>
    <row r="4347" spans="1:7" x14ac:dyDescent="0.2">
      <c r="A4347" s="54">
        <v>43845</v>
      </c>
      <c r="B4347" s="53">
        <v>10412271</v>
      </c>
      <c r="D4347" s="53">
        <v>3.1</v>
      </c>
      <c r="E4347" s="53"/>
      <c r="F4347" s="53">
        <v>0.25</v>
      </c>
      <c r="G4347" s="54"/>
    </row>
    <row r="4348" spans="1:7" x14ac:dyDescent="0.2">
      <c r="A4348" s="54">
        <v>43845</v>
      </c>
      <c r="B4348" s="53">
        <v>3949994</v>
      </c>
      <c r="C4348" s="52">
        <v>2.986640391147517</v>
      </c>
      <c r="D4348" s="53">
        <v>3.3</v>
      </c>
      <c r="E4348" s="53">
        <v>0.74999999999999989</v>
      </c>
      <c r="F4348" s="53">
        <v>0.89</v>
      </c>
      <c r="G4348" s="54"/>
    </row>
    <row r="4349" spans="1:7" x14ac:dyDescent="0.2">
      <c r="A4349" s="54">
        <v>43845</v>
      </c>
      <c r="B4349" s="53">
        <v>263296</v>
      </c>
      <c r="C4349" s="52">
        <v>3.4719800378301473</v>
      </c>
      <c r="D4349" s="53">
        <v>3.95</v>
      </c>
      <c r="E4349" s="53">
        <v>0.80999999999999994</v>
      </c>
      <c r="F4349" s="53">
        <v>0.91</v>
      </c>
      <c r="G4349" s="54">
        <v>42990</v>
      </c>
    </row>
    <row r="4350" spans="1:7" x14ac:dyDescent="0.2">
      <c r="A4350" s="54">
        <v>43846</v>
      </c>
      <c r="B4350" s="53">
        <v>4924347</v>
      </c>
      <c r="C4350" s="52">
        <v>3.0944431677611495</v>
      </c>
      <c r="D4350" s="53">
        <v>3.72</v>
      </c>
      <c r="E4350" s="53">
        <v>0.25</v>
      </c>
      <c r="F4350" s="53">
        <v>0.4</v>
      </c>
      <c r="G4350" s="54">
        <v>43333</v>
      </c>
    </row>
    <row r="4351" spans="1:7" x14ac:dyDescent="0.2">
      <c r="A4351" s="54">
        <v>43846</v>
      </c>
      <c r="B4351" s="53">
        <v>5582591</v>
      </c>
      <c r="D4351" s="53">
        <v>3.18</v>
      </c>
      <c r="E4351" s="53"/>
      <c r="F4351" s="53">
        <v>0.25</v>
      </c>
      <c r="G4351" s="54"/>
    </row>
    <row r="4352" spans="1:7" x14ac:dyDescent="0.2">
      <c r="A4352" s="54">
        <v>43846</v>
      </c>
      <c r="B4352" s="53">
        <v>383957</v>
      </c>
      <c r="C4352" s="52">
        <v>3.5708283843610236</v>
      </c>
      <c r="D4352" s="53">
        <v>3.9</v>
      </c>
      <c r="E4352" s="53">
        <v>0.64</v>
      </c>
      <c r="F4352" s="53">
        <v>0.79</v>
      </c>
      <c r="G4352" s="54">
        <v>43369</v>
      </c>
    </row>
    <row r="4353" spans="1:7" x14ac:dyDescent="0.2">
      <c r="A4353" s="54">
        <v>43846</v>
      </c>
      <c r="B4353" s="53">
        <v>162433</v>
      </c>
      <c r="C4353" s="52">
        <v>2.8426818705806962</v>
      </c>
      <c r="D4353" s="53">
        <v>2.97</v>
      </c>
      <c r="E4353" s="53">
        <v>0.62</v>
      </c>
      <c r="F4353" s="53">
        <v>0.76</v>
      </c>
      <c r="G4353" s="54">
        <v>43110</v>
      </c>
    </row>
    <row r="4354" spans="1:7" x14ac:dyDescent="0.2">
      <c r="A4354" s="54">
        <v>43846</v>
      </c>
      <c r="B4354" s="53">
        <v>8630534</v>
      </c>
      <c r="C4354" s="52">
        <v>3.4998425700339792</v>
      </c>
      <c r="D4354" s="53">
        <v>3.68</v>
      </c>
      <c r="E4354" s="53">
        <v>0.33999999999999997</v>
      </c>
      <c r="F4354" s="53">
        <v>0.49</v>
      </c>
      <c r="G4354" s="54">
        <v>43534</v>
      </c>
    </row>
    <row r="4355" spans="1:7" x14ac:dyDescent="0.2">
      <c r="A4355" s="54">
        <v>43846</v>
      </c>
      <c r="B4355" s="53">
        <v>70262</v>
      </c>
      <c r="C4355" s="52">
        <v>3.450949934689334</v>
      </c>
      <c r="D4355" s="53">
        <v>3.95</v>
      </c>
      <c r="E4355" s="53">
        <v>0.7599999999999999</v>
      </c>
      <c r="F4355" s="53">
        <v>0.88</v>
      </c>
      <c r="G4355" s="54">
        <v>43113</v>
      </c>
    </row>
    <row r="4356" spans="1:7" x14ac:dyDescent="0.2">
      <c r="A4356" s="54">
        <v>43846</v>
      </c>
      <c r="B4356" s="53">
        <v>2918467</v>
      </c>
      <c r="C4356" s="52">
        <v>2.5175015456548766</v>
      </c>
      <c r="D4356" s="53">
        <v>2.52</v>
      </c>
      <c r="E4356" s="53">
        <v>0.49</v>
      </c>
      <c r="F4356" s="53">
        <v>0.63</v>
      </c>
      <c r="G4356" s="54">
        <v>42899</v>
      </c>
    </row>
    <row r="4357" spans="1:7" x14ac:dyDescent="0.2">
      <c r="A4357" s="54">
        <v>43847</v>
      </c>
      <c r="B4357" s="53">
        <v>201</v>
      </c>
      <c r="C4357" s="52">
        <v>3.7094768694960853</v>
      </c>
      <c r="D4357" s="53">
        <v>3.77</v>
      </c>
      <c r="E4357" s="53">
        <v>0.79999999999999993</v>
      </c>
      <c r="F4357" s="53">
        <v>0.91</v>
      </c>
      <c r="G4357" s="54">
        <v>43350</v>
      </c>
    </row>
    <row r="4358" spans="1:7" x14ac:dyDescent="0.2">
      <c r="A4358" s="54">
        <v>43847</v>
      </c>
      <c r="B4358" s="53">
        <v>5911245</v>
      </c>
      <c r="C4358" s="52">
        <v>3.9676133553343589</v>
      </c>
      <c r="D4358" s="53">
        <v>4.45</v>
      </c>
      <c r="E4358" s="53">
        <v>0.9</v>
      </c>
      <c r="F4358" s="53">
        <v>0.95</v>
      </c>
      <c r="G4358" s="54">
        <v>43464</v>
      </c>
    </row>
    <row r="4359" spans="1:7" x14ac:dyDescent="0.2">
      <c r="A4359" s="54">
        <v>43848</v>
      </c>
      <c r="B4359" s="53">
        <v>5504679</v>
      </c>
      <c r="C4359" s="52">
        <v>3.712121903945139</v>
      </c>
      <c r="D4359" s="53">
        <v>4.05</v>
      </c>
      <c r="E4359" s="53">
        <v>0.6</v>
      </c>
      <c r="F4359" s="53">
        <v>0.73</v>
      </c>
      <c r="G4359" s="54">
        <v>43437</v>
      </c>
    </row>
    <row r="4360" spans="1:7" x14ac:dyDescent="0.2">
      <c r="A4360" s="54">
        <v>43848</v>
      </c>
      <c r="B4360" s="53">
        <v>9994030</v>
      </c>
      <c r="D4360" s="53">
        <v>3.6</v>
      </c>
      <c r="E4360" s="53"/>
      <c r="F4360" s="53">
        <v>0.34</v>
      </c>
      <c r="G4360" s="54"/>
    </row>
    <row r="4361" spans="1:7" x14ac:dyDescent="0.2">
      <c r="A4361" s="54">
        <v>43848</v>
      </c>
      <c r="B4361" s="53">
        <v>2957197</v>
      </c>
      <c r="C4361" s="52">
        <v>4.3514406282679765</v>
      </c>
      <c r="D4361" s="53">
        <v>5</v>
      </c>
      <c r="E4361" s="53">
        <v>0.98</v>
      </c>
      <c r="F4361" s="53">
        <v>0.99</v>
      </c>
      <c r="G4361" s="54">
        <v>43562</v>
      </c>
    </row>
    <row r="4362" spans="1:7" x14ac:dyDescent="0.2">
      <c r="A4362" s="54">
        <v>43848</v>
      </c>
      <c r="B4362" s="53">
        <v>16779</v>
      </c>
      <c r="C4362" s="52">
        <v>3.7987358167835139</v>
      </c>
      <c r="D4362" s="53">
        <v>3.87</v>
      </c>
      <c r="E4362" s="53">
        <v>0.84</v>
      </c>
      <c r="F4362" s="53">
        <v>0.92</v>
      </c>
      <c r="G4362" s="54">
        <v>43324</v>
      </c>
    </row>
    <row r="4363" spans="1:7" x14ac:dyDescent="0.2">
      <c r="A4363" s="54">
        <v>43848</v>
      </c>
      <c r="B4363" s="53">
        <v>3026478</v>
      </c>
      <c r="C4363" s="52">
        <v>3.7142520580785319</v>
      </c>
      <c r="D4363" s="53">
        <v>4.28</v>
      </c>
      <c r="E4363" s="53">
        <v>0.91</v>
      </c>
      <c r="F4363" s="53">
        <v>0.96</v>
      </c>
      <c r="G4363" s="54">
        <v>43338</v>
      </c>
    </row>
    <row r="4364" spans="1:7" x14ac:dyDescent="0.2">
      <c r="A4364" s="54">
        <v>43848</v>
      </c>
      <c r="B4364" s="53">
        <v>132</v>
      </c>
      <c r="C4364" s="52">
        <v>4.0005170629034676</v>
      </c>
      <c r="D4364" s="53">
        <v>4.37</v>
      </c>
      <c r="E4364" s="53">
        <v>0.84999999999999987</v>
      </c>
      <c r="F4364" s="53">
        <v>0.93</v>
      </c>
      <c r="G4364" s="54">
        <v>43197</v>
      </c>
    </row>
    <row r="4365" spans="1:7" x14ac:dyDescent="0.2">
      <c r="A4365" s="54">
        <v>43848</v>
      </c>
      <c r="B4365" s="53">
        <v>4072843</v>
      </c>
      <c r="C4365" s="52">
        <v>4.1965482004172623</v>
      </c>
      <c r="D4365" s="53">
        <v>4.4800000000000004</v>
      </c>
      <c r="E4365" s="53">
        <v>0.97</v>
      </c>
      <c r="F4365" s="53">
        <v>0.99</v>
      </c>
      <c r="G4365" s="54">
        <v>43550</v>
      </c>
    </row>
    <row r="4366" spans="1:7" x14ac:dyDescent="0.2">
      <c r="A4366" s="54">
        <v>43848</v>
      </c>
      <c r="B4366" s="53">
        <v>807633</v>
      </c>
      <c r="C4366" s="52">
        <v>3.4083667313281674</v>
      </c>
      <c r="D4366" s="53">
        <v>3.77</v>
      </c>
      <c r="E4366" s="53">
        <v>0.82</v>
      </c>
      <c r="F4366" s="53">
        <v>0.91</v>
      </c>
      <c r="G4366" s="54">
        <v>43268</v>
      </c>
    </row>
    <row r="4367" spans="1:7" x14ac:dyDescent="0.2">
      <c r="A4367" s="54">
        <v>43848</v>
      </c>
      <c r="B4367" s="53">
        <v>10789102</v>
      </c>
      <c r="D4367" s="53">
        <v>3.3</v>
      </c>
      <c r="E4367" s="53"/>
      <c r="F4367" s="53">
        <v>0.33</v>
      </c>
      <c r="G4367" s="54"/>
    </row>
    <row r="4368" spans="1:7" x14ac:dyDescent="0.2">
      <c r="A4368" s="54">
        <v>43848</v>
      </c>
      <c r="B4368" s="53">
        <v>5112025</v>
      </c>
      <c r="D4368" s="53">
        <v>3.7</v>
      </c>
      <c r="E4368" s="53"/>
      <c r="F4368" s="53">
        <v>0.32</v>
      </c>
      <c r="G4368" s="54"/>
    </row>
    <row r="4369" spans="1:7" x14ac:dyDescent="0.2">
      <c r="A4369" s="54">
        <v>43849</v>
      </c>
      <c r="B4369" s="53">
        <v>10076416</v>
      </c>
      <c r="D4369" s="53">
        <v>3.72</v>
      </c>
      <c r="E4369" s="53"/>
      <c r="F4369" s="53">
        <v>0.35</v>
      </c>
      <c r="G4369" s="54"/>
    </row>
    <row r="4370" spans="1:7" x14ac:dyDescent="0.2">
      <c r="A4370" s="54">
        <v>43849</v>
      </c>
      <c r="B4370" s="53">
        <v>17334</v>
      </c>
      <c r="C4370" s="52">
        <v>2.945201433184883</v>
      </c>
      <c r="D4370" s="53">
        <v>3.65</v>
      </c>
      <c r="E4370" s="53">
        <v>0.67999999999999994</v>
      </c>
      <c r="F4370" s="53">
        <v>0.82</v>
      </c>
      <c r="G4370" s="54"/>
    </row>
    <row r="4371" spans="1:7" x14ac:dyDescent="0.2">
      <c r="A4371" s="54">
        <v>43849</v>
      </c>
      <c r="B4371" s="53">
        <v>9911528</v>
      </c>
      <c r="D4371" s="53">
        <v>3.1</v>
      </c>
      <c r="E4371" s="53"/>
      <c r="F4371" s="53">
        <v>0.25</v>
      </c>
      <c r="G4371" s="54"/>
    </row>
    <row r="4372" spans="1:7" x14ac:dyDescent="0.2">
      <c r="A4372" s="54">
        <v>43849</v>
      </c>
      <c r="B4372" s="53">
        <v>7216269</v>
      </c>
      <c r="C4372" s="52">
        <v>3.1783373026766735</v>
      </c>
      <c r="D4372" s="53">
        <v>3.73</v>
      </c>
      <c r="E4372" s="53">
        <v>0.4</v>
      </c>
      <c r="F4372" s="53">
        <v>0.54</v>
      </c>
      <c r="G4372" s="54">
        <v>43235</v>
      </c>
    </row>
    <row r="4373" spans="1:7" x14ac:dyDescent="0.2">
      <c r="A4373" s="54">
        <v>43849</v>
      </c>
      <c r="B4373" s="53">
        <v>10190</v>
      </c>
      <c r="C4373" s="52">
        <v>3.321072292714395</v>
      </c>
      <c r="D4373" s="53">
        <v>4.0999999999999996</v>
      </c>
      <c r="E4373" s="53">
        <v>0.78999999999999992</v>
      </c>
      <c r="F4373" s="53">
        <v>0.9</v>
      </c>
      <c r="G4373" s="54">
        <v>42793</v>
      </c>
    </row>
    <row r="4374" spans="1:7" x14ac:dyDescent="0.2">
      <c r="A4374" s="54">
        <v>43850</v>
      </c>
      <c r="B4374" s="53">
        <v>10503320</v>
      </c>
      <c r="D4374" s="53">
        <v>3.06</v>
      </c>
      <c r="E4374" s="53"/>
      <c r="F4374" s="53">
        <v>0.33</v>
      </c>
      <c r="G4374" s="54"/>
    </row>
    <row r="4375" spans="1:7" x14ac:dyDescent="0.2">
      <c r="A4375" s="54">
        <v>43850</v>
      </c>
      <c r="B4375" s="53">
        <v>33040</v>
      </c>
      <c r="C4375" s="52">
        <v>3.0183552893956098</v>
      </c>
      <c r="D4375" s="53">
        <v>3.17</v>
      </c>
      <c r="E4375" s="53">
        <v>0.70999999999999985</v>
      </c>
      <c r="F4375" s="53">
        <v>0.85</v>
      </c>
      <c r="G4375" s="54"/>
    </row>
    <row r="4376" spans="1:7" x14ac:dyDescent="0.2">
      <c r="A4376" s="54">
        <v>43850</v>
      </c>
      <c r="B4376" s="53">
        <v>161493</v>
      </c>
      <c r="D4376" s="53">
        <v>4.0599999999999996</v>
      </c>
      <c r="E4376" s="53"/>
      <c r="F4376" s="53">
        <v>0.35</v>
      </c>
      <c r="G4376" s="54"/>
    </row>
    <row r="4377" spans="1:7" x14ac:dyDescent="0.2">
      <c r="A4377" s="54">
        <v>43850</v>
      </c>
      <c r="B4377" s="53">
        <v>116589</v>
      </c>
      <c r="C4377" s="52">
        <v>2.6244070992605306</v>
      </c>
      <c r="D4377" s="53">
        <v>3.6</v>
      </c>
      <c r="E4377" s="53">
        <v>0.47</v>
      </c>
      <c r="F4377" s="53">
        <v>0.61</v>
      </c>
      <c r="G4377" s="54">
        <v>42769</v>
      </c>
    </row>
    <row r="4378" spans="1:7" x14ac:dyDescent="0.2">
      <c r="A4378" s="54">
        <v>43850</v>
      </c>
      <c r="B4378" s="53">
        <v>8493</v>
      </c>
      <c r="C4378" s="52">
        <v>2.3812127819374251</v>
      </c>
      <c r="D4378" s="53">
        <v>3.16</v>
      </c>
      <c r="E4378" s="53">
        <v>0.52999999999999992</v>
      </c>
      <c r="F4378" s="53">
        <v>0.66</v>
      </c>
      <c r="G4378" s="54">
        <v>42737</v>
      </c>
    </row>
    <row r="4379" spans="1:7" x14ac:dyDescent="0.2">
      <c r="A4379" s="54">
        <v>43850</v>
      </c>
      <c r="B4379" s="53">
        <v>8040611</v>
      </c>
      <c r="D4379" s="53">
        <v>3.82</v>
      </c>
      <c r="E4379" s="53"/>
      <c r="F4379" s="53">
        <v>0.35</v>
      </c>
      <c r="G4379" s="54"/>
    </row>
    <row r="4380" spans="1:7" x14ac:dyDescent="0.2">
      <c r="A4380" s="54">
        <v>43851</v>
      </c>
      <c r="B4380" s="53">
        <v>10965</v>
      </c>
      <c r="C4380" s="52">
        <v>3.1503819220137093</v>
      </c>
      <c r="D4380" s="53">
        <v>3.8</v>
      </c>
      <c r="E4380" s="53">
        <v>0.5</v>
      </c>
      <c r="F4380" s="53">
        <v>0.65</v>
      </c>
      <c r="G4380" s="54">
        <v>43181</v>
      </c>
    </row>
    <row r="4381" spans="1:7" x14ac:dyDescent="0.2">
      <c r="A4381" s="54">
        <v>43851</v>
      </c>
      <c r="B4381" s="53">
        <v>9854462</v>
      </c>
      <c r="D4381" s="53">
        <v>3.55</v>
      </c>
      <c r="E4381" s="53"/>
      <c r="F4381" s="53">
        <v>0.36</v>
      </c>
      <c r="G4381" s="54"/>
    </row>
    <row r="4382" spans="1:7" x14ac:dyDescent="0.2">
      <c r="A4382" s="54">
        <v>43851</v>
      </c>
      <c r="B4382" s="53">
        <v>7570229</v>
      </c>
      <c r="C4382" s="52">
        <v>2.6821487344064923</v>
      </c>
      <c r="D4382" s="53">
        <v>3.1</v>
      </c>
      <c r="E4382" s="53">
        <v>0.45</v>
      </c>
      <c r="F4382" s="53">
        <v>0.57999999999999996</v>
      </c>
      <c r="G4382" s="54">
        <v>43395</v>
      </c>
    </row>
    <row r="4383" spans="1:7" x14ac:dyDescent="0.2">
      <c r="A4383" s="54">
        <v>43851</v>
      </c>
      <c r="B4383" s="53">
        <v>10784</v>
      </c>
      <c r="C4383" s="52">
        <v>3.8634650784398783</v>
      </c>
      <c r="D4383" s="53">
        <v>4.28</v>
      </c>
      <c r="E4383" s="53">
        <v>0.82</v>
      </c>
      <c r="F4383" s="53">
        <v>0.91</v>
      </c>
      <c r="G4383" s="54">
        <v>43275</v>
      </c>
    </row>
    <row r="4384" spans="1:7" x14ac:dyDescent="0.2">
      <c r="A4384" s="54">
        <v>43852</v>
      </c>
      <c r="B4384" s="53">
        <v>54502</v>
      </c>
      <c r="C4384" s="52">
        <v>2.7220560714529651</v>
      </c>
      <c r="D4384" s="53">
        <v>2.73</v>
      </c>
      <c r="E4384" s="53">
        <v>0.53999999999999992</v>
      </c>
      <c r="F4384" s="53">
        <v>0.63</v>
      </c>
      <c r="G4384" s="54"/>
    </row>
    <row r="4385" spans="1:7" x14ac:dyDescent="0.2">
      <c r="A4385" s="54">
        <v>43852</v>
      </c>
      <c r="B4385" s="53">
        <v>9274461</v>
      </c>
      <c r="D4385" s="53">
        <v>3.83</v>
      </c>
      <c r="E4385" s="53"/>
      <c r="F4385" s="53">
        <v>0.35</v>
      </c>
      <c r="G4385" s="54"/>
    </row>
    <row r="4386" spans="1:7" x14ac:dyDescent="0.2">
      <c r="A4386" s="54">
        <v>43852</v>
      </c>
      <c r="B4386" s="53">
        <v>9734713</v>
      </c>
      <c r="C4386" s="52">
        <v>3.4664688453397781</v>
      </c>
      <c r="D4386" s="53">
        <v>3.73</v>
      </c>
      <c r="E4386" s="53">
        <v>0.35</v>
      </c>
      <c r="F4386" s="53">
        <v>0.48</v>
      </c>
      <c r="G4386" s="54">
        <v>43626</v>
      </c>
    </row>
    <row r="4387" spans="1:7" x14ac:dyDescent="0.2">
      <c r="A4387" s="54">
        <v>43852</v>
      </c>
      <c r="B4387" s="53">
        <v>84250</v>
      </c>
      <c r="C4387" s="52">
        <v>3.6572782967499986</v>
      </c>
      <c r="D4387" s="53">
        <v>4.3899999999999997</v>
      </c>
      <c r="E4387" s="53">
        <v>0.55999999999999994</v>
      </c>
      <c r="F4387" s="53">
        <v>0.73</v>
      </c>
      <c r="G4387" s="54">
        <v>43427</v>
      </c>
    </row>
    <row r="4388" spans="1:7" x14ac:dyDescent="0.2">
      <c r="A4388" s="54">
        <v>43853</v>
      </c>
      <c r="B4388" s="53">
        <v>148255</v>
      </c>
      <c r="C4388" s="52">
        <v>3.3360443786895795</v>
      </c>
      <c r="D4388" s="53">
        <v>3.45</v>
      </c>
      <c r="E4388" s="53">
        <v>0.65</v>
      </c>
      <c r="F4388" s="53">
        <v>0.76</v>
      </c>
      <c r="G4388" s="54">
        <v>43242</v>
      </c>
    </row>
    <row r="4389" spans="1:7" x14ac:dyDescent="0.2">
      <c r="A4389" s="54">
        <v>43853</v>
      </c>
      <c r="B4389" s="53">
        <v>9266039</v>
      </c>
      <c r="D4389" s="53">
        <v>4.0999999999999996</v>
      </c>
      <c r="E4389" s="53"/>
      <c r="F4389" s="53">
        <v>0.35</v>
      </c>
      <c r="G4389" s="54"/>
    </row>
    <row r="4390" spans="1:7" x14ac:dyDescent="0.2">
      <c r="A4390" s="54">
        <v>43853</v>
      </c>
      <c r="B4390" s="53">
        <v>716</v>
      </c>
      <c r="C4390" s="52">
        <v>3.7493457028136485</v>
      </c>
      <c r="D4390" s="53">
        <v>4.0999999999999996</v>
      </c>
      <c r="E4390" s="53">
        <v>0.71</v>
      </c>
      <c r="F4390" s="53">
        <v>0.85</v>
      </c>
      <c r="G4390" s="54">
        <v>43197</v>
      </c>
    </row>
    <row r="4391" spans="1:7" x14ac:dyDescent="0.2">
      <c r="A4391" s="54">
        <v>43853</v>
      </c>
      <c r="B4391" s="53">
        <v>5299754</v>
      </c>
      <c r="C4391" s="52">
        <v>3.8700321969771561</v>
      </c>
      <c r="D4391" s="53">
        <v>4.04</v>
      </c>
      <c r="E4391" s="53">
        <v>0.9</v>
      </c>
      <c r="F4391" s="53">
        <v>0.95</v>
      </c>
      <c r="G4391" s="54">
        <v>43331</v>
      </c>
    </row>
    <row r="4392" spans="1:7" x14ac:dyDescent="0.2">
      <c r="A4392" s="54">
        <v>43853</v>
      </c>
      <c r="B4392" s="53">
        <v>49398</v>
      </c>
      <c r="C4392" s="52">
        <v>3.3309719430337146</v>
      </c>
      <c r="D4392" s="53">
        <v>3.53</v>
      </c>
      <c r="E4392" s="53">
        <v>0.7</v>
      </c>
      <c r="F4392" s="53">
        <v>0.84</v>
      </c>
      <c r="G4392" s="54">
        <v>42993</v>
      </c>
    </row>
    <row r="4393" spans="1:7" x14ac:dyDescent="0.2">
      <c r="A4393" s="54">
        <v>43853</v>
      </c>
      <c r="B4393" s="53">
        <v>102752</v>
      </c>
      <c r="C4393" s="52">
        <v>3.1436590727440965</v>
      </c>
      <c r="D4393" s="53">
        <v>3.67</v>
      </c>
      <c r="E4393" s="53">
        <v>0.35</v>
      </c>
      <c r="F4393" s="53">
        <v>0.48</v>
      </c>
      <c r="G4393" s="54">
        <v>43366</v>
      </c>
    </row>
    <row r="4394" spans="1:7" x14ac:dyDescent="0.2">
      <c r="A4394" s="54">
        <v>43853</v>
      </c>
      <c r="B4394" s="53">
        <v>259307</v>
      </c>
      <c r="C4394" s="52">
        <v>3.5143118446149444</v>
      </c>
      <c r="D4394" s="53">
        <v>3.61</v>
      </c>
      <c r="E4394" s="53">
        <v>0.77999999999999992</v>
      </c>
      <c r="F4394" s="53">
        <v>0.89</v>
      </c>
      <c r="G4394" s="54">
        <v>42978</v>
      </c>
    </row>
    <row r="4395" spans="1:7" x14ac:dyDescent="0.2">
      <c r="A4395" s="54">
        <v>43853</v>
      </c>
      <c r="B4395" s="53">
        <v>727291</v>
      </c>
      <c r="C4395" s="52">
        <v>3.598468908327261</v>
      </c>
      <c r="D4395" s="53">
        <v>3.82</v>
      </c>
      <c r="E4395" s="53">
        <v>0.85</v>
      </c>
      <c r="F4395" s="53">
        <v>0.92</v>
      </c>
      <c r="G4395" s="54">
        <v>43469</v>
      </c>
    </row>
    <row r="4396" spans="1:7" x14ac:dyDescent="0.2">
      <c r="A4396" s="54">
        <v>43853</v>
      </c>
      <c r="B4396" s="53">
        <v>2548617</v>
      </c>
      <c r="C4396" s="52">
        <v>3.9813559380093881</v>
      </c>
      <c r="D4396" s="53">
        <v>4.12</v>
      </c>
      <c r="E4396" s="53">
        <v>0.91999999999999993</v>
      </c>
      <c r="F4396" s="53">
        <v>0.96</v>
      </c>
      <c r="G4396" s="54">
        <v>43469</v>
      </c>
    </row>
    <row r="4397" spans="1:7" x14ac:dyDescent="0.2">
      <c r="A4397" s="54">
        <v>43854</v>
      </c>
      <c r="B4397" s="53">
        <v>464984</v>
      </c>
      <c r="D4397" s="53">
        <v>3.76</v>
      </c>
      <c r="E4397" s="53"/>
      <c r="F4397" s="53">
        <v>0.35</v>
      </c>
      <c r="G4397" s="54"/>
    </row>
    <row r="4398" spans="1:7" x14ac:dyDescent="0.2">
      <c r="A4398" s="54">
        <v>43854</v>
      </c>
      <c r="B4398" s="53">
        <v>8797</v>
      </c>
      <c r="C4398" s="52">
        <v>2.7738427411287092</v>
      </c>
      <c r="D4398" s="53">
        <v>3.65</v>
      </c>
      <c r="E4398" s="53">
        <v>0.51</v>
      </c>
      <c r="F4398" s="53">
        <v>0.64</v>
      </c>
      <c r="G4398" s="54">
        <v>42741</v>
      </c>
    </row>
    <row r="4399" spans="1:7" x14ac:dyDescent="0.2">
      <c r="A4399" s="54">
        <v>43854</v>
      </c>
      <c r="B4399" s="53">
        <v>178143</v>
      </c>
      <c r="C4399" s="52">
        <v>2.9908498882565513</v>
      </c>
      <c r="D4399" s="53">
        <v>3.55</v>
      </c>
      <c r="E4399" s="53">
        <v>0.42</v>
      </c>
      <c r="F4399" s="53">
        <v>0.56999999999999995</v>
      </c>
      <c r="G4399" s="54">
        <v>42836</v>
      </c>
    </row>
    <row r="4400" spans="1:7" x14ac:dyDescent="0.2">
      <c r="A4400" s="54">
        <v>43854</v>
      </c>
      <c r="B4400" s="53">
        <v>10086370</v>
      </c>
      <c r="D4400" s="53">
        <v>3.4</v>
      </c>
      <c r="E4400" s="53"/>
      <c r="F4400" s="53">
        <v>0.35</v>
      </c>
      <c r="G4400" s="54"/>
    </row>
    <row r="4401" spans="1:7" x14ac:dyDescent="0.2">
      <c r="A4401" s="54">
        <v>43854</v>
      </c>
      <c r="B4401" s="53">
        <v>17237</v>
      </c>
      <c r="C4401" s="52">
        <v>3.6003324712413529</v>
      </c>
      <c r="D4401" s="53">
        <v>4.1500000000000004</v>
      </c>
      <c r="E4401" s="53">
        <v>0.82</v>
      </c>
      <c r="F4401" s="53">
        <v>0.91</v>
      </c>
      <c r="G4401" s="54">
        <v>43197</v>
      </c>
    </row>
    <row r="4402" spans="1:7" x14ac:dyDescent="0.2">
      <c r="A4402" s="54">
        <v>43854</v>
      </c>
      <c r="B4402" s="53">
        <v>6581888</v>
      </c>
      <c r="C4402" s="52">
        <v>3.1928381466183584</v>
      </c>
      <c r="D4402" s="53">
        <v>3.82</v>
      </c>
      <c r="E4402" s="53">
        <v>0.4</v>
      </c>
      <c r="F4402" s="53">
        <v>0.54</v>
      </c>
      <c r="G4402" s="54">
        <v>43261</v>
      </c>
    </row>
    <row r="4403" spans="1:7" x14ac:dyDescent="0.2">
      <c r="A4403" s="54">
        <v>43855</v>
      </c>
      <c r="B4403" s="53">
        <v>10115248</v>
      </c>
      <c r="D4403" s="53">
        <v>3.56</v>
      </c>
      <c r="E4403" s="53"/>
      <c r="F4403" s="53">
        <v>0.35</v>
      </c>
      <c r="G4403" s="54"/>
    </row>
    <row r="4404" spans="1:7" x14ac:dyDescent="0.2">
      <c r="A4404" s="54">
        <v>43855</v>
      </c>
      <c r="B4404" s="53">
        <v>10510738</v>
      </c>
      <c r="C4404" s="52">
        <v>3.5015528737574306</v>
      </c>
      <c r="D4404" s="53">
        <v>3.6</v>
      </c>
      <c r="E4404" s="53">
        <v>0.35</v>
      </c>
      <c r="F4404" s="53">
        <v>0.47</v>
      </c>
      <c r="G4404" s="54">
        <v>43732</v>
      </c>
    </row>
    <row r="4405" spans="1:7" x14ac:dyDescent="0.2">
      <c r="A4405" s="54">
        <v>43856</v>
      </c>
      <c r="B4405" s="53">
        <v>7129983</v>
      </c>
      <c r="C4405" s="52">
        <v>3.9048405531294432</v>
      </c>
      <c r="D4405" s="53">
        <v>4.55</v>
      </c>
      <c r="E4405" s="53">
        <v>0.78999999999999992</v>
      </c>
      <c r="F4405" s="53">
        <v>0.9</v>
      </c>
      <c r="G4405" s="54">
        <v>43225</v>
      </c>
    </row>
    <row r="4406" spans="1:7" x14ac:dyDescent="0.2">
      <c r="A4406" s="54">
        <v>43857</v>
      </c>
      <c r="B4406" s="53">
        <v>8359646</v>
      </c>
      <c r="C4406" s="52">
        <v>3.1794324754805952</v>
      </c>
      <c r="D4406" s="53">
        <v>3.65</v>
      </c>
      <c r="E4406" s="53">
        <v>0.45</v>
      </c>
      <c r="F4406" s="53">
        <v>0.59</v>
      </c>
      <c r="G4406" s="54">
        <v>43064</v>
      </c>
    </row>
    <row r="4407" spans="1:7" x14ac:dyDescent="0.2">
      <c r="A4407" s="54">
        <v>43857</v>
      </c>
      <c r="B4407" s="53">
        <v>6733152</v>
      </c>
      <c r="C4407" s="52">
        <v>3.8860547912582142</v>
      </c>
      <c r="D4407" s="53">
        <v>4.34</v>
      </c>
      <c r="E4407" s="53">
        <v>0.33</v>
      </c>
      <c r="F4407" s="53">
        <v>0.53</v>
      </c>
      <c r="G4407" s="54">
        <v>43588</v>
      </c>
    </row>
    <row r="4408" spans="1:7" x14ac:dyDescent="0.2">
      <c r="A4408" s="54">
        <v>43857</v>
      </c>
      <c r="B4408" s="53">
        <v>14582</v>
      </c>
      <c r="D4408" s="53">
        <v>3.7</v>
      </c>
      <c r="E4408" s="53"/>
      <c r="F4408" s="53">
        <v>0.35</v>
      </c>
      <c r="G4408" s="54"/>
    </row>
    <row r="4409" spans="1:7" x14ac:dyDescent="0.2">
      <c r="A4409" s="54">
        <v>43857</v>
      </c>
      <c r="B4409" s="53">
        <v>3393529</v>
      </c>
      <c r="C4409" s="52">
        <v>2.9654895771186034</v>
      </c>
      <c r="D4409" s="53">
        <v>3.4</v>
      </c>
      <c r="E4409" s="53">
        <v>0.55999999999999994</v>
      </c>
      <c r="F4409" s="53">
        <v>0.7</v>
      </c>
      <c r="G4409" s="54"/>
    </row>
    <row r="4410" spans="1:7" x14ac:dyDescent="0.2">
      <c r="A4410" s="54">
        <v>43857</v>
      </c>
      <c r="B4410" s="53">
        <v>8306370</v>
      </c>
      <c r="C4410" s="52">
        <v>3.0458228377107917</v>
      </c>
      <c r="D4410" s="53">
        <v>3.81</v>
      </c>
      <c r="E4410" s="53">
        <v>0.41</v>
      </c>
      <c r="F4410" s="53">
        <v>0.55000000000000004</v>
      </c>
      <c r="G4410" s="54">
        <v>42926</v>
      </c>
    </row>
    <row r="4411" spans="1:7" x14ac:dyDescent="0.2">
      <c r="A4411" s="54">
        <v>43857</v>
      </c>
      <c r="B4411" s="53">
        <v>812392</v>
      </c>
      <c r="D4411" s="53">
        <v>3.85</v>
      </c>
      <c r="E4411" s="53"/>
      <c r="F4411" s="53">
        <v>0.33</v>
      </c>
      <c r="G4411" s="54"/>
    </row>
    <row r="4412" spans="1:7" x14ac:dyDescent="0.2">
      <c r="A4412" s="54">
        <v>43857</v>
      </c>
      <c r="B4412" s="53">
        <v>1052924</v>
      </c>
      <c r="C4412" s="52">
        <v>3.7110018486383334</v>
      </c>
      <c r="D4412" s="53">
        <v>3.97</v>
      </c>
      <c r="E4412" s="53">
        <v>0.77999999999999992</v>
      </c>
      <c r="F4412" s="53">
        <v>0.89</v>
      </c>
      <c r="G4412" s="54">
        <v>43004</v>
      </c>
    </row>
    <row r="4413" spans="1:7" x14ac:dyDescent="0.2">
      <c r="A4413" s="54">
        <v>43858</v>
      </c>
      <c r="B4413" s="53">
        <v>142671</v>
      </c>
      <c r="C4413" s="52">
        <v>3.8055092108443178</v>
      </c>
      <c r="D4413" s="53">
        <v>4.38</v>
      </c>
      <c r="E4413" s="53">
        <v>0.84</v>
      </c>
      <c r="F4413" s="53">
        <v>0.92</v>
      </c>
      <c r="G4413" s="54">
        <v>43197</v>
      </c>
    </row>
    <row r="4414" spans="1:7" x14ac:dyDescent="0.2">
      <c r="A4414" s="54">
        <v>43858</v>
      </c>
      <c r="B4414" s="53">
        <v>6185221</v>
      </c>
      <c r="C4414" s="52">
        <v>2.9864354484635656</v>
      </c>
      <c r="D4414" s="53">
        <v>3.52</v>
      </c>
      <c r="E4414" s="53">
        <v>0.52</v>
      </c>
      <c r="F4414" s="53">
        <v>0.66</v>
      </c>
      <c r="G4414" s="54">
        <v>43108</v>
      </c>
    </row>
    <row r="4415" spans="1:7" x14ac:dyDescent="0.2">
      <c r="A4415" s="54">
        <v>43858</v>
      </c>
      <c r="B4415" s="53">
        <v>44074</v>
      </c>
      <c r="D4415" s="53">
        <v>3.4</v>
      </c>
      <c r="E4415" s="53"/>
      <c r="F4415" s="53">
        <v>0.35</v>
      </c>
      <c r="G4415" s="54"/>
    </row>
    <row r="4416" spans="1:7" x14ac:dyDescent="0.2">
      <c r="A4416" s="54">
        <v>43859</v>
      </c>
      <c r="B4416" s="53">
        <v>1056786</v>
      </c>
      <c r="C4416" s="52">
        <v>3.4424226491320211</v>
      </c>
      <c r="D4416" s="53">
        <v>4.3099999999999996</v>
      </c>
      <c r="E4416" s="53">
        <v>0.33999999999999997</v>
      </c>
      <c r="F4416" s="53">
        <v>0.49</v>
      </c>
      <c r="G4416" s="54">
        <v>43323</v>
      </c>
    </row>
    <row r="4417" spans="1:7" x14ac:dyDescent="0.2">
      <c r="A4417" s="54">
        <v>43859</v>
      </c>
      <c r="B4417" s="53">
        <v>8012146</v>
      </c>
      <c r="C4417" s="52">
        <v>3.2362291539674861</v>
      </c>
      <c r="D4417" s="53">
        <v>3.93</v>
      </c>
      <c r="E4417" s="53">
        <v>0.45999999999999996</v>
      </c>
      <c r="F4417" s="53">
        <v>0.62</v>
      </c>
      <c r="G4417" s="54">
        <v>43137</v>
      </c>
    </row>
    <row r="4418" spans="1:7" x14ac:dyDescent="0.2">
      <c r="A4418" s="54">
        <v>43859</v>
      </c>
      <c r="B4418" s="53">
        <v>33314</v>
      </c>
      <c r="C4418" s="52">
        <v>3.4708435397867383</v>
      </c>
      <c r="D4418" s="53">
        <v>3.89</v>
      </c>
      <c r="E4418" s="53">
        <v>0.7</v>
      </c>
      <c r="F4418" s="53">
        <v>0.84</v>
      </c>
      <c r="G4418" s="54">
        <v>43112</v>
      </c>
    </row>
    <row r="4419" spans="1:7" x14ac:dyDescent="0.2">
      <c r="A4419" s="54">
        <v>43859</v>
      </c>
      <c r="B4419" s="53">
        <v>4652</v>
      </c>
      <c r="C4419" s="52">
        <v>3.5626449057110405</v>
      </c>
      <c r="D4419" s="53">
        <v>3.79</v>
      </c>
      <c r="E4419" s="53">
        <v>0.7599999999999999</v>
      </c>
      <c r="F4419" s="53">
        <v>0.88</v>
      </c>
      <c r="G4419" s="54">
        <v>43059</v>
      </c>
    </row>
    <row r="4420" spans="1:7" x14ac:dyDescent="0.2">
      <c r="A4420" s="54">
        <v>43859</v>
      </c>
      <c r="B4420" s="53">
        <v>173</v>
      </c>
      <c r="C4420" s="52">
        <v>3.9850110025602619</v>
      </c>
      <c r="D4420" s="53">
        <v>4.6500000000000004</v>
      </c>
      <c r="E4420" s="53">
        <v>0.91</v>
      </c>
      <c r="F4420" s="53">
        <v>0.96</v>
      </c>
      <c r="G4420" s="54">
        <v>43454</v>
      </c>
    </row>
    <row r="4421" spans="1:7" x14ac:dyDescent="0.2">
      <c r="A4421" s="54">
        <v>43860</v>
      </c>
      <c r="B4421" s="53">
        <v>2607316</v>
      </c>
      <c r="C4421" s="52">
        <v>3.5476721094510282</v>
      </c>
      <c r="D4421" s="53">
        <v>3.97</v>
      </c>
      <c r="E4421" s="53">
        <v>0.51</v>
      </c>
      <c r="F4421" s="53">
        <v>0.65</v>
      </c>
      <c r="G4421" s="54">
        <v>43547</v>
      </c>
    </row>
    <row r="4422" spans="1:7" x14ac:dyDescent="0.2">
      <c r="A4422" s="54">
        <v>43860</v>
      </c>
      <c r="B4422" s="53">
        <v>5386487</v>
      </c>
      <c r="C4422" s="52">
        <v>2.8811540693209201</v>
      </c>
      <c r="D4422" s="53">
        <v>3.89</v>
      </c>
      <c r="E4422" s="53">
        <v>0.32</v>
      </c>
      <c r="F4422" s="53">
        <v>0.47</v>
      </c>
      <c r="G4422" s="54">
        <v>43084</v>
      </c>
    </row>
    <row r="4423" spans="1:7" x14ac:dyDescent="0.2">
      <c r="A4423" s="54">
        <v>43860</v>
      </c>
      <c r="B4423" s="53">
        <v>2628</v>
      </c>
      <c r="C4423" s="52">
        <v>3.4365713194419669</v>
      </c>
      <c r="D4423" s="53">
        <v>3.8</v>
      </c>
      <c r="E4423" s="53">
        <v>0.78999999999999992</v>
      </c>
      <c r="F4423" s="53">
        <v>0.9</v>
      </c>
      <c r="G4423" s="54">
        <v>42980</v>
      </c>
    </row>
    <row r="4424" spans="1:7" x14ac:dyDescent="0.2">
      <c r="A4424" s="54">
        <v>43861</v>
      </c>
      <c r="B4424" s="53">
        <v>2276</v>
      </c>
      <c r="C4424" s="52">
        <v>2.8135950224453672</v>
      </c>
      <c r="D4424" s="53">
        <v>3.83</v>
      </c>
      <c r="E4424" s="53">
        <v>0.6399999999999999</v>
      </c>
      <c r="F4424" s="53">
        <v>0.78</v>
      </c>
      <c r="G4424" s="54">
        <v>42726</v>
      </c>
    </row>
    <row r="4425" spans="1:7" x14ac:dyDescent="0.2">
      <c r="A4425" s="54">
        <v>43861</v>
      </c>
      <c r="B4425" s="53">
        <v>3374</v>
      </c>
      <c r="C4425" s="52">
        <v>2.4601310558727993</v>
      </c>
      <c r="D4425" s="53">
        <v>3.42</v>
      </c>
      <c r="E4425" s="53">
        <v>0.57999999999999996</v>
      </c>
      <c r="F4425" s="53">
        <v>0.71</v>
      </c>
      <c r="G4425" s="54"/>
    </row>
    <row r="4426" spans="1:7" x14ac:dyDescent="0.2">
      <c r="A4426" s="54">
        <v>43861</v>
      </c>
      <c r="B4426" s="53">
        <v>4597727</v>
      </c>
      <c r="C4426" s="52">
        <v>3.55323230338665</v>
      </c>
      <c r="D4426" s="53">
        <v>4.12</v>
      </c>
      <c r="E4426" s="53">
        <v>0.51</v>
      </c>
      <c r="F4426" s="53">
        <v>0.65</v>
      </c>
      <c r="G4426" s="54">
        <v>43404</v>
      </c>
    </row>
    <row r="4427" spans="1:7" x14ac:dyDescent="0.2">
      <c r="A4427" s="54">
        <v>43861</v>
      </c>
      <c r="B4427" s="53">
        <v>3680553</v>
      </c>
      <c r="C4427" s="52">
        <v>3.63249415455758</v>
      </c>
      <c r="D4427" s="53">
        <v>4.0199999999999996</v>
      </c>
      <c r="E4427" s="53">
        <v>0.33</v>
      </c>
      <c r="F4427" s="53">
        <v>0.48</v>
      </c>
      <c r="G4427" s="54">
        <v>43475</v>
      </c>
    </row>
    <row r="4428" spans="1:7" x14ac:dyDescent="0.2">
      <c r="A4428" s="54">
        <v>43861</v>
      </c>
      <c r="B4428" s="53">
        <v>10920341</v>
      </c>
      <c r="D4428" s="53">
        <v>4.75</v>
      </c>
      <c r="E4428" s="53"/>
      <c r="F4428" s="53">
        <v>0.37</v>
      </c>
      <c r="G4428" s="54"/>
    </row>
    <row r="4429" spans="1:7" x14ac:dyDescent="0.2">
      <c r="A4429" s="54">
        <v>43861</v>
      </c>
      <c r="B4429" s="53">
        <v>5675112</v>
      </c>
      <c r="C4429" s="52">
        <v>3.6305002640547555</v>
      </c>
      <c r="D4429" s="53">
        <v>4.5</v>
      </c>
      <c r="E4429" s="53">
        <v>0.88</v>
      </c>
      <c r="F4429" s="53">
        <v>0.94</v>
      </c>
      <c r="G4429" s="54">
        <v>43479</v>
      </c>
    </row>
    <row r="4430" spans="1:7" x14ac:dyDescent="0.2">
      <c r="A4430" s="54">
        <v>43861</v>
      </c>
      <c r="B4430" s="53">
        <v>912</v>
      </c>
      <c r="C4430" s="52">
        <v>3.386184013227663</v>
      </c>
      <c r="D4430" s="53">
        <v>4.34</v>
      </c>
      <c r="E4430" s="53">
        <v>0.66999999999999993</v>
      </c>
      <c r="F4430" s="53">
        <v>0.76</v>
      </c>
      <c r="G4430" s="54">
        <v>43214</v>
      </c>
    </row>
    <row r="4431" spans="1:7" x14ac:dyDescent="0.2">
      <c r="A4431" s="54">
        <v>43861</v>
      </c>
      <c r="B4431" s="53">
        <v>1488733</v>
      </c>
      <c r="D4431" s="53">
        <v>4.05</v>
      </c>
      <c r="E4431" s="53"/>
      <c r="F4431" s="53">
        <v>0.65</v>
      </c>
      <c r="G4431" s="54"/>
    </row>
    <row r="4432" spans="1:7" x14ac:dyDescent="0.2">
      <c r="A4432" s="54">
        <v>43861</v>
      </c>
      <c r="B4432" s="53">
        <v>153</v>
      </c>
      <c r="C4432" s="52">
        <v>2.9372552727714596</v>
      </c>
      <c r="D4432" s="53">
        <v>3.15</v>
      </c>
      <c r="E4432" s="53">
        <v>0.52999999999999992</v>
      </c>
      <c r="F4432" s="53">
        <v>0.62</v>
      </c>
      <c r="G4432" s="54"/>
    </row>
    <row r="4433" spans="1:7" x14ac:dyDescent="0.2">
      <c r="A4433" s="54">
        <v>43863</v>
      </c>
      <c r="B4433" s="53">
        <v>149</v>
      </c>
      <c r="C4433" s="52">
        <v>2.9244489560533915</v>
      </c>
      <c r="D4433" s="53">
        <v>3.23</v>
      </c>
      <c r="E4433" s="53">
        <v>0.39999999999999997</v>
      </c>
      <c r="F4433" s="53">
        <v>0.55000000000000004</v>
      </c>
      <c r="G4433" s="54">
        <v>42794</v>
      </c>
    </row>
    <row r="4434" spans="1:7" x14ac:dyDescent="0.2">
      <c r="A4434" s="54">
        <v>43864</v>
      </c>
      <c r="B4434" s="53">
        <v>37286</v>
      </c>
      <c r="C4434" s="52">
        <v>3.4537189840094</v>
      </c>
      <c r="D4434" s="53">
        <v>4.0999999999999996</v>
      </c>
      <c r="E4434" s="53">
        <v>0.75</v>
      </c>
      <c r="F4434" s="53">
        <v>0.88</v>
      </c>
      <c r="G4434" s="54">
        <v>43300</v>
      </c>
    </row>
    <row r="4435" spans="1:7" x14ac:dyDescent="0.2">
      <c r="A4435" s="54">
        <v>43864</v>
      </c>
      <c r="B4435" s="53">
        <v>4612073</v>
      </c>
      <c r="C4435" s="52">
        <v>3.3641032086424505</v>
      </c>
      <c r="D4435" s="53">
        <v>4.05</v>
      </c>
      <c r="E4435" s="53">
        <v>0.66999999999999993</v>
      </c>
      <c r="F4435" s="53">
        <v>0.8</v>
      </c>
      <c r="G4435" s="54">
        <v>43162</v>
      </c>
    </row>
    <row r="4436" spans="1:7" x14ac:dyDescent="0.2">
      <c r="A4436" s="54">
        <v>43865</v>
      </c>
      <c r="B4436" s="53">
        <v>3948279</v>
      </c>
      <c r="C4436" s="52">
        <v>3.8141649949049881</v>
      </c>
      <c r="D4436" s="53">
        <v>4.3099999999999996</v>
      </c>
      <c r="E4436" s="53">
        <v>0.87</v>
      </c>
      <c r="F4436" s="53">
        <v>0.94</v>
      </c>
      <c r="G4436" s="54">
        <v>43429</v>
      </c>
    </row>
    <row r="4437" spans="1:7" x14ac:dyDescent="0.2">
      <c r="A4437" s="54">
        <v>43866</v>
      </c>
      <c r="B4437" s="53">
        <v>814723</v>
      </c>
      <c r="C4437" s="52">
        <v>3.5071251863749597</v>
      </c>
      <c r="D4437" s="53">
        <v>3.9</v>
      </c>
      <c r="E4437" s="53">
        <v>0.67999999999999994</v>
      </c>
      <c r="F4437" s="53">
        <v>0.83</v>
      </c>
      <c r="G4437" s="54">
        <v>43114</v>
      </c>
    </row>
    <row r="4438" spans="1:7" x14ac:dyDescent="0.2">
      <c r="A4438" s="54">
        <v>43866</v>
      </c>
      <c r="B4438" s="53">
        <v>6389496</v>
      </c>
      <c r="C4438" s="52">
        <v>4.5240474749387758</v>
      </c>
      <c r="D4438" s="53">
        <v>4.53</v>
      </c>
      <c r="E4438" s="53">
        <v>0.98</v>
      </c>
      <c r="F4438" s="53">
        <v>0.99</v>
      </c>
      <c r="G4438" s="54">
        <v>43590</v>
      </c>
    </row>
    <row r="4439" spans="1:7" x14ac:dyDescent="0.2">
      <c r="A4439" s="54">
        <v>43866</v>
      </c>
      <c r="B4439" s="53">
        <v>8498280</v>
      </c>
      <c r="C4439" s="52">
        <v>3.6503146778955631</v>
      </c>
      <c r="D4439" s="53">
        <v>3.94</v>
      </c>
      <c r="E4439" s="53">
        <v>0.35</v>
      </c>
      <c r="F4439" s="53">
        <v>0.5</v>
      </c>
      <c r="G4439" s="54">
        <v>43490</v>
      </c>
    </row>
    <row r="4440" spans="1:7" x14ac:dyDescent="0.2">
      <c r="A4440" s="54">
        <v>43866</v>
      </c>
      <c r="B4440" s="53">
        <v>10326582</v>
      </c>
      <c r="D4440" s="53">
        <v>3.95</v>
      </c>
      <c r="E4440" s="53"/>
      <c r="F4440" s="53">
        <v>0.36</v>
      </c>
      <c r="G4440" s="54"/>
    </row>
    <row r="4441" spans="1:7" x14ac:dyDescent="0.2">
      <c r="A4441" s="54">
        <v>43866</v>
      </c>
      <c r="B4441" s="53">
        <v>7128755</v>
      </c>
      <c r="C4441" s="52">
        <v>4.1098622699495868</v>
      </c>
      <c r="D4441" s="53">
        <v>4.3</v>
      </c>
      <c r="E4441" s="53">
        <v>0.95</v>
      </c>
      <c r="F4441" s="53">
        <v>0.98</v>
      </c>
      <c r="G4441" s="54">
        <v>43490</v>
      </c>
    </row>
    <row r="4442" spans="1:7" x14ac:dyDescent="0.2">
      <c r="A4442" s="54">
        <v>43866</v>
      </c>
      <c r="B4442" s="53">
        <v>852</v>
      </c>
      <c r="C4442" s="52">
        <v>3.5804757653203403</v>
      </c>
      <c r="D4442" s="53">
        <v>3.88</v>
      </c>
      <c r="E4442" s="53">
        <v>0.77</v>
      </c>
      <c r="F4442" s="53">
        <v>0.89</v>
      </c>
      <c r="G4442" s="54">
        <v>43381</v>
      </c>
    </row>
    <row r="4443" spans="1:7" x14ac:dyDescent="0.2">
      <c r="A4443" s="54">
        <v>43866</v>
      </c>
      <c r="B4443" s="53">
        <v>175</v>
      </c>
      <c r="C4443" s="52">
        <v>3.8335415767349401</v>
      </c>
      <c r="D4443" s="53">
        <v>3.9</v>
      </c>
      <c r="E4443" s="53">
        <v>0.89</v>
      </c>
      <c r="F4443" s="53">
        <v>0.95</v>
      </c>
      <c r="G4443" s="54">
        <v>43682</v>
      </c>
    </row>
    <row r="4444" spans="1:7" x14ac:dyDescent="0.2">
      <c r="A4444" s="54">
        <v>43866</v>
      </c>
      <c r="B4444" s="53">
        <v>8201</v>
      </c>
      <c r="D4444" s="53">
        <v>3.65</v>
      </c>
      <c r="E4444" s="53"/>
      <c r="F4444" s="53">
        <v>0.34</v>
      </c>
      <c r="G4444" s="54"/>
    </row>
    <row r="4445" spans="1:7" x14ac:dyDescent="0.2">
      <c r="A4445" s="54">
        <v>43866</v>
      </c>
      <c r="B4445" s="53">
        <v>134896</v>
      </c>
      <c r="C4445" s="52">
        <v>4.1125251325106609</v>
      </c>
      <c r="D4445" s="53">
        <v>4.5199999999999996</v>
      </c>
      <c r="E4445" s="53">
        <v>0.54</v>
      </c>
      <c r="F4445" s="53">
        <v>0.69</v>
      </c>
      <c r="G4445" s="54">
        <v>43554</v>
      </c>
    </row>
    <row r="4446" spans="1:7" x14ac:dyDescent="0.2">
      <c r="A4446" s="54">
        <v>43867</v>
      </c>
      <c r="B4446" s="53">
        <v>6252476</v>
      </c>
      <c r="C4446" s="52">
        <v>3.6565214275109543</v>
      </c>
      <c r="D4446" s="53">
        <v>4.03</v>
      </c>
      <c r="E4446" s="53">
        <v>0.54</v>
      </c>
      <c r="F4446" s="53">
        <v>0.72</v>
      </c>
      <c r="G4446" s="54">
        <v>43509</v>
      </c>
    </row>
    <row r="4447" spans="1:7" x14ac:dyDescent="0.2">
      <c r="A4447" s="54">
        <v>43869</v>
      </c>
      <c r="B4447" s="53">
        <v>10732829</v>
      </c>
      <c r="D4447" s="53">
        <v>0.36</v>
      </c>
      <c r="E4447" s="53"/>
      <c r="F4447" s="53">
        <v>0.35</v>
      </c>
      <c r="G4447" s="54"/>
    </row>
    <row r="4448" spans="1:7" x14ac:dyDescent="0.2">
      <c r="A4448" s="54">
        <v>43869</v>
      </c>
      <c r="B4448" s="53">
        <v>10920341</v>
      </c>
      <c r="C4448" s="52">
        <v>4.7273764454972467</v>
      </c>
      <c r="D4448" s="53">
        <v>4.7300000000000004</v>
      </c>
      <c r="E4448" s="53">
        <v>0.37</v>
      </c>
      <c r="F4448" s="53">
        <v>0.46</v>
      </c>
      <c r="G4448" s="54">
        <v>43861</v>
      </c>
    </row>
    <row r="4449" spans="1:7" x14ac:dyDescent="0.2">
      <c r="A4449" s="54">
        <v>43869</v>
      </c>
      <c r="B4449" s="53">
        <v>2760530</v>
      </c>
      <c r="C4449" s="52">
        <v>3.8719045118352744</v>
      </c>
      <c r="D4449" s="53">
        <v>4.3600000000000003</v>
      </c>
      <c r="E4449" s="53">
        <v>0.80999999999999994</v>
      </c>
      <c r="F4449" s="53">
        <v>0.91</v>
      </c>
      <c r="G4449" s="54">
        <v>43336</v>
      </c>
    </row>
    <row r="4450" spans="1:7" x14ac:dyDescent="0.2">
      <c r="A4450" s="54">
        <v>43869</v>
      </c>
      <c r="B4450" s="53">
        <v>7187</v>
      </c>
      <c r="C4450" s="52">
        <v>3.8055967914840299</v>
      </c>
      <c r="D4450" s="53">
        <v>4.0999999999999996</v>
      </c>
      <c r="E4450" s="53">
        <v>0.86999999999999988</v>
      </c>
      <c r="F4450" s="53">
        <v>0.94</v>
      </c>
      <c r="G4450" s="54">
        <v>43192</v>
      </c>
    </row>
    <row r="4451" spans="1:7" x14ac:dyDescent="0.2">
      <c r="A4451" s="54">
        <v>43870</v>
      </c>
      <c r="B4451" s="53">
        <v>7603369</v>
      </c>
      <c r="C4451" s="52">
        <v>4.0099849616404217</v>
      </c>
      <c r="D4451" s="53">
        <v>4.28</v>
      </c>
      <c r="E4451" s="53">
        <v>0.7</v>
      </c>
      <c r="F4451" s="53">
        <v>0.85</v>
      </c>
      <c r="G4451" s="54">
        <v>43582</v>
      </c>
    </row>
    <row r="4452" spans="1:7" x14ac:dyDescent="0.2">
      <c r="A4452" s="54">
        <v>43870</v>
      </c>
      <c r="B4452" s="53">
        <v>8632271</v>
      </c>
      <c r="D4452" s="53">
        <v>3.87</v>
      </c>
      <c r="E4452" s="53"/>
      <c r="F4452" s="53">
        <v>0.34</v>
      </c>
      <c r="G4452" s="54"/>
    </row>
    <row r="4453" spans="1:7" x14ac:dyDescent="0.2">
      <c r="A4453" s="54">
        <v>43870</v>
      </c>
      <c r="B4453" s="53">
        <v>5966738</v>
      </c>
      <c r="C4453" s="52">
        <v>3.8144710151532641</v>
      </c>
      <c r="D4453" s="53">
        <v>3.9</v>
      </c>
      <c r="E4453" s="53">
        <v>0.7</v>
      </c>
      <c r="F4453" s="53">
        <v>0.85</v>
      </c>
      <c r="G4453" s="54">
        <v>43377</v>
      </c>
    </row>
    <row r="4454" spans="1:7" x14ac:dyDescent="0.2">
      <c r="A4454" s="54">
        <v>43870</v>
      </c>
      <c r="B4454" s="53">
        <v>5582464</v>
      </c>
      <c r="C4454" s="52">
        <v>4.2759506761076924</v>
      </c>
      <c r="D4454" s="53">
        <v>4.4000000000000004</v>
      </c>
      <c r="E4454" s="53">
        <v>0.96</v>
      </c>
      <c r="F4454" s="53">
        <v>0.98</v>
      </c>
      <c r="G4454" s="54">
        <v>43577</v>
      </c>
    </row>
    <row r="4455" spans="1:7" x14ac:dyDescent="0.2">
      <c r="A4455" s="54">
        <v>43870</v>
      </c>
      <c r="B4455" s="53">
        <v>6334324</v>
      </c>
      <c r="C4455" s="52">
        <v>3.1893155584106125</v>
      </c>
      <c r="D4455" s="53">
        <v>3.87</v>
      </c>
      <c r="E4455" s="53">
        <v>0.4</v>
      </c>
      <c r="F4455" s="53">
        <v>0.52</v>
      </c>
      <c r="G4455" s="54">
        <v>43239</v>
      </c>
    </row>
    <row r="4456" spans="1:7" x14ac:dyDescent="0.2">
      <c r="A4456" s="54">
        <v>43871</v>
      </c>
      <c r="B4456" s="53">
        <v>470904</v>
      </c>
      <c r="D4456" s="53">
        <v>3.95</v>
      </c>
      <c r="E4456" s="53"/>
      <c r="F4456" s="53">
        <v>0.35</v>
      </c>
      <c r="G4456" s="54"/>
    </row>
    <row r="4457" spans="1:7" x14ac:dyDescent="0.2">
      <c r="A4457" s="54">
        <v>43871</v>
      </c>
      <c r="B4457" s="53">
        <v>7257238</v>
      </c>
      <c r="C4457" s="52">
        <v>3.0635760443847659</v>
      </c>
      <c r="D4457" s="53">
        <v>4.01</v>
      </c>
      <c r="E4457" s="53">
        <v>0.41</v>
      </c>
      <c r="F4457" s="53">
        <v>0.61</v>
      </c>
      <c r="G4457" s="54">
        <v>43138</v>
      </c>
    </row>
    <row r="4458" spans="1:7" x14ac:dyDescent="0.2">
      <c r="A4458" s="54">
        <v>43872</v>
      </c>
      <c r="B4458" s="53">
        <v>2984211</v>
      </c>
      <c r="D4458" s="53">
        <v>3.48</v>
      </c>
      <c r="E4458" s="53"/>
      <c r="F4458" s="53">
        <v>0.33</v>
      </c>
      <c r="G4458" s="54"/>
    </row>
    <row r="4459" spans="1:7" x14ac:dyDescent="0.2">
      <c r="A4459" s="54">
        <v>43872</v>
      </c>
      <c r="B4459" s="53">
        <v>2646</v>
      </c>
      <c r="C4459" s="52">
        <v>2.9345335409233813</v>
      </c>
      <c r="D4459" s="53">
        <v>3.4</v>
      </c>
      <c r="E4459" s="53">
        <v>0.64999999999999991</v>
      </c>
      <c r="F4459" s="53">
        <v>0.77</v>
      </c>
      <c r="G4459" s="54"/>
    </row>
    <row r="4460" spans="1:7" x14ac:dyDescent="0.2">
      <c r="A4460" s="54">
        <v>43873</v>
      </c>
      <c r="B4460" s="53">
        <v>10394049</v>
      </c>
      <c r="D4460" s="53">
        <v>3.55</v>
      </c>
      <c r="E4460" s="53"/>
      <c r="F4460" s="53">
        <v>0.45</v>
      </c>
      <c r="G4460" s="54"/>
    </row>
    <row r="4461" spans="1:7" x14ac:dyDescent="0.2">
      <c r="A4461" s="54">
        <v>43873</v>
      </c>
      <c r="B4461" s="53">
        <v>6521357</v>
      </c>
      <c r="C4461" s="52">
        <v>3.5197333404778206</v>
      </c>
      <c r="D4461" s="53">
        <v>4</v>
      </c>
      <c r="E4461" s="53">
        <v>0.67</v>
      </c>
      <c r="F4461" s="53">
        <v>0.81</v>
      </c>
      <c r="G4461" s="54">
        <v>43464</v>
      </c>
    </row>
    <row r="4462" spans="1:7" x14ac:dyDescent="0.2">
      <c r="A4462" s="54">
        <v>43873</v>
      </c>
      <c r="B4462" s="53">
        <v>2812082</v>
      </c>
      <c r="C4462" s="52">
        <v>2.5048071059321186</v>
      </c>
      <c r="D4462" s="53">
        <v>2.7</v>
      </c>
      <c r="E4462" s="53">
        <v>0.49</v>
      </c>
      <c r="F4462" s="53">
        <v>0.61</v>
      </c>
      <c r="G4462" s="54">
        <v>42887</v>
      </c>
    </row>
    <row r="4463" spans="1:7" x14ac:dyDescent="0.2">
      <c r="A4463" s="54">
        <v>43874</v>
      </c>
      <c r="B4463" s="53">
        <v>167729</v>
      </c>
      <c r="C4463" s="52">
        <v>3.3488195665553571</v>
      </c>
      <c r="D4463" s="53">
        <v>3.65</v>
      </c>
      <c r="E4463" s="53">
        <v>0.6399999999999999</v>
      </c>
      <c r="F4463" s="53">
        <v>0.73</v>
      </c>
      <c r="G4463" s="54">
        <v>43118</v>
      </c>
    </row>
    <row r="4464" spans="1:7" x14ac:dyDescent="0.2">
      <c r="A4464" s="54">
        <v>43874</v>
      </c>
      <c r="B4464" s="53">
        <v>10018566</v>
      </c>
      <c r="C4464" s="52">
        <v>3.154765649880293</v>
      </c>
      <c r="D4464" s="53">
        <v>4.0999999999999996</v>
      </c>
      <c r="E4464" s="53">
        <v>0.35</v>
      </c>
      <c r="F4464" s="53">
        <v>0.5</v>
      </c>
      <c r="G4464" s="54">
        <v>43620</v>
      </c>
    </row>
    <row r="4465" spans="1:7" x14ac:dyDescent="0.2">
      <c r="A4465" s="54">
        <v>43874</v>
      </c>
      <c r="B4465" s="53">
        <v>6883</v>
      </c>
      <c r="C4465" s="52">
        <v>3.767843201574872</v>
      </c>
      <c r="D4465" s="53">
        <v>4.3600000000000003</v>
      </c>
      <c r="E4465" s="53">
        <v>0.73</v>
      </c>
      <c r="F4465" s="53">
        <v>0.87</v>
      </c>
      <c r="G4465" s="54">
        <v>43233</v>
      </c>
    </row>
    <row r="4466" spans="1:7" x14ac:dyDescent="0.2">
      <c r="A4466" s="54">
        <v>43874</v>
      </c>
      <c r="B4466" s="53">
        <v>5692470</v>
      </c>
      <c r="D4466" s="53">
        <v>3.1</v>
      </c>
      <c r="E4466" s="53"/>
      <c r="F4466" s="53">
        <v>0.33</v>
      </c>
      <c r="G4466" s="54"/>
    </row>
    <row r="4467" spans="1:7" x14ac:dyDescent="0.2">
      <c r="A4467" s="54">
        <v>43874</v>
      </c>
      <c r="B4467" s="53">
        <v>8239019</v>
      </c>
      <c r="C4467" s="52">
        <v>3.242239314435154</v>
      </c>
      <c r="D4467" s="53">
        <v>3.68</v>
      </c>
      <c r="E4467" s="53">
        <v>0.5</v>
      </c>
      <c r="F4467" s="53">
        <v>0.64</v>
      </c>
      <c r="G4467" s="54">
        <v>43481</v>
      </c>
    </row>
    <row r="4468" spans="1:7" x14ac:dyDescent="0.2">
      <c r="A4468" s="54">
        <v>43874</v>
      </c>
      <c r="B4468" s="53">
        <v>1020231</v>
      </c>
      <c r="C4468" s="52">
        <v>3.7478929111720163</v>
      </c>
      <c r="D4468" s="53">
        <v>4.3499999999999996</v>
      </c>
      <c r="E4468" s="53">
        <v>0.86</v>
      </c>
      <c r="F4468" s="53">
        <v>0.94</v>
      </c>
      <c r="G4468" s="54">
        <v>43439</v>
      </c>
    </row>
    <row r="4469" spans="1:7" x14ac:dyDescent="0.2">
      <c r="A4469" s="54">
        <v>43877</v>
      </c>
      <c r="B4469" s="53">
        <v>1263018</v>
      </c>
      <c r="C4469" s="52">
        <v>3.4348307438614616</v>
      </c>
      <c r="D4469" s="53">
        <v>3.93</v>
      </c>
      <c r="E4469" s="53">
        <v>0.80999999999999994</v>
      </c>
      <c r="F4469" s="53">
        <v>0.91</v>
      </c>
      <c r="G4469" s="54">
        <v>42990</v>
      </c>
    </row>
    <row r="4470" spans="1:7" x14ac:dyDescent="0.2">
      <c r="A4470" s="54">
        <v>43877</v>
      </c>
      <c r="B4470" s="53">
        <v>10634563</v>
      </c>
      <c r="D4470" s="53">
        <v>3.7</v>
      </c>
      <c r="E4470" s="53"/>
      <c r="F4470" s="53">
        <v>0.35</v>
      </c>
      <c r="G4470" s="54"/>
    </row>
    <row r="4471" spans="1:7" x14ac:dyDescent="0.2">
      <c r="A4471" s="54">
        <v>43877</v>
      </c>
      <c r="B4471" s="53">
        <v>450464</v>
      </c>
      <c r="C4471" s="52">
        <v>3.6851221864302235</v>
      </c>
      <c r="D4471" s="53">
        <v>3.84</v>
      </c>
      <c r="E4471" s="53">
        <v>0.85</v>
      </c>
      <c r="F4471" s="53">
        <v>0.93</v>
      </c>
      <c r="G4471" s="54">
        <v>43246</v>
      </c>
    </row>
    <row r="4472" spans="1:7" x14ac:dyDescent="0.2">
      <c r="A4472" s="54">
        <v>43878</v>
      </c>
      <c r="B4472" s="53">
        <v>81645</v>
      </c>
      <c r="C4472" s="52">
        <v>3.6751916952672969</v>
      </c>
      <c r="D4472" s="53">
        <v>4.43</v>
      </c>
      <c r="E4472" s="53">
        <v>0.82</v>
      </c>
      <c r="F4472" s="53">
        <v>0.91</v>
      </c>
      <c r="G4472" s="54">
        <v>43344</v>
      </c>
    </row>
    <row r="4473" spans="1:7" x14ac:dyDescent="0.2">
      <c r="A4473" s="54">
        <v>43878</v>
      </c>
      <c r="B4473" s="53">
        <v>9385692</v>
      </c>
      <c r="C4473" s="52">
        <v>3.1717306090239865</v>
      </c>
      <c r="D4473" s="53">
        <v>3.69</v>
      </c>
      <c r="E4473" s="53">
        <v>0.31</v>
      </c>
      <c r="F4473" s="53">
        <v>0.43</v>
      </c>
      <c r="G4473" s="54">
        <v>43474</v>
      </c>
    </row>
    <row r="4474" spans="1:7" x14ac:dyDescent="0.2">
      <c r="A4474" s="54">
        <v>43878</v>
      </c>
      <c r="B4474" s="53">
        <v>9297452</v>
      </c>
      <c r="D4474" s="53">
        <v>3.84</v>
      </c>
      <c r="E4474" s="53"/>
      <c r="F4474" s="53">
        <v>0.35</v>
      </c>
      <c r="G4474" s="54"/>
    </row>
    <row r="4475" spans="1:7" x14ac:dyDescent="0.2">
      <c r="A4475" s="54">
        <v>43878</v>
      </c>
      <c r="B4475" s="53">
        <v>4308684</v>
      </c>
      <c r="C4475" s="52">
        <v>3.8534302706801764</v>
      </c>
      <c r="D4475" s="53">
        <v>4.34</v>
      </c>
      <c r="E4475" s="53">
        <v>0.86999999999999988</v>
      </c>
      <c r="F4475" s="53">
        <v>0.94</v>
      </c>
      <c r="G4475" s="54">
        <v>43274</v>
      </c>
    </row>
    <row r="4476" spans="1:7" x14ac:dyDescent="0.2">
      <c r="A4476" s="54">
        <v>43878</v>
      </c>
      <c r="B4476" s="53">
        <v>7086327</v>
      </c>
      <c r="C4476" s="52">
        <v>3.3686727049111851</v>
      </c>
      <c r="D4476" s="53">
        <v>3.89</v>
      </c>
      <c r="E4476" s="53">
        <v>0.47</v>
      </c>
      <c r="F4476" s="53">
        <v>0.61</v>
      </c>
      <c r="G4476" s="54">
        <v>43378</v>
      </c>
    </row>
    <row r="4477" spans="1:7" x14ac:dyDescent="0.2">
      <c r="A4477" s="54">
        <v>43879</v>
      </c>
      <c r="B4477" s="53">
        <v>10059347</v>
      </c>
      <c r="D4477" s="53">
        <v>3.72</v>
      </c>
      <c r="E4477" s="53"/>
      <c r="F4477" s="53">
        <v>0.35</v>
      </c>
      <c r="G4477" s="54"/>
    </row>
    <row r="4478" spans="1:7" x14ac:dyDescent="0.2">
      <c r="A4478" s="54">
        <v>43879</v>
      </c>
      <c r="B4478" s="53">
        <v>10047862</v>
      </c>
      <c r="C4478" s="52">
        <v>2.544811381556825</v>
      </c>
      <c r="D4478" s="53">
        <v>3.1</v>
      </c>
      <c r="E4478" s="53">
        <v>0.25</v>
      </c>
      <c r="F4478" s="53">
        <v>0.39</v>
      </c>
      <c r="G4478" s="54">
        <v>43708</v>
      </c>
    </row>
    <row r="4479" spans="1:7" x14ac:dyDescent="0.2">
      <c r="A4479" s="54">
        <v>43879</v>
      </c>
      <c r="B4479" s="53">
        <v>10400</v>
      </c>
      <c r="D4479" s="53">
        <v>3.4</v>
      </c>
      <c r="E4479" s="53"/>
      <c r="F4479" s="53">
        <v>0.35</v>
      </c>
      <c r="G4479" s="54"/>
    </row>
    <row r="4480" spans="1:7" x14ac:dyDescent="0.2">
      <c r="A4480" s="54">
        <v>43879</v>
      </c>
      <c r="B4480" s="53">
        <v>4416034</v>
      </c>
      <c r="C4480" s="52">
        <v>3.6006560615612124</v>
      </c>
      <c r="D4480" s="53">
        <v>3.92</v>
      </c>
      <c r="E4480" s="53">
        <v>0.85</v>
      </c>
      <c r="F4480" s="53">
        <v>0.93</v>
      </c>
      <c r="G4480" s="54">
        <v>43255</v>
      </c>
    </row>
    <row r="4481" spans="1:7" x14ac:dyDescent="0.2">
      <c r="A4481" s="54">
        <v>43880</v>
      </c>
      <c r="B4481" s="53">
        <v>8825998</v>
      </c>
      <c r="D4481" s="53">
        <v>3.55</v>
      </c>
      <c r="E4481" s="53"/>
      <c r="F4481" s="53">
        <v>0.35</v>
      </c>
      <c r="G4481" s="54"/>
    </row>
    <row r="4482" spans="1:7" x14ac:dyDescent="0.2">
      <c r="A4482" s="54">
        <v>43880</v>
      </c>
      <c r="B4482" s="53">
        <v>37287</v>
      </c>
      <c r="C4482" s="52">
        <v>3.5355185164902219</v>
      </c>
      <c r="D4482" s="53">
        <v>3.65</v>
      </c>
      <c r="E4482" s="53">
        <v>0.85</v>
      </c>
      <c r="F4482" s="53">
        <v>0.87</v>
      </c>
      <c r="G4482" s="54">
        <v>43361</v>
      </c>
    </row>
    <row r="4483" spans="1:7" x14ac:dyDescent="0.2">
      <c r="A4483" s="54">
        <v>43880</v>
      </c>
      <c r="B4483" s="53">
        <v>4581696</v>
      </c>
      <c r="D4483" s="53">
        <v>3.11</v>
      </c>
      <c r="E4483" s="53"/>
      <c r="F4483" s="53">
        <v>0.25</v>
      </c>
      <c r="G4483" s="54"/>
    </row>
    <row r="4484" spans="1:7" x14ac:dyDescent="0.2">
      <c r="A4484" s="54">
        <v>43880</v>
      </c>
      <c r="B4484" s="53">
        <v>480487</v>
      </c>
      <c r="C4484" s="52">
        <v>3.6079897130765235</v>
      </c>
      <c r="D4484" s="53">
        <v>3.88</v>
      </c>
      <c r="E4484" s="53">
        <v>0.86</v>
      </c>
      <c r="F4484" s="53">
        <v>0.93</v>
      </c>
      <c r="G4484" s="54">
        <v>43275</v>
      </c>
    </row>
    <row r="4485" spans="1:7" x14ac:dyDescent="0.2">
      <c r="A4485" s="54">
        <v>43880</v>
      </c>
      <c r="B4485" s="53">
        <v>8110777</v>
      </c>
      <c r="C4485" s="52">
        <v>3.7061459267663155</v>
      </c>
      <c r="D4485" s="53">
        <v>4.25</v>
      </c>
      <c r="E4485" s="53">
        <v>0.74</v>
      </c>
      <c r="F4485" s="53">
        <v>0.87</v>
      </c>
      <c r="G4485" s="54">
        <v>43477</v>
      </c>
    </row>
    <row r="4486" spans="1:7" x14ac:dyDescent="0.2">
      <c r="A4486" s="54">
        <v>43881</v>
      </c>
      <c r="B4486" s="53">
        <v>27871</v>
      </c>
      <c r="C4486" s="52">
        <v>3.8781341016539979</v>
      </c>
      <c r="D4486" s="53">
        <v>3.9</v>
      </c>
      <c r="E4486" s="53">
        <v>0.84</v>
      </c>
      <c r="F4486" s="53">
        <v>0.92</v>
      </c>
      <c r="G4486" s="54">
        <v>43464</v>
      </c>
    </row>
    <row r="4487" spans="1:7" x14ac:dyDescent="0.2">
      <c r="A4487" s="54">
        <v>43881</v>
      </c>
      <c r="B4487" s="53">
        <v>3738650</v>
      </c>
      <c r="C4487" s="52">
        <v>3.5236651158832735</v>
      </c>
      <c r="D4487" s="53">
        <v>3.92</v>
      </c>
      <c r="E4487" s="53">
        <v>0.62999999999999989</v>
      </c>
      <c r="F4487" s="53">
        <v>0.76</v>
      </c>
      <c r="G4487" s="54">
        <v>43169</v>
      </c>
    </row>
    <row r="4488" spans="1:7" x14ac:dyDescent="0.2">
      <c r="A4488" s="54">
        <v>43882</v>
      </c>
      <c r="B4488" s="53">
        <v>6218893</v>
      </c>
      <c r="C4488" s="52">
        <v>4.0209472974364235</v>
      </c>
      <c r="D4488" s="53">
        <v>4.28</v>
      </c>
      <c r="E4488" s="53">
        <v>0.78</v>
      </c>
      <c r="F4488" s="53">
        <v>0.89</v>
      </c>
      <c r="G4488" s="54">
        <v>43563</v>
      </c>
    </row>
    <row r="4489" spans="1:7" x14ac:dyDescent="0.2">
      <c r="A4489" s="54">
        <v>43882</v>
      </c>
      <c r="B4489" s="53">
        <v>186775</v>
      </c>
      <c r="C4489" s="52">
        <v>3.7699010056409601</v>
      </c>
      <c r="D4489" s="53">
        <v>4</v>
      </c>
      <c r="E4489" s="53">
        <v>0.84</v>
      </c>
      <c r="F4489" s="53">
        <v>0.91</v>
      </c>
      <c r="G4489" s="54">
        <v>43433</v>
      </c>
    </row>
    <row r="4490" spans="1:7" x14ac:dyDescent="0.2">
      <c r="A4490" s="54">
        <v>43882</v>
      </c>
      <c r="B4490" s="53">
        <v>16096</v>
      </c>
      <c r="C4490" s="52">
        <v>3.9027368179072641</v>
      </c>
      <c r="D4490" s="53">
        <v>4.04</v>
      </c>
      <c r="E4490" s="53">
        <v>0.88</v>
      </c>
      <c r="F4490" s="53">
        <v>0.94</v>
      </c>
      <c r="G4490" s="54">
        <v>43377</v>
      </c>
    </row>
    <row r="4491" spans="1:7" x14ac:dyDescent="0.2">
      <c r="A4491" s="54">
        <v>43883</v>
      </c>
      <c r="B4491" s="53">
        <v>42034</v>
      </c>
      <c r="C4491" s="52">
        <v>3.6808212238853044</v>
      </c>
      <c r="D4491" s="53">
        <v>3.92</v>
      </c>
      <c r="E4491" s="53">
        <v>0.85</v>
      </c>
      <c r="F4491" s="53">
        <v>0.89</v>
      </c>
      <c r="G4491" s="54">
        <v>43474</v>
      </c>
    </row>
    <row r="4492" spans="1:7" x14ac:dyDescent="0.2">
      <c r="A4492" s="54">
        <v>43883</v>
      </c>
      <c r="B4492" s="53">
        <v>3075173</v>
      </c>
      <c r="C4492" s="52">
        <v>3.972227480052239</v>
      </c>
      <c r="D4492" s="53">
        <v>4.4000000000000004</v>
      </c>
      <c r="E4492" s="53">
        <v>0.91</v>
      </c>
      <c r="F4492" s="53">
        <v>0.96</v>
      </c>
      <c r="G4492" s="54">
        <v>43639</v>
      </c>
    </row>
    <row r="4493" spans="1:7" x14ac:dyDescent="0.2">
      <c r="A4493" s="54">
        <v>43883</v>
      </c>
      <c r="B4493" s="53">
        <v>10516784</v>
      </c>
      <c r="D4493" s="53">
        <v>4.01</v>
      </c>
      <c r="E4493" s="53"/>
      <c r="F4493" s="53">
        <v>0.35</v>
      </c>
      <c r="G4493" s="54"/>
    </row>
    <row r="4494" spans="1:7" x14ac:dyDescent="0.2">
      <c r="A4494" s="54">
        <v>43884</v>
      </c>
      <c r="B4494" s="53">
        <v>3074508</v>
      </c>
      <c r="C4494" s="52">
        <v>2.9180199274892256</v>
      </c>
      <c r="D4494" s="53">
        <v>3.12</v>
      </c>
      <c r="E4494" s="53">
        <v>0.52</v>
      </c>
      <c r="F4494" s="53">
        <v>0.61</v>
      </c>
      <c r="G4494" s="54"/>
    </row>
    <row r="4495" spans="1:7" x14ac:dyDescent="0.2">
      <c r="A4495" s="54">
        <v>43884</v>
      </c>
      <c r="B4495" s="53">
        <v>1432</v>
      </c>
      <c r="C4495" s="52">
        <v>3.8503259018972056</v>
      </c>
      <c r="D4495" s="53">
        <v>4.3499999999999996</v>
      </c>
      <c r="E4495" s="53">
        <v>0.85</v>
      </c>
      <c r="F4495" s="53">
        <v>0.89</v>
      </c>
      <c r="G4495" s="54">
        <v>43467</v>
      </c>
    </row>
    <row r="4496" spans="1:7" x14ac:dyDescent="0.2">
      <c r="A4496" s="54">
        <v>43885</v>
      </c>
      <c r="B4496" s="53">
        <v>5335059</v>
      </c>
      <c r="C4496" s="52">
        <v>4.1169217704162406</v>
      </c>
      <c r="D4496" s="53">
        <v>4.4000000000000004</v>
      </c>
      <c r="E4496" s="53">
        <v>0.88</v>
      </c>
      <c r="F4496" s="53">
        <v>0.92</v>
      </c>
      <c r="G4496" s="54">
        <v>43582</v>
      </c>
    </row>
    <row r="4497" spans="1:7" x14ac:dyDescent="0.2">
      <c r="A4497" s="54">
        <v>43885</v>
      </c>
      <c r="B4497" s="53">
        <v>8355584</v>
      </c>
      <c r="C4497" s="52">
        <v>3.6420476325168303</v>
      </c>
      <c r="D4497" s="53">
        <v>4.29</v>
      </c>
      <c r="E4497" s="53">
        <v>0.49</v>
      </c>
      <c r="F4497" s="53">
        <v>0.6</v>
      </c>
      <c r="G4497" s="54">
        <v>43487</v>
      </c>
    </row>
    <row r="4498" spans="1:7" x14ac:dyDescent="0.2">
      <c r="A4498" s="54">
        <v>43885</v>
      </c>
      <c r="B4498" s="53">
        <v>9675839</v>
      </c>
      <c r="C4498" s="52">
        <v>3.4311692616783458</v>
      </c>
      <c r="D4498" s="53">
        <v>3.7</v>
      </c>
      <c r="E4498" s="53">
        <v>0.35</v>
      </c>
      <c r="F4498" s="53">
        <v>0.48</v>
      </c>
      <c r="G4498" s="54">
        <v>43507</v>
      </c>
    </row>
    <row r="4499" spans="1:7" x14ac:dyDescent="0.2">
      <c r="A4499" s="54">
        <v>43885</v>
      </c>
      <c r="B4499" s="53">
        <v>4876849</v>
      </c>
      <c r="C4499" s="52">
        <v>3.2486219442529656</v>
      </c>
      <c r="D4499" s="53">
        <v>3.67</v>
      </c>
      <c r="E4499" s="53">
        <v>0.37</v>
      </c>
      <c r="F4499" s="53">
        <v>0.49</v>
      </c>
      <c r="G4499" s="54">
        <v>43252</v>
      </c>
    </row>
    <row r="4500" spans="1:7" x14ac:dyDescent="0.2">
      <c r="A4500" s="54">
        <v>43885</v>
      </c>
      <c r="B4500" s="53">
        <v>723260</v>
      </c>
      <c r="C4500" s="52">
        <v>3.204378958418646</v>
      </c>
      <c r="D4500" s="53">
        <v>3.3</v>
      </c>
      <c r="E4500" s="53">
        <v>0.5</v>
      </c>
      <c r="F4500" s="53">
        <v>0.63</v>
      </c>
      <c r="G4500" s="54">
        <v>43105</v>
      </c>
    </row>
    <row r="4501" spans="1:7" x14ac:dyDescent="0.2">
      <c r="A4501" s="54">
        <v>43886</v>
      </c>
      <c r="B4501" s="53">
        <v>39361</v>
      </c>
      <c r="C4501" s="52">
        <v>3.0324854899378018</v>
      </c>
      <c r="D4501" s="53">
        <v>3.4</v>
      </c>
      <c r="E4501" s="53">
        <v>0.35</v>
      </c>
      <c r="F4501" s="53">
        <v>0.48</v>
      </c>
      <c r="G4501" s="54">
        <v>43255</v>
      </c>
    </row>
    <row r="4502" spans="1:7" x14ac:dyDescent="0.2">
      <c r="A4502" s="54">
        <v>43886</v>
      </c>
      <c r="B4502" s="53">
        <v>8527774</v>
      </c>
      <c r="C4502" s="52">
        <v>3.7329012894509002</v>
      </c>
      <c r="D4502" s="53">
        <v>3.98</v>
      </c>
      <c r="E4502" s="53">
        <v>0.76</v>
      </c>
      <c r="F4502" s="53">
        <v>0.88</v>
      </c>
      <c r="G4502" s="54">
        <v>43575</v>
      </c>
    </row>
    <row r="4503" spans="1:7" x14ac:dyDescent="0.2">
      <c r="A4503" s="54">
        <v>43887</v>
      </c>
      <c r="B4503" s="53">
        <v>7630465</v>
      </c>
      <c r="C4503" s="52">
        <v>3.1499129445527241</v>
      </c>
      <c r="D4503" s="53">
        <v>3.82</v>
      </c>
      <c r="E4503" s="53">
        <v>0.35</v>
      </c>
      <c r="F4503" s="53">
        <v>0.48</v>
      </c>
      <c r="G4503" s="54">
        <v>43195</v>
      </c>
    </row>
    <row r="4504" spans="1:7" x14ac:dyDescent="0.2">
      <c r="A4504" s="54">
        <v>43888</v>
      </c>
      <c r="B4504" s="53">
        <v>123829</v>
      </c>
      <c r="C4504" s="52">
        <v>3.5817312324348003</v>
      </c>
      <c r="D4504" s="53">
        <v>3.96</v>
      </c>
      <c r="E4504" s="53">
        <v>0.66</v>
      </c>
      <c r="F4504" s="53">
        <v>0.79</v>
      </c>
      <c r="G4504" s="54">
        <v>43339</v>
      </c>
    </row>
    <row r="4505" spans="1:7" x14ac:dyDescent="0.2">
      <c r="A4505" s="54">
        <v>43890</v>
      </c>
      <c r="B4505" s="53">
        <v>116110</v>
      </c>
      <c r="C4505" s="52">
        <v>3.6941047230543722</v>
      </c>
      <c r="D4505" s="53">
        <v>4.3499999999999996</v>
      </c>
      <c r="E4505" s="53">
        <v>0.68</v>
      </c>
      <c r="F4505" s="53">
        <v>0.81</v>
      </c>
      <c r="G4505" s="54">
        <v>43472</v>
      </c>
    </row>
    <row r="4506" spans="1:7" x14ac:dyDescent="0.2">
      <c r="A4506" s="54">
        <v>43890</v>
      </c>
      <c r="B4506" s="53">
        <v>4418</v>
      </c>
      <c r="C4506" s="52">
        <v>3.305879133486072</v>
      </c>
      <c r="D4506" s="53">
        <v>4.0999999999999996</v>
      </c>
      <c r="E4506" s="53">
        <v>0.78999999999999992</v>
      </c>
      <c r="F4506" s="53">
        <v>0.9</v>
      </c>
      <c r="G4506" s="54">
        <v>42941</v>
      </c>
    </row>
    <row r="4507" spans="1:7" x14ac:dyDescent="0.2">
      <c r="A4507" s="54">
        <v>43891</v>
      </c>
      <c r="B4507" s="53">
        <v>6293873</v>
      </c>
      <c r="C4507" s="52">
        <v>3.173762059267252</v>
      </c>
      <c r="D4507" s="53">
        <v>3.67</v>
      </c>
      <c r="E4507" s="53">
        <v>0.35</v>
      </c>
      <c r="F4507" s="53">
        <v>0.49</v>
      </c>
      <c r="G4507" s="54">
        <v>43479</v>
      </c>
    </row>
    <row r="4508" spans="1:7" x14ac:dyDescent="0.2">
      <c r="A4508" s="54">
        <v>43891</v>
      </c>
      <c r="B4508" s="53">
        <v>5249198</v>
      </c>
      <c r="C4508" s="52">
        <v>3.1877840837543272</v>
      </c>
      <c r="D4508" s="53">
        <v>3.7</v>
      </c>
      <c r="E4508" s="53">
        <v>0.45999999999999996</v>
      </c>
      <c r="F4508" s="53">
        <v>0.65</v>
      </c>
      <c r="G4508" s="54">
        <v>43169</v>
      </c>
    </row>
    <row r="4509" spans="1:7" x14ac:dyDescent="0.2">
      <c r="A4509" s="54">
        <v>43892</v>
      </c>
      <c r="B4509" s="53">
        <v>578102</v>
      </c>
      <c r="C4509" s="52">
        <v>2.9084635935820384</v>
      </c>
      <c r="D4509" s="53">
        <v>3.19</v>
      </c>
      <c r="E4509" s="53">
        <v>0.49</v>
      </c>
      <c r="F4509" s="53">
        <v>0.62</v>
      </c>
      <c r="G4509" s="54"/>
    </row>
    <row r="4510" spans="1:7" x14ac:dyDescent="0.2">
      <c r="A4510" s="54">
        <v>43892</v>
      </c>
      <c r="B4510" s="53">
        <v>8506</v>
      </c>
      <c r="C4510" s="52">
        <v>3.38568594449562</v>
      </c>
      <c r="D4510" s="53">
        <v>3.9</v>
      </c>
      <c r="E4510" s="53">
        <v>0.79999999999999993</v>
      </c>
      <c r="F4510" s="53">
        <v>0.85</v>
      </c>
      <c r="G4510" s="54">
        <v>43224</v>
      </c>
    </row>
    <row r="4511" spans="1:7" x14ac:dyDescent="0.2">
      <c r="A4511" s="54">
        <v>43893</v>
      </c>
      <c r="B4511" s="53">
        <v>6543</v>
      </c>
      <c r="C4511" s="52">
        <v>2.7382928977186807</v>
      </c>
      <c r="D4511" s="53">
        <v>3.3</v>
      </c>
      <c r="E4511" s="53">
        <v>0.45999999999999996</v>
      </c>
      <c r="F4511" s="53">
        <v>0.59</v>
      </c>
      <c r="G4511" s="54">
        <v>43036</v>
      </c>
    </row>
    <row r="4512" spans="1:7" x14ac:dyDescent="0.2">
      <c r="A4512" s="54">
        <v>43893</v>
      </c>
      <c r="B4512" s="53">
        <v>6235</v>
      </c>
      <c r="C4512" s="52">
        <v>3.6743648337984514</v>
      </c>
      <c r="D4512" s="53">
        <v>3.88</v>
      </c>
      <c r="E4512" s="53">
        <v>0.43</v>
      </c>
      <c r="F4512" s="53">
        <v>0.56999999999999995</v>
      </c>
      <c r="G4512" s="54">
        <v>43618</v>
      </c>
    </row>
    <row r="4513" spans="1:7" x14ac:dyDescent="0.2">
      <c r="A4513" s="54">
        <v>43894</v>
      </c>
      <c r="B4513" s="53">
        <v>7235569</v>
      </c>
      <c r="C4513" s="52">
        <v>3.2157005638180101</v>
      </c>
      <c r="D4513" s="53">
        <v>3.85</v>
      </c>
      <c r="E4513" s="53">
        <v>0.36</v>
      </c>
      <c r="F4513" s="53">
        <v>0.5</v>
      </c>
      <c r="G4513" s="54">
        <v>43179</v>
      </c>
    </row>
    <row r="4514" spans="1:7" x14ac:dyDescent="0.2">
      <c r="A4514" s="54">
        <v>43894</v>
      </c>
      <c r="B4514" s="53">
        <v>5550805</v>
      </c>
      <c r="C4514" s="52">
        <v>3.6932623628466343</v>
      </c>
      <c r="D4514" s="53">
        <v>3.93</v>
      </c>
      <c r="E4514" s="53">
        <v>0.72</v>
      </c>
      <c r="F4514" s="53">
        <v>0.8</v>
      </c>
      <c r="G4514" s="54">
        <v>43484</v>
      </c>
    </row>
    <row r="4515" spans="1:7" x14ac:dyDescent="0.2">
      <c r="A4515" s="54">
        <v>43894</v>
      </c>
      <c r="B4515" s="53">
        <v>4472283</v>
      </c>
      <c r="C4515" s="52">
        <v>3.796078149301886</v>
      </c>
      <c r="D4515" s="53">
        <v>4.4000000000000004</v>
      </c>
      <c r="E4515" s="53">
        <v>0.74</v>
      </c>
      <c r="F4515" s="53">
        <v>0.81</v>
      </c>
      <c r="G4515" s="54">
        <v>43437</v>
      </c>
    </row>
    <row r="4516" spans="1:7" x14ac:dyDescent="0.2">
      <c r="A4516" s="54">
        <v>43894</v>
      </c>
      <c r="B4516" s="53">
        <v>8142360</v>
      </c>
      <c r="C4516" s="52">
        <v>4.4564805468231636</v>
      </c>
      <c r="D4516" s="53">
        <v>4.5</v>
      </c>
      <c r="E4516" s="53">
        <v>0.82</v>
      </c>
      <c r="F4516" s="53">
        <v>0.91</v>
      </c>
      <c r="G4516" s="54">
        <v>43600</v>
      </c>
    </row>
    <row r="4517" spans="1:7" x14ac:dyDescent="0.2">
      <c r="A4517" s="54">
        <v>43894</v>
      </c>
      <c r="B4517" s="53">
        <v>6746295</v>
      </c>
      <c r="C4517" s="52">
        <v>3.7360508375052559</v>
      </c>
      <c r="D4517" s="53">
        <v>4.38</v>
      </c>
      <c r="E4517" s="53">
        <v>0.61</v>
      </c>
      <c r="F4517" s="53">
        <v>0.7</v>
      </c>
      <c r="G4517" s="54">
        <v>43479</v>
      </c>
    </row>
    <row r="4518" spans="1:7" x14ac:dyDescent="0.2">
      <c r="A4518" s="54">
        <v>43895</v>
      </c>
      <c r="B4518" s="53">
        <v>5675081</v>
      </c>
      <c r="C4518" s="52">
        <v>4.040960668656993</v>
      </c>
      <c r="D4518" s="53">
        <v>4.28</v>
      </c>
      <c r="E4518" s="53">
        <v>0.75</v>
      </c>
      <c r="F4518" s="53">
        <v>0.84</v>
      </c>
      <c r="G4518" s="54">
        <v>43577</v>
      </c>
    </row>
    <row r="4519" spans="1:7" x14ac:dyDescent="0.2">
      <c r="A4519" s="54">
        <v>43895</v>
      </c>
      <c r="B4519" s="53">
        <v>7270941</v>
      </c>
      <c r="C4519" s="52">
        <v>4.1705607909263218</v>
      </c>
      <c r="D4519" s="53">
        <v>4.33</v>
      </c>
      <c r="E4519" s="53">
        <v>0.35</v>
      </c>
      <c r="F4519" s="53">
        <v>0.55000000000000004</v>
      </c>
      <c r="G4519" s="54">
        <v>43739</v>
      </c>
    </row>
    <row r="4520" spans="1:7" x14ac:dyDescent="0.2">
      <c r="A4520" s="54">
        <v>43895</v>
      </c>
      <c r="B4520" s="53">
        <v>11111139</v>
      </c>
      <c r="D4520" s="53">
        <v>3.94</v>
      </c>
      <c r="E4520" s="53"/>
      <c r="F4520" s="53">
        <v>0.35</v>
      </c>
      <c r="G4520" s="54"/>
    </row>
    <row r="4521" spans="1:7" x14ac:dyDescent="0.2">
      <c r="A4521" s="54">
        <v>43895</v>
      </c>
      <c r="B4521" s="53">
        <v>3698307</v>
      </c>
      <c r="C4521" s="52">
        <v>3.2919888590502788</v>
      </c>
      <c r="D4521" s="53">
        <v>3.77</v>
      </c>
      <c r="E4521" s="53">
        <v>0.47</v>
      </c>
      <c r="F4521" s="53">
        <v>0.56000000000000005</v>
      </c>
      <c r="G4521" s="54">
        <v>43390</v>
      </c>
    </row>
    <row r="4522" spans="1:7" x14ac:dyDescent="0.2">
      <c r="A4522" s="54">
        <v>43895</v>
      </c>
      <c r="B4522" s="53">
        <v>1593</v>
      </c>
      <c r="C4522" s="52">
        <v>3.5648648163783232</v>
      </c>
      <c r="D4522" s="53">
        <v>3.7</v>
      </c>
      <c r="E4522" s="53">
        <v>0.44</v>
      </c>
      <c r="F4522" s="53">
        <v>0.56000000000000005</v>
      </c>
      <c r="G4522" s="54">
        <v>43629</v>
      </c>
    </row>
    <row r="4523" spans="1:7" x14ac:dyDescent="0.2">
      <c r="A4523" s="54">
        <v>43895</v>
      </c>
      <c r="B4523" s="53">
        <v>544</v>
      </c>
      <c r="C4523" s="52">
        <v>3.550979083280291</v>
      </c>
      <c r="D4523" s="53">
        <v>3.88</v>
      </c>
      <c r="E4523" s="53">
        <v>0.86</v>
      </c>
      <c r="F4523" s="53">
        <v>0.95</v>
      </c>
      <c r="G4523" s="54">
        <v>43437</v>
      </c>
    </row>
    <row r="4524" spans="1:7" x14ac:dyDescent="0.2">
      <c r="A4524" s="54">
        <v>43896</v>
      </c>
      <c r="B4524" s="53">
        <v>1610398</v>
      </c>
      <c r="C4524" s="52">
        <v>4.0062253358934363</v>
      </c>
      <c r="D4524" s="53">
        <v>4.3600000000000003</v>
      </c>
      <c r="E4524" s="53">
        <v>0.97</v>
      </c>
      <c r="F4524" s="53">
        <v>0.99</v>
      </c>
      <c r="G4524" s="54">
        <v>43634</v>
      </c>
    </row>
    <row r="4525" spans="1:7" x14ac:dyDescent="0.2">
      <c r="A4525" s="54">
        <v>43896</v>
      </c>
      <c r="B4525" s="53">
        <v>6786555</v>
      </c>
      <c r="C4525" s="52">
        <v>4.0480224168091716</v>
      </c>
      <c r="D4525" s="53">
        <v>4.5</v>
      </c>
      <c r="E4525" s="53">
        <v>0.85</v>
      </c>
      <c r="F4525" s="53">
        <v>0.89</v>
      </c>
      <c r="G4525" s="54">
        <v>43481</v>
      </c>
    </row>
    <row r="4526" spans="1:7" x14ac:dyDescent="0.2">
      <c r="A4526" s="54">
        <v>43896</v>
      </c>
      <c r="B4526" s="53">
        <v>10795763</v>
      </c>
      <c r="D4526" s="53">
        <v>4.55</v>
      </c>
      <c r="E4526" s="53"/>
      <c r="F4526" s="53">
        <v>0.34</v>
      </c>
      <c r="G4526" s="54"/>
    </row>
    <row r="4527" spans="1:7" x14ac:dyDescent="0.2">
      <c r="A4527" s="54">
        <v>43896</v>
      </c>
      <c r="B4527" s="53">
        <v>5629</v>
      </c>
      <c r="C4527" s="52">
        <v>2.82064441296908</v>
      </c>
      <c r="D4527" s="53">
        <v>3.18</v>
      </c>
      <c r="E4527" s="53">
        <v>0.77999999999999992</v>
      </c>
      <c r="F4527" s="53">
        <v>0.83</v>
      </c>
      <c r="G4527" s="54">
        <v>43016</v>
      </c>
    </row>
    <row r="4528" spans="1:7" x14ac:dyDescent="0.2">
      <c r="A4528" s="54">
        <v>43896</v>
      </c>
      <c r="B4528" s="53">
        <v>10374113</v>
      </c>
      <c r="D4528" s="53">
        <v>4.03</v>
      </c>
      <c r="E4528" s="53"/>
      <c r="F4528" s="53">
        <v>0.35</v>
      </c>
      <c r="G4528" s="54"/>
    </row>
    <row r="4529" spans="1:7" x14ac:dyDescent="0.2">
      <c r="A4529" s="54">
        <v>43896</v>
      </c>
      <c r="B4529" s="53">
        <v>202311</v>
      </c>
      <c r="C4529" s="52">
        <v>2.7260997647552334</v>
      </c>
      <c r="D4529" s="53">
        <v>3.45</v>
      </c>
      <c r="E4529" s="53">
        <v>0.36</v>
      </c>
      <c r="F4529" s="53">
        <v>0.5</v>
      </c>
      <c r="G4529" s="54">
        <v>42714</v>
      </c>
    </row>
    <row r="4530" spans="1:7" x14ac:dyDescent="0.2">
      <c r="A4530" s="54">
        <v>43896</v>
      </c>
      <c r="B4530" s="53">
        <v>3967366</v>
      </c>
      <c r="D4530" s="53">
        <v>3.95</v>
      </c>
      <c r="E4530" s="53"/>
      <c r="F4530" s="53">
        <v>0.34</v>
      </c>
      <c r="G4530" s="54"/>
    </row>
    <row r="4531" spans="1:7" x14ac:dyDescent="0.2">
      <c r="A4531" s="54">
        <v>43897</v>
      </c>
      <c r="B4531" s="53">
        <v>16738</v>
      </c>
      <c r="C4531" s="52">
        <v>2.8871058988380085</v>
      </c>
      <c r="D4531" s="53">
        <v>3.45</v>
      </c>
      <c r="E4531" s="53">
        <v>0.49999999999999989</v>
      </c>
      <c r="F4531" s="53">
        <v>0.66</v>
      </c>
      <c r="G4531" s="54"/>
    </row>
    <row r="4532" spans="1:7" x14ac:dyDescent="0.2">
      <c r="A4532" s="54">
        <v>43897</v>
      </c>
      <c r="B4532" s="53">
        <v>4227</v>
      </c>
      <c r="C4532" s="52">
        <v>3.9394628628127086</v>
      </c>
      <c r="D4532" s="53">
        <v>3.97</v>
      </c>
      <c r="E4532" s="53">
        <v>0.79999999999999993</v>
      </c>
      <c r="F4532" s="53">
        <v>0.92</v>
      </c>
      <c r="G4532" s="54">
        <v>43388</v>
      </c>
    </row>
    <row r="4533" spans="1:7" x14ac:dyDescent="0.2">
      <c r="A4533" s="54">
        <v>43897</v>
      </c>
      <c r="B4533" s="53">
        <v>128</v>
      </c>
      <c r="C4533" s="52">
        <v>3.1573510556082085</v>
      </c>
      <c r="D4533" s="53">
        <v>3.63</v>
      </c>
      <c r="E4533" s="53">
        <v>0.54</v>
      </c>
      <c r="F4533" s="53">
        <v>0.65</v>
      </c>
      <c r="G4533" s="54">
        <v>43129</v>
      </c>
    </row>
    <row r="4534" spans="1:7" x14ac:dyDescent="0.2">
      <c r="A4534" s="54">
        <v>43897</v>
      </c>
      <c r="B4534" s="53">
        <v>10341569</v>
      </c>
      <c r="D4534" s="53">
        <v>3.79</v>
      </c>
      <c r="E4534" s="53"/>
      <c r="F4534" s="53">
        <v>0.35</v>
      </c>
      <c r="G4534" s="54"/>
    </row>
    <row r="4535" spans="1:7" x14ac:dyDescent="0.2">
      <c r="A4535" s="54">
        <v>43897</v>
      </c>
      <c r="B4535" s="53">
        <v>5712647</v>
      </c>
      <c r="C4535" s="52">
        <v>3.6399542881533473</v>
      </c>
      <c r="D4535" s="53">
        <v>4.13</v>
      </c>
      <c r="E4535" s="53">
        <v>0.49</v>
      </c>
      <c r="F4535" s="53">
        <v>0.61</v>
      </c>
      <c r="G4535" s="54">
        <v>43470</v>
      </c>
    </row>
    <row r="4536" spans="1:7" x14ac:dyDescent="0.2">
      <c r="A4536" s="54">
        <v>43897</v>
      </c>
      <c r="B4536" s="53">
        <v>10741442</v>
      </c>
      <c r="D4536" s="53">
        <v>4.05</v>
      </c>
      <c r="E4536" s="53"/>
      <c r="F4536" s="53">
        <v>0.35</v>
      </c>
      <c r="G4536" s="54"/>
    </row>
    <row r="4537" spans="1:7" x14ac:dyDescent="0.2">
      <c r="A4537" s="54">
        <v>43898</v>
      </c>
      <c r="B4537" s="53">
        <v>4929496</v>
      </c>
      <c r="C4537" s="52">
        <v>3.101460862196284</v>
      </c>
      <c r="D4537" s="53">
        <v>3.82</v>
      </c>
      <c r="E4537" s="53">
        <v>0.41</v>
      </c>
      <c r="F4537" s="53">
        <v>0.54</v>
      </c>
      <c r="G4537" s="54">
        <v>43131</v>
      </c>
    </row>
    <row r="4538" spans="1:7" x14ac:dyDescent="0.2">
      <c r="A4538" s="54">
        <v>43898</v>
      </c>
      <c r="B4538" s="53">
        <v>37284</v>
      </c>
      <c r="C4538" s="52">
        <v>3.1005031500468547</v>
      </c>
      <c r="D4538" s="53">
        <v>3.45</v>
      </c>
      <c r="E4538" s="53">
        <v>0.48</v>
      </c>
      <c r="F4538" s="53">
        <v>0.62</v>
      </c>
      <c r="G4538" s="54">
        <v>42750</v>
      </c>
    </row>
    <row r="4539" spans="1:7" x14ac:dyDescent="0.2">
      <c r="A4539" s="54">
        <v>43898</v>
      </c>
      <c r="B4539" s="53">
        <v>6519333</v>
      </c>
      <c r="C4539" s="52">
        <v>2.7055120161997013</v>
      </c>
      <c r="D4539" s="53">
        <v>3.7</v>
      </c>
      <c r="E4539" s="53">
        <v>0.46</v>
      </c>
      <c r="F4539" s="53">
        <v>0.57999999999999996</v>
      </c>
      <c r="G4539" s="54">
        <v>43447</v>
      </c>
    </row>
    <row r="4540" spans="1:7" x14ac:dyDescent="0.2">
      <c r="A4540" s="54">
        <v>43898</v>
      </c>
      <c r="B4540" s="53">
        <v>5940659</v>
      </c>
      <c r="D4540" s="53">
        <v>3.65</v>
      </c>
      <c r="E4540" s="53"/>
      <c r="F4540" s="53">
        <v>0.34</v>
      </c>
      <c r="G4540" s="54"/>
    </row>
    <row r="4541" spans="1:7" x14ac:dyDescent="0.2">
      <c r="A4541" s="54">
        <v>43898</v>
      </c>
      <c r="B4541" s="53">
        <v>94399</v>
      </c>
      <c r="C4541" s="52">
        <v>3.6779066466836547</v>
      </c>
      <c r="D4541" s="53">
        <v>3.94</v>
      </c>
      <c r="E4541" s="53">
        <v>0.83</v>
      </c>
      <c r="F4541" s="53">
        <v>0.91</v>
      </c>
      <c r="G4541" s="54">
        <v>43254</v>
      </c>
    </row>
    <row r="4542" spans="1:7" x14ac:dyDescent="0.2">
      <c r="A4542" s="54">
        <v>43898</v>
      </c>
      <c r="B4542" s="53">
        <v>10771762</v>
      </c>
      <c r="D4542" s="53">
        <v>3.82</v>
      </c>
      <c r="E4542" s="53"/>
      <c r="F4542" s="53">
        <v>0.35</v>
      </c>
      <c r="G4542" s="54"/>
    </row>
    <row r="4543" spans="1:7" x14ac:dyDescent="0.2">
      <c r="A4543" s="54">
        <v>43898</v>
      </c>
      <c r="B4543" s="53">
        <v>7202094</v>
      </c>
      <c r="C4543" s="52">
        <v>3.5874614966941119</v>
      </c>
      <c r="D4543" s="53">
        <v>3.96</v>
      </c>
      <c r="E4543" s="53">
        <v>0.63</v>
      </c>
      <c r="F4543" s="53">
        <v>0.79</v>
      </c>
      <c r="G4543" s="54">
        <v>43461</v>
      </c>
    </row>
    <row r="4544" spans="1:7" x14ac:dyDescent="0.2">
      <c r="A4544" s="54">
        <v>43898</v>
      </c>
      <c r="B4544" s="53">
        <v>6523014</v>
      </c>
      <c r="C4544" s="52">
        <v>3.1827669950916566</v>
      </c>
      <c r="D4544" s="53">
        <v>3.71</v>
      </c>
      <c r="E4544" s="53">
        <v>0.49</v>
      </c>
      <c r="F4544" s="53">
        <v>0.6</v>
      </c>
      <c r="G4544" s="54">
        <v>43157</v>
      </c>
    </row>
    <row r="4545" spans="1:7" x14ac:dyDescent="0.2">
      <c r="A4545" s="54">
        <v>43898</v>
      </c>
      <c r="B4545" s="53">
        <v>1076200</v>
      </c>
      <c r="C4545" s="52">
        <v>3.8809782577998426</v>
      </c>
      <c r="D4545" s="53">
        <v>4.05</v>
      </c>
      <c r="E4545" s="53">
        <v>0.88</v>
      </c>
      <c r="F4545" s="53">
        <v>0.95</v>
      </c>
      <c r="G4545" s="54">
        <v>43337</v>
      </c>
    </row>
    <row r="4546" spans="1:7" x14ac:dyDescent="0.2">
      <c r="A4546" s="54">
        <v>43899</v>
      </c>
      <c r="B4546" s="53">
        <v>2044183</v>
      </c>
      <c r="D4546" s="53">
        <v>3.4</v>
      </c>
      <c r="E4546" s="53"/>
      <c r="F4546" s="53">
        <v>0.35</v>
      </c>
      <c r="G4546" s="54"/>
    </row>
    <row r="4547" spans="1:7" x14ac:dyDescent="0.2">
      <c r="A4547" s="54">
        <v>43899</v>
      </c>
      <c r="B4547" s="53">
        <v>1735031</v>
      </c>
      <c r="C4547" s="52">
        <v>3.558930837812889</v>
      </c>
      <c r="D4547" s="53">
        <v>3.95</v>
      </c>
      <c r="E4547" s="53">
        <v>0.35</v>
      </c>
      <c r="F4547" s="53">
        <v>0.5</v>
      </c>
      <c r="G4547" s="54">
        <v>43546</v>
      </c>
    </row>
    <row r="4548" spans="1:7" x14ac:dyDescent="0.2">
      <c r="A4548" s="54">
        <v>43900</v>
      </c>
      <c r="B4548" s="53">
        <v>8948140</v>
      </c>
      <c r="C4548" s="52">
        <v>3.474453821611732</v>
      </c>
      <c r="D4548" s="53">
        <v>4.3</v>
      </c>
      <c r="E4548" s="53">
        <v>0.49</v>
      </c>
      <c r="F4548" s="53">
        <v>0.6</v>
      </c>
      <c r="G4548" s="54">
        <v>43456</v>
      </c>
    </row>
    <row r="4549" spans="1:7" x14ac:dyDescent="0.2">
      <c r="A4549" s="54">
        <v>43900</v>
      </c>
      <c r="B4549" s="53">
        <v>4862</v>
      </c>
      <c r="C4549" s="52">
        <v>3.1075855839855677</v>
      </c>
      <c r="D4549" s="53">
        <v>3.55</v>
      </c>
      <c r="E4549" s="53">
        <v>0.69</v>
      </c>
      <c r="F4549" s="53">
        <v>0.8</v>
      </c>
      <c r="G4549" s="54">
        <v>42703</v>
      </c>
    </row>
    <row r="4550" spans="1:7" x14ac:dyDescent="0.2">
      <c r="A4550" s="54">
        <v>43902</v>
      </c>
      <c r="B4550" s="53">
        <v>3834324</v>
      </c>
      <c r="C4550" s="52">
        <v>3.5020733316667156</v>
      </c>
      <c r="D4550" s="53">
        <v>3.9</v>
      </c>
      <c r="E4550" s="53">
        <v>0.55000000000000004</v>
      </c>
      <c r="F4550" s="53">
        <v>0.65</v>
      </c>
      <c r="G4550" s="54">
        <v>43403</v>
      </c>
    </row>
    <row r="4551" spans="1:7" x14ac:dyDescent="0.2">
      <c r="A4551" s="54">
        <v>43902</v>
      </c>
      <c r="B4551" s="53">
        <v>2812352</v>
      </c>
      <c r="C4551" s="52">
        <v>3.7426467297044677</v>
      </c>
      <c r="D4551" s="53">
        <v>4.0199999999999996</v>
      </c>
      <c r="E4551" s="53">
        <v>0.87</v>
      </c>
      <c r="F4551" s="53">
        <v>0.94</v>
      </c>
      <c r="G4551" s="54">
        <v>43313</v>
      </c>
    </row>
    <row r="4552" spans="1:7" x14ac:dyDescent="0.2">
      <c r="A4552" s="54">
        <v>43902</v>
      </c>
      <c r="B4552" s="53">
        <v>6621525</v>
      </c>
      <c r="C4552" s="52">
        <v>3.4798439274439201</v>
      </c>
      <c r="D4552" s="53">
        <v>4.05</v>
      </c>
      <c r="E4552" s="53">
        <v>0.43</v>
      </c>
      <c r="F4552" s="53">
        <v>0.61</v>
      </c>
      <c r="G4552" s="54">
        <v>43392</v>
      </c>
    </row>
    <row r="4553" spans="1:7" x14ac:dyDescent="0.2">
      <c r="A4553" s="54">
        <v>43902</v>
      </c>
      <c r="B4553" s="53">
        <v>3322739</v>
      </c>
      <c r="C4553" s="52">
        <v>2.8789473683211808</v>
      </c>
      <c r="D4553" s="53">
        <v>3.6</v>
      </c>
      <c r="E4553" s="53">
        <v>0.60999999999999988</v>
      </c>
      <c r="F4553" s="53">
        <v>0.68</v>
      </c>
      <c r="G4553" s="54"/>
    </row>
    <row r="4554" spans="1:7" x14ac:dyDescent="0.2">
      <c r="A4554" s="54">
        <v>43904</v>
      </c>
      <c r="B4554" s="53">
        <v>645681</v>
      </c>
      <c r="C4554" s="52">
        <v>3.6000735940079376</v>
      </c>
      <c r="D4554" s="53">
        <v>3.8</v>
      </c>
      <c r="E4554" s="53">
        <v>0.87</v>
      </c>
      <c r="F4554" s="53">
        <v>0.89</v>
      </c>
      <c r="G4554" s="54">
        <v>43498</v>
      </c>
    </row>
    <row r="4555" spans="1:7" x14ac:dyDescent="0.2">
      <c r="A4555" s="54">
        <v>43906</v>
      </c>
      <c r="B4555" s="53">
        <v>174</v>
      </c>
      <c r="C4555" s="52">
        <v>3.7792315961803089</v>
      </c>
      <c r="D4555" s="53">
        <v>4.28</v>
      </c>
      <c r="E4555" s="53">
        <v>0.80999999999999994</v>
      </c>
      <c r="F4555" s="53">
        <v>0.91</v>
      </c>
      <c r="G4555" s="54">
        <v>43275</v>
      </c>
    </row>
    <row r="4556" spans="1:7" x14ac:dyDescent="0.2">
      <c r="A4556" s="54">
        <v>43907</v>
      </c>
      <c r="B4556" s="53">
        <v>6438975</v>
      </c>
      <c r="C4556" s="52">
        <v>3.5347642491680773</v>
      </c>
      <c r="D4556" s="53">
        <v>3.83</v>
      </c>
      <c r="E4556" s="53">
        <v>0.69</v>
      </c>
      <c r="F4556" s="53">
        <v>0.88</v>
      </c>
      <c r="G4556" s="54">
        <v>43174</v>
      </c>
    </row>
    <row r="4557" spans="1:7" x14ac:dyDescent="0.2">
      <c r="A4557" s="54">
        <v>43907</v>
      </c>
      <c r="B4557" s="53">
        <v>8569804</v>
      </c>
      <c r="C4557" s="52">
        <v>3.5906337535352932</v>
      </c>
      <c r="D4557" s="53">
        <v>3.73</v>
      </c>
      <c r="E4557" s="53">
        <v>0.59</v>
      </c>
      <c r="F4557" s="53">
        <v>0.67</v>
      </c>
      <c r="G4557" s="54">
        <v>43513</v>
      </c>
    </row>
    <row r="4558" spans="1:7" x14ac:dyDescent="0.2">
      <c r="A4558" s="54">
        <v>43907</v>
      </c>
      <c r="B4558" s="53">
        <v>6458227</v>
      </c>
      <c r="C4558" s="52">
        <v>3.928507702796745</v>
      </c>
      <c r="D4558" s="53">
        <v>4.3499999999999996</v>
      </c>
      <c r="E4558" s="53">
        <v>0.33999999999999997</v>
      </c>
      <c r="F4558" s="53">
        <v>0.47</v>
      </c>
      <c r="G4558" s="54">
        <v>43603</v>
      </c>
    </row>
    <row r="4559" spans="1:7" x14ac:dyDescent="0.2">
      <c r="A4559" s="54">
        <v>43908</v>
      </c>
      <c r="B4559" s="53">
        <v>9101922</v>
      </c>
      <c r="D4559" s="53">
        <v>3.64</v>
      </c>
      <c r="E4559" s="53"/>
      <c r="F4559" s="53">
        <v>0.34</v>
      </c>
      <c r="G4559" s="54"/>
    </row>
    <row r="4560" spans="1:7" x14ac:dyDescent="0.2">
      <c r="A4560" s="54">
        <v>43908</v>
      </c>
      <c r="B4560" s="53">
        <v>3592847</v>
      </c>
      <c r="C4560" s="52">
        <v>3.4381256062819636</v>
      </c>
      <c r="D4560" s="53">
        <v>3.82</v>
      </c>
      <c r="E4560" s="53">
        <v>0.33999999999999997</v>
      </c>
      <c r="F4560" s="53">
        <v>0.48</v>
      </c>
      <c r="G4560" s="54">
        <v>43521</v>
      </c>
    </row>
    <row r="4561" spans="1:7" x14ac:dyDescent="0.2">
      <c r="A4561" s="54">
        <v>43908</v>
      </c>
      <c r="B4561" s="53">
        <v>7821297</v>
      </c>
      <c r="C4561" s="52">
        <v>3.2490403296092305</v>
      </c>
      <c r="D4561" s="53">
        <v>3.7</v>
      </c>
      <c r="E4561" s="53">
        <v>0.44999999999999996</v>
      </c>
      <c r="F4561" s="53">
        <v>0.55000000000000004</v>
      </c>
      <c r="G4561" s="54">
        <v>43348</v>
      </c>
    </row>
    <row r="4562" spans="1:7" x14ac:dyDescent="0.2">
      <c r="A4562" s="54">
        <v>43908</v>
      </c>
      <c r="B4562" s="53">
        <v>726827</v>
      </c>
      <c r="C4562" s="52">
        <v>3.5660747441805576</v>
      </c>
      <c r="D4562" s="53">
        <v>3.77</v>
      </c>
      <c r="E4562" s="53">
        <v>0.77</v>
      </c>
      <c r="F4562" s="53">
        <v>0.85</v>
      </c>
      <c r="G4562" s="54">
        <v>43431</v>
      </c>
    </row>
    <row r="4563" spans="1:7" x14ac:dyDescent="0.2">
      <c r="A4563" s="54">
        <v>43909</v>
      </c>
      <c r="B4563" s="53">
        <v>4358390</v>
      </c>
      <c r="D4563" s="53">
        <v>3.89</v>
      </c>
      <c r="E4563" s="53"/>
      <c r="F4563" s="53">
        <v>0.35</v>
      </c>
      <c r="G4563" s="54"/>
    </row>
    <row r="4564" spans="1:7" x14ac:dyDescent="0.2">
      <c r="A4564" s="54">
        <v>43909</v>
      </c>
      <c r="B4564" s="53">
        <v>4863</v>
      </c>
      <c r="C4564" s="52">
        <v>3.1454001681009189</v>
      </c>
      <c r="D4564" s="53">
        <v>3.23</v>
      </c>
      <c r="E4564" s="53">
        <v>0.67999999999999994</v>
      </c>
      <c r="F4564" s="53">
        <v>0.74</v>
      </c>
      <c r="G4564" s="54">
        <v>43220</v>
      </c>
    </row>
    <row r="4565" spans="1:7" x14ac:dyDescent="0.2">
      <c r="A4565" s="54">
        <v>43909</v>
      </c>
      <c r="B4565" s="53">
        <v>320</v>
      </c>
      <c r="C4565" s="52">
        <v>2.8408919968953823</v>
      </c>
      <c r="D4565" s="53">
        <v>3.78</v>
      </c>
      <c r="E4565" s="53">
        <v>0.44999999999999996</v>
      </c>
      <c r="F4565" s="53">
        <v>0.6</v>
      </c>
      <c r="G4565" s="54"/>
    </row>
    <row r="4566" spans="1:7" x14ac:dyDescent="0.2">
      <c r="A4566" s="54">
        <v>43909</v>
      </c>
      <c r="B4566" s="53">
        <v>3613667</v>
      </c>
      <c r="D4566" s="53">
        <v>3.78</v>
      </c>
      <c r="E4566" s="53"/>
      <c r="F4566" s="53">
        <v>0.35</v>
      </c>
      <c r="G4566" s="54"/>
    </row>
    <row r="4567" spans="1:7" x14ac:dyDescent="0.2">
      <c r="A4567" s="54">
        <v>43910</v>
      </c>
      <c r="B4567" s="53">
        <v>3130314</v>
      </c>
      <c r="C4567" s="52">
        <v>3.9811510697567001</v>
      </c>
      <c r="D4567" s="53">
        <v>4.4000000000000004</v>
      </c>
      <c r="E4567" s="53">
        <v>0.76</v>
      </c>
      <c r="F4567" s="53">
        <v>0.89</v>
      </c>
      <c r="G4567" s="54">
        <v>43572</v>
      </c>
    </row>
    <row r="4568" spans="1:7" x14ac:dyDescent="0.2">
      <c r="A4568" s="54">
        <v>43910</v>
      </c>
      <c r="B4568" s="53">
        <v>1976606</v>
      </c>
      <c r="C4568" s="52">
        <v>3.6300128722200471</v>
      </c>
      <c r="D4568" s="53">
        <v>4.0999999999999996</v>
      </c>
      <c r="E4568" s="53">
        <v>0.69</v>
      </c>
      <c r="F4568" s="53">
        <v>0.84</v>
      </c>
      <c r="G4568" s="54">
        <v>43024</v>
      </c>
    </row>
    <row r="4569" spans="1:7" x14ac:dyDescent="0.2">
      <c r="A4569" s="54">
        <v>43910</v>
      </c>
      <c r="B4569" s="53">
        <v>7559121</v>
      </c>
      <c r="D4569" s="53">
        <v>3.3</v>
      </c>
      <c r="E4569" s="53"/>
      <c r="F4569" s="53">
        <v>0.35</v>
      </c>
      <c r="G4569" s="54"/>
    </row>
    <row r="4570" spans="1:7" x14ac:dyDescent="0.2">
      <c r="A4570" s="54">
        <v>43910</v>
      </c>
      <c r="B4570" s="53">
        <v>3702523</v>
      </c>
      <c r="C4570" s="52">
        <v>3.9433878658222068</v>
      </c>
      <c r="D4570" s="53">
        <v>4.28</v>
      </c>
      <c r="E4570" s="53">
        <v>0.89</v>
      </c>
      <c r="F4570" s="53">
        <v>0.95</v>
      </c>
      <c r="G4570" s="54">
        <v>43429</v>
      </c>
    </row>
    <row r="4571" spans="1:7" x14ac:dyDescent="0.2">
      <c r="A4571" s="54">
        <v>43911</v>
      </c>
      <c r="B4571" s="53">
        <v>8375815</v>
      </c>
      <c r="C4571" s="52">
        <v>3.3568929366790354</v>
      </c>
      <c r="D4571" s="53">
        <v>3.88</v>
      </c>
      <c r="E4571" s="53">
        <v>0.5</v>
      </c>
      <c r="F4571" s="53">
        <v>0.62</v>
      </c>
      <c r="G4571" s="54">
        <v>43253</v>
      </c>
    </row>
    <row r="4572" spans="1:7" x14ac:dyDescent="0.2">
      <c r="A4572" s="54">
        <v>43911</v>
      </c>
      <c r="B4572" s="53">
        <v>10828745</v>
      </c>
      <c r="D4572" s="53">
        <v>3.1</v>
      </c>
      <c r="E4572" s="53"/>
      <c r="F4572" s="53">
        <v>0.33</v>
      </c>
      <c r="G4572" s="54"/>
    </row>
    <row r="4573" spans="1:7" x14ac:dyDescent="0.2">
      <c r="A4573" s="54">
        <v>43912</v>
      </c>
      <c r="B4573" s="53">
        <v>12136</v>
      </c>
      <c r="C4573" s="52">
        <v>3.3895201506428836</v>
      </c>
      <c r="D4573" s="53">
        <v>3.59</v>
      </c>
      <c r="E4573" s="53">
        <v>0.65999999999999992</v>
      </c>
      <c r="F4573" s="53">
        <v>0.74</v>
      </c>
      <c r="G4573" s="54">
        <v>43058</v>
      </c>
    </row>
    <row r="4574" spans="1:7" x14ac:dyDescent="0.2">
      <c r="A4574" s="54">
        <v>43912</v>
      </c>
      <c r="B4574" s="53">
        <v>11035642</v>
      </c>
      <c r="D4574" s="53">
        <v>3.92</v>
      </c>
      <c r="E4574" s="53"/>
      <c r="F4574" s="53">
        <v>0.35</v>
      </c>
      <c r="G4574" s="54"/>
    </row>
    <row r="4575" spans="1:7" x14ac:dyDescent="0.2">
      <c r="A4575" s="54">
        <v>43913</v>
      </c>
      <c r="B4575" s="53">
        <v>1422</v>
      </c>
      <c r="C4575" s="52">
        <v>2.9593742963299769</v>
      </c>
      <c r="D4575" s="53">
        <v>3.68</v>
      </c>
      <c r="E4575" s="53">
        <v>0.49</v>
      </c>
      <c r="F4575" s="53">
        <v>0.62</v>
      </c>
      <c r="G4575" s="54">
        <v>42813</v>
      </c>
    </row>
    <row r="4576" spans="1:7" x14ac:dyDescent="0.2">
      <c r="A4576" s="54">
        <v>43913</v>
      </c>
      <c r="B4576" s="53">
        <v>8242493</v>
      </c>
      <c r="C4576" s="52">
        <v>4.2745257030994273</v>
      </c>
      <c r="D4576" s="53">
        <v>4.45</v>
      </c>
      <c r="E4576" s="53">
        <v>0.79</v>
      </c>
      <c r="F4576" s="53">
        <v>0.85</v>
      </c>
      <c r="G4576" s="54">
        <v>43586</v>
      </c>
    </row>
    <row r="4577" spans="1:7" x14ac:dyDescent="0.2">
      <c r="A4577" s="54">
        <v>43913</v>
      </c>
      <c r="B4577" s="53">
        <v>10476854</v>
      </c>
      <c r="D4577" s="53">
        <v>3.6</v>
      </c>
      <c r="E4577" s="53"/>
      <c r="F4577" s="53">
        <v>0.28999999999999998</v>
      </c>
      <c r="G4577" s="54"/>
    </row>
    <row r="4578" spans="1:7" x14ac:dyDescent="0.2">
      <c r="A4578" s="54">
        <v>43913</v>
      </c>
      <c r="B4578" s="53">
        <v>4649405</v>
      </c>
      <c r="C4578" s="52">
        <v>3.7859233702680304</v>
      </c>
      <c r="D4578" s="53">
        <v>4.1399999999999997</v>
      </c>
      <c r="E4578" s="53">
        <v>0.89</v>
      </c>
      <c r="F4578" s="53">
        <v>0.93</v>
      </c>
      <c r="G4578" s="54">
        <v>43457</v>
      </c>
    </row>
    <row r="4579" spans="1:7" x14ac:dyDescent="0.2">
      <c r="A4579" s="54">
        <v>43913</v>
      </c>
      <c r="B4579" s="53">
        <v>7157004</v>
      </c>
      <c r="C4579" s="52">
        <v>4.2381678279721324</v>
      </c>
      <c r="D4579" s="53">
        <v>4.34</v>
      </c>
      <c r="E4579" s="53">
        <v>0.96</v>
      </c>
      <c r="F4579" s="53">
        <v>0.97</v>
      </c>
      <c r="G4579" s="54">
        <v>43646</v>
      </c>
    </row>
    <row r="4580" spans="1:7" x14ac:dyDescent="0.2">
      <c r="A4580" s="54">
        <v>43913</v>
      </c>
      <c r="B4580" s="53">
        <v>11039514</v>
      </c>
      <c r="D4580" s="53">
        <v>3.9</v>
      </c>
      <c r="E4580" s="53"/>
      <c r="F4580" s="53">
        <v>0.35</v>
      </c>
      <c r="G4580" s="54"/>
    </row>
    <row r="4581" spans="1:7" x14ac:dyDescent="0.2">
      <c r="A4581" s="54">
        <v>43913</v>
      </c>
      <c r="B4581" s="53">
        <v>2328</v>
      </c>
      <c r="C4581" s="52">
        <v>2.9962109382317861</v>
      </c>
      <c r="D4581" s="53">
        <v>3.85</v>
      </c>
      <c r="E4581" s="53">
        <v>0.71999999999999986</v>
      </c>
      <c r="F4581" s="53">
        <v>0.82</v>
      </c>
      <c r="G4581" s="54">
        <v>42695</v>
      </c>
    </row>
    <row r="4582" spans="1:7" x14ac:dyDescent="0.2">
      <c r="A4582" s="54">
        <v>43914</v>
      </c>
      <c r="B4582" s="53">
        <v>84248</v>
      </c>
      <c r="C4582" s="52">
        <v>3.5615445637485608</v>
      </c>
      <c r="D4582" s="53">
        <v>4.16</v>
      </c>
      <c r="E4582" s="53">
        <v>0.49</v>
      </c>
      <c r="F4582" s="53">
        <v>0.57999999999999996</v>
      </c>
      <c r="G4582" s="54">
        <v>43582</v>
      </c>
    </row>
    <row r="4583" spans="1:7" x14ac:dyDescent="0.2">
      <c r="A4583" s="54">
        <v>43914</v>
      </c>
      <c r="B4583" s="53">
        <v>10324692</v>
      </c>
      <c r="D4583" s="53">
        <v>3.83</v>
      </c>
      <c r="E4583" s="53"/>
      <c r="F4583" s="53">
        <v>0.35</v>
      </c>
      <c r="G4583" s="54"/>
    </row>
    <row r="4584" spans="1:7" x14ac:dyDescent="0.2">
      <c r="A4584" s="54">
        <v>43914</v>
      </c>
      <c r="B4584" s="53">
        <v>6601489</v>
      </c>
      <c r="C4584" s="52">
        <v>3.6525693499992187</v>
      </c>
      <c r="D4584" s="53">
        <v>3.79</v>
      </c>
      <c r="E4584" s="53">
        <v>0.31</v>
      </c>
      <c r="F4584" s="53">
        <v>0.45</v>
      </c>
      <c r="G4584" s="54">
        <v>43621</v>
      </c>
    </row>
    <row r="4585" spans="1:7" x14ac:dyDescent="0.2">
      <c r="A4585" s="54">
        <v>43914</v>
      </c>
      <c r="B4585" s="53">
        <v>7681585</v>
      </c>
      <c r="C4585" s="52">
        <v>3.7415395319312115</v>
      </c>
      <c r="D4585" s="53">
        <v>4.1500000000000004</v>
      </c>
      <c r="E4585" s="53">
        <v>0.53</v>
      </c>
      <c r="F4585" s="53">
        <v>0.69</v>
      </c>
      <c r="G4585" s="54">
        <v>43577</v>
      </c>
    </row>
    <row r="4586" spans="1:7" x14ac:dyDescent="0.2">
      <c r="A4586" s="54">
        <v>43914</v>
      </c>
      <c r="B4586" s="53">
        <v>10412735</v>
      </c>
      <c r="D4586" s="53">
        <v>3.45</v>
      </c>
      <c r="E4586" s="53"/>
      <c r="F4586" s="53">
        <v>0.34</v>
      </c>
      <c r="G4586" s="54"/>
    </row>
    <row r="4587" spans="1:7" x14ac:dyDescent="0.2">
      <c r="A4587" s="54">
        <v>43914</v>
      </c>
      <c r="B4587" s="53">
        <v>2358963</v>
      </c>
      <c r="C4587" s="52">
        <v>3.0898946962202007</v>
      </c>
      <c r="D4587" s="53">
        <v>3.8</v>
      </c>
      <c r="E4587" s="53">
        <v>0.31999999999999995</v>
      </c>
      <c r="F4587" s="53">
        <v>0.44</v>
      </c>
      <c r="G4587" s="54">
        <v>43197</v>
      </c>
    </row>
    <row r="4588" spans="1:7" x14ac:dyDescent="0.2">
      <c r="A4588" s="54">
        <v>43915</v>
      </c>
      <c r="B4588" s="53">
        <v>185644</v>
      </c>
      <c r="C4588" s="52">
        <v>3.5703762774893741</v>
      </c>
      <c r="D4588" s="53">
        <v>4.05</v>
      </c>
      <c r="E4588" s="53">
        <v>0.76999999999999991</v>
      </c>
      <c r="F4588" s="53">
        <v>0.85</v>
      </c>
      <c r="G4588" s="54">
        <v>43127</v>
      </c>
    </row>
    <row r="4589" spans="1:7" x14ac:dyDescent="0.2">
      <c r="A4589" s="54">
        <v>43915</v>
      </c>
      <c r="B4589" s="53">
        <v>1093</v>
      </c>
      <c r="C4589" s="52">
        <v>3.8008654875368153</v>
      </c>
      <c r="D4589" s="53">
        <v>4.2</v>
      </c>
      <c r="E4589" s="53">
        <v>0.77999999999999992</v>
      </c>
      <c r="F4589" s="53">
        <v>0.9</v>
      </c>
      <c r="G4589" s="54">
        <v>43176</v>
      </c>
    </row>
    <row r="4590" spans="1:7" x14ac:dyDescent="0.2">
      <c r="A4590" s="54">
        <v>43916</v>
      </c>
      <c r="B4590" s="53">
        <v>8580874</v>
      </c>
      <c r="C4590" s="52">
        <v>3.1860859610946091</v>
      </c>
      <c r="D4590" s="53">
        <v>3.85</v>
      </c>
      <c r="E4590" s="53">
        <v>0.42</v>
      </c>
      <c r="F4590" s="53">
        <v>0.53</v>
      </c>
      <c r="G4590" s="54">
        <v>43409</v>
      </c>
    </row>
    <row r="4591" spans="1:7" x14ac:dyDescent="0.2">
      <c r="A4591" s="54">
        <v>43916</v>
      </c>
      <c r="B4591" s="53">
        <v>9065730</v>
      </c>
      <c r="C4591" s="52">
        <v>3.177703809123285</v>
      </c>
      <c r="D4591" s="53">
        <v>3.8</v>
      </c>
      <c r="E4591" s="53">
        <v>0.45</v>
      </c>
      <c r="F4591" s="53">
        <v>0.56999999999999995</v>
      </c>
      <c r="G4591" s="54">
        <v>43449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AS1306"/>
  <sheetViews>
    <sheetView zoomScaleNormal="100" workbookViewId="0">
      <pane xSplit="1" ySplit="2" topLeftCell="B75" activePane="bottomRight" state="frozen"/>
      <selection pane="topRight" activeCell="B1" sqref="B1"/>
      <selection pane="bottomLeft" activeCell="A3" sqref="A3"/>
      <selection pane="bottomRight" activeCell="E117" sqref="E117"/>
    </sheetView>
  </sheetViews>
  <sheetFormatPr defaultColWidth="8.85546875" defaultRowHeight="11.25" x14ac:dyDescent="0.2"/>
  <cols>
    <col min="1" max="1" width="7.28515625" style="10" bestFit="1" customWidth="1"/>
    <col min="2" max="2" width="5" style="10" bestFit="1" customWidth="1"/>
    <col min="3" max="3" width="4.85546875" style="10" bestFit="1" customWidth="1"/>
    <col min="4" max="4" width="5.28515625" style="10" bestFit="1" customWidth="1"/>
    <col min="5" max="5" width="6" style="10" bestFit="1" customWidth="1"/>
    <col min="6" max="6" width="5.28515625" style="10" bestFit="1" customWidth="1"/>
    <col min="7" max="7" width="4.85546875" style="10" bestFit="1" customWidth="1"/>
    <col min="8" max="8" width="6" style="10" bestFit="1" customWidth="1"/>
    <col min="9" max="9" width="4.85546875" style="10" bestFit="1" customWidth="1"/>
    <col min="10" max="10" width="5.7109375" style="10" bestFit="1" customWidth="1"/>
    <col min="11" max="11" width="4.28515625" style="10" bestFit="1" customWidth="1"/>
    <col min="12" max="16" width="5.140625" style="10" bestFit="1" customWidth="1"/>
    <col min="17" max="17" width="6" style="10" bestFit="1" customWidth="1"/>
    <col min="18" max="18" width="5.7109375" style="10" bestFit="1" customWidth="1"/>
    <col min="19" max="25" width="6.42578125" style="10" bestFit="1" customWidth="1"/>
    <col min="26" max="26" width="4.5703125" style="10" bestFit="1" customWidth="1"/>
    <col min="27" max="27" width="6" style="10" bestFit="1" customWidth="1"/>
    <col min="28" max="30" width="5.7109375" style="10" bestFit="1" customWidth="1"/>
    <col min="31" max="32" width="5.5703125" style="10" bestFit="1" customWidth="1"/>
    <col min="33" max="33" width="7.42578125" style="10" bestFit="1" customWidth="1"/>
    <col min="34" max="40" width="4.85546875" style="10" bestFit="1" customWidth="1"/>
    <col min="41" max="41" width="6.28515625" style="10" bestFit="1" customWidth="1"/>
    <col min="42" max="42" width="7.28515625" style="10" bestFit="1" customWidth="1"/>
    <col min="43" max="43" width="8.42578125" style="10" bestFit="1" customWidth="1"/>
    <col min="44" max="44" width="5.28515625" style="10" bestFit="1" customWidth="1"/>
    <col min="45" max="45" width="4.85546875" style="10" bestFit="1" customWidth="1"/>
    <col min="46" max="16384" width="8.85546875" style="10"/>
  </cols>
  <sheetData>
    <row r="1" spans="1:45" x14ac:dyDescent="0.2">
      <c r="A1" s="5">
        <f>table!B1+1</f>
        <v>43917</v>
      </c>
      <c r="B1" s="6">
        <f>table!D2</f>
        <v>3.5285890580008226</v>
      </c>
      <c r="C1" s="6">
        <f>table!E2</f>
        <v>3.3194449327536013</v>
      </c>
      <c r="D1" s="6">
        <f>B1-C1</f>
        <v>0.20914412524722126</v>
      </c>
      <c r="E1" s="6">
        <f>table!L2</f>
        <v>3.3382880772759922</v>
      </c>
      <c r="F1" s="6">
        <f>table!N2</f>
        <v>3.3533374191747609</v>
      </c>
      <c r="G1" s="6">
        <f>table!F2</f>
        <v>0.4117719360589604</v>
      </c>
      <c r="H1" s="6">
        <f>table!J2</f>
        <v>1.5948673584409963</v>
      </c>
      <c r="I1" s="6">
        <f>table!H2</f>
        <v>0.5660527141512437</v>
      </c>
      <c r="J1" s="7">
        <f>table!K2</f>
        <v>1161.2111703796691</v>
      </c>
      <c r="K1" s="8">
        <f>COUNTIF(Tabela1[RYM],2)/table!$A$2</f>
        <v>2.4681201151789387E-3</v>
      </c>
      <c r="L1" s="8">
        <f>COUNTIF(Tabela1[RYM],2.5)/table!$A$2</f>
        <v>2.1801727684080625E-2</v>
      </c>
      <c r="M1" s="8">
        <f>COUNTIF(Tabela1[RYM],3)/table!$A$2</f>
        <v>0.24763471822295352</v>
      </c>
      <c r="N1" s="8">
        <f>COUNTIF(Tabela1[RYM],3.5)/table!$A$2</f>
        <v>0.43809132044426163</v>
      </c>
      <c r="O1" s="8">
        <f>COUNTIF(Tabela1[RYM],4)/table!$A$2</f>
        <v>0.22418757712875359</v>
      </c>
      <c r="P1" s="8">
        <f>COUNTIF(Tabela1[RYM],4.5)/table!$A$2</f>
        <v>6.5816536404771697E-2</v>
      </c>
      <c r="Q1" s="9">
        <f>table!O2</f>
        <v>3.5142767492940069E-2</v>
      </c>
      <c r="R1" s="4">
        <f>_xlfn.PERCENTILE.EXC(Tabela1[real],0.05)</f>
        <v>2.7174273350818599</v>
      </c>
      <c r="S1" s="4">
        <f>_xlfn.PERCENTILE.EXC(Tabela1[real],0.1)</f>
        <v>2.8178488461496118</v>
      </c>
      <c r="T1" s="4">
        <f>_xlfn.PERCENTILE.EXC(Tabela1[real],0.25)</f>
        <v>3.0274770174298355</v>
      </c>
      <c r="U1" s="4">
        <f>_xlfn.PERCENTILE.EXC(Tabela1[real],0.5)</f>
        <v>3.2885746682440162</v>
      </c>
      <c r="V1" s="4">
        <f>_xlfn.PERCENTILE.EXC(Tabela1[real],0.75)</f>
        <v>3.5856235929535742</v>
      </c>
      <c r="W1" s="4">
        <f>_xlfn.PERCENTILE.EXC(Tabela1[real],0.9)</f>
        <v>3.8622405233387354</v>
      </c>
      <c r="X1" s="4">
        <f>_xlfn.PERCENTILE.EXC(Tabela1[real],0.95)</f>
        <v>4.0505364524930316</v>
      </c>
      <c r="Y1" s="4">
        <f>_xlfn.PERCENTILE.EXC(Tabela1[real],0.99)</f>
        <v>4.3735665367102525</v>
      </c>
      <c r="Z1" s="10">
        <f>table!A1</f>
        <v>3187</v>
      </c>
      <c r="AA1" s="9">
        <f>table!G2</f>
        <v>0.20074043603455369</v>
      </c>
      <c r="AB1" s="6">
        <f t="array" ref="AB1">MIN(IF(Tabela1[RYM]=table!X5,Tabela1[real],99))</f>
        <v>2.1941038922275866</v>
      </c>
      <c r="AC1" s="6">
        <f t="array" ref="AC1">MIN(IF(Tabela1[RYM]=table!X6,Tabela1[real],99))</f>
        <v>2.6662725690598434</v>
      </c>
      <c r="AD1" s="6">
        <f t="array" ref="AD1">MIN(IF(Tabela1[RYM]=table!X7,Tabela1[real],99))</f>
        <v>3.1921841393058625</v>
      </c>
      <c r="AE1" s="6">
        <f t="array" ref="AE1">MIN(IF(Tabela1[RYM]=table!X8,Tabela1[real],99))</f>
        <v>3.6060241216328071</v>
      </c>
      <c r="AF1" s="6">
        <f t="array" ref="AF1">MIN(IF(Tabela1[RYM]=table!X9,Tabela1[real],99))</f>
        <v>3.9779604300931704</v>
      </c>
      <c r="AG1" s="10">
        <v>1</v>
      </c>
      <c r="AH1" s="6">
        <f>IFERROR(AVERAGEIFS(Tabela1[real],Tabela1[RYM],"=2"),"")</f>
        <v>2.1456611711732392</v>
      </c>
      <c r="AI1" s="6">
        <f>IFERROR(AVERAGEIFS(Tabela1[real],Tabela1[RYM],"=2.5"),"")</f>
        <v>2.5518839689551203</v>
      </c>
      <c r="AJ1" s="6">
        <f>IFERROR(AVERAGEIFS(Tabela1[real],Tabela1[RYM],"=3"),"")</f>
        <v>3.0120925076939677</v>
      </c>
      <c r="AK1" s="6">
        <f>IFERROR(AVERAGEIFS(Tabela1[real],Tabela1[RYM],"=3.5"),"")</f>
        <v>3.4107580291596142</v>
      </c>
      <c r="AL1" s="6">
        <f>IFERROR(AVERAGEIFS(Tabela1[real],Tabela1[RYM],"=4"),"")</f>
        <v>3.7918180917931683</v>
      </c>
      <c r="AM1" s="6">
        <f>IFERROR(AVERAGEIFS(Tabela1[real],Tabela1[RYM],"=4.5"),"")</f>
        <v>4.2421973831393114</v>
      </c>
      <c r="AN1" s="6">
        <f>table!T2</f>
        <v>0.99490390750412971</v>
      </c>
      <c r="AO1" s="8">
        <f>PEARSON(Tabela1[real],Tabela1[AV])</f>
        <v>0.8888282169222379</v>
      </c>
      <c r="AP1" s="5">
        <f ca="1">TODAY()</f>
        <v>43916</v>
      </c>
      <c r="AQ1" s="10">
        <f>COUNT(Tabela1[RYM])</f>
        <v>2431</v>
      </c>
      <c r="AR1" s="6">
        <f>MIN(Tabela1[abs])</f>
        <v>-0.35380452847605381</v>
      </c>
      <c r="AS1" s="6">
        <f>MIN(Tabela1[rel])</f>
        <v>0.91353850116909019</v>
      </c>
    </row>
    <row r="2" spans="1:45" s="97" customFormat="1" ht="11.25" customHeight="1" x14ac:dyDescent="0.15">
      <c r="A2" s="97" t="s">
        <v>3223</v>
      </c>
      <c r="B2" s="97" t="s">
        <v>2952</v>
      </c>
      <c r="C2" s="97" t="s">
        <v>2953</v>
      </c>
      <c r="D2" s="97" t="s">
        <v>3416</v>
      </c>
      <c r="E2" s="97" t="s">
        <v>2954</v>
      </c>
      <c r="F2" s="97" t="s">
        <v>2961</v>
      </c>
      <c r="G2" s="97" t="s">
        <v>3015</v>
      </c>
      <c r="H2" s="97" t="s">
        <v>2962</v>
      </c>
      <c r="I2" s="97" t="s">
        <v>2999</v>
      </c>
      <c r="J2" s="98" t="s">
        <v>3100</v>
      </c>
      <c r="K2" s="97" t="s">
        <v>2957</v>
      </c>
      <c r="L2" s="97" t="s">
        <v>2955</v>
      </c>
      <c r="M2" s="97" t="s">
        <v>2958</v>
      </c>
      <c r="N2" s="97" t="s">
        <v>2956</v>
      </c>
      <c r="O2" s="97" t="s">
        <v>2959</v>
      </c>
      <c r="P2" s="97" t="s">
        <v>2960</v>
      </c>
      <c r="Q2" s="97" t="s">
        <v>3207</v>
      </c>
      <c r="R2" s="97" t="s">
        <v>3440</v>
      </c>
      <c r="S2" s="97" t="s">
        <v>3216</v>
      </c>
      <c r="T2" s="97" t="s">
        <v>3217</v>
      </c>
      <c r="U2" s="97" t="s">
        <v>3218</v>
      </c>
      <c r="V2" s="97" t="s">
        <v>3219</v>
      </c>
      <c r="W2" s="97" t="s">
        <v>3220</v>
      </c>
      <c r="X2" s="97" t="s">
        <v>3221</v>
      </c>
      <c r="Y2" s="97" t="s">
        <v>3441</v>
      </c>
      <c r="Z2" s="97" t="s">
        <v>3222</v>
      </c>
      <c r="AA2" s="97" t="s">
        <v>3297</v>
      </c>
      <c r="AB2" s="97" t="s">
        <v>3326</v>
      </c>
      <c r="AC2" s="97" t="s">
        <v>3327</v>
      </c>
      <c r="AD2" s="97" t="s">
        <v>3328</v>
      </c>
      <c r="AE2" s="97" t="s">
        <v>3329</v>
      </c>
      <c r="AF2" s="97" t="s">
        <v>3330</v>
      </c>
      <c r="AG2" s="97" t="s">
        <v>3415</v>
      </c>
      <c r="AH2" s="97" t="s">
        <v>3489</v>
      </c>
      <c r="AI2" s="97" t="s">
        <v>3490</v>
      </c>
      <c r="AJ2" s="97" t="s">
        <v>3491</v>
      </c>
      <c r="AK2" s="97" t="s">
        <v>3492</v>
      </c>
      <c r="AL2" s="97" t="s">
        <v>3493</v>
      </c>
      <c r="AM2" s="97" t="s">
        <v>3494</v>
      </c>
      <c r="AN2" s="97" t="s">
        <v>3504</v>
      </c>
      <c r="AO2" s="97" t="s">
        <v>3505</v>
      </c>
      <c r="AP2" s="97" t="s">
        <v>3579</v>
      </c>
      <c r="AQ2" s="97" t="s">
        <v>3817</v>
      </c>
      <c r="AR2" s="97" t="s">
        <v>4949</v>
      </c>
      <c r="AS2" s="97" t="s">
        <v>4950</v>
      </c>
    </row>
    <row r="3" spans="1:45" s="85" customFormat="1" x14ac:dyDescent="0.2">
      <c r="A3" s="81">
        <v>42613</v>
      </c>
      <c r="B3" s="82">
        <v>3.2888829502939605</v>
      </c>
      <c r="C3" s="82">
        <v>3.054939303861024</v>
      </c>
      <c r="D3" s="82">
        <v>0.23394364643293653</v>
      </c>
      <c r="E3" s="82">
        <v>3.3013227990917633</v>
      </c>
      <c r="F3" s="82">
        <v>3.308483599176216</v>
      </c>
      <c r="G3" s="82"/>
      <c r="H3" s="82">
        <v>2.5117833059059116</v>
      </c>
      <c r="I3" s="82"/>
      <c r="J3" s="83"/>
      <c r="K3" s="84">
        <v>5.8792089791555322E-3</v>
      </c>
      <c r="L3" s="84">
        <v>0.16675574559059328</v>
      </c>
      <c r="M3" s="84">
        <v>0.33351149118118656</v>
      </c>
      <c r="N3" s="84">
        <v>0.27685729556386957</v>
      </c>
      <c r="O3" s="84">
        <v>0.17156600748262962</v>
      </c>
      <c r="P3" s="84">
        <v>4.5430251202565476E-2</v>
      </c>
      <c r="AG3" s="82"/>
    </row>
    <row r="4" spans="1:45" s="85" customFormat="1" x14ac:dyDescent="0.2">
      <c r="A4" s="81">
        <v>42614</v>
      </c>
      <c r="B4" s="82">
        <v>3.2909333333333333</v>
      </c>
      <c r="C4" s="82">
        <v>3.0561296060021279</v>
      </c>
      <c r="D4" s="82">
        <v>0.23480372733120536</v>
      </c>
      <c r="E4" s="82">
        <v>3.3004123152235141</v>
      </c>
      <c r="F4" s="82">
        <v>3.3078368370677356</v>
      </c>
      <c r="G4" s="82"/>
      <c r="H4" s="82">
        <v>2.4055660048369956</v>
      </c>
      <c r="I4" s="82"/>
      <c r="J4" s="83"/>
      <c r="K4" s="84">
        <v>5.8666666666666667E-3</v>
      </c>
      <c r="L4" s="84">
        <v>0.16586666666666666</v>
      </c>
      <c r="M4" s="84">
        <v>0.33279999999999998</v>
      </c>
      <c r="N4" s="84">
        <v>0.27733333333333332</v>
      </c>
      <c r="O4" s="84">
        <v>0.17226666666666668</v>
      </c>
      <c r="P4" s="84">
        <v>4.5866666666666667E-2</v>
      </c>
      <c r="AG4" s="82"/>
    </row>
    <row r="5" spans="1:45" s="85" customFormat="1" x14ac:dyDescent="0.2">
      <c r="A5" s="81">
        <v>42615</v>
      </c>
      <c r="B5" s="82">
        <v>3.2900905700586041</v>
      </c>
      <c r="C5" s="82">
        <v>3.0555585957140523</v>
      </c>
      <c r="D5" s="82">
        <v>0.23453197434455175</v>
      </c>
      <c r="E5" s="82">
        <v>3.3001167407261893</v>
      </c>
      <c r="F5" s="82">
        <v>3.3073618771381121</v>
      </c>
      <c r="G5" s="82"/>
      <c r="H5" s="82">
        <v>2.408220133162025</v>
      </c>
      <c r="I5" s="82"/>
      <c r="J5" s="83"/>
      <c r="K5" s="84">
        <v>8.5242408098028764E-3</v>
      </c>
      <c r="L5" s="84">
        <v>0.16302610548748003</v>
      </c>
      <c r="M5" s="84">
        <v>0.33244539158231218</v>
      </c>
      <c r="N5" s="84">
        <v>0.2775705913692062</v>
      </c>
      <c r="O5" s="84">
        <v>0.17261587639850826</v>
      </c>
      <c r="P5" s="84">
        <v>4.5817794352690462E-2</v>
      </c>
      <c r="AG5" s="82"/>
    </row>
    <row r="6" spans="1:45" s="85" customFormat="1" x14ac:dyDescent="0.2">
      <c r="A6" s="81">
        <v>42616</v>
      </c>
      <c r="B6" s="82">
        <v>3.2901595744680852</v>
      </c>
      <c r="C6" s="82">
        <v>3.0560900430831888</v>
      </c>
      <c r="D6" s="82">
        <v>0.23406953138489639</v>
      </c>
      <c r="E6" s="82">
        <v>3.2996107902980194</v>
      </c>
      <c r="F6" s="82">
        <v>3.3068770207069833</v>
      </c>
      <c r="G6" s="82"/>
      <c r="H6" s="82">
        <v>2.4226278886146209</v>
      </c>
      <c r="I6" s="82"/>
      <c r="J6" s="83"/>
      <c r="K6" s="84">
        <v>9.5744680851063829E-3</v>
      </c>
      <c r="L6" s="84">
        <v>0.16223404255319149</v>
      </c>
      <c r="M6" s="84">
        <v>0.33085106382978724</v>
      </c>
      <c r="N6" s="84">
        <v>0.27872340425531916</v>
      </c>
      <c r="O6" s="84">
        <v>0.17287234042553193</v>
      </c>
      <c r="P6" s="84">
        <v>4.5744680851063826E-2</v>
      </c>
      <c r="AG6" s="82"/>
    </row>
    <row r="7" spans="1:45" s="85" customFormat="1" x14ac:dyDescent="0.2">
      <c r="A7" s="81">
        <v>42617</v>
      </c>
      <c r="B7" s="82">
        <v>3.2893617021276595</v>
      </c>
      <c r="C7" s="82">
        <v>3.0554142118548682</v>
      </c>
      <c r="D7" s="82">
        <v>0.23394749027279138</v>
      </c>
      <c r="E7" s="82">
        <v>3.2988687865498547</v>
      </c>
      <c r="F7" s="82">
        <v>3.3061963926835776</v>
      </c>
      <c r="G7" s="82"/>
      <c r="H7" s="82">
        <v>2.3852695212847554</v>
      </c>
      <c r="I7" s="82">
        <v>0.52941489361703786</v>
      </c>
      <c r="J7" s="83"/>
      <c r="K7" s="84">
        <v>1.0638297872340425E-2</v>
      </c>
      <c r="L7" s="84">
        <v>0.16170212765957448</v>
      </c>
      <c r="M7" s="84">
        <v>0.3303191489361702</v>
      </c>
      <c r="N7" s="84">
        <v>0.27872340425531916</v>
      </c>
      <c r="O7" s="84">
        <v>0.17287234042553193</v>
      </c>
      <c r="P7" s="84">
        <v>4.5744680851063826E-2</v>
      </c>
      <c r="AG7" s="82"/>
    </row>
    <row r="8" spans="1:45" s="85" customFormat="1" x14ac:dyDescent="0.2">
      <c r="A8" s="81">
        <v>42618</v>
      </c>
      <c r="B8" s="82">
        <v>3.2899628252788102</v>
      </c>
      <c r="C8" s="82">
        <v>3.0562971186159493</v>
      </c>
      <c r="D8" s="82">
        <v>0.23366570666286091</v>
      </c>
      <c r="E8" s="82">
        <v>3.2985305197404906</v>
      </c>
      <c r="F8" s="82">
        <v>3.3058721630610921</v>
      </c>
      <c r="G8" s="82"/>
      <c r="H8" s="82">
        <v>2.2874259541730364</v>
      </c>
      <c r="I8" s="82">
        <v>0.53200212426979487</v>
      </c>
      <c r="J8" s="83"/>
      <c r="K8" s="84">
        <v>1.0621348911311737E-2</v>
      </c>
      <c r="L8" s="84">
        <v>0.16250663834306958</v>
      </c>
      <c r="M8" s="84">
        <v>0.32873074880509823</v>
      </c>
      <c r="N8" s="84">
        <v>0.27827934147636751</v>
      </c>
      <c r="O8" s="84">
        <v>0.17419012214551249</v>
      </c>
      <c r="P8" s="84">
        <v>4.5671800318640467E-2</v>
      </c>
      <c r="AG8" s="82"/>
    </row>
    <row r="9" spans="1:45" s="85" customFormat="1" x14ac:dyDescent="0.2">
      <c r="A9" s="81">
        <v>42619</v>
      </c>
      <c r="B9" s="82">
        <v>3.2927474854420327</v>
      </c>
      <c r="C9" s="82">
        <v>3.0600160641014558</v>
      </c>
      <c r="D9" s="82">
        <v>0.23273142134057689</v>
      </c>
      <c r="E9" s="82">
        <v>3.299313185528097</v>
      </c>
      <c r="F9" s="82">
        <v>3.3064573131055117</v>
      </c>
      <c r="G9" s="82">
        <v>0.5782647094223432</v>
      </c>
      <c r="H9" s="82">
        <v>2.3113286706636402</v>
      </c>
      <c r="I9" s="82">
        <v>0.53179989412388917</v>
      </c>
      <c r="J9" s="83"/>
      <c r="K9" s="84">
        <v>1.0587612493382742E-2</v>
      </c>
      <c r="L9" s="84">
        <v>0.16304923239809424</v>
      </c>
      <c r="M9" s="84">
        <v>0.32609846479618848</v>
      </c>
      <c r="N9" s="84">
        <v>0.27792482795129697</v>
      </c>
      <c r="O9" s="84">
        <v>0.17522498676548437</v>
      </c>
      <c r="P9" s="84">
        <v>4.7114875595553204E-2</v>
      </c>
      <c r="AG9" s="82"/>
    </row>
    <row r="10" spans="1:45" s="85" customFormat="1" x14ac:dyDescent="0.2">
      <c r="A10" s="81">
        <v>42620</v>
      </c>
      <c r="B10" s="82">
        <v>3.29142403388036</v>
      </c>
      <c r="C10" s="82">
        <v>3.0588605079286726</v>
      </c>
      <c r="D10" s="82">
        <v>0.23256352595168739</v>
      </c>
      <c r="E10" s="82">
        <v>3.2986185220264632</v>
      </c>
      <c r="F10" s="82">
        <v>3.3057394866743386</v>
      </c>
      <c r="G10" s="82">
        <v>0.57819985756476433</v>
      </c>
      <c r="H10" s="82">
        <v>2.3401087924777446</v>
      </c>
      <c r="I10" s="82">
        <v>0.53185283218635127</v>
      </c>
      <c r="J10" s="83"/>
      <c r="K10" s="84">
        <v>1.0587612493382742E-2</v>
      </c>
      <c r="L10" s="84">
        <v>0.16463737427210165</v>
      </c>
      <c r="M10" s="84">
        <v>0.32556908417151931</v>
      </c>
      <c r="N10" s="84">
        <v>0.27686606670195874</v>
      </c>
      <c r="O10" s="84">
        <v>0.17522498676548437</v>
      </c>
      <c r="P10" s="84">
        <v>4.7114875595553204E-2</v>
      </c>
      <c r="AG10" s="82"/>
    </row>
    <row r="11" spans="1:45" s="85" customFormat="1" x14ac:dyDescent="0.2">
      <c r="A11" s="81">
        <v>42621</v>
      </c>
      <c r="B11" s="82">
        <v>3.2910052910052912</v>
      </c>
      <c r="C11" s="82">
        <v>3.0585685654008596</v>
      </c>
      <c r="D11" s="82">
        <v>0.23243672560443152</v>
      </c>
      <c r="E11" s="82">
        <v>3.2981694659265535</v>
      </c>
      <c r="F11" s="82">
        <v>3.3051991426315142</v>
      </c>
      <c r="G11" s="82">
        <v>0.57771096674295375</v>
      </c>
      <c r="H11" s="82">
        <v>2.314436343114513</v>
      </c>
      <c r="I11" s="82">
        <v>0.53194179894181171</v>
      </c>
      <c r="J11" s="83"/>
      <c r="K11" s="84">
        <v>1.0582010582010581E-2</v>
      </c>
      <c r="L11" s="84">
        <v>0.16402116402116401</v>
      </c>
      <c r="M11" s="84">
        <v>0.32804232804232802</v>
      </c>
      <c r="N11" s="84">
        <v>0.27460317460317463</v>
      </c>
      <c r="O11" s="84">
        <v>0.17566137566137566</v>
      </c>
      <c r="P11" s="84">
        <v>4.7089947089947091E-2</v>
      </c>
      <c r="AG11" s="82"/>
    </row>
    <row r="12" spans="1:45" s="85" customFormat="1" x14ac:dyDescent="0.2">
      <c r="A12" s="81">
        <v>42622</v>
      </c>
      <c r="B12" s="82">
        <v>3.2912262156448202</v>
      </c>
      <c r="C12" s="82">
        <v>3.0593155327909987</v>
      </c>
      <c r="D12" s="82">
        <v>0.23191068285382155</v>
      </c>
      <c r="E12" s="82">
        <v>3.2977213738989009</v>
      </c>
      <c r="F12" s="82">
        <v>3.3048032440057504</v>
      </c>
      <c r="G12" s="82">
        <v>0.57838292661385049</v>
      </c>
      <c r="H12" s="82">
        <v>2.3588422448086406</v>
      </c>
      <c r="I12" s="82">
        <v>0.53199260042284413</v>
      </c>
      <c r="J12" s="83"/>
      <c r="K12" s="84">
        <v>1.0570824524312896E-2</v>
      </c>
      <c r="L12" s="84">
        <v>0.16543340380549684</v>
      </c>
      <c r="M12" s="84">
        <v>0.32558139534883723</v>
      </c>
      <c r="N12" s="84">
        <v>0.27484143763213531</v>
      </c>
      <c r="O12" s="84">
        <v>0.17653276955602537</v>
      </c>
      <c r="P12" s="84">
        <v>4.7040169133192387E-2</v>
      </c>
      <c r="AG12" s="82"/>
    </row>
    <row r="13" spans="1:45" s="85" customFormat="1" x14ac:dyDescent="0.2">
      <c r="A13" s="81">
        <v>42623</v>
      </c>
      <c r="B13" s="82">
        <v>3.2917106652587118</v>
      </c>
      <c r="C13" s="82">
        <v>3.0602485035472675</v>
      </c>
      <c r="D13" s="82">
        <v>0.23146216171144429</v>
      </c>
      <c r="E13" s="82">
        <v>3.2955298425284192</v>
      </c>
      <c r="F13" s="82">
        <v>3.3029592943694608</v>
      </c>
      <c r="G13" s="82">
        <v>0.58024264109323531</v>
      </c>
      <c r="H13" s="82">
        <v>2.3532722965109736</v>
      </c>
      <c r="I13" s="82">
        <v>0.53183210137276948</v>
      </c>
      <c r="J13" s="83"/>
      <c r="K13" s="84">
        <v>1.0559662090813094E-2</v>
      </c>
      <c r="L13" s="84">
        <v>0.16684266103484688</v>
      </c>
      <c r="M13" s="84">
        <v>0.32418162618796198</v>
      </c>
      <c r="N13" s="84">
        <v>0.2729672650475185</v>
      </c>
      <c r="O13" s="84">
        <v>0.17793030623020065</v>
      </c>
      <c r="P13" s="84">
        <v>4.7518479408658922E-2</v>
      </c>
      <c r="AG13" s="82"/>
    </row>
    <row r="14" spans="1:45" s="85" customFormat="1" x14ac:dyDescent="0.2">
      <c r="A14" s="81">
        <v>42624</v>
      </c>
      <c r="B14" s="82">
        <v>3.2916666666666665</v>
      </c>
      <c r="C14" s="82">
        <v>3.0604097677328688</v>
      </c>
      <c r="D14" s="82">
        <v>0.23125689893379775</v>
      </c>
      <c r="E14" s="82">
        <v>3.299038315237746</v>
      </c>
      <c r="F14" s="82">
        <v>3.3054656220706926</v>
      </c>
      <c r="G14" s="82">
        <v>0.5811016832761553</v>
      </c>
      <c r="H14" s="82">
        <v>2.349787128577042</v>
      </c>
      <c r="I14" s="82">
        <v>0.5317352320675206</v>
      </c>
      <c r="J14" s="83"/>
      <c r="K14" s="84">
        <v>1.0548523206751054E-2</v>
      </c>
      <c r="L14" s="84">
        <v>0.16824894514767932</v>
      </c>
      <c r="M14" s="84">
        <v>0.32331223628691985</v>
      </c>
      <c r="N14" s="84">
        <v>0.27162447257383965</v>
      </c>
      <c r="O14" s="84">
        <v>0.17774261603375527</v>
      </c>
      <c r="P14" s="84">
        <v>4.852320675105485E-2</v>
      </c>
      <c r="AG14" s="82"/>
    </row>
    <row r="15" spans="1:45" s="85" customFormat="1" x14ac:dyDescent="0.2">
      <c r="A15" s="81">
        <v>42625</v>
      </c>
      <c r="B15" s="82">
        <v>3.292676501580611</v>
      </c>
      <c r="C15" s="82">
        <v>3.0617606858963686</v>
      </c>
      <c r="D15" s="82">
        <v>0.23091581568424235</v>
      </c>
      <c r="E15" s="82">
        <v>3.2968561796774987</v>
      </c>
      <c r="F15" s="82">
        <v>3.3040204677685083</v>
      </c>
      <c r="G15" s="82">
        <v>0.58254218087957543</v>
      </c>
      <c r="H15" s="82">
        <v>2.1224260644242814</v>
      </c>
      <c r="I15" s="82">
        <v>0.53174920969442485</v>
      </c>
      <c r="J15" s="83"/>
      <c r="K15" s="84">
        <v>1.053740779768177E-2</v>
      </c>
      <c r="L15" s="84">
        <v>0.16965226554267651</v>
      </c>
      <c r="M15" s="84">
        <v>0.32191780821917809</v>
      </c>
      <c r="N15" s="84">
        <v>0.26923076923076922</v>
      </c>
      <c r="O15" s="84">
        <v>0.1791359325605901</v>
      </c>
      <c r="P15" s="84">
        <v>4.9525816649104319E-2</v>
      </c>
      <c r="AG15" s="82"/>
    </row>
    <row r="16" spans="1:45" s="85" customFormat="1" x14ac:dyDescent="0.2">
      <c r="A16" s="81">
        <v>42626</v>
      </c>
      <c r="B16" s="82">
        <v>3.2927406628090479</v>
      </c>
      <c r="C16" s="82">
        <v>3.0621945421359889</v>
      </c>
      <c r="D16" s="82">
        <v>0.23054612067305902</v>
      </c>
      <c r="E16" s="82">
        <v>3.2962318818283953</v>
      </c>
      <c r="F16" s="82">
        <v>3.3034397670893925</v>
      </c>
      <c r="G16" s="82">
        <v>0.58294302625056271</v>
      </c>
      <c r="H16" s="82">
        <v>2.144171746126835</v>
      </c>
      <c r="I16" s="82">
        <v>0.53170436612310545</v>
      </c>
      <c r="J16" s="83"/>
      <c r="K16" s="84">
        <v>1.0520778537611783E-2</v>
      </c>
      <c r="L16" s="84">
        <v>0.17148869016307206</v>
      </c>
      <c r="M16" s="84">
        <v>0.31930562861651762</v>
      </c>
      <c r="N16" s="84">
        <v>0.26880589163598106</v>
      </c>
      <c r="O16" s="84">
        <v>0.18043135192004209</v>
      </c>
      <c r="P16" s="84">
        <v>4.944765912677538E-2</v>
      </c>
      <c r="AG16" s="82"/>
    </row>
    <row r="17" spans="1:33" s="85" customFormat="1" x14ac:dyDescent="0.2">
      <c r="A17" s="81">
        <v>42627</v>
      </c>
      <c r="B17" s="82">
        <v>3.293483972674724</v>
      </c>
      <c r="C17" s="82">
        <v>3.0620092139719772</v>
      </c>
      <c r="D17" s="82">
        <v>0.23147475870274681</v>
      </c>
      <c r="E17" s="82">
        <v>3.295290445767852</v>
      </c>
      <c r="F17" s="82">
        <v>3.3026880560252367</v>
      </c>
      <c r="G17" s="82">
        <v>0.58241519643094009</v>
      </c>
      <c r="H17" s="82">
        <v>2.1183718248514336</v>
      </c>
      <c r="I17" s="82">
        <v>0.53174986862849172</v>
      </c>
      <c r="J17" s="83"/>
      <c r="K17" s="84">
        <v>9.9842354177614289E-3</v>
      </c>
      <c r="L17" s="84">
        <v>0.17183394640042038</v>
      </c>
      <c r="M17" s="84">
        <v>0.31897004729374673</v>
      </c>
      <c r="N17" s="84">
        <v>0.26904887020493956</v>
      </c>
      <c r="O17" s="84">
        <v>0.18076720966894377</v>
      </c>
      <c r="P17" s="84">
        <v>4.9395691014188121E-2</v>
      </c>
      <c r="AG17" s="82"/>
    </row>
    <row r="18" spans="1:33" s="85" customFormat="1" x14ac:dyDescent="0.2">
      <c r="A18" s="81">
        <v>42628</v>
      </c>
      <c r="B18" s="82">
        <v>3.2933298319327733</v>
      </c>
      <c r="C18" s="82">
        <v>3.0620097495738228</v>
      </c>
      <c r="D18" s="82">
        <v>0.23132008235895052</v>
      </c>
      <c r="E18" s="82">
        <v>3.2947262046672519</v>
      </c>
      <c r="F18" s="82">
        <v>3.3020762095731264</v>
      </c>
      <c r="G18" s="82">
        <v>0.58344603166556808</v>
      </c>
      <c r="H18" s="82">
        <v>2.1349174658103975</v>
      </c>
      <c r="I18" s="82">
        <v>0.53192752100841467</v>
      </c>
      <c r="J18" s="83"/>
      <c r="K18" s="84">
        <v>9.9789915966386547E-3</v>
      </c>
      <c r="L18" s="84">
        <v>0.17384453781512604</v>
      </c>
      <c r="M18" s="84">
        <v>0.31670168067226889</v>
      </c>
      <c r="N18" s="84">
        <v>0.26943277310924368</v>
      </c>
      <c r="O18" s="84">
        <v>0.17909663865546219</v>
      </c>
      <c r="P18" s="84">
        <v>5.0945378151260504E-2</v>
      </c>
      <c r="AG18" s="82"/>
    </row>
    <row r="19" spans="1:33" s="85" customFormat="1" x14ac:dyDescent="0.2">
      <c r="A19" s="81">
        <v>42629</v>
      </c>
      <c r="B19" s="82">
        <v>3.2939171473518614</v>
      </c>
      <c r="C19" s="82">
        <v>3.0628675074641025</v>
      </c>
      <c r="D19" s="82">
        <v>0.23104963988775884</v>
      </c>
      <c r="E19" s="82">
        <v>3.2942200391724752</v>
      </c>
      <c r="F19" s="82">
        <v>3.3016559036967936</v>
      </c>
      <c r="G19" s="82">
        <v>0.58348648091822408</v>
      </c>
      <c r="H19" s="82">
        <v>2.1308030444307202</v>
      </c>
      <c r="I19" s="82">
        <v>0.53182485579445271</v>
      </c>
      <c r="J19" s="83"/>
      <c r="K19" s="84">
        <v>9.9632931305715777E-3</v>
      </c>
      <c r="L19" s="84">
        <v>0.1740954378605139</v>
      </c>
      <c r="M19" s="84">
        <v>0.31620346093340324</v>
      </c>
      <c r="N19" s="84">
        <v>0.26900891452543263</v>
      </c>
      <c r="O19" s="84">
        <v>0.1793392763502884</v>
      </c>
      <c r="P19" s="84">
        <v>5.1389617199790245E-2</v>
      </c>
      <c r="AG19" s="82"/>
    </row>
    <row r="20" spans="1:33" s="85" customFormat="1" x14ac:dyDescent="0.2">
      <c r="A20" s="81">
        <v>42630</v>
      </c>
      <c r="B20" s="82">
        <v>3.2943949711891043</v>
      </c>
      <c r="C20" s="82">
        <v>3.063682448312532</v>
      </c>
      <c r="D20" s="82">
        <v>0.23071252287657229</v>
      </c>
      <c r="E20" s="82">
        <v>3.2936924560689591</v>
      </c>
      <c r="F20" s="82">
        <v>3.3011683163259398</v>
      </c>
      <c r="G20" s="82">
        <v>0.58415414315156799</v>
      </c>
      <c r="H20" s="82">
        <v>2.1327000425132208</v>
      </c>
      <c r="I20" s="82">
        <v>0.53198009429021231</v>
      </c>
      <c r="J20" s="83"/>
      <c r="K20" s="84">
        <v>9.9528548978522792E-3</v>
      </c>
      <c r="L20" s="84">
        <v>0.17391304347826086</v>
      </c>
      <c r="M20" s="84">
        <v>0.31691985332634887</v>
      </c>
      <c r="N20" s="84">
        <v>0.26820324777370352</v>
      </c>
      <c r="O20" s="84">
        <v>0.17862755369303301</v>
      </c>
      <c r="P20" s="84">
        <v>5.2383446830801469E-2</v>
      </c>
      <c r="AG20" s="82"/>
    </row>
    <row r="21" spans="1:33" s="85" customFormat="1" x14ac:dyDescent="0.2">
      <c r="A21" s="81">
        <v>42631</v>
      </c>
      <c r="B21" s="82">
        <v>3.2955020920502092</v>
      </c>
      <c r="C21" s="82">
        <v>3.065649342523066</v>
      </c>
      <c r="D21" s="82">
        <v>0.22985274952714319</v>
      </c>
      <c r="E21" s="82">
        <v>3.293138914831903</v>
      </c>
      <c r="F21" s="82">
        <v>3.300982779517053</v>
      </c>
      <c r="G21" s="82">
        <v>0.58472718023951342</v>
      </c>
      <c r="H21" s="82">
        <v>2.0362964217891992</v>
      </c>
      <c r="I21" s="82">
        <v>0.53189330543934077</v>
      </c>
      <c r="J21" s="83"/>
      <c r="K21" s="84">
        <v>9.9372384937238493E-3</v>
      </c>
      <c r="L21" s="84">
        <v>0.17468619246861924</v>
      </c>
      <c r="M21" s="84">
        <v>0.31537656903765693</v>
      </c>
      <c r="N21" s="84">
        <v>0.26725941422594141</v>
      </c>
      <c r="O21" s="84">
        <v>0.1799163179916318</v>
      </c>
      <c r="P21" s="84">
        <v>5.2824267782426777E-2</v>
      </c>
      <c r="AG21" s="82"/>
    </row>
    <row r="22" spans="1:33" s="85" customFormat="1" x14ac:dyDescent="0.2">
      <c r="A22" s="81">
        <v>42632</v>
      </c>
      <c r="B22" s="82">
        <v>3.2953002610966058</v>
      </c>
      <c r="C22" s="82">
        <v>3.0658107201934253</v>
      </c>
      <c r="D22" s="82">
        <v>0.22948954090318052</v>
      </c>
      <c r="E22" s="82">
        <v>3.2923405474901766</v>
      </c>
      <c r="F22" s="82">
        <v>3.3003128323998285</v>
      </c>
      <c r="G22" s="82">
        <v>0.58416545735369363</v>
      </c>
      <c r="H22" s="82">
        <v>2.0716412463205192</v>
      </c>
      <c r="I22" s="82">
        <v>0.53184334203656669</v>
      </c>
      <c r="J22" s="83"/>
      <c r="K22" s="84">
        <v>9.3994778067885126E-3</v>
      </c>
      <c r="L22" s="84">
        <v>0.17545691906005223</v>
      </c>
      <c r="M22" s="84">
        <v>0.31592689295039167</v>
      </c>
      <c r="N22" s="84">
        <v>0.26684073107049611</v>
      </c>
      <c r="O22" s="84">
        <v>0.17911227154046996</v>
      </c>
      <c r="P22" s="84">
        <v>5.3263707571801565E-2</v>
      </c>
      <c r="AG22" s="82"/>
    </row>
    <row r="23" spans="1:33" s="85" customFormat="1" x14ac:dyDescent="0.2">
      <c r="A23" s="81">
        <v>42633</v>
      </c>
      <c r="B23" s="82">
        <v>3.2942097026604067</v>
      </c>
      <c r="C23" s="82">
        <v>3.0653097730261361</v>
      </c>
      <c r="D23" s="82">
        <v>0.22889992963427064</v>
      </c>
      <c r="E23" s="82">
        <v>3.2915116358709029</v>
      </c>
      <c r="F23" s="82">
        <v>3.2995461652426412</v>
      </c>
      <c r="G23" s="82">
        <v>0.58443009511588073</v>
      </c>
      <c r="H23" s="82">
        <v>2.0826243909460165</v>
      </c>
      <c r="I23" s="82">
        <v>0.53166927490872395</v>
      </c>
      <c r="J23" s="83"/>
      <c r="K23" s="84">
        <v>9.3896713615023476E-3</v>
      </c>
      <c r="L23" s="84">
        <v>0.17683881064162754</v>
      </c>
      <c r="M23" s="84">
        <v>0.31507563901930097</v>
      </c>
      <c r="N23" s="84">
        <v>0.26656233698487219</v>
      </c>
      <c r="O23" s="84">
        <v>0.17892540427751696</v>
      </c>
      <c r="P23" s="84">
        <v>5.3208137715179966E-2</v>
      </c>
      <c r="AG23" s="82"/>
    </row>
    <row r="24" spans="1:33" s="85" customFormat="1" x14ac:dyDescent="0.2">
      <c r="A24" s="81">
        <v>42634</v>
      </c>
      <c r="B24" s="82">
        <v>3.2955729166666665</v>
      </c>
      <c r="C24" s="82">
        <v>3.0663612631724977</v>
      </c>
      <c r="D24" s="82">
        <v>0.22921165349416883</v>
      </c>
      <c r="E24" s="82">
        <v>3.2892628303147671</v>
      </c>
      <c r="F24" s="82">
        <v>3.29760378117175</v>
      </c>
      <c r="G24" s="82">
        <v>0.58595363330882422</v>
      </c>
      <c r="H24" s="82">
        <v>2.0899203416327294</v>
      </c>
      <c r="I24" s="82">
        <v>0.5316041666666762</v>
      </c>
      <c r="J24" s="83"/>
      <c r="K24" s="84">
        <v>9.3749999999999997E-3</v>
      </c>
      <c r="L24" s="84">
        <v>0.17656250000000001</v>
      </c>
      <c r="M24" s="84">
        <v>0.31458333333333333</v>
      </c>
      <c r="N24" s="84">
        <v>0.26718750000000002</v>
      </c>
      <c r="O24" s="84">
        <v>0.17760416666666667</v>
      </c>
      <c r="P24" s="84">
        <v>5.46875E-2</v>
      </c>
      <c r="AG24" s="82"/>
    </row>
    <row r="25" spans="1:33" s="85" customFormat="1" x14ac:dyDescent="0.2">
      <c r="A25" s="81">
        <v>42635</v>
      </c>
      <c r="B25" s="82">
        <v>3.2966233766233768</v>
      </c>
      <c r="C25" s="82">
        <v>3.0686104554166747</v>
      </c>
      <c r="D25" s="82">
        <v>0.22801292120670213</v>
      </c>
      <c r="E25" s="82">
        <v>3.2904182079043625</v>
      </c>
      <c r="F25" s="82">
        <v>3.2987804877163569</v>
      </c>
      <c r="G25" s="82">
        <v>0.58552893875505452</v>
      </c>
      <c r="H25" s="82">
        <v>2.0998851690771017</v>
      </c>
      <c r="I25" s="82">
        <v>0.53166753246754439</v>
      </c>
      <c r="J25" s="83"/>
      <c r="K25" s="84">
        <v>9.3506493506493506E-3</v>
      </c>
      <c r="L25" s="84">
        <v>0.17714285714285713</v>
      </c>
      <c r="M25" s="84">
        <v>0.31220779220779221</v>
      </c>
      <c r="N25" s="84">
        <v>0.26805194805194804</v>
      </c>
      <c r="O25" s="84">
        <v>0.17870129870129869</v>
      </c>
      <c r="P25" s="84">
        <v>5.4545454545454543E-2</v>
      </c>
      <c r="AG25" s="82"/>
    </row>
    <row r="26" spans="1:33" s="85" customFormat="1" x14ac:dyDescent="0.2">
      <c r="A26" s="81">
        <v>42636</v>
      </c>
      <c r="B26" s="82">
        <v>3.2976128697457185</v>
      </c>
      <c r="C26" s="82">
        <v>3.0696822739087595</v>
      </c>
      <c r="D26" s="82">
        <v>0.22793059583695907</v>
      </c>
      <c r="E26" s="82">
        <v>3.289971237772725</v>
      </c>
      <c r="F26" s="82">
        <v>3.2985093290349869</v>
      </c>
      <c r="G26" s="82">
        <v>0.58498259470376657</v>
      </c>
      <c r="H26" s="82">
        <v>2.1090098967730357</v>
      </c>
      <c r="I26" s="82">
        <v>0.53159833938766232</v>
      </c>
      <c r="J26" s="83"/>
      <c r="K26" s="84">
        <v>8.822003113648157E-3</v>
      </c>
      <c r="L26" s="84">
        <v>0.17747794499221589</v>
      </c>
      <c r="M26" s="84">
        <v>0.3118837571354437</v>
      </c>
      <c r="N26" s="84">
        <v>0.26829268292682928</v>
      </c>
      <c r="O26" s="84">
        <v>0.17851582771146859</v>
      </c>
      <c r="P26" s="84">
        <v>5.5007784120394393E-2</v>
      </c>
      <c r="AG26" s="82"/>
    </row>
    <row r="27" spans="1:33" s="85" customFormat="1" x14ac:dyDescent="0.2">
      <c r="A27" s="81">
        <v>42637</v>
      </c>
      <c r="B27" s="82">
        <v>3.2981865284974092</v>
      </c>
      <c r="C27" s="82">
        <v>3.0704055012187421</v>
      </c>
      <c r="D27" s="82">
        <v>0.22778102727866711</v>
      </c>
      <c r="E27" s="82">
        <v>3.2896201950855977</v>
      </c>
      <c r="F27" s="82">
        <v>3.2981851899854688</v>
      </c>
      <c r="G27" s="82">
        <v>0.5854588706495184</v>
      </c>
      <c r="H27" s="82">
        <v>2.1231173955259894</v>
      </c>
      <c r="I27" s="82">
        <v>0.53155958549223881</v>
      </c>
      <c r="J27" s="83"/>
      <c r="K27" s="84">
        <v>8.8082901554404139E-3</v>
      </c>
      <c r="L27" s="84">
        <v>0.17823834196891192</v>
      </c>
      <c r="M27" s="84">
        <v>0.31088082901554404</v>
      </c>
      <c r="N27" s="84">
        <v>0.26787564766839378</v>
      </c>
      <c r="O27" s="84">
        <v>0.17823834196891192</v>
      </c>
      <c r="P27" s="84">
        <v>5.5958549222797929E-2</v>
      </c>
      <c r="AG27" s="82"/>
    </row>
    <row r="28" spans="1:33" s="85" customFormat="1" x14ac:dyDescent="0.2">
      <c r="A28" s="81">
        <v>42638</v>
      </c>
      <c r="B28" s="82">
        <v>3.2972553081305023</v>
      </c>
      <c r="C28" s="82">
        <v>3.069967976216339</v>
      </c>
      <c r="D28" s="82">
        <v>0.22728733191416328</v>
      </c>
      <c r="E28" s="82">
        <v>3.2889228800570875</v>
      </c>
      <c r="F28" s="82">
        <v>3.2975364387223469</v>
      </c>
      <c r="G28" s="82">
        <v>0.58517184467715722</v>
      </c>
      <c r="H28" s="82">
        <v>2.1527789877126682</v>
      </c>
      <c r="I28" s="82">
        <v>0.53155877783532846</v>
      </c>
      <c r="J28" s="83"/>
      <c r="K28" s="84">
        <v>8.8037286380113922E-3</v>
      </c>
      <c r="L28" s="84">
        <v>0.17918177110305541</v>
      </c>
      <c r="M28" s="84">
        <v>0.31020196789228377</v>
      </c>
      <c r="N28" s="84">
        <v>0.26825479026411186</v>
      </c>
      <c r="O28" s="84">
        <v>0.17762817193164163</v>
      </c>
      <c r="P28" s="84">
        <v>5.5929570170895906E-2</v>
      </c>
      <c r="AG28" s="82"/>
    </row>
    <row r="29" spans="1:33" s="85" customFormat="1" x14ac:dyDescent="0.2">
      <c r="A29" s="81">
        <v>42639</v>
      </c>
      <c r="B29" s="82">
        <v>3.2973602484472049</v>
      </c>
      <c r="C29" s="82">
        <v>3.0701422705891415</v>
      </c>
      <c r="D29" s="82">
        <v>0.22721797785806341</v>
      </c>
      <c r="E29" s="82">
        <v>3.2884890252389565</v>
      </c>
      <c r="F29" s="82">
        <v>3.2971269354596751</v>
      </c>
      <c r="G29" s="82">
        <v>0.58497952082508997</v>
      </c>
      <c r="H29" s="82">
        <v>2.1504970497554985</v>
      </c>
      <c r="I29" s="82">
        <v>0.53151656314700879</v>
      </c>
      <c r="J29" s="83"/>
      <c r="K29" s="84">
        <v>8.7991718426501039E-3</v>
      </c>
      <c r="L29" s="84">
        <v>0.18012422360248448</v>
      </c>
      <c r="M29" s="84">
        <v>0.3079710144927536</v>
      </c>
      <c r="N29" s="84">
        <v>0.26966873706004141</v>
      </c>
      <c r="O29" s="84">
        <v>0.17753623188405798</v>
      </c>
      <c r="P29" s="84">
        <v>5.5900621118012424E-2</v>
      </c>
      <c r="AG29" s="82"/>
    </row>
    <row r="30" spans="1:33" s="85" customFormat="1" x14ac:dyDescent="0.2">
      <c r="A30" s="81">
        <v>42640</v>
      </c>
      <c r="B30" s="82">
        <v>3.297157622739018</v>
      </c>
      <c r="C30" s="82">
        <v>3.071657720897309</v>
      </c>
      <c r="D30" s="82">
        <v>0.22549990184170898</v>
      </c>
      <c r="E30" s="82">
        <v>3.2879958464099532</v>
      </c>
      <c r="F30" s="82">
        <v>3.2967927255543246</v>
      </c>
      <c r="G30" s="82">
        <v>0.58589687196532358</v>
      </c>
      <c r="H30" s="82">
        <v>2.1499238664437503</v>
      </c>
      <c r="I30" s="82">
        <v>0.53146770025841072</v>
      </c>
      <c r="J30" s="83"/>
      <c r="K30" s="84">
        <v>8.7855297157622744E-3</v>
      </c>
      <c r="L30" s="84">
        <v>0.179328165374677</v>
      </c>
      <c r="M30" s="84">
        <v>0.30697674418604654</v>
      </c>
      <c r="N30" s="84">
        <v>0.27028423772609816</v>
      </c>
      <c r="O30" s="84">
        <v>0.18294573643410852</v>
      </c>
      <c r="P30" s="84">
        <v>5.1679586563307491E-2</v>
      </c>
      <c r="AG30" s="82"/>
    </row>
    <row r="31" spans="1:33" s="85" customFormat="1" x14ac:dyDescent="0.2">
      <c r="A31" s="81">
        <v>42641</v>
      </c>
      <c r="B31" s="82">
        <v>3.2986577181208054</v>
      </c>
      <c r="C31" s="82">
        <v>3.0738715991794257</v>
      </c>
      <c r="D31" s="82">
        <v>0.22478611894137979</v>
      </c>
      <c r="E31" s="82">
        <v>3.2878896105225963</v>
      </c>
      <c r="F31" s="82">
        <v>3.2968321610313271</v>
      </c>
      <c r="G31" s="82">
        <v>0.58701334731379884</v>
      </c>
      <c r="H31" s="82">
        <v>2.1650396186363152</v>
      </c>
      <c r="I31" s="82">
        <v>0.53163138874549187</v>
      </c>
      <c r="J31" s="83"/>
      <c r="K31" s="84">
        <v>8.7764584408879711E-3</v>
      </c>
      <c r="L31" s="84">
        <v>0.17862674238513165</v>
      </c>
      <c r="M31" s="84">
        <v>0.30665978316985026</v>
      </c>
      <c r="N31" s="84">
        <v>0.27103768714506971</v>
      </c>
      <c r="O31" s="84">
        <v>0.18224057821373257</v>
      </c>
      <c r="P31" s="84">
        <v>5.2658750645327823E-2</v>
      </c>
      <c r="AG31" s="82"/>
    </row>
    <row r="32" spans="1:33" s="85" customFormat="1" x14ac:dyDescent="0.2">
      <c r="A32" s="81">
        <v>42642</v>
      </c>
      <c r="B32" s="82">
        <v>3.2973670624677336</v>
      </c>
      <c r="C32" s="82">
        <v>3.0727698333038433</v>
      </c>
      <c r="D32" s="82">
        <v>0.22459722916389024</v>
      </c>
      <c r="E32" s="82">
        <v>3.2872511567954872</v>
      </c>
      <c r="F32" s="82">
        <v>3.2961723551549129</v>
      </c>
      <c r="G32" s="82">
        <v>0.58681249968818605</v>
      </c>
      <c r="H32" s="82">
        <v>2.13301512552863</v>
      </c>
      <c r="I32" s="82">
        <v>0.53163138874549032</v>
      </c>
      <c r="J32" s="83"/>
      <c r="K32" s="84">
        <v>8.7764584408879711E-3</v>
      </c>
      <c r="L32" s="84">
        <v>0.17862674238513165</v>
      </c>
      <c r="M32" s="84">
        <v>0.30717604543107901</v>
      </c>
      <c r="N32" s="84">
        <v>0.2720702116675271</v>
      </c>
      <c r="O32" s="84">
        <v>0.18120805369127516</v>
      </c>
      <c r="P32" s="84">
        <v>5.2142488384099121E-2</v>
      </c>
      <c r="AG32" s="82"/>
    </row>
    <row r="33" spans="1:33" s="85" customFormat="1" x14ac:dyDescent="0.2">
      <c r="A33" s="86">
        <v>42643</v>
      </c>
      <c r="B33" s="82">
        <v>3.2979381443298967</v>
      </c>
      <c r="C33" s="82">
        <v>3.07362066642035</v>
      </c>
      <c r="D33" s="82">
        <v>0.2243174779095467</v>
      </c>
      <c r="E33" s="82">
        <v>3.2872848493154936</v>
      </c>
      <c r="F33" s="82">
        <v>3.2960773524715243</v>
      </c>
      <c r="G33" s="82">
        <v>0.58685543705918486</v>
      </c>
      <c r="H33" s="82">
        <v>2.146437519663686</v>
      </c>
      <c r="I33" s="82">
        <v>0.5316237113402158</v>
      </c>
      <c r="J33" s="83"/>
      <c r="K33" s="84">
        <v>8.7628865979381444E-3</v>
      </c>
      <c r="L33" s="84">
        <v>0.17783505154639176</v>
      </c>
      <c r="M33" s="84">
        <v>0.30876288659793816</v>
      </c>
      <c r="N33" s="84">
        <v>0.27061855670103091</v>
      </c>
      <c r="O33" s="84">
        <v>0.18144329896907216</v>
      </c>
      <c r="P33" s="84">
        <v>5.2577319587628867E-2</v>
      </c>
      <c r="AG33" s="82"/>
    </row>
    <row r="34" spans="1:33" s="85" customFormat="1" x14ac:dyDescent="0.2">
      <c r="A34" s="86">
        <v>42644</v>
      </c>
      <c r="B34" s="82">
        <v>3.2984536082474225</v>
      </c>
      <c r="C34" s="82">
        <v>3.0730956374517904</v>
      </c>
      <c r="D34" s="82">
        <v>0.22535797079563213</v>
      </c>
      <c r="E34" s="82">
        <v>3.2866615864158253</v>
      </c>
      <c r="F34" s="82">
        <v>3.2954945176921275</v>
      </c>
      <c r="G34" s="82">
        <v>0.58682763668256654</v>
      </c>
      <c r="H34" s="82">
        <v>2.1522865261207635</v>
      </c>
      <c r="I34" s="82">
        <v>0.53168041237114494</v>
      </c>
      <c r="J34" s="83"/>
      <c r="K34" s="84">
        <v>8.7628865979381444E-3</v>
      </c>
      <c r="L34" s="84">
        <v>0.17783505154639176</v>
      </c>
      <c r="M34" s="84">
        <v>0.30824742268041239</v>
      </c>
      <c r="N34" s="84">
        <v>0.27061855670103091</v>
      </c>
      <c r="O34" s="84">
        <v>0.18195876288659793</v>
      </c>
      <c r="P34" s="84">
        <v>5.2577319587628867E-2</v>
      </c>
      <c r="AG34" s="82"/>
    </row>
    <row r="35" spans="1:33" s="85" customFormat="1" x14ac:dyDescent="0.2">
      <c r="A35" s="86">
        <v>42645</v>
      </c>
      <c r="B35" s="82">
        <v>3.2971649484536081</v>
      </c>
      <c r="C35" s="82">
        <v>3.0720758956461864</v>
      </c>
      <c r="D35" s="82">
        <v>0.22508905280742164</v>
      </c>
      <c r="E35" s="82">
        <v>3.2860326997002027</v>
      </c>
      <c r="F35" s="82">
        <v>3.2948633645812264</v>
      </c>
      <c r="G35" s="82">
        <v>0.58678919936215335</v>
      </c>
      <c r="H35" s="82">
        <v>2.17774361225857</v>
      </c>
      <c r="I35" s="82">
        <v>0.53168041237114316</v>
      </c>
      <c r="J35" s="83">
        <v>370.02439432989922</v>
      </c>
      <c r="K35" s="84">
        <v>8.7628865979381444E-3</v>
      </c>
      <c r="L35" s="84">
        <v>0.17783505154639176</v>
      </c>
      <c r="M35" s="84">
        <v>0.30876288659793816</v>
      </c>
      <c r="N35" s="84">
        <v>0.27164948453608245</v>
      </c>
      <c r="O35" s="84">
        <v>0.18092783505154639</v>
      </c>
      <c r="P35" s="84">
        <v>5.2061855670103095E-2</v>
      </c>
      <c r="AG35" s="82"/>
    </row>
    <row r="36" spans="1:33" s="85" customFormat="1" x14ac:dyDescent="0.2">
      <c r="A36" s="86">
        <v>42646</v>
      </c>
      <c r="B36" s="82">
        <v>3.2961340206185565</v>
      </c>
      <c r="C36" s="82">
        <v>3.0712909246694804</v>
      </c>
      <c r="D36" s="82">
        <v>0.22484309594907614</v>
      </c>
      <c r="E36" s="82">
        <v>3.285404843391881</v>
      </c>
      <c r="F36" s="82">
        <v>3.2942329919083164</v>
      </c>
      <c r="G36" s="82">
        <v>0.58699655214258217</v>
      </c>
      <c r="H36" s="82">
        <v>2.1552825930629562</v>
      </c>
      <c r="I36" s="82">
        <v>0.53178350515464834</v>
      </c>
      <c r="J36" s="83">
        <v>371.68728092783567</v>
      </c>
      <c r="K36" s="84">
        <v>8.7628865979381444E-3</v>
      </c>
      <c r="L36" s="84">
        <v>0.1788659793814433</v>
      </c>
      <c r="M36" s="84">
        <v>0.30773195876288661</v>
      </c>
      <c r="N36" s="84">
        <v>0.272680412371134</v>
      </c>
      <c r="O36" s="84">
        <v>0.17989690721649484</v>
      </c>
      <c r="P36" s="84">
        <v>5.2061855670103095E-2</v>
      </c>
      <c r="AG36" s="82"/>
    </row>
    <row r="37" spans="1:33" s="85" customFormat="1" x14ac:dyDescent="0.2">
      <c r="A37" s="86">
        <v>42647</v>
      </c>
      <c r="B37" s="82">
        <v>3.295103092783505</v>
      </c>
      <c r="C37" s="82">
        <v>3.0705552432022367</v>
      </c>
      <c r="D37" s="82">
        <v>0.22454784958126828</v>
      </c>
      <c r="E37" s="82">
        <v>3.2847779376762705</v>
      </c>
      <c r="F37" s="82">
        <v>3.293616979830559</v>
      </c>
      <c r="G37" s="82">
        <v>0.58764717266696009</v>
      </c>
      <c r="H37" s="82">
        <v>2.1877882427633422</v>
      </c>
      <c r="I37" s="82">
        <v>0.53184536082474954</v>
      </c>
      <c r="J37" s="83">
        <v>372.35119845360896</v>
      </c>
      <c r="K37" s="84">
        <v>8.7628865979381444E-3</v>
      </c>
      <c r="L37" s="84">
        <v>0.17938144329896907</v>
      </c>
      <c r="M37" s="84">
        <v>0.30927835051546393</v>
      </c>
      <c r="N37" s="84">
        <v>0.27061855670103091</v>
      </c>
      <c r="O37" s="84">
        <v>0.17938144329896907</v>
      </c>
      <c r="P37" s="84">
        <v>5.2577319587628867E-2</v>
      </c>
      <c r="AG37" s="82"/>
    </row>
    <row r="38" spans="1:33" s="85" customFormat="1" x14ac:dyDescent="0.2">
      <c r="A38" s="86">
        <v>42648</v>
      </c>
      <c r="B38" s="82">
        <v>3.2954194544518787</v>
      </c>
      <c r="C38" s="82">
        <v>3.0714714286573663</v>
      </c>
      <c r="D38" s="82">
        <v>0.22394802579451234</v>
      </c>
      <c r="E38" s="82">
        <v>3.2853599273676179</v>
      </c>
      <c r="F38" s="82">
        <v>3.2938092917400468</v>
      </c>
      <c r="G38" s="82">
        <v>0.58835013016538873</v>
      </c>
      <c r="H38" s="82">
        <v>2.185469469764854</v>
      </c>
      <c r="I38" s="82">
        <v>0.53165723108595964</v>
      </c>
      <c r="J38" s="83">
        <v>372.44895779721992</v>
      </c>
      <c r="K38" s="84">
        <v>8.7493566649511061E-3</v>
      </c>
      <c r="L38" s="84">
        <v>0.17961914565105508</v>
      </c>
      <c r="M38" s="84">
        <v>0.30880082346886256</v>
      </c>
      <c r="N38" s="84">
        <v>0.26968605249613997</v>
      </c>
      <c r="O38" s="84">
        <v>0.1811631497683994</v>
      </c>
      <c r="P38" s="84">
        <v>5.198147195059187E-2</v>
      </c>
      <c r="AG38" s="82"/>
    </row>
    <row r="39" spans="1:33" s="85" customFormat="1" x14ac:dyDescent="0.2">
      <c r="A39" s="81">
        <v>42649</v>
      </c>
      <c r="B39" s="82">
        <v>3.2949640287769784</v>
      </c>
      <c r="C39" s="82">
        <v>3.0713355333357164</v>
      </c>
      <c r="D39" s="82">
        <v>0.22362849544126195</v>
      </c>
      <c r="E39" s="82">
        <v>3.2844192746658845</v>
      </c>
      <c r="F39" s="82">
        <v>3.2930251141491187</v>
      </c>
      <c r="G39" s="82">
        <v>0.58808650904099813</v>
      </c>
      <c r="H39" s="82">
        <v>2.1849709334681888</v>
      </c>
      <c r="I39" s="82">
        <v>0.53145426515931049</v>
      </c>
      <c r="J39" s="83">
        <v>371.87478160329192</v>
      </c>
      <c r="K39" s="84">
        <v>8.2219938335046251E-3</v>
      </c>
      <c r="L39" s="84">
        <v>0.1803699897225077</v>
      </c>
      <c r="M39" s="84">
        <v>0.30986639260020554</v>
      </c>
      <c r="N39" s="84">
        <v>0.2682425488180884</v>
      </c>
      <c r="O39" s="84">
        <v>0.18139773895169578</v>
      </c>
      <c r="P39" s="84">
        <v>5.1901336073997946E-2</v>
      </c>
      <c r="AG39" s="82"/>
    </row>
    <row r="40" spans="1:33" s="85" customFormat="1" x14ac:dyDescent="0.2">
      <c r="A40" s="81">
        <v>42650</v>
      </c>
      <c r="B40" s="82">
        <v>3.2946611909650922</v>
      </c>
      <c r="C40" s="82">
        <v>3.0712574509724351</v>
      </c>
      <c r="D40" s="82">
        <v>0.22340373999265717</v>
      </c>
      <c r="E40" s="82">
        <v>3.2844893940656315</v>
      </c>
      <c r="F40" s="82">
        <v>3.2838398870485985</v>
      </c>
      <c r="G40" s="82">
        <v>0.58742358045051291</v>
      </c>
      <c r="H40" s="82">
        <v>2.1856778838370579</v>
      </c>
      <c r="I40" s="82">
        <v>0.53126796714579727</v>
      </c>
      <c r="J40" s="83">
        <v>372.8543762833724</v>
      </c>
      <c r="K40" s="84">
        <v>8.2135523613963042E-3</v>
      </c>
      <c r="L40" s="84">
        <v>0.1806981519507187</v>
      </c>
      <c r="M40" s="84">
        <v>0.3095482546201232</v>
      </c>
      <c r="N40" s="84">
        <v>0.26848049281314168</v>
      </c>
      <c r="O40" s="84">
        <v>0.18121149897330596</v>
      </c>
      <c r="P40" s="84">
        <v>5.1848049281314167E-2</v>
      </c>
      <c r="AG40" s="82"/>
    </row>
    <row r="41" spans="1:33" s="85" customFormat="1" x14ac:dyDescent="0.2">
      <c r="A41" s="81">
        <v>42651</v>
      </c>
      <c r="B41" s="82">
        <v>3.2937403796818883</v>
      </c>
      <c r="C41" s="82">
        <v>3.0705617329718407</v>
      </c>
      <c r="D41" s="82">
        <v>0.22317864671004761</v>
      </c>
      <c r="E41" s="82">
        <v>3.2838303148614907</v>
      </c>
      <c r="F41" s="82">
        <v>3.283254712629581</v>
      </c>
      <c r="G41" s="82">
        <v>0.58714151471986598</v>
      </c>
      <c r="H41" s="82">
        <v>2.2033512062841494</v>
      </c>
      <c r="I41" s="82">
        <v>0.531277578245263</v>
      </c>
      <c r="J41" s="83">
        <v>374.3459851205771</v>
      </c>
      <c r="K41" s="84">
        <v>8.2093381221139041E-3</v>
      </c>
      <c r="L41" s="84">
        <v>0.18111852231913803</v>
      </c>
      <c r="M41" s="84">
        <v>0.30990251410979991</v>
      </c>
      <c r="N41" s="84">
        <v>0.26834273986659823</v>
      </c>
      <c r="O41" s="84">
        <v>0.18060543868650589</v>
      </c>
      <c r="P41" s="84">
        <v>5.1821446895844024E-2</v>
      </c>
      <c r="AG41" s="82"/>
    </row>
    <row r="42" spans="1:33" s="85" customFormat="1" x14ac:dyDescent="0.2">
      <c r="A42" s="81">
        <v>42652</v>
      </c>
      <c r="B42" s="82">
        <v>3.2976923076923077</v>
      </c>
      <c r="C42" s="82">
        <v>3.0732949748896288</v>
      </c>
      <c r="D42" s="82">
        <v>0.22439733280267893</v>
      </c>
      <c r="E42" s="82">
        <v>3.2834592706092169</v>
      </c>
      <c r="F42" s="82">
        <v>3.2832794759809869</v>
      </c>
      <c r="G42" s="82">
        <v>0.58909475104628151</v>
      </c>
      <c r="H42" s="82">
        <v>2.1785208472756241</v>
      </c>
      <c r="I42" s="82">
        <v>0.53184615384616285</v>
      </c>
      <c r="J42" s="83">
        <v>374.15452564102452</v>
      </c>
      <c r="K42" s="84">
        <v>8.2051282051282051E-3</v>
      </c>
      <c r="L42" s="84">
        <v>0.18</v>
      </c>
      <c r="M42" s="84">
        <v>0.30923076923076925</v>
      </c>
      <c r="N42" s="84">
        <v>0.26666666666666666</v>
      </c>
      <c r="O42" s="84">
        <v>0.18256410256410258</v>
      </c>
      <c r="P42" s="84">
        <v>5.3333333333333337E-2</v>
      </c>
      <c r="AG42" s="82"/>
    </row>
    <row r="43" spans="1:33" s="85" customFormat="1" x14ac:dyDescent="0.2">
      <c r="A43" s="81">
        <v>42653</v>
      </c>
      <c r="B43" s="82">
        <v>3.2980030721966207</v>
      </c>
      <c r="C43" s="82">
        <v>3.0752446749267484</v>
      </c>
      <c r="D43" s="82">
        <v>0.22275839726987234</v>
      </c>
      <c r="E43" s="82">
        <v>3.2835339533914074</v>
      </c>
      <c r="F43" s="82">
        <v>3.2833586308330922</v>
      </c>
      <c r="G43" s="82">
        <v>0.58905101384238701</v>
      </c>
      <c r="H43" s="82">
        <v>2.0843826361966444</v>
      </c>
      <c r="I43" s="82">
        <v>0.53186379928316396</v>
      </c>
      <c r="J43" s="83">
        <v>375.25464669738722</v>
      </c>
      <c r="K43" s="84">
        <v>8.1925243215565796E-3</v>
      </c>
      <c r="L43" s="84">
        <v>0.17921146953405018</v>
      </c>
      <c r="M43" s="84">
        <v>0.31080389144905274</v>
      </c>
      <c r="N43" s="84">
        <v>0.26523297491039427</v>
      </c>
      <c r="O43" s="84">
        <v>0.18330773169482847</v>
      </c>
      <c r="P43" s="84">
        <v>5.3251408090117767E-2</v>
      </c>
      <c r="AG43" s="82"/>
    </row>
    <row r="44" spans="1:33" s="85" customFormat="1" x14ac:dyDescent="0.2">
      <c r="A44" s="81">
        <v>42654</v>
      </c>
      <c r="B44" s="82">
        <v>3.2987711213517663</v>
      </c>
      <c r="C44" s="82">
        <v>3.075100193073065</v>
      </c>
      <c r="D44" s="82">
        <v>0.22367092827870128</v>
      </c>
      <c r="E44" s="82">
        <v>3.2829717748795342</v>
      </c>
      <c r="F44" s="82">
        <v>3.2829356413675521</v>
      </c>
      <c r="G44" s="82">
        <v>0.58879601720182961</v>
      </c>
      <c r="H44" s="82">
        <v>2.0734016151993404</v>
      </c>
      <c r="I44" s="82">
        <v>0.53201740911419304</v>
      </c>
      <c r="J44" s="83">
        <v>375.25464669738722</v>
      </c>
      <c r="K44" s="84">
        <v>8.1925243215565796E-3</v>
      </c>
      <c r="L44" s="84">
        <v>0.17869943676395289</v>
      </c>
      <c r="M44" s="84">
        <v>0.31029185867895548</v>
      </c>
      <c r="N44" s="84">
        <v>0.26625704045058884</v>
      </c>
      <c r="O44" s="84">
        <v>0.18330773169482847</v>
      </c>
      <c r="P44" s="84">
        <v>5.3251408090117767E-2</v>
      </c>
      <c r="AG44" s="82"/>
    </row>
    <row r="45" spans="1:33" s="85" customFormat="1" x14ac:dyDescent="0.2">
      <c r="A45" s="86">
        <v>42655</v>
      </c>
      <c r="B45" s="82">
        <v>3.2970829068577276</v>
      </c>
      <c r="C45" s="82">
        <v>3.0751152752571098</v>
      </c>
      <c r="D45" s="82">
        <v>0.22196763160061783</v>
      </c>
      <c r="E45" s="82">
        <v>3.2826430564826126</v>
      </c>
      <c r="F45" s="82">
        <v>3.2826444439833025</v>
      </c>
      <c r="G45" s="82">
        <v>0.5884703739732835</v>
      </c>
      <c r="H45" s="82">
        <v>2.0861454733792044</v>
      </c>
      <c r="I45" s="82">
        <v>0.5320522006141335</v>
      </c>
      <c r="J45" s="83">
        <v>377.73916325486061</v>
      </c>
      <c r="K45" s="84">
        <v>8.1883316274309111E-3</v>
      </c>
      <c r="L45" s="84">
        <v>0.17963152507676561</v>
      </c>
      <c r="M45" s="84">
        <v>0.31013306038894572</v>
      </c>
      <c r="N45" s="84">
        <v>0.26663254861821906</v>
      </c>
      <c r="O45" s="84">
        <v>0.18270214943705221</v>
      </c>
      <c r="P45" s="84">
        <v>5.271238485158649E-2</v>
      </c>
      <c r="AG45" s="82"/>
    </row>
    <row r="46" spans="1:33" s="85" customFormat="1" x14ac:dyDescent="0.2">
      <c r="A46" s="86">
        <v>42656</v>
      </c>
      <c r="B46" s="82">
        <v>3.2980572597137012</v>
      </c>
      <c r="C46" s="82">
        <v>3.0751452628215152</v>
      </c>
      <c r="D46" s="82">
        <v>0.22291199689218599</v>
      </c>
      <c r="E46" s="82">
        <v>3.2822644982903015</v>
      </c>
      <c r="F46" s="82">
        <v>3.2822779876332491</v>
      </c>
      <c r="G46" s="82">
        <v>0.58904493450384843</v>
      </c>
      <c r="H46" s="82">
        <v>2.0791474292310026</v>
      </c>
      <c r="I46" s="82">
        <v>0.53191717791411908</v>
      </c>
      <c r="J46" s="83">
        <v>377.35497188139561</v>
      </c>
      <c r="K46" s="84">
        <v>8.1799591002044997E-3</v>
      </c>
      <c r="L46" s="84">
        <v>0.17944785276073619</v>
      </c>
      <c r="M46" s="84">
        <v>0.30981595092024539</v>
      </c>
      <c r="N46" s="84">
        <v>0.266359918200409</v>
      </c>
      <c r="O46" s="84">
        <v>0.18302658486707565</v>
      </c>
      <c r="P46" s="84">
        <v>5.3169734151329244E-2</v>
      </c>
      <c r="AG46" s="82"/>
    </row>
    <row r="47" spans="1:33" s="85" customFormat="1" x14ac:dyDescent="0.2">
      <c r="A47" s="86">
        <v>42657</v>
      </c>
      <c r="B47" s="82">
        <v>3.2991824220746038</v>
      </c>
      <c r="C47" s="82">
        <v>3.0754632362127503</v>
      </c>
      <c r="D47" s="82">
        <v>0.22371918586185346</v>
      </c>
      <c r="E47" s="82">
        <v>3.2819506689253459</v>
      </c>
      <c r="F47" s="82">
        <v>3.2820312468969366</v>
      </c>
      <c r="G47" s="82">
        <v>0.58911915848524488</v>
      </c>
      <c r="H47" s="82">
        <v>2.0605123583543543</v>
      </c>
      <c r="I47" s="82">
        <v>0.53194174757282409</v>
      </c>
      <c r="J47" s="83">
        <v>377.16265968319203</v>
      </c>
      <c r="K47" s="84">
        <v>8.1757792539601439E-3</v>
      </c>
      <c r="L47" s="84">
        <v>0.17884517118037813</v>
      </c>
      <c r="M47" s="84">
        <v>0.3096576392437404</v>
      </c>
      <c r="N47" s="84">
        <v>0.26673479816044965</v>
      </c>
      <c r="O47" s="84">
        <v>0.18293306080735819</v>
      </c>
      <c r="P47" s="84">
        <v>5.3653551354113441E-2</v>
      </c>
      <c r="AG47" s="82"/>
    </row>
    <row r="48" spans="1:33" s="85" customFormat="1" x14ac:dyDescent="0.2">
      <c r="A48" s="86">
        <v>42658</v>
      </c>
      <c r="B48" s="82">
        <v>3.2972420837589378</v>
      </c>
      <c r="C48" s="82">
        <v>3.075080189685266</v>
      </c>
      <c r="D48" s="82">
        <v>0.22216189407367182</v>
      </c>
      <c r="E48" s="82">
        <v>3.2815295688848583</v>
      </c>
      <c r="F48" s="82">
        <v>3.2815563875099474</v>
      </c>
      <c r="G48" s="82">
        <v>0.58892052948150286</v>
      </c>
      <c r="H48" s="82">
        <v>2.0941783202164803</v>
      </c>
      <c r="I48" s="82">
        <v>0.53200715015322664</v>
      </c>
      <c r="J48" s="83">
        <v>377.65287282942154</v>
      </c>
      <c r="K48" s="84">
        <v>8.171603677221655E-3</v>
      </c>
      <c r="L48" s="84">
        <v>0.18079673135852911</v>
      </c>
      <c r="M48" s="84">
        <v>0.30847803881511748</v>
      </c>
      <c r="N48" s="84">
        <v>0.26710929519918286</v>
      </c>
      <c r="O48" s="84">
        <v>0.18181818181818182</v>
      </c>
      <c r="P48" s="84">
        <v>5.3626149131767109E-2</v>
      </c>
      <c r="AG48" s="82"/>
    </row>
    <row r="49" spans="1:33" s="85" customFormat="1" x14ac:dyDescent="0.2">
      <c r="A49" s="86">
        <v>42659</v>
      </c>
      <c r="B49" s="82">
        <v>3.2984693877551021</v>
      </c>
      <c r="C49" s="82">
        <v>3.0753740745937206</v>
      </c>
      <c r="D49" s="82">
        <v>0.22309531316138154</v>
      </c>
      <c r="E49" s="82">
        <v>3.2809927303592441</v>
      </c>
      <c r="F49" s="82">
        <v>3.2811422521816525</v>
      </c>
      <c r="G49" s="82">
        <v>0.58938319073793488</v>
      </c>
      <c r="H49" s="82">
        <v>2.0879700869199289</v>
      </c>
      <c r="I49" s="82">
        <v>0.53201530612245829</v>
      </c>
      <c r="J49" s="83">
        <v>378.9557780612231</v>
      </c>
      <c r="K49" s="84">
        <v>8.1632653061224497E-3</v>
      </c>
      <c r="L49" s="84">
        <v>0.18010204081632653</v>
      </c>
      <c r="M49" s="84">
        <v>0.30816326530612242</v>
      </c>
      <c r="N49" s="84">
        <v>0.26785714285714285</v>
      </c>
      <c r="O49" s="84">
        <v>0.1816326530612245</v>
      </c>
      <c r="P49" s="84">
        <v>5.4081632653061228E-2</v>
      </c>
      <c r="AG49" s="82"/>
    </row>
    <row r="50" spans="1:33" s="85" customFormat="1" x14ac:dyDescent="0.2">
      <c r="A50" s="86">
        <v>42660</v>
      </c>
      <c r="B50" s="82">
        <v>3.2991845056065241</v>
      </c>
      <c r="C50" s="82">
        <v>3.075120286116872</v>
      </c>
      <c r="D50" s="82">
        <v>0.22406421948965205</v>
      </c>
      <c r="E50" s="82">
        <v>3.280482602118123</v>
      </c>
      <c r="F50" s="82">
        <v>3.2806866868673557</v>
      </c>
      <c r="G50" s="82">
        <v>0.58910186487238281</v>
      </c>
      <c r="H50" s="82">
        <v>2.0877768095685774</v>
      </c>
      <c r="I50" s="82">
        <v>0.53188073394496327</v>
      </c>
      <c r="J50" s="83">
        <v>378.57050203873951</v>
      </c>
      <c r="K50" s="84">
        <v>8.1549439347604492E-3</v>
      </c>
      <c r="L50" s="84">
        <v>0.17991845056065239</v>
      </c>
      <c r="M50" s="84">
        <v>0.30784913353720694</v>
      </c>
      <c r="N50" s="84">
        <v>0.26758409785932724</v>
      </c>
      <c r="O50" s="84">
        <v>0.18246687054026503</v>
      </c>
      <c r="P50" s="84">
        <v>5.4026503567787973E-2</v>
      </c>
      <c r="AG50" s="82"/>
    </row>
    <row r="51" spans="1:33" s="85" customFormat="1" x14ac:dyDescent="0.2">
      <c r="A51" s="81">
        <v>42661</v>
      </c>
      <c r="B51" s="82">
        <v>3.2981160896130346</v>
      </c>
      <c r="C51" s="82">
        <v>3.0758876758727216</v>
      </c>
      <c r="D51" s="82">
        <v>0.22222841374031299</v>
      </c>
      <c r="E51" s="82">
        <v>3.2801796622949078</v>
      </c>
      <c r="F51" s="82">
        <v>3.2804270386743628</v>
      </c>
      <c r="G51" s="82">
        <v>0.58927117796092532</v>
      </c>
      <c r="H51" s="82">
        <v>2.0266975059335013</v>
      </c>
      <c r="I51" s="82">
        <v>0.53197556008147873</v>
      </c>
      <c r="J51" s="83">
        <v>380.87491089613468</v>
      </c>
      <c r="K51" s="84">
        <v>8.1466395112016286E-3</v>
      </c>
      <c r="L51" s="84">
        <v>0.18279022403258655</v>
      </c>
      <c r="M51" s="84">
        <v>0.30346232179226068</v>
      </c>
      <c r="N51" s="84">
        <v>0.26985743380855398</v>
      </c>
      <c r="O51" s="84">
        <v>0.18177189409368635</v>
      </c>
      <c r="P51" s="84">
        <v>5.3971486761710798E-2</v>
      </c>
      <c r="AG51" s="82"/>
    </row>
    <row r="52" spans="1:33" s="85" customFormat="1" x14ac:dyDescent="0.2">
      <c r="A52" s="81">
        <v>42662</v>
      </c>
      <c r="B52" s="82">
        <v>3.2982188295165393</v>
      </c>
      <c r="C52" s="82">
        <v>3.0749618933518255</v>
      </c>
      <c r="D52" s="82">
        <v>0.22325693616471387</v>
      </c>
      <c r="E52" s="82">
        <v>3.2796092660402314</v>
      </c>
      <c r="F52" s="82">
        <v>3.2798681962312717</v>
      </c>
      <c r="G52" s="82">
        <v>0.58897621287089164</v>
      </c>
      <c r="H52" s="82">
        <v>2.0423027664830817</v>
      </c>
      <c r="I52" s="82">
        <v>0.53185750636133544</v>
      </c>
      <c r="J52" s="83">
        <v>380.68209923664108</v>
      </c>
      <c r="K52" s="84">
        <v>8.1424936386768447E-3</v>
      </c>
      <c r="L52" s="84">
        <v>0.1826972010178117</v>
      </c>
      <c r="M52" s="84">
        <v>0.30330788804071246</v>
      </c>
      <c r="N52" s="84">
        <v>0.27022900763358776</v>
      </c>
      <c r="O52" s="84">
        <v>0.18167938931297709</v>
      </c>
      <c r="P52" s="84">
        <v>5.39440203562341E-2</v>
      </c>
      <c r="AG52" s="82"/>
    </row>
    <row r="53" spans="1:33" s="85" customFormat="1" x14ac:dyDescent="0.2">
      <c r="A53" s="81">
        <v>42663</v>
      </c>
      <c r="B53" s="82">
        <v>3.3009141696292534</v>
      </c>
      <c r="C53" s="82">
        <v>3.076653814078008</v>
      </c>
      <c r="D53" s="82">
        <v>0.22426035555124546</v>
      </c>
      <c r="E53" s="82">
        <v>3.2794467534225999</v>
      </c>
      <c r="F53" s="82">
        <v>3.2797621974304665</v>
      </c>
      <c r="G53" s="82">
        <v>0.58894935629435263</v>
      </c>
      <c r="H53" s="82">
        <v>2.0236931704843228</v>
      </c>
      <c r="I53" s="82">
        <v>0.5317623158964061</v>
      </c>
      <c r="J53" s="83">
        <v>379.91077958354435</v>
      </c>
      <c r="K53" s="84">
        <v>8.1259522600304716E-3</v>
      </c>
      <c r="L53" s="84">
        <v>0.18181818181818182</v>
      </c>
      <c r="M53" s="84">
        <v>0.30218384966988321</v>
      </c>
      <c r="N53" s="84">
        <v>0.26968004062976131</v>
      </c>
      <c r="O53" s="84">
        <v>0.18435754189944134</v>
      </c>
      <c r="P53" s="84">
        <v>5.3834433722701878E-2</v>
      </c>
      <c r="AG53" s="82"/>
    </row>
    <row r="54" spans="1:33" s="85" customFormat="1" x14ac:dyDescent="0.2">
      <c r="A54" s="81">
        <v>42664</v>
      </c>
      <c r="B54" s="82">
        <v>3.2993404363267378</v>
      </c>
      <c r="C54" s="82">
        <v>3.0765086572716496</v>
      </c>
      <c r="D54" s="82">
        <v>0.22283177905508822</v>
      </c>
      <c r="E54" s="82">
        <v>3.2789735154992856</v>
      </c>
      <c r="F54" s="82">
        <v>3.279308216005878</v>
      </c>
      <c r="G54" s="82">
        <v>0.58859215076993798</v>
      </c>
      <c r="H54" s="82">
        <v>2.0430511576379131</v>
      </c>
      <c r="I54" s="82">
        <v>0.53178082191781417</v>
      </c>
      <c r="J54" s="83">
        <v>380.22340182648622</v>
      </c>
      <c r="K54" s="84">
        <v>8.1177067478437337E-3</v>
      </c>
      <c r="L54" s="84">
        <v>0.18315575849822424</v>
      </c>
      <c r="M54" s="84">
        <v>0.30035514967021815</v>
      </c>
      <c r="N54" s="84">
        <v>0.27245053272450531</v>
      </c>
      <c r="O54" s="84">
        <v>0.18214104515474377</v>
      </c>
      <c r="P54" s="84">
        <v>5.3779807204464736E-2</v>
      </c>
      <c r="AG54" s="82"/>
    </row>
    <row r="55" spans="1:33" s="85" customFormat="1" x14ac:dyDescent="0.2">
      <c r="A55" s="81">
        <v>42665</v>
      </c>
      <c r="B55" s="82">
        <v>3.2975164723770907</v>
      </c>
      <c r="C55" s="82">
        <v>3.0765124302015643</v>
      </c>
      <c r="D55" s="82">
        <v>0.22100404217552638</v>
      </c>
      <c r="E55" s="82">
        <v>3.2785216978367573</v>
      </c>
      <c r="F55" s="82">
        <v>3.2789395192462223</v>
      </c>
      <c r="G55" s="82">
        <v>0.58788765031296331</v>
      </c>
      <c r="H55" s="82">
        <v>2.0354326103783746</v>
      </c>
      <c r="I55" s="82">
        <v>0.53167257982767679</v>
      </c>
      <c r="J55" s="83">
        <v>380.53082868728234</v>
      </c>
      <c r="K55" s="84">
        <v>8.109477952356817E-3</v>
      </c>
      <c r="L55" s="84">
        <v>0.18601115053218448</v>
      </c>
      <c r="M55" s="84">
        <v>0.29700963000506841</v>
      </c>
      <c r="N55" s="84">
        <v>0.27420172326406489</v>
      </c>
      <c r="O55" s="84">
        <v>0.18094272681196147</v>
      </c>
      <c r="P55" s="84">
        <v>5.3725291434363914E-2</v>
      </c>
      <c r="AG55" s="82"/>
    </row>
    <row r="56" spans="1:33" s="85" customFormat="1" x14ac:dyDescent="0.2">
      <c r="A56" s="81">
        <v>42666</v>
      </c>
      <c r="B56" s="82">
        <v>3.2935663627152989</v>
      </c>
      <c r="C56" s="82">
        <v>3.0765338668133735</v>
      </c>
      <c r="D56" s="82">
        <v>0.21703249590192542</v>
      </c>
      <c r="E56" s="82">
        <v>3.2784391763607976</v>
      </c>
      <c r="F56" s="82">
        <v>3.2787388075403068</v>
      </c>
      <c r="G56" s="82">
        <v>0.58801624152485832</v>
      </c>
      <c r="H56" s="82">
        <v>2.0491437255049934</v>
      </c>
      <c r="I56" s="82">
        <v>0.53171225937184219</v>
      </c>
      <c r="J56" s="83">
        <v>381.71799645390274</v>
      </c>
      <c r="K56" s="84">
        <v>8.1053698074974676E-3</v>
      </c>
      <c r="L56" s="84">
        <v>0.19047619047619047</v>
      </c>
      <c r="M56" s="84">
        <v>0.29381965552178319</v>
      </c>
      <c r="N56" s="84">
        <v>0.27558257345491388</v>
      </c>
      <c r="O56" s="84">
        <v>0.17781155015197569</v>
      </c>
      <c r="P56" s="84">
        <v>5.4204660587639314E-2</v>
      </c>
      <c r="AG56" s="82"/>
    </row>
    <row r="57" spans="1:33" s="85" customFormat="1" x14ac:dyDescent="0.2">
      <c r="A57" s="81">
        <v>42667</v>
      </c>
      <c r="B57" s="82">
        <v>3.2940729483282674</v>
      </c>
      <c r="C57" s="82">
        <v>3.0759056710981145</v>
      </c>
      <c r="D57" s="82">
        <v>0.21816727723015283</v>
      </c>
      <c r="E57" s="82">
        <v>3.2778664417596151</v>
      </c>
      <c r="F57" s="82">
        <v>3.2782468613762892</v>
      </c>
      <c r="G57" s="82">
        <v>0.58775754917084955</v>
      </c>
      <c r="H57" s="82">
        <v>2.0458848141695691</v>
      </c>
      <c r="I57" s="82">
        <v>0.53181357649443584</v>
      </c>
      <c r="J57" s="83">
        <v>381.71799645390274</v>
      </c>
      <c r="K57" s="84">
        <v>8.1053698074974676E-3</v>
      </c>
      <c r="L57" s="84">
        <v>0.1899696048632219</v>
      </c>
      <c r="M57" s="84">
        <v>0.29381965552178319</v>
      </c>
      <c r="N57" s="84">
        <v>0.27608915906788245</v>
      </c>
      <c r="O57" s="84">
        <v>0.17781155015197569</v>
      </c>
      <c r="P57" s="84">
        <v>5.4204660587639314E-2</v>
      </c>
      <c r="AG57" s="82"/>
    </row>
    <row r="58" spans="1:33" s="85" customFormat="1" x14ac:dyDescent="0.2">
      <c r="A58" s="81">
        <v>42668</v>
      </c>
      <c r="B58" s="82">
        <v>3.2922570850202431</v>
      </c>
      <c r="C58" s="82">
        <v>3.0778746877628018</v>
      </c>
      <c r="D58" s="82">
        <v>0.21438239725744124</v>
      </c>
      <c r="E58" s="82">
        <v>3.2777229576996003</v>
      </c>
      <c r="F58" s="82">
        <v>3.2781632436419912</v>
      </c>
      <c r="G58" s="82">
        <v>0.58862014303000032</v>
      </c>
      <c r="H58" s="82">
        <v>2.0506822909384872</v>
      </c>
      <c r="I58" s="82">
        <v>0.5321305668016284</v>
      </c>
      <c r="J58" s="83">
        <v>385.02445597165934</v>
      </c>
      <c r="K58" s="84">
        <v>8.0971659919028341E-3</v>
      </c>
      <c r="L58" s="84">
        <v>0.19281376518218624</v>
      </c>
      <c r="M58" s="84">
        <v>0.28997975708502022</v>
      </c>
      <c r="N58" s="84">
        <v>0.27884615384615385</v>
      </c>
      <c r="O58" s="84">
        <v>0.17611336032388664</v>
      </c>
      <c r="P58" s="84">
        <v>5.41497975708502E-2</v>
      </c>
      <c r="AG58" s="82"/>
    </row>
    <row r="59" spans="1:33" s="85" customFormat="1" x14ac:dyDescent="0.2">
      <c r="A59" s="81">
        <v>42669</v>
      </c>
      <c r="B59" s="82">
        <v>3.2927631578947367</v>
      </c>
      <c r="C59" s="82">
        <v>3.0779348751175006</v>
      </c>
      <c r="D59" s="82">
        <v>0.21482828277723609</v>
      </c>
      <c r="E59" s="82">
        <v>3.2771575717827011</v>
      </c>
      <c r="F59" s="82">
        <v>3.2777931002768095</v>
      </c>
      <c r="G59" s="82">
        <v>0.58859776139970543</v>
      </c>
      <c r="H59" s="82">
        <v>1.8824865646778244</v>
      </c>
      <c r="I59" s="82">
        <v>0.53224190283401707</v>
      </c>
      <c r="J59" s="83">
        <v>385.02445597165934</v>
      </c>
      <c r="K59" s="84">
        <v>8.0971659919028341E-3</v>
      </c>
      <c r="L59" s="84">
        <v>0.19230769230769232</v>
      </c>
      <c r="M59" s="84">
        <v>0.29048582995951416</v>
      </c>
      <c r="N59" s="84">
        <v>0.27834008097165991</v>
      </c>
      <c r="O59" s="84">
        <v>0.17661943319838055</v>
      </c>
      <c r="P59" s="84">
        <v>5.41497975708502E-2</v>
      </c>
      <c r="AG59" s="82"/>
    </row>
    <row r="60" spans="1:33" s="85" customFormat="1" x14ac:dyDescent="0.2">
      <c r="A60" s="81">
        <v>42670</v>
      </c>
      <c r="B60" s="82">
        <v>3.2950404858299596</v>
      </c>
      <c r="C60" s="82">
        <v>3.079285520981466</v>
      </c>
      <c r="D60" s="82">
        <v>0.21575496484849355</v>
      </c>
      <c r="E60" s="82">
        <v>3.2765978378581542</v>
      </c>
      <c r="F60" s="82">
        <v>3.2776065735350248</v>
      </c>
      <c r="G60" s="82">
        <v>0.58814100890594678</v>
      </c>
      <c r="H60" s="82">
        <v>1.9228574191982204</v>
      </c>
      <c r="I60" s="82">
        <v>0.5324949392712639</v>
      </c>
      <c r="J60" s="83">
        <v>385.02445597165934</v>
      </c>
      <c r="K60" s="84">
        <v>7.5910931174089065E-3</v>
      </c>
      <c r="L60" s="84">
        <v>0.19230769230769232</v>
      </c>
      <c r="M60" s="84">
        <v>0.28896761133603238</v>
      </c>
      <c r="N60" s="84">
        <v>0.27884615384615385</v>
      </c>
      <c r="O60" s="84">
        <v>0.17813765182186234</v>
      </c>
      <c r="P60" s="84">
        <v>5.41497975708502E-2</v>
      </c>
      <c r="AG60" s="82"/>
    </row>
    <row r="61" spans="1:33" s="85" customFormat="1" x14ac:dyDescent="0.2">
      <c r="A61" s="86">
        <v>42671</v>
      </c>
      <c r="B61" s="82">
        <v>3.2953970662620131</v>
      </c>
      <c r="C61" s="82">
        <v>3.0789030305982026</v>
      </c>
      <c r="D61" s="82">
        <v>0.21649403566381054</v>
      </c>
      <c r="E61" s="82">
        <v>3.2760013893035467</v>
      </c>
      <c r="F61" s="82">
        <v>3.2771229167614053</v>
      </c>
      <c r="G61" s="82">
        <v>0.5879137683466803</v>
      </c>
      <c r="H61" s="82">
        <v>1.9421207182146845</v>
      </c>
      <c r="I61" s="82">
        <v>0.53247850278200182</v>
      </c>
      <c r="J61" s="83">
        <v>384.83020991401281</v>
      </c>
      <c r="K61" s="84">
        <v>7.5872534142640367E-3</v>
      </c>
      <c r="L61" s="84">
        <v>0.19221041982802226</v>
      </c>
      <c r="M61" s="84">
        <v>0.28882144663631765</v>
      </c>
      <c r="N61" s="84">
        <v>0.27870510875063226</v>
      </c>
      <c r="O61" s="84">
        <v>0.17855336368234698</v>
      </c>
      <c r="P61" s="84">
        <v>5.4122407688416793E-2</v>
      </c>
      <c r="AG61" s="82"/>
    </row>
    <row r="62" spans="1:33" s="85" customFormat="1" x14ac:dyDescent="0.2">
      <c r="A62" s="86">
        <v>42672</v>
      </c>
      <c r="B62" s="82">
        <v>3.2934782608695654</v>
      </c>
      <c r="C62" s="82">
        <v>3.0788956736282205</v>
      </c>
      <c r="D62" s="82">
        <v>0.21458258724134494</v>
      </c>
      <c r="E62" s="82">
        <v>3.2757605244889616</v>
      </c>
      <c r="F62" s="82">
        <v>3.2768624020403152</v>
      </c>
      <c r="G62" s="82">
        <v>0.58749089270487487</v>
      </c>
      <c r="H62" s="82">
        <v>1.9753419711814366</v>
      </c>
      <c r="I62" s="82">
        <v>0.5326238624873687</v>
      </c>
      <c r="J62" s="83">
        <v>388.32827350859588</v>
      </c>
      <c r="K62" s="84">
        <v>7.5834175935288167E-3</v>
      </c>
      <c r="L62" s="84">
        <v>0.19615773508594539</v>
      </c>
      <c r="M62" s="84">
        <v>0.28463094034378161</v>
      </c>
      <c r="N62" s="84">
        <v>0.27906976744186046</v>
      </c>
      <c r="O62" s="84">
        <v>0.17846309403437816</v>
      </c>
      <c r="P62" s="84">
        <v>5.4095045500505562E-2</v>
      </c>
      <c r="AG62" s="82"/>
    </row>
    <row r="63" spans="1:33" s="85" customFormat="1" x14ac:dyDescent="0.2">
      <c r="A63" s="86">
        <v>42673</v>
      </c>
      <c r="B63" s="82">
        <v>3.2958101968702675</v>
      </c>
      <c r="C63" s="82">
        <v>3.0799527577895889</v>
      </c>
      <c r="D63" s="82">
        <v>0.21585743908067867</v>
      </c>
      <c r="E63" s="82">
        <v>3.275902102062918</v>
      </c>
      <c r="F63" s="82">
        <v>3.2768619089883524</v>
      </c>
      <c r="G63" s="82">
        <v>0.58717985848031062</v>
      </c>
      <c r="H63" s="82">
        <v>1.986449757623012</v>
      </c>
      <c r="I63" s="82">
        <v>0.53257445734478304</v>
      </c>
      <c r="J63" s="83">
        <v>387.74473750631296</v>
      </c>
      <c r="K63" s="84">
        <v>7.0671378091872791E-3</v>
      </c>
      <c r="L63" s="84">
        <v>0.19586067642604746</v>
      </c>
      <c r="M63" s="84">
        <v>0.28369510348308935</v>
      </c>
      <c r="N63" s="84">
        <v>0.27915194346289751</v>
      </c>
      <c r="O63" s="84">
        <v>0.18021201413427562</v>
      </c>
      <c r="P63" s="84">
        <v>5.4013124684502777E-2</v>
      </c>
      <c r="AG63" s="82"/>
    </row>
    <row r="64" spans="1:33" s="85" customFormat="1" x14ac:dyDescent="0.2">
      <c r="A64" s="86">
        <v>42674</v>
      </c>
      <c r="B64" s="82">
        <v>3.2960625946491673</v>
      </c>
      <c r="C64" s="82">
        <v>3.0793137824970396</v>
      </c>
      <c r="D64" s="82">
        <v>0.21674881215212771</v>
      </c>
      <c r="E64" s="82">
        <v>3.2753504568605303</v>
      </c>
      <c r="F64" s="82">
        <v>3.2763775968207383</v>
      </c>
      <c r="G64" s="82">
        <v>0.58725554978694838</v>
      </c>
      <c r="H64" s="82">
        <v>1.9869716544278102</v>
      </c>
      <c r="I64" s="82">
        <v>0.53264008076729696</v>
      </c>
      <c r="J64" s="83">
        <v>387.74473750631296</v>
      </c>
      <c r="K64" s="84">
        <v>7.0671378091872791E-3</v>
      </c>
      <c r="L64" s="84">
        <v>0.19586067642604746</v>
      </c>
      <c r="M64" s="84">
        <v>0.28369510348308935</v>
      </c>
      <c r="N64" s="84">
        <v>0.27864714790509842</v>
      </c>
      <c r="O64" s="84">
        <v>0.18071680969207471</v>
      </c>
      <c r="P64" s="84">
        <v>5.4013124684502777E-2</v>
      </c>
      <c r="AG64" s="82"/>
    </row>
    <row r="65" spans="1:33" s="85" customFormat="1" x14ac:dyDescent="0.2">
      <c r="A65" s="86">
        <v>42675</v>
      </c>
      <c r="B65" s="82">
        <v>3.2983870967741935</v>
      </c>
      <c r="C65" s="82">
        <v>3.0810605867002758</v>
      </c>
      <c r="D65" s="82">
        <v>0.21732651007391768</v>
      </c>
      <c r="E65" s="82">
        <v>3.2758485401579174</v>
      </c>
      <c r="F65" s="82">
        <v>3.2767045525760388</v>
      </c>
      <c r="G65" s="82">
        <v>0.58840556578971925</v>
      </c>
      <c r="H65" s="82">
        <v>1.9947112071882049</v>
      </c>
      <c r="I65" s="82">
        <v>0.53257560483871857</v>
      </c>
      <c r="J65" s="83">
        <v>387.15994203629089</v>
      </c>
      <c r="K65" s="84">
        <v>7.0564516129032256E-3</v>
      </c>
      <c r="L65" s="84">
        <v>0.19506048387096775</v>
      </c>
      <c r="M65" s="84">
        <v>0.28276209677419356</v>
      </c>
      <c r="N65" s="84">
        <v>0.27872983870967744</v>
      </c>
      <c r="O65" s="84">
        <v>0.18195564516129031</v>
      </c>
      <c r="P65" s="84">
        <v>5.4435483870967742E-2</v>
      </c>
      <c r="AG65" s="82"/>
    </row>
    <row r="66" spans="1:33" s="85" customFormat="1" x14ac:dyDescent="0.2">
      <c r="A66" s="86">
        <v>42676</v>
      </c>
      <c r="B66" s="82">
        <v>3.3005533199195169</v>
      </c>
      <c r="C66" s="82">
        <v>3.0826373393692612</v>
      </c>
      <c r="D66" s="82">
        <v>0.21791598055025574</v>
      </c>
      <c r="E66" s="82">
        <v>3.2758820042495418</v>
      </c>
      <c r="F66" s="82">
        <v>3.276696946901005</v>
      </c>
      <c r="G66" s="82">
        <v>0.58819566396747391</v>
      </c>
      <c r="H66" s="82">
        <v>2.0086790942453918</v>
      </c>
      <c r="I66" s="82">
        <v>0.53242454728371102</v>
      </c>
      <c r="J66" s="83">
        <v>389.38094818913669</v>
      </c>
      <c r="K66" s="84">
        <v>7.0422535211267607E-3</v>
      </c>
      <c r="L66" s="84">
        <v>0.19366197183098591</v>
      </c>
      <c r="M66" s="84">
        <v>0.28219315895372232</v>
      </c>
      <c r="N66" s="84">
        <v>0.28018108651911466</v>
      </c>
      <c r="O66" s="84">
        <v>0.18209255533199195</v>
      </c>
      <c r="P66" s="84">
        <v>5.4828973843058348E-2</v>
      </c>
      <c r="AG66" s="82"/>
    </row>
    <row r="67" spans="1:33" s="85" customFormat="1" x14ac:dyDescent="0.2">
      <c r="A67" s="81">
        <v>42677</v>
      </c>
      <c r="B67" s="82">
        <v>3.3018108651911469</v>
      </c>
      <c r="C67" s="82">
        <v>3.0829219906550485</v>
      </c>
      <c r="D67" s="82">
        <v>0.2188888745360984</v>
      </c>
      <c r="E67" s="82">
        <v>3.2753399148717719</v>
      </c>
      <c r="F67" s="82">
        <v>3.2763304262933226</v>
      </c>
      <c r="G67" s="82">
        <v>0.58832562311912684</v>
      </c>
      <c r="H67" s="82">
        <v>2.0205837192656086</v>
      </c>
      <c r="I67" s="82">
        <v>0.53270120724346948</v>
      </c>
      <c r="J67" s="83">
        <v>389.38094818913669</v>
      </c>
      <c r="K67" s="84">
        <v>7.0422535211267607E-3</v>
      </c>
      <c r="L67" s="84">
        <v>0.19315895372233399</v>
      </c>
      <c r="M67" s="84">
        <v>0.28169014084507044</v>
      </c>
      <c r="N67" s="84">
        <v>0.28018108651911466</v>
      </c>
      <c r="O67" s="84">
        <v>0.18309859154929578</v>
      </c>
      <c r="P67" s="84">
        <v>5.4828973843058348E-2</v>
      </c>
      <c r="AG67" s="82"/>
    </row>
    <row r="68" spans="1:33" s="85" customFormat="1" x14ac:dyDescent="0.2">
      <c r="A68" s="81">
        <v>42678</v>
      </c>
      <c r="B68" s="82">
        <v>3.3024132730015081</v>
      </c>
      <c r="C68" s="82">
        <v>3.0827205658677204</v>
      </c>
      <c r="D68" s="82">
        <v>0.21969270713378775</v>
      </c>
      <c r="E68" s="82">
        <v>3.2749878935225314</v>
      </c>
      <c r="F68" s="82">
        <v>3.2759760121171464</v>
      </c>
      <c r="G68" s="82">
        <v>0.58812220011753014</v>
      </c>
      <c r="H68" s="82">
        <v>2.0465483623573721</v>
      </c>
      <c r="I68" s="82">
        <v>0.53270990447461897</v>
      </c>
      <c r="J68" s="83">
        <v>389.18568376068288</v>
      </c>
      <c r="K68" s="84">
        <v>7.0387129210658624E-3</v>
      </c>
      <c r="L68" s="84">
        <v>0.1925590749120161</v>
      </c>
      <c r="M68" s="84">
        <v>0.28154851684263449</v>
      </c>
      <c r="N68" s="84">
        <v>0.28104575163398693</v>
      </c>
      <c r="O68" s="84">
        <v>0.18300653594771241</v>
      </c>
      <c r="P68" s="84">
        <v>5.4801407742584213E-2</v>
      </c>
      <c r="AG68" s="82"/>
    </row>
    <row r="69" spans="1:33" s="85" customFormat="1" x14ac:dyDescent="0.2">
      <c r="A69" s="81">
        <v>42679</v>
      </c>
      <c r="B69" s="82">
        <v>3.3005025125628142</v>
      </c>
      <c r="C69" s="82">
        <v>3.0828975769918192</v>
      </c>
      <c r="D69" s="82">
        <v>0.21760493557099503</v>
      </c>
      <c r="E69" s="82">
        <v>3.2746917570016119</v>
      </c>
      <c r="F69" s="82">
        <v>3.2756790683584045</v>
      </c>
      <c r="G69" s="82">
        <v>0.58787558553846142</v>
      </c>
      <c r="H69" s="82">
        <v>2.0442179209921014</v>
      </c>
      <c r="I69" s="82">
        <v>0.53284422110553464</v>
      </c>
      <c r="J69" s="83">
        <v>389.52930904522509</v>
      </c>
      <c r="K69" s="84">
        <v>7.0351758793969852E-3</v>
      </c>
      <c r="L69" s="84">
        <v>0.19497487437185929</v>
      </c>
      <c r="M69" s="84">
        <v>0.28040201005025128</v>
      </c>
      <c r="N69" s="84">
        <v>0.27939698492462312</v>
      </c>
      <c r="O69" s="84">
        <v>0.18391959798994975</v>
      </c>
      <c r="P69" s="84">
        <v>5.4271356783919596E-2</v>
      </c>
      <c r="AG69" s="82"/>
    </row>
    <row r="70" spans="1:33" s="85" customFormat="1" x14ac:dyDescent="0.2">
      <c r="A70" s="81">
        <v>42680</v>
      </c>
      <c r="B70" s="82">
        <v>3.2987957852483691</v>
      </c>
      <c r="C70" s="82">
        <v>3.0843219895829419</v>
      </c>
      <c r="D70" s="82">
        <v>0.21447379566542724</v>
      </c>
      <c r="E70" s="82">
        <v>3.2747169527992499</v>
      </c>
      <c r="F70" s="82">
        <v>3.2760387505017574</v>
      </c>
      <c r="G70" s="82">
        <v>0.58748579519076705</v>
      </c>
      <c r="H70" s="82">
        <v>2.0430301589037283</v>
      </c>
      <c r="I70" s="82">
        <v>0.5327997992975505</v>
      </c>
      <c r="J70" s="83">
        <v>388.70713748118578</v>
      </c>
      <c r="K70" s="84">
        <v>7.0245860511791271E-3</v>
      </c>
      <c r="L70" s="84">
        <v>0.19819367787255393</v>
      </c>
      <c r="M70" s="84">
        <v>0.27696939287506273</v>
      </c>
      <c r="N70" s="84">
        <v>0.27947817360762667</v>
      </c>
      <c r="O70" s="84">
        <v>0.18464626191670849</v>
      </c>
      <c r="P70" s="84">
        <v>5.368790767686904E-2</v>
      </c>
      <c r="AG70" s="82"/>
    </row>
    <row r="71" spans="1:33" s="85" customFormat="1" x14ac:dyDescent="0.2">
      <c r="A71" s="81">
        <v>42681</v>
      </c>
      <c r="B71" s="82">
        <v>3.2959899749373434</v>
      </c>
      <c r="C71" s="82">
        <v>3.0850989207482669</v>
      </c>
      <c r="D71" s="82">
        <v>0.2108910541890765</v>
      </c>
      <c r="E71" s="82">
        <v>3.2742801137243021</v>
      </c>
      <c r="F71" s="82">
        <v>3.2756666891697455</v>
      </c>
      <c r="G71" s="82">
        <v>0.587534609991193</v>
      </c>
      <c r="H71" s="82">
        <v>2.0535531668557545</v>
      </c>
      <c r="I71" s="82">
        <v>0.53319298245614855</v>
      </c>
      <c r="J71" s="83">
        <v>390.2878822055136</v>
      </c>
      <c r="K71" s="84">
        <v>6.5162907268170424E-3</v>
      </c>
      <c r="L71" s="84">
        <v>0.20250626566416041</v>
      </c>
      <c r="M71" s="84">
        <v>0.27468671679197992</v>
      </c>
      <c r="N71" s="84">
        <v>0.2781954887218045</v>
      </c>
      <c r="O71" s="84">
        <v>0.18496240601503761</v>
      </c>
      <c r="P71" s="84">
        <v>5.3132832080200504E-2</v>
      </c>
      <c r="AG71" s="82"/>
    </row>
    <row r="72" spans="1:33" s="85" customFormat="1" x14ac:dyDescent="0.2">
      <c r="A72" s="81">
        <v>42682</v>
      </c>
      <c r="B72" s="82">
        <v>3.2964446670005008</v>
      </c>
      <c r="C72" s="82">
        <v>3.0848312497284116</v>
      </c>
      <c r="D72" s="82">
        <v>0.21161341727208915</v>
      </c>
      <c r="E72" s="82">
        <v>3.2737093146269225</v>
      </c>
      <c r="F72" s="82">
        <v>3.2751734940841755</v>
      </c>
      <c r="G72" s="82">
        <v>0.58732370443711723</v>
      </c>
      <c r="H72" s="82">
        <v>2.0268475000909225</v>
      </c>
      <c r="I72" s="82">
        <v>0.53302453680521589</v>
      </c>
      <c r="J72" s="83">
        <v>389.89901101652504</v>
      </c>
      <c r="K72" s="84">
        <v>6.5097646469704559E-3</v>
      </c>
      <c r="L72" s="84">
        <v>0.20230345518277415</v>
      </c>
      <c r="M72" s="84">
        <v>0.27441161742613923</v>
      </c>
      <c r="N72" s="84">
        <v>0.2784176264396595</v>
      </c>
      <c r="O72" s="84">
        <v>0.18527791687531298</v>
      </c>
      <c r="P72" s="84">
        <v>5.3079619429143715E-2</v>
      </c>
      <c r="AG72" s="82"/>
    </row>
    <row r="73" spans="1:33" s="85" customFormat="1" x14ac:dyDescent="0.2">
      <c r="A73" s="86">
        <v>42683</v>
      </c>
      <c r="B73" s="82">
        <v>3.2987500000000001</v>
      </c>
      <c r="C73" s="82">
        <v>3.0859865084710285</v>
      </c>
      <c r="D73" s="82">
        <v>0.21276349152897156</v>
      </c>
      <c r="E73" s="82">
        <v>3.2737055393613312</v>
      </c>
      <c r="F73" s="82">
        <v>3.2750931724535217</v>
      </c>
      <c r="G73" s="82">
        <v>0.58680522507779453</v>
      </c>
      <c r="H73" s="82">
        <v>2.0429840220194708</v>
      </c>
      <c r="I73" s="82">
        <v>0.53296000000000798</v>
      </c>
      <c r="J73" s="83">
        <v>389.31566250000469</v>
      </c>
      <c r="K73" s="84">
        <v>6.4999999999999997E-3</v>
      </c>
      <c r="L73" s="84">
        <v>0.20100000000000001</v>
      </c>
      <c r="M73" s="84">
        <v>0.27350000000000002</v>
      </c>
      <c r="N73" s="84">
        <v>0.27950000000000003</v>
      </c>
      <c r="O73" s="84">
        <v>0.1865</v>
      </c>
      <c r="P73" s="84">
        <v>5.2999999999999999E-2</v>
      </c>
      <c r="AG73" s="82"/>
    </row>
    <row r="74" spans="1:33" s="85" customFormat="1" x14ac:dyDescent="0.2">
      <c r="A74" s="86">
        <v>42684</v>
      </c>
      <c r="B74" s="82">
        <v>3.2966566866267466</v>
      </c>
      <c r="C74" s="82">
        <v>3.0867596547119036</v>
      </c>
      <c r="D74" s="82">
        <v>0.20989703191484299</v>
      </c>
      <c r="E74" s="82">
        <v>3.2733846255681072</v>
      </c>
      <c r="F74" s="82">
        <v>3.274754958635627</v>
      </c>
      <c r="G74" s="82">
        <v>0.58657194101643051</v>
      </c>
      <c r="H74" s="82">
        <v>2.0755394557270117</v>
      </c>
      <c r="I74" s="82">
        <v>0.53275948103793003</v>
      </c>
      <c r="J74" s="83">
        <v>388.72720808383019</v>
      </c>
      <c r="K74" s="84">
        <v>6.4870259481037921E-3</v>
      </c>
      <c r="L74" s="84">
        <v>0.20558882235528941</v>
      </c>
      <c r="M74" s="84">
        <v>0.2684630738522954</v>
      </c>
      <c r="N74" s="84">
        <v>0.27994011976047906</v>
      </c>
      <c r="O74" s="84">
        <v>0.18662674650698602</v>
      </c>
      <c r="P74" s="84">
        <v>5.289421157684631E-2</v>
      </c>
      <c r="AG74" s="82"/>
    </row>
    <row r="75" spans="1:33" s="85" customFormat="1" x14ac:dyDescent="0.2">
      <c r="A75" s="86">
        <v>42685</v>
      </c>
      <c r="B75" s="82">
        <v>3.2968594217347955</v>
      </c>
      <c r="C75" s="82">
        <v>3.0863558457022418</v>
      </c>
      <c r="D75" s="82">
        <v>0.21050357603255376</v>
      </c>
      <c r="E75" s="82">
        <v>3.2728472246542815</v>
      </c>
      <c r="F75" s="82">
        <v>3.2742523640644579</v>
      </c>
      <c r="G75" s="82">
        <v>0.58573309930903283</v>
      </c>
      <c r="H75" s="82">
        <v>2.1023210760413527</v>
      </c>
      <c r="I75" s="82">
        <v>0.53262213359920807</v>
      </c>
      <c r="J75" s="83">
        <v>389.33964356929209</v>
      </c>
      <c r="K75" s="84">
        <v>6.4805583250249254E-3</v>
      </c>
      <c r="L75" s="84">
        <v>0.20488534396809571</v>
      </c>
      <c r="M75" s="84">
        <v>0.2691924227318046</v>
      </c>
      <c r="N75" s="84">
        <v>0.28015952143569295</v>
      </c>
      <c r="O75" s="84">
        <v>0.1864406779661017</v>
      </c>
      <c r="P75" s="84">
        <v>5.2841475573280158E-2</v>
      </c>
      <c r="Q75" s="87">
        <v>0.16243148978574987</v>
      </c>
      <c r="R75" s="87"/>
      <c r="AG75" s="82"/>
    </row>
    <row r="76" spans="1:33" s="85" customFormat="1" x14ac:dyDescent="0.2">
      <c r="A76" s="86">
        <v>42686</v>
      </c>
      <c r="B76" s="82">
        <v>3.2882030861124938</v>
      </c>
      <c r="C76" s="82">
        <v>3.0890569138072053</v>
      </c>
      <c r="D76" s="82">
        <v>0.19914617230528853</v>
      </c>
      <c r="E76" s="82">
        <v>3.2731413616228764</v>
      </c>
      <c r="F76" s="82">
        <v>3.2746244738081698</v>
      </c>
      <c r="G76" s="82">
        <v>0.58608435415880089</v>
      </c>
      <c r="H76" s="82">
        <v>2.1076508913842891</v>
      </c>
      <c r="I76" s="82">
        <v>0.53267794922847977</v>
      </c>
      <c r="J76" s="83">
        <v>387.81399950224295</v>
      </c>
      <c r="K76" s="84">
        <v>8.4619213539074162E-3</v>
      </c>
      <c r="L76" s="84">
        <v>0.20905923344947736</v>
      </c>
      <c r="M76" s="84">
        <v>0.26978596316575409</v>
      </c>
      <c r="N76" s="84">
        <v>0.27526132404181186</v>
      </c>
      <c r="O76" s="84">
        <v>0.18516674962667995</v>
      </c>
      <c r="P76" s="84">
        <v>5.2264808362369339E-2</v>
      </c>
      <c r="Q76" s="88">
        <v>0.16226978596316574</v>
      </c>
      <c r="R76" s="88"/>
      <c r="S76" s="89">
        <v>2.3112046232045902</v>
      </c>
      <c r="T76" s="89">
        <v>2.623179581776629</v>
      </c>
      <c r="U76" s="89">
        <v>3.1030568150990416</v>
      </c>
      <c r="V76" s="89">
        <v>3.5111586060652464</v>
      </c>
      <c r="W76" s="89">
        <v>3.8275824307035693</v>
      </c>
      <c r="X76" s="89">
        <v>4.0977704092278744</v>
      </c>
      <c r="Y76" s="89"/>
      <c r="Z76" s="85">
        <v>2009</v>
      </c>
      <c r="AG76" s="82"/>
    </row>
    <row r="77" spans="1:33" s="85" customFormat="1" x14ac:dyDescent="0.2">
      <c r="A77" s="81">
        <v>42687</v>
      </c>
      <c r="B77" s="82">
        <v>3.2866732968672303</v>
      </c>
      <c r="C77" s="82">
        <v>3.0894066092334134</v>
      </c>
      <c r="D77" s="82">
        <v>0.19726668763381694</v>
      </c>
      <c r="E77" s="82">
        <v>3.2729045609012712</v>
      </c>
      <c r="F77" s="82">
        <v>3.2743531622679667</v>
      </c>
      <c r="G77" s="82">
        <v>0.58668718834584632</v>
      </c>
      <c r="H77" s="82">
        <v>1.9969093827749267</v>
      </c>
      <c r="I77" s="82">
        <v>0.5327001491795208</v>
      </c>
      <c r="J77" s="83">
        <v>388.21796369965159</v>
      </c>
      <c r="K77" s="84">
        <v>8.4535057185479868E-3</v>
      </c>
      <c r="L77" s="84">
        <v>0.2103431128791646</v>
      </c>
      <c r="M77" s="84">
        <v>0.27001491795126803</v>
      </c>
      <c r="N77" s="84">
        <v>0.27399303828940824</v>
      </c>
      <c r="O77" s="84">
        <v>0.18498259572352063</v>
      </c>
      <c r="P77" s="84">
        <v>5.2212829438090504E-2</v>
      </c>
      <c r="Q77" s="88">
        <v>0.16409746394828442</v>
      </c>
      <c r="R77" s="88"/>
      <c r="S77" s="89">
        <v>2.3112046232045902</v>
      </c>
      <c r="T77" s="89">
        <v>2.623179581776629</v>
      </c>
      <c r="U77" s="89">
        <v>3.1030568150990416</v>
      </c>
      <c r="V77" s="89">
        <v>3.5111586060652464</v>
      </c>
      <c r="W77" s="89">
        <v>3.8275824307035693</v>
      </c>
      <c r="X77" s="89">
        <v>4.0977704092278744</v>
      </c>
      <c r="Y77" s="89"/>
      <c r="Z77" s="90">
        <v>2011</v>
      </c>
      <c r="AG77" s="82"/>
    </row>
    <row r="78" spans="1:33" s="85" customFormat="1" x14ac:dyDescent="0.2">
      <c r="A78" s="81">
        <v>42688</v>
      </c>
      <c r="B78" s="82">
        <v>3.2880218687872764</v>
      </c>
      <c r="C78" s="82">
        <v>3.0897492590444156</v>
      </c>
      <c r="D78" s="82">
        <v>0.19827260974286087</v>
      </c>
      <c r="E78" s="82">
        <v>3.2725190674793758</v>
      </c>
      <c r="F78" s="82">
        <v>3.2740372231640538</v>
      </c>
      <c r="G78" s="82">
        <v>0.58626326098941506</v>
      </c>
      <c r="H78" s="82">
        <v>1.998033271516551</v>
      </c>
      <c r="I78" s="82">
        <v>0.53280318091452106</v>
      </c>
      <c r="J78" s="83">
        <v>388.02600646123756</v>
      </c>
      <c r="K78" s="84">
        <v>8.4493041749502985E-3</v>
      </c>
      <c r="L78" s="84">
        <v>0.20974155069582506</v>
      </c>
      <c r="M78" s="84">
        <v>0.26938369781312127</v>
      </c>
      <c r="N78" s="84">
        <v>0.27435387673956263</v>
      </c>
      <c r="O78" s="84">
        <v>0.18588469184890655</v>
      </c>
      <c r="P78" s="84">
        <v>5.2186878727634195E-2</v>
      </c>
      <c r="Q78" s="88">
        <v>0.16302186878727634</v>
      </c>
      <c r="R78" s="88"/>
      <c r="S78" s="89">
        <v>2.3130142157514442</v>
      </c>
      <c r="T78" s="89">
        <v>2.6233604716100682</v>
      </c>
      <c r="U78" s="89">
        <v>3.102919647798319</v>
      </c>
      <c r="V78" s="89">
        <v>3.5164003423544008</v>
      </c>
      <c r="W78" s="89">
        <v>3.825768962193135</v>
      </c>
      <c r="X78" s="89">
        <v>4.0959813123315589</v>
      </c>
      <c r="Y78" s="89"/>
      <c r="Z78" s="90">
        <v>2012</v>
      </c>
      <c r="AG78" s="82"/>
    </row>
    <row r="79" spans="1:33" s="85" customFormat="1" x14ac:dyDescent="0.2">
      <c r="A79" s="81">
        <v>42689</v>
      </c>
      <c r="B79" s="82">
        <v>3.2906746031746033</v>
      </c>
      <c r="C79" s="82">
        <v>3.0918966067041733</v>
      </c>
      <c r="D79" s="82">
        <v>0.19877799647042993</v>
      </c>
      <c r="E79" s="82">
        <v>3.2723424598018207</v>
      </c>
      <c r="F79" s="82">
        <v>3.2739944874411449</v>
      </c>
      <c r="G79" s="82">
        <v>0.58495679086298413</v>
      </c>
      <c r="H79" s="82">
        <v>2.0048304465396503</v>
      </c>
      <c r="I79" s="82">
        <v>0.53281250000000813</v>
      </c>
      <c r="J79" s="83">
        <v>387.2580977182588</v>
      </c>
      <c r="K79" s="84">
        <v>7.9365079365079361E-3</v>
      </c>
      <c r="L79" s="84">
        <v>0.20882936507936509</v>
      </c>
      <c r="M79" s="84">
        <v>0.26884920634920634</v>
      </c>
      <c r="N79" s="84">
        <v>0.27480158730158732</v>
      </c>
      <c r="O79" s="84">
        <v>0.1875</v>
      </c>
      <c r="P79" s="84">
        <v>5.2083333333333336E-2</v>
      </c>
      <c r="Q79" s="88">
        <v>0.16071428571428573</v>
      </c>
      <c r="R79" s="88"/>
      <c r="S79" s="89">
        <v>2.320855062865514</v>
      </c>
      <c r="T79" s="89">
        <v>2.6276412964141351</v>
      </c>
      <c r="U79" s="89">
        <v>3.1045070635294882</v>
      </c>
      <c r="V79" s="89">
        <v>3.5228559595175568</v>
      </c>
      <c r="W79" s="89">
        <v>3.8235997392220336</v>
      </c>
      <c r="X79" s="89">
        <v>4.0938623467190327</v>
      </c>
      <c r="Y79" s="89"/>
      <c r="Z79" s="90">
        <v>2016</v>
      </c>
      <c r="AG79" s="82"/>
    </row>
    <row r="80" spans="1:33" s="85" customFormat="1" x14ac:dyDescent="0.2">
      <c r="A80" s="81">
        <v>42690</v>
      </c>
      <c r="B80" s="82">
        <v>3.2892910262766484</v>
      </c>
      <c r="C80" s="82">
        <v>3.0922023072734803</v>
      </c>
      <c r="D80" s="82">
        <v>0.19708871900316804</v>
      </c>
      <c r="E80" s="82">
        <v>3.2718030004190632</v>
      </c>
      <c r="F80" s="82">
        <v>3.2736588230584558</v>
      </c>
      <c r="G80" s="82">
        <v>0.58436183308613532</v>
      </c>
      <c r="H80" s="82">
        <v>2.0060077656471416</v>
      </c>
      <c r="I80" s="82">
        <v>0.53295488349033937</v>
      </c>
      <c r="J80" s="83">
        <v>387.97289291026391</v>
      </c>
      <c r="K80" s="84">
        <v>7.4367873078829945E-3</v>
      </c>
      <c r="L80" s="84">
        <v>0.20971740208230044</v>
      </c>
      <c r="M80" s="84">
        <v>0.27020327218641549</v>
      </c>
      <c r="N80" s="84">
        <v>0.27367377293009421</v>
      </c>
      <c r="O80" s="84">
        <v>0.18740704015865145</v>
      </c>
      <c r="P80" s="84">
        <v>5.1561725334655431E-2</v>
      </c>
      <c r="Q80" s="88">
        <v>0.16162617749132374</v>
      </c>
      <c r="R80" s="88"/>
      <c r="S80" s="89">
        <v>2.3217101001237337</v>
      </c>
      <c r="T80" s="89">
        <v>2.6289819459834955</v>
      </c>
      <c r="U80" s="89">
        <v>3.1043571454394376</v>
      </c>
      <c r="V80" s="89">
        <v>3.5224074202683546</v>
      </c>
      <c r="W80" s="89">
        <v>3.8221395389491533</v>
      </c>
      <c r="X80" s="89">
        <v>4.0922959382140114</v>
      </c>
      <c r="Y80" s="89"/>
      <c r="Z80" s="90">
        <v>2017</v>
      </c>
      <c r="AG80" s="82"/>
    </row>
    <row r="81" spans="1:33" s="85" customFormat="1" x14ac:dyDescent="0.2">
      <c r="A81" s="81">
        <v>42691</v>
      </c>
      <c r="B81" s="82">
        <v>3.2922848664688429</v>
      </c>
      <c r="C81" s="82">
        <v>3.0945350273471135</v>
      </c>
      <c r="D81" s="82">
        <v>0.19774983912172939</v>
      </c>
      <c r="E81" s="82">
        <v>3.2713384937101444</v>
      </c>
      <c r="F81" s="82">
        <v>3.2734910529869929</v>
      </c>
      <c r="G81" s="82">
        <v>0.58376527180123683</v>
      </c>
      <c r="H81" s="82">
        <v>2.0138866249105574</v>
      </c>
      <c r="I81" s="82">
        <v>0.53306627101880055</v>
      </c>
      <c r="J81" s="83">
        <v>387.01598664688936</v>
      </c>
      <c r="K81" s="84">
        <v>7.4183976261127599E-3</v>
      </c>
      <c r="L81" s="84">
        <v>0.20820969337289813</v>
      </c>
      <c r="M81" s="84">
        <v>0.2685459940652819</v>
      </c>
      <c r="N81" s="84">
        <v>0.27596439169139464</v>
      </c>
      <c r="O81" s="84">
        <v>0.18793273986152326</v>
      </c>
      <c r="P81" s="84">
        <v>5.192878338278932E-2</v>
      </c>
      <c r="Q81" s="88">
        <v>0.15875370919881307</v>
      </c>
      <c r="R81" s="88"/>
      <c r="S81" s="89">
        <v>2.3239183974078066</v>
      </c>
      <c r="T81" s="89">
        <v>2.6301589410746189</v>
      </c>
      <c r="U81" s="89">
        <v>3.1056380392193255</v>
      </c>
      <c r="V81" s="89">
        <v>3.5223357906536972</v>
      </c>
      <c r="W81" s="89">
        <v>3.8222977116610224</v>
      </c>
      <c r="X81" s="89">
        <v>4.0918880203859969</v>
      </c>
      <c r="Y81" s="89"/>
      <c r="Z81" s="90">
        <v>2022</v>
      </c>
      <c r="AG81" s="82"/>
    </row>
    <row r="82" spans="1:33" s="85" customFormat="1" x14ac:dyDescent="0.2">
      <c r="A82" s="81">
        <v>42692</v>
      </c>
      <c r="B82" s="82">
        <v>3.2880434782608696</v>
      </c>
      <c r="C82" s="82">
        <v>3.0966671864003281</v>
      </c>
      <c r="D82" s="82">
        <v>0.1913762918605415</v>
      </c>
      <c r="E82" s="82">
        <v>3.2706007552698289</v>
      </c>
      <c r="F82" s="82">
        <v>3.2731869745253941</v>
      </c>
      <c r="G82" s="82">
        <v>0.58259886713366138</v>
      </c>
      <c r="H82" s="82">
        <v>2.0176145243888239</v>
      </c>
      <c r="I82" s="82">
        <v>0.53357707509882057</v>
      </c>
      <c r="J82" s="83">
        <v>388.55352025691536</v>
      </c>
      <c r="K82" s="84">
        <v>7.411067193675889E-3</v>
      </c>
      <c r="L82" s="84">
        <v>0.20948616600790515</v>
      </c>
      <c r="M82" s="84">
        <v>0.27124505928853754</v>
      </c>
      <c r="N82" s="84">
        <v>0.27420948616600793</v>
      </c>
      <c r="O82" s="84">
        <v>0.18675889328063242</v>
      </c>
      <c r="P82" s="84">
        <v>5.0889328063241104E-2</v>
      </c>
      <c r="Q82" s="88">
        <v>0.15612648221343872</v>
      </c>
      <c r="R82" s="88"/>
      <c r="S82" s="89">
        <v>2.325334176009342</v>
      </c>
      <c r="T82" s="89">
        <v>2.6310944102973455</v>
      </c>
      <c r="U82" s="89">
        <v>3.1084487537931569</v>
      </c>
      <c r="V82" s="89">
        <v>3.5234898078985752</v>
      </c>
      <c r="W82" s="89">
        <v>3.8251661462183035</v>
      </c>
      <c r="X82" s="89">
        <v>4.0899096335483396</v>
      </c>
      <c r="Y82" s="89"/>
      <c r="Z82" s="90">
        <v>2024</v>
      </c>
      <c r="AG82" s="82"/>
    </row>
    <row r="83" spans="1:33" s="85" customFormat="1" x14ac:dyDescent="0.2">
      <c r="A83" s="81">
        <v>42693</v>
      </c>
      <c r="B83" s="82">
        <v>3.2900838677849036</v>
      </c>
      <c r="C83" s="82">
        <v>3.0988693802252558</v>
      </c>
      <c r="D83" s="82">
        <v>0.19121448755964776</v>
      </c>
      <c r="E83" s="82">
        <v>3.2699295071288335</v>
      </c>
      <c r="F83" s="82">
        <v>3.2730402289209404</v>
      </c>
      <c r="G83" s="82">
        <v>0.58271819052628182</v>
      </c>
      <c r="H83" s="82">
        <v>2.0226283953550284</v>
      </c>
      <c r="I83" s="82">
        <v>0.5338233843117971</v>
      </c>
      <c r="J83" s="83">
        <v>387.98141341884912</v>
      </c>
      <c r="K83" s="84">
        <v>7.4000986679822398E-3</v>
      </c>
      <c r="L83" s="84">
        <v>0.20818944252590035</v>
      </c>
      <c r="M83" s="84">
        <v>0.2713369511593488</v>
      </c>
      <c r="N83" s="84">
        <v>0.27429699062654167</v>
      </c>
      <c r="O83" s="84">
        <v>0.18746916625555007</v>
      </c>
      <c r="P83" s="84">
        <v>5.1307350764676865E-2</v>
      </c>
      <c r="Q83" s="88">
        <v>0.15342871238283176</v>
      </c>
      <c r="R83" s="88"/>
      <c r="S83" s="89">
        <v>2.3276518892398621</v>
      </c>
      <c r="T83" s="89">
        <v>2.6318402426219039</v>
      </c>
      <c r="U83" s="89">
        <v>3.1090784287624684</v>
      </c>
      <c r="V83" s="89">
        <v>3.527331661650615</v>
      </c>
      <c r="W83" s="89">
        <v>3.8260046167930994</v>
      </c>
      <c r="X83" s="89">
        <v>4.0908983205760165</v>
      </c>
      <c r="Y83" s="89"/>
      <c r="Z83" s="90">
        <v>2027</v>
      </c>
      <c r="AG83" s="82"/>
    </row>
    <row r="84" spans="1:33" s="85" customFormat="1" x14ac:dyDescent="0.2">
      <c r="A84" s="81">
        <v>42694</v>
      </c>
      <c r="B84" s="82">
        <v>3.2910300640709709</v>
      </c>
      <c r="C84" s="82">
        <v>3.0998138005859959</v>
      </c>
      <c r="D84" s="82">
        <v>0.191216263484975</v>
      </c>
      <c r="E84" s="82">
        <v>3.2694102164861945</v>
      </c>
      <c r="F84" s="82">
        <v>3.2727191484637217</v>
      </c>
      <c r="G84" s="82">
        <v>0.58283807278880029</v>
      </c>
      <c r="H84" s="82">
        <v>2.0254398972637073</v>
      </c>
      <c r="I84" s="82">
        <v>0.53407097092164235</v>
      </c>
      <c r="J84" s="83">
        <v>387.59996303598018</v>
      </c>
      <c r="K84" s="84">
        <v>7.3928043371118777E-3</v>
      </c>
      <c r="L84" s="84">
        <v>0.20699852143913258</v>
      </c>
      <c r="M84" s="84">
        <v>0.27205519960571711</v>
      </c>
      <c r="N84" s="84">
        <v>0.27451946771808772</v>
      </c>
      <c r="O84" s="84">
        <v>0.1877772301626417</v>
      </c>
      <c r="P84" s="84">
        <v>5.1256776737309016E-2</v>
      </c>
      <c r="Q84" s="88">
        <v>0.15130606209955644</v>
      </c>
      <c r="R84" s="88"/>
      <c r="S84" s="89">
        <v>2.3303989024606717</v>
      </c>
      <c r="T84" s="89">
        <v>2.6320057363675575</v>
      </c>
      <c r="U84" s="89">
        <v>3.108600001814203</v>
      </c>
      <c r="V84" s="89">
        <v>3.52733064148791</v>
      </c>
      <c r="W84" s="89">
        <v>3.8303214616461125</v>
      </c>
      <c r="X84" s="89">
        <v>4.0972864176973021</v>
      </c>
      <c r="Y84" s="89"/>
      <c r="Z84" s="90">
        <v>2029</v>
      </c>
      <c r="AG84" s="82"/>
    </row>
    <row r="85" spans="1:33" s="85" customFormat="1" x14ac:dyDescent="0.2">
      <c r="A85" s="81">
        <v>42695</v>
      </c>
      <c r="B85" s="82">
        <v>3.2864532019704433</v>
      </c>
      <c r="C85" s="82">
        <v>3.1007731776083212</v>
      </c>
      <c r="D85" s="82">
        <v>0.18568002436212216</v>
      </c>
      <c r="E85" s="82">
        <v>3.2689072432332673</v>
      </c>
      <c r="F85" s="82">
        <v>3.2723162059673196</v>
      </c>
      <c r="G85" s="82">
        <v>0.58286211020503265</v>
      </c>
      <c r="H85" s="82">
        <v>2.0267762725684721</v>
      </c>
      <c r="I85" s="82">
        <v>0.53437438423646055</v>
      </c>
      <c r="J85" s="83">
        <v>387.3666625615806</v>
      </c>
      <c r="K85" s="84">
        <v>1.0344827586206896E-2</v>
      </c>
      <c r="L85" s="84">
        <v>0.20689655172413793</v>
      </c>
      <c r="M85" s="84">
        <v>0.27044334975369461</v>
      </c>
      <c r="N85" s="84">
        <v>0.27536945812807884</v>
      </c>
      <c r="O85" s="84">
        <v>0.18571428571428572</v>
      </c>
      <c r="P85" s="84">
        <v>5.123152709359606E-2</v>
      </c>
      <c r="Q85" s="88">
        <v>0.15467980295566502</v>
      </c>
      <c r="R85" s="88"/>
      <c r="S85" s="89">
        <v>2.33543038064902</v>
      </c>
      <c r="T85" s="89">
        <v>2.6324546196635135</v>
      </c>
      <c r="U85" s="89">
        <v>3.1098178587332268</v>
      </c>
      <c r="V85" s="89">
        <v>3.5276595340678201</v>
      </c>
      <c r="W85" s="89">
        <v>3.8301112764290615</v>
      </c>
      <c r="X85" s="89">
        <v>4.0993423358002046</v>
      </c>
      <c r="Y85" s="89"/>
      <c r="Z85" s="90">
        <v>2030</v>
      </c>
      <c r="AG85" s="82"/>
    </row>
    <row r="86" spans="1:33" s="85" customFormat="1" x14ac:dyDescent="0.2">
      <c r="A86" s="81">
        <v>42696</v>
      </c>
      <c r="B86" s="82">
        <v>3.2860659773510585</v>
      </c>
      <c r="C86" s="82">
        <v>3.10285138555989</v>
      </c>
      <c r="D86" s="82">
        <v>0.1832145917911685</v>
      </c>
      <c r="E86" s="82">
        <v>3.2684817917488838</v>
      </c>
      <c r="F86" s="82">
        <v>3.27231052518724</v>
      </c>
      <c r="G86" s="82">
        <v>0.58178147310271133</v>
      </c>
      <c r="H86" s="82">
        <v>2.029234680031081</v>
      </c>
      <c r="I86" s="82">
        <v>0.5348252092565331</v>
      </c>
      <c r="J86" s="83">
        <v>387.12226735598233</v>
      </c>
      <c r="K86" s="84">
        <v>1.0832102412604629E-2</v>
      </c>
      <c r="L86" s="84">
        <v>0.20531757754800592</v>
      </c>
      <c r="M86" s="84">
        <v>0.27178729689807979</v>
      </c>
      <c r="N86" s="84">
        <v>0.27621861152141802</v>
      </c>
      <c r="O86" s="84">
        <v>0.18463810930576072</v>
      </c>
      <c r="P86" s="84">
        <v>5.1206302314130973E-2</v>
      </c>
      <c r="Q86" s="88">
        <v>0.15460364352535697</v>
      </c>
      <c r="R86" s="88"/>
      <c r="S86" s="89">
        <v>2.3393993548158138</v>
      </c>
      <c r="T86" s="89">
        <v>2.6330112563544175</v>
      </c>
      <c r="U86" s="89">
        <v>3.1135735537787577</v>
      </c>
      <c r="V86" s="89">
        <v>3.5284282283625314</v>
      </c>
      <c r="W86" s="89">
        <v>3.8294502921932274</v>
      </c>
      <c r="X86" s="89">
        <v>4.0976476492042675</v>
      </c>
      <c r="Y86" s="89"/>
      <c r="Z86" s="90">
        <v>2031</v>
      </c>
      <c r="AG86" s="82"/>
    </row>
    <row r="87" spans="1:33" s="85" customFormat="1" x14ac:dyDescent="0.2">
      <c r="A87" s="81">
        <v>42697</v>
      </c>
      <c r="B87" s="82">
        <v>3.2848007870142646</v>
      </c>
      <c r="C87" s="82">
        <v>3.1038581306730038</v>
      </c>
      <c r="D87" s="82">
        <v>0.18094265634126083</v>
      </c>
      <c r="E87" s="82">
        <v>3.2685069422235378</v>
      </c>
      <c r="F87" s="82">
        <v>3.2722351870988562</v>
      </c>
      <c r="G87" s="82">
        <v>0.581890041526541</v>
      </c>
      <c r="H87" s="82">
        <v>2.0318351435105004</v>
      </c>
      <c r="I87" s="82">
        <v>0.53497294638465598</v>
      </c>
      <c r="J87" s="83">
        <v>386.70552139695064</v>
      </c>
      <c r="K87" s="84">
        <v>1.2297097884899164E-2</v>
      </c>
      <c r="L87" s="84">
        <v>0.20560747663551401</v>
      </c>
      <c r="M87" s="84">
        <v>0.26955238563698969</v>
      </c>
      <c r="N87" s="84">
        <v>0.27643876045253318</v>
      </c>
      <c r="O87" s="84">
        <v>0.18494835218888342</v>
      </c>
      <c r="P87" s="84">
        <v>5.1155927201180521E-2</v>
      </c>
      <c r="Q87" s="88">
        <v>0.1529758976881456</v>
      </c>
      <c r="R87" s="88"/>
      <c r="S87" s="89">
        <v>2.3390572458619392</v>
      </c>
      <c r="T87" s="89">
        <v>2.6322551328243078</v>
      </c>
      <c r="U87" s="89">
        <v>3.1154194526151846</v>
      </c>
      <c r="V87" s="89">
        <v>3.5307612248206519</v>
      </c>
      <c r="W87" s="89">
        <v>3.8282334851460442</v>
      </c>
      <c r="X87" s="89">
        <v>4.0959004832622474</v>
      </c>
      <c r="Y87" s="89"/>
      <c r="Z87" s="90">
        <v>2033</v>
      </c>
      <c r="AG87" s="82"/>
    </row>
    <row r="88" spans="1:33" s="85" customFormat="1" x14ac:dyDescent="0.2">
      <c r="A88" s="81">
        <v>42698</v>
      </c>
      <c r="B88" s="82">
        <v>3.2772593320235757</v>
      </c>
      <c r="C88" s="82">
        <v>3.1055977686453646</v>
      </c>
      <c r="D88" s="82">
        <v>0.17166156337821104</v>
      </c>
      <c r="E88" s="82">
        <v>3.2686735381843781</v>
      </c>
      <c r="F88" s="82">
        <v>3.2726788151076276</v>
      </c>
      <c r="G88" s="82">
        <v>0.58088176234621269</v>
      </c>
      <c r="H88" s="82">
        <v>2.0371369071573904</v>
      </c>
      <c r="I88" s="82">
        <v>0.53508840864440754</v>
      </c>
      <c r="J88" s="83">
        <v>385.10870579567563</v>
      </c>
      <c r="K88" s="84">
        <v>1.5225933202357564E-2</v>
      </c>
      <c r="L88" s="84">
        <v>0.206286836935167</v>
      </c>
      <c r="M88" s="84">
        <v>0.27161100196463656</v>
      </c>
      <c r="N88" s="84">
        <v>0.27259332023575639</v>
      </c>
      <c r="O88" s="84">
        <v>0.18418467583497053</v>
      </c>
      <c r="P88" s="84">
        <v>5.0098231827111983E-2</v>
      </c>
      <c r="Q88" s="88">
        <v>0.15324165029469547</v>
      </c>
      <c r="R88" s="88"/>
      <c r="S88" s="89">
        <v>2.3395391908775109</v>
      </c>
      <c r="T88" s="89">
        <v>2.6333321925149358</v>
      </c>
      <c r="U88" s="89">
        <v>3.121257617985715</v>
      </c>
      <c r="V88" s="89">
        <v>3.5313587010340681</v>
      </c>
      <c r="W88" s="89">
        <v>3.827524865906073</v>
      </c>
      <c r="X88" s="89">
        <v>4.0941321479270734</v>
      </c>
      <c r="Y88" s="89"/>
      <c r="Z88" s="90">
        <v>2036</v>
      </c>
      <c r="AG88" s="82"/>
    </row>
    <row r="89" spans="1:33" s="85" customFormat="1" x14ac:dyDescent="0.2">
      <c r="A89" s="81">
        <v>42699</v>
      </c>
      <c r="B89" s="82">
        <v>3.2772593320235757</v>
      </c>
      <c r="C89" s="82">
        <v>3.1045972102430253</v>
      </c>
      <c r="D89" s="82">
        <v>0.1726621217805504</v>
      </c>
      <c r="E89" s="82">
        <v>3.2682239116144771</v>
      </c>
      <c r="F89" s="82">
        <v>3.2721937674125603</v>
      </c>
      <c r="G89" s="82">
        <v>0.58059257674691511</v>
      </c>
      <c r="H89" s="82">
        <v>2.0358440853983248</v>
      </c>
      <c r="I89" s="82">
        <v>0.53508840864440343</v>
      </c>
      <c r="J89" s="83">
        <v>386.10870579567563</v>
      </c>
      <c r="K89" s="84">
        <v>1.5225933202357564E-2</v>
      </c>
      <c r="L89" s="84">
        <v>0.206286836935167</v>
      </c>
      <c r="M89" s="84">
        <v>0.27161100196463656</v>
      </c>
      <c r="N89" s="84">
        <v>0.27259332023575639</v>
      </c>
      <c r="O89" s="84">
        <v>0.18418467583497053</v>
      </c>
      <c r="P89" s="84">
        <v>5.0098231827111983E-2</v>
      </c>
      <c r="Q89" s="88">
        <v>0.15373280943025541</v>
      </c>
      <c r="R89" s="88"/>
      <c r="S89" s="89">
        <v>2.338940649712614</v>
      </c>
      <c r="T89" s="89">
        <v>2.6326157712871634</v>
      </c>
      <c r="U89" s="89">
        <v>3.1203461506513959</v>
      </c>
      <c r="V89" s="89">
        <v>3.5301561213062014</v>
      </c>
      <c r="W89" s="89">
        <v>3.8262721118931577</v>
      </c>
      <c r="X89" s="89">
        <v>4.0925882017493764</v>
      </c>
      <c r="Y89" s="89"/>
      <c r="Z89" s="90">
        <v>2036</v>
      </c>
      <c r="AG89" s="82"/>
    </row>
    <row r="90" spans="1:33" s="85" customFormat="1" x14ac:dyDescent="0.2">
      <c r="A90" s="81">
        <v>42700</v>
      </c>
      <c r="B90" s="82">
        <v>3.2763868433971526</v>
      </c>
      <c r="C90" s="82">
        <v>3.1052090389746025</v>
      </c>
      <c r="D90" s="82">
        <v>0.17117780442255004</v>
      </c>
      <c r="E90" s="82">
        <v>3.267886868970443</v>
      </c>
      <c r="F90" s="82">
        <v>3.2719594957720202</v>
      </c>
      <c r="G90" s="82">
        <v>0.58033633252234174</v>
      </c>
      <c r="H90" s="82">
        <v>2.0368375733380404</v>
      </c>
      <c r="I90" s="82">
        <v>0.53531173294060674</v>
      </c>
      <c r="J90" s="83">
        <v>384.91095974470954</v>
      </c>
      <c r="K90" s="84">
        <v>1.5218458517427589E-2</v>
      </c>
      <c r="L90" s="84">
        <v>0.20618556701030927</v>
      </c>
      <c r="M90" s="84">
        <v>0.27245949926362295</v>
      </c>
      <c r="N90" s="84">
        <v>0.27295041728031416</v>
      </c>
      <c r="O90" s="84">
        <v>0.18311242022582228</v>
      </c>
      <c r="P90" s="84">
        <v>5.0073637702503684E-2</v>
      </c>
      <c r="Q90" s="88">
        <v>0.15267550319096712</v>
      </c>
      <c r="R90" s="88"/>
      <c r="S90" s="89">
        <v>2.3416857452096149</v>
      </c>
      <c r="T90" s="89">
        <v>2.6326103226276016</v>
      </c>
      <c r="U90" s="89">
        <v>3.1199042925548399</v>
      </c>
      <c r="V90" s="89">
        <v>3.5299076628513752</v>
      </c>
      <c r="W90" s="89">
        <v>3.8249164690743571</v>
      </c>
      <c r="X90" s="89">
        <v>4.092149627578384</v>
      </c>
      <c r="Y90" s="89"/>
      <c r="Z90" s="90">
        <v>2037</v>
      </c>
      <c r="AG90" s="82"/>
    </row>
    <row r="91" spans="1:33" s="85" customFormat="1" x14ac:dyDescent="0.2">
      <c r="A91" s="81">
        <v>42701</v>
      </c>
      <c r="B91" s="82">
        <v>3.280407062285434</v>
      </c>
      <c r="C91" s="82">
        <v>3.1079620336241112</v>
      </c>
      <c r="D91" s="82">
        <v>0.17244502866132283</v>
      </c>
      <c r="E91" s="82">
        <v>3.2679858976266494</v>
      </c>
      <c r="F91" s="82">
        <v>3.2724242575995142</v>
      </c>
      <c r="G91" s="82">
        <v>0.58126624322609777</v>
      </c>
      <c r="H91" s="82">
        <v>2.0413405411269245</v>
      </c>
      <c r="I91" s="82">
        <v>0.5355762628739632</v>
      </c>
      <c r="J91" s="83">
        <v>385.50202305053244</v>
      </c>
      <c r="K91" s="84">
        <v>1.5203531142717018E-2</v>
      </c>
      <c r="L91" s="84">
        <v>0.20451201569396762</v>
      </c>
      <c r="M91" s="84">
        <v>0.27121137812653262</v>
      </c>
      <c r="N91" s="84">
        <v>0.27268268759195685</v>
      </c>
      <c r="O91" s="84">
        <v>0.18538499264345268</v>
      </c>
      <c r="P91" s="84">
        <v>5.0514958312898477E-2</v>
      </c>
      <c r="Q91" s="88">
        <v>0.15056400196174596</v>
      </c>
      <c r="R91" s="88"/>
      <c r="S91" s="89">
        <v>2.3419726608785933</v>
      </c>
      <c r="T91" s="89">
        <v>2.6349917686739905</v>
      </c>
      <c r="U91" s="89">
        <v>3.1206299613350006</v>
      </c>
      <c r="V91" s="89">
        <v>3.5321683602021468</v>
      </c>
      <c r="W91" s="89">
        <v>3.8273008795981385</v>
      </c>
      <c r="X91" s="89">
        <v>4.0942261098040991</v>
      </c>
      <c r="Y91" s="89"/>
      <c r="Z91" s="90">
        <v>2039</v>
      </c>
      <c r="AG91" s="82"/>
    </row>
    <row r="92" spans="1:33" s="85" customFormat="1" x14ac:dyDescent="0.2">
      <c r="A92" s="81">
        <v>42702</v>
      </c>
      <c r="B92" s="82">
        <v>3.2767156862745099</v>
      </c>
      <c r="C92" s="82">
        <v>3.110175332303148</v>
      </c>
      <c r="D92" s="82">
        <v>0.16654035397136191</v>
      </c>
      <c r="E92" s="82">
        <v>3.2676091948668176</v>
      </c>
      <c r="F92" s="82">
        <v>3.2725312756174918</v>
      </c>
      <c r="G92" s="82">
        <v>0.58018922260836658</v>
      </c>
      <c r="H92" s="82">
        <v>2.0438183928895581</v>
      </c>
      <c r="I92" s="82">
        <v>0.53591666666667026</v>
      </c>
      <c r="J92" s="83">
        <v>385.30903186273645</v>
      </c>
      <c r="K92" s="84">
        <v>1.7647058823529412E-2</v>
      </c>
      <c r="L92" s="84">
        <v>0.20637254901960783</v>
      </c>
      <c r="M92" s="84">
        <v>0.26715686274509803</v>
      </c>
      <c r="N92" s="84">
        <v>0.27205882352941174</v>
      </c>
      <c r="O92" s="84">
        <v>0.18725490196078431</v>
      </c>
      <c r="P92" s="84">
        <v>4.9509803921568625E-2</v>
      </c>
      <c r="Q92" s="88">
        <v>0.15147058823529411</v>
      </c>
      <c r="R92" s="88"/>
      <c r="S92" s="89">
        <v>2.3458483825389744</v>
      </c>
      <c r="T92" s="89">
        <v>2.6347255870499011</v>
      </c>
      <c r="U92" s="89">
        <v>3.123708486310147</v>
      </c>
      <c r="V92" s="89">
        <v>3.5318773320565739</v>
      </c>
      <c r="W92" s="89">
        <v>3.826775873748792</v>
      </c>
      <c r="X92" s="89">
        <v>4.0927358696705101</v>
      </c>
      <c r="Y92" s="89"/>
      <c r="Z92" s="90">
        <v>2040</v>
      </c>
      <c r="AG92" s="82"/>
    </row>
    <row r="93" spans="1:33" s="85" customFormat="1" x14ac:dyDescent="0.2">
      <c r="A93" s="81">
        <v>42703</v>
      </c>
      <c r="B93" s="82">
        <v>3.2751102400783929</v>
      </c>
      <c r="C93" s="82">
        <v>3.111426066090567</v>
      </c>
      <c r="D93" s="82">
        <v>0.16368417398782587</v>
      </c>
      <c r="E93" s="82">
        <v>3.2678750437943052</v>
      </c>
      <c r="F93" s="82">
        <v>3.272679234100063</v>
      </c>
      <c r="G93" s="82">
        <v>0.58003608877575086</v>
      </c>
      <c r="H93" s="82">
        <v>2.0458205488654486</v>
      </c>
      <c r="I93" s="82">
        <v>0.53622243998040842</v>
      </c>
      <c r="J93" s="83">
        <v>385.1192185203181</v>
      </c>
      <c r="K93" s="84">
        <v>1.8618324350808426E-2</v>
      </c>
      <c r="L93" s="84">
        <v>0.20578147966683</v>
      </c>
      <c r="M93" s="84">
        <v>0.26702596766291031</v>
      </c>
      <c r="N93" s="84">
        <v>0.27339539441450267</v>
      </c>
      <c r="O93" s="84">
        <v>0.18569328760411563</v>
      </c>
      <c r="P93" s="84">
        <v>4.9485546300832926E-2</v>
      </c>
      <c r="Q93" s="88">
        <v>0.15090641842234198</v>
      </c>
      <c r="R93" s="88"/>
      <c r="S93" s="89">
        <v>2.3565637032484377</v>
      </c>
      <c r="T93" s="89">
        <v>2.6373549353307633</v>
      </c>
      <c r="U93" s="89">
        <v>3.1266144034084187</v>
      </c>
      <c r="V93" s="89">
        <v>3.5320879720284628</v>
      </c>
      <c r="W93" s="89">
        <v>3.8261958051609675</v>
      </c>
      <c r="X93" s="89">
        <v>4.0924040217814941</v>
      </c>
      <c r="Y93" s="89"/>
      <c r="Z93" s="90">
        <v>2041</v>
      </c>
      <c r="AG93" s="82"/>
    </row>
    <row r="94" spans="1:33" s="85" customFormat="1" x14ac:dyDescent="0.2">
      <c r="A94" s="81">
        <v>42704</v>
      </c>
      <c r="B94" s="82">
        <v>3.2739960822722822</v>
      </c>
      <c r="C94" s="82">
        <v>3.1118477519527032</v>
      </c>
      <c r="D94" s="82">
        <v>0.16214833031957898</v>
      </c>
      <c r="E94" s="82">
        <v>3.2677528302009415</v>
      </c>
      <c r="F94" s="82">
        <v>3.2725266429684883</v>
      </c>
      <c r="G94" s="82">
        <v>0.58030327455419917</v>
      </c>
      <c r="H94" s="82">
        <v>2.0469336948604666</v>
      </c>
      <c r="I94" s="82">
        <v>0.53632713026444934</v>
      </c>
      <c r="J94" s="83">
        <v>384.93909157687449</v>
      </c>
      <c r="K94" s="84">
        <v>1.9588638589618023E-2</v>
      </c>
      <c r="L94" s="84">
        <v>0.20666013712047013</v>
      </c>
      <c r="M94" s="84">
        <v>0.26542605288932419</v>
      </c>
      <c r="N94" s="84">
        <v>0.27228207639569052</v>
      </c>
      <c r="O94" s="84">
        <v>0.18658178256611166</v>
      </c>
      <c r="P94" s="84">
        <v>4.9461312438785501E-2</v>
      </c>
      <c r="Q94" s="88">
        <v>0.14985308521057786</v>
      </c>
      <c r="R94" s="88"/>
      <c r="S94" s="89">
        <v>2.3562362282057179</v>
      </c>
      <c r="T94" s="89">
        <v>2.6372327401406519</v>
      </c>
      <c r="U94" s="89">
        <v>3.1263592026733145</v>
      </c>
      <c r="V94" s="89">
        <v>3.5325503061233676</v>
      </c>
      <c r="W94" s="89">
        <v>3.8276542482475486</v>
      </c>
      <c r="X94" s="89">
        <v>4.0983915386526055</v>
      </c>
      <c r="Y94" s="89"/>
      <c r="Z94" s="90">
        <v>2042</v>
      </c>
      <c r="AG94" s="82"/>
    </row>
    <row r="95" spans="1:33" s="85" customFormat="1" x14ac:dyDescent="0.2">
      <c r="A95" s="81">
        <v>42705</v>
      </c>
      <c r="B95" s="82">
        <v>3.2725269343780607</v>
      </c>
      <c r="C95" s="82">
        <v>3.1116096240449025</v>
      </c>
      <c r="D95" s="82">
        <v>0.16091731033315826</v>
      </c>
      <c r="E95" s="82">
        <v>3.267321556594176</v>
      </c>
      <c r="F95" s="82">
        <v>3.2721357499962425</v>
      </c>
      <c r="G95" s="82">
        <v>0.57966392010795043</v>
      </c>
      <c r="H95" s="82">
        <v>1.9639724700570007</v>
      </c>
      <c r="I95" s="82">
        <v>0.53647894221352233</v>
      </c>
      <c r="J95" s="83">
        <v>384.91372428990871</v>
      </c>
      <c r="K95" s="84">
        <v>1.9588638589618023E-2</v>
      </c>
      <c r="L95" s="84">
        <v>0.20763956904995104</v>
      </c>
      <c r="M95" s="84">
        <v>0.26493633692458374</v>
      </c>
      <c r="N95" s="84">
        <v>0.27277179236043098</v>
      </c>
      <c r="O95" s="84">
        <v>0.1860920666013712</v>
      </c>
      <c r="P95" s="84">
        <v>4.8971596474045052E-2</v>
      </c>
      <c r="Q95" s="88">
        <v>0.15426052889324193</v>
      </c>
      <c r="R95" s="88"/>
      <c r="S95" s="89">
        <v>2.358080233083681</v>
      </c>
      <c r="T95" s="89">
        <v>2.6380279246278833</v>
      </c>
      <c r="U95" s="89">
        <v>3.127088035149856</v>
      </c>
      <c r="V95" s="89">
        <v>3.5313024503163519</v>
      </c>
      <c r="W95" s="89">
        <v>3.826465955721305</v>
      </c>
      <c r="X95" s="89">
        <v>4.0972188402451701</v>
      </c>
      <c r="Y95" s="89"/>
      <c r="Z95" s="90">
        <v>2042</v>
      </c>
      <c r="AG95" s="82"/>
    </row>
    <row r="96" spans="1:33" s="85" customFormat="1" x14ac:dyDescent="0.2">
      <c r="A96" s="81">
        <v>42706</v>
      </c>
      <c r="B96" s="82">
        <v>3.2711698482623595</v>
      </c>
      <c r="C96" s="82">
        <v>3.1121208466009556</v>
      </c>
      <c r="D96" s="82">
        <v>0.1590490016614039</v>
      </c>
      <c r="E96" s="82">
        <v>3.2670353296586905</v>
      </c>
      <c r="F96" s="82">
        <v>3.2719453493999442</v>
      </c>
      <c r="G96" s="82">
        <v>0.57922985714717179</v>
      </c>
      <c r="H96" s="82">
        <v>1.9649562767475852</v>
      </c>
      <c r="I96" s="82">
        <v>0.53660303475281423</v>
      </c>
      <c r="J96" s="83">
        <v>384.74494615761796</v>
      </c>
      <c r="K96" s="84">
        <v>2.0558002936857563E-2</v>
      </c>
      <c r="L96" s="84">
        <v>0.20753793441018112</v>
      </c>
      <c r="M96" s="84">
        <v>0.26382770435633873</v>
      </c>
      <c r="N96" s="84">
        <v>0.27410670582476748</v>
      </c>
      <c r="O96" s="84">
        <v>0.18502202643171806</v>
      </c>
      <c r="P96" s="84">
        <v>4.8947626040137054E-2</v>
      </c>
      <c r="Q96" s="88">
        <v>0.15516397454723446</v>
      </c>
      <c r="R96" s="88"/>
      <c r="S96" s="89">
        <v>2.3585061796334443</v>
      </c>
      <c r="T96" s="89">
        <v>2.6378674523864132</v>
      </c>
      <c r="U96" s="89">
        <v>3.1278462694279749</v>
      </c>
      <c r="V96" s="89">
        <v>3.5322352898540368</v>
      </c>
      <c r="W96" s="89">
        <v>3.8256210321115414</v>
      </c>
      <c r="X96" s="89">
        <v>4.0958772108123327</v>
      </c>
      <c r="Y96" s="89"/>
      <c r="Z96" s="90">
        <v>2043</v>
      </c>
      <c r="AG96" s="82"/>
    </row>
    <row r="97" spans="1:33" s="85" customFormat="1" x14ac:dyDescent="0.2">
      <c r="A97" s="81">
        <v>42707</v>
      </c>
      <c r="B97" s="82">
        <v>3.2661290322580645</v>
      </c>
      <c r="C97" s="82">
        <v>3.1134896038983926</v>
      </c>
      <c r="D97" s="82">
        <v>0.15263942835967192</v>
      </c>
      <c r="E97" s="82">
        <v>3.2673216965803626</v>
      </c>
      <c r="F97" s="82">
        <v>3.2723194325004639</v>
      </c>
      <c r="G97" s="82">
        <v>0.57902201528019748</v>
      </c>
      <c r="H97" s="82">
        <v>1.9688134199064071</v>
      </c>
      <c r="I97" s="82">
        <v>0.53671554252199616</v>
      </c>
      <c r="J97" s="83">
        <v>383.20177174977289</v>
      </c>
      <c r="K97" s="84">
        <v>2.2971652003910069E-2</v>
      </c>
      <c r="L97" s="84">
        <v>0.20674486803519063</v>
      </c>
      <c r="M97" s="84">
        <v>0.26686217008797652</v>
      </c>
      <c r="N97" s="84">
        <v>0.26979472140762462</v>
      </c>
      <c r="O97" s="84">
        <v>0.18572825024437928</v>
      </c>
      <c r="P97" s="84">
        <v>4.7898338220918865E-2</v>
      </c>
      <c r="Q97" s="88">
        <v>0.16226783968719452</v>
      </c>
      <c r="R97" s="88"/>
      <c r="S97" s="89">
        <v>2.358478888640422</v>
      </c>
      <c r="T97" s="89">
        <v>2.6401432027200635</v>
      </c>
      <c r="U97" s="89">
        <v>3.1294566055423747</v>
      </c>
      <c r="V97" s="89">
        <v>3.5344167568041946</v>
      </c>
      <c r="W97" s="89">
        <v>3.8269005861139775</v>
      </c>
      <c r="X97" s="89">
        <v>4.0936699517316306</v>
      </c>
      <c r="Y97" s="89"/>
      <c r="Z97" s="90">
        <v>2046</v>
      </c>
      <c r="AG97" s="82"/>
    </row>
    <row r="98" spans="1:33" s="85" customFormat="1" x14ac:dyDescent="0.2">
      <c r="A98" s="81">
        <v>42708</v>
      </c>
      <c r="B98" s="82">
        <v>3.2661290322580645</v>
      </c>
      <c r="C98" s="82">
        <v>3.1125273294996108</v>
      </c>
      <c r="D98" s="82">
        <v>0.15360170275845375</v>
      </c>
      <c r="E98" s="82">
        <v>3.2668979840437435</v>
      </c>
      <c r="F98" s="82">
        <v>3.2718846344776251</v>
      </c>
      <c r="G98" s="82">
        <v>0.57886240013663282</v>
      </c>
      <c r="H98" s="82">
        <v>1.9678107521241344</v>
      </c>
      <c r="I98" s="82">
        <v>0.53671554252199738</v>
      </c>
      <c r="J98" s="83">
        <v>384.20177174975834</v>
      </c>
      <c r="K98" s="84">
        <v>2.2971652003910069E-2</v>
      </c>
      <c r="L98" s="84">
        <v>0.20674486803519063</v>
      </c>
      <c r="M98" s="84">
        <v>0.26686217008797652</v>
      </c>
      <c r="N98" s="84">
        <v>0.26979472140762462</v>
      </c>
      <c r="O98" s="84">
        <v>0.18572825024437928</v>
      </c>
      <c r="P98" s="84">
        <v>4.7898338220918865E-2</v>
      </c>
      <c r="Q98" s="88">
        <v>0.16226783968719452</v>
      </c>
      <c r="R98" s="88"/>
      <c r="S98" s="89">
        <v>2.3576310006802825</v>
      </c>
      <c r="T98" s="89">
        <v>2.6395531695600196</v>
      </c>
      <c r="U98" s="89">
        <v>3.1287538902370762</v>
      </c>
      <c r="V98" s="89">
        <v>3.5335736839961926</v>
      </c>
      <c r="W98" s="89">
        <v>3.8259880518186842</v>
      </c>
      <c r="X98" s="89">
        <v>4.0927454775843337</v>
      </c>
      <c r="Y98" s="89"/>
      <c r="Z98" s="90">
        <v>2046</v>
      </c>
      <c r="AG98" s="82"/>
    </row>
    <row r="99" spans="1:33" s="85" customFormat="1" x14ac:dyDescent="0.2">
      <c r="A99" s="81">
        <v>42709</v>
      </c>
      <c r="B99" s="82">
        <v>3.2636852394916911</v>
      </c>
      <c r="C99" s="82">
        <v>3.1126434158158527</v>
      </c>
      <c r="D99" s="82">
        <v>0.1510418236758384</v>
      </c>
      <c r="E99" s="82">
        <v>3.266473011915056</v>
      </c>
      <c r="F99" s="82">
        <v>3.2717986951256299</v>
      </c>
      <c r="G99" s="82">
        <v>0.57818339527104001</v>
      </c>
      <c r="H99" s="82">
        <v>1.9671883664727958</v>
      </c>
      <c r="I99" s="82">
        <v>0.5369110459433073</v>
      </c>
      <c r="J99" s="83">
        <v>384.22894672532129</v>
      </c>
      <c r="K99" s="84">
        <v>2.3460410557184751E-2</v>
      </c>
      <c r="L99" s="84">
        <v>0.20772238514173999</v>
      </c>
      <c r="M99" s="84">
        <v>0.26637341153470184</v>
      </c>
      <c r="N99" s="84">
        <v>0.27077223851417398</v>
      </c>
      <c r="O99" s="84">
        <v>0.18377321603128055</v>
      </c>
      <c r="P99" s="84">
        <v>4.7898338220918865E-2</v>
      </c>
      <c r="Q99" s="88">
        <v>0.16129032258064516</v>
      </c>
      <c r="R99" s="88"/>
      <c r="S99" s="89">
        <v>2.3571798769880421</v>
      </c>
      <c r="T99" s="89">
        <v>2.6392498490723311</v>
      </c>
      <c r="U99" s="89">
        <v>3.1284644789649838</v>
      </c>
      <c r="V99" s="89">
        <v>3.5336907374372304</v>
      </c>
      <c r="W99" s="89">
        <v>3.8250758830312743</v>
      </c>
      <c r="X99" s="89">
        <v>4.09182137403063</v>
      </c>
      <c r="Y99" s="89"/>
      <c r="Z99" s="90">
        <v>2046</v>
      </c>
      <c r="AG99" s="82"/>
    </row>
    <row r="100" spans="1:33" s="85" customFormat="1" x14ac:dyDescent="0.2">
      <c r="A100" s="81">
        <v>42710</v>
      </c>
      <c r="B100" s="82">
        <v>3.26171875</v>
      </c>
      <c r="C100" s="82">
        <v>3.1140821411160942</v>
      </c>
      <c r="D100" s="82">
        <v>0.14763660888390584</v>
      </c>
      <c r="E100" s="82">
        <v>3.266683441456645</v>
      </c>
      <c r="F100" s="82">
        <v>3.2718983891416689</v>
      </c>
      <c r="G100" s="82">
        <v>0.57807075148305298</v>
      </c>
      <c r="H100" s="82">
        <v>1.9692336564401485</v>
      </c>
      <c r="I100" s="82">
        <v>0.537221679687506</v>
      </c>
      <c r="J100" s="83">
        <v>383.89244384760968</v>
      </c>
      <c r="K100" s="84">
        <v>2.294921875E-2</v>
      </c>
      <c r="L100" s="84">
        <v>0.20703125</v>
      </c>
      <c r="M100" s="84">
        <v>0.271484375</v>
      </c>
      <c r="N100" s="84">
        <v>0.267578125</v>
      </c>
      <c r="O100" s="84">
        <v>0.18408203125</v>
      </c>
      <c r="P100" s="84">
        <v>4.6875E-2</v>
      </c>
      <c r="Q100" s="88">
        <v>0.1591796875</v>
      </c>
      <c r="R100" s="88"/>
      <c r="S100" s="89">
        <v>2.3577363697038605</v>
      </c>
      <c r="T100" s="89">
        <v>2.6397681474964823</v>
      </c>
      <c r="U100" s="89">
        <v>3.1297814751192714</v>
      </c>
      <c r="V100" s="89">
        <v>3.5363904619633315</v>
      </c>
      <c r="W100" s="89">
        <v>3.8249242823548539</v>
      </c>
      <c r="X100" s="89">
        <v>4.0942762953846517</v>
      </c>
      <c r="Y100" s="89"/>
      <c r="Z100" s="90">
        <v>2048</v>
      </c>
      <c r="AG100" s="82"/>
    </row>
    <row r="101" spans="1:33" s="85" customFormat="1" x14ac:dyDescent="0.2">
      <c r="A101" s="81">
        <v>42711</v>
      </c>
      <c r="B101" s="82">
        <v>3.2608589555880916</v>
      </c>
      <c r="C101" s="82">
        <v>3.1147490562128657</v>
      </c>
      <c r="D101" s="82">
        <v>0.14610989937522589</v>
      </c>
      <c r="E101" s="82">
        <v>3.2667982066681294</v>
      </c>
      <c r="F101" s="82">
        <v>3.2718522055868937</v>
      </c>
      <c r="G101" s="82">
        <v>0.57814796874627739</v>
      </c>
      <c r="H101" s="82">
        <v>1.9706290331719656</v>
      </c>
      <c r="I101" s="82">
        <v>0.53734504636408842</v>
      </c>
      <c r="J101" s="83">
        <v>383.74042215718509</v>
      </c>
      <c r="K101" s="84">
        <v>2.2449975597852612E-2</v>
      </c>
      <c r="L101" s="84">
        <v>0.20741825280624696</v>
      </c>
      <c r="M101" s="84">
        <v>0.27232796486090777</v>
      </c>
      <c r="N101" s="84">
        <v>0.26842362127867253</v>
      </c>
      <c r="O101" s="84">
        <v>0.18252806246949732</v>
      </c>
      <c r="P101" s="84">
        <v>4.6852122986822842E-2</v>
      </c>
      <c r="Q101" s="88">
        <v>0.1586139580283065</v>
      </c>
      <c r="R101" s="88"/>
      <c r="S101" s="89">
        <v>2.3571255736588026</v>
      </c>
      <c r="T101" s="89">
        <v>2.6402719399245642</v>
      </c>
      <c r="U101" s="89">
        <v>3.1299855900393996</v>
      </c>
      <c r="V101" s="89">
        <v>3.5378670715293294</v>
      </c>
      <c r="W101" s="89">
        <v>3.8241462521341187</v>
      </c>
      <c r="X101" s="89">
        <v>4.0986913260688285</v>
      </c>
      <c r="Y101" s="89"/>
      <c r="Z101" s="90">
        <v>2049</v>
      </c>
      <c r="AG101" s="82"/>
    </row>
    <row r="102" spans="1:33" s="85" customFormat="1" x14ac:dyDescent="0.2">
      <c r="A102" s="81">
        <v>42712</v>
      </c>
      <c r="B102" s="82">
        <v>3.257428153921091</v>
      </c>
      <c r="C102" s="82">
        <v>3.1156735372443749</v>
      </c>
      <c r="D102" s="82">
        <v>0.14175461667671607</v>
      </c>
      <c r="E102" s="82">
        <v>3.2669184156170048</v>
      </c>
      <c r="F102" s="82">
        <v>3.2690380616040202</v>
      </c>
      <c r="G102" s="82">
        <v>0.57792783246848389</v>
      </c>
      <c r="H102" s="82">
        <v>1.9751457612683021</v>
      </c>
      <c r="I102" s="82">
        <v>0.53736970287384911</v>
      </c>
      <c r="J102" s="83">
        <v>383.01408913781779</v>
      </c>
      <c r="K102" s="84">
        <v>2.7764247442766683E-2</v>
      </c>
      <c r="L102" s="84">
        <v>0.20263029712615685</v>
      </c>
      <c r="M102" s="84">
        <v>0.27179736970287383</v>
      </c>
      <c r="N102" s="84">
        <v>0.26887481734047736</v>
      </c>
      <c r="O102" s="84">
        <v>0.1826595226497808</v>
      </c>
      <c r="P102" s="84">
        <v>4.6273745737944474E-2</v>
      </c>
      <c r="Q102" s="88">
        <v>0.15781782756941062</v>
      </c>
      <c r="R102" s="88"/>
      <c r="S102" s="89">
        <v>2.3562803487886947</v>
      </c>
      <c r="T102" s="89">
        <v>2.6411254458560762</v>
      </c>
      <c r="U102" s="89">
        <v>3.1322423178700416</v>
      </c>
      <c r="V102" s="89">
        <v>3.537330624867205</v>
      </c>
      <c r="W102" s="89">
        <v>3.8236035079885609</v>
      </c>
      <c r="X102" s="89">
        <v>4.0957461483715063</v>
      </c>
      <c r="Y102" s="89"/>
      <c r="Z102" s="90">
        <v>2053</v>
      </c>
      <c r="AG102" s="82"/>
    </row>
    <row r="103" spans="1:33" s="85" customFormat="1" x14ac:dyDescent="0.2">
      <c r="A103" s="81">
        <v>42713</v>
      </c>
      <c r="B103" s="82">
        <v>3.2566975158304921</v>
      </c>
      <c r="C103" s="82">
        <v>3.1169525681508587</v>
      </c>
      <c r="D103" s="82">
        <v>0.1397449476796333</v>
      </c>
      <c r="E103" s="82">
        <v>3.2665019212208364</v>
      </c>
      <c r="F103" s="82">
        <v>3.2689650111969177</v>
      </c>
      <c r="G103" s="82">
        <v>0.57684340089578079</v>
      </c>
      <c r="H103" s="82">
        <v>1.9744294034317047</v>
      </c>
      <c r="I103" s="82">
        <v>0.53786653677545626</v>
      </c>
      <c r="J103" s="83">
        <v>385.06396736479655</v>
      </c>
      <c r="K103" s="84">
        <v>2.9225523623964928E-2</v>
      </c>
      <c r="L103" s="84">
        <v>0.20214320506575742</v>
      </c>
      <c r="M103" s="84">
        <v>0.26984900146127616</v>
      </c>
      <c r="N103" s="84">
        <v>0.26984900146127616</v>
      </c>
      <c r="O103" s="84">
        <v>0.1826595226497808</v>
      </c>
      <c r="P103" s="84">
        <v>4.6273745737944474E-2</v>
      </c>
      <c r="Q103" s="88">
        <v>0.15586945932781296</v>
      </c>
      <c r="R103" s="88"/>
      <c r="S103" s="89">
        <v>2.3570728155261871</v>
      </c>
      <c r="T103" s="89">
        <v>2.6420175451023633</v>
      </c>
      <c r="U103" s="89">
        <v>3.1329103116710475</v>
      </c>
      <c r="V103" s="89">
        <v>3.5368512103231153</v>
      </c>
      <c r="W103" s="89">
        <v>3.8224942598197882</v>
      </c>
      <c r="X103" s="89">
        <v>4.0948147643014288</v>
      </c>
      <c r="Y103" s="89"/>
      <c r="Z103" s="90">
        <v>2053</v>
      </c>
      <c r="AG103" s="82"/>
    </row>
    <row r="104" spans="1:33" s="85" customFormat="1" x14ac:dyDescent="0.2">
      <c r="A104" s="81">
        <v>42714</v>
      </c>
      <c r="B104" s="82">
        <v>3.2572886297376091</v>
      </c>
      <c r="C104" s="82">
        <v>3.1178618122228379</v>
      </c>
      <c r="D104" s="82">
        <v>0.13942681751477126</v>
      </c>
      <c r="E104" s="82">
        <v>3.2669690477941806</v>
      </c>
      <c r="F104" s="82">
        <v>3.2690289569164763</v>
      </c>
      <c r="G104" s="82">
        <v>0.57696101362942631</v>
      </c>
      <c r="H104" s="82">
        <v>1.9811024631329459</v>
      </c>
      <c r="I104" s="82">
        <v>0.53759961127308742</v>
      </c>
      <c r="J104" s="83">
        <v>383.17425898928923</v>
      </c>
      <c r="K104" s="84">
        <v>2.9154518950437316E-2</v>
      </c>
      <c r="L104" s="84">
        <v>0.20359572400388726</v>
      </c>
      <c r="M104" s="84">
        <v>0.26724975704567544</v>
      </c>
      <c r="N104" s="84">
        <v>0.26967930029154519</v>
      </c>
      <c r="O104" s="84">
        <v>0.18415937803692906</v>
      </c>
      <c r="P104" s="84">
        <v>4.616132167152575E-2</v>
      </c>
      <c r="Q104" s="88">
        <v>0.15597667638483964</v>
      </c>
      <c r="R104" s="88"/>
      <c r="S104" s="89">
        <v>2.357692182263234</v>
      </c>
      <c r="T104" s="89">
        <v>2.6421982598790037</v>
      </c>
      <c r="U104" s="89">
        <v>3.135427479782996</v>
      </c>
      <c r="V104" s="89">
        <v>3.5386136362090803</v>
      </c>
      <c r="W104" s="89">
        <v>3.8287829518295036</v>
      </c>
      <c r="X104" s="89">
        <v>4.1000253164845679</v>
      </c>
      <c r="Y104" s="89"/>
      <c r="Z104" s="90">
        <v>2058</v>
      </c>
      <c r="AG104" s="82"/>
    </row>
    <row r="105" spans="1:33" s="85" customFormat="1" x14ac:dyDescent="0.2">
      <c r="A105" s="81">
        <v>42715</v>
      </c>
      <c r="B105" s="82">
        <v>3.2561923263720254</v>
      </c>
      <c r="C105" s="82">
        <v>3.1170609553625361</v>
      </c>
      <c r="D105" s="82">
        <v>0.13913137100948925</v>
      </c>
      <c r="E105" s="82">
        <v>3.2666478002643862</v>
      </c>
      <c r="F105" s="82">
        <v>3.2686517587259152</v>
      </c>
      <c r="G105" s="82">
        <v>0.57670920132071501</v>
      </c>
      <c r="H105" s="82">
        <v>1.9814494876902449</v>
      </c>
      <c r="I105" s="82">
        <v>0.53752792617776102</v>
      </c>
      <c r="J105" s="83">
        <v>382.98864740163845</v>
      </c>
      <c r="K105" s="84">
        <v>3.011170471102477E-2</v>
      </c>
      <c r="L105" s="84">
        <v>0.20398251578436133</v>
      </c>
      <c r="M105" s="84">
        <v>0.26566294317629918</v>
      </c>
      <c r="N105" s="84">
        <v>0.27003399708596404</v>
      </c>
      <c r="O105" s="84">
        <v>0.18406993686255463</v>
      </c>
      <c r="P105" s="84">
        <v>4.6138902379796017E-2</v>
      </c>
      <c r="Q105" s="88">
        <v>0.15638659543467703</v>
      </c>
      <c r="R105" s="88"/>
      <c r="S105" s="89">
        <v>2.3571342440655916</v>
      </c>
      <c r="T105" s="89">
        <v>2.6415880711844268</v>
      </c>
      <c r="U105" s="89">
        <v>3.1351198432181353</v>
      </c>
      <c r="V105" s="89">
        <v>3.53741991940581</v>
      </c>
      <c r="W105" s="89">
        <v>3.8272398313272804</v>
      </c>
      <c r="X105" s="89">
        <v>4.0981723732299971</v>
      </c>
      <c r="Y105" s="89"/>
      <c r="Z105" s="90">
        <v>2059</v>
      </c>
      <c r="AG105" s="82"/>
    </row>
    <row r="106" spans="1:33" s="85" customFormat="1" x14ac:dyDescent="0.2">
      <c r="A106" s="81">
        <v>42716</v>
      </c>
      <c r="B106" s="82">
        <v>3.2553398058252427</v>
      </c>
      <c r="C106" s="82">
        <v>3.1165034260212527</v>
      </c>
      <c r="D106" s="82">
        <v>0.13883637980399</v>
      </c>
      <c r="E106" s="82">
        <v>3.2665674109505356</v>
      </c>
      <c r="F106" s="82">
        <v>3.2681786749313382</v>
      </c>
      <c r="G106" s="82">
        <v>0.5767036203741166</v>
      </c>
      <c r="H106" s="82">
        <v>1.9821761707470098</v>
      </c>
      <c r="I106" s="82">
        <v>0.5374563106796163</v>
      </c>
      <c r="J106" s="83">
        <v>382.85549757278204</v>
      </c>
      <c r="K106" s="84">
        <v>3.0097087378640777E-2</v>
      </c>
      <c r="L106" s="84">
        <v>0.20631067961165048</v>
      </c>
      <c r="M106" s="84">
        <v>0.26310679611650484</v>
      </c>
      <c r="N106" s="84">
        <v>0.26990291262135924</v>
      </c>
      <c r="O106" s="84">
        <v>0.18446601941747573</v>
      </c>
      <c r="P106" s="84">
        <v>4.6116504854368932E-2</v>
      </c>
      <c r="Q106" s="88">
        <v>0.15631067961165049</v>
      </c>
      <c r="R106" s="88"/>
      <c r="S106" s="89">
        <v>2.3564730260188389</v>
      </c>
      <c r="T106" s="89">
        <v>2.6407160565536274</v>
      </c>
      <c r="U106" s="89">
        <v>3.1346256302077169</v>
      </c>
      <c r="V106" s="89">
        <v>3.5365928007251672</v>
      </c>
      <c r="W106" s="89">
        <v>3.8270472560044597</v>
      </c>
      <c r="X106" s="89">
        <v>4.0959943479679231</v>
      </c>
      <c r="Y106" s="89"/>
      <c r="Z106" s="90">
        <v>2060</v>
      </c>
      <c r="AA106" s="91">
        <v>0.33397964129907903</v>
      </c>
      <c r="AG106" s="82"/>
    </row>
    <row r="107" spans="1:33" s="85" customFormat="1" x14ac:dyDescent="0.2">
      <c r="A107" s="81">
        <v>42717</v>
      </c>
      <c r="B107" s="82">
        <v>3.2484246243334951</v>
      </c>
      <c r="C107" s="82">
        <v>3.1161528005729422</v>
      </c>
      <c r="D107" s="82">
        <v>0.13227182376055291</v>
      </c>
      <c r="E107" s="82">
        <v>3.2663638747880719</v>
      </c>
      <c r="F107" s="82">
        <v>3.2677031490961181</v>
      </c>
      <c r="G107" s="82">
        <v>0.57679557607285492</v>
      </c>
      <c r="H107" s="82">
        <v>1.9851838925017249</v>
      </c>
      <c r="I107" s="82">
        <v>0.53729035385361434</v>
      </c>
      <c r="J107" s="83">
        <v>382.34780659237731</v>
      </c>
      <c r="K107" s="84">
        <v>3.3446437227338824E-2</v>
      </c>
      <c r="L107" s="84">
        <v>0.20649539505574407</v>
      </c>
      <c r="M107" s="84">
        <v>0.26417838099854579</v>
      </c>
      <c r="N107" s="84">
        <v>0.26757149781871059</v>
      </c>
      <c r="O107" s="84">
        <v>0.18225884634028114</v>
      </c>
      <c r="P107" s="84">
        <v>4.6049442559379546E-2</v>
      </c>
      <c r="Q107" s="88">
        <v>0.15608337372758119</v>
      </c>
      <c r="R107" s="88"/>
      <c r="S107" s="89">
        <v>2.3562866940980136</v>
      </c>
      <c r="T107" s="89">
        <v>2.6402543383862356</v>
      </c>
      <c r="U107" s="89">
        <v>3.1340276842360666</v>
      </c>
      <c r="V107" s="89">
        <v>3.5358900019725743</v>
      </c>
      <c r="W107" s="89">
        <v>3.8262942164582125</v>
      </c>
      <c r="X107" s="89">
        <v>4.0933048626280621</v>
      </c>
      <c r="Y107" s="89"/>
      <c r="Z107" s="90">
        <v>2063</v>
      </c>
      <c r="AA107" s="88">
        <v>0.31895298109549203</v>
      </c>
      <c r="AG107" s="82"/>
    </row>
    <row r="108" spans="1:33" s="85" customFormat="1" x14ac:dyDescent="0.2">
      <c r="A108" s="81">
        <v>42718</v>
      </c>
      <c r="B108" s="82">
        <v>3.243099273607748</v>
      </c>
      <c r="C108" s="82">
        <v>3.1161112564728093</v>
      </c>
      <c r="D108" s="82">
        <v>0.12698801713493868</v>
      </c>
      <c r="E108" s="82">
        <v>3.2663486697785968</v>
      </c>
      <c r="F108" s="82">
        <v>3.2677778177567629</v>
      </c>
      <c r="G108" s="82">
        <v>0.57684991363703786</v>
      </c>
      <c r="H108" s="82">
        <v>1.9867676065954196</v>
      </c>
      <c r="I108" s="82">
        <v>0.53732687651332023</v>
      </c>
      <c r="J108" s="83">
        <v>383.04223970945895</v>
      </c>
      <c r="K108" s="84">
        <v>3.3414043583535107E-2</v>
      </c>
      <c r="L108" s="84">
        <v>0.20968523002421308</v>
      </c>
      <c r="M108" s="84">
        <v>0.26392251815980627</v>
      </c>
      <c r="N108" s="84">
        <v>0.26876513317191281</v>
      </c>
      <c r="O108" s="84">
        <v>0.17869249394673123</v>
      </c>
      <c r="P108" s="84">
        <v>4.5520581113801452E-2</v>
      </c>
      <c r="Q108" s="88">
        <v>0.16561743341404359</v>
      </c>
      <c r="R108" s="88"/>
      <c r="S108" s="89">
        <v>2.3560168482486046</v>
      </c>
      <c r="T108" s="89">
        <v>2.640713150236206</v>
      </c>
      <c r="U108" s="89">
        <v>3.1342641302308092</v>
      </c>
      <c r="V108" s="89">
        <v>3.5382854619418023</v>
      </c>
      <c r="W108" s="89">
        <v>3.8252260728747909</v>
      </c>
      <c r="X108" s="89">
        <v>4.0911596352585153</v>
      </c>
      <c r="Y108" s="89"/>
      <c r="Z108" s="90">
        <v>2065</v>
      </c>
      <c r="AA108" s="88">
        <v>0.30895883777239708</v>
      </c>
      <c r="AG108" s="82"/>
    </row>
    <row r="109" spans="1:33" s="85" customFormat="1" x14ac:dyDescent="0.2">
      <c r="A109" s="81">
        <v>42719</v>
      </c>
      <c r="B109" s="82">
        <v>3.2381413359148112</v>
      </c>
      <c r="C109" s="82">
        <v>3.1158764098174729</v>
      </c>
      <c r="D109" s="82">
        <v>0.1222649260973383</v>
      </c>
      <c r="E109" s="82">
        <v>3.2661737206852846</v>
      </c>
      <c r="F109" s="82">
        <v>3.2674442415454625</v>
      </c>
      <c r="G109" s="82">
        <v>0.57713012483233472</v>
      </c>
      <c r="H109" s="82">
        <v>1.9867160834804234</v>
      </c>
      <c r="I109" s="82">
        <v>0.53746369796708804</v>
      </c>
      <c r="J109" s="83">
        <v>381.92251936104731</v>
      </c>
      <c r="K109" s="84">
        <v>3.5333978702807356E-2</v>
      </c>
      <c r="L109" s="84">
        <v>0.21151984511132624</v>
      </c>
      <c r="M109" s="84">
        <v>0.26331074540174249</v>
      </c>
      <c r="N109" s="84">
        <v>0.26669893514036785</v>
      </c>
      <c r="O109" s="84">
        <v>0.1776379477250726</v>
      </c>
      <c r="P109" s="84">
        <v>4.5498547918683449E-2</v>
      </c>
      <c r="Q109" s="88">
        <v>0.16747337850919652</v>
      </c>
      <c r="R109" s="88"/>
      <c r="S109" s="89">
        <v>2.3555866738324096</v>
      </c>
      <c r="T109" s="89">
        <v>2.6405809943605707</v>
      </c>
      <c r="U109" s="89">
        <v>3.1333625552653261</v>
      </c>
      <c r="V109" s="89">
        <v>3.5374598267432136</v>
      </c>
      <c r="W109" s="89">
        <v>3.8249664225511459</v>
      </c>
      <c r="X109" s="89">
        <v>4.0924332883091727</v>
      </c>
      <c r="Y109" s="89"/>
      <c r="Z109" s="90">
        <v>2066</v>
      </c>
      <c r="AA109" s="88">
        <v>0.29961277831558569</v>
      </c>
      <c r="AG109" s="82"/>
    </row>
    <row r="110" spans="1:33" s="85" customFormat="1" x14ac:dyDescent="0.2">
      <c r="A110" s="81">
        <v>42720</v>
      </c>
      <c r="B110" s="82">
        <v>3.2347531461761858</v>
      </c>
      <c r="C110" s="82">
        <v>3.1149147853821026</v>
      </c>
      <c r="D110" s="82">
        <v>0.11983836079408317</v>
      </c>
      <c r="E110" s="82">
        <v>3.2657680710213324</v>
      </c>
      <c r="F110" s="82">
        <v>3.2668877176877897</v>
      </c>
      <c r="G110" s="82">
        <v>0.57697201446684676</v>
      </c>
      <c r="H110" s="82">
        <v>1.9857076451245805</v>
      </c>
      <c r="I110" s="82">
        <v>0.53746369796708804</v>
      </c>
      <c r="J110" s="83">
        <v>381.98791142297705</v>
      </c>
      <c r="K110" s="84">
        <v>3.6302032913843173E-2</v>
      </c>
      <c r="L110" s="84">
        <v>0.21248789932236206</v>
      </c>
      <c r="M110" s="84">
        <v>0.26282671829622462</v>
      </c>
      <c r="N110" s="84">
        <v>0.26718296224588578</v>
      </c>
      <c r="O110" s="84">
        <v>0.17618586640851888</v>
      </c>
      <c r="P110" s="84">
        <v>4.5014520813165537E-2</v>
      </c>
      <c r="Q110" s="88">
        <v>0.16747337850919652</v>
      </c>
      <c r="R110" s="88"/>
      <c r="S110" s="89">
        <v>2.354792805704403</v>
      </c>
      <c r="T110" s="89">
        <v>2.639706538495723</v>
      </c>
      <c r="U110" s="89">
        <v>3.1323950255932362</v>
      </c>
      <c r="V110" s="89">
        <v>3.5365842277415118</v>
      </c>
      <c r="W110" s="89">
        <v>3.8241318782644194</v>
      </c>
      <c r="X110" s="89">
        <v>4.0908173767110423</v>
      </c>
      <c r="Y110" s="89"/>
      <c r="Z110" s="90">
        <v>2066</v>
      </c>
      <c r="AA110" s="88">
        <v>0.2947725072604066</v>
      </c>
      <c r="AG110" s="82"/>
    </row>
    <row r="111" spans="1:33" s="85" customFormat="1" x14ac:dyDescent="0.2">
      <c r="A111" s="81">
        <v>42721</v>
      </c>
      <c r="B111" s="82">
        <v>3.2328502415458935</v>
      </c>
      <c r="C111" s="82">
        <v>3.115569197562456</v>
      </c>
      <c r="D111" s="82">
        <v>0.11728104398343753</v>
      </c>
      <c r="E111" s="82">
        <v>3.266684546923877</v>
      </c>
      <c r="F111" s="82">
        <v>3.2672652016330219</v>
      </c>
      <c r="G111" s="82">
        <v>0.57760567018689002</v>
      </c>
      <c r="H111" s="82">
        <v>1.9915850759096472</v>
      </c>
      <c r="I111" s="82">
        <v>0.53719806763285227</v>
      </c>
      <c r="J111" s="83">
        <v>381.31904589380429</v>
      </c>
      <c r="K111" s="84">
        <v>3.6714975845410627E-2</v>
      </c>
      <c r="L111" s="84">
        <v>0.21400966183574879</v>
      </c>
      <c r="M111" s="84">
        <v>0.26328502415458938</v>
      </c>
      <c r="N111" s="84">
        <v>0.26425120772946858</v>
      </c>
      <c r="O111" s="84">
        <v>0.17632850241545894</v>
      </c>
      <c r="P111" s="84">
        <v>4.5410628019323669E-2</v>
      </c>
      <c r="Q111" s="88">
        <v>0.1681159420289855</v>
      </c>
      <c r="R111" s="88"/>
      <c r="S111" s="89">
        <v>2.3547772664950082</v>
      </c>
      <c r="T111" s="89">
        <v>2.6397036241582921</v>
      </c>
      <c r="U111" s="89">
        <v>3.1330658560082916</v>
      </c>
      <c r="V111" s="89">
        <v>3.5375924730085977</v>
      </c>
      <c r="W111" s="89">
        <v>3.8253464170924798</v>
      </c>
      <c r="X111" s="89">
        <v>4.0914988645436488</v>
      </c>
      <c r="Y111" s="89"/>
      <c r="Z111" s="90">
        <v>2070</v>
      </c>
      <c r="AA111" s="88">
        <v>0.28985507246376813</v>
      </c>
      <c r="AG111" s="82"/>
    </row>
    <row r="112" spans="1:33" s="85" customFormat="1" x14ac:dyDescent="0.2">
      <c r="A112" s="81">
        <v>42722</v>
      </c>
      <c r="B112" s="82">
        <v>3.229951690821256</v>
      </c>
      <c r="C112" s="82">
        <v>3.1146070791683065</v>
      </c>
      <c r="D112" s="82">
        <v>0.11534461165294951</v>
      </c>
      <c r="E112" s="82">
        <v>3.2662767480017911</v>
      </c>
      <c r="F112" s="82">
        <v>3.266820592122273</v>
      </c>
      <c r="G112" s="82">
        <v>0.57744614049123688</v>
      </c>
      <c r="H112" s="82">
        <v>1.9905729471667928</v>
      </c>
      <c r="I112" s="82">
        <v>0.53719806763285327</v>
      </c>
      <c r="J112" s="83">
        <v>381.39324879228661</v>
      </c>
      <c r="K112" s="84">
        <v>3.7681159420289857E-2</v>
      </c>
      <c r="L112" s="84">
        <v>0.21352657004830919</v>
      </c>
      <c r="M112" s="84">
        <v>0.26376811594202898</v>
      </c>
      <c r="N112" s="84">
        <v>0.26570048309178745</v>
      </c>
      <c r="O112" s="84">
        <v>0.1748792270531401</v>
      </c>
      <c r="P112" s="84">
        <v>4.4444444444444446E-2</v>
      </c>
      <c r="Q112" s="88">
        <v>0.17149758454106281</v>
      </c>
      <c r="R112" s="88"/>
      <c r="S112" s="89">
        <v>2.3539309673991728</v>
      </c>
      <c r="T112" s="89">
        <v>2.6389709551279328</v>
      </c>
      <c r="U112" s="89">
        <v>3.1320159302632193</v>
      </c>
      <c r="V112" s="89">
        <v>3.5360277512727283</v>
      </c>
      <c r="W112" s="89">
        <v>3.8238229381160607</v>
      </c>
      <c r="X112" s="89">
        <v>4.0901908336483848</v>
      </c>
      <c r="Y112" s="89"/>
      <c r="Z112" s="90">
        <v>2070</v>
      </c>
      <c r="AA112" s="88">
        <v>0.28454106280193237</v>
      </c>
      <c r="AG112" s="82"/>
    </row>
    <row r="113" spans="1:33" s="85" customFormat="1" x14ac:dyDescent="0.2">
      <c r="A113" s="81">
        <v>42723</v>
      </c>
      <c r="B113" s="82">
        <v>3.2285438765670205</v>
      </c>
      <c r="C113" s="82">
        <v>3.1152595729763326</v>
      </c>
      <c r="D113" s="82">
        <v>0.11328430359068786</v>
      </c>
      <c r="E113" s="82">
        <v>3.2667576670509959</v>
      </c>
      <c r="F113" s="82">
        <v>3.266781039144536</v>
      </c>
      <c r="G113" s="82">
        <v>0.57764773056988594</v>
      </c>
      <c r="H113" s="82">
        <v>1.9940101348926358</v>
      </c>
      <c r="I113" s="82">
        <v>0.53735776277724689</v>
      </c>
      <c r="J113" s="83">
        <v>380.60878736745508</v>
      </c>
      <c r="K113" s="84">
        <v>3.7608486017357765E-2</v>
      </c>
      <c r="L113" s="84">
        <v>0.21504339440694312</v>
      </c>
      <c r="M113" s="84">
        <v>0.26277724204435871</v>
      </c>
      <c r="N113" s="84">
        <v>0.26567020250723239</v>
      </c>
      <c r="O113" s="84">
        <v>0.17502410800385729</v>
      </c>
      <c r="P113" s="84">
        <v>4.3876567020250723E-2</v>
      </c>
      <c r="Q113" s="88">
        <v>0.17068466730954676</v>
      </c>
      <c r="R113" s="88"/>
      <c r="S113" s="89">
        <v>2.3531668809551083</v>
      </c>
      <c r="T113" s="89">
        <v>2.6409618006685918</v>
      </c>
      <c r="U113" s="89">
        <v>3.1331587720976204</v>
      </c>
      <c r="V113" s="89">
        <v>3.536524190697234</v>
      </c>
      <c r="W113" s="89">
        <v>3.8243647138649091</v>
      </c>
      <c r="X113" s="89">
        <v>4.0881583486644546</v>
      </c>
      <c r="Y113" s="89"/>
      <c r="Z113" s="90">
        <v>2074</v>
      </c>
      <c r="AA113" s="88">
        <v>0.27965284474445518</v>
      </c>
      <c r="AG113" s="82"/>
    </row>
    <row r="114" spans="1:33" s="85" customFormat="1" x14ac:dyDescent="0.2">
      <c r="A114" s="81">
        <v>42724</v>
      </c>
      <c r="B114" s="82">
        <v>3.2262879152623976</v>
      </c>
      <c r="C114" s="82">
        <v>3.1159592196616255</v>
      </c>
      <c r="D114" s="82">
        <v>0.11032869560077208</v>
      </c>
      <c r="E114" s="82">
        <v>3.2667534192104069</v>
      </c>
      <c r="F114" s="82">
        <v>3.2669473350547897</v>
      </c>
      <c r="G114" s="82">
        <v>0.57793686533731925</v>
      </c>
      <c r="H114" s="82">
        <v>1.997546716814754</v>
      </c>
      <c r="I114" s="82">
        <v>0.53732306210880953</v>
      </c>
      <c r="J114" s="83">
        <v>380.01277082329034</v>
      </c>
      <c r="K114" s="84">
        <v>3.8035628310062589E-2</v>
      </c>
      <c r="L114" s="84">
        <v>0.21473278767453058</v>
      </c>
      <c r="M114" s="84">
        <v>0.26576793452094366</v>
      </c>
      <c r="N114" s="84">
        <v>0.26384207992296582</v>
      </c>
      <c r="O114" s="84">
        <v>0.17332691381800674</v>
      </c>
      <c r="P114" s="84">
        <v>4.4294655753490612E-2</v>
      </c>
      <c r="Q114" s="88">
        <v>0.17910447761194029</v>
      </c>
      <c r="R114" s="88"/>
      <c r="S114" s="89">
        <v>2.3523826332152602</v>
      </c>
      <c r="T114" s="89">
        <v>2.6427053385102033</v>
      </c>
      <c r="U114" s="89">
        <v>3.1369539508425319</v>
      </c>
      <c r="V114" s="89">
        <v>3.5359624102854821</v>
      </c>
      <c r="W114" s="89">
        <v>3.826592686938592</v>
      </c>
      <c r="X114" s="89">
        <v>4.0916399571176694</v>
      </c>
      <c r="Y114" s="89"/>
      <c r="Z114" s="90">
        <v>2077</v>
      </c>
      <c r="AA114" s="88">
        <v>0.27202696196437171</v>
      </c>
      <c r="AG114" s="82"/>
    </row>
    <row r="115" spans="1:33" s="85" customFormat="1" x14ac:dyDescent="0.2">
      <c r="A115" s="81">
        <v>42725</v>
      </c>
      <c r="B115" s="82">
        <v>3.2258297258297257</v>
      </c>
      <c r="C115" s="82">
        <v>3.11649236448307</v>
      </c>
      <c r="D115" s="82">
        <v>0.10933736134665573</v>
      </c>
      <c r="E115" s="82">
        <v>3.2667324813533365</v>
      </c>
      <c r="F115" s="82">
        <v>3.2669188090848387</v>
      </c>
      <c r="G115" s="82">
        <v>0.57839918047224748</v>
      </c>
      <c r="H115" s="82">
        <v>1.9988487319321862</v>
      </c>
      <c r="I115" s="82">
        <v>0.53757575757576448</v>
      </c>
      <c r="J115" s="83">
        <v>379.70934343436966</v>
      </c>
      <c r="K115" s="84">
        <v>3.7999037999037998E-2</v>
      </c>
      <c r="L115" s="84">
        <v>0.21645021645021645</v>
      </c>
      <c r="M115" s="84">
        <v>0.26503126503126501</v>
      </c>
      <c r="N115" s="84">
        <v>0.26118326118326118</v>
      </c>
      <c r="O115" s="84">
        <v>0.17508417508417509</v>
      </c>
      <c r="P115" s="84">
        <v>4.4252044252044251E-2</v>
      </c>
      <c r="Q115" s="88">
        <v>0.17989417989417988</v>
      </c>
      <c r="R115" s="88"/>
      <c r="S115" s="89">
        <v>2.3515782502399807</v>
      </c>
      <c r="T115" s="89">
        <v>2.6418498181069201</v>
      </c>
      <c r="U115" s="89">
        <v>3.1367817384695029</v>
      </c>
      <c r="V115" s="89">
        <v>3.5405101344546175</v>
      </c>
      <c r="W115" s="89">
        <v>3.8258861257005621</v>
      </c>
      <c r="X115" s="89">
        <v>4.0905997026867533</v>
      </c>
      <c r="Y115" s="89"/>
      <c r="Z115" s="90">
        <v>2079</v>
      </c>
      <c r="AA115" s="88">
        <v>0.2703222703222703</v>
      </c>
      <c r="AG115" s="82"/>
    </row>
    <row r="116" spans="1:33" s="85" customFormat="1" x14ac:dyDescent="0.2">
      <c r="A116" s="81">
        <v>42726</v>
      </c>
      <c r="B116" s="82">
        <v>3.224146224146224</v>
      </c>
      <c r="C116" s="82">
        <v>3.1155309172815651</v>
      </c>
      <c r="D116" s="82">
        <v>0.10861530686465892</v>
      </c>
      <c r="E116" s="82">
        <v>3.2663444944522104</v>
      </c>
      <c r="F116" s="82">
        <v>3.2665100666279137</v>
      </c>
      <c r="G116" s="82">
        <v>0.57824014420035985</v>
      </c>
      <c r="H116" s="82">
        <v>1.9978352413184717</v>
      </c>
      <c r="I116" s="82">
        <v>0.53757575757576115</v>
      </c>
      <c r="J116" s="83">
        <v>378.77576960075385</v>
      </c>
      <c r="K116" s="84">
        <v>3.7999037999037998E-2</v>
      </c>
      <c r="L116" s="84">
        <v>0.21741221741221742</v>
      </c>
      <c r="M116" s="84">
        <v>0.26647426647426647</v>
      </c>
      <c r="N116" s="84">
        <v>0.25877825877825877</v>
      </c>
      <c r="O116" s="84">
        <v>0.17508417508417509</v>
      </c>
      <c r="P116" s="84">
        <v>4.4252044252044251E-2</v>
      </c>
      <c r="Q116" s="88">
        <v>0.17989417989417988</v>
      </c>
      <c r="R116" s="88"/>
      <c r="S116" s="89">
        <v>2.3507333218733208</v>
      </c>
      <c r="T116" s="89">
        <v>2.640871009034198</v>
      </c>
      <c r="U116" s="89">
        <v>3.1360899371898974</v>
      </c>
      <c r="V116" s="89">
        <v>3.539511643265902</v>
      </c>
      <c r="W116" s="89">
        <v>3.8244953722867723</v>
      </c>
      <c r="X116" s="89">
        <v>4.089444934794785</v>
      </c>
      <c r="Y116" s="89"/>
      <c r="Z116" s="90">
        <v>2079</v>
      </c>
      <c r="AA116" s="88">
        <v>0.26984126984126983</v>
      </c>
      <c r="AG116" s="82"/>
    </row>
    <row r="117" spans="1:33" s="85" customFormat="1" x14ac:dyDescent="0.2">
      <c r="A117" s="81">
        <v>42727</v>
      </c>
      <c r="B117" s="82">
        <v>3.2224891878904374</v>
      </c>
      <c r="C117" s="82">
        <v>3.1164202883148819</v>
      </c>
      <c r="D117" s="82">
        <v>0.10606889957555543</v>
      </c>
      <c r="E117" s="82">
        <v>3.2664131496693929</v>
      </c>
      <c r="F117" s="82">
        <v>3.2664848875305954</v>
      </c>
      <c r="G117" s="82">
        <v>0.57810311669230907</v>
      </c>
      <c r="H117" s="82">
        <v>1.999598786096753</v>
      </c>
      <c r="I117" s="82">
        <v>0.5378519942335479</v>
      </c>
      <c r="J117" s="83">
        <v>379.48324123015482</v>
      </c>
      <c r="K117" s="84">
        <v>3.9884670831331091E-2</v>
      </c>
      <c r="L117" s="84">
        <v>0.21912542047092745</v>
      </c>
      <c r="M117" s="84">
        <v>0.26093224411340704</v>
      </c>
      <c r="N117" s="84">
        <v>0.26045170591061989</v>
      </c>
      <c r="O117" s="84">
        <v>0.17539644401729937</v>
      </c>
      <c r="P117" s="84">
        <v>4.4209514656415184E-2</v>
      </c>
      <c r="Q117" s="88">
        <v>0.17972128784238348</v>
      </c>
      <c r="R117" s="88"/>
      <c r="S117" s="89">
        <v>2.349983513296265</v>
      </c>
      <c r="T117" s="89">
        <v>2.6420066053866846</v>
      </c>
      <c r="U117" s="89">
        <v>3.1376012859673326</v>
      </c>
      <c r="V117" s="89">
        <v>3.5426527539954282</v>
      </c>
      <c r="W117" s="89">
        <v>3.823385536493634</v>
      </c>
      <c r="X117" s="89">
        <v>4.088625541090436</v>
      </c>
      <c r="Y117" s="89"/>
      <c r="Z117" s="90">
        <v>2081</v>
      </c>
      <c r="AA117" s="88">
        <v>0.26477654973570397</v>
      </c>
      <c r="AG117" s="82"/>
    </row>
    <row r="118" spans="1:33" s="85" customFormat="1" x14ac:dyDescent="0.2">
      <c r="A118" s="81">
        <v>42728</v>
      </c>
      <c r="B118" s="82">
        <v>3.2204894433781188</v>
      </c>
      <c r="C118" s="82">
        <v>3.1162576877145689</v>
      </c>
      <c r="D118" s="82">
        <v>0.10423175566354992</v>
      </c>
      <c r="E118" s="82">
        <v>3.2666070686188156</v>
      </c>
      <c r="F118" s="82">
        <v>3.2663234613502432</v>
      </c>
      <c r="G118" s="82">
        <v>0.57791615487593562</v>
      </c>
      <c r="H118" s="82">
        <v>2.0032043508715156</v>
      </c>
      <c r="I118" s="82">
        <v>0.53762955854127148</v>
      </c>
      <c r="J118" s="83">
        <v>379.00241122840816</v>
      </c>
      <c r="K118" s="84">
        <v>3.9827255278310943E-2</v>
      </c>
      <c r="L118" s="84">
        <v>0.21928982725527832</v>
      </c>
      <c r="M118" s="84">
        <v>0.26487523992322459</v>
      </c>
      <c r="N118" s="84">
        <v>0.2562380038387716</v>
      </c>
      <c r="O118" s="84">
        <v>0.17562380038387715</v>
      </c>
      <c r="P118" s="84">
        <v>4.4145873320537425E-2</v>
      </c>
      <c r="Q118" s="88">
        <v>0.17946257197696738</v>
      </c>
      <c r="R118" s="88"/>
      <c r="S118" s="89">
        <v>2.3492813437893556</v>
      </c>
      <c r="T118" s="89">
        <v>2.6417094797454945</v>
      </c>
      <c r="U118" s="89">
        <v>3.1371921010117672</v>
      </c>
      <c r="V118" s="89">
        <v>3.5418215085877627</v>
      </c>
      <c r="W118" s="89">
        <v>3.8218600421296842</v>
      </c>
      <c r="X118" s="89">
        <v>4.0874245067677597</v>
      </c>
      <c r="Y118" s="89"/>
      <c r="Z118" s="90">
        <v>2084</v>
      </c>
      <c r="AA118" s="88">
        <v>0.25959692898272552</v>
      </c>
      <c r="AG118" s="82"/>
    </row>
    <row r="119" spans="1:33" s="85" customFormat="1" x14ac:dyDescent="0.2">
      <c r="A119" s="81">
        <v>42729</v>
      </c>
      <c r="B119" s="82">
        <v>3.2176103646833014</v>
      </c>
      <c r="C119" s="82">
        <v>3.1161498951873217</v>
      </c>
      <c r="D119" s="82">
        <v>0.10146046949597975</v>
      </c>
      <c r="E119" s="82">
        <v>3.2662164806873806</v>
      </c>
      <c r="F119" s="82">
        <v>3.2662917939153306</v>
      </c>
      <c r="G119" s="82">
        <v>0.5779436847355186</v>
      </c>
      <c r="H119" s="82">
        <v>2.0020928386528309</v>
      </c>
      <c r="I119" s="82">
        <v>0.53798944337812038</v>
      </c>
      <c r="J119" s="83">
        <v>379.07765115165967</v>
      </c>
      <c r="K119" s="84">
        <v>4.0307101727447218E-2</v>
      </c>
      <c r="L119" s="84">
        <v>0.22168905950095968</v>
      </c>
      <c r="M119" s="84">
        <v>0.2643953934740883</v>
      </c>
      <c r="N119" s="84">
        <v>0.25335892514395392</v>
      </c>
      <c r="O119" s="84">
        <v>0.1765834932821497</v>
      </c>
      <c r="P119" s="84">
        <v>4.3666026871401149E-2</v>
      </c>
      <c r="Q119" s="88">
        <v>0.17898272552783109</v>
      </c>
      <c r="R119" s="88"/>
      <c r="S119" s="89">
        <v>2.348437398235836</v>
      </c>
      <c r="T119" s="89">
        <v>2.6411515174653877</v>
      </c>
      <c r="U119" s="89">
        <v>3.1371157558535097</v>
      </c>
      <c r="V119" s="89">
        <v>3.5418519563909698</v>
      </c>
      <c r="W119" s="89">
        <v>3.8217855826087925</v>
      </c>
      <c r="X119" s="89">
        <v>4.0863380660870554</v>
      </c>
      <c r="Y119" s="89"/>
      <c r="Z119" s="90">
        <v>2084</v>
      </c>
      <c r="AA119" s="88">
        <v>0.25479846449136279</v>
      </c>
      <c r="AB119" s="82">
        <v>2.1317718651046111</v>
      </c>
      <c r="AC119" s="82">
        <v>2.6629981527176234</v>
      </c>
      <c r="AD119" s="82">
        <v>3.1713323387651147</v>
      </c>
      <c r="AE119" s="82">
        <v>3.561972037360563</v>
      </c>
      <c r="AF119" s="82">
        <v>4.1363790678452155</v>
      </c>
      <c r="AG119" s="82"/>
    </row>
    <row r="120" spans="1:33" s="85" customFormat="1" x14ac:dyDescent="0.2">
      <c r="A120" s="81">
        <v>42730</v>
      </c>
      <c r="B120" s="82">
        <v>3.2164107485604605</v>
      </c>
      <c r="C120" s="82">
        <v>3.1171761625728425</v>
      </c>
      <c r="D120" s="82">
        <v>9.9234585987618029E-2</v>
      </c>
      <c r="E120" s="82">
        <v>3.2658237270404515</v>
      </c>
      <c r="F120" s="82">
        <v>3.2661318511967177</v>
      </c>
      <c r="G120" s="82">
        <v>0.57794596523942976</v>
      </c>
      <c r="H120" s="82">
        <v>2.0014636210202648</v>
      </c>
      <c r="I120" s="82">
        <v>0.5384692898272565</v>
      </c>
      <c r="J120" s="83">
        <v>379.15922504801711</v>
      </c>
      <c r="K120" s="84">
        <v>4.2226487523992322E-2</v>
      </c>
      <c r="L120" s="84">
        <v>0.22216890595009597</v>
      </c>
      <c r="M120" s="84">
        <v>0.26103646833013433</v>
      </c>
      <c r="N120" s="84">
        <v>0.25335892514395392</v>
      </c>
      <c r="O120" s="84">
        <v>0.17754318618042225</v>
      </c>
      <c r="P120" s="84">
        <v>4.3666026871401149E-2</v>
      </c>
      <c r="Q120" s="88">
        <v>0.17754318618042225</v>
      </c>
      <c r="R120" s="88"/>
      <c r="S120" s="89">
        <v>2.3475938135094232</v>
      </c>
      <c r="T120" s="89">
        <v>2.6417167997156943</v>
      </c>
      <c r="U120" s="89">
        <v>3.1384759641931477</v>
      </c>
      <c r="V120" s="89">
        <v>3.5416391597293773</v>
      </c>
      <c r="W120" s="89">
        <v>3.8226267918037085</v>
      </c>
      <c r="X120" s="89">
        <v>4.0852521826180395</v>
      </c>
      <c r="Y120" s="89"/>
      <c r="Z120" s="90">
        <v>2084</v>
      </c>
      <c r="AA120" s="88">
        <v>0.25</v>
      </c>
      <c r="AB120" s="82">
        <v>2.1317718651046111</v>
      </c>
      <c r="AC120" s="82">
        <v>2.6629981527176234</v>
      </c>
      <c r="AD120" s="82">
        <v>3.1713323387651147</v>
      </c>
      <c r="AE120" s="82">
        <v>3.561972037360563</v>
      </c>
      <c r="AF120" s="82">
        <v>4.1363790678452155</v>
      </c>
      <c r="AG120" s="82"/>
    </row>
    <row r="121" spans="1:33" s="85" customFormat="1" x14ac:dyDescent="0.2">
      <c r="A121" s="81">
        <v>42731</v>
      </c>
      <c r="B121" s="82">
        <v>3.2214491362763917</v>
      </c>
      <c r="C121" s="82">
        <v>3.1213425749146793</v>
      </c>
      <c r="D121" s="82">
        <v>0.10010656136171248</v>
      </c>
      <c r="E121" s="82">
        <v>3.2654332244495698</v>
      </c>
      <c r="F121" s="82">
        <v>3.2667061453229014</v>
      </c>
      <c r="G121" s="82">
        <v>0.57510235617503891</v>
      </c>
      <c r="H121" s="82">
        <v>2.0010964302516432</v>
      </c>
      <c r="I121" s="82">
        <v>0.53955854126679914</v>
      </c>
      <c r="J121" s="83">
        <v>379.23355326291494</v>
      </c>
      <c r="K121" s="84">
        <v>3.8387715930902108E-2</v>
      </c>
      <c r="L121" s="84">
        <v>0.22312859884836853</v>
      </c>
      <c r="M121" s="84">
        <v>0.26103646833013433</v>
      </c>
      <c r="N121" s="84">
        <v>0.25575815738963531</v>
      </c>
      <c r="O121" s="84">
        <v>0.17802303262955854</v>
      </c>
      <c r="P121" s="84">
        <v>4.3666026871401149E-2</v>
      </c>
      <c r="Q121" s="88">
        <v>0.17322456813819578</v>
      </c>
      <c r="R121" s="88"/>
      <c r="S121" s="89">
        <v>2.3559909637340821</v>
      </c>
      <c r="T121" s="89">
        <v>2.6477401904275704</v>
      </c>
      <c r="U121" s="89">
        <v>3.1431113613269677</v>
      </c>
      <c r="V121" s="89">
        <v>3.5413484648376361</v>
      </c>
      <c r="W121" s="89">
        <v>3.8252840127040013</v>
      </c>
      <c r="X121" s="89">
        <v>4.0842709537034123</v>
      </c>
      <c r="Y121" s="89"/>
      <c r="Z121" s="90">
        <v>2084</v>
      </c>
      <c r="AA121" s="88">
        <v>0.25</v>
      </c>
      <c r="AB121" s="82">
        <v>2.1310416153221339</v>
      </c>
      <c r="AC121" s="82">
        <v>2.6620277090022895</v>
      </c>
      <c r="AD121" s="82">
        <v>3.1742971322876001</v>
      </c>
      <c r="AE121" s="82">
        <v>3.5602515633349912</v>
      </c>
      <c r="AF121" s="82">
        <v>4.1352901387828318</v>
      </c>
    </row>
    <row r="122" spans="1:33" s="85" customFormat="1" x14ac:dyDescent="0.2">
      <c r="A122" s="81">
        <v>42732</v>
      </c>
      <c r="B122" s="82">
        <v>3.2249880325514599</v>
      </c>
      <c r="C122" s="82">
        <v>3.1243046436795603</v>
      </c>
      <c r="D122" s="82">
        <v>0.10068338887189965</v>
      </c>
      <c r="E122" s="82">
        <v>3.2662908099222667</v>
      </c>
      <c r="F122" s="82">
        <v>3.267280495992182</v>
      </c>
      <c r="G122" s="82">
        <v>0.57512366356049371</v>
      </c>
      <c r="H122" s="82">
        <v>2.0090932683590732</v>
      </c>
      <c r="I122" s="82">
        <v>0.53961704164672719</v>
      </c>
      <c r="J122" s="83">
        <v>378.38086404974456</v>
      </c>
      <c r="K122" s="84">
        <v>3.8774533269506944E-2</v>
      </c>
      <c r="L122" s="84">
        <v>0.22115844901866921</v>
      </c>
      <c r="M122" s="84">
        <v>0.2594542843465773</v>
      </c>
      <c r="N122" s="84">
        <v>0.25658209669698423</v>
      </c>
      <c r="O122" s="84">
        <v>0.17999042604116802</v>
      </c>
      <c r="P122" s="84">
        <v>4.4040210627094303E-2</v>
      </c>
      <c r="Q122" s="88">
        <v>0.16993776926759216</v>
      </c>
      <c r="R122" s="88"/>
      <c r="S122" s="89">
        <v>2.3644707434307946</v>
      </c>
      <c r="T122" s="89">
        <v>2.650008913950205</v>
      </c>
      <c r="U122" s="89">
        <v>3.1487859266479892</v>
      </c>
      <c r="V122" s="89">
        <v>3.5429546960926994</v>
      </c>
      <c r="W122" s="89">
        <v>3.8326733479121167</v>
      </c>
      <c r="X122" s="89">
        <v>4.0842066742395744</v>
      </c>
      <c r="Y122" s="89"/>
      <c r="Z122" s="90">
        <v>2089</v>
      </c>
      <c r="AA122" s="88">
        <v>0.24988032551460029</v>
      </c>
      <c r="AB122" s="82">
        <v>2.1326249908835822</v>
      </c>
      <c r="AC122" s="82">
        <v>2.6610577390863219</v>
      </c>
      <c r="AD122" s="82">
        <v>3.1730151853308421</v>
      </c>
      <c r="AE122" s="82">
        <v>3.558532636518482</v>
      </c>
      <c r="AF122" s="82">
        <v>4.1342017328426497</v>
      </c>
    </row>
    <row r="123" spans="1:33" s="85" customFormat="1" x14ac:dyDescent="0.2">
      <c r="A123" s="81">
        <v>42733</v>
      </c>
      <c r="B123" s="82">
        <v>3.2257293161166904</v>
      </c>
      <c r="C123" s="82">
        <v>3.1241966534913796</v>
      </c>
      <c r="D123" s="82">
        <v>0.1015326626253108</v>
      </c>
      <c r="E123" s="82">
        <v>3.2660154549858689</v>
      </c>
      <c r="F123" s="82">
        <v>3.2670467415973423</v>
      </c>
      <c r="G123" s="82">
        <v>0.57436274225125949</v>
      </c>
      <c r="H123" s="82">
        <v>2.0108911889826468</v>
      </c>
      <c r="I123" s="82">
        <v>0.53957914873266222</v>
      </c>
      <c r="J123" s="83">
        <v>378.09274270677997</v>
      </c>
      <c r="K123" s="84">
        <v>3.8737446197991389E-2</v>
      </c>
      <c r="L123" s="84">
        <v>0.22046867527498804</v>
      </c>
      <c r="M123" s="84">
        <v>0.25920612147297944</v>
      </c>
      <c r="N123" s="84">
        <v>0.25777140124342418</v>
      </c>
      <c r="O123" s="84">
        <v>0.179818268770923</v>
      </c>
      <c r="P123" s="84">
        <v>4.3998087039693927E-2</v>
      </c>
      <c r="Q123" s="88">
        <v>0.17073170731707318</v>
      </c>
      <c r="R123" s="88"/>
      <c r="S123" s="89">
        <v>2.3645182814356018</v>
      </c>
      <c r="T123" s="89">
        <v>2.6497851992499886</v>
      </c>
      <c r="U123" s="89">
        <v>3.1492488466711466</v>
      </c>
      <c r="V123" s="89">
        <v>3.5416467368177122</v>
      </c>
      <c r="W123" s="89">
        <v>3.8300373090204785</v>
      </c>
      <c r="X123" s="89">
        <v>4.0831467121593654</v>
      </c>
      <c r="Y123" s="89"/>
      <c r="Z123" s="90">
        <v>2091</v>
      </c>
      <c r="AA123" s="88">
        <v>0.25251076040172166</v>
      </c>
      <c r="AB123" s="82">
        <v>2.1326910798419791</v>
      </c>
      <c r="AC123" s="82">
        <v>2.6600882425072445</v>
      </c>
      <c r="AD123" s="82">
        <v>3.1717340708318575</v>
      </c>
      <c r="AE123" s="82">
        <v>3.5568152541301248</v>
      </c>
      <c r="AF123" s="82">
        <v>4.1331138495222328</v>
      </c>
    </row>
    <row r="124" spans="1:33" s="85" customFormat="1" x14ac:dyDescent="0.2">
      <c r="A124" s="81">
        <v>42734</v>
      </c>
      <c r="B124" s="82">
        <v>3.225011956001913</v>
      </c>
      <c r="C124" s="82">
        <v>3.1244568390543161</v>
      </c>
      <c r="D124" s="82">
        <v>0.10055511694759689</v>
      </c>
      <c r="E124" s="82">
        <v>3.2656442641876731</v>
      </c>
      <c r="F124" s="82">
        <v>3.2669603928242377</v>
      </c>
      <c r="G124" s="82">
        <v>0.57455403594743959</v>
      </c>
      <c r="H124" s="82">
        <v>2.0104326571177715</v>
      </c>
      <c r="I124" s="82">
        <v>0.53977044476327207</v>
      </c>
      <c r="J124" s="83">
        <v>378.17605212824128</v>
      </c>
      <c r="K124" s="84">
        <v>4.1606886657101862E-2</v>
      </c>
      <c r="L124" s="84">
        <v>0.21712099473935917</v>
      </c>
      <c r="M124" s="84">
        <v>0.25968436154949787</v>
      </c>
      <c r="N124" s="84">
        <v>0.25681492109038739</v>
      </c>
      <c r="O124" s="84">
        <v>0.18077474892395984</v>
      </c>
      <c r="P124" s="84">
        <v>4.3998087039693927E-2</v>
      </c>
      <c r="Q124" s="88">
        <v>0.17168818747011</v>
      </c>
      <c r="R124" s="88"/>
      <c r="S124" s="89">
        <v>2.3637208820498139</v>
      </c>
      <c r="T124" s="89">
        <v>2.6494858820692739</v>
      </c>
      <c r="U124" s="89">
        <v>3.1485444405217979</v>
      </c>
      <c r="V124" s="89">
        <v>3.5428986192570844</v>
      </c>
      <c r="W124" s="89">
        <v>3.8312641111663055</v>
      </c>
      <c r="X124" s="89">
        <v>4.083571331640564</v>
      </c>
      <c r="Y124" s="89"/>
      <c r="Z124" s="90">
        <v>2091</v>
      </c>
      <c r="AA124" s="88">
        <v>0.24964131994261118</v>
      </c>
      <c r="AB124" s="82">
        <v>2.1439051514591974</v>
      </c>
      <c r="AC124" s="82">
        <v>2.6591192188032577</v>
      </c>
      <c r="AD124" s="82">
        <v>3.1722187364453531</v>
      </c>
      <c r="AE124" s="82">
        <v>3.5550994133965013</v>
      </c>
      <c r="AF124" s="82">
        <v>4.1320264883198696</v>
      </c>
    </row>
    <row r="125" spans="1:33" s="85" customFormat="1" x14ac:dyDescent="0.2">
      <c r="A125" s="81">
        <v>42735</v>
      </c>
      <c r="B125" s="82">
        <v>3.2256446991404011</v>
      </c>
      <c r="C125" s="82">
        <v>3.1252389722041385</v>
      </c>
      <c r="D125" s="82">
        <v>0.1004057269362626</v>
      </c>
      <c r="E125" s="82">
        <v>3.2659740089491804</v>
      </c>
      <c r="F125" s="82">
        <v>3.2669614378024638</v>
      </c>
      <c r="G125" s="82">
        <v>0.57412278460573818</v>
      </c>
      <c r="H125" s="82">
        <v>2.0144486605485685</v>
      </c>
      <c r="I125" s="82">
        <v>0.53973734479465341</v>
      </c>
      <c r="J125" s="83">
        <v>376.71414756446029</v>
      </c>
      <c r="K125" s="84">
        <v>4.1069723018147083E-2</v>
      </c>
      <c r="L125" s="84">
        <v>0.21680993314231137</v>
      </c>
      <c r="M125" s="84">
        <v>0.25931232091690543</v>
      </c>
      <c r="N125" s="84">
        <v>0.25931232091690543</v>
      </c>
      <c r="O125" s="84">
        <v>0.17956064947468958</v>
      </c>
      <c r="P125" s="84">
        <v>4.3935052531041068E-2</v>
      </c>
      <c r="Q125" s="88">
        <v>0.17000955109837632</v>
      </c>
      <c r="R125" s="88"/>
      <c r="S125" s="89">
        <v>2.3643937182589774</v>
      </c>
      <c r="T125" s="89">
        <v>2.6504097193843847</v>
      </c>
      <c r="U125" s="89">
        <v>3.1483226698450757</v>
      </c>
      <c r="V125" s="89">
        <v>3.543176423206523</v>
      </c>
      <c r="W125" s="89">
        <v>3.8318120382145286</v>
      </c>
      <c r="X125" s="89">
        <v>4.0820143000177058</v>
      </c>
      <c r="Y125" s="89"/>
      <c r="Z125" s="90">
        <v>2094</v>
      </c>
      <c r="AA125" s="88">
        <v>0.24976122254059216</v>
      </c>
      <c r="AB125" s="82">
        <v>2.1433690165252179</v>
      </c>
      <c r="AC125" s="82">
        <v>2.6581506675132371</v>
      </c>
      <c r="AD125" s="82">
        <v>3.1713740898835519</v>
      </c>
      <c r="AE125" s="82">
        <v>3.5587203770806179</v>
      </c>
      <c r="AF125" s="82">
        <v>4.1309396487345706</v>
      </c>
    </row>
    <row r="126" spans="1:33" s="85" customFormat="1" x14ac:dyDescent="0.2">
      <c r="A126" s="81">
        <v>42736</v>
      </c>
      <c r="B126" s="82">
        <v>3.2268385864374403</v>
      </c>
      <c r="C126" s="82">
        <v>3.1265499880815035</v>
      </c>
      <c r="D126" s="82">
        <v>0.10028859835593673</v>
      </c>
      <c r="E126" s="82">
        <v>3.2656082096603058</v>
      </c>
      <c r="F126" s="82">
        <v>3.2668958507150223</v>
      </c>
      <c r="G126" s="82">
        <v>0.5720386762465165</v>
      </c>
      <c r="H126" s="82">
        <v>2.0312195236712824</v>
      </c>
      <c r="I126" s="82">
        <v>0.53463705826170571</v>
      </c>
      <c r="J126" s="83">
        <v>377.80340257873468</v>
      </c>
      <c r="K126" s="84">
        <v>3.9159503342884434E-2</v>
      </c>
      <c r="L126" s="84">
        <v>0.21633237822349571</v>
      </c>
      <c r="M126" s="84">
        <v>0.26361031518624639</v>
      </c>
      <c r="N126" s="84">
        <v>0.25740210124164281</v>
      </c>
      <c r="O126" s="84">
        <v>0.17956064947468958</v>
      </c>
      <c r="P126" s="84">
        <v>4.3935052531041068E-2</v>
      </c>
      <c r="Q126" s="88">
        <v>0.16762177650429799</v>
      </c>
      <c r="R126" s="88"/>
      <c r="S126" s="89">
        <v>2.3706373786566415</v>
      </c>
      <c r="T126" s="89">
        <v>2.6512813830372783</v>
      </c>
      <c r="U126" s="89">
        <v>3.1498922993538931</v>
      </c>
      <c r="V126" s="89">
        <v>3.5423292983557997</v>
      </c>
      <c r="W126" s="89">
        <v>3.8308776596673813</v>
      </c>
      <c r="X126" s="89">
        <v>4.0810783817979912</v>
      </c>
      <c r="Y126" s="89"/>
      <c r="Z126" s="90">
        <v>2094</v>
      </c>
      <c r="AA126" s="88">
        <v>0.25023877745940781</v>
      </c>
      <c r="AB126" s="82">
        <v>2.142833012526395</v>
      </c>
      <c r="AC126" s="82">
        <v>2.6571825881767333</v>
      </c>
      <c r="AD126" s="82">
        <v>3.1744429784285599</v>
      </c>
      <c r="AE126" s="82">
        <v>3.5577278635895815</v>
      </c>
      <c r="AF126" s="82">
        <v>4.1298533302660667</v>
      </c>
    </row>
    <row r="127" spans="1:33" s="85" customFormat="1" x14ac:dyDescent="0.2">
      <c r="A127" s="81">
        <v>42737</v>
      </c>
      <c r="B127" s="82">
        <v>3.2295942720763722</v>
      </c>
      <c r="C127" s="82">
        <v>3.1282515012030507</v>
      </c>
      <c r="D127" s="82">
        <v>0.10134277087332144</v>
      </c>
      <c r="E127" s="82">
        <v>3.2656997825392455</v>
      </c>
      <c r="F127" s="82">
        <v>3.2672054123882059</v>
      </c>
      <c r="G127" s="82">
        <v>0.57187396743435215</v>
      </c>
      <c r="H127" s="82">
        <v>2.0331904279193576</v>
      </c>
      <c r="I127" s="82">
        <v>0.53482100238663555</v>
      </c>
      <c r="J127" s="83">
        <v>377.70650357998238</v>
      </c>
      <c r="K127" s="84">
        <v>3.8186157517899763E-2</v>
      </c>
      <c r="L127" s="84">
        <v>0.21622911694510741</v>
      </c>
      <c r="M127" s="84">
        <v>0.2630071599045346</v>
      </c>
      <c r="N127" s="84">
        <v>0.25823389021479715</v>
      </c>
      <c r="O127" s="84">
        <v>0.17947494033412889</v>
      </c>
      <c r="P127" s="84">
        <v>4.4868735083532223E-2</v>
      </c>
      <c r="Q127" s="88">
        <v>0.16610978520286396</v>
      </c>
      <c r="R127" s="88"/>
      <c r="S127" s="89">
        <v>2.3723668184594509</v>
      </c>
      <c r="T127" s="89">
        <v>2.6535987219142627</v>
      </c>
      <c r="U127" s="89">
        <v>3.1502330605082594</v>
      </c>
      <c r="V127" s="89">
        <v>3.5417596689442088</v>
      </c>
      <c r="W127" s="89">
        <v>3.8318306979220389</v>
      </c>
      <c r="X127" s="89">
        <v>4.0849869408296637</v>
      </c>
      <c r="Y127" s="89"/>
      <c r="Z127" s="90">
        <v>2095</v>
      </c>
      <c r="AA127" s="88">
        <v>0.25011933174224343</v>
      </c>
      <c r="AB127" s="82">
        <v>2.1422902604248626</v>
      </c>
      <c r="AC127" s="82">
        <v>2.6583681982123055</v>
      </c>
      <c r="AD127" s="82">
        <v>3.1736385411194896</v>
      </c>
      <c r="AE127" s="82">
        <v>3.5567357963699884</v>
      </c>
      <c r="AF127" s="82">
        <v>4.1287528217912906</v>
      </c>
    </row>
    <row r="128" spans="1:33" s="85" customFormat="1" x14ac:dyDescent="0.2">
      <c r="A128" s="81">
        <v>42738</v>
      </c>
      <c r="B128" s="82">
        <v>3.2316316793893129</v>
      </c>
      <c r="C128" s="82">
        <v>3.1294614184231024</v>
      </c>
      <c r="D128" s="82">
        <v>0.10217026096621051</v>
      </c>
      <c r="E128" s="82">
        <v>3.2655882259543154</v>
      </c>
      <c r="F128" s="82">
        <v>3.2673453430827935</v>
      </c>
      <c r="G128" s="82">
        <v>0.57079194697665347</v>
      </c>
      <c r="H128" s="82">
        <v>2.0347604257042011</v>
      </c>
      <c r="I128" s="82">
        <v>0.5350715648854969</v>
      </c>
      <c r="J128" s="83">
        <v>377.61427719471249</v>
      </c>
      <c r="K128" s="84">
        <v>3.7690839694656489E-2</v>
      </c>
      <c r="L128" s="84">
        <v>0.21469465648854963</v>
      </c>
      <c r="M128" s="84">
        <v>0.26383587786259544</v>
      </c>
      <c r="N128" s="84">
        <v>0.25858778625954199</v>
      </c>
      <c r="O128" s="84">
        <v>0.1808206106870229</v>
      </c>
      <c r="P128" s="84">
        <v>4.4370229007633585E-2</v>
      </c>
      <c r="Q128" s="88">
        <v>0.16889312977099236</v>
      </c>
      <c r="R128" s="88"/>
      <c r="S128" s="89">
        <v>2.3741802428901333</v>
      </c>
      <c r="T128" s="89">
        <v>2.6553946669076698</v>
      </c>
      <c r="U128" s="89">
        <v>3.1499758879119906</v>
      </c>
      <c r="V128" s="89">
        <v>3.5411878215910182</v>
      </c>
      <c r="W128" s="89">
        <v>3.8325896364686418</v>
      </c>
      <c r="X128" s="89">
        <v>4.0839010975119114</v>
      </c>
      <c r="Y128" s="89"/>
      <c r="Z128" s="90">
        <v>2096</v>
      </c>
      <c r="AA128" s="88">
        <v>0.25</v>
      </c>
      <c r="AB128" s="82">
        <v>2.1420229262455037</v>
      </c>
      <c r="AC128" s="82">
        <v>2.6573613944899224</v>
      </c>
      <c r="AD128" s="82">
        <v>3.1724788255203347</v>
      </c>
      <c r="AE128" s="82">
        <v>3.5557441750206533</v>
      </c>
      <c r="AF128" s="82">
        <v>4.1297111584258213</v>
      </c>
    </row>
    <row r="129" spans="1:32" s="85" customFormat="1" x14ac:dyDescent="0.2">
      <c r="A129" s="81">
        <v>42739</v>
      </c>
      <c r="B129" s="82">
        <v>3.2346208869814022</v>
      </c>
      <c r="C129" s="82">
        <v>3.1315680269982158</v>
      </c>
      <c r="D129" s="82">
        <v>0.10305285998318636</v>
      </c>
      <c r="E129" s="82">
        <v>3.2654393191013491</v>
      </c>
      <c r="F129" s="82">
        <v>3.2678947069013033</v>
      </c>
      <c r="G129" s="82">
        <v>0.56919161491249937</v>
      </c>
      <c r="H129" s="82">
        <v>2.0363558559401111</v>
      </c>
      <c r="I129" s="82">
        <v>0.53545541249404105</v>
      </c>
      <c r="J129" s="83">
        <v>377.52170958515489</v>
      </c>
      <c r="K129" s="84">
        <v>3.6242250834525515E-2</v>
      </c>
      <c r="L129" s="84">
        <v>0.21459227467811159</v>
      </c>
      <c r="M129" s="84">
        <v>0.26323319027181691</v>
      </c>
      <c r="N129" s="84">
        <v>0.2598950882212685</v>
      </c>
      <c r="O129" s="84">
        <v>0.18168812589413447</v>
      </c>
      <c r="P129" s="84">
        <v>4.4349070100143065E-2</v>
      </c>
      <c r="Q129" s="88">
        <v>0.16738197424892703</v>
      </c>
      <c r="R129" s="88"/>
      <c r="S129" s="89">
        <v>2.3951770271756621</v>
      </c>
      <c r="T129" s="89">
        <v>2.6591539039623155</v>
      </c>
      <c r="U129" s="89">
        <v>3.1526916979860538</v>
      </c>
      <c r="V129" s="89">
        <v>3.5422820524364926</v>
      </c>
      <c r="W129" s="89">
        <v>3.8320800643152766</v>
      </c>
      <c r="X129" s="89">
        <v>4.0828224142989571</v>
      </c>
      <c r="Y129" s="89"/>
      <c r="Z129" s="90">
        <v>2097</v>
      </c>
      <c r="AA129" s="88">
        <v>0.24988078206962328</v>
      </c>
      <c r="AB129" s="82">
        <v>2.143947685139616</v>
      </c>
      <c r="AC129" s="82">
        <v>2.6586434465290294</v>
      </c>
      <c r="AD129" s="82">
        <v>3.1713197700988753</v>
      </c>
      <c r="AE129" s="82">
        <v>3.5547529991409315</v>
      </c>
      <c r="AF129" s="82">
        <v>4.1286254286918354</v>
      </c>
    </row>
    <row r="130" spans="1:32" s="85" customFormat="1" x14ac:dyDescent="0.2">
      <c r="A130" s="81">
        <v>42740</v>
      </c>
      <c r="B130" s="82">
        <v>3.2346208869814022</v>
      </c>
      <c r="C130" s="82">
        <v>3.1314314216383052</v>
      </c>
      <c r="D130" s="82">
        <v>0.10318946534309692</v>
      </c>
      <c r="E130" s="82">
        <v>3.2650831823966868</v>
      </c>
      <c r="F130" s="82">
        <v>3.2677182732131707</v>
      </c>
      <c r="G130" s="82">
        <v>0.56880595755753427</v>
      </c>
      <c r="H130" s="82">
        <v>2.0358152198914188</v>
      </c>
      <c r="I130" s="82">
        <v>0.53555078683834068</v>
      </c>
      <c r="J130" s="83">
        <v>378.61131378157734</v>
      </c>
      <c r="K130" s="84">
        <v>3.7672865999046255E-2</v>
      </c>
      <c r="L130" s="84">
        <v>0.21268478779208394</v>
      </c>
      <c r="M130" s="84">
        <v>0.26323319027181691</v>
      </c>
      <c r="N130" s="84">
        <v>0.2598950882212685</v>
      </c>
      <c r="O130" s="84">
        <v>0.18216499761564139</v>
      </c>
      <c r="P130" s="84">
        <v>4.4349070100143065E-2</v>
      </c>
      <c r="Q130" s="88">
        <v>0.16690510252742013</v>
      </c>
      <c r="R130" s="88"/>
      <c r="S130" s="89">
        <v>2.396112087452118</v>
      </c>
      <c r="T130" s="89">
        <v>2.6584340259527761</v>
      </c>
      <c r="U130" s="89">
        <v>3.1522939568397503</v>
      </c>
      <c r="V130" s="89">
        <v>3.5428946146868423</v>
      </c>
      <c r="W130" s="89">
        <v>3.8316467168313744</v>
      </c>
      <c r="X130" s="89">
        <v>4.0818327519203148</v>
      </c>
      <c r="Y130" s="89"/>
      <c r="Z130" s="90">
        <v>2097</v>
      </c>
      <c r="AA130" s="88">
        <v>0.24988078206962328</v>
      </c>
      <c r="AB130" s="82">
        <v>2.1493385383622456</v>
      </c>
      <c r="AC130" s="82">
        <v>2.6580084915725934</v>
      </c>
      <c r="AD130" s="82">
        <v>3.1701613741038095</v>
      </c>
      <c r="AE130" s="82">
        <v>3.5537622683307175</v>
      </c>
      <c r="AF130" s="82">
        <v>4.1275402190110144</v>
      </c>
    </row>
    <row r="131" spans="1:32" s="85" customFormat="1" x14ac:dyDescent="0.2">
      <c r="A131" s="81">
        <v>42741</v>
      </c>
      <c r="B131" s="82">
        <v>3.2353501667460693</v>
      </c>
      <c r="C131" s="82">
        <v>3.1313190156577866</v>
      </c>
      <c r="D131" s="82">
        <v>0.10403115108828276</v>
      </c>
      <c r="E131" s="82">
        <v>3.2650133285107401</v>
      </c>
      <c r="F131" s="82">
        <v>3.2675270037502973</v>
      </c>
      <c r="G131" s="82">
        <v>0.56876043847485536</v>
      </c>
      <c r="H131" s="82">
        <v>2.0382256060201804</v>
      </c>
      <c r="I131" s="82">
        <v>0.53544545021438783</v>
      </c>
      <c r="J131" s="83">
        <v>378.25151262504369</v>
      </c>
      <c r="K131" s="84">
        <v>3.763696998570748E-2</v>
      </c>
      <c r="L131" s="84">
        <v>0.21248213434969032</v>
      </c>
      <c r="M131" s="84">
        <v>0.26250595521676989</v>
      </c>
      <c r="N131" s="84">
        <v>0.26060028585040496</v>
      </c>
      <c r="O131" s="84">
        <v>0.18246784182944259</v>
      </c>
      <c r="P131" s="84">
        <v>4.4306812767984753E-2</v>
      </c>
      <c r="Q131" s="88">
        <v>0.16626965221534065</v>
      </c>
      <c r="R131" s="88"/>
      <c r="S131" s="89">
        <v>2.3954348622414185</v>
      </c>
      <c r="T131" s="89">
        <v>2.6580864056148994</v>
      </c>
      <c r="U131" s="89">
        <v>3.1517636834617315</v>
      </c>
      <c r="V131" s="89">
        <v>3.5433951900430034</v>
      </c>
      <c r="W131" s="89">
        <v>3.8317863131799372</v>
      </c>
      <c r="X131" s="89">
        <v>4.0806864883659415</v>
      </c>
      <c r="Y131" s="89"/>
      <c r="Z131" s="90">
        <v>2099</v>
      </c>
      <c r="AA131" s="88">
        <v>0.25154835636017153</v>
      </c>
      <c r="AB131" s="82">
        <v>2.1488144785645495</v>
      </c>
      <c r="AC131" s="82">
        <v>2.6569116214742161</v>
      </c>
      <c r="AD131" s="82">
        <v>3.1690036367851167</v>
      </c>
      <c r="AE131" s="82">
        <v>3.5527719821904453</v>
      </c>
      <c r="AF131" s="82">
        <v>4.1264555288853373</v>
      </c>
    </row>
    <row r="132" spans="1:32" s="85" customFormat="1" x14ac:dyDescent="0.2">
      <c r="A132" s="81">
        <v>42742</v>
      </c>
      <c r="B132" s="82">
        <v>3.2343973320628869</v>
      </c>
      <c r="C132" s="82">
        <v>3.1307657652001653</v>
      </c>
      <c r="D132" s="82">
        <v>0.10363156686272168</v>
      </c>
      <c r="E132" s="82">
        <v>3.2646588253671069</v>
      </c>
      <c r="F132" s="82">
        <v>3.267260575742958</v>
      </c>
      <c r="G132" s="82">
        <v>0.56840572769398612</v>
      </c>
      <c r="H132" s="82">
        <v>2.0372697708431931</v>
      </c>
      <c r="I132" s="82">
        <v>0.53554073368270727</v>
      </c>
      <c r="J132" s="83">
        <v>381.34960695565678</v>
      </c>
      <c r="K132" s="84">
        <v>3.763696998570748E-2</v>
      </c>
      <c r="L132" s="84">
        <v>0.21343496903287279</v>
      </c>
      <c r="M132" s="84">
        <v>0.26202953787517863</v>
      </c>
      <c r="N132" s="84">
        <v>0.26060028585040496</v>
      </c>
      <c r="O132" s="84">
        <v>0.18199142448785136</v>
      </c>
      <c r="P132" s="84">
        <v>4.4306812767984753E-2</v>
      </c>
      <c r="Q132" s="88">
        <v>0.16579323487374942</v>
      </c>
      <c r="R132" s="88"/>
      <c r="S132" s="89">
        <v>2.3944799067952318</v>
      </c>
      <c r="T132" s="89">
        <v>2.6589881264849793</v>
      </c>
      <c r="U132" s="89">
        <v>3.1512586245624017</v>
      </c>
      <c r="V132" s="89">
        <v>3.5423808836256629</v>
      </c>
      <c r="W132" s="89">
        <v>3.830846745282992</v>
      </c>
      <c r="X132" s="89">
        <v>4.0797043876644894</v>
      </c>
      <c r="Y132" s="89"/>
      <c r="Z132" s="90">
        <v>2099</v>
      </c>
      <c r="AA132" s="88">
        <v>0.2501191043353978</v>
      </c>
      <c r="AB132" s="82">
        <v>2.1482777573216336</v>
      </c>
      <c r="AC132" s="82">
        <v>2.6575192589690539</v>
      </c>
      <c r="AD132" s="82">
        <v>3.1702260073038508</v>
      </c>
      <c r="AE132" s="82">
        <v>3.5547707976988798</v>
      </c>
      <c r="AF132" s="82">
        <v>4.1253713578174978</v>
      </c>
    </row>
    <row r="133" spans="1:32" s="85" customFormat="1" x14ac:dyDescent="0.2">
      <c r="A133" s="81">
        <v>42743</v>
      </c>
      <c r="B133" s="82">
        <v>3.235238095238095</v>
      </c>
      <c r="C133" s="82">
        <v>3.1305912466799115</v>
      </c>
      <c r="D133" s="82">
        <v>0.10464684855818351</v>
      </c>
      <c r="E133" s="82">
        <v>3.2643571940281526</v>
      </c>
      <c r="F133" s="82">
        <v>3.2670503459018847</v>
      </c>
      <c r="G133" s="82">
        <v>0.5677095928499496</v>
      </c>
      <c r="H133" s="82">
        <v>2.0379362236177396</v>
      </c>
      <c r="I133" s="82">
        <v>0.53555238095238222</v>
      </c>
      <c r="J133" s="83">
        <v>381.16944047615834</v>
      </c>
      <c r="K133" s="84">
        <v>3.7142857142857144E-2</v>
      </c>
      <c r="L133" s="84">
        <v>0.21333333333333335</v>
      </c>
      <c r="M133" s="84">
        <v>0.26190476190476192</v>
      </c>
      <c r="N133" s="84">
        <v>0.26142857142857145</v>
      </c>
      <c r="O133" s="84">
        <v>0.1819047619047619</v>
      </c>
      <c r="P133" s="84">
        <v>4.4285714285714282E-2</v>
      </c>
      <c r="Q133" s="88">
        <v>0.16523809523809524</v>
      </c>
      <c r="R133" s="88"/>
      <c r="S133" s="89">
        <v>2.3983246534834874</v>
      </c>
      <c r="T133" s="89">
        <v>2.6581524648627295</v>
      </c>
      <c r="U133" s="89">
        <v>3.1505427097244683</v>
      </c>
      <c r="V133" s="89">
        <v>3.5409567261828978</v>
      </c>
      <c r="W133" s="89">
        <v>3.8297690706738128</v>
      </c>
      <c r="X133" s="89">
        <v>4.0786606823276816</v>
      </c>
      <c r="Y133" s="89"/>
      <c r="Z133" s="90">
        <v>2100</v>
      </c>
      <c r="AA133" s="88">
        <v>0.25095238095238093</v>
      </c>
      <c r="AB133" s="82">
        <v>2.147515536286082</v>
      </c>
      <c r="AC133" s="82">
        <v>2.6569522542435688</v>
      </c>
      <c r="AD133" s="82">
        <v>3.1695239397775228</v>
      </c>
      <c r="AE133" s="82">
        <v>3.55392835858704</v>
      </c>
      <c r="AF133" s="82">
        <v>4.1241258012170459</v>
      </c>
    </row>
    <row r="134" spans="1:32" s="85" customFormat="1" x14ac:dyDescent="0.2">
      <c r="A134" s="81">
        <v>42744</v>
      </c>
      <c r="B134" s="82">
        <v>3.2381178707224336</v>
      </c>
      <c r="C134" s="82">
        <v>3.1324209055046746</v>
      </c>
      <c r="D134" s="82">
        <v>0.10569696521775906</v>
      </c>
      <c r="E134" s="82">
        <v>3.2646016394334669</v>
      </c>
      <c r="F134" s="82">
        <v>3.2672156453643248</v>
      </c>
      <c r="G134" s="82">
        <v>0.56953679175120842</v>
      </c>
      <c r="H134" s="82">
        <v>2.0431472144126057</v>
      </c>
      <c r="I134" s="82">
        <v>0.53571292775665502</v>
      </c>
      <c r="J134" s="83">
        <v>380.44858602658496</v>
      </c>
      <c r="K134" s="84">
        <v>3.7072243346007602E-2</v>
      </c>
      <c r="L134" s="84">
        <v>0.21292775665399238</v>
      </c>
      <c r="M134" s="84">
        <v>0.26093155893536124</v>
      </c>
      <c r="N134" s="84">
        <v>0.26045627376425856</v>
      </c>
      <c r="O134" s="84">
        <v>0.18298479087452471</v>
      </c>
      <c r="P134" s="84">
        <v>4.5627376425855515E-2</v>
      </c>
      <c r="Q134" s="88">
        <v>0.16254752851711027</v>
      </c>
      <c r="R134" s="88"/>
      <c r="S134" s="89">
        <v>2.3981704820911061</v>
      </c>
      <c r="T134" s="89">
        <v>2.6579117643957257</v>
      </c>
      <c r="U134" s="89">
        <v>3.1503571601224061</v>
      </c>
      <c r="V134" s="89">
        <v>3.5428772549997349</v>
      </c>
      <c r="W134" s="89">
        <v>3.8308651567686254</v>
      </c>
      <c r="X134" s="89">
        <v>4.0850881577311675</v>
      </c>
      <c r="Y134" s="89"/>
      <c r="Z134" s="90">
        <v>2104</v>
      </c>
      <c r="AA134" s="88">
        <v>0.25190114068441066</v>
      </c>
      <c r="AB134" s="82">
        <v>2.1467536095850122</v>
      </c>
      <c r="AC134" s="82">
        <v>2.6563853913674298</v>
      </c>
      <c r="AD134" s="82">
        <v>3.1688220893195749</v>
      </c>
      <c r="AE134" s="82">
        <v>3.5524621949802619</v>
      </c>
      <c r="AF134" s="82">
        <v>4.1228042950356008</v>
      </c>
    </row>
    <row r="135" spans="1:32" s="85" customFormat="1" x14ac:dyDescent="0.2">
      <c r="A135" s="81">
        <v>42745</v>
      </c>
      <c r="B135" s="82">
        <v>3.2390788224121558</v>
      </c>
      <c r="C135" s="82">
        <v>3.1323578307617521</v>
      </c>
      <c r="D135" s="82">
        <v>0.10672099165040372</v>
      </c>
      <c r="E135" s="82">
        <v>3.2646868442502108</v>
      </c>
      <c r="F135" s="82">
        <v>3.2671021096358555</v>
      </c>
      <c r="G135" s="82">
        <v>0.56933414780513414</v>
      </c>
      <c r="H135" s="82">
        <v>2.0452194871406606</v>
      </c>
      <c r="I135" s="82">
        <v>0.53566001899335347</v>
      </c>
      <c r="J135" s="83">
        <v>380.08823599237076</v>
      </c>
      <c r="K135" s="84">
        <v>3.7037037037037035E-2</v>
      </c>
      <c r="L135" s="84">
        <v>0.21225071225071226</v>
      </c>
      <c r="M135" s="84">
        <v>0.2606837606837607</v>
      </c>
      <c r="N135" s="84">
        <v>0.2611585944919278</v>
      </c>
      <c r="O135" s="84">
        <v>0.18328584995251662</v>
      </c>
      <c r="P135" s="84">
        <v>4.5584045584045586E-2</v>
      </c>
      <c r="Q135" s="88">
        <v>0.16191832858499525</v>
      </c>
      <c r="R135" s="88"/>
      <c r="S135" s="89">
        <v>2.3975990245061825</v>
      </c>
      <c r="T135" s="89">
        <v>2.6588016294933494</v>
      </c>
      <c r="U135" s="89">
        <v>3.1504474819374781</v>
      </c>
      <c r="V135" s="89">
        <v>3.5426523278717701</v>
      </c>
      <c r="W135" s="89">
        <v>3.8298503219256355</v>
      </c>
      <c r="X135" s="89">
        <v>4.0831466324198686</v>
      </c>
      <c r="Y135" s="89"/>
      <c r="Z135" s="90">
        <v>2106</v>
      </c>
      <c r="AA135" s="88">
        <v>0.25356125356125359</v>
      </c>
      <c r="AB135" s="82">
        <v>2.1459919769911728</v>
      </c>
      <c r="AC135" s="82">
        <v>2.6558186702696771</v>
      </c>
      <c r="AD135" s="82">
        <v>3.16812045579581</v>
      </c>
      <c r="AE135" s="82">
        <v>3.550873144308369</v>
      </c>
      <c r="AF135" s="82">
        <v>4.1214835842233519</v>
      </c>
    </row>
    <row r="136" spans="1:32" s="85" customFormat="1" x14ac:dyDescent="0.2">
      <c r="A136" s="81">
        <v>42746</v>
      </c>
      <c r="B136" s="82">
        <v>3.2388414055080723</v>
      </c>
      <c r="C136" s="82">
        <v>3.1332112480861598</v>
      </c>
      <c r="D136" s="82">
        <v>0.10563015742191251</v>
      </c>
      <c r="E136" s="82">
        <v>3.2643328353732151</v>
      </c>
      <c r="F136" s="82">
        <v>3.2672288986427946</v>
      </c>
      <c r="G136" s="82">
        <v>0.56842683867460941</v>
      </c>
      <c r="H136" s="82">
        <v>2.0077762427117181</v>
      </c>
      <c r="I136" s="82">
        <v>0.53593542260208948</v>
      </c>
      <c r="J136" s="83">
        <v>380.18890075971285</v>
      </c>
      <c r="K136" s="84">
        <v>3.6087369420702751E-2</v>
      </c>
      <c r="L136" s="84">
        <v>0.21177587844254511</v>
      </c>
      <c r="M136" s="84">
        <v>0.26163342830009495</v>
      </c>
      <c r="N136" s="84">
        <v>0.26305792972459641</v>
      </c>
      <c r="O136" s="84">
        <v>0.18376068376068377</v>
      </c>
      <c r="P136" s="84">
        <v>4.3684710351377019E-2</v>
      </c>
      <c r="Q136" s="88">
        <v>0.16381766381766383</v>
      </c>
      <c r="R136" s="88"/>
      <c r="S136" s="89">
        <v>2.4039759634490476</v>
      </c>
      <c r="T136" s="89">
        <v>2.6607380193652252</v>
      </c>
      <c r="U136" s="89">
        <v>3.1520649899265494</v>
      </c>
      <c r="V136" s="89">
        <v>3.5426800640039495</v>
      </c>
      <c r="W136" s="89">
        <v>3.8288991576160236</v>
      </c>
      <c r="X136" s="89">
        <v>4.0817942208477298</v>
      </c>
      <c r="Y136" s="89"/>
      <c r="Z136" s="90">
        <v>2106</v>
      </c>
      <c r="AA136" s="88">
        <v>0.25023741690408358</v>
      </c>
      <c r="AB136" s="82">
        <v>2.1452306382775763</v>
      </c>
      <c r="AC136" s="82">
        <v>2.6550417024497492</v>
      </c>
      <c r="AD136" s="82">
        <v>3.1678295465863013</v>
      </c>
      <c r="AE136" s="82">
        <v>3.5557054004853392</v>
      </c>
      <c r="AF136" s="82">
        <v>4.1285980460325842</v>
      </c>
    </row>
    <row r="137" spans="1:32" s="85" customFormat="1" x14ac:dyDescent="0.2">
      <c r="A137" s="81">
        <v>42747</v>
      </c>
      <c r="B137" s="82">
        <v>3.2413383958234459</v>
      </c>
      <c r="C137" s="82">
        <v>3.1350028500879747</v>
      </c>
      <c r="D137" s="82">
        <v>0.1063355457354711</v>
      </c>
      <c r="E137" s="82">
        <v>3.2644833721537792</v>
      </c>
      <c r="F137" s="82">
        <v>3.2675679418332315</v>
      </c>
      <c r="G137" s="82">
        <v>0.56846153188511694</v>
      </c>
      <c r="H137" s="82">
        <v>2.0090508551670876</v>
      </c>
      <c r="I137" s="82">
        <v>0.53630280018984777</v>
      </c>
      <c r="J137" s="83">
        <v>380.09835073559952</v>
      </c>
      <c r="K137" s="84">
        <v>3.5121025154247747E-2</v>
      </c>
      <c r="L137" s="84">
        <v>0.21167536782154722</v>
      </c>
      <c r="M137" s="84">
        <v>0.26150925486473658</v>
      </c>
      <c r="N137" s="84">
        <v>0.26293308020882772</v>
      </c>
      <c r="O137" s="84">
        <v>0.18462268628381584</v>
      </c>
      <c r="P137" s="84">
        <v>4.4138585666824867E-2</v>
      </c>
      <c r="Q137" s="88">
        <v>0.16231608922638824</v>
      </c>
      <c r="R137" s="88"/>
      <c r="S137" s="89">
        <v>2.4082305559271489</v>
      </c>
      <c r="T137" s="89">
        <v>2.6617412627848971</v>
      </c>
      <c r="U137" s="89">
        <v>3.1565669483437881</v>
      </c>
      <c r="V137" s="89">
        <v>3.5427479610301158</v>
      </c>
      <c r="W137" s="89">
        <v>3.8307371162839177</v>
      </c>
      <c r="X137" s="89">
        <v>4.0842466365263208</v>
      </c>
      <c r="Y137" s="89"/>
      <c r="Z137" s="90">
        <v>2107</v>
      </c>
      <c r="AA137" s="88">
        <v>0.25059326056003794</v>
      </c>
      <c r="AB137" s="82">
        <v>2.1444834304004083</v>
      </c>
      <c r="AC137" s="82">
        <v>2.6540742444833878</v>
      </c>
      <c r="AD137" s="82">
        <v>3.1674386859213093</v>
      </c>
      <c r="AE137" s="82">
        <v>3.5548885398517105</v>
      </c>
      <c r="AF137" s="82">
        <v>4.127546723208992</v>
      </c>
    </row>
    <row r="138" spans="1:32" s="85" customFormat="1" x14ac:dyDescent="0.2">
      <c r="A138" s="81">
        <v>42748</v>
      </c>
      <c r="B138" s="82">
        <v>3.2426470588235294</v>
      </c>
      <c r="C138" s="82">
        <v>3.1360371440567962</v>
      </c>
      <c r="D138" s="82">
        <v>0.1066099147667332</v>
      </c>
      <c r="E138" s="82">
        <v>3.2646279790974786</v>
      </c>
      <c r="F138" s="82">
        <v>3.2676669324714802</v>
      </c>
      <c r="G138" s="82">
        <v>0.56890950838800225</v>
      </c>
      <c r="H138" s="82">
        <v>2.0105112884185363</v>
      </c>
      <c r="I138" s="82">
        <v>0.53649905123340091</v>
      </c>
      <c r="J138" s="83">
        <v>382.01443311191542</v>
      </c>
      <c r="K138" s="84">
        <v>3.4629981024667932E-2</v>
      </c>
      <c r="L138" s="84">
        <v>0.21110056925996204</v>
      </c>
      <c r="M138" s="84">
        <v>0.26280834914611007</v>
      </c>
      <c r="N138" s="84">
        <v>0.26233396584440227</v>
      </c>
      <c r="O138" s="84">
        <v>0.18406072106261859</v>
      </c>
      <c r="P138" s="84">
        <v>4.506641366223909E-2</v>
      </c>
      <c r="Q138" s="88">
        <v>0.16081593927893739</v>
      </c>
      <c r="R138" s="88"/>
      <c r="S138" s="89">
        <v>2.4148854278081564</v>
      </c>
      <c r="T138" s="89">
        <v>2.6632907030613753</v>
      </c>
      <c r="U138" s="89">
        <v>3.1569816687113144</v>
      </c>
      <c r="V138" s="89">
        <v>3.5439040285440342</v>
      </c>
      <c r="W138" s="89">
        <v>3.8305912268521296</v>
      </c>
      <c r="X138" s="89">
        <v>4.0921651639268317</v>
      </c>
      <c r="Y138" s="89"/>
      <c r="Z138" s="90">
        <v>2108</v>
      </c>
      <c r="AA138" s="88">
        <v>0.25</v>
      </c>
      <c r="AB138" s="82">
        <v>2.1437365053782127</v>
      </c>
      <c r="AC138" s="82">
        <v>2.6531072606726567</v>
      </c>
      <c r="AD138" s="82">
        <v>3.1682010467449335</v>
      </c>
      <c r="AE138" s="82">
        <v>3.5539940266689567</v>
      </c>
      <c r="AF138" s="82">
        <v>4.1264958871035908</v>
      </c>
    </row>
    <row r="139" spans="1:32" s="85" customFormat="1" x14ac:dyDescent="0.2">
      <c r="A139" s="81">
        <v>42749</v>
      </c>
      <c r="B139" s="82">
        <v>3.243595825426945</v>
      </c>
      <c r="C139" s="82">
        <v>3.1362270187100547</v>
      </c>
      <c r="D139" s="82">
        <v>0.10736880671689031</v>
      </c>
      <c r="E139" s="82">
        <v>3.2642837825828965</v>
      </c>
      <c r="F139" s="82">
        <v>3.2675071034477265</v>
      </c>
      <c r="G139" s="82">
        <v>0.56989331379544006</v>
      </c>
      <c r="H139" s="82">
        <v>2.0098512215320703</v>
      </c>
      <c r="I139" s="82">
        <v>0.53674098671727188</v>
      </c>
      <c r="J139" s="83">
        <v>382.01443311191542</v>
      </c>
      <c r="K139" s="84">
        <v>3.4629981024667932E-2</v>
      </c>
      <c r="L139" s="84">
        <v>0.21062618595825428</v>
      </c>
      <c r="M139" s="84">
        <v>0.26328273244781786</v>
      </c>
      <c r="N139" s="84">
        <v>0.26185958254269448</v>
      </c>
      <c r="O139" s="84">
        <v>0.18358633776091082</v>
      </c>
      <c r="P139" s="84">
        <v>4.6015180265654647E-2</v>
      </c>
      <c r="Q139" s="88">
        <v>0.15939278937381404</v>
      </c>
      <c r="R139" s="88"/>
      <c r="S139" s="89">
        <v>2.414048373909818</v>
      </c>
      <c r="T139" s="89">
        <v>2.6628620502506917</v>
      </c>
      <c r="U139" s="89">
        <v>3.1567568571523061</v>
      </c>
      <c r="V139" s="89">
        <v>3.5428933272227789</v>
      </c>
      <c r="W139" s="89">
        <v>3.8308246310400147</v>
      </c>
      <c r="X139" s="89">
        <v>4.097364534807423</v>
      </c>
      <c r="Y139" s="89"/>
      <c r="Z139" s="90">
        <v>2108</v>
      </c>
      <c r="AA139" s="88">
        <v>0.25142314990512332</v>
      </c>
      <c r="AB139" s="82">
        <v>2.1429898629969011</v>
      </c>
      <c r="AC139" s="82">
        <v>2.6521407505529551</v>
      </c>
      <c r="AD139" s="82">
        <v>3.1673144976209757</v>
      </c>
      <c r="AE139" s="82">
        <v>3.5525106801868795</v>
      </c>
      <c r="AF139" s="82">
        <v>4.1254455372658763</v>
      </c>
    </row>
    <row r="140" spans="1:32" s="85" customFormat="1" x14ac:dyDescent="0.2">
      <c r="A140" s="81">
        <v>42750</v>
      </c>
      <c r="B140" s="82">
        <v>3.2454933586337762</v>
      </c>
      <c r="C140" s="82">
        <v>3.1369234342653964</v>
      </c>
      <c r="D140" s="82">
        <v>0.10856992436837976</v>
      </c>
      <c r="E140" s="82">
        <v>3.2639407310867021</v>
      </c>
      <c r="F140" s="82">
        <v>3.2674968478906217</v>
      </c>
      <c r="G140" s="82">
        <v>0.57014473277456823</v>
      </c>
      <c r="H140" s="82">
        <v>2.0096474107958895</v>
      </c>
      <c r="I140" s="82">
        <v>0.53694971537001523</v>
      </c>
      <c r="J140" s="83">
        <v>382.0144331118936</v>
      </c>
      <c r="K140" s="84">
        <v>3.4155597722960153E-2</v>
      </c>
      <c r="L140" s="84">
        <v>0.21015180265654648</v>
      </c>
      <c r="M140" s="84">
        <v>0.26328273244781786</v>
      </c>
      <c r="N140" s="84">
        <v>0.26185958254269448</v>
      </c>
      <c r="O140" s="84">
        <v>0.18406072106261859</v>
      </c>
      <c r="P140" s="84">
        <v>4.6489563567362426E-2</v>
      </c>
      <c r="Q140" s="88">
        <v>0.15796963946869069</v>
      </c>
      <c r="R140" s="88"/>
      <c r="S140" s="89">
        <v>2.4142960210755016</v>
      </c>
      <c r="T140" s="89">
        <v>2.6623853352512343</v>
      </c>
      <c r="U140" s="89">
        <v>3.1577937355831649</v>
      </c>
      <c r="V140" s="89">
        <v>3.5430232154938328</v>
      </c>
      <c r="W140" s="89">
        <v>3.8306639480687164</v>
      </c>
      <c r="X140" s="89">
        <v>4.0994408962831139</v>
      </c>
      <c r="Y140" s="89"/>
      <c r="Z140" s="90">
        <v>2108</v>
      </c>
      <c r="AA140" s="88">
        <v>0.25521821631878555</v>
      </c>
      <c r="AB140" s="82">
        <v>2.1422435030426286</v>
      </c>
      <c r="AC140" s="82">
        <v>2.6511747136603647</v>
      </c>
      <c r="AD140" s="82">
        <v>3.1658683922021087</v>
      </c>
      <c r="AE140" s="82">
        <v>3.550735188610274</v>
      </c>
      <c r="AF140" s="82">
        <v>4.1243956732459699</v>
      </c>
    </row>
    <row r="141" spans="1:32" s="85" customFormat="1" x14ac:dyDescent="0.2">
      <c r="A141" s="81">
        <v>42751</v>
      </c>
      <c r="B141" s="82">
        <v>3.2444286391654811</v>
      </c>
      <c r="C141" s="82">
        <v>3.1389353881573081</v>
      </c>
      <c r="D141" s="82">
        <v>0.10549325100817297</v>
      </c>
      <c r="E141" s="82">
        <v>3.264067134694165</v>
      </c>
      <c r="F141" s="82">
        <v>3.2679839130145623</v>
      </c>
      <c r="G141" s="82">
        <v>0.57022060587696355</v>
      </c>
      <c r="H141" s="82">
        <v>2.0281577493737339</v>
      </c>
      <c r="I141" s="82">
        <v>0.53194404931246964</v>
      </c>
      <c r="J141" s="83">
        <v>381.92850877197634</v>
      </c>
      <c r="K141" s="84">
        <v>3.5561877667140827E-2</v>
      </c>
      <c r="L141" s="84">
        <v>0.20910384068278806</v>
      </c>
      <c r="M141" s="84">
        <v>0.26363205310573734</v>
      </c>
      <c r="N141" s="84">
        <v>0.26031294452347081</v>
      </c>
      <c r="O141" s="84">
        <v>0.18539592223802751</v>
      </c>
      <c r="P141" s="84">
        <v>4.5993361782835467E-2</v>
      </c>
      <c r="Q141" s="88">
        <v>0.15599810336652442</v>
      </c>
      <c r="R141" s="88"/>
      <c r="S141" s="89">
        <v>2.4155806923500069</v>
      </c>
      <c r="T141" s="89">
        <v>2.6638067163614849</v>
      </c>
      <c r="U141" s="89">
        <v>3.1593533537723353</v>
      </c>
      <c r="V141" s="89">
        <v>3.5452336764056716</v>
      </c>
      <c r="W141" s="89">
        <v>3.8328135613781811</v>
      </c>
      <c r="X141" s="89">
        <v>4.1075306462919521</v>
      </c>
      <c r="Y141" s="89"/>
      <c r="Z141" s="90">
        <v>2109</v>
      </c>
      <c r="AA141" s="88">
        <v>0.2498814604077762</v>
      </c>
      <c r="AB141" s="82">
        <v>2.1499096558491027</v>
      </c>
      <c r="AC141" s="82">
        <v>2.6538100742476201</v>
      </c>
      <c r="AD141" s="82">
        <v>3.1677714282995368</v>
      </c>
      <c r="AE141" s="82">
        <v>3.5516240336916214</v>
      </c>
      <c r="AF141" s="82">
        <v>4.1491378643857599</v>
      </c>
    </row>
    <row r="142" spans="1:32" s="85" customFormat="1" x14ac:dyDescent="0.2">
      <c r="A142" s="81">
        <v>42752</v>
      </c>
      <c r="B142" s="82">
        <v>3.246919431279621</v>
      </c>
      <c r="C142" s="82">
        <v>3.1407382241085733</v>
      </c>
      <c r="D142" s="82">
        <v>0.10618120717104773</v>
      </c>
      <c r="E142" s="82">
        <v>3.2639603423430237</v>
      </c>
      <c r="F142" s="82">
        <v>3.26823840723076</v>
      </c>
      <c r="G142" s="82">
        <v>0.57032280963812787</v>
      </c>
      <c r="H142" s="82">
        <v>2.029469001731246</v>
      </c>
      <c r="I142" s="82">
        <v>0.53228436018958059</v>
      </c>
      <c r="J142" s="83">
        <v>381.83811611375131</v>
      </c>
      <c r="K142" s="84">
        <v>3.5071090047393366E-2</v>
      </c>
      <c r="L142" s="84">
        <v>0.2080568720379147</v>
      </c>
      <c r="M142" s="84">
        <v>0.26303317535545023</v>
      </c>
      <c r="N142" s="84">
        <v>0.26161137440758292</v>
      </c>
      <c r="O142" s="84">
        <v>0.18625592417061612</v>
      </c>
      <c r="P142" s="84">
        <v>4.5971563981042657E-2</v>
      </c>
      <c r="Q142" s="88">
        <v>0.15355450236966825</v>
      </c>
      <c r="R142" s="88"/>
      <c r="S142" s="89">
        <v>2.4181128510225238</v>
      </c>
      <c r="T142" s="89">
        <v>2.6645153969756463</v>
      </c>
      <c r="U142" s="89">
        <v>3.1626637135661775</v>
      </c>
      <c r="V142" s="89">
        <v>3.5465568554880909</v>
      </c>
      <c r="W142" s="89">
        <v>3.8323379980449546</v>
      </c>
      <c r="X142" s="89">
        <v>4.1057247916750415</v>
      </c>
      <c r="Y142" s="89"/>
      <c r="Z142" s="90">
        <v>2110</v>
      </c>
      <c r="AA142" s="88">
        <v>0.25023696682464452</v>
      </c>
      <c r="AB142" s="82">
        <v>2.1492800719023757</v>
      </c>
      <c r="AC142" s="82">
        <v>2.6528432198675498</v>
      </c>
      <c r="AD142" s="82">
        <v>3.1663621235041379</v>
      </c>
      <c r="AE142" s="82">
        <v>3.5507980593867949</v>
      </c>
      <c r="AF142" s="82">
        <v>4.1481818407744537</v>
      </c>
    </row>
    <row r="143" spans="1:32" s="85" customFormat="1" x14ac:dyDescent="0.2">
      <c r="A143" s="81">
        <v>42753</v>
      </c>
      <c r="B143" s="82">
        <v>3.2484604452865939</v>
      </c>
      <c r="C143" s="82">
        <v>3.1419201607808724</v>
      </c>
      <c r="D143" s="82">
        <v>0.10654028450572151</v>
      </c>
      <c r="E143" s="82">
        <v>3.2639200042790439</v>
      </c>
      <c r="F143" s="82">
        <v>3.2684397583101408</v>
      </c>
      <c r="G143" s="82">
        <v>0.56985062712460299</v>
      </c>
      <c r="H143" s="82">
        <v>2.0307935882228363</v>
      </c>
      <c r="I143" s="82">
        <v>0.53251065845571366</v>
      </c>
      <c r="J143" s="83">
        <v>382.75898863094335</v>
      </c>
      <c r="K143" s="84">
        <v>3.458076740881099E-2</v>
      </c>
      <c r="L143" s="84">
        <v>0.2070108953102795</v>
      </c>
      <c r="M143" s="84">
        <v>0.2629085741354808</v>
      </c>
      <c r="N143" s="84">
        <v>0.26385599242065372</v>
      </c>
      <c r="O143" s="84">
        <v>0.18569398389388916</v>
      </c>
      <c r="P143" s="84">
        <v>4.5949786830885839E-2</v>
      </c>
      <c r="Q143" s="88">
        <v>0.13927048792041685</v>
      </c>
      <c r="R143" s="88"/>
      <c r="S143" s="89">
        <v>2.4179081214898424</v>
      </c>
      <c r="T143" s="89">
        <v>2.6655836282752237</v>
      </c>
      <c r="U143" s="89">
        <v>3.1631514178487667</v>
      </c>
      <c r="V143" s="89">
        <v>3.5460503220211717</v>
      </c>
      <c r="W143" s="89">
        <v>3.8318958348304419</v>
      </c>
      <c r="X143" s="89">
        <v>4.1038251247391457</v>
      </c>
      <c r="Y143" s="89"/>
      <c r="Z143" s="90">
        <v>2111</v>
      </c>
      <c r="AA143" s="88">
        <v>0.25011842728564659</v>
      </c>
      <c r="AB143" s="82">
        <v>2.1485177703214453</v>
      </c>
      <c r="AC143" s="82">
        <v>2.651876839051726</v>
      </c>
      <c r="AD143" s="82">
        <v>3.1649538663390357</v>
      </c>
      <c r="AE143" s="82">
        <v>3.5565242329881195</v>
      </c>
      <c r="AF143" s="82">
        <v>4.1472262143503249</v>
      </c>
    </row>
    <row r="144" spans="1:32" s="85" customFormat="1" x14ac:dyDescent="0.2">
      <c r="A144" s="81">
        <v>42754</v>
      </c>
      <c r="B144" s="82">
        <v>3.2498816848083294</v>
      </c>
      <c r="C144" s="82">
        <v>3.1422830491293468</v>
      </c>
      <c r="D144" s="82">
        <v>0.10759863567898265</v>
      </c>
      <c r="E144" s="82">
        <v>3.2642001322396066</v>
      </c>
      <c r="F144" s="82">
        <v>3.2684562555676964</v>
      </c>
      <c r="G144" s="82">
        <v>0.57030592208109365</v>
      </c>
      <c r="H144" s="82">
        <v>2.0329805739624995</v>
      </c>
      <c r="I144" s="82">
        <v>0.53255560814009051</v>
      </c>
      <c r="J144" s="83">
        <v>382.39764552764973</v>
      </c>
      <c r="K144" s="84">
        <v>3.4548035967818268E-2</v>
      </c>
      <c r="L144" s="84">
        <v>0.20681495504022718</v>
      </c>
      <c r="M144" s="84">
        <v>0.26218646474207286</v>
      </c>
      <c r="N144" s="84">
        <v>0.26313298627543774</v>
      </c>
      <c r="O144" s="84">
        <v>0.18741126360624705</v>
      </c>
      <c r="P144" s="84">
        <v>4.5906294368196876E-2</v>
      </c>
      <c r="Q144" s="88">
        <v>0.13819214387127307</v>
      </c>
      <c r="R144" s="88"/>
      <c r="S144" s="89">
        <v>2.4170886468559769</v>
      </c>
      <c r="T144" s="89">
        <v>2.6651961238740571</v>
      </c>
      <c r="U144" s="89">
        <v>3.1634001932463471</v>
      </c>
      <c r="V144" s="89">
        <v>3.5487943465463605</v>
      </c>
      <c r="W144" s="89">
        <v>3.8325172361477371</v>
      </c>
      <c r="X144" s="89">
        <v>4.1013261972372899</v>
      </c>
      <c r="Y144" s="89"/>
      <c r="Z144" s="90">
        <v>2113</v>
      </c>
      <c r="AA144" s="88">
        <v>0.25177472787505917</v>
      </c>
      <c r="AB144" s="82">
        <v>2.1477557652849852</v>
      </c>
      <c r="AC144" s="82">
        <v>2.6509109313364165</v>
      </c>
      <c r="AD144" s="82">
        <v>3.1635466552475515</v>
      </c>
      <c r="AE144" s="82">
        <v>3.5551222975185373</v>
      </c>
      <c r="AF144" s="82">
        <v>4.1462709847834471</v>
      </c>
    </row>
    <row r="145" spans="1:33" s="85" customFormat="1" x14ac:dyDescent="0.2">
      <c r="A145" s="81">
        <v>42755</v>
      </c>
      <c r="B145" s="82">
        <v>3.2504730368968779</v>
      </c>
      <c r="C145" s="82">
        <v>3.1434947872880104</v>
      </c>
      <c r="D145" s="82">
        <v>0.10697824960886759</v>
      </c>
      <c r="E145" s="82">
        <v>3.2641277434279234</v>
      </c>
      <c r="F145" s="82">
        <v>3.2686212176143767</v>
      </c>
      <c r="G145" s="82">
        <v>0.56973178581728079</v>
      </c>
      <c r="H145" s="82">
        <v>2.0339875000912953</v>
      </c>
      <c r="I145" s="82">
        <v>0.53288552507095999</v>
      </c>
      <c r="J145" s="83">
        <v>383.3159531693891</v>
      </c>
      <c r="K145" s="84">
        <v>3.3585619678334913E-2</v>
      </c>
      <c r="L145" s="84">
        <v>0.20719016083254493</v>
      </c>
      <c r="M145" s="84">
        <v>0.26206244087038788</v>
      </c>
      <c r="N145" s="84">
        <v>0.26490066225165565</v>
      </c>
      <c r="O145" s="84">
        <v>0.18637653736991486</v>
      </c>
      <c r="P145" s="84">
        <v>4.5884578997161779E-2</v>
      </c>
      <c r="Q145" s="88">
        <v>0.13623462630085148</v>
      </c>
      <c r="R145" s="88"/>
      <c r="S145" s="89">
        <v>2.416685422249234</v>
      </c>
      <c r="T145" s="89">
        <v>2.6656465542388204</v>
      </c>
      <c r="U145" s="89">
        <v>3.1632264818689428</v>
      </c>
      <c r="V145" s="89">
        <v>3.5493741804494769</v>
      </c>
      <c r="W145" s="89">
        <v>3.831751626244889</v>
      </c>
      <c r="X145" s="89">
        <v>4.0994347903850814</v>
      </c>
      <c r="Y145" s="89"/>
      <c r="Z145" s="90">
        <v>2114</v>
      </c>
      <c r="AA145" s="88">
        <v>0.25023651844843897</v>
      </c>
      <c r="AB145" s="82">
        <v>2.1469940565623444</v>
      </c>
      <c r="AC145" s="82">
        <v>2.6500746127472685</v>
      </c>
      <c r="AD145" s="82">
        <v>3.164183998803161</v>
      </c>
      <c r="AE145" s="82">
        <v>3.5598734798099199</v>
      </c>
      <c r="AF145" s="82">
        <v>4.1453161517443053</v>
      </c>
    </row>
    <row r="146" spans="1:33" s="85" customFormat="1" x14ac:dyDescent="0.2">
      <c r="A146" s="81">
        <v>42756</v>
      </c>
      <c r="B146" s="82">
        <v>3.251181474480151</v>
      </c>
      <c r="C146" s="82">
        <v>3.1439576178177981</v>
      </c>
      <c r="D146" s="82">
        <v>0.1072238566623529</v>
      </c>
      <c r="E146" s="82">
        <v>3.2639562008777552</v>
      </c>
      <c r="F146" s="82">
        <v>3.268543605892734</v>
      </c>
      <c r="G146" s="82">
        <v>0.56911345004208835</v>
      </c>
      <c r="H146" s="82">
        <v>2.0357129827901099</v>
      </c>
      <c r="I146" s="82">
        <v>0.53301984877127073</v>
      </c>
      <c r="J146" s="83">
        <v>382.95459593577834</v>
      </c>
      <c r="K146" s="84">
        <v>3.3081285444234401E-2</v>
      </c>
      <c r="L146" s="84">
        <v>0.20652173913043478</v>
      </c>
      <c r="M146" s="84">
        <v>0.26370510396975427</v>
      </c>
      <c r="N146" s="84">
        <v>0.26417769376181477</v>
      </c>
      <c r="O146" s="84">
        <v>0.18667296786389415</v>
      </c>
      <c r="P146" s="84">
        <v>4.5841209829867675E-2</v>
      </c>
      <c r="Q146" s="88">
        <v>0.13468809073724008</v>
      </c>
      <c r="R146" s="88"/>
      <c r="S146" s="89">
        <v>2.4163286300814302</v>
      </c>
      <c r="T146" s="89">
        <v>2.6662840015994669</v>
      </c>
      <c r="U146" s="89">
        <v>3.1633940595185619</v>
      </c>
      <c r="V146" s="89">
        <v>3.5491431093473063</v>
      </c>
      <c r="W146" s="89">
        <v>3.8312200021959368</v>
      </c>
      <c r="X146" s="89">
        <v>4.0969467988321151</v>
      </c>
      <c r="Y146" s="89"/>
      <c r="Z146" s="90">
        <v>2116</v>
      </c>
      <c r="AA146" s="88">
        <v>0.2495274102079395</v>
      </c>
      <c r="AB146" s="82">
        <v>2.1462326439231405</v>
      </c>
      <c r="AC146" s="82">
        <v>2.649090290157718</v>
      </c>
      <c r="AD146" s="82">
        <v>3.1644085941648847</v>
      </c>
      <c r="AE146" s="82">
        <v>3.5580910104741332</v>
      </c>
      <c r="AF146" s="82">
        <v>4.1443617149037948</v>
      </c>
    </row>
    <row r="147" spans="1:33" s="85" customFormat="1" x14ac:dyDescent="0.2">
      <c r="A147" s="81">
        <v>42757</v>
      </c>
      <c r="B147" s="82">
        <v>3.2525967894239849</v>
      </c>
      <c r="C147" s="82">
        <v>3.1457282688371291</v>
      </c>
      <c r="D147" s="82">
        <v>0.10686852058685581</v>
      </c>
      <c r="E147" s="82">
        <v>3.2639867296559055</v>
      </c>
      <c r="F147" s="82">
        <v>3.2688654351406368</v>
      </c>
      <c r="G147" s="82">
        <v>0.56744390335833161</v>
      </c>
      <c r="H147" s="82">
        <v>2.0385227798298446</v>
      </c>
      <c r="I147" s="82">
        <v>0.53325779036828169</v>
      </c>
      <c r="J147" s="83">
        <v>382.694393295591</v>
      </c>
      <c r="K147" s="84">
        <v>3.2105760151085933E-2</v>
      </c>
      <c r="L147" s="84">
        <v>0.2072710103871577</v>
      </c>
      <c r="M147" s="84">
        <v>0.26251180358829085</v>
      </c>
      <c r="N147" s="84">
        <v>0.26534466477809254</v>
      </c>
      <c r="O147" s="84">
        <v>0.18696883852691218</v>
      </c>
      <c r="P147" s="84">
        <v>4.5797922568460811E-2</v>
      </c>
      <c r="Q147" s="88">
        <v>0.14069877242681775</v>
      </c>
      <c r="R147" s="88"/>
      <c r="S147" s="89">
        <v>2.4183577347962748</v>
      </c>
      <c r="T147" s="89">
        <v>2.6672007393593109</v>
      </c>
      <c r="U147" s="89">
        <v>3.1639118413120153</v>
      </c>
      <c r="V147" s="89">
        <v>3.5512096973789014</v>
      </c>
      <c r="W147" s="89">
        <v>3.829595543163502</v>
      </c>
      <c r="X147" s="89">
        <v>4.0944649323119942</v>
      </c>
      <c r="Y147" s="89"/>
      <c r="Z147" s="90">
        <v>2118</v>
      </c>
      <c r="AA147" s="88">
        <v>0.2497639282341832</v>
      </c>
      <c r="AB147" s="82">
        <v>2.1467445846717395</v>
      </c>
      <c r="AC147" s="82">
        <v>2.652310356616526</v>
      </c>
      <c r="AD147" s="82">
        <v>3.1636944618304685</v>
      </c>
      <c r="AE147" s="82">
        <v>3.5602678450316527</v>
      </c>
      <c r="AF147" s="82">
        <v>4.1434076739332202</v>
      </c>
    </row>
    <row r="148" spans="1:33" s="85" customFormat="1" x14ac:dyDescent="0.2">
      <c r="A148" s="81">
        <v>42758</v>
      </c>
      <c r="B148" s="82">
        <v>3.2569608305804625</v>
      </c>
      <c r="C148" s="82">
        <v>3.1492924364256738</v>
      </c>
      <c r="D148" s="82">
        <v>0.10766839415478868</v>
      </c>
      <c r="E148" s="82">
        <v>3.2641353348820767</v>
      </c>
      <c r="F148" s="82">
        <v>3.2695794201813375</v>
      </c>
      <c r="G148" s="82">
        <v>0.56545694331134044</v>
      </c>
      <c r="H148" s="82">
        <v>2.0249104816835186</v>
      </c>
      <c r="I148" s="82">
        <v>0.53400660689005031</v>
      </c>
      <c r="J148" s="83">
        <v>383.61530202925496</v>
      </c>
      <c r="K148" s="84">
        <v>3.114676734308636E-2</v>
      </c>
      <c r="L148" s="84">
        <v>0.2048135913166588</v>
      </c>
      <c r="M148" s="84">
        <v>0.26333176026427563</v>
      </c>
      <c r="N148" s="84">
        <v>0.26663520528551204</v>
      </c>
      <c r="O148" s="84">
        <v>0.18782444549315716</v>
      </c>
      <c r="P148" s="84">
        <v>4.6248230297310053E-2</v>
      </c>
      <c r="Q148" s="88">
        <v>0.13732892873997168</v>
      </c>
      <c r="R148" s="88"/>
      <c r="S148" s="89">
        <v>2.4272290531946807</v>
      </c>
      <c r="T148" s="89">
        <v>2.671087964482854</v>
      </c>
      <c r="U148" s="89">
        <v>3.1647412698978861</v>
      </c>
      <c r="V148" s="89">
        <v>3.5530273091100879</v>
      </c>
      <c r="W148" s="89">
        <v>3.828864215487767</v>
      </c>
      <c r="X148" s="89">
        <v>4.104533497239153</v>
      </c>
      <c r="Y148" s="89"/>
      <c r="Z148" s="90">
        <v>2119</v>
      </c>
      <c r="AA148" s="88">
        <v>0.25011798017932985</v>
      </c>
      <c r="AB148" s="82">
        <v>2.1497698326143073</v>
      </c>
      <c r="AC148" s="82">
        <v>2.6513511722936247</v>
      </c>
      <c r="AD148" s="82">
        <v>3.1629757721923251</v>
      </c>
      <c r="AE148" s="82">
        <v>3.5594278815712586</v>
      </c>
      <c r="AF148" s="82">
        <v>4.1424540285042957</v>
      </c>
    </row>
    <row r="149" spans="1:33" s="85" customFormat="1" x14ac:dyDescent="0.2">
      <c r="A149" s="81">
        <v>42759</v>
      </c>
      <c r="B149" s="82">
        <v>3.2625882352941176</v>
      </c>
      <c r="C149" s="82">
        <v>3.1537981460185462</v>
      </c>
      <c r="D149" s="82">
        <v>0.10879008927557132</v>
      </c>
      <c r="E149" s="82">
        <v>3.2649533289684545</v>
      </c>
      <c r="F149" s="82">
        <v>3.2704349253942109</v>
      </c>
      <c r="G149" s="82">
        <v>0.56600853454585298</v>
      </c>
      <c r="H149" s="82">
        <v>2.0344639173782282</v>
      </c>
      <c r="I149" s="82">
        <v>0.53428235294118387</v>
      </c>
      <c r="J149" s="83">
        <v>382.53497647058248</v>
      </c>
      <c r="K149" s="84">
        <v>3.0588235294117649E-2</v>
      </c>
      <c r="L149" s="84">
        <v>0.20282352941176471</v>
      </c>
      <c r="M149" s="84">
        <v>0.26211764705882351</v>
      </c>
      <c r="N149" s="84">
        <v>0.26635294117647057</v>
      </c>
      <c r="O149" s="84">
        <v>0.19152941176470589</v>
      </c>
      <c r="P149" s="84">
        <v>4.6588235294117646E-2</v>
      </c>
      <c r="Q149" s="88">
        <v>0.13270588235294117</v>
      </c>
      <c r="R149" s="88"/>
      <c r="S149" s="89">
        <v>2.4293724671658068</v>
      </c>
      <c r="T149" s="89">
        <v>2.676204653393695</v>
      </c>
      <c r="U149" s="89">
        <v>3.1669913278056905</v>
      </c>
      <c r="V149" s="89">
        <v>3.5611522218447504</v>
      </c>
      <c r="W149" s="89">
        <v>3.8299710226509749</v>
      </c>
      <c r="X149" s="89">
        <v>4.104296985601608</v>
      </c>
      <c r="Y149" s="89"/>
      <c r="Z149" s="90">
        <v>2125</v>
      </c>
      <c r="AA149" s="88">
        <v>0.25270588235294117</v>
      </c>
      <c r="AB149" s="82">
        <v>2.1492328091920725</v>
      </c>
      <c r="AC149" s="82">
        <v>2.6504336382395586</v>
      </c>
      <c r="AD149" s="82">
        <v>3.162219426658456</v>
      </c>
      <c r="AE149" s="82">
        <v>3.558544552676588</v>
      </c>
      <c r="AF149" s="82">
        <v>4.1414246488854261</v>
      </c>
    </row>
    <row r="150" spans="1:33" s="85" customFormat="1" x14ac:dyDescent="0.2">
      <c r="A150" s="81">
        <v>42760</v>
      </c>
      <c r="B150" s="82">
        <v>3.263034288398309</v>
      </c>
      <c r="C150" s="82">
        <v>3.1554500689422884</v>
      </c>
      <c r="D150" s="82">
        <v>0.10758421945602059</v>
      </c>
      <c r="E150" s="82">
        <v>3.2656674470909035</v>
      </c>
      <c r="F150" s="82">
        <v>3.2705853164733623</v>
      </c>
      <c r="G150" s="82">
        <v>0.56685376109241248</v>
      </c>
      <c r="H150" s="82">
        <v>2.0395171184538721</v>
      </c>
      <c r="I150" s="82">
        <v>0.5344340065758616</v>
      </c>
      <c r="J150" s="83">
        <v>381.91546500704135</v>
      </c>
      <c r="K150" s="84">
        <v>3.0530765617660875E-2</v>
      </c>
      <c r="L150" s="84">
        <v>0.20197275716298732</v>
      </c>
      <c r="M150" s="84">
        <v>0.26256458431188351</v>
      </c>
      <c r="N150" s="84">
        <v>0.26726162517613905</v>
      </c>
      <c r="O150" s="84">
        <v>0.19116956317519962</v>
      </c>
      <c r="P150" s="84">
        <v>4.6500704556129639E-2</v>
      </c>
      <c r="Q150" s="88">
        <v>0.13057773602630343</v>
      </c>
      <c r="R150" s="88"/>
      <c r="S150" s="89">
        <v>2.4295694068256655</v>
      </c>
      <c r="T150" s="89">
        <v>2.6767450382338005</v>
      </c>
      <c r="U150" s="89">
        <v>3.1684328084066289</v>
      </c>
      <c r="V150" s="89">
        <v>3.5637402494247925</v>
      </c>
      <c r="W150" s="89">
        <v>3.8385930741517429</v>
      </c>
      <c r="X150" s="89">
        <v>4.1027563740876793</v>
      </c>
      <c r="Y150" s="89"/>
      <c r="Z150" s="90">
        <v>2129</v>
      </c>
      <c r="AA150" s="88">
        <v>0.24988257397839361</v>
      </c>
      <c r="AB150" s="82">
        <v>2.1486959170024695</v>
      </c>
      <c r="AC150" s="82">
        <v>2.6495165253839574</v>
      </c>
      <c r="AD150" s="82">
        <v>3.1614835836889963</v>
      </c>
      <c r="AE150" s="82">
        <v>3.5618898057175299</v>
      </c>
      <c r="AF150" s="82">
        <v>4.1403957317524194</v>
      </c>
    </row>
    <row r="151" spans="1:33" s="85" customFormat="1" x14ac:dyDescent="0.2">
      <c r="A151" s="81">
        <v>42761</v>
      </c>
      <c r="B151" s="82">
        <v>3.264208548614373</v>
      </c>
      <c r="C151" s="82">
        <v>3.156751915271832</v>
      </c>
      <c r="D151" s="82">
        <v>0.10745663334254107</v>
      </c>
      <c r="E151" s="82">
        <v>3.2653678583906132</v>
      </c>
      <c r="F151" s="82">
        <v>3.2706508492896611</v>
      </c>
      <c r="G151" s="82">
        <v>0.56633739022226315</v>
      </c>
      <c r="H151" s="82">
        <v>2.0392574862047304</v>
      </c>
      <c r="I151" s="82">
        <v>0.53491780178487502</v>
      </c>
      <c r="J151" s="83">
        <v>382.00475575381279</v>
      </c>
      <c r="K151" s="84">
        <v>3.0530765617660875E-2</v>
      </c>
      <c r="L151" s="84">
        <v>0.2000939408172851</v>
      </c>
      <c r="M151" s="84">
        <v>0.26303428839830906</v>
      </c>
      <c r="N151" s="84">
        <v>0.26961014560826679</v>
      </c>
      <c r="O151" s="84">
        <v>0.19023015500234852</v>
      </c>
      <c r="P151" s="84">
        <v>4.6500704556129639E-2</v>
      </c>
      <c r="Q151" s="88">
        <v>0.12822921559417566</v>
      </c>
      <c r="R151" s="88"/>
      <c r="S151" s="89">
        <v>2.4287924741139855</v>
      </c>
      <c r="T151" s="89">
        <v>2.6794821383981593</v>
      </c>
      <c r="U151" s="89">
        <v>3.1703880966339884</v>
      </c>
      <c r="V151" s="89">
        <v>3.5641212764324597</v>
      </c>
      <c r="W151" s="89">
        <v>3.837710416745673</v>
      </c>
      <c r="X151" s="89">
        <v>4.1015270548345466</v>
      </c>
      <c r="Y151" s="89"/>
      <c r="Z151" s="90">
        <v>2129</v>
      </c>
      <c r="AA151" s="88">
        <v>0.25035227806481919</v>
      </c>
      <c r="AB151" s="82">
        <v>2.1481591559813715</v>
      </c>
      <c r="AC151" s="82">
        <v>2.6485998333402478</v>
      </c>
      <c r="AD151" s="82">
        <v>3.1607354708002648</v>
      </c>
      <c r="AE151" s="82">
        <v>3.5623048987297667</v>
      </c>
      <c r="AF151" s="82">
        <v>4.1393672766898391</v>
      </c>
    </row>
    <row r="152" spans="1:33" s="85" customFormat="1" x14ac:dyDescent="0.2">
      <c r="A152" s="81">
        <v>42762</v>
      </c>
      <c r="B152" s="82">
        <v>3.264208548614373</v>
      </c>
      <c r="C152" s="82">
        <v>3.1567262310551318</v>
      </c>
      <c r="D152" s="82">
        <v>0.1074823175592412</v>
      </c>
      <c r="E152" s="82">
        <v>3.2650727315186074</v>
      </c>
      <c r="F152" s="82">
        <v>3.2703372848707848</v>
      </c>
      <c r="G152" s="82">
        <v>0.56668151712909287</v>
      </c>
      <c r="H152" s="82">
        <v>2.0382715958346211</v>
      </c>
      <c r="I152" s="82">
        <v>0.53524189760450902</v>
      </c>
      <c r="J152" s="83">
        <v>382.10207844054094</v>
      </c>
      <c r="K152" s="84">
        <v>3.0530765617660875E-2</v>
      </c>
      <c r="L152" s="84">
        <v>0.20056364490371067</v>
      </c>
      <c r="M152" s="84">
        <v>0.26350399248473461</v>
      </c>
      <c r="N152" s="84">
        <v>0.2677313292625646</v>
      </c>
      <c r="O152" s="84">
        <v>0.19069985908877407</v>
      </c>
      <c r="P152" s="84">
        <v>4.6970408642555188E-2</v>
      </c>
      <c r="Q152" s="88">
        <v>0.12635039924847347</v>
      </c>
      <c r="R152" s="88"/>
      <c r="S152" s="89">
        <v>2.4279586063177354</v>
      </c>
      <c r="T152" s="89">
        <v>2.6787559084928549</v>
      </c>
      <c r="U152" s="89">
        <v>3.1700578627172047</v>
      </c>
      <c r="V152" s="89">
        <v>3.5651119672551177</v>
      </c>
      <c r="W152" s="89">
        <v>3.8366070807782999</v>
      </c>
      <c r="X152" s="89">
        <v>4.1025398888747553</v>
      </c>
      <c r="Y152" s="89"/>
      <c r="Z152" s="90">
        <v>2129</v>
      </c>
      <c r="AA152" s="88">
        <v>0.24988257397839361</v>
      </c>
      <c r="AB152" s="82">
        <v>2.1476225260646986</v>
      </c>
      <c r="AC152" s="82">
        <v>2.6504859957524953</v>
      </c>
      <c r="AD152" s="82">
        <v>3.1602835530943523</v>
      </c>
      <c r="AE152" s="82">
        <v>3.5612460859793065</v>
      </c>
      <c r="AF152" s="82">
        <v>4.1383392832828081</v>
      </c>
    </row>
    <row r="153" spans="1:33" s="85" customFormat="1" x14ac:dyDescent="0.2">
      <c r="A153" s="81">
        <v>42763</v>
      </c>
      <c r="B153" s="82">
        <v>3.266322217003288</v>
      </c>
      <c r="C153" s="82">
        <v>3.1599773712660304</v>
      </c>
      <c r="D153" s="82">
        <v>0.10634484573725755</v>
      </c>
      <c r="E153" s="82">
        <v>3.2647771089402009</v>
      </c>
      <c r="F153" s="82">
        <v>3.270769776344792</v>
      </c>
      <c r="G153" s="82">
        <v>0.56603444105072664</v>
      </c>
      <c r="H153" s="82">
        <v>2.0387538407705872</v>
      </c>
      <c r="I153" s="82">
        <v>0.5360873649600767</v>
      </c>
      <c r="J153" s="83">
        <v>382.1986965712058</v>
      </c>
      <c r="K153" s="84">
        <v>2.9121653358384219E-2</v>
      </c>
      <c r="L153" s="84">
        <v>0.20056364490371067</v>
      </c>
      <c r="M153" s="84">
        <v>0.26350399248473461</v>
      </c>
      <c r="N153" s="84">
        <v>0.26961014560826679</v>
      </c>
      <c r="O153" s="84">
        <v>0.18976045091592297</v>
      </c>
      <c r="P153" s="84">
        <v>4.7440112728980743E-2</v>
      </c>
      <c r="Q153" s="88">
        <v>0.1221230624706435</v>
      </c>
      <c r="R153" s="88"/>
      <c r="S153" s="89">
        <v>2.4307897259020095</v>
      </c>
      <c r="T153" s="89">
        <v>2.681428935442046</v>
      </c>
      <c r="U153" s="89">
        <v>3.1721650388527967</v>
      </c>
      <c r="V153" s="89">
        <v>3.5656955777368613</v>
      </c>
      <c r="W153" s="89">
        <v>3.8358061057693935</v>
      </c>
      <c r="X153" s="89">
        <v>4.1043133924889865</v>
      </c>
      <c r="Y153" s="89"/>
      <c r="Z153" s="90">
        <v>2129</v>
      </c>
      <c r="AA153" s="88">
        <v>0.24988257397839361</v>
      </c>
      <c r="AB153" s="82">
        <v>2.1470860271884176</v>
      </c>
      <c r="AC153" s="82">
        <v>2.6499503309588448</v>
      </c>
      <c r="AD153" s="82">
        <v>3.1611453232012665</v>
      </c>
      <c r="AE153" s="82">
        <v>3.5625270739824102</v>
      </c>
      <c r="AF153" s="82">
        <v>4.1373117511170072</v>
      </c>
    </row>
    <row r="154" spans="1:33" s="85" customFormat="1" x14ac:dyDescent="0.2">
      <c r="A154" s="81">
        <v>42764</v>
      </c>
      <c r="B154" s="82">
        <v>3.2700798496946923</v>
      </c>
      <c r="C154" s="82">
        <v>3.1638336043680702</v>
      </c>
      <c r="D154" s="82">
        <v>0.10624624532662219</v>
      </c>
      <c r="E154" s="82">
        <v>3.2644932880953834</v>
      </c>
      <c r="F154" s="82">
        <v>3.2715068333935187</v>
      </c>
      <c r="G154" s="82">
        <v>0.56431675995391839</v>
      </c>
      <c r="H154" s="82">
        <v>2.0402982881952219</v>
      </c>
      <c r="I154" s="82">
        <v>0.53671676843588412</v>
      </c>
      <c r="J154" s="83">
        <v>382.29982386097254</v>
      </c>
      <c r="K154" s="84">
        <v>2.7712541099107563E-2</v>
      </c>
      <c r="L154" s="84">
        <v>0.2000939408172851</v>
      </c>
      <c r="M154" s="84">
        <v>0.26303428839830906</v>
      </c>
      <c r="N154" s="84">
        <v>0.27007984969469234</v>
      </c>
      <c r="O154" s="84">
        <v>0.19163926726162517</v>
      </c>
      <c r="P154" s="84">
        <v>4.7440112728980743E-2</v>
      </c>
      <c r="Q154" s="88">
        <v>0.11836542977923908</v>
      </c>
      <c r="R154" s="88"/>
      <c r="S154" s="89">
        <v>2.438824609807337</v>
      </c>
      <c r="T154" s="89">
        <v>2.6936861952307805</v>
      </c>
      <c r="U154" s="89">
        <v>3.1798250056029729</v>
      </c>
      <c r="V154" s="89">
        <v>3.5688028218153347</v>
      </c>
      <c r="W154" s="89">
        <v>3.8370094754836166</v>
      </c>
      <c r="X154" s="89">
        <v>4.103156631337634</v>
      </c>
      <c r="Y154" s="89"/>
      <c r="Z154" s="90">
        <v>2129</v>
      </c>
      <c r="AA154" s="88">
        <v>0.24988257397839361</v>
      </c>
      <c r="AB154" s="82">
        <v>2.1473209073039721</v>
      </c>
      <c r="AC154" s="82">
        <v>2.6508494340364366</v>
      </c>
      <c r="AD154" s="82">
        <v>3.1620835361728417</v>
      </c>
      <c r="AE154" s="82">
        <v>3.5615056122765272</v>
      </c>
      <c r="AF154" s="82">
        <v>4.1361471619051278</v>
      </c>
    </row>
    <row r="155" spans="1:33" s="85" customFormat="1" x14ac:dyDescent="0.2">
      <c r="A155" s="81">
        <v>42765</v>
      </c>
      <c r="B155" s="82">
        <v>3.2740723344293094</v>
      </c>
      <c r="C155" s="82">
        <v>3.1688227236699755</v>
      </c>
      <c r="D155" s="82">
        <v>0.10524961075933392</v>
      </c>
      <c r="E155" s="82">
        <v>3.2642187385572199</v>
      </c>
      <c r="F155" s="82">
        <v>3.2724624617422999</v>
      </c>
      <c r="G155" s="82">
        <v>0.56258906489005212</v>
      </c>
      <c r="H155" s="82">
        <v>2.04220040007753</v>
      </c>
      <c r="I155" s="82">
        <v>0.53769375293565158</v>
      </c>
      <c r="J155" s="83">
        <v>382.40231329262315</v>
      </c>
      <c r="K155" s="84">
        <v>2.8182245185533115E-2</v>
      </c>
      <c r="L155" s="84">
        <v>0.19633630812588068</v>
      </c>
      <c r="M155" s="84">
        <v>0.26209488022545796</v>
      </c>
      <c r="N155" s="84">
        <v>0.27336777829967118</v>
      </c>
      <c r="O155" s="84">
        <v>0.19257867543447629</v>
      </c>
      <c r="P155" s="84">
        <v>4.7440112728980743E-2</v>
      </c>
      <c r="Q155" s="88">
        <v>0.11272898074213246</v>
      </c>
      <c r="R155" s="88"/>
      <c r="S155" s="89">
        <v>2.4528498868545698</v>
      </c>
      <c r="T155" s="89">
        <v>2.6979860864085445</v>
      </c>
      <c r="U155" s="89">
        <v>3.1846024162540201</v>
      </c>
      <c r="V155" s="89">
        <v>3.5699480710515794</v>
      </c>
      <c r="W155" s="89">
        <v>3.8405530297622761</v>
      </c>
      <c r="X155" s="89">
        <v>4.102000466376575</v>
      </c>
      <c r="Y155" s="89"/>
      <c r="Z155" s="90">
        <v>2129</v>
      </c>
      <c r="AA155" s="88">
        <v>0.24988257397839361</v>
      </c>
      <c r="AB155" s="82">
        <v>2.1503760362787916</v>
      </c>
      <c r="AC155" s="82">
        <v>2.6515537749443636</v>
      </c>
      <c r="AD155" s="82">
        <v>3.1612485268420962</v>
      </c>
      <c r="AE155" s="82">
        <v>3.5625864981200643</v>
      </c>
      <c r="AF155" s="82">
        <v>4.1348531777146063</v>
      </c>
    </row>
    <row r="156" spans="1:33" s="85" customFormat="1" x14ac:dyDescent="0.2">
      <c r="A156" s="81">
        <v>42766</v>
      </c>
      <c r="B156" s="82">
        <v>3.2780648191639266</v>
      </c>
      <c r="C156" s="82">
        <v>3.1732253435945372</v>
      </c>
      <c r="D156" s="82">
        <v>0.10483947556938933</v>
      </c>
      <c r="E156" s="82">
        <v>3.2639554972325313</v>
      </c>
      <c r="F156" s="82">
        <v>3.2759650216687599</v>
      </c>
      <c r="G156" s="82">
        <v>0.56048738202669501</v>
      </c>
      <c r="H156" s="82">
        <v>2.0438097412196909</v>
      </c>
      <c r="I156" s="82">
        <v>0.53840770314702069</v>
      </c>
      <c r="J156" s="83">
        <v>382.03660169100476</v>
      </c>
      <c r="K156" s="84">
        <v>2.6303428839830906E-2</v>
      </c>
      <c r="L156" s="84">
        <v>0.19445749178017849</v>
      </c>
      <c r="M156" s="84">
        <v>0.2644434006575857</v>
      </c>
      <c r="N156" s="84">
        <v>0.27383748238609679</v>
      </c>
      <c r="O156" s="84">
        <v>0.19351808360732739</v>
      </c>
      <c r="P156" s="84">
        <v>4.7440112728980743E-2</v>
      </c>
      <c r="Q156" s="88">
        <v>0.11272898074213246</v>
      </c>
      <c r="R156" s="88"/>
      <c r="S156" s="89">
        <v>2.4538087214171016</v>
      </c>
      <c r="T156" s="89">
        <v>2.7055560803443908</v>
      </c>
      <c r="U156" s="89">
        <v>3.1900953468975155</v>
      </c>
      <c r="V156" s="89">
        <v>3.5714614193758605</v>
      </c>
      <c r="W156" s="89">
        <v>3.843111758090989</v>
      </c>
      <c r="X156" s="89">
        <v>4.1012284656414373</v>
      </c>
      <c r="Y156" s="89"/>
      <c r="Z156" s="90">
        <v>2129</v>
      </c>
      <c r="AA156" s="88">
        <v>0.24941286989196806</v>
      </c>
      <c r="AB156" s="82">
        <v>2.1498388646797788</v>
      </c>
      <c r="AC156" s="82">
        <v>2.6513916880704098</v>
      </c>
      <c r="AD156" s="82">
        <v>3.1630208441286789</v>
      </c>
      <c r="AE156" s="82">
        <v>3.5610802804797062</v>
      </c>
      <c r="AF156" s="82">
        <v>4.133559951693063</v>
      </c>
    </row>
    <row r="157" spans="1:33" s="85" customFormat="1" x14ac:dyDescent="0.2">
      <c r="A157" s="81">
        <v>42767</v>
      </c>
      <c r="B157" s="82">
        <v>3.2794739314232033</v>
      </c>
      <c r="C157" s="82">
        <v>3.1739580682611868</v>
      </c>
      <c r="D157" s="82">
        <v>0.10551586316201655</v>
      </c>
      <c r="E157" s="82">
        <v>3.2637080818052322</v>
      </c>
      <c r="F157" s="82">
        <v>3.2759434593433205</v>
      </c>
      <c r="G157" s="82">
        <v>0.56013998928292041</v>
      </c>
      <c r="H157" s="82">
        <v>2.0436885310274273</v>
      </c>
      <c r="I157" s="82">
        <v>0.53867073743541971</v>
      </c>
      <c r="J157" s="83">
        <v>382.35567167688714</v>
      </c>
      <c r="K157" s="84">
        <v>2.5833724753405354E-2</v>
      </c>
      <c r="L157" s="84">
        <v>0.19398778769375294</v>
      </c>
      <c r="M157" s="84">
        <v>0.26397369657116015</v>
      </c>
      <c r="N157" s="84">
        <v>0.27524659464537343</v>
      </c>
      <c r="O157" s="84">
        <v>0.19351808360732739</v>
      </c>
      <c r="P157" s="84">
        <v>4.7440112728980743E-2</v>
      </c>
      <c r="Q157" s="88">
        <v>0.1113198684828558</v>
      </c>
      <c r="R157" s="88"/>
      <c r="S157" s="89">
        <v>2.4552996790311381</v>
      </c>
      <c r="T157" s="89">
        <v>2.7065172487867968</v>
      </c>
      <c r="U157" s="89">
        <v>3.1919428385818578</v>
      </c>
      <c r="V157" s="89">
        <v>3.5721315687728508</v>
      </c>
      <c r="W157" s="89">
        <v>3.8422686844494991</v>
      </c>
      <c r="X157" s="89">
        <v>4.099990242793579</v>
      </c>
      <c r="Y157" s="89"/>
      <c r="Z157" s="90">
        <v>2129</v>
      </c>
      <c r="AA157" s="88">
        <v>0.24988257397839361</v>
      </c>
      <c r="AB157" s="82">
        <v>2.1493018243858235</v>
      </c>
      <c r="AC157" s="82">
        <v>2.6504741354129209</v>
      </c>
      <c r="AD157" s="82">
        <v>3.1621287426808782</v>
      </c>
      <c r="AE157" s="82">
        <v>3.5618226954785679</v>
      </c>
      <c r="AF157" s="82">
        <v>4.1322674829524377</v>
      </c>
    </row>
    <row r="158" spans="1:33" s="85" customFormat="1" x14ac:dyDescent="0.2">
      <c r="A158" s="81">
        <v>42768</v>
      </c>
      <c r="B158" s="82">
        <v>3.2801784875528419</v>
      </c>
      <c r="C158" s="82">
        <v>3.174187577839735</v>
      </c>
      <c r="D158" s="82">
        <v>0.10599090971310687</v>
      </c>
      <c r="E158" s="82">
        <v>3.2634622224690033</v>
      </c>
      <c r="F158" s="82">
        <v>3.2758377241974457</v>
      </c>
      <c r="G158" s="82">
        <v>0.55971978160777447</v>
      </c>
      <c r="H158" s="82">
        <v>2.0431216244923682</v>
      </c>
      <c r="I158" s="82">
        <v>0.53892437764208312</v>
      </c>
      <c r="J158" s="83">
        <v>382.73411225927703</v>
      </c>
      <c r="K158" s="84">
        <v>2.6303428839830906E-2</v>
      </c>
      <c r="L158" s="84">
        <v>0.19257867543447629</v>
      </c>
      <c r="M158" s="84">
        <v>0.2644434006575857</v>
      </c>
      <c r="N158" s="84">
        <v>0.27571629873179898</v>
      </c>
      <c r="O158" s="84">
        <v>0.19304837952090184</v>
      </c>
      <c r="P158" s="84">
        <v>4.7909816815406292E-2</v>
      </c>
      <c r="Q158" s="88">
        <v>0.11789572569281352</v>
      </c>
      <c r="R158" s="88"/>
      <c r="S158" s="89">
        <v>2.4559702152621101</v>
      </c>
      <c r="T158" s="89">
        <v>2.7062900385680537</v>
      </c>
      <c r="U158" s="89">
        <v>3.1943394747511382</v>
      </c>
      <c r="V158" s="89">
        <v>3.5711683123298794</v>
      </c>
      <c r="W158" s="89">
        <v>3.8411520416312035</v>
      </c>
      <c r="X158" s="89">
        <v>4.1023529497446845</v>
      </c>
      <c r="Y158" s="89"/>
      <c r="Z158" s="90">
        <v>2129</v>
      </c>
      <c r="AA158" s="88">
        <v>0.25035227806481919</v>
      </c>
      <c r="AB158" s="82">
        <v>2.1528901965555529</v>
      </c>
      <c r="AC158" s="82">
        <v>2.6495570039709748</v>
      </c>
      <c r="AD158" s="82">
        <v>3.1612370071743494</v>
      </c>
      <c r="AE158" s="82">
        <v>3.5609476148735575</v>
      </c>
      <c r="AF158" s="82">
        <v>4.1309757706062307</v>
      </c>
      <c r="AG158" s="90">
        <v>2</v>
      </c>
    </row>
    <row r="159" spans="1:33" s="85" customFormat="1" x14ac:dyDescent="0.2">
      <c r="A159" s="81">
        <v>42769</v>
      </c>
      <c r="B159" s="82">
        <v>3.2839361202442463</v>
      </c>
      <c r="C159" s="82">
        <v>3.1778629623439634</v>
      </c>
      <c r="D159" s="82">
        <v>0.10607315790028293</v>
      </c>
      <c r="E159" s="82">
        <v>3.2632168215672634</v>
      </c>
      <c r="F159" s="82">
        <v>3.276625492013578</v>
      </c>
      <c r="G159" s="82">
        <v>0.55811766898475801</v>
      </c>
      <c r="H159" s="82">
        <v>2.0443421616917852</v>
      </c>
      <c r="I159" s="82">
        <v>0.53964772193518795</v>
      </c>
      <c r="J159" s="83">
        <v>383.63364255524357</v>
      </c>
      <c r="K159" s="84">
        <v>2.4424612494128698E-2</v>
      </c>
      <c r="L159" s="84">
        <v>0.19351808360732739</v>
      </c>
      <c r="M159" s="84">
        <v>0.26256458431188351</v>
      </c>
      <c r="N159" s="84">
        <v>0.27712541099107563</v>
      </c>
      <c r="O159" s="84">
        <v>0.19398778769375294</v>
      </c>
      <c r="P159" s="84">
        <v>4.8379520901831848E-2</v>
      </c>
      <c r="Q159" s="88">
        <v>0.11460779708783467</v>
      </c>
      <c r="R159" s="88"/>
      <c r="S159" s="89">
        <v>2.4616136307035785</v>
      </c>
      <c r="T159" s="89">
        <v>2.7117185522901783</v>
      </c>
      <c r="U159" s="89">
        <v>3.1960695112082109</v>
      </c>
      <c r="V159" s="89">
        <v>3.5714310182777971</v>
      </c>
      <c r="W159" s="89">
        <v>3.8405726230838586</v>
      </c>
      <c r="X159" s="89">
        <v>4.1037108367805786</v>
      </c>
      <c r="Y159" s="89"/>
      <c r="Z159" s="90">
        <v>2129</v>
      </c>
      <c r="AA159" s="88">
        <v>0.25035227806481919</v>
      </c>
      <c r="AB159" s="82">
        <v>2.1523524099737825</v>
      </c>
      <c r="AC159" s="82">
        <v>2.6530551571103937</v>
      </c>
      <c r="AD159" s="82">
        <v>3.1604901353305546</v>
      </c>
      <c r="AE159" s="82">
        <v>3.5600728729967615</v>
      </c>
      <c r="AF159" s="82">
        <v>4.1296848137694964</v>
      </c>
      <c r="AG159" s="90">
        <v>6</v>
      </c>
    </row>
    <row r="160" spans="1:33" s="85" customFormat="1" x14ac:dyDescent="0.2">
      <c r="A160" s="81">
        <v>42770</v>
      </c>
      <c r="B160" s="82">
        <v>3.2883983090652888</v>
      </c>
      <c r="C160" s="82">
        <v>3.1843721872931661</v>
      </c>
      <c r="D160" s="82">
        <v>0.10402612177212278</v>
      </c>
      <c r="E160" s="82">
        <v>3.262979535459293</v>
      </c>
      <c r="F160" s="82">
        <v>3.2780359919988715</v>
      </c>
      <c r="G160" s="82">
        <v>0.55263028867140362</v>
      </c>
      <c r="H160" s="82">
        <v>2.0469668541017261</v>
      </c>
      <c r="I160" s="82">
        <v>0.54084077031471101</v>
      </c>
      <c r="J160" s="83">
        <v>383.72913339602383</v>
      </c>
      <c r="K160" s="84">
        <v>1.9727571629873181E-2</v>
      </c>
      <c r="L160" s="84">
        <v>0.19492719586660404</v>
      </c>
      <c r="M160" s="84">
        <v>0.26491310474401125</v>
      </c>
      <c r="N160" s="84">
        <v>0.27712541099107563</v>
      </c>
      <c r="O160" s="84">
        <v>0.19586660403945513</v>
      </c>
      <c r="P160" s="84">
        <v>4.7440112728980743E-2</v>
      </c>
      <c r="Q160" s="88">
        <v>0.10991075622357914</v>
      </c>
      <c r="R160" s="88"/>
      <c r="S160" s="89">
        <v>2.4713184850899577</v>
      </c>
      <c r="T160" s="89">
        <v>2.7285608137136319</v>
      </c>
      <c r="U160" s="89">
        <v>3.1981855721776067</v>
      </c>
      <c r="V160" s="89">
        <v>3.5724222226972548</v>
      </c>
      <c r="W160" s="89">
        <v>3.8392526867329018</v>
      </c>
      <c r="X160" s="89">
        <v>4.1026221692367546</v>
      </c>
      <c r="Y160" s="89"/>
      <c r="Z160" s="90">
        <v>2129</v>
      </c>
      <c r="AA160" s="88">
        <v>0.2451855331141381</v>
      </c>
      <c r="AB160" s="82">
        <v>2.153295201220502</v>
      </c>
      <c r="AC160" s="82">
        <v>2.6547055467239149</v>
      </c>
      <c r="AD160" s="82">
        <v>3.1642910956728807</v>
      </c>
      <c r="AE160" s="82">
        <v>3.5591984695860246</v>
      </c>
      <c r="AF160" s="82">
        <v>4.1335647112436478</v>
      </c>
      <c r="AG160" s="90">
        <v>15</v>
      </c>
    </row>
    <row r="161" spans="1:33" s="85" customFormat="1" x14ac:dyDescent="0.2">
      <c r="A161" s="81">
        <v>42771</v>
      </c>
      <c r="B161" s="82">
        <v>3.2858149365899485</v>
      </c>
      <c r="C161" s="82">
        <v>3.1849545272973572</v>
      </c>
      <c r="D161" s="82">
        <v>0.10086040929259132</v>
      </c>
      <c r="E161" s="82">
        <v>3.262759597949024</v>
      </c>
      <c r="F161" s="82">
        <v>3.2779867445324102</v>
      </c>
      <c r="G161" s="82">
        <v>0.55291896257901052</v>
      </c>
      <c r="H161" s="82">
        <v>2.0467728745360292</v>
      </c>
      <c r="I161" s="82">
        <v>0.54109441052137253</v>
      </c>
      <c r="J161" s="83">
        <v>370.9019375294738</v>
      </c>
      <c r="K161" s="84">
        <v>1.9257867543447629E-2</v>
      </c>
      <c r="L161" s="84">
        <v>0.19868482855800845</v>
      </c>
      <c r="M161" s="84">
        <v>0.2644434006575857</v>
      </c>
      <c r="N161" s="84">
        <v>0.27430718647252234</v>
      </c>
      <c r="O161" s="84">
        <v>0.19539689995302958</v>
      </c>
      <c r="P161" s="84">
        <v>4.7909816815406292E-2</v>
      </c>
      <c r="Q161" s="88">
        <v>0.11930483795209018</v>
      </c>
      <c r="R161" s="88"/>
      <c r="S161" s="89">
        <v>2.4713448587241902</v>
      </c>
      <c r="T161" s="89">
        <v>2.7281302225940527</v>
      </c>
      <c r="U161" s="89">
        <v>3.1977891125547528</v>
      </c>
      <c r="V161" s="89">
        <v>3.5735979781984426</v>
      </c>
      <c r="W161" s="89">
        <v>3.8413475641945869</v>
      </c>
      <c r="X161" s="89">
        <v>4.1016295483518981</v>
      </c>
      <c r="Y161" s="89"/>
      <c r="Z161" s="90">
        <v>2129</v>
      </c>
      <c r="AA161" s="88">
        <v>0.24001878816345701</v>
      </c>
      <c r="AB161" s="82">
        <v>2.1527573155056823</v>
      </c>
      <c r="AC161" s="82">
        <v>2.6593592507515522</v>
      </c>
      <c r="AD161" s="82">
        <v>3.1682061096659448</v>
      </c>
      <c r="AE161" s="82">
        <v>3.5587853278617194</v>
      </c>
      <c r="AF161" s="82">
        <v>4.1324129017568136</v>
      </c>
      <c r="AG161" s="90">
        <v>18</v>
      </c>
    </row>
    <row r="162" spans="1:33" s="85" customFormat="1" x14ac:dyDescent="0.2">
      <c r="A162" s="81">
        <v>42772</v>
      </c>
      <c r="B162" s="82">
        <v>3.2851103804603099</v>
      </c>
      <c r="C162" s="82">
        <v>3.187295434202051</v>
      </c>
      <c r="D162" s="82">
        <v>9.7814946258258928E-2</v>
      </c>
      <c r="E162" s="82">
        <v>3.2625736995897037</v>
      </c>
      <c r="F162" s="82">
        <v>3.2784843060260966</v>
      </c>
      <c r="G162" s="82">
        <v>0.55006286029084883</v>
      </c>
      <c r="H162" s="82">
        <v>2.047347038205892</v>
      </c>
      <c r="I162" s="82">
        <v>0.54156881164865811</v>
      </c>
      <c r="J162" s="83">
        <v>371.00372240486467</v>
      </c>
      <c r="K162" s="84">
        <v>1.7848755284170972E-2</v>
      </c>
      <c r="L162" s="84">
        <v>0.199154532644434</v>
      </c>
      <c r="M162" s="84">
        <v>0.26632221700328795</v>
      </c>
      <c r="N162" s="84">
        <v>0.27618600281822453</v>
      </c>
      <c r="O162" s="84">
        <v>0.19257867543447629</v>
      </c>
      <c r="P162" s="84">
        <v>4.7909816815406292E-2</v>
      </c>
      <c r="Q162" s="88">
        <v>0.11695631751996242</v>
      </c>
      <c r="R162" s="88"/>
      <c r="S162" s="89">
        <v>2.4792160481927792</v>
      </c>
      <c r="T162" s="89">
        <v>2.7356499213233212</v>
      </c>
      <c r="U162" s="89">
        <v>3.1976932281931805</v>
      </c>
      <c r="V162" s="89">
        <v>3.5732446836916503</v>
      </c>
      <c r="W162" s="89">
        <v>3.8398801478012805</v>
      </c>
      <c r="X162" s="89">
        <v>4.1004464015523929</v>
      </c>
      <c r="Y162" s="89"/>
      <c r="Z162" s="90">
        <v>2129</v>
      </c>
      <c r="AA162" s="88">
        <v>0.23485204321277595</v>
      </c>
      <c r="AB162" s="82">
        <v>2.1533761322808269</v>
      </c>
      <c r="AC162" s="82">
        <v>2.6627601342098037</v>
      </c>
      <c r="AD162" s="82">
        <v>3.1737359519114334</v>
      </c>
      <c r="AE162" s="82">
        <v>3.5620452755442282</v>
      </c>
      <c r="AF162" s="82">
        <v>4.1312616810653093</v>
      </c>
      <c r="AG162" s="90">
        <v>17</v>
      </c>
    </row>
    <row r="163" spans="1:33" s="85" customFormat="1" x14ac:dyDescent="0.2">
      <c r="A163" s="81">
        <v>42773</v>
      </c>
      <c r="B163" s="82">
        <v>3.2837012682010331</v>
      </c>
      <c r="C163" s="82">
        <v>3.1883436835504444</v>
      </c>
      <c r="D163" s="82">
        <v>9.5357584650588745E-2</v>
      </c>
      <c r="E163" s="82">
        <v>3.262392337391574</v>
      </c>
      <c r="F163" s="82">
        <v>3.2785969462709743</v>
      </c>
      <c r="G163" s="82">
        <v>0.54992876361651</v>
      </c>
      <c r="H163" s="82">
        <v>2.0473586724970572</v>
      </c>
      <c r="I163" s="82">
        <v>0.54189290746829688</v>
      </c>
      <c r="J163" s="83">
        <v>371.01429074684711</v>
      </c>
      <c r="K163" s="84">
        <v>2.0666979802724285E-2</v>
      </c>
      <c r="L163" s="84">
        <v>0.19774542038515736</v>
      </c>
      <c r="M163" s="84">
        <v>0.2644434006575857</v>
      </c>
      <c r="N163" s="84">
        <v>0.27618600281822453</v>
      </c>
      <c r="O163" s="84">
        <v>0.19257867543447629</v>
      </c>
      <c r="P163" s="84">
        <v>4.8379520901831848E-2</v>
      </c>
      <c r="Q163" s="88">
        <v>0.11695631751996242</v>
      </c>
      <c r="R163" s="88"/>
      <c r="S163" s="89">
        <v>2.4820678448322502</v>
      </c>
      <c r="T163" s="89">
        <v>2.736636831358271</v>
      </c>
      <c r="U163" s="89">
        <v>3.2004060202152451</v>
      </c>
      <c r="V163" s="89">
        <v>3.576444088508997</v>
      </c>
      <c r="W163" s="89">
        <v>3.8422791717869589</v>
      </c>
      <c r="X163" s="89">
        <v>4.1033269906298813</v>
      </c>
      <c r="Y163" s="89"/>
      <c r="Z163" s="90">
        <v>2129</v>
      </c>
      <c r="AA163" s="88">
        <v>0.23015500234852043</v>
      </c>
      <c r="AB163" s="82">
        <v>2.1795267916007113</v>
      </c>
      <c r="AC163" s="82">
        <v>2.6662322125474667</v>
      </c>
      <c r="AD163" s="82">
        <v>3.1738193426030636</v>
      </c>
      <c r="AE163" s="82">
        <v>3.5610359411560504</v>
      </c>
      <c r="AF163" s="82">
        <v>4.1301110485673913</v>
      </c>
      <c r="AG163" s="90">
        <v>22</v>
      </c>
    </row>
    <row r="164" spans="1:33" s="85" customFormat="1" x14ac:dyDescent="0.2">
      <c r="A164" s="81">
        <v>42774</v>
      </c>
      <c r="B164" s="82">
        <v>3.282996712071395</v>
      </c>
      <c r="C164" s="82">
        <v>3.1903692340340779</v>
      </c>
      <c r="D164" s="82">
        <v>9.2627478037317079E-2</v>
      </c>
      <c r="E164" s="82">
        <v>3.2622129299226756</v>
      </c>
      <c r="F164" s="82">
        <v>3.27891681247814</v>
      </c>
      <c r="G164" s="82">
        <v>0.54948484491475913</v>
      </c>
      <c r="H164" s="82">
        <v>2.0480360833923728</v>
      </c>
      <c r="I164" s="82">
        <v>0.54224048849224638</v>
      </c>
      <c r="J164" s="83">
        <v>370.64693518086278</v>
      </c>
      <c r="K164" s="84">
        <v>1.9727571629873181E-2</v>
      </c>
      <c r="L164" s="84">
        <v>0.2000939408172851</v>
      </c>
      <c r="M164" s="84">
        <v>0.2644434006575857</v>
      </c>
      <c r="N164" s="84">
        <v>0.27477689055894788</v>
      </c>
      <c r="O164" s="84">
        <v>0.19210897134805072</v>
      </c>
      <c r="P164" s="84">
        <v>4.8849224988257396E-2</v>
      </c>
      <c r="Q164" s="88">
        <v>0.11507750117426022</v>
      </c>
      <c r="R164" s="88"/>
      <c r="S164" s="89">
        <v>2.4827608609612617</v>
      </c>
      <c r="T164" s="89">
        <v>2.7386278031916302</v>
      </c>
      <c r="U164" s="89">
        <v>3.2013856902877191</v>
      </c>
      <c r="V164" s="89">
        <v>3.5790364593585569</v>
      </c>
      <c r="W164" s="89">
        <v>3.8415528532922116</v>
      </c>
      <c r="X164" s="89">
        <v>4.1146522563429881</v>
      </c>
      <c r="Y164" s="89"/>
      <c r="Z164" s="90">
        <v>2129</v>
      </c>
      <c r="AA164" s="88">
        <v>0.22498825739783937</v>
      </c>
      <c r="AB164" s="82">
        <v>2.1788022238330051</v>
      </c>
      <c r="AC164" s="82">
        <v>2.6676042824167165</v>
      </c>
      <c r="AD164" s="82">
        <v>3.1775980031598587</v>
      </c>
      <c r="AE164" s="82">
        <v>3.5605728699211596</v>
      </c>
      <c r="AF164" s="82">
        <v>4.1289610036622371</v>
      </c>
      <c r="AG164" s="90">
        <v>16</v>
      </c>
    </row>
    <row r="165" spans="1:33" s="85" customFormat="1" x14ac:dyDescent="0.2">
      <c r="A165" s="81">
        <v>42775</v>
      </c>
      <c r="B165" s="82">
        <v>3.2801784875528419</v>
      </c>
      <c r="C165" s="82">
        <v>3.19525307443124</v>
      </c>
      <c r="D165" s="82">
        <v>8.4925413121601956E-2</v>
      </c>
      <c r="E165" s="82">
        <v>3.262036720498307</v>
      </c>
      <c r="F165" s="82">
        <v>3.2799716857408696</v>
      </c>
      <c r="G165" s="82">
        <v>0.54952211731431011</v>
      </c>
      <c r="H165" s="82">
        <v>2.0504873860252828</v>
      </c>
      <c r="I165" s="82">
        <v>0.54291216533583797</v>
      </c>
      <c r="J165" s="83">
        <v>370.55712775951542</v>
      </c>
      <c r="K165" s="84">
        <v>2.7242837012682011E-2</v>
      </c>
      <c r="L165" s="84">
        <v>0.19163926726162517</v>
      </c>
      <c r="M165" s="84">
        <v>0.26585251291686235</v>
      </c>
      <c r="N165" s="84">
        <v>0.27430718647252234</v>
      </c>
      <c r="O165" s="84">
        <v>0.19069985908877407</v>
      </c>
      <c r="P165" s="84">
        <v>5.0258337247534056E-2</v>
      </c>
      <c r="Q165" s="88">
        <v>0.11460779708783467</v>
      </c>
      <c r="R165" s="88"/>
      <c r="S165" s="89">
        <v>2.4843347701832088</v>
      </c>
      <c r="T165" s="89">
        <v>2.7391118018855201</v>
      </c>
      <c r="U165" s="89">
        <v>3.206945511161158</v>
      </c>
      <c r="V165" s="89">
        <v>3.579672499144313</v>
      </c>
      <c r="W165" s="89">
        <v>3.8471001955738204</v>
      </c>
      <c r="X165" s="89">
        <v>4.1293630902898588</v>
      </c>
      <c r="Y165" s="89"/>
      <c r="Z165" s="90">
        <v>2129</v>
      </c>
      <c r="AA165" s="88">
        <v>0.19023015500234852</v>
      </c>
      <c r="AB165" s="82">
        <v>2.2191017923006102</v>
      </c>
      <c r="AC165" s="82">
        <v>2.6731401247992359</v>
      </c>
      <c r="AD165" s="82">
        <v>3.1863281854707588</v>
      </c>
      <c r="AE165" s="82">
        <v>3.5616393664807577</v>
      </c>
      <c r="AF165" s="82">
        <v>4.127811545749946</v>
      </c>
      <c r="AG165" s="90">
        <v>38</v>
      </c>
    </row>
    <row r="166" spans="1:33" s="85" customFormat="1" x14ac:dyDescent="0.2">
      <c r="A166" s="81">
        <v>42776</v>
      </c>
      <c r="B166" s="82">
        <v>3.2820573038985441</v>
      </c>
      <c r="C166" s="82">
        <v>3.1958920748152764</v>
      </c>
      <c r="D166" s="82">
        <v>8.6165229083267736E-2</v>
      </c>
      <c r="E166" s="82">
        <v>3.2618736680160434</v>
      </c>
      <c r="F166" s="82">
        <v>3.2800641629913798</v>
      </c>
      <c r="G166" s="82">
        <v>0.54842526936408553</v>
      </c>
      <c r="H166" s="82">
        <v>2.0503582416062702</v>
      </c>
      <c r="I166" s="82">
        <v>0.54307186472522695</v>
      </c>
      <c r="J166" s="83">
        <v>370.49719351808017</v>
      </c>
      <c r="K166" s="84">
        <v>2.6303428839830906E-2</v>
      </c>
      <c r="L166" s="84">
        <v>0.19116956317519962</v>
      </c>
      <c r="M166" s="84">
        <v>0.26632221700328795</v>
      </c>
      <c r="N166" s="84">
        <v>0.27477689055894788</v>
      </c>
      <c r="O166" s="84">
        <v>0.19116956317519962</v>
      </c>
      <c r="P166" s="84">
        <v>5.0258337247534056E-2</v>
      </c>
      <c r="Q166" s="88">
        <v>0.11319868482855801</v>
      </c>
      <c r="R166" s="88"/>
      <c r="S166" s="89">
        <v>2.4854023623248245</v>
      </c>
      <c r="T166" s="89">
        <v>2.741261433119436</v>
      </c>
      <c r="U166" s="89">
        <v>3.2066361773444747</v>
      </c>
      <c r="V166" s="89">
        <v>3.5790541715830422</v>
      </c>
      <c r="W166" s="89">
        <v>3.8456287059379517</v>
      </c>
      <c r="X166" s="89">
        <v>4.1279152309798777</v>
      </c>
      <c r="Y166" s="89"/>
      <c r="Z166" s="90">
        <v>2129</v>
      </c>
      <c r="AA166" s="88">
        <v>0.19163926726162517</v>
      </c>
      <c r="AB166" s="82">
        <v>2.218614087766221</v>
      </c>
      <c r="AC166" s="82">
        <v>2.6722125313811076</v>
      </c>
      <c r="AD166" s="82">
        <v>3.1849441351737426</v>
      </c>
      <c r="AE166" s="82">
        <v>3.5606302180783236</v>
      </c>
      <c r="AF166" s="82">
        <v>4.1266626742315342</v>
      </c>
      <c r="AG166" s="90">
        <v>0</v>
      </c>
    </row>
    <row r="167" spans="1:33" s="85" customFormat="1" x14ac:dyDescent="0.2">
      <c r="A167" s="81">
        <v>42777</v>
      </c>
      <c r="B167" s="82">
        <v>3.2827618600281823</v>
      </c>
      <c r="C167" s="82">
        <v>3.1957518137300021</v>
      </c>
      <c r="D167" s="82">
        <v>8.701004629818021E-2</v>
      </c>
      <c r="E167" s="82">
        <v>3.2617129821805557</v>
      </c>
      <c r="F167" s="82">
        <v>3.279953960669804</v>
      </c>
      <c r="G167" s="82">
        <v>0.54856346356759089</v>
      </c>
      <c r="H167" s="82">
        <v>2.049692689958964</v>
      </c>
      <c r="I167" s="82">
        <v>0.54323626115547585</v>
      </c>
      <c r="J167" s="83">
        <v>371.49719351808017</v>
      </c>
      <c r="K167" s="84">
        <v>2.6303428839830906E-2</v>
      </c>
      <c r="L167" s="84">
        <v>0.19069985908877407</v>
      </c>
      <c r="M167" s="84">
        <v>0.26632221700328795</v>
      </c>
      <c r="N167" s="84">
        <v>0.27524659464537343</v>
      </c>
      <c r="O167" s="84">
        <v>0.19069985908877407</v>
      </c>
      <c r="P167" s="84">
        <v>5.0728041333959605E-2</v>
      </c>
      <c r="Q167" s="88">
        <v>0.11225927665570691</v>
      </c>
      <c r="R167" s="88"/>
      <c r="S167" s="89">
        <v>2.4845579472491801</v>
      </c>
      <c r="T167" s="89">
        <v>2.7415928061513597</v>
      </c>
      <c r="U167" s="89">
        <v>3.2075912043439305</v>
      </c>
      <c r="V167" s="89">
        <v>3.5798020582111016</v>
      </c>
      <c r="W167" s="89">
        <v>3.8457603779634817</v>
      </c>
      <c r="X167" s="89">
        <v>4.130091371341992</v>
      </c>
      <c r="Y167" s="89"/>
      <c r="Z167" s="90">
        <v>2129</v>
      </c>
      <c r="AA167" s="88">
        <v>0.19304837952090184</v>
      </c>
      <c r="AB167" s="82">
        <v>2.2181264886301646</v>
      </c>
      <c r="AC167" s="82">
        <v>2.6712853684465876</v>
      </c>
      <c r="AD167" s="82">
        <v>3.1835610964884409</v>
      </c>
      <c r="AE167" s="82">
        <v>3.5596215319147393</v>
      </c>
      <c r="AF167" s="82">
        <v>4.125514388508936</v>
      </c>
      <c r="AG167" s="90">
        <v>0</v>
      </c>
    </row>
    <row r="168" spans="1:33" s="85" customFormat="1" x14ac:dyDescent="0.2">
      <c r="A168" s="81">
        <v>42778</v>
      </c>
      <c r="B168" s="82">
        <v>3.2794739314232033</v>
      </c>
      <c r="C168" s="82">
        <v>3.194789064697622</v>
      </c>
      <c r="D168" s="82">
        <v>8.4684866725581287E-2</v>
      </c>
      <c r="E168" s="82">
        <v>3.2615521096025963</v>
      </c>
      <c r="F168" s="82">
        <v>3.2798542639533714</v>
      </c>
      <c r="G168" s="82">
        <v>0.54840523668604679</v>
      </c>
      <c r="H168" s="82">
        <v>2.0486906389033592</v>
      </c>
      <c r="I168" s="82">
        <v>0.54323626115547174</v>
      </c>
      <c r="J168" s="83">
        <v>369.40841944581189</v>
      </c>
      <c r="K168" s="84">
        <v>2.9591357444809771E-2</v>
      </c>
      <c r="L168" s="84">
        <v>0.1874119304837952</v>
      </c>
      <c r="M168" s="84">
        <v>0.26632221700328795</v>
      </c>
      <c r="N168" s="84">
        <v>0.27853452325035227</v>
      </c>
      <c r="O168" s="84">
        <v>0.1874119304837952</v>
      </c>
      <c r="P168" s="84">
        <v>5.0728041333959605E-2</v>
      </c>
      <c r="Q168" s="88">
        <v>0.11225927665570691</v>
      </c>
      <c r="R168" s="88"/>
      <c r="S168" s="89">
        <v>2.4837138889221619</v>
      </c>
      <c r="T168" s="89">
        <v>2.7406328868768988</v>
      </c>
      <c r="U168" s="89">
        <v>3.2063791789724214</v>
      </c>
      <c r="V168" s="89">
        <v>3.5786709035915605</v>
      </c>
      <c r="W168" s="89">
        <v>3.8446034421082897</v>
      </c>
      <c r="X168" s="89">
        <v>4.1286853147791964</v>
      </c>
      <c r="Y168" s="89"/>
      <c r="Z168" s="90">
        <v>2129</v>
      </c>
      <c r="AA168" s="88">
        <v>0.20760920620009393</v>
      </c>
      <c r="AB168" s="82">
        <v>2.2335216832985996</v>
      </c>
      <c r="AC168" s="82">
        <v>2.6703586355962519</v>
      </c>
      <c r="AD168" s="82">
        <v>3.1821790679368762</v>
      </c>
      <c r="AE168" s="82">
        <v>3.5622839363579439</v>
      </c>
      <c r="AF168" s="82">
        <v>4.1243666879849981</v>
      </c>
      <c r="AG168" s="90">
        <v>14</v>
      </c>
    </row>
    <row r="169" spans="1:33" s="85" customFormat="1" x14ac:dyDescent="0.2">
      <c r="A169" s="81">
        <v>42779</v>
      </c>
      <c r="B169" s="82">
        <v>3.276890558947863</v>
      </c>
      <c r="C169" s="82">
        <v>3.193826786332699</v>
      </c>
      <c r="D169" s="82">
        <v>8.3063772615163955E-2</v>
      </c>
      <c r="E169" s="82">
        <v>3.2613930819195587</v>
      </c>
      <c r="F169" s="82">
        <v>3.2795735191546571</v>
      </c>
      <c r="G169" s="82">
        <v>0.54824722051918506</v>
      </c>
      <c r="H169" s="82">
        <v>2.047689652450059</v>
      </c>
      <c r="I169" s="82">
        <v>0.54323626115547186</v>
      </c>
      <c r="J169" s="83">
        <v>370.24590183191322</v>
      </c>
      <c r="K169" s="84">
        <v>3.0530765617660875E-2</v>
      </c>
      <c r="L169" s="84">
        <v>0.18882104274307188</v>
      </c>
      <c r="M169" s="84">
        <v>0.26585251291686235</v>
      </c>
      <c r="N169" s="84">
        <v>0.27665570690465008</v>
      </c>
      <c r="O169" s="84">
        <v>0.1874119304837952</v>
      </c>
      <c r="P169" s="84">
        <v>5.0728041333959605E-2</v>
      </c>
      <c r="Q169" s="88">
        <v>0.11272898074213246</v>
      </c>
      <c r="R169" s="88"/>
      <c r="S169" s="89">
        <v>2.4828701870424124</v>
      </c>
      <c r="T169" s="89">
        <v>2.7396734286091178</v>
      </c>
      <c r="U169" s="89">
        <v>3.2051678885103412</v>
      </c>
      <c r="V169" s="89">
        <v>3.5773593733853533</v>
      </c>
      <c r="W169" s="89">
        <v>3.8432014807297028</v>
      </c>
      <c r="X169" s="89">
        <v>4.1272802480727488</v>
      </c>
      <c r="Y169" s="89"/>
      <c r="Z169" s="90">
        <v>2129</v>
      </c>
      <c r="AA169" s="88">
        <v>0.20479098168154064</v>
      </c>
      <c r="AB169" s="82">
        <v>2.2375001957703917</v>
      </c>
      <c r="AC169" s="82">
        <v>2.6810654499690494</v>
      </c>
      <c r="AD169" s="82">
        <v>3.1855044358699431</v>
      </c>
      <c r="AE169" s="82">
        <v>3.5612744926004321</v>
      </c>
      <c r="AF169" s="82">
        <v>4.122983523472846</v>
      </c>
      <c r="AG169" s="90">
        <v>11</v>
      </c>
    </row>
    <row r="170" spans="1:33" s="85" customFormat="1" x14ac:dyDescent="0.2">
      <c r="A170" s="81">
        <v>42780</v>
      </c>
      <c r="B170" s="82">
        <v>3.2747536367902392</v>
      </c>
      <c r="C170" s="82">
        <v>3.194604690950245</v>
      </c>
      <c r="D170" s="82">
        <v>8.0148945839994212E-2</v>
      </c>
      <c r="E170" s="82">
        <v>3.2619675710750178</v>
      </c>
      <c r="F170" s="82">
        <v>3.279754400538037</v>
      </c>
      <c r="G170" s="82">
        <v>0.54939997540871399</v>
      </c>
      <c r="H170" s="82">
        <v>1.9492142740163503</v>
      </c>
      <c r="I170" s="82">
        <v>0.54339746597840899</v>
      </c>
      <c r="J170" s="83">
        <v>371.10329657435068</v>
      </c>
      <c r="K170" s="84">
        <v>3.1440638198029093E-2</v>
      </c>
      <c r="L170" s="84">
        <v>0.19052088221492258</v>
      </c>
      <c r="M170" s="84">
        <v>0.26607226654152982</v>
      </c>
      <c r="N170" s="84">
        <v>0.2721726888784608</v>
      </c>
      <c r="O170" s="84">
        <v>0.18864382918817457</v>
      </c>
      <c r="P170" s="84">
        <v>5.1149694978883151E-2</v>
      </c>
      <c r="Q170" s="88">
        <v>0.11590802440168935</v>
      </c>
      <c r="R170" s="88"/>
      <c r="S170" s="89">
        <v>2.4824201376110278</v>
      </c>
      <c r="T170" s="89">
        <v>2.7389041521167821</v>
      </c>
      <c r="U170" s="89">
        <v>3.2082488910017899</v>
      </c>
      <c r="V170" s="89">
        <v>3.5771936792189787</v>
      </c>
      <c r="W170" s="89">
        <v>3.8491163777324973</v>
      </c>
      <c r="X170" s="89">
        <v>4.1321374754236917</v>
      </c>
      <c r="Y170" s="89"/>
      <c r="Z170" s="90">
        <v>2131</v>
      </c>
      <c r="AA170" s="88">
        <v>0.19990614734866261</v>
      </c>
      <c r="AB170" s="82">
        <v>2.2396254731463543</v>
      </c>
      <c r="AC170" s="82">
        <v>2.6857885619209489</v>
      </c>
      <c r="AD170" s="82">
        <v>3.1883329150237163</v>
      </c>
      <c r="AE170" s="82">
        <v>3.5602655113523523</v>
      </c>
      <c r="AF170" s="82">
        <v>4.1216003589606931</v>
      </c>
      <c r="AG170" s="90">
        <v>16</v>
      </c>
    </row>
    <row r="171" spans="1:33" s="85" customFormat="1" x14ac:dyDescent="0.2">
      <c r="A171" s="81">
        <v>42781</v>
      </c>
      <c r="B171" s="82">
        <v>3.2763960581886438</v>
      </c>
      <c r="C171" s="82">
        <v>3.1956067099652024</v>
      </c>
      <c r="D171" s="82">
        <v>8.0789348223441415E-2</v>
      </c>
      <c r="E171" s="82">
        <v>3.2618062689527529</v>
      </c>
      <c r="F171" s="82">
        <v>3.2797637637977886</v>
      </c>
      <c r="G171" s="82">
        <v>0.54944575066542967</v>
      </c>
      <c r="H171" s="82">
        <v>1.9491664045927901</v>
      </c>
      <c r="I171" s="82">
        <v>0.54385265133739802</v>
      </c>
      <c r="J171" s="83">
        <v>371.32582121072483</v>
      </c>
      <c r="K171" s="84">
        <v>3.1440638198029093E-2</v>
      </c>
      <c r="L171" s="84">
        <v>0.18911309244486157</v>
      </c>
      <c r="M171" s="84">
        <v>0.26607226654152982</v>
      </c>
      <c r="N171" s="84">
        <v>0.27311121539183481</v>
      </c>
      <c r="O171" s="84">
        <v>0.18911309244486157</v>
      </c>
      <c r="P171" s="84">
        <v>5.1149694978883151E-2</v>
      </c>
      <c r="Q171" s="88">
        <v>0.11496949788831534</v>
      </c>
      <c r="R171" s="88"/>
      <c r="S171" s="89">
        <v>2.4815941632795502</v>
      </c>
      <c r="T171" s="89">
        <v>2.7399283922302544</v>
      </c>
      <c r="U171" s="89">
        <v>3.2079524885430049</v>
      </c>
      <c r="V171" s="89">
        <v>3.5787771164296522</v>
      </c>
      <c r="W171" s="89">
        <v>3.849806237952897</v>
      </c>
      <c r="X171" s="89">
        <v>4.1310609343635258</v>
      </c>
      <c r="Y171" s="89"/>
      <c r="Z171" s="90">
        <v>2131</v>
      </c>
      <c r="AA171" s="88">
        <v>0.19990614734866261</v>
      </c>
      <c r="AB171" s="82">
        <v>2.2390221150540053</v>
      </c>
      <c r="AC171" s="82">
        <v>2.6850565491256759</v>
      </c>
      <c r="AD171" s="82">
        <v>3.1874065932878994</v>
      </c>
      <c r="AE171" s="82">
        <v>3.5594592825105158</v>
      </c>
      <c r="AF171" s="82">
        <v>4.1202171944485411</v>
      </c>
      <c r="AG171" s="90">
        <v>1</v>
      </c>
    </row>
    <row r="172" spans="1:33" s="85" customFormat="1" x14ac:dyDescent="0.2">
      <c r="A172" s="81">
        <v>42782</v>
      </c>
      <c r="B172" s="82">
        <v>3.2803847958704835</v>
      </c>
      <c r="C172" s="82">
        <v>3.1994558742323922</v>
      </c>
      <c r="D172" s="82">
        <v>8.0928921638091289E-2</v>
      </c>
      <c r="E172" s="82">
        <v>3.2616461247821826</v>
      </c>
      <c r="F172" s="82">
        <v>3.2804258524029577</v>
      </c>
      <c r="G172" s="82">
        <v>0.55034879863254538</v>
      </c>
      <c r="H172" s="82">
        <v>1.9505960116364618</v>
      </c>
      <c r="I172" s="82">
        <v>0.5446644767714669</v>
      </c>
      <c r="J172" s="83">
        <v>371.4423392772951</v>
      </c>
      <c r="K172" s="84">
        <v>3.0971374941342094E-2</v>
      </c>
      <c r="L172" s="84">
        <v>0.18723603941811356</v>
      </c>
      <c r="M172" s="84">
        <v>0.26513374002815582</v>
      </c>
      <c r="N172" s="84">
        <v>0.27545753167526982</v>
      </c>
      <c r="O172" s="84">
        <v>0.18911309244486157</v>
      </c>
      <c r="P172" s="84">
        <v>5.2088221492257156E-2</v>
      </c>
      <c r="Q172" s="88">
        <v>0.11778507742843736</v>
      </c>
      <c r="R172" s="88"/>
      <c r="S172" s="89">
        <v>2.4838400239333098</v>
      </c>
      <c r="T172" s="89">
        <v>2.7406834463212233</v>
      </c>
      <c r="U172" s="89">
        <v>3.2093582349437644</v>
      </c>
      <c r="V172" s="89">
        <v>3.5795274678102893</v>
      </c>
      <c r="W172" s="89">
        <v>3.8536867590282626</v>
      </c>
      <c r="X172" s="89">
        <v>4.1381467123504088</v>
      </c>
      <c r="Y172" s="89"/>
      <c r="Z172" s="90">
        <v>2131</v>
      </c>
      <c r="AA172" s="88">
        <v>0.1994368840919756</v>
      </c>
      <c r="AB172" s="82">
        <v>2.2384188911565084</v>
      </c>
      <c r="AC172" s="82">
        <v>2.6843247331932281</v>
      </c>
      <c r="AD172" s="82">
        <v>3.1863389031495912</v>
      </c>
      <c r="AE172" s="82">
        <v>3.5622377481436631</v>
      </c>
      <c r="AF172" s="82">
        <v>4.118834029936389</v>
      </c>
      <c r="AG172" s="90">
        <v>5</v>
      </c>
    </row>
    <row r="173" spans="1:33" s="85" customFormat="1" x14ac:dyDescent="0.2">
      <c r="A173" s="81">
        <v>42783</v>
      </c>
      <c r="B173" s="82">
        <v>3.2830675422138835</v>
      </c>
      <c r="C173" s="82">
        <v>3.2016894469853576</v>
      </c>
      <c r="D173" s="82">
        <v>8.1378095228525904E-2</v>
      </c>
      <c r="E173" s="82">
        <v>3.2617943948052783</v>
      </c>
      <c r="F173" s="82">
        <v>3.2809265446829357</v>
      </c>
      <c r="G173" s="82">
        <v>0.55004053206758441</v>
      </c>
      <c r="H173" s="82">
        <v>1.9523330095195801</v>
      </c>
      <c r="I173" s="82">
        <v>0.5450562851782319</v>
      </c>
      <c r="J173" s="83">
        <v>371.28462711063912</v>
      </c>
      <c r="K173" s="84">
        <v>3.0018761726078799E-2</v>
      </c>
      <c r="L173" s="84">
        <v>0.18621013133208256</v>
      </c>
      <c r="M173" s="84">
        <v>0.26500938086303938</v>
      </c>
      <c r="N173" s="84">
        <v>0.2776735459662289</v>
      </c>
      <c r="O173" s="84">
        <v>0.18855534709193245</v>
      </c>
      <c r="P173" s="84">
        <v>5.2532833020637902E-2</v>
      </c>
      <c r="Q173" s="88">
        <v>0.11538461538461539</v>
      </c>
      <c r="R173" s="88"/>
      <c r="S173" s="89">
        <v>2.4845334753685746</v>
      </c>
      <c r="T173" s="89">
        <v>2.7443790662651399</v>
      </c>
      <c r="U173" s="89">
        <v>3.2106009887117226</v>
      </c>
      <c r="V173" s="89">
        <v>3.5812084325270752</v>
      </c>
      <c r="W173" s="89">
        <v>3.8564164310132423</v>
      </c>
      <c r="X173" s="89">
        <v>4.1387277790027701</v>
      </c>
      <c r="Y173" s="89"/>
      <c r="Z173" s="90">
        <v>2132</v>
      </c>
      <c r="AA173" s="88">
        <v>0.200281425891182</v>
      </c>
      <c r="AB173" s="82">
        <v>2.2378158013941798</v>
      </c>
      <c r="AC173" s="82">
        <v>2.6835931140177407</v>
      </c>
      <c r="AD173" s="82">
        <v>3.1852716128619658</v>
      </c>
      <c r="AE173" s="82">
        <v>3.5661332041278087</v>
      </c>
      <c r="AF173" s="82">
        <v>4.1174508654242361</v>
      </c>
      <c r="AG173" s="90">
        <v>2</v>
      </c>
    </row>
    <row r="174" spans="1:33" s="85" customFormat="1" x14ac:dyDescent="0.2">
      <c r="A174" s="81">
        <v>42784</v>
      </c>
      <c r="B174" s="82">
        <v>3.2870544090056284</v>
      </c>
      <c r="C174" s="82">
        <v>3.2053304916474459</v>
      </c>
      <c r="D174" s="82">
        <v>8.1723917358182518E-2</v>
      </c>
      <c r="E174" s="82">
        <v>3.2616491564906438</v>
      </c>
      <c r="F174" s="82">
        <v>3.2813767909181002</v>
      </c>
      <c r="G174" s="82">
        <v>0.55038814251309087</v>
      </c>
      <c r="H174" s="82">
        <v>1.9534243826147477</v>
      </c>
      <c r="I174" s="82">
        <v>0.54591932457786208</v>
      </c>
      <c r="J174" s="83">
        <v>371.53992729831225</v>
      </c>
      <c r="K174" s="84">
        <v>3.0018761726078799E-2</v>
      </c>
      <c r="L174" s="84">
        <v>0.18339587242026267</v>
      </c>
      <c r="M174" s="84">
        <v>0.26500938086303938</v>
      </c>
      <c r="N174" s="84">
        <v>0.27861163227016883</v>
      </c>
      <c r="O174" s="84">
        <v>0.1899624765478424</v>
      </c>
      <c r="P174" s="84">
        <v>5.3001876172607883E-2</v>
      </c>
      <c r="Q174" s="88">
        <v>0.11397748592870544</v>
      </c>
      <c r="R174" s="88"/>
      <c r="S174" s="89">
        <v>2.4839772100547246</v>
      </c>
      <c r="T174" s="89">
        <v>2.7464456824182095</v>
      </c>
      <c r="U174" s="89">
        <v>3.2148384002234272</v>
      </c>
      <c r="V174" s="89">
        <v>3.5848518249122008</v>
      </c>
      <c r="W174" s="89">
        <v>3.8580314240384754</v>
      </c>
      <c r="X174" s="89">
        <v>4.1389891143816087</v>
      </c>
      <c r="Y174" s="89"/>
      <c r="Z174" s="90">
        <v>2132</v>
      </c>
      <c r="AA174" s="88">
        <v>0.19981238273921201</v>
      </c>
      <c r="AB174" s="82">
        <v>2.2372128457073757</v>
      </c>
      <c r="AC174" s="82">
        <v>2.6828616914934345</v>
      </c>
      <c r="AD174" s="82">
        <v>3.1855987934316068</v>
      </c>
      <c r="AE174" s="82">
        <v>3.5651400958292259</v>
      </c>
      <c r="AF174" s="82">
        <v>4.1160677009120841</v>
      </c>
      <c r="AG174" s="90">
        <v>3</v>
      </c>
    </row>
    <row r="175" spans="1:33" s="85" customFormat="1" x14ac:dyDescent="0.2">
      <c r="A175" s="81">
        <v>42785</v>
      </c>
      <c r="B175" s="82">
        <v>3.2865510777881912</v>
      </c>
      <c r="C175" s="82">
        <v>3.2062635889277646</v>
      </c>
      <c r="D175" s="82">
        <v>8.0287488860426581E-2</v>
      </c>
      <c r="E175" s="82">
        <v>3.2621799991287537</v>
      </c>
      <c r="F175" s="82">
        <v>3.2815213106036989</v>
      </c>
      <c r="G175" s="82">
        <v>0.55051977311913891</v>
      </c>
      <c r="H175" s="82">
        <v>1.9555939414544401</v>
      </c>
      <c r="I175" s="82">
        <v>0.54611059044048293</v>
      </c>
      <c r="J175" s="83">
        <v>371.1956068416257</v>
      </c>
      <c r="K175" s="84">
        <v>2.9990627928772259E-2</v>
      </c>
      <c r="L175" s="84">
        <v>0.18228678537956888</v>
      </c>
      <c r="M175" s="84">
        <v>0.26850984067478911</v>
      </c>
      <c r="N175" s="84">
        <v>0.27600749765698218</v>
      </c>
      <c r="O175" s="84">
        <v>0.19025304592314901</v>
      </c>
      <c r="P175" s="84">
        <v>5.2952202436738517E-2</v>
      </c>
      <c r="Q175" s="88">
        <v>0.11246485473289597</v>
      </c>
      <c r="R175" s="88"/>
      <c r="S175" s="89">
        <v>2.4833001246713606</v>
      </c>
      <c r="T175" s="89">
        <v>2.7467664569596613</v>
      </c>
      <c r="U175" s="89">
        <v>3.2143790917912556</v>
      </c>
      <c r="V175" s="89">
        <v>3.585206505068407</v>
      </c>
      <c r="W175" s="89">
        <v>3.8589095950462453</v>
      </c>
      <c r="X175" s="89">
        <v>4.1392634253187088</v>
      </c>
      <c r="Y175" s="89"/>
      <c r="Z175" s="90">
        <v>2134</v>
      </c>
      <c r="AA175" s="88">
        <v>0.20009372071227741</v>
      </c>
      <c r="AB175" s="82">
        <v>2.2366100240364926</v>
      </c>
      <c r="AC175" s="82">
        <v>2.6821304655146156</v>
      </c>
      <c r="AD175" s="82">
        <v>3.1872048198365421</v>
      </c>
      <c r="AE175" s="82">
        <v>3.566383899837998</v>
      </c>
      <c r="AF175" s="82">
        <v>4.114684536399932</v>
      </c>
      <c r="AG175" s="90">
        <v>8</v>
      </c>
    </row>
    <row r="176" spans="1:33" s="85" customFormat="1" x14ac:dyDescent="0.2">
      <c r="A176" s="81">
        <v>42786</v>
      </c>
      <c r="B176" s="82">
        <v>3.2858481724461104</v>
      </c>
      <c r="C176" s="82">
        <v>3.2064099932898706</v>
      </c>
      <c r="D176" s="82">
        <v>7.9438179156239741E-2</v>
      </c>
      <c r="E176" s="82">
        <v>3.2620429973982334</v>
      </c>
      <c r="F176" s="82">
        <v>3.2814467164548358</v>
      </c>
      <c r="G176" s="82">
        <v>0.55040103969992682</v>
      </c>
      <c r="H176" s="82">
        <v>1.9553465276202457</v>
      </c>
      <c r="I176" s="82">
        <v>0.54632146204311782</v>
      </c>
      <c r="J176" s="83">
        <v>370.03122071232065</v>
      </c>
      <c r="K176" s="84">
        <v>2.9990627928772259E-2</v>
      </c>
      <c r="L176" s="84">
        <v>0.18228678537956888</v>
      </c>
      <c r="M176" s="84">
        <v>0.26804123711340205</v>
      </c>
      <c r="N176" s="84">
        <v>0.27835051546391754</v>
      </c>
      <c r="O176" s="84">
        <v>0.18837863167760074</v>
      </c>
      <c r="P176" s="84">
        <v>5.2952202436738517E-2</v>
      </c>
      <c r="Q176" s="88">
        <v>0.11199625117150891</v>
      </c>
      <c r="R176" s="88"/>
      <c r="S176" s="89">
        <v>2.4824694445211302</v>
      </c>
      <c r="T176" s="89">
        <v>2.7466817687975613</v>
      </c>
      <c r="U176" s="89">
        <v>3.2144149943218361</v>
      </c>
      <c r="V176" s="89">
        <v>3.5859766265629367</v>
      </c>
      <c r="W176" s="89">
        <v>3.8579143610010109</v>
      </c>
      <c r="X176" s="89">
        <v>4.1381127590584619</v>
      </c>
      <c r="Y176" s="89"/>
      <c r="Z176" s="90">
        <v>2134</v>
      </c>
      <c r="AA176" s="88">
        <v>0.20009372071227741</v>
      </c>
      <c r="AB176" s="82">
        <v>2.2360073363219661</v>
      </c>
      <c r="AC176" s="82">
        <v>2.6833137410562329</v>
      </c>
      <c r="AD176" s="82">
        <v>3.1863825034502442</v>
      </c>
      <c r="AE176" s="82">
        <v>3.5713810703879996</v>
      </c>
      <c r="AF176" s="82">
        <v>4.1133013718877791</v>
      </c>
      <c r="AG176" s="90">
        <v>9</v>
      </c>
    </row>
    <row r="177" spans="1:33" s="85" customFormat="1" x14ac:dyDescent="0.2">
      <c r="A177" s="81">
        <v>42787</v>
      </c>
      <c r="B177" s="82">
        <v>3.2858481724461104</v>
      </c>
      <c r="C177" s="82">
        <v>3.2069607438174601</v>
      </c>
      <c r="D177" s="82">
        <v>7.888742862865028E-2</v>
      </c>
      <c r="E177" s="82">
        <v>3.2619047286408955</v>
      </c>
      <c r="F177" s="82">
        <v>3.2814401585819177</v>
      </c>
      <c r="G177" s="82">
        <v>0.55009105663956037</v>
      </c>
      <c r="H177" s="82">
        <v>1.9551957876178891</v>
      </c>
      <c r="I177" s="82">
        <v>0.54661668228678251</v>
      </c>
      <c r="J177" s="83">
        <v>371.04926194940344</v>
      </c>
      <c r="K177" s="84">
        <v>2.9990627928772259E-2</v>
      </c>
      <c r="L177" s="84">
        <v>0.18275538894095594</v>
      </c>
      <c r="M177" s="84">
        <v>0.26757263355201499</v>
      </c>
      <c r="N177" s="84">
        <v>0.27788191190253048</v>
      </c>
      <c r="O177" s="84">
        <v>0.1888472352389878</v>
      </c>
      <c r="P177" s="84">
        <v>5.2952202436738517E-2</v>
      </c>
      <c r="Q177" s="88">
        <v>0.11105904404873478</v>
      </c>
      <c r="R177" s="88"/>
      <c r="S177" s="89">
        <v>2.4816390067773932</v>
      </c>
      <c r="T177" s="89">
        <v>2.7508720202454748</v>
      </c>
      <c r="U177" s="89">
        <v>3.2140608856044413</v>
      </c>
      <c r="V177" s="89">
        <v>3.5868229418275717</v>
      </c>
      <c r="W177" s="89">
        <v>3.858122287483297</v>
      </c>
      <c r="X177" s="89">
        <v>4.1369625843866924</v>
      </c>
      <c r="Y177" s="89"/>
      <c r="Z177" s="90">
        <v>2134</v>
      </c>
      <c r="AA177" s="88">
        <v>0.19962511715089035</v>
      </c>
      <c r="AB177" s="82">
        <v>2.235404782504272</v>
      </c>
      <c r="AC177" s="82">
        <v>2.685039172757675</v>
      </c>
      <c r="AD177" s="82">
        <v>3.1872677961833733</v>
      </c>
      <c r="AE177" s="82">
        <v>3.5704135147744744</v>
      </c>
      <c r="AF177" s="82">
        <v>4.1119182073756271</v>
      </c>
      <c r="AG177" s="90">
        <v>6</v>
      </c>
    </row>
    <row r="178" spans="1:33" s="85" customFormat="1" x14ac:dyDescent="0.2">
      <c r="A178" s="81">
        <v>42788</v>
      </c>
      <c r="B178" s="82">
        <v>3.2879213483146068</v>
      </c>
      <c r="C178" s="82">
        <v>3.2082533120228822</v>
      </c>
      <c r="D178" s="82">
        <v>7.9668036291724587E-2</v>
      </c>
      <c r="E178" s="82">
        <v>3.2623364763350104</v>
      </c>
      <c r="F178" s="82">
        <v>3.2816887710009572</v>
      </c>
      <c r="G178" s="82">
        <v>0.55058391207234281</v>
      </c>
      <c r="H178" s="82">
        <v>1.9575361037335182</v>
      </c>
      <c r="I178" s="82">
        <v>0.54689606741572738</v>
      </c>
      <c r="J178" s="83">
        <v>369.78638810863049</v>
      </c>
      <c r="K178" s="84">
        <v>2.9962546816479401E-2</v>
      </c>
      <c r="L178" s="84">
        <v>0.18211610486891386</v>
      </c>
      <c r="M178" s="84">
        <v>0.26685393258426965</v>
      </c>
      <c r="N178" s="84">
        <v>0.27715355805243447</v>
      </c>
      <c r="O178" s="84">
        <v>0.19101123595505617</v>
      </c>
      <c r="P178" s="84">
        <v>5.2902621722846439E-2</v>
      </c>
      <c r="Q178" s="88">
        <v>0.10955056179775281</v>
      </c>
      <c r="R178" s="88"/>
      <c r="S178" s="89">
        <v>2.480814440470712</v>
      </c>
      <c r="T178" s="89">
        <v>2.7515858359526346</v>
      </c>
      <c r="U178" s="89">
        <v>3.2157831046971612</v>
      </c>
      <c r="V178" s="89">
        <v>3.5886314541641915</v>
      </c>
      <c r="W178" s="89">
        <v>3.8678046429995079</v>
      </c>
      <c r="X178" s="89">
        <v>4.1355659308748836</v>
      </c>
      <c r="Y178" s="89"/>
      <c r="Z178" s="90">
        <v>2136</v>
      </c>
      <c r="AA178" s="88">
        <v>0.199438202247191</v>
      </c>
      <c r="AB178" s="82">
        <v>2.2348023625239253</v>
      </c>
      <c r="AC178" s="82">
        <v>2.6843212527335609</v>
      </c>
      <c r="AD178" s="82">
        <v>3.1872941075325207</v>
      </c>
      <c r="AE178" s="82">
        <v>3.5694463049362009</v>
      </c>
      <c r="AF178" s="82">
        <v>4.110535042863475</v>
      </c>
      <c r="AG178" s="90">
        <v>1</v>
      </c>
    </row>
    <row r="179" spans="1:33" s="85" customFormat="1" x14ac:dyDescent="0.2">
      <c r="A179" s="81">
        <v>42789</v>
      </c>
      <c r="B179" s="82">
        <v>3.2894244267664949</v>
      </c>
      <c r="C179" s="82">
        <v>3.2092599763590277</v>
      </c>
      <c r="D179" s="82">
        <v>8.0164450407467225E-2</v>
      </c>
      <c r="E179" s="82">
        <v>3.2624843147755129</v>
      </c>
      <c r="F179" s="82">
        <v>3.2818355444117215</v>
      </c>
      <c r="G179" s="82">
        <v>0.55087718452693979</v>
      </c>
      <c r="H179" s="82">
        <v>1.9586956519791554</v>
      </c>
      <c r="I179" s="82">
        <v>0.54722508189050612</v>
      </c>
      <c r="J179" s="83">
        <v>370.72981984094076</v>
      </c>
      <c r="K179" s="84">
        <v>2.9948525970987367E-2</v>
      </c>
      <c r="L179" s="84">
        <v>0.18109499298081422</v>
      </c>
      <c r="M179" s="84">
        <v>0.26672905942910624</v>
      </c>
      <c r="N179" s="84">
        <v>0.27795975666822648</v>
      </c>
      <c r="O179" s="84">
        <v>0.19092185306504444</v>
      </c>
      <c r="P179" s="84">
        <v>5.3345811885821243E-2</v>
      </c>
      <c r="Q179" s="88">
        <v>0.10996724379971923</v>
      </c>
      <c r="R179" s="88"/>
      <c r="S179" s="89">
        <v>2.480975296964671</v>
      </c>
      <c r="T179" s="89">
        <v>2.7528258753127233</v>
      </c>
      <c r="U179" s="89">
        <v>3.2154414206894311</v>
      </c>
      <c r="V179" s="89">
        <v>3.5898749962508987</v>
      </c>
      <c r="W179" s="89">
        <v>3.8701353341002882</v>
      </c>
      <c r="X179" s="89">
        <v>4.1366545977677127</v>
      </c>
      <c r="Y179" s="89"/>
      <c r="Z179" s="90">
        <v>2137</v>
      </c>
      <c r="AA179" s="88">
        <v>0.19981282171268133</v>
      </c>
      <c r="AB179" s="82">
        <v>2.2342000763214807</v>
      </c>
      <c r="AC179" s="82">
        <v>2.6836035224947001</v>
      </c>
      <c r="AD179" s="82">
        <v>3.1864221678772666</v>
      </c>
      <c r="AE179" s="82">
        <v>3.5690168597726304</v>
      </c>
      <c r="AF179" s="82">
        <v>4.1091518783513221</v>
      </c>
      <c r="AG179" s="90">
        <v>1</v>
      </c>
    </row>
    <row r="180" spans="1:33" s="85" customFormat="1" x14ac:dyDescent="0.2">
      <c r="A180" s="81">
        <v>42790</v>
      </c>
      <c r="B180" s="82">
        <v>3.2892890551917682</v>
      </c>
      <c r="C180" s="82">
        <v>3.2092461350010328</v>
      </c>
      <c r="D180" s="82">
        <v>8.0042920190735334E-2</v>
      </c>
      <c r="E180" s="82">
        <v>3.2625544091961158</v>
      </c>
      <c r="F180" s="82">
        <v>3.2817484700291382</v>
      </c>
      <c r="G180" s="82">
        <v>0.55059537836786121</v>
      </c>
      <c r="H180" s="82">
        <v>1.9593464509959684</v>
      </c>
      <c r="I180" s="82">
        <v>0.54736202057997807</v>
      </c>
      <c r="J180" s="83">
        <v>370.64056361086841</v>
      </c>
      <c r="K180" s="84">
        <v>2.9934518241347054E-2</v>
      </c>
      <c r="L180" s="84">
        <v>0.18054256314312442</v>
      </c>
      <c r="M180" s="84">
        <v>0.26707202993451823</v>
      </c>
      <c r="N180" s="84">
        <v>0.27923292797006549</v>
      </c>
      <c r="O180" s="84">
        <v>0.18989710009354538</v>
      </c>
      <c r="P180" s="84">
        <v>5.3320860617399442E-2</v>
      </c>
      <c r="Q180" s="88">
        <v>0.10944808231992516</v>
      </c>
      <c r="R180" s="88"/>
      <c r="S180" s="89">
        <v>2.4814749542257557</v>
      </c>
      <c r="T180" s="89">
        <v>2.7542234458421357</v>
      </c>
      <c r="U180" s="89">
        <v>3.2150044892757164</v>
      </c>
      <c r="V180" s="89">
        <v>3.5894426950725347</v>
      </c>
      <c r="W180" s="89">
        <v>3.8695615234836249</v>
      </c>
      <c r="X180" s="89">
        <v>4.135580665554663</v>
      </c>
      <c r="Y180" s="89"/>
      <c r="Z180" s="90">
        <v>2138</v>
      </c>
      <c r="AA180" s="88">
        <v>0.20018709073900842</v>
      </c>
      <c r="AB180" s="82">
        <v>2.2335979238375328</v>
      </c>
      <c r="AC180" s="82">
        <v>2.6828859819407715</v>
      </c>
      <c r="AD180" s="82">
        <v>3.1855831944977844</v>
      </c>
      <c r="AE180" s="82">
        <v>3.569411969440262</v>
      </c>
      <c r="AF180" s="82">
        <v>4.1077687138391701</v>
      </c>
      <c r="AG180" s="90">
        <v>4</v>
      </c>
    </row>
    <row r="181" spans="1:33" s="85" customFormat="1" x14ac:dyDescent="0.2">
      <c r="A181" s="81">
        <v>42791</v>
      </c>
      <c r="B181" s="82">
        <v>3.2919196637085473</v>
      </c>
      <c r="C181" s="82">
        <v>3.2109349742364359</v>
      </c>
      <c r="D181" s="82">
        <v>8.0984689472111349E-2</v>
      </c>
      <c r="E181" s="82">
        <v>3.2626767738636322</v>
      </c>
      <c r="F181" s="82">
        <v>3.2818576895823646</v>
      </c>
      <c r="G181" s="82">
        <v>0.55084873583160998</v>
      </c>
      <c r="H181" s="82">
        <v>1.9627518133169641</v>
      </c>
      <c r="I181" s="82">
        <v>0.54767865483418632</v>
      </c>
      <c r="J181" s="83">
        <v>370.36726996731886</v>
      </c>
      <c r="K181" s="84">
        <v>2.9892573563755253E-2</v>
      </c>
      <c r="L181" s="84">
        <v>0.17935544138253154</v>
      </c>
      <c r="M181" s="84">
        <v>0.26623073330219521</v>
      </c>
      <c r="N181" s="84">
        <v>0.27930873423633817</v>
      </c>
      <c r="O181" s="84">
        <v>0.19196637085474078</v>
      </c>
      <c r="P181" s="84">
        <v>5.3246146660439045E-2</v>
      </c>
      <c r="Q181" s="88">
        <v>0.10789350770667912</v>
      </c>
      <c r="R181" s="88"/>
      <c r="S181" s="89">
        <v>2.4807806816345761</v>
      </c>
      <c r="T181" s="89">
        <v>2.7564956706319066</v>
      </c>
      <c r="U181" s="89">
        <v>3.2171668713366519</v>
      </c>
      <c r="V181" s="89">
        <v>3.5922054150693357</v>
      </c>
      <c r="W181" s="89">
        <v>3.8697603525574475</v>
      </c>
      <c r="X181" s="89">
        <v>4.1342174408609713</v>
      </c>
      <c r="Y181" s="89"/>
      <c r="Z181" s="90">
        <v>2141</v>
      </c>
      <c r="AA181" s="88">
        <v>0.1994395142456796</v>
      </c>
      <c r="AB181" s="82">
        <v>2.2329959050127157</v>
      </c>
      <c r="AC181" s="82">
        <v>2.682168630971534</v>
      </c>
      <c r="AD181" s="82">
        <v>3.1855477042249185</v>
      </c>
      <c r="AE181" s="82">
        <v>3.5682072106635689</v>
      </c>
      <c r="AF181" s="82">
        <v>4.106385549327018</v>
      </c>
      <c r="AG181" s="90">
        <v>1</v>
      </c>
    </row>
    <row r="182" spans="1:33" s="85" customFormat="1" x14ac:dyDescent="0.2">
      <c r="A182" s="81">
        <v>42792</v>
      </c>
      <c r="B182" s="82">
        <v>3.2940214852872489</v>
      </c>
      <c r="C182" s="82">
        <v>3.2131840670376905</v>
      </c>
      <c r="D182" s="82">
        <v>8.0837418249558368E-2</v>
      </c>
      <c r="E182" s="82">
        <v>3.2625431244869314</v>
      </c>
      <c r="F182" s="82">
        <v>3.2819989539043823</v>
      </c>
      <c r="G182" s="82">
        <v>0.55183492153958058</v>
      </c>
      <c r="H182" s="82">
        <v>1.97219172891905</v>
      </c>
      <c r="I182" s="82">
        <v>0.54318542737038467</v>
      </c>
      <c r="J182" s="83">
        <v>370.42724194302718</v>
      </c>
      <c r="K182" s="84">
        <v>2.9892573563755253E-2</v>
      </c>
      <c r="L182" s="84">
        <v>0.1779542269967305</v>
      </c>
      <c r="M182" s="84">
        <v>0.26529659037832787</v>
      </c>
      <c r="N182" s="84">
        <v>0.28164409154600656</v>
      </c>
      <c r="O182" s="84">
        <v>0.1914992993928071</v>
      </c>
      <c r="P182" s="84">
        <v>5.3713218122372723E-2</v>
      </c>
      <c r="Q182" s="88">
        <v>0.10695936478281177</v>
      </c>
      <c r="R182" s="88"/>
      <c r="S182" s="89">
        <v>2.4799487083138896</v>
      </c>
      <c r="T182" s="89">
        <v>2.7608867023825292</v>
      </c>
      <c r="U182" s="89">
        <v>3.2197747466225888</v>
      </c>
      <c r="V182" s="89">
        <v>3.5932949643749756</v>
      </c>
      <c r="W182" s="89">
        <v>3.8699514892380895</v>
      </c>
      <c r="X182" s="89">
        <v>4.1339809323307124</v>
      </c>
      <c r="Y182" s="89"/>
      <c r="Z182" s="90">
        <v>2141</v>
      </c>
      <c r="AA182" s="88">
        <v>0.20037365716954694</v>
      </c>
      <c r="AB182" s="82">
        <v>2.2323940197877028</v>
      </c>
      <c r="AC182" s="82">
        <v>2.6814514694868246</v>
      </c>
      <c r="AD182" s="82">
        <v>3.1871595427998134</v>
      </c>
      <c r="AE182" s="82">
        <v>3.5696147503119171</v>
      </c>
      <c r="AF182" s="82">
        <v>4.1050023848148651</v>
      </c>
      <c r="AG182" s="90">
        <v>5</v>
      </c>
    </row>
    <row r="183" spans="1:33" s="85" customFormat="1" x14ac:dyDescent="0.2">
      <c r="A183" s="81">
        <v>42793</v>
      </c>
      <c r="B183" s="82">
        <v>3.2962184873949578</v>
      </c>
      <c r="C183" s="82">
        <v>3.2149835623903993</v>
      </c>
      <c r="D183" s="82">
        <v>8.1234925004558534E-2</v>
      </c>
      <c r="E183" s="82">
        <v>3.2623787961896085</v>
      </c>
      <c r="F183" s="82">
        <v>3.2818974492242914</v>
      </c>
      <c r="G183" s="82">
        <v>0.55269834664782813</v>
      </c>
      <c r="H183" s="82">
        <v>1.9734491079564969</v>
      </c>
      <c r="I183" s="82">
        <v>0.54371148459383822</v>
      </c>
      <c r="J183" s="83">
        <v>370.19305555556639</v>
      </c>
      <c r="K183" s="84">
        <v>2.9878618113912233E-2</v>
      </c>
      <c r="L183" s="84">
        <v>0.17740429505135388</v>
      </c>
      <c r="M183" s="84">
        <v>0.26377217553688143</v>
      </c>
      <c r="N183" s="84">
        <v>0.28291316526610644</v>
      </c>
      <c r="O183" s="84">
        <v>0.19140989729225025</v>
      </c>
      <c r="P183" s="84">
        <v>5.4621848739495799E-2</v>
      </c>
      <c r="Q183" s="88">
        <v>0.12558356676003735</v>
      </c>
      <c r="R183" s="88"/>
      <c r="S183" s="89">
        <v>2.4791280525108315</v>
      </c>
      <c r="T183" s="89">
        <v>2.7674134805841648</v>
      </c>
      <c r="U183" s="89">
        <v>3.2220944552709532</v>
      </c>
      <c r="V183" s="89">
        <v>3.5939391262930034</v>
      </c>
      <c r="W183" s="89">
        <v>3.8715458541165328</v>
      </c>
      <c r="X183" s="89">
        <v>4.1358749642498758</v>
      </c>
      <c r="Y183" s="89"/>
      <c r="Z183" s="90">
        <v>2142</v>
      </c>
      <c r="AA183" s="88">
        <v>0.20028011204481794</v>
      </c>
      <c r="AB183" s="82">
        <v>2.2317151553316874</v>
      </c>
      <c r="AC183" s="82">
        <v>2.6828183732320512</v>
      </c>
      <c r="AD183" s="82">
        <v>3.1862297037553615</v>
      </c>
      <c r="AE183" s="82">
        <v>3.5687446867826984</v>
      </c>
      <c r="AF183" s="82">
        <v>4.1036192203027131</v>
      </c>
      <c r="AG183" s="90">
        <v>2</v>
      </c>
    </row>
    <row r="184" spans="1:33" s="85" customFormat="1" x14ac:dyDescent="0.2">
      <c r="A184" s="81">
        <v>42794</v>
      </c>
      <c r="B184" s="82">
        <v>3.2987406716417911</v>
      </c>
      <c r="C184" s="82">
        <v>3.2175336796243603</v>
      </c>
      <c r="D184" s="82">
        <v>8.1206992017430757E-2</v>
      </c>
      <c r="E184" s="82">
        <v>3.2624686796004077</v>
      </c>
      <c r="F184" s="82">
        <v>3.2822005060996977</v>
      </c>
      <c r="G184" s="82">
        <v>0.55354252337040455</v>
      </c>
      <c r="H184" s="82">
        <v>1.9759838096784852</v>
      </c>
      <c r="I184" s="82">
        <v>0.54435634328357885</v>
      </c>
      <c r="J184" s="83">
        <v>368.70243703359301</v>
      </c>
      <c r="K184" s="84">
        <v>2.9384328358208957E-2</v>
      </c>
      <c r="L184" s="84">
        <v>0.17723880597014927</v>
      </c>
      <c r="M184" s="84">
        <v>0.26305970149253732</v>
      </c>
      <c r="N184" s="84">
        <v>0.28264925373134331</v>
      </c>
      <c r="O184" s="84">
        <v>0.19216417910447761</v>
      </c>
      <c r="P184" s="84">
        <v>5.5503731343283583E-2</v>
      </c>
      <c r="Q184" s="88">
        <v>0.12220149253731344</v>
      </c>
      <c r="R184" s="88"/>
      <c r="S184" s="89">
        <v>2.4784760433922353</v>
      </c>
      <c r="T184" s="89">
        <v>2.7694763019203603</v>
      </c>
      <c r="U184" s="89">
        <v>3.2266571847660193</v>
      </c>
      <c r="V184" s="89">
        <v>3.596933385674467</v>
      </c>
      <c r="W184" s="89">
        <v>3.8722426173413496</v>
      </c>
      <c r="X184" s="89">
        <v>4.1349935412364118</v>
      </c>
      <c r="Y184" s="89"/>
      <c r="Z184" s="90">
        <v>2144</v>
      </c>
      <c r="AA184" s="88">
        <v>0.19962686567164178</v>
      </c>
      <c r="AB184" s="82">
        <v>2.2309701996873774</v>
      </c>
      <c r="AC184" s="82">
        <v>2.6823180557703337</v>
      </c>
      <c r="AD184" s="82">
        <v>3.1873485928966643</v>
      </c>
      <c r="AE184" s="82">
        <v>3.5678749054378329</v>
      </c>
      <c r="AF184" s="82">
        <v>4.1022360557905611</v>
      </c>
      <c r="AG184" s="90">
        <v>4</v>
      </c>
    </row>
    <row r="185" spans="1:33" s="85" customFormat="1" x14ac:dyDescent="0.2">
      <c r="A185" s="81">
        <v>42795</v>
      </c>
      <c r="B185" s="82">
        <v>3.2999534233814627</v>
      </c>
      <c r="C185" s="82">
        <v>3.2186379103963088</v>
      </c>
      <c r="D185" s="82">
        <v>8.1315512985153937E-2</v>
      </c>
      <c r="E185" s="82">
        <v>3.2628512546615944</v>
      </c>
      <c r="F185" s="82">
        <v>3.2824100157544849</v>
      </c>
      <c r="G185" s="82">
        <v>0.55357930830845492</v>
      </c>
      <c r="H185" s="82">
        <v>1.979328516296774</v>
      </c>
      <c r="I185" s="82">
        <v>0.54450395901257231</v>
      </c>
      <c r="J185" s="83">
        <v>369.04887051700643</v>
      </c>
      <c r="K185" s="84">
        <v>2.9343269678621331E-2</v>
      </c>
      <c r="L185" s="84">
        <v>0.17699115044247787</v>
      </c>
      <c r="M185" s="84">
        <v>0.2622263623660922</v>
      </c>
      <c r="N185" s="84">
        <v>0.2831858407079646</v>
      </c>
      <c r="O185" s="84">
        <v>0.19236143455985094</v>
      </c>
      <c r="P185" s="84">
        <v>5.5891942244993012E-2</v>
      </c>
      <c r="Q185" s="88">
        <v>0.12156497438285981</v>
      </c>
      <c r="R185" s="89">
        <v>2.3051936393628907</v>
      </c>
      <c r="S185" s="89">
        <v>2.4787054987441484</v>
      </c>
      <c r="T185" s="89">
        <v>2.7697513386615364</v>
      </c>
      <c r="U185" s="89">
        <v>3.2292832878586366</v>
      </c>
      <c r="V185" s="89">
        <v>3.5982987939967215</v>
      </c>
      <c r="W185" s="89">
        <v>3.8725326408672456</v>
      </c>
      <c r="X185" s="89">
        <v>4.1352324277458559</v>
      </c>
      <c r="Y185" s="89">
        <v>4.5894252688189283</v>
      </c>
      <c r="Z185" s="90">
        <v>2147</v>
      </c>
      <c r="AA185" s="88">
        <v>0.19981369352585002</v>
      </c>
      <c r="AB185" s="82">
        <v>2.2302254405625903</v>
      </c>
      <c r="AC185" s="82">
        <v>2.6833882756296115</v>
      </c>
      <c r="AD185" s="82">
        <v>3.1879796822228159</v>
      </c>
      <c r="AE185" s="82">
        <v>3.5670054060943257</v>
      </c>
      <c r="AF185" s="82">
        <v>4.1008528912784081</v>
      </c>
      <c r="AG185" s="90">
        <v>2</v>
      </c>
    </row>
    <row r="186" spans="1:33" s="85" customFormat="1" x14ac:dyDescent="0.2">
      <c r="A186" s="81">
        <v>42796</v>
      </c>
      <c r="B186" s="82">
        <v>3.3018164881229621</v>
      </c>
      <c r="C186" s="82">
        <v>3.2207536814464985</v>
      </c>
      <c r="D186" s="82">
        <v>8.1062806676463595E-2</v>
      </c>
      <c r="E186" s="82">
        <v>3.2627289534576227</v>
      </c>
      <c r="F186" s="82">
        <v>3.2827399438778468</v>
      </c>
      <c r="G186" s="82">
        <v>0.55309584053659855</v>
      </c>
      <c r="H186" s="82">
        <v>1.9796595530047709</v>
      </c>
      <c r="I186" s="82">
        <v>0.54511411271541965</v>
      </c>
      <c r="J186" s="83">
        <v>369.00261993478489</v>
      </c>
      <c r="K186" s="84">
        <v>2.887750349324639E-2</v>
      </c>
      <c r="L186" s="84">
        <v>0.17605961807172799</v>
      </c>
      <c r="M186" s="84">
        <v>0.26269212855146717</v>
      </c>
      <c r="N186" s="84">
        <v>0.2831858407079646</v>
      </c>
      <c r="O186" s="84">
        <v>0.19329296693060083</v>
      </c>
      <c r="P186" s="84">
        <v>5.5891942244993012E-2</v>
      </c>
      <c r="Q186" s="88">
        <v>0.11830461108523521</v>
      </c>
      <c r="R186" s="89">
        <v>2.3074396468028153</v>
      </c>
      <c r="S186" s="89">
        <v>2.4785442795800212</v>
      </c>
      <c r="T186" s="89">
        <v>2.771158158884742</v>
      </c>
      <c r="U186" s="89">
        <v>3.231664961639273</v>
      </c>
      <c r="V186" s="89">
        <v>3.6018985598634874</v>
      </c>
      <c r="W186" s="89">
        <v>3.8769275512096555</v>
      </c>
      <c r="X186" s="89">
        <v>4.1341414902931382</v>
      </c>
      <c r="Y186" s="89">
        <v>4.5881993219470649</v>
      </c>
      <c r="Z186" s="90">
        <v>2147</v>
      </c>
      <c r="AA186" s="88">
        <v>0.20027945971122496</v>
      </c>
      <c r="AB186" s="82">
        <v>2.2294808778536628</v>
      </c>
      <c r="AC186" s="82">
        <v>2.6830625023815702</v>
      </c>
      <c r="AD186" s="82">
        <v>3.189124707695481</v>
      </c>
      <c r="AE186" s="82">
        <v>3.5661361885693599</v>
      </c>
      <c r="AF186" s="82">
        <v>4.0994697267662561</v>
      </c>
      <c r="AG186" s="90">
        <v>4</v>
      </c>
    </row>
    <row r="187" spans="1:33" s="85" customFormat="1" x14ac:dyDescent="0.2">
      <c r="A187" s="81">
        <v>42797</v>
      </c>
      <c r="B187" s="82">
        <v>3.3034466697717746</v>
      </c>
      <c r="C187" s="82">
        <v>3.222027811063743</v>
      </c>
      <c r="D187" s="82">
        <v>8.1418858708031561E-2</v>
      </c>
      <c r="E187" s="82">
        <v>3.2626102408816258</v>
      </c>
      <c r="F187" s="82">
        <v>3.2829522976023404</v>
      </c>
      <c r="G187" s="82">
        <v>0.55307392235077069</v>
      </c>
      <c r="H187" s="82">
        <v>1.979976056039626</v>
      </c>
      <c r="I187" s="82">
        <v>0.54546809501629978</v>
      </c>
      <c r="J187" s="83">
        <v>368.9324289706492</v>
      </c>
      <c r="K187" s="84">
        <v>2.887750349324639E-2</v>
      </c>
      <c r="L187" s="84">
        <v>0.1751280857009781</v>
      </c>
      <c r="M187" s="84">
        <v>0.2622263623660922</v>
      </c>
      <c r="N187" s="84">
        <v>0.28365160689333957</v>
      </c>
      <c r="O187" s="84">
        <v>0.19422449930135072</v>
      </c>
      <c r="P187" s="84">
        <v>5.5891942244993012E-2</v>
      </c>
      <c r="Q187" s="88">
        <v>0.11970190964136004</v>
      </c>
      <c r="R187" s="89">
        <v>2.306813657910276</v>
      </c>
      <c r="S187" s="89">
        <v>2.4790821902846627</v>
      </c>
      <c r="T187" s="89">
        <v>2.77243273855174</v>
      </c>
      <c r="U187" s="89">
        <v>3.2346018672416994</v>
      </c>
      <c r="V187" s="89">
        <v>3.6026194047998499</v>
      </c>
      <c r="W187" s="89">
        <v>3.8770539242239308</v>
      </c>
      <c r="X187" s="89">
        <v>4.1347994638637475</v>
      </c>
      <c r="Y187" s="89">
        <v>4.5869739369359603</v>
      </c>
      <c r="Z187" s="90">
        <v>2147</v>
      </c>
      <c r="AA187" s="88">
        <v>0.19981369352585002</v>
      </c>
      <c r="AB187" s="82">
        <v>2.2287365114570132</v>
      </c>
      <c r="AC187" s="82">
        <v>2.6824501497345907</v>
      </c>
      <c r="AD187" s="82">
        <v>3.1882521806710233</v>
      </c>
      <c r="AE187" s="82">
        <v>3.5652672526802958</v>
      </c>
      <c r="AF187" s="82">
        <v>4.0980554885437162</v>
      </c>
      <c r="AG187" s="90">
        <v>1</v>
      </c>
    </row>
    <row r="188" spans="1:33" s="85" customFormat="1" x14ac:dyDescent="0.2">
      <c r="A188" s="81">
        <v>42798</v>
      </c>
      <c r="B188" s="82">
        <v>3.305076851420587</v>
      </c>
      <c r="C188" s="82">
        <v>3.2234397375718449</v>
      </c>
      <c r="D188" s="82">
        <v>8.1637113848742171E-2</v>
      </c>
      <c r="E188" s="82">
        <v>3.2624937231748428</v>
      </c>
      <c r="F188" s="82">
        <v>3.2831798671935992</v>
      </c>
      <c r="G188" s="82">
        <v>0.55282635057545892</v>
      </c>
      <c r="H188" s="82">
        <v>1.9801950491920537</v>
      </c>
      <c r="I188" s="82">
        <v>0.54592454587797234</v>
      </c>
      <c r="J188" s="83">
        <v>369.927026082878</v>
      </c>
      <c r="K188" s="84">
        <v>2.887750349324639E-2</v>
      </c>
      <c r="L188" s="84">
        <v>0.17466231951560315</v>
      </c>
      <c r="M188" s="84">
        <v>0.26129482999534231</v>
      </c>
      <c r="N188" s="84">
        <v>0.28365160689333957</v>
      </c>
      <c r="O188" s="84">
        <v>0.19562179785747555</v>
      </c>
      <c r="P188" s="84">
        <v>5.5891942244993012E-2</v>
      </c>
      <c r="Q188" s="88">
        <v>0.11783884489986027</v>
      </c>
      <c r="R188" s="89">
        <v>2.3097410672781788</v>
      </c>
      <c r="S188" s="89">
        <v>2.4787293006204045</v>
      </c>
      <c r="T188" s="89">
        <v>2.7727490781906483</v>
      </c>
      <c r="U188" s="89">
        <v>3.2362847319494801</v>
      </c>
      <c r="V188" s="89">
        <v>3.6020918636370025</v>
      </c>
      <c r="W188" s="89">
        <v>3.878637534882647</v>
      </c>
      <c r="X188" s="89">
        <v>4.1337170079244867</v>
      </c>
      <c r="Y188" s="89">
        <v>4.585749113270591</v>
      </c>
      <c r="Z188" s="90">
        <v>2147</v>
      </c>
      <c r="AA188" s="88">
        <v>0.19981369352585002</v>
      </c>
      <c r="AB188" s="82">
        <v>2.2279923412691423</v>
      </c>
      <c r="AC188" s="82">
        <v>2.6827063986034352</v>
      </c>
      <c r="AD188" s="82">
        <v>3.1888291176641843</v>
      </c>
      <c r="AE188" s="82">
        <v>3.5643985982446718</v>
      </c>
      <c r="AF188" s="82">
        <v>4.0966419641658582</v>
      </c>
      <c r="AG188" s="90">
        <v>3</v>
      </c>
    </row>
    <row r="189" spans="1:33" s="85" customFormat="1" x14ac:dyDescent="0.2">
      <c r="A189" s="81">
        <v>42799</v>
      </c>
      <c r="B189" s="82">
        <v>3.3057755006986493</v>
      </c>
      <c r="C189" s="82">
        <v>3.2231312078818548</v>
      </c>
      <c r="D189" s="82">
        <v>8.2644292816794529E-2</v>
      </c>
      <c r="E189" s="82">
        <v>3.262380722864723</v>
      </c>
      <c r="F189" s="82">
        <v>3.2830922177649988</v>
      </c>
      <c r="G189" s="82">
        <v>0.55218773475268756</v>
      </c>
      <c r="H189" s="82">
        <v>1.9793898191392114</v>
      </c>
      <c r="I189" s="82">
        <v>0.54617605961807592</v>
      </c>
      <c r="J189" s="83">
        <v>369.92702608291438</v>
      </c>
      <c r="K189" s="84">
        <v>2.841173730787145E-2</v>
      </c>
      <c r="L189" s="84">
        <v>0.17466231951560315</v>
      </c>
      <c r="M189" s="84">
        <v>0.26129482999534231</v>
      </c>
      <c r="N189" s="84">
        <v>0.28411737307871449</v>
      </c>
      <c r="O189" s="84">
        <v>0.19562179785747555</v>
      </c>
      <c r="P189" s="84">
        <v>5.5891942244993012E-2</v>
      </c>
      <c r="Q189" s="88">
        <v>0.11690731252911038</v>
      </c>
      <c r="R189" s="89">
        <v>2.3100298120499856</v>
      </c>
      <c r="S189" s="89">
        <v>2.4782643556260351</v>
      </c>
      <c r="T189" s="89">
        <v>2.7726427954902793</v>
      </c>
      <c r="U189" s="89">
        <v>3.2362487933269986</v>
      </c>
      <c r="V189" s="89">
        <v>3.6010653346558308</v>
      </c>
      <c r="W189" s="89">
        <v>3.8772667836934582</v>
      </c>
      <c r="X189" s="89">
        <v>4.1326349885141855</v>
      </c>
      <c r="Y189" s="89">
        <v>4.5845248504366412</v>
      </c>
      <c r="Z189" s="90">
        <v>2147</v>
      </c>
      <c r="AA189" s="88">
        <v>0.20121099208197485</v>
      </c>
      <c r="AB189" s="82">
        <v>2.2272483671866325</v>
      </c>
      <c r="AC189" s="82">
        <v>2.6819890950748997</v>
      </c>
      <c r="AD189" s="82">
        <v>3.1880816228044537</v>
      </c>
      <c r="AE189" s="82">
        <v>3.5635302250802035</v>
      </c>
      <c r="AF189" s="82">
        <v>4.0952291529123199</v>
      </c>
      <c r="AG189" s="90">
        <v>0</v>
      </c>
    </row>
    <row r="190" spans="1:33" s="85" customFormat="1" x14ac:dyDescent="0.2">
      <c r="A190" s="81">
        <v>42800</v>
      </c>
      <c r="B190" s="82">
        <v>3.3060083837913368</v>
      </c>
      <c r="C190" s="82">
        <v>3.2227385076940847</v>
      </c>
      <c r="D190" s="82">
        <v>8.3269876097252116E-2</v>
      </c>
      <c r="E190" s="82">
        <v>3.2622675373830146</v>
      </c>
      <c r="F190" s="82">
        <v>3.2829496155759945</v>
      </c>
      <c r="G190" s="82">
        <v>0.55213964314826069</v>
      </c>
      <c r="H190" s="82">
        <v>1.9789491063152742</v>
      </c>
      <c r="I190" s="82">
        <v>0.54626921285514296</v>
      </c>
      <c r="J190" s="83">
        <v>370.92702608291438</v>
      </c>
      <c r="K190" s="84">
        <v>2.841173730787145E-2</v>
      </c>
      <c r="L190" s="84">
        <v>0.17466231951560315</v>
      </c>
      <c r="M190" s="84">
        <v>0.2608290638099674</v>
      </c>
      <c r="N190" s="84">
        <v>0.2845831392640894</v>
      </c>
      <c r="O190" s="84">
        <v>0.19562179785747555</v>
      </c>
      <c r="P190" s="84">
        <v>5.5891942244993012E-2</v>
      </c>
      <c r="Q190" s="88">
        <v>0.11690731252911038</v>
      </c>
      <c r="R190" s="89">
        <v>2.3092376626467868</v>
      </c>
      <c r="S190" s="89">
        <v>2.4774601876632039</v>
      </c>
      <c r="T190" s="89">
        <v>2.7728298544095877</v>
      </c>
      <c r="U190" s="89">
        <v>3.2359409177436431</v>
      </c>
      <c r="V190" s="89">
        <v>3.6003885472107431</v>
      </c>
      <c r="W190" s="89">
        <v>3.8758966843906033</v>
      </c>
      <c r="X190" s="89">
        <v>4.1315534052808411</v>
      </c>
      <c r="Y190" s="89">
        <v>4.5833011479205021</v>
      </c>
      <c r="Z190" s="90">
        <v>2147</v>
      </c>
      <c r="AA190" s="88">
        <v>0.20027945971122496</v>
      </c>
      <c r="AB190" s="82">
        <v>2.2265045891061481</v>
      </c>
      <c r="AC190" s="82">
        <v>2.6811253875523509</v>
      </c>
      <c r="AD190" s="82">
        <v>3.1873343363741777</v>
      </c>
      <c r="AE190" s="82">
        <v>3.5627717583583642</v>
      </c>
      <c r="AF190" s="82">
        <v>4.0938170540638303</v>
      </c>
      <c r="AG190" s="90">
        <v>1</v>
      </c>
    </row>
    <row r="191" spans="1:33" s="85" customFormat="1" x14ac:dyDescent="0.2">
      <c r="A191" s="81">
        <v>42801</v>
      </c>
      <c r="B191" s="82">
        <v>3.3057755006986493</v>
      </c>
      <c r="C191" s="82">
        <v>3.2227861476284581</v>
      </c>
      <c r="D191" s="82">
        <v>8.2989353070191285E-2</v>
      </c>
      <c r="E191" s="82">
        <v>3.2621536143659511</v>
      </c>
      <c r="F191" s="82">
        <v>3.2828344355003964</v>
      </c>
      <c r="G191" s="82">
        <v>0.55145163136970921</v>
      </c>
      <c r="H191" s="82">
        <v>1.9784746431536644</v>
      </c>
      <c r="I191" s="82">
        <v>0.54654867256636619</v>
      </c>
      <c r="J191" s="83">
        <v>371.92702608292893</v>
      </c>
      <c r="K191" s="84">
        <v>2.841173730787145E-2</v>
      </c>
      <c r="L191" s="84">
        <v>0.17373078714485329</v>
      </c>
      <c r="M191" s="84">
        <v>0.26176059618071729</v>
      </c>
      <c r="N191" s="84">
        <v>0.28598043782021426</v>
      </c>
      <c r="O191" s="84">
        <v>0.19422449930135072</v>
      </c>
      <c r="P191" s="84">
        <v>5.5891942244993012E-2</v>
      </c>
      <c r="Q191" s="88">
        <v>0.11551001397298556</v>
      </c>
      <c r="R191" s="89">
        <v>2.3115248401845672</v>
      </c>
      <c r="S191" s="89">
        <v>2.4784306900958479</v>
      </c>
      <c r="T191" s="89">
        <v>2.7732342825443723</v>
      </c>
      <c r="U191" s="89">
        <v>3.2351114641171415</v>
      </c>
      <c r="V191" s="89">
        <v>3.5996561819389408</v>
      </c>
      <c r="W191" s="89">
        <v>3.8745272363540479</v>
      </c>
      <c r="X191" s="89">
        <v>4.130472257872877</v>
      </c>
      <c r="Y191" s="89">
        <v>4.5820780052092713</v>
      </c>
      <c r="Z191" s="90">
        <v>2147</v>
      </c>
      <c r="AA191" s="88">
        <v>0.20027945971122496</v>
      </c>
      <c r="AB191" s="82">
        <v>2.2257610069244347</v>
      </c>
      <c r="AC191" s="82">
        <v>2.680200101323218</v>
      </c>
      <c r="AD191" s="82">
        <v>3.1865872582571444</v>
      </c>
      <c r="AE191" s="82">
        <v>3.563115517991426</v>
      </c>
      <c r="AF191" s="82">
        <v>4.0924056669022058</v>
      </c>
      <c r="AG191" s="90">
        <v>4</v>
      </c>
    </row>
    <row r="192" spans="1:33" s="85" customFormat="1" x14ac:dyDescent="0.2">
      <c r="A192" s="81">
        <v>42802</v>
      </c>
      <c r="B192" s="82">
        <v>3.3071727992547739</v>
      </c>
      <c r="C192" s="82">
        <v>3.2238880216767116</v>
      </c>
      <c r="D192" s="82">
        <v>8.3284777578062297E-2</v>
      </c>
      <c r="E192" s="82">
        <v>3.2620400152757241</v>
      </c>
      <c r="F192" s="82">
        <v>3.2829590630824281</v>
      </c>
      <c r="G192" s="82">
        <v>0.5514108444694279</v>
      </c>
      <c r="H192" s="82">
        <v>1.9784482672195094</v>
      </c>
      <c r="I192" s="82">
        <v>0.54700978108988474</v>
      </c>
      <c r="J192" s="83">
        <v>372.02455752213427</v>
      </c>
      <c r="K192" s="84">
        <v>2.841173730787145E-2</v>
      </c>
      <c r="L192" s="84">
        <v>0.17279925477410341</v>
      </c>
      <c r="M192" s="84">
        <v>0.2622263623660922</v>
      </c>
      <c r="N192" s="84">
        <v>0.28551467163483929</v>
      </c>
      <c r="O192" s="84">
        <v>0.19469026548672566</v>
      </c>
      <c r="P192" s="84">
        <v>5.6357708430367956E-2</v>
      </c>
      <c r="Q192" s="88">
        <v>0.1136469492314858</v>
      </c>
      <c r="R192" s="89">
        <v>2.3107421114110345</v>
      </c>
      <c r="S192" s="89">
        <v>2.4785576092983477</v>
      </c>
      <c r="T192" s="89">
        <v>2.7810442110503124</v>
      </c>
      <c r="U192" s="89">
        <v>3.2361688215497466</v>
      </c>
      <c r="V192" s="89">
        <v>3.5994231853320469</v>
      </c>
      <c r="W192" s="89">
        <v>3.8746458252248099</v>
      </c>
      <c r="X192" s="89">
        <v>4.1309836901548564</v>
      </c>
      <c r="Y192" s="89">
        <v>4.5808554217907487</v>
      </c>
      <c r="Z192" s="90">
        <v>2147</v>
      </c>
      <c r="AA192" s="88">
        <v>0.19981369352585002</v>
      </c>
      <c r="AB192" s="82">
        <v>2.2250176205383201</v>
      </c>
      <c r="AC192" s="82">
        <v>2.6792751093282972</v>
      </c>
      <c r="AD192" s="82">
        <v>3.1870831693052906</v>
      </c>
      <c r="AE192" s="82">
        <v>3.5622218676455102</v>
      </c>
      <c r="AF192" s="82">
        <v>4.0909949907103478</v>
      </c>
      <c r="AG192" s="90">
        <v>3</v>
      </c>
    </row>
    <row r="193" spans="1:33" s="85" customFormat="1" x14ac:dyDescent="0.2">
      <c r="A193" s="81">
        <v>42803</v>
      </c>
      <c r="B193" s="82">
        <v>3.3085155886458817</v>
      </c>
      <c r="C193" s="82">
        <v>3.2246067468842998</v>
      </c>
      <c r="D193" s="82">
        <v>8.3908841761581865E-2</v>
      </c>
      <c r="E193" s="82">
        <v>3.2621059866301172</v>
      </c>
      <c r="F193" s="82">
        <v>3.2829500257011528</v>
      </c>
      <c r="G193" s="82">
        <v>0.55177022025627842</v>
      </c>
      <c r="H193" s="82">
        <v>1.9804735017702289</v>
      </c>
      <c r="I193" s="82">
        <v>0.54717543043275563</v>
      </c>
      <c r="J193" s="83">
        <v>371.99945323407155</v>
      </c>
      <c r="K193" s="84">
        <v>2.8385295486272687E-2</v>
      </c>
      <c r="L193" s="84">
        <v>0.17263843648208468</v>
      </c>
      <c r="M193" s="84">
        <v>0.26105165193113078</v>
      </c>
      <c r="N193" s="84">
        <v>0.2857142857142857</v>
      </c>
      <c r="O193" s="84">
        <v>0.19590507212657049</v>
      </c>
      <c r="P193" s="84">
        <v>5.6305258259655655E-2</v>
      </c>
      <c r="Q193" s="88">
        <v>0.11261051651931131</v>
      </c>
      <c r="R193" s="89">
        <v>2.3107072868397349</v>
      </c>
      <c r="S193" s="89">
        <v>2.4779496565456722</v>
      </c>
      <c r="T193" s="89">
        <v>2.7806227947472943</v>
      </c>
      <c r="U193" s="89">
        <v>3.2396006296004778</v>
      </c>
      <c r="V193" s="89">
        <v>3.5995680691843353</v>
      </c>
      <c r="W193" s="89">
        <v>3.8756619686655389</v>
      </c>
      <c r="X193" s="89">
        <v>4.1297789175454085</v>
      </c>
      <c r="Y193" s="89">
        <v>4.5794968402685221</v>
      </c>
      <c r="Z193" s="90">
        <v>2149</v>
      </c>
      <c r="AA193" s="88">
        <v>0.20009306654257794</v>
      </c>
      <c r="AB193" s="82">
        <v>2.2242744298447126</v>
      </c>
      <c r="AC193" s="82">
        <v>2.6791217745552074</v>
      </c>
      <c r="AD193" s="82">
        <v>3.1860482365946985</v>
      </c>
      <c r="AE193" s="82">
        <v>3.5613285143334887</v>
      </c>
      <c r="AF193" s="82">
        <v>4.0895850247722416</v>
      </c>
      <c r="AG193" s="90">
        <v>1</v>
      </c>
    </row>
    <row r="194" spans="1:33" s="85" customFormat="1" x14ac:dyDescent="0.2">
      <c r="A194" s="81">
        <v>42804</v>
      </c>
      <c r="B194" s="82">
        <v>3.3094795539033459</v>
      </c>
      <c r="C194" s="82">
        <v>3.2256647838161681</v>
      </c>
      <c r="D194" s="82">
        <v>8.3814770087177859E-2</v>
      </c>
      <c r="E194" s="82">
        <v>3.2628829323908461</v>
      </c>
      <c r="F194" s="82">
        <v>3.2833204101336482</v>
      </c>
      <c r="G194" s="82">
        <v>0.55213382365444263</v>
      </c>
      <c r="H194" s="82">
        <v>1.9840020190957965</v>
      </c>
      <c r="I194" s="82">
        <v>0.54718401486988233</v>
      </c>
      <c r="J194" s="83">
        <v>370.33583875467593</v>
      </c>
      <c r="K194" s="84">
        <v>2.8345724907063198E-2</v>
      </c>
      <c r="L194" s="84">
        <v>0.17193308550185873</v>
      </c>
      <c r="M194" s="84">
        <v>0.26068773234200743</v>
      </c>
      <c r="N194" s="84">
        <v>0.28671003717472121</v>
      </c>
      <c r="O194" s="84">
        <v>0.19609665427509293</v>
      </c>
      <c r="P194" s="84">
        <v>5.6226765799256506E-2</v>
      </c>
      <c r="Q194" s="88">
        <v>0.11152416356877323</v>
      </c>
      <c r="R194" s="89">
        <v>2.3110475684031746</v>
      </c>
      <c r="S194" s="89">
        <v>2.4777441071178274</v>
      </c>
      <c r="T194" s="89">
        <v>2.7840129290438567</v>
      </c>
      <c r="U194" s="89">
        <v>3.2434233545314983</v>
      </c>
      <c r="V194" s="89">
        <v>3.6017592340413942</v>
      </c>
      <c r="W194" s="89">
        <v>3.8831618198634947</v>
      </c>
      <c r="X194" s="89">
        <v>4.1284807487552708</v>
      </c>
      <c r="Y194" s="89">
        <v>4.5780730416405611</v>
      </c>
      <c r="Z194" s="90">
        <v>2152</v>
      </c>
      <c r="AA194" s="88">
        <v>0.20027881040892193</v>
      </c>
      <c r="AB194" s="82">
        <v>2.223531434740603</v>
      </c>
      <c r="AC194" s="82">
        <v>2.6784054173241758</v>
      </c>
      <c r="AD194" s="82">
        <v>3.1856040692383658</v>
      </c>
      <c r="AE194" s="82">
        <v>3.5663466882514294</v>
      </c>
      <c r="AF194" s="82">
        <v>4.0881757683729534</v>
      </c>
      <c r="AG194" s="90">
        <v>5</v>
      </c>
    </row>
    <row r="195" spans="1:33" s="85" customFormat="1" x14ac:dyDescent="0.2">
      <c r="A195" s="81">
        <v>42805</v>
      </c>
      <c r="B195" s="82">
        <v>3.3083178438661709</v>
      </c>
      <c r="C195" s="82">
        <v>3.2247428497924302</v>
      </c>
      <c r="D195" s="82">
        <v>8.3574994073740694E-2</v>
      </c>
      <c r="E195" s="82">
        <v>3.2627738698135351</v>
      </c>
      <c r="F195" s="82">
        <v>3.2830913482181754</v>
      </c>
      <c r="G195" s="82">
        <v>0.55201002822680567</v>
      </c>
      <c r="H195" s="82">
        <v>1.9833152488215589</v>
      </c>
      <c r="I195" s="82">
        <v>0.54718401486988233</v>
      </c>
      <c r="J195" s="83">
        <v>372.33583875466866</v>
      </c>
      <c r="K195" s="84">
        <v>2.8345724907063198E-2</v>
      </c>
      <c r="L195" s="84">
        <v>0.17332713754646839</v>
      </c>
      <c r="M195" s="84">
        <v>0.26022304832713755</v>
      </c>
      <c r="N195" s="84">
        <v>0.2857806691449814</v>
      </c>
      <c r="O195" s="84">
        <v>0.19609665427509293</v>
      </c>
      <c r="P195" s="84">
        <v>5.6226765799256506E-2</v>
      </c>
      <c r="Q195" s="88">
        <v>0.11152416356877323</v>
      </c>
      <c r="R195" s="89">
        <v>2.3102665310200696</v>
      </c>
      <c r="S195" s="89">
        <v>2.4769181840793855</v>
      </c>
      <c r="T195" s="89">
        <v>2.7832798441621653</v>
      </c>
      <c r="U195" s="89">
        <v>3.2425248682050869</v>
      </c>
      <c r="V195" s="89">
        <v>3.6008578439691785</v>
      </c>
      <c r="W195" s="89">
        <v>3.8821876196515919</v>
      </c>
      <c r="X195" s="89">
        <v>4.1274268683985005</v>
      </c>
      <c r="Y195" s="89">
        <v>4.5768546338875868</v>
      </c>
      <c r="Z195" s="90">
        <v>2152</v>
      </c>
      <c r="AA195" s="88">
        <v>0.20027881040892193</v>
      </c>
      <c r="AB195" s="82">
        <v>2.222788635123063</v>
      </c>
      <c r="AC195" s="82">
        <v>2.678868161029536</v>
      </c>
      <c r="AD195" s="82">
        <v>3.1857664047946801</v>
      </c>
      <c r="AE195" s="82">
        <v>3.5651195452796398</v>
      </c>
      <c r="AF195" s="82">
        <v>4.0867672207986283</v>
      </c>
      <c r="AG195" s="90">
        <v>5</v>
      </c>
    </row>
    <row r="196" spans="1:33" s="85" customFormat="1" x14ac:dyDescent="0.2">
      <c r="A196" s="81">
        <v>42806</v>
      </c>
      <c r="B196" s="82">
        <v>3.3086391082210866</v>
      </c>
      <c r="C196" s="82">
        <v>3.2249753848480176</v>
      </c>
      <c r="D196" s="82">
        <v>8.3663723373069043E-2</v>
      </c>
      <c r="E196" s="82">
        <v>3.2629069493015681</v>
      </c>
      <c r="F196" s="82">
        <v>3.2830445588672168</v>
      </c>
      <c r="G196" s="82">
        <v>0.55170349897328408</v>
      </c>
      <c r="H196" s="82">
        <v>1.9840676814070728</v>
      </c>
      <c r="I196" s="82">
        <v>0.54736646539711642</v>
      </c>
      <c r="J196" s="83">
        <v>372.156351602418</v>
      </c>
      <c r="K196" s="84">
        <v>2.8332559219693451E-2</v>
      </c>
      <c r="L196" s="84">
        <v>0.17278216442173711</v>
      </c>
      <c r="M196" s="84">
        <v>0.26103111936832329</v>
      </c>
      <c r="N196" s="84">
        <v>0.28518346493265212</v>
      </c>
      <c r="O196" s="84">
        <v>0.19647004180213656</v>
      </c>
      <c r="P196" s="84">
        <v>5.62006502554575E-2</v>
      </c>
      <c r="Q196" s="88">
        <v>0.12169066418950301</v>
      </c>
      <c r="R196" s="89">
        <v>2.3098601802816652</v>
      </c>
      <c r="S196" s="89">
        <v>2.4762991919980233</v>
      </c>
      <c r="T196" s="89">
        <v>2.7863137695854774</v>
      </c>
      <c r="U196" s="89">
        <v>3.2439638735028429</v>
      </c>
      <c r="V196" s="89">
        <v>3.6032180627787307</v>
      </c>
      <c r="W196" s="89">
        <v>3.8811938020882506</v>
      </c>
      <c r="X196" s="89">
        <v>4.126284610679229</v>
      </c>
      <c r="Y196" s="89">
        <v>4.5755700032461215</v>
      </c>
      <c r="Z196" s="90">
        <v>2153</v>
      </c>
      <c r="AA196" s="88">
        <v>0.19925685090571296</v>
      </c>
      <c r="AB196" s="82">
        <v>2.2220460308892451</v>
      </c>
      <c r="AC196" s="82">
        <v>2.6781380072482159</v>
      </c>
      <c r="AD196" s="82">
        <v>3.1854719726538581</v>
      </c>
      <c r="AE196" s="82">
        <v>3.5638929286140524</v>
      </c>
      <c r="AF196" s="82">
        <v>4.085359381336489</v>
      </c>
      <c r="AG196" s="90">
        <v>2</v>
      </c>
    </row>
    <row r="197" spans="1:33" s="85" customFormat="1" x14ac:dyDescent="0.2">
      <c r="A197" s="81">
        <v>42807</v>
      </c>
      <c r="B197" s="82">
        <v>3.3103528319405755</v>
      </c>
      <c r="C197" s="82">
        <v>3.2259952952604909</v>
      </c>
      <c r="D197" s="82">
        <v>8.435753668008461E-2</v>
      </c>
      <c r="E197" s="82">
        <v>3.2630801048934037</v>
      </c>
      <c r="F197" s="82">
        <v>3.2832085804379139</v>
      </c>
      <c r="G197" s="82">
        <v>0.55162939678755818</v>
      </c>
      <c r="H197" s="82">
        <v>1.9854184835051789</v>
      </c>
      <c r="I197" s="82">
        <v>0.54759981429897264</v>
      </c>
      <c r="J197" s="83">
        <v>371.90107938723668</v>
      </c>
      <c r="K197" s="84">
        <v>2.8319405756731662E-2</v>
      </c>
      <c r="L197" s="84">
        <v>0.17223769730733518</v>
      </c>
      <c r="M197" s="84">
        <v>0.25998142989786444</v>
      </c>
      <c r="N197" s="84">
        <v>0.28551532033426186</v>
      </c>
      <c r="O197" s="84">
        <v>0.1977715877437326</v>
      </c>
      <c r="P197" s="84">
        <v>5.6174558960074283E-2</v>
      </c>
      <c r="Q197" s="88">
        <v>0.12070566388115135</v>
      </c>
      <c r="R197" s="89">
        <v>2.3094544620191138</v>
      </c>
      <c r="S197" s="89">
        <v>2.4756803197306452</v>
      </c>
      <c r="T197" s="89">
        <v>2.7892046059684521</v>
      </c>
      <c r="U197" s="89">
        <v>3.2453197882911935</v>
      </c>
      <c r="V197" s="89">
        <v>3.6066420960114813</v>
      </c>
      <c r="W197" s="89">
        <v>3.8810327502324378</v>
      </c>
      <c r="X197" s="89">
        <v>4.1251377742526749</v>
      </c>
      <c r="Y197" s="89">
        <v>4.5742869257150147</v>
      </c>
      <c r="Z197" s="90">
        <v>2154</v>
      </c>
      <c r="AA197" s="88">
        <v>0.19962859795728877</v>
      </c>
      <c r="AB197" s="82">
        <v>2.221303621936384</v>
      </c>
      <c r="AC197" s="82">
        <v>2.6783749403745518</v>
      </c>
      <c r="AD197" s="82">
        <v>3.1845924309640052</v>
      </c>
      <c r="AE197" s="82">
        <v>3.5626668378033601</v>
      </c>
      <c r="AF197" s="82">
        <v>4.0839522492748319</v>
      </c>
      <c r="AG197" s="90">
        <v>1</v>
      </c>
    </row>
    <row r="198" spans="1:33" s="85" customFormat="1" x14ac:dyDescent="0.2">
      <c r="A198" s="81">
        <v>42808</v>
      </c>
      <c r="B198" s="82">
        <v>3.3115438108484008</v>
      </c>
      <c r="C198" s="82">
        <v>3.2265436216210146</v>
      </c>
      <c r="D198" s="82">
        <v>8.5000189227386169E-2</v>
      </c>
      <c r="E198" s="82">
        <v>3.2637925880501899</v>
      </c>
      <c r="F198" s="82">
        <v>3.2834135610436483</v>
      </c>
      <c r="G198" s="82">
        <v>0.55219299869479521</v>
      </c>
      <c r="H198" s="82">
        <v>1.9887114760454827</v>
      </c>
      <c r="I198" s="82">
        <v>0.54762169680111106</v>
      </c>
      <c r="J198" s="83">
        <v>371.35261937874748</v>
      </c>
      <c r="K198" s="84">
        <v>2.8280018544274456E-2</v>
      </c>
      <c r="L198" s="84">
        <v>0.17199814557255447</v>
      </c>
      <c r="M198" s="84">
        <v>0.25915623551228556</v>
      </c>
      <c r="N198" s="84">
        <v>0.2860454334724154</v>
      </c>
      <c r="O198" s="84">
        <v>0.1979601298099212</v>
      </c>
      <c r="P198" s="84">
        <v>5.6560037088548912E-2</v>
      </c>
      <c r="Q198" s="88">
        <v>0.11961057023643949</v>
      </c>
      <c r="R198" s="89">
        <v>2.3097991564135634</v>
      </c>
      <c r="S198" s="89">
        <v>2.4754747088074436</v>
      </c>
      <c r="T198" s="89">
        <v>2.7899041391113504</v>
      </c>
      <c r="U198" s="89">
        <v>3.24630474445686</v>
      </c>
      <c r="V198" s="89">
        <v>3.6093453031811413</v>
      </c>
      <c r="W198" s="89">
        <v>3.8818654504252028</v>
      </c>
      <c r="X198" s="89">
        <v>4.1257731982736185</v>
      </c>
      <c r="Y198" s="89">
        <v>4.57287383987582</v>
      </c>
      <c r="Z198" s="90">
        <v>2157</v>
      </c>
      <c r="AA198" s="88">
        <v>0.19981455725544739</v>
      </c>
      <c r="AB198" s="82">
        <v>2.2205614081617941</v>
      </c>
      <c r="AC198" s="82">
        <v>2.6776518688381894</v>
      </c>
      <c r="AD198" s="82">
        <v>3.1837131734763671</v>
      </c>
      <c r="AE198" s="82">
        <v>3.5636173744719315</v>
      </c>
      <c r="AF198" s="82">
        <v>4.0825458239030263</v>
      </c>
      <c r="AG198" s="90">
        <v>1</v>
      </c>
    </row>
    <row r="199" spans="1:33" s="85" customFormat="1" x14ac:dyDescent="0.2">
      <c r="A199" s="81">
        <v>42809</v>
      </c>
      <c r="B199" s="82">
        <v>3.3126447429365449</v>
      </c>
      <c r="C199" s="82">
        <v>3.2268830576459218</v>
      </c>
      <c r="D199" s="82">
        <v>8.5761685290623113E-2</v>
      </c>
      <c r="E199" s="82">
        <v>3.2638441328349268</v>
      </c>
      <c r="F199" s="82">
        <v>3.2834641671700511</v>
      </c>
      <c r="G199" s="82">
        <v>0.55227668139749986</v>
      </c>
      <c r="H199" s="82">
        <v>1.9901894427221669</v>
      </c>
      <c r="I199" s="82">
        <v>0.5479342288096275</v>
      </c>
      <c r="J199" s="83">
        <v>372.1934228809987</v>
      </c>
      <c r="K199" s="84">
        <v>2.825382121352478E-2</v>
      </c>
      <c r="L199" s="84">
        <v>0.17137563686892079</v>
      </c>
      <c r="M199" s="84">
        <v>0.25891616489115332</v>
      </c>
      <c r="N199" s="84">
        <v>0.28624363131079206</v>
      </c>
      <c r="O199" s="84">
        <v>0.19870310328855953</v>
      </c>
      <c r="P199" s="84">
        <v>5.6507642427049559E-2</v>
      </c>
      <c r="Q199" s="88">
        <v>0.11764705882352941</v>
      </c>
      <c r="R199" s="89">
        <v>2.3097702190564022</v>
      </c>
      <c r="S199" s="89">
        <v>2.4750624668636512</v>
      </c>
      <c r="T199" s="89">
        <v>2.7904493624199502</v>
      </c>
      <c r="U199" s="89">
        <v>3.2462634148688134</v>
      </c>
      <c r="V199" s="89">
        <v>3.6095234753624972</v>
      </c>
      <c r="W199" s="89">
        <v>3.8809888259724179</v>
      </c>
      <c r="X199" s="89">
        <v>4.127387416326207</v>
      </c>
      <c r="Y199" s="89">
        <v>4.5715295785107024</v>
      </c>
      <c r="Z199" s="90">
        <v>2159</v>
      </c>
      <c r="AA199" s="88">
        <v>0.20101899027327466</v>
      </c>
      <c r="AB199" s="82">
        <v>2.2198193894628715</v>
      </c>
      <c r="AC199" s="82">
        <v>2.6769289896064761</v>
      </c>
      <c r="AD199" s="82">
        <v>3.182834200007322</v>
      </c>
      <c r="AE199" s="82">
        <v>3.5627235572743126</v>
      </c>
      <c r="AF199" s="82">
        <v>4.0811401045115128</v>
      </c>
      <c r="AG199" s="90">
        <v>0</v>
      </c>
    </row>
    <row r="200" spans="1:33" s="85" customFormat="1" x14ac:dyDescent="0.2">
      <c r="A200" s="81">
        <v>42810</v>
      </c>
      <c r="B200" s="82">
        <v>3.3147290412227881</v>
      </c>
      <c r="C200" s="82">
        <v>3.2284465826194499</v>
      </c>
      <c r="D200" s="82">
        <v>8.6282458603338164E-2</v>
      </c>
      <c r="E200" s="82">
        <v>3.2637287530815917</v>
      </c>
      <c r="F200" s="82">
        <v>3.2836719846805034</v>
      </c>
      <c r="G200" s="82">
        <v>0.55266415503038824</v>
      </c>
      <c r="H200" s="82">
        <v>1.9904667320762035</v>
      </c>
      <c r="I200" s="82">
        <v>0.54843446039833854</v>
      </c>
      <c r="J200" s="83">
        <v>372.07021769337734</v>
      </c>
      <c r="K200" s="84">
        <v>2.825382121352478E-2</v>
      </c>
      <c r="L200" s="84">
        <v>0.17091245947197778</v>
      </c>
      <c r="M200" s="84">
        <v>0.25706345530338121</v>
      </c>
      <c r="N200" s="84">
        <v>0.2876331635016211</v>
      </c>
      <c r="O200" s="84">
        <v>0.19916628068550254</v>
      </c>
      <c r="P200" s="84">
        <v>5.6970819823992588E-2</v>
      </c>
      <c r="Q200" s="88">
        <v>0.11533117183881426</v>
      </c>
      <c r="R200" s="89">
        <v>2.3120123746810206</v>
      </c>
      <c r="S200" s="89">
        <v>2.4758365516054326</v>
      </c>
      <c r="T200" s="89">
        <v>2.7915046130428105</v>
      </c>
      <c r="U200" s="89">
        <v>3.2535821107915628</v>
      </c>
      <c r="V200" s="89">
        <v>3.6119294392611354</v>
      </c>
      <c r="W200" s="89">
        <v>3.8809096567329573</v>
      </c>
      <c r="X200" s="89">
        <v>4.1271038087446508</v>
      </c>
      <c r="Y200" s="89">
        <v>4.5703174266823785</v>
      </c>
      <c r="Z200" s="90">
        <v>2159</v>
      </c>
      <c r="AA200" s="88">
        <v>0.2000926354793886</v>
      </c>
      <c r="AB200" s="82">
        <v>2.2190775657370936</v>
      </c>
      <c r="AC200" s="82">
        <v>2.676206302577143</v>
      </c>
      <c r="AD200" s="82">
        <v>3.1819555103734265</v>
      </c>
      <c r="AE200" s="82">
        <v>3.5639062951957019</v>
      </c>
      <c r="AF200" s="82">
        <v>4.0797350903917984</v>
      </c>
      <c r="AG200" s="90">
        <v>2</v>
      </c>
    </row>
    <row r="201" spans="1:33" s="85" customFormat="1" x14ac:dyDescent="0.2">
      <c r="A201" s="81">
        <v>42811</v>
      </c>
      <c r="B201" s="82">
        <v>3.317276516905975</v>
      </c>
      <c r="C201" s="82">
        <v>3.2309049416110631</v>
      </c>
      <c r="D201" s="82">
        <v>8.6371575294911906E-2</v>
      </c>
      <c r="E201" s="82">
        <v>3.263616044856942</v>
      </c>
      <c r="F201" s="82">
        <v>3.283993420904205</v>
      </c>
      <c r="G201" s="82">
        <v>0.55219179299448151</v>
      </c>
      <c r="H201" s="82">
        <v>1.9906284218909698</v>
      </c>
      <c r="I201" s="82">
        <v>0.54926817971282571</v>
      </c>
      <c r="J201" s="83">
        <v>373.07021769337734</v>
      </c>
      <c r="K201" s="84">
        <v>2.825382121352478E-2</v>
      </c>
      <c r="L201" s="84">
        <v>0.16859657248726262</v>
      </c>
      <c r="M201" s="84">
        <v>0.25752663270032422</v>
      </c>
      <c r="N201" s="84">
        <v>0.28855951829550719</v>
      </c>
      <c r="O201" s="84">
        <v>0.2000926354793886</v>
      </c>
      <c r="P201" s="84">
        <v>5.6970819823992588E-2</v>
      </c>
      <c r="Q201" s="88">
        <v>0.111162575266327</v>
      </c>
      <c r="R201" s="89">
        <v>2.3130824782855548</v>
      </c>
      <c r="S201" s="89">
        <v>2.4802453440371668</v>
      </c>
      <c r="T201" s="89">
        <v>2.7993999008287656</v>
      </c>
      <c r="U201" s="89">
        <v>3.2563558688819461</v>
      </c>
      <c r="V201" s="89">
        <v>3.612619703444647</v>
      </c>
      <c r="W201" s="89">
        <v>3.8824330960369817</v>
      </c>
      <c r="X201" s="89">
        <v>4.1340861740287966</v>
      </c>
      <c r="Y201" s="89">
        <v>4.5691058243008662</v>
      </c>
      <c r="Z201" s="90">
        <v>2159</v>
      </c>
      <c r="AA201" s="88">
        <v>0.19962945808244559</v>
      </c>
      <c r="AB201" s="82">
        <v>2.2183359368820175</v>
      </c>
      <c r="AC201" s="82">
        <v>2.6754838076480034</v>
      </c>
      <c r="AD201" s="82">
        <v>3.1850279707315257</v>
      </c>
      <c r="AE201" s="82">
        <v>3.5626472718625166</v>
      </c>
      <c r="AF201" s="82">
        <v>4.0783307808364571</v>
      </c>
      <c r="AG201" s="90">
        <v>3</v>
      </c>
    </row>
    <row r="202" spans="1:33" s="85" customFormat="1" x14ac:dyDescent="0.2">
      <c r="A202" s="81">
        <v>42812</v>
      </c>
      <c r="B202" s="82">
        <v>3.3170449282075034</v>
      </c>
      <c r="C202" s="82">
        <v>3.2315280788330414</v>
      </c>
      <c r="D202" s="82">
        <v>8.5516849374462023E-2</v>
      </c>
      <c r="E202" s="82">
        <v>3.2635104403743416</v>
      </c>
      <c r="F202" s="82">
        <v>3.2839371785031855</v>
      </c>
      <c r="G202" s="82">
        <v>0.55244450299656012</v>
      </c>
      <c r="H202" s="82">
        <v>1.9901846184219734</v>
      </c>
      <c r="I202" s="82">
        <v>0.54970819823991957</v>
      </c>
      <c r="J202" s="83">
        <v>372.95924038910016</v>
      </c>
      <c r="K202" s="84">
        <v>2.825382121352478E-2</v>
      </c>
      <c r="L202" s="84">
        <v>0.16859657248726262</v>
      </c>
      <c r="M202" s="84">
        <v>0.25891616489115332</v>
      </c>
      <c r="N202" s="84">
        <v>0.28670680870773507</v>
      </c>
      <c r="O202" s="84">
        <v>0.2000926354793886</v>
      </c>
      <c r="P202" s="84">
        <v>5.7433997220935618E-2</v>
      </c>
      <c r="Q202" s="88">
        <v>0.10838351088466883</v>
      </c>
      <c r="R202" s="89">
        <v>2.3124503256226694</v>
      </c>
      <c r="S202" s="89">
        <v>2.4794318450612787</v>
      </c>
      <c r="T202" s="89">
        <v>2.8003796627068422</v>
      </c>
      <c r="U202" s="89">
        <v>3.2576688595048706</v>
      </c>
      <c r="V202" s="89">
        <v>3.6151403900940204</v>
      </c>
      <c r="W202" s="89">
        <v>3.8812659769005942</v>
      </c>
      <c r="X202" s="89">
        <v>4.1332366299292538</v>
      </c>
      <c r="Y202" s="89">
        <v>4.5678947708680449</v>
      </c>
      <c r="Z202" s="90">
        <v>2159</v>
      </c>
      <c r="AA202" s="88">
        <v>0.2000926354793886</v>
      </c>
      <c r="AB202" s="82">
        <v>2.2175945027952819</v>
      </c>
      <c r="AC202" s="82">
        <v>2.6763266095973473</v>
      </c>
      <c r="AD202" s="82">
        <v>3.1861362343211015</v>
      </c>
      <c r="AE202" s="82">
        <v>3.5613887905304296</v>
      </c>
      <c r="AF202" s="82">
        <v>4.0769271751391276</v>
      </c>
      <c r="AG202" s="90">
        <v>6</v>
      </c>
    </row>
    <row r="203" spans="1:33" s="85" customFormat="1" x14ac:dyDescent="0.2">
      <c r="A203" s="81">
        <v>42813</v>
      </c>
      <c r="B203" s="82">
        <v>3.3175081056044466</v>
      </c>
      <c r="C203" s="82">
        <v>3.2319586849826303</v>
      </c>
      <c r="D203" s="82">
        <v>8.5549420621816363E-2</v>
      </c>
      <c r="E203" s="82">
        <v>3.2634051250155998</v>
      </c>
      <c r="F203" s="82">
        <v>3.2838661399815088</v>
      </c>
      <c r="G203" s="82">
        <v>0.55201266816508521</v>
      </c>
      <c r="H203" s="82">
        <v>1.9896357584054118</v>
      </c>
      <c r="I203" s="82">
        <v>0.55017137563687069</v>
      </c>
      <c r="J203" s="83">
        <v>372.72408522463229</v>
      </c>
      <c r="K203" s="84">
        <v>2.825382121352478E-2</v>
      </c>
      <c r="L203" s="84">
        <v>0.16859657248726262</v>
      </c>
      <c r="M203" s="84">
        <v>0.25845298749421031</v>
      </c>
      <c r="N203" s="84">
        <v>0.28670680870773507</v>
      </c>
      <c r="O203" s="84">
        <v>0.20055581287633165</v>
      </c>
      <c r="P203" s="84">
        <v>5.7433997220935618E-2</v>
      </c>
      <c r="Q203" s="88">
        <v>0.1079203334877258</v>
      </c>
      <c r="R203" s="89">
        <v>2.3118183199466253</v>
      </c>
      <c r="S203" s="89">
        <v>2.4786185804292726</v>
      </c>
      <c r="T203" s="89">
        <v>2.8042367037915557</v>
      </c>
      <c r="U203" s="89">
        <v>3.258692857426166</v>
      </c>
      <c r="V203" s="89">
        <v>3.6147228434402745</v>
      </c>
      <c r="W203" s="89">
        <v>3.8800993563117481</v>
      </c>
      <c r="X203" s="89">
        <v>4.1320017900450541</v>
      </c>
      <c r="Y203" s="89">
        <v>4.5666842658864768</v>
      </c>
      <c r="Z203" s="90">
        <v>2159</v>
      </c>
      <c r="AA203" s="88">
        <v>0.19870310328855953</v>
      </c>
      <c r="AB203" s="82">
        <v>2.2168532633746061</v>
      </c>
      <c r="AC203" s="82">
        <v>2.678983194406408</v>
      </c>
      <c r="AD203" s="82">
        <v>3.1859930922571773</v>
      </c>
      <c r="AE203" s="82">
        <v>3.5601308507329357</v>
      </c>
      <c r="AF203" s="82">
        <v>4.0755242725945093</v>
      </c>
      <c r="AG203" s="90">
        <v>4</v>
      </c>
    </row>
    <row r="204" spans="1:33" s="85" customFormat="1" x14ac:dyDescent="0.2">
      <c r="A204" s="81">
        <v>42814</v>
      </c>
      <c r="B204" s="82">
        <v>3.3186660490968043</v>
      </c>
      <c r="C204" s="82">
        <v>3.2325224261854757</v>
      </c>
      <c r="D204" s="82">
        <v>8.6143622911328599E-2</v>
      </c>
      <c r="E204" s="82">
        <v>3.2632984952511506</v>
      </c>
      <c r="F204" s="82">
        <v>3.2837891501035399</v>
      </c>
      <c r="G204" s="82">
        <v>0.55196461595826884</v>
      </c>
      <c r="H204" s="82">
        <v>1.9892453082408856</v>
      </c>
      <c r="I204" s="82">
        <v>0.55061139416395388</v>
      </c>
      <c r="J204" s="83">
        <v>373.7240852246905</v>
      </c>
      <c r="K204" s="84">
        <v>2.825382121352478E-2</v>
      </c>
      <c r="L204" s="84">
        <v>0.16767021769337656</v>
      </c>
      <c r="M204" s="84">
        <v>0.25845298749421031</v>
      </c>
      <c r="N204" s="84">
        <v>0.2876331635016211</v>
      </c>
      <c r="O204" s="84">
        <v>0.2000926354793886</v>
      </c>
      <c r="P204" s="84">
        <v>5.7897174617878647E-2</v>
      </c>
      <c r="Q204" s="88">
        <v>0.10699397869383974</v>
      </c>
      <c r="R204" s="89">
        <v>2.31118646118908</v>
      </c>
      <c r="S204" s="89">
        <v>2.4778055500061638</v>
      </c>
      <c r="T204" s="89">
        <v>2.8052486674071435</v>
      </c>
      <c r="U204" s="89">
        <v>3.2589348719162001</v>
      </c>
      <c r="V204" s="89">
        <v>3.613579343541848</v>
      </c>
      <c r="W204" s="89">
        <v>3.8809351238944236</v>
      </c>
      <c r="X204" s="89">
        <v>4.1323998834151734</v>
      </c>
      <c r="Y204" s="89">
        <v>4.5654743088593959</v>
      </c>
      <c r="Z204" s="90">
        <v>2159</v>
      </c>
      <c r="AA204" s="88">
        <v>0.19962945808244559</v>
      </c>
      <c r="AB204" s="82">
        <v>2.2161122185177899</v>
      </c>
      <c r="AC204" s="82">
        <v>2.6782599610620941</v>
      </c>
      <c r="AD204" s="82">
        <v>3.18532410981638</v>
      </c>
      <c r="AE204" s="82">
        <v>3.5588734520041321</v>
      </c>
      <c r="AF204" s="82">
        <v>4.074122072498362</v>
      </c>
      <c r="AG204" s="90">
        <v>1</v>
      </c>
    </row>
    <row r="205" spans="1:33" s="85" customFormat="1" x14ac:dyDescent="0.2">
      <c r="A205" s="81">
        <v>42815</v>
      </c>
      <c r="B205" s="82">
        <v>3.3179712830013894</v>
      </c>
      <c r="C205" s="82">
        <v>3.2321825252405532</v>
      </c>
      <c r="D205" s="82">
        <v>8.5788757760836276E-2</v>
      </c>
      <c r="E205" s="82">
        <v>3.2631929434121885</v>
      </c>
      <c r="F205" s="82">
        <v>3.2836409300614409</v>
      </c>
      <c r="G205" s="82">
        <v>0.55184197467098373</v>
      </c>
      <c r="H205" s="82">
        <v>1.988499655527441</v>
      </c>
      <c r="I205" s="82">
        <v>0.55085687818433782</v>
      </c>
      <c r="J205" s="83">
        <v>373.57846225109824</v>
      </c>
      <c r="K205" s="84">
        <v>2.825382121352478E-2</v>
      </c>
      <c r="L205" s="84">
        <v>0.16767021769337656</v>
      </c>
      <c r="M205" s="84">
        <v>0.26030569708198242</v>
      </c>
      <c r="N205" s="84">
        <v>0.28531727651690597</v>
      </c>
      <c r="O205" s="84">
        <v>0.20055581287633165</v>
      </c>
      <c r="P205" s="84">
        <v>5.7897174617878647E-2</v>
      </c>
      <c r="Q205" s="88">
        <v>0.10560444650301065</v>
      </c>
      <c r="R205" s="89">
        <v>2.3105547492817391</v>
      </c>
      <c r="S205" s="89">
        <v>2.4769927536570835</v>
      </c>
      <c r="T205" s="89">
        <v>2.804581208164171</v>
      </c>
      <c r="U205" s="89">
        <v>3.258124710778469</v>
      </c>
      <c r="V205" s="89">
        <v>3.6131993655474157</v>
      </c>
      <c r="W205" s="89">
        <v>3.8802611383873238</v>
      </c>
      <c r="X205" s="89">
        <v>4.1313059310644222</v>
      </c>
      <c r="Y205" s="89">
        <v>4.5642648992907118</v>
      </c>
      <c r="Z205" s="90">
        <v>2159</v>
      </c>
      <c r="AA205" s="88">
        <v>0.2000926354793886</v>
      </c>
      <c r="AB205" s="82">
        <v>2.215371368122713</v>
      </c>
      <c r="AC205" s="82">
        <v>2.6802001169223937</v>
      </c>
      <c r="AD205" s="82">
        <v>3.1878479197344105</v>
      </c>
      <c r="AE205" s="82">
        <v>3.5576165938787168</v>
      </c>
      <c r="AF205" s="82">
        <v>4.0727205741475023</v>
      </c>
      <c r="AG205" s="90">
        <v>6</v>
      </c>
    </row>
    <row r="206" spans="1:33" s="85" customFormat="1" x14ac:dyDescent="0.2">
      <c r="A206" s="81">
        <v>42816</v>
      </c>
      <c r="B206" s="82">
        <v>3.3175081056044466</v>
      </c>
      <c r="C206" s="82">
        <v>3.2314894941807957</v>
      </c>
      <c r="D206" s="82">
        <v>8.601861142365097E-2</v>
      </c>
      <c r="E206" s="82">
        <v>3.2630859707194917</v>
      </c>
      <c r="F206" s="82">
        <v>3.2834384811570985</v>
      </c>
      <c r="G206" s="82">
        <v>0.55133609020461527</v>
      </c>
      <c r="H206" s="82">
        <v>1.9878100239850409</v>
      </c>
      <c r="I206" s="82">
        <v>0.55094951366372669</v>
      </c>
      <c r="J206" s="83">
        <v>373.50880037056777</v>
      </c>
      <c r="K206" s="84">
        <v>2.779064381658175E-2</v>
      </c>
      <c r="L206" s="84">
        <v>0.16905974988420566</v>
      </c>
      <c r="M206" s="84">
        <v>0.25984251968503935</v>
      </c>
      <c r="N206" s="84">
        <v>0.28485409911996296</v>
      </c>
      <c r="O206" s="84">
        <v>0.20055581287633165</v>
      </c>
      <c r="P206" s="84">
        <v>5.7897174617878647E-2</v>
      </c>
      <c r="Q206" s="88">
        <v>0.10514126910606762</v>
      </c>
      <c r="R206" s="89">
        <v>2.3105675652221773</v>
      </c>
      <c r="S206" s="89">
        <v>2.4764514522717049</v>
      </c>
      <c r="T206" s="89">
        <v>2.8039139147527727</v>
      </c>
      <c r="U206" s="89">
        <v>3.2571875481509998</v>
      </c>
      <c r="V206" s="89">
        <v>3.6121607127335005</v>
      </c>
      <c r="W206" s="89">
        <v>3.8791257917158122</v>
      </c>
      <c r="X206" s="89">
        <v>4.130212424144279</v>
      </c>
      <c r="Y206" s="89">
        <v>4.5630560366850101</v>
      </c>
      <c r="Z206" s="90">
        <v>2159</v>
      </c>
      <c r="AA206" s="88">
        <v>0.2000926354793886</v>
      </c>
      <c r="AB206" s="82">
        <v>2.2146307120873359</v>
      </c>
      <c r="AC206" s="82">
        <v>2.6824984080080458</v>
      </c>
      <c r="AD206" s="82">
        <v>3.1877211154412382</v>
      </c>
      <c r="AE206" s="82">
        <v>3.5563602758919881</v>
      </c>
      <c r="AF206" s="82">
        <v>4.0713197768398031</v>
      </c>
      <c r="AG206" s="90">
        <v>3</v>
      </c>
    </row>
    <row r="207" spans="1:33" s="85" customFormat="1" x14ac:dyDescent="0.2">
      <c r="A207" s="81">
        <v>42817</v>
      </c>
      <c r="B207" s="82">
        <v>3.3193608151922187</v>
      </c>
      <c r="C207" s="82">
        <v>3.2331307806013094</v>
      </c>
      <c r="D207" s="82">
        <v>8.6230034590909277E-2</v>
      </c>
      <c r="E207" s="82">
        <v>3.2629756347959047</v>
      </c>
      <c r="F207" s="82">
        <v>3.2836533784930153</v>
      </c>
      <c r="G207" s="82">
        <v>0.55081413928417877</v>
      </c>
      <c r="H207" s="82">
        <v>1.9880445150853137</v>
      </c>
      <c r="I207" s="82">
        <v>0.5514497452524294</v>
      </c>
      <c r="J207" s="83">
        <v>373.67494210285076</v>
      </c>
      <c r="K207" s="84">
        <v>2.7327466419638721E-2</v>
      </c>
      <c r="L207" s="84">
        <v>0.1681333950903196</v>
      </c>
      <c r="M207" s="84">
        <v>0.26076887447892544</v>
      </c>
      <c r="N207" s="84">
        <v>0.28392774432607687</v>
      </c>
      <c r="O207" s="84">
        <v>0.20194534506716072</v>
      </c>
      <c r="P207" s="84">
        <v>5.7897174617878647E-2</v>
      </c>
      <c r="Q207" s="88">
        <v>0.10236220472440945</v>
      </c>
      <c r="R207" s="89">
        <v>2.314841754402694</v>
      </c>
      <c r="S207" s="89">
        <v>2.4800072382550318</v>
      </c>
      <c r="T207" s="89">
        <v>2.8039491451853418</v>
      </c>
      <c r="U207" s="89">
        <v>3.2584722358061682</v>
      </c>
      <c r="V207" s="89">
        <v>3.6149740899170237</v>
      </c>
      <c r="W207" s="89">
        <v>3.8814889692773411</v>
      </c>
      <c r="X207" s="89">
        <v>4.1291193622921183</v>
      </c>
      <c r="Y207" s="89">
        <v>4.5618477205475463</v>
      </c>
      <c r="Z207" s="90">
        <v>2159</v>
      </c>
      <c r="AA207" s="88">
        <v>0.2000926354793886</v>
      </c>
      <c r="AB207" s="82">
        <v>2.2138902503096998</v>
      </c>
      <c r="AC207" s="82">
        <v>2.6816175859683726</v>
      </c>
      <c r="AD207" s="82">
        <v>3.1875313593903551</v>
      </c>
      <c r="AE207" s="82">
        <v>3.5551044975798427</v>
      </c>
      <c r="AF207" s="82">
        <v>4.0699196798741895</v>
      </c>
      <c r="AG207" s="90">
        <v>3</v>
      </c>
    </row>
    <row r="208" spans="1:33" s="85" customFormat="1" x14ac:dyDescent="0.2">
      <c r="A208" s="81">
        <v>42818</v>
      </c>
      <c r="B208" s="82">
        <v>3.3212135247799908</v>
      </c>
      <c r="C208" s="82">
        <v>3.2346791189897846</v>
      </c>
      <c r="D208" s="82">
        <v>8.6534405790206215E-2</v>
      </c>
      <c r="E208" s="82">
        <v>3.2628680670009733</v>
      </c>
      <c r="F208" s="82">
        <v>3.2838523162465147</v>
      </c>
      <c r="G208" s="82">
        <v>0.550318216141092</v>
      </c>
      <c r="H208" s="82">
        <v>1.9882084244470069</v>
      </c>
      <c r="I208" s="82">
        <v>0.55190829087541171</v>
      </c>
      <c r="J208" s="83">
        <v>373.68559518296388</v>
      </c>
      <c r="K208" s="84">
        <v>2.7327466419638721E-2</v>
      </c>
      <c r="L208" s="84">
        <v>0.16767021769337656</v>
      </c>
      <c r="M208" s="84">
        <v>0.25937934228809634</v>
      </c>
      <c r="N208" s="84">
        <v>0.28439092172301994</v>
      </c>
      <c r="O208" s="84">
        <v>0.20333487725798982</v>
      </c>
      <c r="P208" s="84">
        <v>5.7897174617878647E-2</v>
      </c>
      <c r="Q208" s="88">
        <v>9.9583140342751272E-2</v>
      </c>
      <c r="R208" s="89">
        <v>2.3184847563705646</v>
      </c>
      <c r="S208" s="89">
        <v>2.4800261342640502</v>
      </c>
      <c r="T208" s="89">
        <v>2.8054911465279693</v>
      </c>
      <c r="U208" s="89">
        <v>3.2597818983646012</v>
      </c>
      <c r="V208" s="89">
        <v>3.6153257554256109</v>
      </c>
      <c r="W208" s="89">
        <v>3.8817794060843092</v>
      </c>
      <c r="X208" s="89">
        <v>4.128026745145756</v>
      </c>
      <c r="Y208" s="89">
        <v>4.5606399503842487</v>
      </c>
      <c r="Z208" s="90">
        <v>2159</v>
      </c>
      <c r="AA208" s="88">
        <v>0.2000926354793886</v>
      </c>
      <c r="AB208" s="82">
        <v>2.2131499826879253</v>
      </c>
      <c r="AC208" s="82">
        <v>2.6826209089792146</v>
      </c>
      <c r="AD208" s="82">
        <v>3.1874267712744766</v>
      </c>
      <c r="AE208" s="82">
        <v>3.5538492584787758</v>
      </c>
      <c r="AF208" s="82">
        <v>4.0685202825506392</v>
      </c>
      <c r="AG208" s="90">
        <v>3</v>
      </c>
    </row>
    <row r="209" spans="1:33" s="85" customFormat="1" x14ac:dyDescent="0.2">
      <c r="A209" s="81">
        <v>42819</v>
      </c>
      <c r="B209" s="82">
        <v>3.3242241778601205</v>
      </c>
      <c r="C209" s="82">
        <v>3.2367395123998515</v>
      </c>
      <c r="D209" s="82">
        <v>8.7484665460269007E-2</v>
      </c>
      <c r="E209" s="82">
        <v>3.2627626963330059</v>
      </c>
      <c r="F209" s="82">
        <v>3.284246503190321</v>
      </c>
      <c r="G209" s="82">
        <v>0.54984339160705042</v>
      </c>
      <c r="H209" s="82">
        <v>1.9886871072036201</v>
      </c>
      <c r="I209" s="82">
        <v>0.55243168133394849</v>
      </c>
      <c r="J209" s="83">
        <v>374.68559518297116</v>
      </c>
      <c r="K209" s="84">
        <v>2.6864289022695692E-2</v>
      </c>
      <c r="L209" s="84">
        <v>0.1667438628994905</v>
      </c>
      <c r="M209" s="84">
        <v>0.25798981009726724</v>
      </c>
      <c r="N209" s="84">
        <v>0.28578045391384899</v>
      </c>
      <c r="O209" s="84">
        <v>0.20472440944881889</v>
      </c>
      <c r="P209" s="84">
        <v>5.7897174617878647E-2</v>
      </c>
      <c r="Q209" s="88">
        <v>9.8193608151922185E-2</v>
      </c>
      <c r="R209" s="89">
        <v>2.3205017551933516</v>
      </c>
      <c r="S209" s="89">
        <v>2.4821047984471387</v>
      </c>
      <c r="T209" s="89">
        <v>2.806910241040971</v>
      </c>
      <c r="U209" s="89">
        <v>3.2623511877920048</v>
      </c>
      <c r="V209" s="89">
        <v>3.6155321644534593</v>
      </c>
      <c r="W209" s="89">
        <v>3.8868496746330656</v>
      </c>
      <c r="X209" s="89">
        <v>4.1269345723434503</v>
      </c>
      <c r="Y209" s="89">
        <v>4.5594327257017158</v>
      </c>
      <c r="Z209" s="90">
        <v>2159</v>
      </c>
      <c r="AA209" s="88">
        <v>0.2014821676702177</v>
      </c>
      <c r="AB209" s="82">
        <v>2.2124099091202134</v>
      </c>
      <c r="AC209" s="82">
        <v>2.6817332228929933</v>
      </c>
      <c r="AD209" s="82">
        <v>3.1863518714579278</v>
      </c>
      <c r="AE209" s="82">
        <v>3.5525945581258793</v>
      </c>
      <c r="AF209" s="82">
        <v>4.0671215841701782</v>
      </c>
      <c r="AG209" s="90">
        <v>0</v>
      </c>
    </row>
    <row r="210" spans="1:33" s="85" customFormat="1" x14ac:dyDescent="0.2">
      <c r="A210" s="81">
        <v>42820</v>
      </c>
      <c r="B210" s="82">
        <v>3.3230662343677628</v>
      </c>
      <c r="C210" s="82">
        <v>3.2361615456974162</v>
      </c>
      <c r="D210" s="82">
        <v>8.6904688670346619E-2</v>
      </c>
      <c r="E210" s="82">
        <v>3.2626626532378951</v>
      </c>
      <c r="F210" s="82">
        <v>3.2840849641842609</v>
      </c>
      <c r="G210" s="82">
        <v>0.54986169895464476</v>
      </c>
      <c r="H210" s="82">
        <v>1.9880831903158547</v>
      </c>
      <c r="I210" s="82">
        <v>0.55251042149142993</v>
      </c>
      <c r="J210" s="83">
        <v>374.51528485408198</v>
      </c>
      <c r="K210" s="84">
        <v>2.6864289022695692E-2</v>
      </c>
      <c r="L210" s="84">
        <v>0.16720704029643355</v>
      </c>
      <c r="M210" s="84">
        <v>0.25845298749421031</v>
      </c>
      <c r="N210" s="84">
        <v>0.28578045391384899</v>
      </c>
      <c r="O210" s="84">
        <v>0.20379805465493284</v>
      </c>
      <c r="P210" s="84">
        <v>5.7897174617878647E-2</v>
      </c>
      <c r="Q210" s="88">
        <v>9.7730430754979156E-2</v>
      </c>
      <c r="R210" s="89">
        <v>2.3199217226531954</v>
      </c>
      <c r="S210" s="89">
        <v>2.4814255705433221</v>
      </c>
      <c r="T210" s="89">
        <v>2.8059828567631291</v>
      </c>
      <c r="U210" s="89">
        <v>3.2614637569167209</v>
      </c>
      <c r="V210" s="89">
        <v>3.6147221957375701</v>
      </c>
      <c r="W210" s="89">
        <v>3.886029938090418</v>
      </c>
      <c r="X210" s="89">
        <v>4.1258428435239018</v>
      </c>
      <c r="Y210" s="89">
        <v>4.5582260460072117</v>
      </c>
      <c r="Z210" s="90">
        <v>2159</v>
      </c>
      <c r="AA210" s="88">
        <v>0.2000926354793886</v>
      </c>
      <c r="AB210" s="82">
        <v>2.2116700295048455</v>
      </c>
      <c r="AC210" s="82">
        <v>2.6820713123172228</v>
      </c>
      <c r="AD210" s="82">
        <v>3.187927614428379</v>
      </c>
      <c r="AE210" s="82">
        <v>3.556749472057211</v>
      </c>
      <c r="AF210" s="82">
        <v>4.0657235840348793</v>
      </c>
      <c r="AG210" s="90">
        <v>7</v>
      </c>
    </row>
    <row r="211" spans="1:33" s="85" customFormat="1" x14ac:dyDescent="0.2">
      <c r="A211" s="81">
        <v>42821</v>
      </c>
      <c r="B211" s="82">
        <v>3.3219082908754052</v>
      </c>
      <c r="C211" s="82">
        <v>3.2357219381602511</v>
      </c>
      <c r="D211" s="82">
        <v>8.6186352715154069E-2</v>
      </c>
      <c r="E211" s="82">
        <v>3.262559344571867</v>
      </c>
      <c r="F211" s="82">
        <v>3.2839653875841548</v>
      </c>
      <c r="G211" s="82">
        <v>0.54965754079409079</v>
      </c>
      <c r="H211" s="82">
        <v>1.9875575793840097</v>
      </c>
      <c r="I211" s="82">
        <v>0.55258452987493456</v>
      </c>
      <c r="J211" s="83">
        <v>375.51528485411836</v>
      </c>
      <c r="K211" s="84">
        <v>2.6864289022695692E-2</v>
      </c>
      <c r="L211" s="84">
        <v>0.16859657248726262</v>
      </c>
      <c r="M211" s="84">
        <v>0.25798981009726724</v>
      </c>
      <c r="N211" s="84">
        <v>0.28485409911996296</v>
      </c>
      <c r="O211" s="84">
        <v>0.20379805465493284</v>
      </c>
      <c r="P211" s="84">
        <v>5.7897174617878647E-2</v>
      </c>
      <c r="Q211" s="88">
        <v>9.8193608151922185E-2</v>
      </c>
      <c r="R211" s="89">
        <v>2.3193418149531575</v>
      </c>
      <c r="S211" s="89">
        <v>2.4807465121363506</v>
      </c>
      <c r="T211" s="89">
        <v>2.8072814788936022</v>
      </c>
      <c r="U211" s="89">
        <v>3.2610573335479294</v>
      </c>
      <c r="V211" s="89">
        <v>3.6140997848837624</v>
      </c>
      <c r="W211" s="89">
        <v>3.8852104545821957</v>
      </c>
      <c r="X211" s="89">
        <v>4.12475155832625</v>
      </c>
      <c r="Y211" s="89">
        <v>4.5570199108086724</v>
      </c>
      <c r="Z211" s="90">
        <v>2159</v>
      </c>
      <c r="AA211" s="88">
        <v>0.2000926354793886</v>
      </c>
      <c r="AB211" s="82">
        <v>2.2109303437401828</v>
      </c>
      <c r="AC211" s="82">
        <v>2.6833974812193078</v>
      </c>
      <c r="AD211" s="82">
        <v>3.1883339860792441</v>
      </c>
      <c r="AE211" s="82">
        <v>3.5555054565173849</v>
      </c>
      <c r="AF211" s="82">
        <v>4.06432628144786</v>
      </c>
      <c r="AG211" s="90">
        <v>7</v>
      </c>
    </row>
    <row r="212" spans="1:33" s="85" customFormat="1" x14ac:dyDescent="0.2">
      <c r="A212" s="81">
        <v>42822</v>
      </c>
      <c r="B212" s="82">
        <v>3.32260305697082</v>
      </c>
      <c r="C212" s="82">
        <v>3.2363070958290536</v>
      </c>
      <c r="D212" s="82">
        <v>8.6295961141766409E-2</v>
      </c>
      <c r="E212" s="82">
        <v>3.2624554002930251</v>
      </c>
      <c r="F212" s="82">
        <v>3.2840305451131071</v>
      </c>
      <c r="G212" s="82">
        <v>0.54970419369092416</v>
      </c>
      <c r="H212" s="82">
        <v>1.98736714018514</v>
      </c>
      <c r="I212" s="82">
        <v>0.55291338582676508</v>
      </c>
      <c r="J212" s="83">
        <v>376.51528485414019</v>
      </c>
      <c r="K212" s="84">
        <v>2.6864289022695692E-2</v>
      </c>
      <c r="L212" s="84">
        <v>0.16767021769337656</v>
      </c>
      <c r="M212" s="84">
        <v>0.25937934228809634</v>
      </c>
      <c r="N212" s="84">
        <v>0.28392774432607687</v>
      </c>
      <c r="O212" s="84">
        <v>0.20379805465493284</v>
      </c>
      <c r="P212" s="84">
        <v>5.8360352014821676E-2</v>
      </c>
      <c r="Q212" s="88">
        <v>9.6340898564150068E-2</v>
      </c>
      <c r="R212" s="89">
        <v>2.3187620320395075</v>
      </c>
      <c r="S212" s="89">
        <v>2.4806853001801401</v>
      </c>
      <c r="T212" s="89">
        <v>2.8212834021049336</v>
      </c>
      <c r="U212" s="89">
        <v>3.2650357400735182</v>
      </c>
      <c r="V212" s="89">
        <v>3.6152835819765907</v>
      </c>
      <c r="W212" s="89">
        <v>3.8894151851042111</v>
      </c>
      <c r="X212" s="89">
        <v>4.1260624720865859</v>
      </c>
      <c r="Y212" s="89">
        <v>4.555814319614699</v>
      </c>
      <c r="Z212" s="90">
        <v>2159</v>
      </c>
      <c r="AA212" s="88">
        <v>0.2000926354793886</v>
      </c>
      <c r="AB212" s="82">
        <v>2.2101908517246662</v>
      </c>
      <c r="AC212" s="82">
        <v>2.6825302848758383</v>
      </c>
      <c r="AD212" s="82">
        <v>3.1894883554298836</v>
      </c>
      <c r="AE212" s="82">
        <v>3.5542619752918969</v>
      </c>
      <c r="AF212" s="82">
        <v>4.0629296757132822</v>
      </c>
      <c r="AG212" s="90">
        <v>3</v>
      </c>
    </row>
    <row r="213" spans="1:33" s="85" customFormat="1" x14ac:dyDescent="0.2">
      <c r="A213" s="81">
        <v>42823</v>
      </c>
      <c r="B213" s="82">
        <v>3.32260305697082</v>
      </c>
      <c r="C213" s="82">
        <v>3.2359493776838693</v>
      </c>
      <c r="D213" s="82">
        <v>8.665367928695078E-2</v>
      </c>
      <c r="E213" s="82">
        <v>3.2623543644408839</v>
      </c>
      <c r="F213" s="82">
        <v>3.2838738888925958</v>
      </c>
      <c r="G213" s="82">
        <v>0.54962200579326359</v>
      </c>
      <c r="H213" s="82">
        <v>1.9867641269506926</v>
      </c>
      <c r="I213" s="82">
        <v>0.55310792033349454</v>
      </c>
      <c r="J213" s="83">
        <v>376.31880500232364</v>
      </c>
      <c r="K213" s="84">
        <v>2.6864289022695692E-2</v>
      </c>
      <c r="L213" s="84">
        <v>0.1681333950903196</v>
      </c>
      <c r="M213" s="84">
        <v>0.25845298749421031</v>
      </c>
      <c r="N213" s="84">
        <v>0.28439092172301994</v>
      </c>
      <c r="O213" s="84">
        <v>0.20379805465493284</v>
      </c>
      <c r="P213" s="84">
        <v>5.8360352014821676E-2</v>
      </c>
      <c r="Q213" s="88">
        <v>9.541454377026401E-2</v>
      </c>
      <c r="R213" s="89">
        <v>2.3181823738585505</v>
      </c>
      <c r="S213" s="89">
        <v>2.4798585216668374</v>
      </c>
      <c r="T213" s="89">
        <v>2.8226936450759221</v>
      </c>
      <c r="U213" s="89">
        <v>3.2650662387355518</v>
      </c>
      <c r="V213" s="89">
        <v>3.6162199190890187</v>
      </c>
      <c r="W213" s="89">
        <v>3.8885352371347008</v>
      </c>
      <c r="X213" s="89">
        <v>4.125002082703995</v>
      </c>
      <c r="Y213" s="89">
        <v>4.5546092719345559</v>
      </c>
      <c r="Z213" s="90">
        <v>2159</v>
      </c>
      <c r="AA213" s="88">
        <v>0.2000926354793886</v>
      </c>
      <c r="AB213" s="82">
        <v>2.2094515533568169</v>
      </c>
      <c r="AC213" s="82">
        <v>2.6841460507741943</v>
      </c>
      <c r="AD213" s="82">
        <v>3.1887182528476381</v>
      </c>
      <c r="AE213" s="82">
        <v>3.5530190279219105</v>
      </c>
      <c r="AF213" s="82">
        <v>4.0615337661363471</v>
      </c>
      <c r="AG213" s="90">
        <v>1</v>
      </c>
    </row>
    <row r="214" spans="1:33" s="85" customFormat="1" x14ac:dyDescent="0.2">
      <c r="A214" s="81">
        <v>42824</v>
      </c>
      <c r="B214" s="82">
        <v>3.3214451134784624</v>
      </c>
      <c r="C214" s="82">
        <v>3.2354756371212128</v>
      </c>
      <c r="D214" s="82">
        <v>8.5969476357249608E-2</v>
      </c>
      <c r="E214" s="82">
        <v>3.262250559355059</v>
      </c>
      <c r="F214" s="82">
        <v>3.2837097987185451</v>
      </c>
      <c r="G214" s="82">
        <v>0.54946304470496199</v>
      </c>
      <c r="H214" s="82">
        <v>1.9862498767281955</v>
      </c>
      <c r="I214" s="82">
        <v>0.55320055581286975</v>
      </c>
      <c r="J214" s="83">
        <v>377.31880500235275</v>
      </c>
      <c r="K214" s="84">
        <v>2.6864289022695692E-2</v>
      </c>
      <c r="L214" s="84">
        <v>0.1681333950903196</v>
      </c>
      <c r="M214" s="84">
        <v>0.26030569708198242</v>
      </c>
      <c r="N214" s="84">
        <v>0.28300138953219084</v>
      </c>
      <c r="O214" s="84">
        <v>0.20333487725798982</v>
      </c>
      <c r="P214" s="84">
        <v>5.8360352014821676E-2</v>
      </c>
      <c r="Q214" s="88">
        <v>9.4951366373320981E-2</v>
      </c>
      <c r="R214" s="89">
        <v>2.317602840356626</v>
      </c>
      <c r="S214" s="89">
        <v>2.4790319837325994</v>
      </c>
      <c r="T214" s="89">
        <v>2.823901937910156</v>
      </c>
      <c r="U214" s="89">
        <v>3.2644887104917708</v>
      </c>
      <c r="V214" s="89">
        <v>3.6156647412886502</v>
      </c>
      <c r="W214" s="89">
        <v>3.8876555797409664</v>
      </c>
      <c r="X214" s="89">
        <v>4.1239421127403695</v>
      </c>
      <c r="Y214" s="89">
        <v>4.553404767278173</v>
      </c>
      <c r="Z214" s="90">
        <v>2159</v>
      </c>
      <c r="AA214" s="88">
        <v>0.2000926354793886</v>
      </c>
      <c r="AB214" s="82">
        <v>2.208712448535235</v>
      </c>
      <c r="AC214" s="82">
        <v>2.6835143415896776</v>
      </c>
      <c r="AD214" s="82">
        <v>3.1886612269404719</v>
      </c>
      <c r="AE214" s="82">
        <v>3.5547338483482411</v>
      </c>
      <c r="AF214" s="82">
        <v>4.0601385520232958</v>
      </c>
      <c r="AG214" s="90">
        <v>6</v>
      </c>
    </row>
    <row r="215" spans="1:33" s="85" customFormat="1" x14ac:dyDescent="0.2">
      <c r="A215" s="81">
        <v>42825</v>
      </c>
      <c r="B215" s="82">
        <v>3.3205187586845764</v>
      </c>
      <c r="C215" s="82">
        <v>3.235183274089942</v>
      </c>
      <c r="D215" s="82">
        <v>8.5335484594634359E-2</v>
      </c>
      <c r="E215" s="82">
        <v>3.2621458260511274</v>
      </c>
      <c r="F215" s="82">
        <v>3.2835692172261961</v>
      </c>
      <c r="G215" s="82">
        <v>0.54931347980569556</v>
      </c>
      <c r="H215" s="82">
        <v>1.985689368162447</v>
      </c>
      <c r="I215" s="82">
        <v>0.55334877257989157</v>
      </c>
      <c r="J215" s="83">
        <v>375.97642427050596</v>
      </c>
      <c r="K215" s="84">
        <v>2.6864289022695692E-2</v>
      </c>
      <c r="L215" s="84">
        <v>0.16905974988420566</v>
      </c>
      <c r="M215" s="84">
        <v>0.25891616489115332</v>
      </c>
      <c r="N215" s="84">
        <v>0.28485409911996296</v>
      </c>
      <c r="O215" s="84">
        <v>0.20194534506716072</v>
      </c>
      <c r="P215" s="84">
        <v>5.8360352014821676E-2</v>
      </c>
      <c r="Q215" s="88">
        <v>9.4025011579434922E-2</v>
      </c>
      <c r="R215" s="89">
        <v>2.3170234314801079</v>
      </c>
      <c r="S215" s="89">
        <v>2.4782056862374477</v>
      </c>
      <c r="T215" s="89">
        <v>2.8241331852216862</v>
      </c>
      <c r="U215" s="89">
        <v>3.2656281478656983</v>
      </c>
      <c r="V215" s="89">
        <v>3.6148621126992269</v>
      </c>
      <c r="W215" s="89">
        <v>3.8867762127311485</v>
      </c>
      <c r="X215" s="89">
        <v>4.1228825618640199</v>
      </c>
      <c r="Y215" s="89">
        <v>4.5522008051561444</v>
      </c>
      <c r="Z215" s="90">
        <v>2159</v>
      </c>
      <c r="AA215" s="88">
        <v>0.20055581287633165</v>
      </c>
      <c r="AB215" s="82">
        <v>2.2079735371586007</v>
      </c>
      <c r="AC215" s="82">
        <v>2.6849851639565401</v>
      </c>
      <c r="AD215" s="82">
        <v>3.1879915658904445</v>
      </c>
      <c r="AE215" s="82">
        <v>3.5570215343499845</v>
      </c>
      <c r="AF215" s="82">
        <v>4.0587440326814042</v>
      </c>
      <c r="AG215" s="90">
        <v>6</v>
      </c>
    </row>
    <row r="216" spans="1:33" s="85" customFormat="1" x14ac:dyDescent="0.2">
      <c r="A216" s="81">
        <v>42826</v>
      </c>
      <c r="B216" s="82">
        <v>3.3196759259259259</v>
      </c>
      <c r="C216" s="82">
        <v>3.2351224412568911</v>
      </c>
      <c r="D216" s="82">
        <v>8.4553484669034784E-2</v>
      </c>
      <c r="E216" s="82">
        <v>3.2622780422572117</v>
      </c>
      <c r="F216" s="82">
        <v>3.2835842715500254</v>
      </c>
      <c r="G216" s="82">
        <v>0.54876145333868454</v>
      </c>
      <c r="H216" s="82">
        <v>1.9865783895061848</v>
      </c>
      <c r="I216" s="82">
        <v>0.55331018518518649</v>
      </c>
      <c r="J216" s="83">
        <v>377.80189814814366</v>
      </c>
      <c r="K216" s="84">
        <v>2.6388888888888889E-2</v>
      </c>
      <c r="L216" s="84">
        <v>0.17037037037037037</v>
      </c>
      <c r="M216" s="84">
        <v>0.25972222222222224</v>
      </c>
      <c r="N216" s="84">
        <v>0.28287037037037038</v>
      </c>
      <c r="O216" s="84">
        <v>0.20231481481481481</v>
      </c>
      <c r="P216" s="84">
        <v>5.8333333333333334E-2</v>
      </c>
      <c r="Q216" s="88">
        <v>9.3518518518518515E-2</v>
      </c>
      <c r="R216" s="89">
        <v>2.3176614528422865</v>
      </c>
      <c r="S216" s="89">
        <v>2.478108719965483</v>
      </c>
      <c r="T216" s="89">
        <v>2.8290136321595343</v>
      </c>
      <c r="U216" s="89">
        <v>3.2667489579772848</v>
      </c>
      <c r="V216" s="89">
        <v>3.6140603627830994</v>
      </c>
      <c r="W216" s="89">
        <v>3.8852100568569523</v>
      </c>
      <c r="X216" s="89">
        <v>4.1216973469598219</v>
      </c>
      <c r="Y216" s="89">
        <v>4.5509405098301237</v>
      </c>
      <c r="Z216" s="90">
        <v>2160</v>
      </c>
      <c r="AA216" s="88">
        <v>0.2</v>
      </c>
      <c r="AB216" s="82">
        <v>2.2072348191256737</v>
      </c>
      <c r="AC216" s="82">
        <v>2.6889312381561847</v>
      </c>
      <c r="AD216" s="82">
        <v>3.1920328845363199</v>
      </c>
      <c r="AE216" s="82">
        <v>3.5562212167323279</v>
      </c>
      <c r="AF216" s="82">
        <v>4.0573502074189847</v>
      </c>
      <c r="AG216" s="90">
        <v>8</v>
      </c>
    </row>
    <row r="217" spans="1:33" s="85" customFormat="1" x14ac:dyDescent="0.2">
      <c r="A217" s="81">
        <v>42827</v>
      </c>
      <c r="B217" s="82">
        <v>3.3194444444444446</v>
      </c>
      <c r="C217" s="82">
        <v>3.2345492027518947</v>
      </c>
      <c r="D217" s="82">
        <v>8.4895241692549916E-2</v>
      </c>
      <c r="E217" s="82">
        <v>3.2621702105062038</v>
      </c>
      <c r="F217" s="82">
        <v>3.2834065174529599</v>
      </c>
      <c r="G217" s="82">
        <v>0.54871813415807458</v>
      </c>
      <c r="H217" s="82">
        <v>1.985992011015459</v>
      </c>
      <c r="I217" s="82">
        <v>0.55337962962962206</v>
      </c>
      <c r="J217" s="83">
        <v>378.80189814818732</v>
      </c>
      <c r="K217" s="84">
        <v>2.6388888888888889E-2</v>
      </c>
      <c r="L217" s="84">
        <v>0.17037037037037037</v>
      </c>
      <c r="M217" s="84">
        <v>0.25925925925925924</v>
      </c>
      <c r="N217" s="84">
        <v>0.28425925925925927</v>
      </c>
      <c r="O217" s="84">
        <v>0.2013888888888889</v>
      </c>
      <c r="P217" s="84">
        <v>5.8333333333333334E-2</v>
      </c>
      <c r="Q217" s="88">
        <v>9.3055555555555558E-2</v>
      </c>
      <c r="R217" s="89">
        <v>2.3170282344644737</v>
      </c>
      <c r="S217" s="89">
        <v>2.4772711595709853</v>
      </c>
      <c r="T217" s="89">
        <v>2.8280655763106952</v>
      </c>
      <c r="U217" s="89">
        <v>3.2664685567253291</v>
      </c>
      <c r="V217" s="89">
        <v>3.6134196202137292</v>
      </c>
      <c r="W217" s="89">
        <v>3.8839489822497302</v>
      </c>
      <c r="X217" s="89">
        <v>4.1206371373983046</v>
      </c>
      <c r="Y217" s="89">
        <v>4.5497381218956265</v>
      </c>
      <c r="Z217" s="90">
        <v>2160</v>
      </c>
      <c r="AA217" s="88">
        <v>0.2</v>
      </c>
      <c r="AB217" s="82">
        <v>2.206496294335293</v>
      </c>
      <c r="AC217" s="82">
        <v>2.6880348478198499</v>
      </c>
      <c r="AD217" s="82">
        <v>3.190970861185253</v>
      </c>
      <c r="AE217" s="82">
        <v>3.5561744644819524</v>
      </c>
      <c r="AF217" s="82">
        <v>4.0559570755453809</v>
      </c>
      <c r="AG217" s="90">
        <v>2</v>
      </c>
    </row>
    <row r="218" spans="1:33" s="85" customFormat="1" x14ac:dyDescent="0.2">
      <c r="A218" s="81">
        <v>42828</v>
      </c>
      <c r="B218" s="82">
        <v>3.3188976377952755</v>
      </c>
      <c r="C218" s="82">
        <v>3.234176659905164</v>
      </c>
      <c r="D218" s="82">
        <v>8.472097789011146E-2</v>
      </c>
      <c r="E218" s="82">
        <v>3.2622788585459075</v>
      </c>
      <c r="F218" s="82">
        <v>3.2834283094934178</v>
      </c>
      <c r="G218" s="82">
        <v>0.54861236539989588</v>
      </c>
      <c r="H218" s="82">
        <v>1.9844396834259788</v>
      </c>
      <c r="I218" s="82">
        <v>0.55357109773042545</v>
      </c>
      <c r="J218" s="83">
        <v>378.64159333024872</v>
      </c>
      <c r="K218" s="84">
        <v>2.6401111625752663E-2</v>
      </c>
      <c r="L218" s="84">
        <v>0.16998610467809172</v>
      </c>
      <c r="M218" s="84">
        <v>0.26169522927281147</v>
      </c>
      <c r="N218" s="84">
        <v>0.28161185734136174</v>
      </c>
      <c r="O218" s="84">
        <v>0.20194534506716072</v>
      </c>
      <c r="P218" s="84">
        <v>5.8360352014821676E-2</v>
      </c>
      <c r="Q218" s="88">
        <v>9.2172301991662806E-2</v>
      </c>
      <c r="R218" s="89">
        <v>2.3163880030662214</v>
      </c>
      <c r="S218" s="89">
        <v>2.4776558365961714</v>
      </c>
      <c r="T218" s="89">
        <v>2.8326027083931318</v>
      </c>
      <c r="U218" s="89">
        <v>3.2658627102404822</v>
      </c>
      <c r="V218" s="89">
        <v>3.613062200543196</v>
      </c>
      <c r="W218" s="89">
        <v>3.8830448557354242</v>
      </c>
      <c r="X218" s="89">
        <v>4.119706420447625</v>
      </c>
      <c r="Y218" s="89">
        <v>4.5485921691120224</v>
      </c>
      <c r="Z218" s="90">
        <v>2159</v>
      </c>
      <c r="AA218" s="88">
        <v>0.2000926354793886</v>
      </c>
      <c r="AB218" s="82">
        <v>2.2057579626863775</v>
      </c>
      <c r="AC218" s="82">
        <v>2.6871387393313864</v>
      </c>
      <c r="AD218" s="82">
        <v>3.1922369262705463</v>
      </c>
      <c r="AE218" s="82">
        <v>3.5552917213503474</v>
      </c>
      <c r="AF218" s="82">
        <v>4.0545646363709675</v>
      </c>
      <c r="AG218" s="90">
        <v>5</v>
      </c>
    </row>
    <row r="219" spans="1:33" s="85" customFormat="1" x14ac:dyDescent="0.2">
      <c r="A219" s="81">
        <v>42829</v>
      </c>
      <c r="B219" s="82">
        <v>3.3180555555555555</v>
      </c>
      <c r="C219" s="82">
        <v>3.2339167989594042</v>
      </c>
      <c r="D219" s="82">
        <v>8.4138756596151332E-2</v>
      </c>
      <c r="E219" s="82">
        <v>3.2624294172599377</v>
      </c>
      <c r="F219" s="82">
        <v>3.2833467889834855</v>
      </c>
      <c r="G219" s="82">
        <v>0.54813358346594032</v>
      </c>
      <c r="H219" s="82">
        <v>1.9851186049750034</v>
      </c>
      <c r="I219" s="82">
        <v>0.55360185185185129</v>
      </c>
      <c r="J219" s="83">
        <v>380.46629629629024</v>
      </c>
      <c r="K219" s="84">
        <v>2.6388888888888889E-2</v>
      </c>
      <c r="L219" s="84">
        <v>0.1699074074074074</v>
      </c>
      <c r="M219" s="84">
        <v>0.26157407407407407</v>
      </c>
      <c r="N219" s="84">
        <v>0.28379629629629627</v>
      </c>
      <c r="O219" s="84">
        <v>0.2</v>
      </c>
      <c r="P219" s="84">
        <v>5.8333333333333334E-2</v>
      </c>
      <c r="Q219" s="88">
        <v>9.166666666666666E-2</v>
      </c>
      <c r="R219" s="89">
        <v>2.3159036974910543</v>
      </c>
      <c r="S219" s="89">
        <v>2.4790451626837546</v>
      </c>
      <c r="T219" s="89">
        <v>2.8322944677442106</v>
      </c>
      <c r="U219" s="89">
        <v>3.2648042423046872</v>
      </c>
      <c r="V219" s="89">
        <v>3.6125164823373543</v>
      </c>
      <c r="W219" s="89">
        <v>3.8814606820241795</v>
      </c>
      <c r="X219" s="89">
        <v>4.11851797567952</v>
      </c>
      <c r="Y219" s="89">
        <v>4.5473349674636143</v>
      </c>
      <c r="Z219" s="90">
        <v>2160</v>
      </c>
      <c r="AA219" s="88">
        <v>0.2</v>
      </c>
      <c r="AB219" s="82">
        <v>2.2050198240779246</v>
      </c>
      <c r="AC219" s="82">
        <v>2.6885140136276537</v>
      </c>
      <c r="AD219" s="82">
        <v>3.1913386878370678</v>
      </c>
      <c r="AE219" s="82">
        <v>3.5599827215634048</v>
      </c>
      <c r="AF219" s="82">
        <v>4.053172889207147</v>
      </c>
      <c r="AG219" s="90">
        <v>6</v>
      </c>
    </row>
    <row r="220" spans="1:33" s="85" customFormat="1" x14ac:dyDescent="0.2">
      <c r="A220" s="81">
        <v>42830</v>
      </c>
      <c r="B220" s="82">
        <v>3.3180555555555555</v>
      </c>
      <c r="C220" s="82">
        <v>3.2332245946609057</v>
      </c>
      <c r="D220" s="82">
        <v>8.4830960894649809E-2</v>
      </c>
      <c r="E220" s="82">
        <v>3.2623161291626106</v>
      </c>
      <c r="F220" s="82">
        <v>3.2831198374009589</v>
      </c>
      <c r="G220" s="82">
        <v>0.54816862312367365</v>
      </c>
      <c r="H220" s="82">
        <v>1.9842376407068958</v>
      </c>
      <c r="I220" s="82">
        <v>0.55377314814814771</v>
      </c>
      <c r="J220" s="83">
        <v>380.46629629629024</v>
      </c>
      <c r="K220" s="84">
        <v>2.6388888888888889E-2</v>
      </c>
      <c r="L220" s="84">
        <v>0.1699074074074074</v>
      </c>
      <c r="M220" s="84">
        <v>0.26157407407407407</v>
      </c>
      <c r="N220" s="84">
        <v>0.28333333333333333</v>
      </c>
      <c r="O220" s="84">
        <v>0.20092592592592592</v>
      </c>
      <c r="P220" s="84">
        <v>5.7870370370370371E-2</v>
      </c>
      <c r="Q220" s="88">
        <v>9.0740740740740747E-2</v>
      </c>
      <c r="R220" s="89">
        <v>2.3152287637394173</v>
      </c>
      <c r="S220" s="89">
        <v>2.4782117688869207</v>
      </c>
      <c r="T220" s="89">
        <v>2.8313605201908771</v>
      </c>
      <c r="U220" s="89">
        <v>3.2638134162552133</v>
      </c>
      <c r="V220" s="89">
        <v>3.61274485430231</v>
      </c>
      <c r="W220" s="89">
        <v>3.8801815826666184</v>
      </c>
      <c r="X220" s="89">
        <v>4.1174590228596815</v>
      </c>
      <c r="Y220" s="89">
        <v>4.5461341999943672</v>
      </c>
      <c r="Z220" s="90">
        <v>2160</v>
      </c>
      <c r="AA220" s="88">
        <v>0.2013888888888889</v>
      </c>
      <c r="AB220" s="82">
        <v>2.2042818784090117</v>
      </c>
      <c r="AC220" s="82">
        <v>2.687617754488326</v>
      </c>
      <c r="AD220" s="82">
        <v>3.1904407450956151</v>
      </c>
      <c r="AE220" s="82">
        <v>3.5592128575976827</v>
      </c>
      <c r="AF220" s="82">
        <v>4.0517818333663493</v>
      </c>
      <c r="AG220" s="90">
        <v>0</v>
      </c>
    </row>
    <row r="221" spans="1:33" s="85" customFormat="1" x14ac:dyDescent="0.2">
      <c r="A221" s="81">
        <v>42831</v>
      </c>
      <c r="B221" s="82">
        <v>3.318686401480111</v>
      </c>
      <c r="C221" s="82">
        <v>3.2328934562910177</v>
      </c>
      <c r="D221" s="82">
        <v>8.5792945189093306E-2</v>
      </c>
      <c r="E221" s="82">
        <v>3.2624953825456586</v>
      </c>
      <c r="F221" s="82">
        <v>3.2830450507026678</v>
      </c>
      <c r="G221" s="82">
        <v>0.54801461689064168</v>
      </c>
      <c r="H221" s="82">
        <v>1.9859649572511442</v>
      </c>
      <c r="I221" s="82">
        <v>0.55370027752081363</v>
      </c>
      <c r="J221" s="83">
        <v>382.11433857538941</v>
      </c>
      <c r="K221" s="84">
        <v>2.6364477335800184E-2</v>
      </c>
      <c r="L221" s="84">
        <v>0.16975023126734506</v>
      </c>
      <c r="M221" s="84">
        <v>0.2608695652173913</v>
      </c>
      <c r="N221" s="84">
        <v>0.2839962997224792</v>
      </c>
      <c r="O221" s="84">
        <v>0.20120259019426456</v>
      </c>
      <c r="P221" s="84">
        <v>5.7816836262719704E-2</v>
      </c>
      <c r="Q221" s="88">
        <v>9.0194264569842739E-2</v>
      </c>
      <c r="R221" s="89">
        <v>2.3145111461027663</v>
      </c>
      <c r="S221" s="89">
        <v>2.4773875812750923</v>
      </c>
      <c r="T221" s="89">
        <v>2.830560349661571</v>
      </c>
      <c r="U221" s="89">
        <v>3.2647801172040318</v>
      </c>
      <c r="V221" s="89">
        <v>3.6138612714396787</v>
      </c>
      <c r="W221" s="89">
        <v>3.8784924581524893</v>
      </c>
      <c r="X221" s="89">
        <v>4.1161333870483077</v>
      </c>
      <c r="Y221" s="89">
        <v>4.5448251184851003</v>
      </c>
      <c r="Z221" s="90">
        <v>2162</v>
      </c>
      <c r="AA221" s="88">
        <v>0.20351526364477335</v>
      </c>
      <c r="AB221" s="82">
        <v>2.2035441255787944</v>
      </c>
      <c r="AC221" s="82">
        <v>2.686721777114379</v>
      </c>
      <c r="AD221" s="82">
        <v>3.189543097851558</v>
      </c>
      <c r="AE221" s="82">
        <v>3.5584432161725146</v>
      </c>
      <c r="AF221" s="82">
        <v>4.0503914681620277</v>
      </c>
      <c r="AG221" s="90">
        <v>0</v>
      </c>
    </row>
    <row r="222" spans="1:33" s="85" customFormat="1" x14ac:dyDescent="0.2">
      <c r="A222" s="81">
        <v>42832</v>
      </c>
      <c r="B222" s="82">
        <v>3.3190850277264325</v>
      </c>
      <c r="C222" s="82">
        <v>3.2324259184583735</v>
      </c>
      <c r="D222" s="82">
        <v>8.6659109268059087E-2</v>
      </c>
      <c r="E222" s="82">
        <v>3.2628026397522807</v>
      </c>
      <c r="F222" s="82">
        <v>3.282962396761044</v>
      </c>
      <c r="G222" s="82">
        <v>0.54785497399285477</v>
      </c>
      <c r="H222" s="82">
        <v>1.9876300908517681</v>
      </c>
      <c r="I222" s="82">
        <v>0.55361829944546892</v>
      </c>
      <c r="J222" s="83">
        <v>381.76210720893141</v>
      </c>
      <c r="K222" s="84">
        <v>2.634011090573013E-2</v>
      </c>
      <c r="L222" s="84">
        <v>0.16959334565619225</v>
      </c>
      <c r="M222" s="84">
        <v>0.26062846580406657</v>
      </c>
      <c r="N222" s="84">
        <v>0.28419593345656191</v>
      </c>
      <c r="O222" s="84">
        <v>0.20147874306839186</v>
      </c>
      <c r="P222" s="84">
        <v>5.7763401109057304E-2</v>
      </c>
      <c r="Q222" s="88">
        <v>9.0110905730129393E-2</v>
      </c>
      <c r="R222" s="89">
        <v>2.3138929688010812</v>
      </c>
      <c r="S222" s="89">
        <v>2.4765610891145857</v>
      </c>
      <c r="T222" s="89">
        <v>2.8299779148927739</v>
      </c>
      <c r="U222" s="89">
        <v>3.2648507456125264</v>
      </c>
      <c r="V222" s="89">
        <v>3.6129861737368776</v>
      </c>
      <c r="W222" s="89">
        <v>3.877012490324395</v>
      </c>
      <c r="X222" s="89">
        <v>4.1148022086529075</v>
      </c>
      <c r="Y222" s="89">
        <v>4.5435185294558282</v>
      </c>
      <c r="Z222" s="90">
        <v>2164</v>
      </c>
      <c r="AA222" s="88">
        <v>0.20609981515711645</v>
      </c>
      <c r="AB222" s="82">
        <v>2.2028065654865085</v>
      </c>
      <c r="AC222" s="82">
        <v>2.6858260813286923</v>
      </c>
      <c r="AD222" s="82">
        <v>3.188645745910458</v>
      </c>
      <c r="AE222" s="82">
        <v>3.5575044816224519</v>
      </c>
      <c r="AF222" s="82">
        <v>4.0490017929086584</v>
      </c>
      <c r="AG222" s="90">
        <v>0</v>
      </c>
    </row>
    <row r="223" spans="1:33" s="85" customFormat="1" x14ac:dyDescent="0.2">
      <c r="A223" s="81">
        <v>42833</v>
      </c>
      <c r="B223" s="82">
        <v>3.3154734411085451</v>
      </c>
      <c r="C223" s="82">
        <v>3.2316083406249816</v>
      </c>
      <c r="D223" s="82">
        <v>8.3865100483563548E-2</v>
      </c>
      <c r="E223" s="82">
        <v>3.2627713675385874</v>
      </c>
      <c r="F223" s="82">
        <v>3.2827326979457778</v>
      </c>
      <c r="G223" s="82">
        <v>0.5476292806146118</v>
      </c>
      <c r="H223" s="82">
        <v>1.9881075947368869</v>
      </c>
      <c r="I223" s="82">
        <v>0.55352424942264011</v>
      </c>
      <c r="J223" s="83">
        <v>381.34471131640021</v>
      </c>
      <c r="K223" s="84">
        <v>2.6327944572748268E-2</v>
      </c>
      <c r="L223" s="84">
        <v>0.17321016166281755</v>
      </c>
      <c r="M223" s="84">
        <v>0.25912240184757507</v>
      </c>
      <c r="N223" s="84">
        <v>0.2836027713625866</v>
      </c>
      <c r="O223" s="84">
        <v>0.2</v>
      </c>
      <c r="P223" s="84">
        <v>5.7736720554272515E-2</v>
      </c>
      <c r="Q223" s="88">
        <v>9.237875288683603E-2</v>
      </c>
      <c r="R223" s="89">
        <v>2.3132677798094026</v>
      </c>
      <c r="S223" s="89">
        <v>2.475729086342457</v>
      </c>
      <c r="T223" s="89">
        <v>2.8293218883652385</v>
      </c>
      <c r="U223" s="89">
        <v>3.2642006533154331</v>
      </c>
      <c r="V223" s="89">
        <v>3.6118762876753641</v>
      </c>
      <c r="W223" s="89">
        <v>3.8758400188859214</v>
      </c>
      <c r="X223" s="89">
        <v>4.1136020239376245</v>
      </c>
      <c r="Y223" s="89">
        <v>4.5422678800144372</v>
      </c>
      <c r="Z223" s="90">
        <v>2165</v>
      </c>
      <c r="AA223" s="88">
        <v>0.2</v>
      </c>
      <c r="AB223" s="82">
        <v>2.2020691980314679</v>
      </c>
      <c r="AC223" s="82">
        <v>2.6891451101845854</v>
      </c>
      <c r="AD223" s="82">
        <v>3.192224007941793</v>
      </c>
      <c r="AE223" s="82">
        <v>3.5579588842819474</v>
      </c>
      <c r="AF223" s="82">
        <v>4.0476128069217374</v>
      </c>
      <c r="AG223" s="90">
        <v>16</v>
      </c>
    </row>
    <row r="224" spans="1:33" s="85" customFormat="1" x14ac:dyDescent="0.2">
      <c r="A224" s="81">
        <v>42834</v>
      </c>
      <c r="B224" s="82">
        <v>3.3155586334256695</v>
      </c>
      <c r="C224" s="82">
        <v>3.2314358548217954</v>
      </c>
      <c r="D224" s="82">
        <v>8.4122778603874071E-2</v>
      </c>
      <c r="E224" s="82">
        <v>3.2628555641813546</v>
      </c>
      <c r="F224" s="82">
        <v>3.2826778898191007</v>
      </c>
      <c r="G224" s="82">
        <v>0.54734709681606986</v>
      </c>
      <c r="H224" s="82">
        <v>1.9888311894405779</v>
      </c>
      <c r="I224" s="82">
        <v>0.55354108956601378</v>
      </c>
      <c r="J224" s="83">
        <v>379.97165281624621</v>
      </c>
      <c r="K224" s="84">
        <v>2.6315789473684209E-2</v>
      </c>
      <c r="L224" s="84">
        <v>0.17266851338873498</v>
      </c>
      <c r="M224" s="84">
        <v>0.25992613111726687</v>
      </c>
      <c r="N224" s="84">
        <v>0.283471837488458</v>
      </c>
      <c r="O224" s="84">
        <v>0.19990766389658357</v>
      </c>
      <c r="P224" s="84">
        <v>5.7710064635272389E-2</v>
      </c>
      <c r="Q224" s="88">
        <v>9.1874422899353644E-2</v>
      </c>
      <c r="R224" s="89">
        <v>2.3126427345655673</v>
      </c>
      <c r="S224" s="89">
        <v>2.4748960549942329</v>
      </c>
      <c r="T224" s="89">
        <v>2.8307145889416923</v>
      </c>
      <c r="U224" s="89">
        <v>3.2639525644801184</v>
      </c>
      <c r="V224" s="89">
        <v>3.6123563826225533</v>
      </c>
      <c r="W224" s="89">
        <v>3.8747659422074188</v>
      </c>
      <c r="X224" s="89">
        <v>4.112399285374746</v>
      </c>
      <c r="Y224" s="89">
        <v>4.541018741790654</v>
      </c>
      <c r="Z224" s="90">
        <v>2166</v>
      </c>
      <c r="AA224" s="88">
        <v>0.19990766389658357</v>
      </c>
      <c r="AB224" s="82">
        <v>2.2013320231130655</v>
      </c>
      <c r="AC224" s="82">
        <v>2.6882622184061877</v>
      </c>
      <c r="AD224" s="82">
        <v>3.1921819072097906</v>
      </c>
      <c r="AE224" s="82">
        <v>3.5570669465535061</v>
      </c>
      <c r="AF224" s="82">
        <v>4.0462245095177787</v>
      </c>
      <c r="AG224" s="90">
        <v>2</v>
      </c>
    </row>
    <row r="225" spans="1:39" s="85" customFormat="1" x14ac:dyDescent="0.2">
      <c r="A225" s="81">
        <v>42835</v>
      </c>
      <c r="B225" s="82">
        <v>3.3168819188191883</v>
      </c>
      <c r="C225" s="82">
        <v>3.2317992000923281</v>
      </c>
      <c r="D225" s="82">
        <v>8.5082718726860129E-2</v>
      </c>
      <c r="E225" s="82">
        <v>3.2634332429175994</v>
      </c>
      <c r="F225" s="82">
        <v>3.2828636678864775</v>
      </c>
      <c r="G225" s="82">
        <v>0.54739421568571744</v>
      </c>
      <c r="H225" s="82">
        <v>1.991039248395819</v>
      </c>
      <c r="I225" s="82">
        <v>0.55354704797047238</v>
      </c>
      <c r="J225" s="83">
        <v>380.6202029520573</v>
      </c>
      <c r="K225" s="84">
        <v>2.6291512915129153E-2</v>
      </c>
      <c r="L225" s="84">
        <v>0.1720479704797048</v>
      </c>
      <c r="M225" s="84">
        <v>0.25968634686346864</v>
      </c>
      <c r="N225" s="84">
        <v>0.28367158671586717</v>
      </c>
      <c r="O225" s="84">
        <v>0.20018450184501846</v>
      </c>
      <c r="P225" s="84">
        <v>5.8118081180811805E-2</v>
      </c>
      <c r="Q225" s="88">
        <v>9.2250922509225092E-2</v>
      </c>
      <c r="R225" s="89">
        <v>2.3120249818525767</v>
      </c>
      <c r="S225" s="89">
        <v>2.4754295004087803</v>
      </c>
      <c r="T225" s="89">
        <v>2.837577915316587</v>
      </c>
      <c r="U225" s="89">
        <v>3.2639221783810477</v>
      </c>
      <c r="V225" s="89">
        <v>3.6128314189097548</v>
      </c>
      <c r="W225" s="89">
        <v>3.8740620467583802</v>
      </c>
      <c r="X225" s="89">
        <v>4.1147151156925945</v>
      </c>
      <c r="Y225" s="89">
        <v>4.5397186376421335</v>
      </c>
      <c r="Z225" s="90">
        <v>2168</v>
      </c>
      <c r="AA225" s="88">
        <v>0.19972324723247231</v>
      </c>
      <c r="AB225" s="82">
        <v>2.2005950406307733</v>
      </c>
      <c r="AC225" s="82">
        <v>2.6873796018342557</v>
      </c>
      <c r="AD225" s="82">
        <v>3.1912836868908916</v>
      </c>
      <c r="AE225" s="82">
        <v>3.556175304721656</v>
      </c>
      <c r="AF225" s="82">
        <v>4.044836900014313</v>
      </c>
      <c r="AG225" s="90">
        <v>0</v>
      </c>
    </row>
    <row r="226" spans="1:39" s="85" customFormat="1" x14ac:dyDescent="0.2">
      <c r="A226" s="81">
        <v>42836</v>
      </c>
      <c r="B226" s="82">
        <v>3.3168819188191883</v>
      </c>
      <c r="C226" s="82">
        <v>3.2313399069315145</v>
      </c>
      <c r="D226" s="82">
        <v>8.5542011887673741E-2</v>
      </c>
      <c r="E226" s="82">
        <v>3.2633072477917873</v>
      </c>
      <c r="F226" s="82">
        <v>3.282723617995853</v>
      </c>
      <c r="G226" s="82">
        <v>0.54678072060562499</v>
      </c>
      <c r="H226" s="82">
        <v>1.990485236720247</v>
      </c>
      <c r="I226" s="82">
        <v>0.55362546125460754</v>
      </c>
      <c r="J226" s="83">
        <v>381.41812730627862</v>
      </c>
      <c r="K226" s="84">
        <v>2.5830258302583026E-2</v>
      </c>
      <c r="L226" s="84">
        <v>0.1720479704797048</v>
      </c>
      <c r="M226" s="84">
        <v>0.26107011070110703</v>
      </c>
      <c r="N226" s="84">
        <v>0.28274907749077488</v>
      </c>
      <c r="O226" s="84">
        <v>0.20018450184501846</v>
      </c>
      <c r="P226" s="84">
        <v>5.8118081180811805E-2</v>
      </c>
      <c r="Q226" s="88">
        <v>9.1789667896678973E-2</v>
      </c>
      <c r="R226" s="89">
        <v>2.3125605247966243</v>
      </c>
      <c r="S226" s="89">
        <v>2.4781513570181244</v>
      </c>
      <c r="T226" s="89">
        <v>2.8378246267715839</v>
      </c>
      <c r="U226" s="89">
        <v>3.2631429314329954</v>
      </c>
      <c r="V226" s="89">
        <v>3.6118093109735572</v>
      </c>
      <c r="W226" s="89">
        <v>3.8730894108324607</v>
      </c>
      <c r="X226" s="89">
        <v>4.1136422188850377</v>
      </c>
      <c r="Y226" s="89">
        <v>4.5385249919783641</v>
      </c>
      <c r="Z226" s="90">
        <v>2168</v>
      </c>
      <c r="AA226" s="88">
        <v>0.20018450184501846</v>
      </c>
      <c r="AB226" s="82">
        <v>2.1998582504841417</v>
      </c>
      <c r="AC226" s="82">
        <v>2.6864972602972599</v>
      </c>
      <c r="AD226" s="82">
        <v>3.1925378723510711</v>
      </c>
      <c r="AE226" s="82">
        <v>3.5552839585901208</v>
      </c>
      <c r="AF226" s="82">
        <v>4.0434499777298845</v>
      </c>
      <c r="AG226" s="90">
        <v>2</v>
      </c>
    </row>
    <row r="227" spans="1:39" s="85" customFormat="1" x14ac:dyDescent="0.2">
      <c r="A227" s="81">
        <v>42837</v>
      </c>
      <c r="B227" s="82">
        <v>3.3185799907791611</v>
      </c>
      <c r="C227" s="82">
        <v>3.232021817374183</v>
      </c>
      <c r="D227" s="82">
        <v>8.6558173404978067E-2</v>
      </c>
      <c r="E227" s="82">
        <v>3.2633742825976997</v>
      </c>
      <c r="F227" s="82">
        <v>3.2828009532500251</v>
      </c>
      <c r="G227" s="82">
        <v>0.54651641253745187</v>
      </c>
      <c r="H227" s="82">
        <v>1.991317457237666</v>
      </c>
      <c r="I227" s="82">
        <v>0.55389580451820486</v>
      </c>
      <c r="J227" s="83">
        <v>385.24227754726599</v>
      </c>
      <c r="K227" s="84">
        <v>2.581834946980175E-2</v>
      </c>
      <c r="L227" s="84">
        <v>0.17104656523743661</v>
      </c>
      <c r="M227" s="84">
        <v>0.26048870447210698</v>
      </c>
      <c r="N227" s="84">
        <v>0.28354080221300137</v>
      </c>
      <c r="O227" s="84">
        <v>0.20101429230059936</v>
      </c>
      <c r="P227" s="84">
        <v>5.8091286307053944E-2</v>
      </c>
      <c r="Q227" s="88">
        <v>8.9903181189488243E-2</v>
      </c>
      <c r="R227" s="89">
        <v>2.3120494464949468</v>
      </c>
      <c r="S227" s="89">
        <v>2.4777079823510633</v>
      </c>
      <c r="T227" s="89">
        <v>2.8405848683954948</v>
      </c>
      <c r="U227" s="89">
        <v>3.2642210542205246</v>
      </c>
      <c r="V227" s="89">
        <v>3.611419885485216</v>
      </c>
      <c r="W227" s="89">
        <v>3.8721330041336692</v>
      </c>
      <c r="X227" s="89">
        <v>4.1123543663834727</v>
      </c>
      <c r="Y227" s="89">
        <v>4.5372803768883587</v>
      </c>
      <c r="Z227" s="90">
        <v>2169</v>
      </c>
      <c r="AA227" s="88">
        <v>0.20055325034578148</v>
      </c>
      <c r="AB227" s="82">
        <v>2.1991216525728001</v>
      </c>
      <c r="AC227" s="82">
        <v>2.6856151936238315</v>
      </c>
      <c r="AD227" s="82">
        <v>3.1916478051086288</v>
      </c>
      <c r="AE227" s="82">
        <v>3.5543929079628196</v>
      </c>
      <c r="AF227" s="82">
        <v>4.0420637419840508</v>
      </c>
      <c r="AG227" s="90">
        <v>0</v>
      </c>
    </row>
    <row r="228" spans="1:39" s="85" customFormat="1" x14ac:dyDescent="0.2">
      <c r="A228" s="81">
        <v>42838</v>
      </c>
      <c r="B228" s="82">
        <v>3.319041032733979</v>
      </c>
      <c r="C228" s="82">
        <v>3.2316048928979111</v>
      </c>
      <c r="D228" s="82">
        <v>8.7436139836067905E-2</v>
      </c>
      <c r="E228" s="82">
        <v>3.263246083287402</v>
      </c>
      <c r="F228" s="82">
        <v>3.282653403428228</v>
      </c>
      <c r="G228" s="82">
        <v>0.54614558570681593</v>
      </c>
      <c r="H228" s="82">
        <v>1.9908110627089377</v>
      </c>
      <c r="I228" s="82">
        <v>0.55399723374826526</v>
      </c>
      <c r="J228" s="83">
        <v>385.24227754725871</v>
      </c>
      <c r="K228" s="84">
        <v>2.581834946980175E-2</v>
      </c>
      <c r="L228" s="84">
        <v>0.17058552328261872</v>
      </c>
      <c r="M228" s="84">
        <v>0.26048870447210698</v>
      </c>
      <c r="N228" s="84">
        <v>0.28400184416781926</v>
      </c>
      <c r="O228" s="84">
        <v>0.20101429230059936</v>
      </c>
      <c r="P228" s="84">
        <v>5.8091286307053944E-2</v>
      </c>
      <c r="Q228" s="88">
        <v>8.9442139234670356E-2</v>
      </c>
      <c r="R228" s="89">
        <v>2.3114175339502361</v>
      </c>
      <c r="S228" s="89">
        <v>2.4770233926648464</v>
      </c>
      <c r="T228" s="89">
        <v>2.8408138446842521</v>
      </c>
      <c r="U228" s="89">
        <v>3.2638195588582271</v>
      </c>
      <c r="V228" s="89">
        <v>3.6103029281537955</v>
      </c>
      <c r="W228" s="89">
        <v>3.871317798433159</v>
      </c>
      <c r="X228" s="89">
        <v>4.1112839549947031</v>
      </c>
      <c r="Y228" s="89">
        <v>4.5360882824403719</v>
      </c>
      <c r="Z228" s="90">
        <v>2169</v>
      </c>
      <c r="AA228" s="88">
        <v>0.20147533425541725</v>
      </c>
      <c r="AB228" s="82">
        <v>2.1983852467964562</v>
      </c>
      <c r="AC228" s="82">
        <v>2.6847334016427618</v>
      </c>
      <c r="AD228" s="82">
        <v>3.1907580285633332</v>
      </c>
      <c r="AE228" s="82">
        <v>3.5535021526438668</v>
      </c>
      <c r="AF228" s="82">
        <v>4.0406781920973787</v>
      </c>
      <c r="AG228" s="90">
        <v>0</v>
      </c>
    </row>
    <row r="229" spans="1:39" s="85" customFormat="1" x14ac:dyDescent="0.2">
      <c r="A229" s="81">
        <v>42839</v>
      </c>
      <c r="B229" s="82">
        <v>3.3198156682027649</v>
      </c>
      <c r="C229" s="82">
        <v>3.2313853786313826</v>
      </c>
      <c r="D229" s="82">
        <v>8.8430289571382215E-2</v>
      </c>
      <c r="E229" s="82">
        <v>3.2634107028848862</v>
      </c>
      <c r="F229" s="82">
        <v>3.2826059700457715</v>
      </c>
      <c r="G229" s="82">
        <v>0.54590863122321065</v>
      </c>
      <c r="H229" s="82">
        <v>1.99149523695981</v>
      </c>
      <c r="I229" s="82">
        <v>0.55402304147464854</v>
      </c>
      <c r="J229" s="83">
        <v>385.06566820276203</v>
      </c>
      <c r="K229" s="84">
        <v>2.5806451612903226E-2</v>
      </c>
      <c r="L229" s="84">
        <v>0.17004608294930876</v>
      </c>
      <c r="M229" s="84">
        <v>0.26036866359447003</v>
      </c>
      <c r="N229" s="84">
        <v>0.28433179723502305</v>
      </c>
      <c r="O229" s="84">
        <v>0.20138248847926268</v>
      </c>
      <c r="P229" s="84">
        <v>5.8064516129032261E-2</v>
      </c>
      <c r="Q229" s="88">
        <v>8.8940092165898613E-2</v>
      </c>
      <c r="R229" s="89">
        <v>2.3109037477770915</v>
      </c>
      <c r="S229" s="89">
        <v>2.4762312215241562</v>
      </c>
      <c r="T229" s="89">
        <v>2.8417479375941177</v>
      </c>
      <c r="U229" s="89">
        <v>3.264596506827568</v>
      </c>
      <c r="V229" s="89">
        <v>3.6097726672300472</v>
      </c>
      <c r="W229" s="89">
        <v>3.8706931111749756</v>
      </c>
      <c r="X229" s="89">
        <v>4.1100018404494856</v>
      </c>
      <c r="Y229" s="89">
        <v>4.5348461885624332</v>
      </c>
      <c r="Z229" s="90">
        <v>2170</v>
      </c>
      <c r="AA229" s="88">
        <v>0.20184331797235022</v>
      </c>
      <c r="AB229" s="82">
        <v>2.1976490330548963</v>
      </c>
      <c r="AC229" s="82">
        <v>2.6838518841830017</v>
      </c>
      <c r="AD229" s="82">
        <v>3.1898189769984309</v>
      </c>
      <c r="AE229" s="82">
        <v>3.552611692437571</v>
      </c>
      <c r="AF229" s="82">
        <v>4.0392933273914435</v>
      </c>
      <c r="AG229" s="90">
        <v>0</v>
      </c>
    </row>
    <row r="230" spans="1:39" s="85" customFormat="1" x14ac:dyDescent="0.2">
      <c r="A230" s="81">
        <v>42840</v>
      </c>
      <c r="B230" s="82">
        <v>3.3183701657458564</v>
      </c>
      <c r="C230" s="82">
        <v>3.2314019708976613</v>
      </c>
      <c r="D230" s="82">
        <v>8.6968194848195068E-2</v>
      </c>
      <c r="E230" s="82">
        <v>3.2637201964971356</v>
      </c>
      <c r="F230" s="82">
        <v>3.2825795574844583</v>
      </c>
      <c r="G230" s="82">
        <v>0.54592716573604794</v>
      </c>
      <c r="H230" s="82">
        <v>1.9932301883882617</v>
      </c>
      <c r="I230" s="82">
        <v>0.55407918968692771</v>
      </c>
      <c r="J230" s="83">
        <v>383.56058931860025</v>
      </c>
      <c r="K230" s="84">
        <v>2.5782688766114181E-2</v>
      </c>
      <c r="L230" s="84">
        <v>0.17127071823204421</v>
      </c>
      <c r="M230" s="84">
        <v>0.26058931860036832</v>
      </c>
      <c r="N230" s="84">
        <v>0.28314917127071826</v>
      </c>
      <c r="O230" s="84">
        <v>0.20119705340699817</v>
      </c>
      <c r="P230" s="84">
        <v>5.8011049723756904E-2</v>
      </c>
      <c r="Q230" s="88">
        <v>8.7937384898710863E-2</v>
      </c>
      <c r="R230" s="89">
        <v>2.3103942746886537</v>
      </c>
      <c r="S230" s="89">
        <v>2.4755210177668863</v>
      </c>
      <c r="T230" s="89">
        <v>2.8418719707140516</v>
      </c>
      <c r="U230" s="89">
        <v>3.2653151316239111</v>
      </c>
      <c r="V230" s="89">
        <v>3.6118785970005924</v>
      </c>
      <c r="W230" s="89">
        <v>3.8696319220503743</v>
      </c>
      <c r="X230" s="89">
        <v>4.1085128984883834</v>
      </c>
      <c r="Y230" s="89">
        <v>4.5335555499348432</v>
      </c>
      <c r="Z230" s="90">
        <v>2172</v>
      </c>
      <c r="AA230" s="88">
        <v>0.19981583793738489</v>
      </c>
      <c r="AB230" s="82">
        <v>2.1969130112479847</v>
      </c>
      <c r="AC230" s="82">
        <v>2.6867527402119737</v>
      </c>
      <c r="AD230" s="82">
        <v>3.1929663657655643</v>
      </c>
      <c r="AE230" s="82">
        <v>3.5551009275550292</v>
      </c>
      <c r="AF230" s="82">
        <v>4.0379091471888273</v>
      </c>
      <c r="AG230" s="90">
        <v>10</v>
      </c>
    </row>
    <row r="231" spans="1:39" s="85" customFormat="1" x14ac:dyDescent="0.2">
      <c r="A231" s="81">
        <v>42841</v>
      </c>
      <c r="B231" s="82">
        <v>3.3176795580110499</v>
      </c>
      <c r="C231" s="82">
        <v>3.2309634220385965</v>
      </c>
      <c r="D231" s="82">
        <v>8.6716135972453312E-2</v>
      </c>
      <c r="E231" s="82">
        <v>3.263587750870697</v>
      </c>
      <c r="F231" s="82">
        <v>3.2824136726709421</v>
      </c>
      <c r="G231" s="82">
        <v>0.54629931589115688</v>
      </c>
      <c r="H231" s="82">
        <v>1.9927934742617739</v>
      </c>
      <c r="I231" s="82">
        <v>0.55417587476979224</v>
      </c>
      <c r="J231" s="83">
        <v>383.22790055248333</v>
      </c>
      <c r="K231" s="84">
        <v>2.5782688766114181E-2</v>
      </c>
      <c r="L231" s="84">
        <v>0.17265193370165746</v>
      </c>
      <c r="M231" s="84">
        <v>0.25966850828729282</v>
      </c>
      <c r="N231" s="84">
        <v>0.28268876611418048</v>
      </c>
      <c r="O231" s="84">
        <v>0.20073664825046039</v>
      </c>
      <c r="P231" s="84">
        <v>5.8471454880294663E-2</v>
      </c>
      <c r="Q231" s="88">
        <v>8.7937384898710863E-2</v>
      </c>
      <c r="R231" s="89">
        <v>2.3096437380546169</v>
      </c>
      <c r="S231" s="89">
        <v>2.4747439460169067</v>
      </c>
      <c r="T231" s="89">
        <v>2.8409313694725942</v>
      </c>
      <c r="U231" s="89">
        <v>3.2642409395050205</v>
      </c>
      <c r="V231" s="89">
        <v>3.6117172885092352</v>
      </c>
      <c r="W231" s="89">
        <v>3.8688583475550411</v>
      </c>
      <c r="X231" s="89">
        <v>4.1103112585476307</v>
      </c>
      <c r="Y231" s="89">
        <v>4.5323665025263891</v>
      </c>
      <c r="Z231" s="90">
        <v>2172</v>
      </c>
      <c r="AA231" s="88">
        <v>0.20027624309392264</v>
      </c>
      <c r="AB231" s="82">
        <v>2.1961771812756643</v>
      </c>
      <c r="AC231" s="82">
        <v>2.6876410599809843</v>
      </c>
      <c r="AD231" s="82">
        <v>3.1939884137545405</v>
      </c>
      <c r="AE231" s="82">
        <v>3.5553389487333815</v>
      </c>
      <c r="AF231" s="82">
        <v>4.0365256508131155</v>
      </c>
      <c r="AG231" s="90">
        <v>5</v>
      </c>
    </row>
    <row r="232" spans="1:39" s="85" customFormat="1" x14ac:dyDescent="0.2">
      <c r="A232" s="81">
        <v>42842</v>
      </c>
      <c r="B232" s="82">
        <v>3.3170731707317072</v>
      </c>
      <c r="C232" s="82">
        <v>3.2306303539776997</v>
      </c>
      <c r="D232" s="82">
        <v>8.6442816754007445E-2</v>
      </c>
      <c r="E232" s="82">
        <v>3.2640204670195336</v>
      </c>
      <c r="F232" s="82">
        <v>3.2824382272894637</v>
      </c>
      <c r="G232" s="82">
        <v>0.54673403575586366</v>
      </c>
      <c r="H232" s="82">
        <v>1.993582666296176</v>
      </c>
      <c r="I232" s="82">
        <v>0.55416474919465497</v>
      </c>
      <c r="J232" s="83">
        <v>383.05154164749547</v>
      </c>
      <c r="K232" s="84">
        <v>2.5770823745973309E-2</v>
      </c>
      <c r="L232" s="84">
        <v>0.17395306028531984</v>
      </c>
      <c r="M232" s="84">
        <v>0.25908881730326738</v>
      </c>
      <c r="N232" s="84">
        <v>0.281638288080994</v>
      </c>
      <c r="O232" s="84">
        <v>0.20064427059364934</v>
      </c>
      <c r="P232" s="84">
        <v>5.8904739990796137E-2</v>
      </c>
      <c r="Q232" s="88">
        <v>8.973768982972849E-2</v>
      </c>
      <c r="R232" s="89">
        <v>2.3089864914202822</v>
      </c>
      <c r="S232" s="89">
        <v>2.4739996170352105</v>
      </c>
      <c r="T232" s="89">
        <v>2.8404311804091043</v>
      </c>
      <c r="U232" s="89">
        <v>3.2635880928469732</v>
      </c>
      <c r="V232" s="89">
        <v>3.6114751612432152</v>
      </c>
      <c r="W232" s="89">
        <v>3.8688557701250517</v>
      </c>
      <c r="X232" s="89">
        <v>4.109585709024655</v>
      </c>
      <c r="Y232" s="89">
        <v>4.5311289068945841</v>
      </c>
      <c r="Z232" s="90">
        <v>2173</v>
      </c>
      <c r="AA232" s="88">
        <v>0.20018407731247123</v>
      </c>
      <c r="AB232" s="82">
        <v>2.1954415430379566</v>
      </c>
      <c r="AC232" s="82">
        <v>2.6871447749973632</v>
      </c>
      <c r="AD232" s="82">
        <v>3.1936759001633632</v>
      </c>
      <c r="AE232" s="82">
        <v>3.5545149947310599</v>
      </c>
      <c r="AF232" s="82">
        <v>4.0351428375888956</v>
      </c>
      <c r="AG232" s="90">
        <v>5</v>
      </c>
    </row>
    <row r="233" spans="1:39" s="85" customFormat="1" x14ac:dyDescent="0.2">
      <c r="A233" s="81">
        <v>42843</v>
      </c>
      <c r="B233" s="82">
        <v>3.3162373505059799</v>
      </c>
      <c r="C233" s="82">
        <v>3.2299200444007661</v>
      </c>
      <c r="D233" s="82">
        <v>8.631730610521382E-2</v>
      </c>
      <c r="E233" s="82">
        <v>3.2640740935107533</v>
      </c>
      <c r="F233" s="82">
        <v>3.2834978111437079</v>
      </c>
      <c r="G233" s="82">
        <v>0.54657482785366374</v>
      </c>
      <c r="H233" s="82">
        <v>1.9940856094528938</v>
      </c>
      <c r="I233" s="82">
        <v>0.55410763569457144</v>
      </c>
      <c r="J233" s="83">
        <v>384.87488500460313</v>
      </c>
      <c r="K233" s="84">
        <v>2.5758969641214352E-2</v>
      </c>
      <c r="L233" s="84">
        <v>0.17433302667893286</v>
      </c>
      <c r="M233" s="84">
        <v>0.25896964121435145</v>
      </c>
      <c r="N233" s="84">
        <v>0.28242870285188593</v>
      </c>
      <c r="O233" s="84">
        <v>0.19963201471941122</v>
      </c>
      <c r="P233" s="84">
        <v>5.8877644894204231E-2</v>
      </c>
      <c r="Q233" s="88">
        <v>8.9696412143514259E-2</v>
      </c>
      <c r="R233" s="89">
        <v>2.308311099782546</v>
      </c>
      <c r="S233" s="89">
        <v>2.4732409462613352</v>
      </c>
      <c r="T233" s="89">
        <v>2.8399275457021176</v>
      </c>
      <c r="U233" s="89">
        <v>3.262861259672889</v>
      </c>
      <c r="V233" s="89">
        <v>3.6112386612462846</v>
      </c>
      <c r="W233" s="89">
        <v>3.8677352973755199</v>
      </c>
      <c r="X233" s="89">
        <v>4.1083357665140134</v>
      </c>
      <c r="Y233" s="89">
        <v>4.5298928072092508</v>
      </c>
      <c r="Z233" s="90">
        <v>2174</v>
      </c>
      <c r="AA233" s="88">
        <v>0.20009199632014718</v>
      </c>
      <c r="AB233" s="82">
        <v>2.1947060964349605</v>
      </c>
      <c r="AC233" s="82">
        <v>2.6864225783711242</v>
      </c>
      <c r="AD233" s="82">
        <v>3.1942443055517842</v>
      </c>
      <c r="AE233" s="82">
        <v>3.555099634702688</v>
      </c>
      <c r="AF233" s="82">
        <v>4.0337607068417558</v>
      </c>
      <c r="AG233" s="90">
        <v>4</v>
      </c>
    </row>
    <row r="234" spans="1:39" s="85" customFormat="1" x14ac:dyDescent="0.2">
      <c r="A234" s="81">
        <v>42844</v>
      </c>
      <c r="B234" s="82">
        <v>3.3153173873045079</v>
      </c>
      <c r="C234" s="82">
        <v>3.2290961552266704</v>
      </c>
      <c r="D234" s="82">
        <v>8.6221232077837495E-2</v>
      </c>
      <c r="E234" s="82">
        <v>3.2639345426805888</v>
      </c>
      <c r="F234" s="82">
        <v>3.2832921442195495</v>
      </c>
      <c r="G234" s="82">
        <v>0.54669002325591154</v>
      </c>
      <c r="H234" s="82">
        <v>1.9934325271462388</v>
      </c>
      <c r="I234" s="82">
        <v>0.5541352345906162</v>
      </c>
      <c r="J234" s="83">
        <v>385.87488500460313</v>
      </c>
      <c r="K234" s="84">
        <v>2.5758969641214352E-2</v>
      </c>
      <c r="L234" s="84">
        <v>0.17525298988040477</v>
      </c>
      <c r="M234" s="84">
        <v>0.25896964121435145</v>
      </c>
      <c r="N234" s="84">
        <v>0.28150873965041401</v>
      </c>
      <c r="O234" s="84">
        <v>0.19963201471941122</v>
      </c>
      <c r="P234" s="84">
        <v>5.8877644894204231E-2</v>
      </c>
      <c r="Q234" s="88">
        <v>9.0156393744250232E-2</v>
      </c>
      <c r="R234" s="89">
        <v>2.3075428252758776</v>
      </c>
      <c r="S234" s="89">
        <v>2.4724131066403414</v>
      </c>
      <c r="T234" s="89">
        <v>2.8389841225985206</v>
      </c>
      <c r="U234" s="89">
        <v>3.2618597909607496</v>
      </c>
      <c r="V234" s="89">
        <v>3.6102548713276246</v>
      </c>
      <c r="W234" s="89">
        <v>3.8667479118657733</v>
      </c>
      <c r="X234" s="89">
        <v>4.1070462901429226</v>
      </c>
      <c r="Y234" s="89">
        <v>4.5374078771326332</v>
      </c>
      <c r="Z234" s="90">
        <v>2174</v>
      </c>
      <c r="AA234" s="88">
        <v>0.20009199632014718</v>
      </c>
      <c r="AB234" s="82">
        <v>2.1939708413668537</v>
      </c>
      <c r="AC234" s="82">
        <v>2.6881345079086709</v>
      </c>
      <c r="AD234" s="82">
        <v>3.194369730252089</v>
      </c>
      <c r="AE234" s="82">
        <v>3.553926404935317</v>
      </c>
      <c r="AF234" s="82">
        <v>4.0323792578982829</v>
      </c>
      <c r="AG234" s="90">
        <v>4</v>
      </c>
    </row>
    <row r="235" spans="1:39" s="85" customFormat="1" x14ac:dyDescent="0.2">
      <c r="A235" s="81">
        <v>42845</v>
      </c>
      <c r="B235" s="82">
        <v>3.3150873965041399</v>
      </c>
      <c r="C235" s="82">
        <v>3.2291671968323477</v>
      </c>
      <c r="D235" s="82">
        <v>8.5920199671792208E-2</v>
      </c>
      <c r="E235" s="82">
        <v>3.263824352728391</v>
      </c>
      <c r="F235" s="82">
        <v>3.2832571424472894</v>
      </c>
      <c r="G235" s="82">
        <v>0.54666232664450987</v>
      </c>
      <c r="H235" s="82">
        <v>1.9931835785000762</v>
      </c>
      <c r="I235" s="82">
        <v>0.55429622815086776</v>
      </c>
      <c r="J235" s="83">
        <v>386.87488500460313</v>
      </c>
      <c r="K235" s="84">
        <v>2.5758969641214352E-2</v>
      </c>
      <c r="L235" s="84">
        <v>0.17525298988040477</v>
      </c>
      <c r="M235" s="84">
        <v>0.25896964121435145</v>
      </c>
      <c r="N235" s="84">
        <v>0.28196872125114997</v>
      </c>
      <c r="O235" s="84">
        <v>0.19917203311867526</v>
      </c>
      <c r="P235" s="84">
        <v>5.8877644894204231E-2</v>
      </c>
      <c r="Q235" s="88">
        <v>8.9236430542778286E-2</v>
      </c>
      <c r="R235" s="89">
        <v>2.3067747581904574</v>
      </c>
      <c r="S235" s="89">
        <v>2.4715855078139288</v>
      </c>
      <c r="T235" s="89">
        <v>2.8384895309876623</v>
      </c>
      <c r="U235" s="89">
        <v>3.2617314529765817</v>
      </c>
      <c r="V235" s="89">
        <v>3.6107660383412741</v>
      </c>
      <c r="W235" s="89">
        <v>3.8657608977133409</v>
      </c>
      <c r="X235" s="89">
        <v>4.1059728432667875</v>
      </c>
      <c r="Y235" s="89">
        <v>4.5362304968544294</v>
      </c>
      <c r="Z235" s="90">
        <v>2174</v>
      </c>
      <c r="AA235" s="88">
        <v>0.20009199632014718</v>
      </c>
      <c r="AB235" s="82">
        <v>2.1932357777338911</v>
      </c>
      <c r="AC235" s="82">
        <v>2.6880634459669692</v>
      </c>
      <c r="AD235" s="82">
        <v>3.1944461435665934</v>
      </c>
      <c r="AE235" s="82">
        <v>3.5542808502645418</v>
      </c>
      <c r="AF235" s="82">
        <v>4.0309984900860591</v>
      </c>
      <c r="AG235" s="90">
        <v>6</v>
      </c>
    </row>
    <row r="236" spans="1:39" s="85" customFormat="1" x14ac:dyDescent="0.2">
      <c r="A236" s="81">
        <v>42846</v>
      </c>
      <c r="B236" s="82">
        <v>3.3158620689655174</v>
      </c>
      <c r="C236" s="82">
        <v>3.2289764208822391</v>
      </c>
      <c r="D236" s="82">
        <v>8.6885648083278255E-2</v>
      </c>
      <c r="E236" s="82">
        <v>3.2639367737550993</v>
      </c>
      <c r="F236" s="82">
        <v>3.2832217510367663</v>
      </c>
      <c r="G236" s="82">
        <v>0.54625001574814658</v>
      </c>
      <c r="H236" s="82">
        <v>1.9939193128526405</v>
      </c>
      <c r="I236" s="82">
        <v>0.55432183908046417</v>
      </c>
      <c r="J236" s="83">
        <v>387.69701149425237</v>
      </c>
      <c r="K236" s="84">
        <v>2.574712643678161E-2</v>
      </c>
      <c r="L236" s="84">
        <v>0.17471264367816092</v>
      </c>
      <c r="M236" s="84">
        <v>0.25885057471264367</v>
      </c>
      <c r="N236" s="84">
        <v>0.28229885057471266</v>
      </c>
      <c r="O236" s="84">
        <v>0.19954022988505746</v>
      </c>
      <c r="P236" s="84">
        <v>5.8850574712643676E-2</v>
      </c>
      <c r="Q236" s="88">
        <v>9.149425287356322E-2</v>
      </c>
      <c r="R236" s="89">
        <v>2.3060633242696813</v>
      </c>
      <c r="S236" s="89">
        <v>2.4715662744198101</v>
      </c>
      <c r="T236" s="89">
        <v>2.8381899527369656</v>
      </c>
      <c r="U236" s="89">
        <v>3.2630505498181988</v>
      </c>
      <c r="V236" s="89">
        <v>3.6114120636110569</v>
      </c>
      <c r="W236" s="89">
        <v>3.864768075804176</v>
      </c>
      <c r="X236" s="89">
        <v>4.1048686197576343</v>
      </c>
      <c r="Y236" s="89">
        <v>4.5348463209644061</v>
      </c>
      <c r="Z236" s="90">
        <v>2175</v>
      </c>
      <c r="AA236" s="88">
        <v>0.20137931034482759</v>
      </c>
      <c r="AB236" s="82">
        <v>2.1925009054364062</v>
      </c>
      <c r="AC236" s="82">
        <v>2.6871673284878912</v>
      </c>
      <c r="AD236" s="82">
        <v>3.1933832176782628</v>
      </c>
      <c r="AE236" s="82">
        <v>3.5532828827539258</v>
      </c>
      <c r="AF236" s="82">
        <v>4.0296184027336626</v>
      </c>
      <c r="AG236" s="90">
        <v>0</v>
      </c>
    </row>
    <row r="237" spans="1:39" s="85" customFormat="1" x14ac:dyDescent="0.2">
      <c r="A237" s="81">
        <v>42847</v>
      </c>
      <c r="B237" s="82">
        <v>3.3137931034482757</v>
      </c>
      <c r="C237" s="82">
        <v>3.2280596763705787</v>
      </c>
      <c r="D237" s="82">
        <v>8.5733427077697044E-2</v>
      </c>
      <c r="E237" s="82">
        <v>3.2638052606634442</v>
      </c>
      <c r="F237" s="82">
        <v>3.2830051148207904</v>
      </c>
      <c r="G237" s="82">
        <v>0.54613144995673357</v>
      </c>
      <c r="H237" s="82">
        <v>1.9932329297230726</v>
      </c>
      <c r="I237" s="82">
        <v>0.55432183908045407</v>
      </c>
      <c r="J237" s="83">
        <v>387.69701149425237</v>
      </c>
      <c r="K237" s="84">
        <v>2.574712643678161E-2</v>
      </c>
      <c r="L237" s="84">
        <v>0.17609195402298849</v>
      </c>
      <c r="M237" s="84">
        <v>0.25885057471264367</v>
      </c>
      <c r="N237" s="84">
        <v>0.28229885057471266</v>
      </c>
      <c r="O237" s="84">
        <v>0.19816091954022988</v>
      </c>
      <c r="P237" s="84">
        <v>5.8850574712643676E-2</v>
      </c>
      <c r="Q237" s="88">
        <v>9.149425287356322E-2</v>
      </c>
      <c r="R237" s="89">
        <v>2.3052865157258808</v>
      </c>
      <c r="S237" s="89">
        <v>2.4707915218111172</v>
      </c>
      <c r="T237" s="89">
        <v>2.8372810643194768</v>
      </c>
      <c r="U237" s="89">
        <v>3.261946854750394</v>
      </c>
      <c r="V237" s="89">
        <v>3.6103835110688567</v>
      </c>
      <c r="W237" s="89">
        <v>3.8637471408519568</v>
      </c>
      <c r="X237" s="89">
        <v>4.1037939994565145</v>
      </c>
      <c r="Y237" s="89">
        <v>4.5336681919741801</v>
      </c>
      <c r="Z237" s="90">
        <v>2175</v>
      </c>
      <c r="AA237" s="88">
        <v>0.2</v>
      </c>
      <c r="AB237" s="82">
        <v>2.1917662243748097</v>
      </c>
      <c r="AC237" s="82">
        <v>2.6880147851287264</v>
      </c>
      <c r="AD237" s="82">
        <v>3.1945874119851712</v>
      </c>
      <c r="AE237" s="82">
        <v>3.554292567201093</v>
      </c>
      <c r="AF237" s="82">
        <v>4.0282389951706614</v>
      </c>
      <c r="AG237" s="90">
        <v>9</v>
      </c>
    </row>
    <row r="238" spans="1:39" s="85" customFormat="1" x14ac:dyDescent="0.2">
      <c r="A238" s="81">
        <v>42848</v>
      </c>
      <c r="B238" s="82">
        <v>3.3131034482758621</v>
      </c>
      <c r="C238" s="82">
        <v>3.227143247437378</v>
      </c>
      <c r="D238" s="82">
        <v>8.5960200838484102E-2</v>
      </c>
      <c r="E238" s="82">
        <v>3.2636688883927176</v>
      </c>
      <c r="F238" s="82">
        <v>3.2827857248516223</v>
      </c>
      <c r="G238" s="82">
        <v>0.54601299549369497</v>
      </c>
      <c r="H238" s="82">
        <v>1.992547033678201</v>
      </c>
      <c r="I238" s="82">
        <v>0.55432183908045463</v>
      </c>
      <c r="J238" s="83">
        <v>389.69701149425237</v>
      </c>
      <c r="K238" s="84">
        <v>2.574712643678161E-2</v>
      </c>
      <c r="L238" s="84">
        <v>0.17609195402298849</v>
      </c>
      <c r="M238" s="84">
        <v>0.26022988505747124</v>
      </c>
      <c r="N238" s="84">
        <v>0.28091954022988508</v>
      </c>
      <c r="O238" s="84">
        <v>0.19816091954022988</v>
      </c>
      <c r="P238" s="84">
        <v>5.8850574712643676E-2</v>
      </c>
      <c r="Q238" s="88">
        <v>9.149425287356322E-2</v>
      </c>
      <c r="R238" s="89">
        <v>2.3045099183293671</v>
      </c>
      <c r="S238" s="89">
        <v>2.4699650395319543</v>
      </c>
      <c r="T238" s="89">
        <v>2.8363724700229374</v>
      </c>
      <c r="U238" s="89">
        <v>3.2608435854336446</v>
      </c>
      <c r="V238" s="89">
        <v>3.6093553471739734</v>
      </c>
      <c r="W238" s="89">
        <v>3.8627266007266421</v>
      </c>
      <c r="X238" s="89">
        <v>4.1027198093101944</v>
      </c>
      <c r="Y238" s="89">
        <v>4.5324905841299685</v>
      </c>
      <c r="Z238" s="90">
        <v>2175</v>
      </c>
      <c r="AA238" s="88">
        <v>0.20045977011494254</v>
      </c>
      <c r="AB238" s="82">
        <v>2.1910317344495907</v>
      </c>
      <c r="AC238" s="82">
        <v>2.6871254120412837</v>
      </c>
      <c r="AD238" s="82">
        <v>3.197744834565166</v>
      </c>
      <c r="AE238" s="82">
        <v>3.5534358782280315</v>
      </c>
      <c r="AF238" s="82">
        <v>4.0268602667276161</v>
      </c>
      <c r="AG238" s="90">
        <v>3</v>
      </c>
      <c r="AH238" s="82">
        <v>2.0835052939296896</v>
      </c>
      <c r="AI238" s="82">
        <v>2.4847383610024312</v>
      </c>
      <c r="AJ238" s="82">
        <v>2.9920435906283034</v>
      </c>
      <c r="AK238" s="82">
        <v>3.4137765335179799</v>
      </c>
      <c r="AL238" s="82">
        <v>3.7595407636303881</v>
      </c>
      <c r="AM238" s="82">
        <v>4.3049161800975746</v>
      </c>
    </row>
    <row r="239" spans="1:39" s="85" customFormat="1" x14ac:dyDescent="0.2">
      <c r="A239" s="81">
        <v>42849</v>
      </c>
      <c r="B239" s="82">
        <v>3.3121839080459772</v>
      </c>
      <c r="C239" s="82">
        <v>3.2262271338586697</v>
      </c>
      <c r="D239" s="82">
        <v>8.5956774187307516E-2</v>
      </c>
      <c r="E239" s="82">
        <v>3.2635292850649438</v>
      </c>
      <c r="F239" s="82">
        <v>3.282564577474937</v>
      </c>
      <c r="G239" s="82">
        <v>0.54589465223595268</v>
      </c>
      <c r="H239" s="82">
        <v>1.9918616241844314</v>
      </c>
      <c r="I239" s="82">
        <v>0.55432183908045463</v>
      </c>
      <c r="J239" s="83">
        <v>390.69701149425237</v>
      </c>
      <c r="K239" s="84">
        <v>2.574712643678161E-2</v>
      </c>
      <c r="L239" s="84">
        <v>0.17793103448275863</v>
      </c>
      <c r="M239" s="84">
        <v>0.25839080459770114</v>
      </c>
      <c r="N239" s="84">
        <v>0.28091954022988508</v>
      </c>
      <c r="O239" s="84">
        <v>0.19816091954022988</v>
      </c>
      <c r="P239" s="84">
        <v>5.8850574712643676E-2</v>
      </c>
      <c r="Q239" s="88">
        <v>9.149425287356322E-2</v>
      </c>
      <c r="R239" s="89">
        <v>2.3037335319648977</v>
      </c>
      <c r="S239" s="89">
        <v>2.46913879733849</v>
      </c>
      <c r="T239" s="89">
        <v>2.8354332019082844</v>
      </c>
      <c r="U239" s="89">
        <v>3.2597407415395776</v>
      </c>
      <c r="V239" s="89">
        <v>3.6083275716327825</v>
      </c>
      <c r="W239" s="89">
        <v>3.8617064551167424</v>
      </c>
      <c r="X239" s="89">
        <v>4.1016460489743425</v>
      </c>
      <c r="Y239" s="89">
        <v>4.5313134969692932</v>
      </c>
      <c r="Z239" s="90">
        <v>2175</v>
      </c>
      <c r="AA239" s="88">
        <v>0.20045977011494254</v>
      </c>
      <c r="AB239" s="82">
        <v>2.1902974355613152</v>
      </c>
      <c r="AC239" s="82">
        <v>2.688312613342918</v>
      </c>
      <c r="AD239" s="82">
        <v>3.1969647543982624</v>
      </c>
      <c r="AE239" s="82">
        <v>3.5525794630213912</v>
      </c>
      <c r="AF239" s="82">
        <v>4.0254822167360746</v>
      </c>
      <c r="AG239" s="90">
        <v>4</v>
      </c>
      <c r="AH239" s="82">
        <v>2.0828623064350653</v>
      </c>
      <c r="AI239" s="82">
        <v>2.4860839141962656</v>
      </c>
      <c r="AJ239" s="82">
        <v>2.993347367514009</v>
      </c>
      <c r="AK239" s="82">
        <v>3.4128117320290334</v>
      </c>
      <c r="AL239" s="82">
        <v>3.7585074760285213</v>
      </c>
      <c r="AM239" s="82">
        <v>4.3037761031827078</v>
      </c>
    </row>
    <row r="240" spans="1:39" s="85" customFormat="1" x14ac:dyDescent="0.2">
      <c r="A240" s="81">
        <v>42850</v>
      </c>
      <c r="B240" s="82">
        <v>3.3120404411764706</v>
      </c>
      <c r="C240" s="82">
        <v>3.2263928647574898</v>
      </c>
      <c r="D240" s="82">
        <v>8.5647576418980798E-2</v>
      </c>
      <c r="E240" s="82">
        <v>3.2636107556635792</v>
      </c>
      <c r="F240" s="82">
        <v>3.282533824397071</v>
      </c>
      <c r="G240" s="82">
        <v>0.54540955957768389</v>
      </c>
      <c r="H240" s="82">
        <v>1.9925781585188798</v>
      </c>
      <c r="I240" s="82">
        <v>0.55449448529411871</v>
      </c>
      <c r="J240" s="83">
        <v>392.51746323529369</v>
      </c>
      <c r="K240" s="84">
        <v>2.5735294117647058E-2</v>
      </c>
      <c r="L240" s="84">
        <v>0.17784926470588236</v>
      </c>
      <c r="M240" s="84">
        <v>0.25827205882352944</v>
      </c>
      <c r="N240" s="84">
        <v>0.28170955882352944</v>
      </c>
      <c r="O240" s="84">
        <v>0.19761029411764705</v>
      </c>
      <c r="P240" s="84">
        <v>5.8823529411764705E-2</v>
      </c>
      <c r="Q240" s="88">
        <v>9.0073529411764705E-2</v>
      </c>
      <c r="R240" s="89">
        <v>2.3029771828885965</v>
      </c>
      <c r="S240" s="89">
        <v>2.4684029936247089</v>
      </c>
      <c r="T240" s="89">
        <v>2.8353944818580623</v>
      </c>
      <c r="U240" s="89">
        <v>3.2627346265926098</v>
      </c>
      <c r="V240" s="89">
        <v>3.6088591981743452</v>
      </c>
      <c r="W240" s="89">
        <v>3.860542020108694</v>
      </c>
      <c r="X240" s="89">
        <v>4.1005333948123326</v>
      </c>
      <c r="Y240" s="89">
        <v>4.5299224648989078</v>
      </c>
      <c r="Z240" s="90">
        <v>2176</v>
      </c>
      <c r="AA240" s="88">
        <v>0.20036764705882354</v>
      </c>
      <c r="AB240" s="82">
        <v>2.1895633276106277</v>
      </c>
      <c r="AC240" s="82">
        <v>2.6892820974282579</v>
      </c>
      <c r="AD240" s="82">
        <v>3.1961499344516167</v>
      </c>
      <c r="AE240" s="82">
        <v>3.5539544460760468</v>
      </c>
      <c r="AF240" s="82">
        <v>4.0241048445285728</v>
      </c>
      <c r="AG240" s="90">
        <v>5</v>
      </c>
      <c r="AH240" s="82">
        <v>2.0822194691843636</v>
      </c>
      <c r="AI240" s="82">
        <v>2.4859608156457167</v>
      </c>
      <c r="AJ240" s="82">
        <v>2.9945872635318191</v>
      </c>
      <c r="AK240" s="82">
        <v>3.4129644522929343</v>
      </c>
      <c r="AL240" s="82">
        <v>3.7584116797707443</v>
      </c>
      <c r="AM240" s="82">
        <v>4.3026365165720151</v>
      </c>
    </row>
    <row r="241" spans="1:40" s="85" customFormat="1" x14ac:dyDescent="0.2">
      <c r="A241" s="81">
        <v>42851</v>
      </c>
      <c r="B241" s="82">
        <v>3.3130454754248966</v>
      </c>
      <c r="C241" s="82">
        <v>3.2266036284864268</v>
      </c>
      <c r="D241" s="82">
        <v>8.6441846938469791E-2</v>
      </c>
      <c r="E241" s="82">
        <v>3.2637332275326645</v>
      </c>
      <c r="F241" s="82">
        <v>3.2825498791304835</v>
      </c>
      <c r="G241" s="82">
        <v>0.545149758465866</v>
      </c>
      <c r="H241" s="82">
        <v>1.9932634972754746</v>
      </c>
      <c r="I241" s="82">
        <v>0.55469912723932124</v>
      </c>
      <c r="J241" s="83">
        <v>392.33762057877902</v>
      </c>
      <c r="K241" s="84">
        <v>2.5723472668810289E-2</v>
      </c>
      <c r="L241" s="84">
        <v>0.17684887459807075</v>
      </c>
      <c r="M241" s="84">
        <v>0.2590721175930179</v>
      </c>
      <c r="N241" s="84">
        <v>0.2815801561782269</v>
      </c>
      <c r="O241" s="84">
        <v>0.19751952227836472</v>
      </c>
      <c r="P241" s="84">
        <v>5.9255856683509418E-2</v>
      </c>
      <c r="Q241" s="88">
        <v>8.8654111162149746E-2</v>
      </c>
      <c r="R241" s="89">
        <v>2.3022027651592012</v>
      </c>
      <c r="S241" s="89">
        <v>2.4684224986347205</v>
      </c>
      <c r="T241" s="89">
        <v>2.8350749911190789</v>
      </c>
      <c r="U241" s="89">
        <v>3.2619603218130497</v>
      </c>
      <c r="V241" s="89">
        <v>3.6084151929073514</v>
      </c>
      <c r="W241" s="89">
        <v>3.8609037628039067</v>
      </c>
      <c r="X241" s="89">
        <v>4.1003158623003397</v>
      </c>
      <c r="Y241" s="89">
        <v>4.5285283854782516</v>
      </c>
      <c r="Z241" s="90">
        <v>2177</v>
      </c>
      <c r="AA241" s="88">
        <v>0.20303169499310977</v>
      </c>
      <c r="AB241" s="82">
        <v>2.1888294104982493</v>
      </c>
      <c r="AC241" s="82">
        <v>2.6883923275083741</v>
      </c>
      <c r="AD241" s="82">
        <v>3.1952751496267857</v>
      </c>
      <c r="AE241" s="82">
        <v>3.5530226327222021</v>
      </c>
      <c r="AF241" s="82">
        <v>4.0227281494386284</v>
      </c>
      <c r="AG241" s="90">
        <v>0</v>
      </c>
      <c r="AH241" s="82">
        <v>2.0815767821067497</v>
      </c>
      <c r="AI241" s="82">
        <v>2.4853662742901439</v>
      </c>
      <c r="AJ241" s="82">
        <v>2.9942805409888789</v>
      </c>
      <c r="AK241" s="82">
        <v>3.4120007353937796</v>
      </c>
      <c r="AL241" s="82">
        <v>3.7573475306090627</v>
      </c>
      <c r="AM241" s="82">
        <v>4.3014858119322188</v>
      </c>
    </row>
    <row r="242" spans="1:40" s="85" customFormat="1" x14ac:dyDescent="0.2">
      <c r="A242" s="81">
        <v>42852</v>
      </c>
      <c r="B242" s="82">
        <v>3.3146196150320808</v>
      </c>
      <c r="C242" s="82">
        <v>3.2287725612716045</v>
      </c>
      <c r="D242" s="82">
        <v>8.58470537604763E-2</v>
      </c>
      <c r="E242" s="82">
        <v>3.2647978235611839</v>
      </c>
      <c r="F242" s="82">
        <v>3.2831065780475717</v>
      </c>
      <c r="G242" s="82">
        <v>0.54462671550645958</v>
      </c>
      <c r="H242" s="82">
        <v>1.9992107250195648</v>
      </c>
      <c r="I242" s="82">
        <v>0.55483043079743</v>
      </c>
      <c r="J242" s="83">
        <v>392.43858845096111</v>
      </c>
      <c r="K242" s="84">
        <v>2.5206232813932174E-2</v>
      </c>
      <c r="L242" s="84">
        <v>0.17552703941338221</v>
      </c>
      <c r="M242" s="84">
        <v>0.2612282309807516</v>
      </c>
      <c r="N242" s="84">
        <v>0.28001833180568286</v>
      </c>
      <c r="O242" s="84">
        <v>0.19890009165902842</v>
      </c>
      <c r="P242" s="84">
        <v>5.912007332722273E-2</v>
      </c>
      <c r="Q242" s="88">
        <v>8.5701191567369384E-2</v>
      </c>
      <c r="R242" s="89">
        <v>2.3037818777355588</v>
      </c>
      <c r="S242" s="89">
        <v>2.4685822816198377</v>
      </c>
      <c r="T242" s="89">
        <v>2.8426545296601495</v>
      </c>
      <c r="U242" s="89">
        <v>3.265599498042107</v>
      </c>
      <c r="V242" s="89">
        <v>3.6126583536443944</v>
      </c>
      <c r="W242" s="89">
        <v>3.8616611664946685</v>
      </c>
      <c r="X242" s="89">
        <v>4.1004251632222788</v>
      </c>
      <c r="Y242" s="89">
        <v>4.5262591395446181</v>
      </c>
      <c r="Z242" s="90">
        <v>2182</v>
      </c>
      <c r="AA242" s="88">
        <v>0.20027497708524289</v>
      </c>
      <c r="AB242" s="82">
        <v>2.188095684124979</v>
      </c>
      <c r="AC242" s="82">
        <v>2.687502836219914</v>
      </c>
      <c r="AD242" s="82">
        <v>3.1985618669369527</v>
      </c>
      <c r="AE242" s="82">
        <v>3.5518502703849286</v>
      </c>
      <c r="AF242" s="82">
        <v>4.0441096764051201</v>
      </c>
      <c r="AG242" s="90">
        <v>7</v>
      </c>
      <c r="AH242" s="82">
        <v>2.080676865751506</v>
      </c>
      <c r="AI242" s="82">
        <v>2.4843322369758312</v>
      </c>
      <c r="AJ242" s="82">
        <v>2.995542311561477</v>
      </c>
      <c r="AK242" s="82">
        <v>3.4140411740474388</v>
      </c>
      <c r="AL242" s="82">
        <v>3.7576187147388889</v>
      </c>
      <c r="AM242" s="82">
        <v>4.3023291254794405</v>
      </c>
    </row>
    <row r="243" spans="1:40" s="85" customFormat="1" x14ac:dyDescent="0.2">
      <c r="A243" s="81">
        <v>42853</v>
      </c>
      <c r="B243" s="82">
        <v>3.313244729605866</v>
      </c>
      <c r="C243" s="82">
        <v>3.2278563327083374</v>
      </c>
      <c r="D243" s="82">
        <v>8.538839689752864E-2</v>
      </c>
      <c r="E243" s="82">
        <v>3.2646584471224429</v>
      </c>
      <c r="F243" s="82">
        <v>3.2828892154839244</v>
      </c>
      <c r="G243" s="82">
        <v>0.54450856497088729</v>
      </c>
      <c r="H243" s="82">
        <v>1.9985229375919857</v>
      </c>
      <c r="I243" s="82">
        <v>0.554830430797423</v>
      </c>
      <c r="J243" s="83">
        <v>392.43858845096111</v>
      </c>
      <c r="K243" s="84">
        <v>2.5206232813932174E-2</v>
      </c>
      <c r="L243" s="84">
        <v>0.17690192483959671</v>
      </c>
      <c r="M243" s="84">
        <v>0.2598533455545371</v>
      </c>
      <c r="N243" s="84">
        <v>0.28139321723189736</v>
      </c>
      <c r="O243" s="84">
        <v>0.19752520623281394</v>
      </c>
      <c r="P243" s="84">
        <v>5.912007332722273E-2</v>
      </c>
      <c r="Q243" s="88">
        <v>8.6617781851512379E-2</v>
      </c>
      <c r="R243" s="89">
        <v>2.3030165170838051</v>
      </c>
      <c r="S243" s="89">
        <v>2.4677635852409945</v>
      </c>
      <c r="T243" s="89">
        <v>2.8418735375611579</v>
      </c>
      <c r="U243" s="89">
        <v>3.2646502312037855</v>
      </c>
      <c r="V243" s="89">
        <v>3.6115748711520039</v>
      </c>
      <c r="W243" s="89">
        <v>3.8605385567286366</v>
      </c>
      <c r="X243" s="89">
        <v>4.0993763826220464</v>
      </c>
      <c r="Y243" s="89">
        <v>4.5250716661377846</v>
      </c>
      <c r="Z243" s="90">
        <v>2182</v>
      </c>
      <c r="AA243" s="88">
        <v>0.20027497708524289</v>
      </c>
      <c r="AB243" s="82">
        <v>2.187362148391693</v>
      </c>
      <c r="AC243" s="82">
        <v>2.6921983274020702</v>
      </c>
      <c r="AD243" s="82">
        <v>3.1974507247388755</v>
      </c>
      <c r="AE243" s="82">
        <v>3.5527413310057328</v>
      </c>
      <c r="AF243" s="82">
        <v>4.0430409270534264</v>
      </c>
      <c r="AG243" s="90">
        <v>6</v>
      </c>
      <c r="AH243" s="82">
        <v>2.0800339367451519</v>
      </c>
      <c r="AI243" s="82">
        <v>2.4851762435636262</v>
      </c>
      <c r="AJ243" s="82">
        <v>2.996298217384576</v>
      </c>
      <c r="AK243" s="82">
        <v>3.4137517024800736</v>
      </c>
      <c r="AL243" s="82">
        <v>3.7580143830604151</v>
      </c>
      <c r="AM243" s="82">
        <v>4.3011921531333783</v>
      </c>
    </row>
    <row r="244" spans="1:40" s="85" customFormat="1" x14ac:dyDescent="0.2">
      <c r="A244" s="81">
        <v>42854</v>
      </c>
      <c r="B244" s="82">
        <v>3.312328139321723</v>
      </c>
      <c r="C244" s="82">
        <v>3.2269404193547246</v>
      </c>
      <c r="D244" s="82">
        <v>8.5387719966998343E-2</v>
      </c>
      <c r="E244" s="82">
        <v>3.2645159140529469</v>
      </c>
      <c r="F244" s="82">
        <v>3.2826699349691113</v>
      </c>
      <c r="G244" s="82">
        <v>0.54439052527929233</v>
      </c>
      <c r="H244" s="82">
        <v>1.9978356378292645</v>
      </c>
      <c r="I244" s="82">
        <v>0.55483043079742833</v>
      </c>
      <c r="J244" s="83">
        <v>396.43858845096111</v>
      </c>
      <c r="K244" s="84">
        <v>2.5206232813932174E-2</v>
      </c>
      <c r="L244" s="84">
        <v>0.1773602199816682</v>
      </c>
      <c r="M244" s="84">
        <v>0.26076993583868013</v>
      </c>
      <c r="N244" s="84">
        <v>0.28001833180568286</v>
      </c>
      <c r="O244" s="84">
        <v>0.19752520623281394</v>
      </c>
      <c r="P244" s="84">
        <v>5.912007332722273E-2</v>
      </c>
      <c r="Q244" s="88">
        <v>8.6617781851512379E-2</v>
      </c>
      <c r="R244" s="89">
        <v>2.3022513633964397</v>
      </c>
      <c r="S244" s="89">
        <v>2.4669451252828503</v>
      </c>
      <c r="T244" s="89">
        <v>2.8410927693647965</v>
      </c>
      <c r="U244" s="89">
        <v>3.2635139122803842</v>
      </c>
      <c r="V244" s="89">
        <v>3.6104918167050157</v>
      </c>
      <c r="W244" s="89">
        <v>3.859422672130528</v>
      </c>
      <c r="X244" s="89">
        <v>4.0983280123549504</v>
      </c>
      <c r="Y244" s="89">
        <v>4.523884721351747</v>
      </c>
      <c r="Z244" s="90">
        <v>2182</v>
      </c>
      <c r="AA244" s="88">
        <v>0.20027497708524289</v>
      </c>
      <c r="AB244" s="82">
        <v>2.1866288031993446</v>
      </c>
      <c r="AC244" s="82">
        <v>2.6934774996558715</v>
      </c>
      <c r="AD244" s="82">
        <v>3.1985663843055239</v>
      </c>
      <c r="AE244" s="82">
        <v>3.5518597153810267</v>
      </c>
      <c r="AF244" s="82">
        <v>4.0419726025250435</v>
      </c>
      <c r="AG244" s="90">
        <v>4</v>
      </c>
      <c r="AH244" s="82">
        <v>2.0793911579322688</v>
      </c>
      <c r="AI244" s="82">
        <v>2.484957049513143</v>
      </c>
      <c r="AJ244" s="82">
        <v>2.9970365216105743</v>
      </c>
      <c r="AK244" s="82">
        <v>3.4138454687608455</v>
      </c>
      <c r="AL244" s="82">
        <v>3.756980417135324</v>
      </c>
      <c r="AM244" s="82">
        <v>4.3000556681359674</v>
      </c>
    </row>
    <row r="245" spans="1:40" s="85" customFormat="1" x14ac:dyDescent="0.2">
      <c r="A245" s="81">
        <v>42855</v>
      </c>
      <c r="B245" s="82">
        <v>3.3130155820348306</v>
      </c>
      <c r="C245" s="82">
        <v>3.2266335153657706</v>
      </c>
      <c r="D245" s="82">
        <v>8.6382066669060009E-2</v>
      </c>
      <c r="E245" s="82">
        <v>3.2643717287854011</v>
      </c>
      <c r="F245" s="82">
        <v>3.2825662861512872</v>
      </c>
      <c r="G245" s="82">
        <v>0.5441727149734058</v>
      </c>
      <c r="H245" s="82">
        <v>1.9972494371463414</v>
      </c>
      <c r="I245" s="82">
        <v>0.55499541704858124</v>
      </c>
      <c r="J245" s="83">
        <v>396.43858845096111</v>
      </c>
      <c r="K245" s="84">
        <v>2.5206232813932174E-2</v>
      </c>
      <c r="L245" s="84">
        <v>0.17690192483959671</v>
      </c>
      <c r="M245" s="84">
        <v>0.26076993583868013</v>
      </c>
      <c r="N245" s="84">
        <v>0.28001833180568286</v>
      </c>
      <c r="O245" s="84">
        <v>0.19798350137488543</v>
      </c>
      <c r="P245" s="84">
        <v>5.912007332722273E-2</v>
      </c>
      <c r="Q245" s="88">
        <v>8.5701191567369384E-2</v>
      </c>
      <c r="R245" s="89">
        <v>2.3014864165612305</v>
      </c>
      <c r="S245" s="89">
        <v>2.4661269016088876</v>
      </c>
      <c r="T245" s="89">
        <v>2.8418226635604724</v>
      </c>
      <c r="U245" s="89">
        <v>3.263187652891046</v>
      </c>
      <c r="V245" s="89">
        <v>3.6106734417707931</v>
      </c>
      <c r="W245" s="89">
        <v>3.8583834243244439</v>
      </c>
      <c r="X245" s="89">
        <v>4.0972800520999977</v>
      </c>
      <c r="Y245" s="89">
        <v>4.5226983047148295</v>
      </c>
      <c r="Z245" s="90">
        <v>2182</v>
      </c>
      <c r="AA245" s="88">
        <v>0.20256645279560037</v>
      </c>
      <c r="AB245" s="82">
        <v>2.1858956484489647</v>
      </c>
      <c r="AC245" s="82">
        <v>2.6925864147694356</v>
      </c>
      <c r="AD245" s="82">
        <v>3.1974671081459811</v>
      </c>
      <c r="AE245" s="82">
        <v>3.5509783890633368</v>
      </c>
      <c r="AF245" s="82">
        <v>4.040904702482341</v>
      </c>
      <c r="AG245" s="90">
        <v>0</v>
      </c>
      <c r="AH245" s="82">
        <v>2.078748529242056</v>
      </c>
      <c r="AI245" s="82">
        <v>2.484197811334877</v>
      </c>
      <c r="AJ245" s="82">
        <v>2.9961755637184355</v>
      </c>
      <c r="AK245" s="82">
        <v>3.4129872021540821</v>
      </c>
      <c r="AL245" s="82">
        <v>3.7559330845702052</v>
      </c>
      <c r="AM245" s="82">
        <v>4.2989196700641248</v>
      </c>
    </row>
    <row r="246" spans="1:40" s="85" customFormat="1" x14ac:dyDescent="0.2">
      <c r="A246" s="81">
        <v>42856</v>
      </c>
      <c r="B246" s="82">
        <v>3.3130155820348306</v>
      </c>
      <c r="C246" s="82">
        <v>3.2257181856512149</v>
      </c>
      <c r="D246" s="82">
        <v>8.7297396383615666E-2</v>
      </c>
      <c r="E246" s="82">
        <v>3.2642278275721663</v>
      </c>
      <c r="F246" s="82">
        <v>3.282346145804016</v>
      </c>
      <c r="G246" s="82">
        <v>0.54405502449548648</v>
      </c>
      <c r="H246" s="82">
        <v>1.9965630544827253</v>
      </c>
      <c r="I246" s="82">
        <v>0.55499541704858124</v>
      </c>
      <c r="J246" s="83">
        <v>396.43858845096111</v>
      </c>
      <c r="K246" s="84">
        <v>2.5206232813932174E-2</v>
      </c>
      <c r="L246" s="84">
        <v>0.17690192483959671</v>
      </c>
      <c r="M246" s="84">
        <v>0.26076993583868013</v>
      </c>
      <c r="N246" s="84">
        <v>0.28001833180568286</v>
      </c>
      <c r="O246" s="84">
        <v>0.19798350137488543</v>
      </c>
      <c r="P246" s="84">
        <v>5.912007332722273E-2</v>
      </c>
      <c r="Q246" s="88">
        <v>8.5701191567369384E-2</v>
      </c>
      <c r="R246" s="89">
        <v>2.3007216764660368</v>
      </c>
      <c r="S246" s="89">
        <v>2.4653089140827089</v>
      </c>
      <c r="T246" s="89">
        <v>2.841058419093172</v>
      </c>
      <c r="U246" s="89">
        <v>3.2622365500767061</v>
      </c>
      <c r="V246" s="89">
        <v>3.6096397598751517</v>
      </c>
      <c r="W246" s="89">
        <v>3.857344582904183</v>
      </c>
      <c r="X246" s="89">
        <v>4.096232501536571</v>
      </c>
      <c r="Y246" s="89">
        <v>4.5215124157559865</v>
      </c>
      <c r="Z246" s="90">
        <v>2182</v>
      </c>
      <c r="AA246" s="88">
        <v>0.20531622364802934</v>
      </c>
      <c r="AB246" s="82">
        <v>2.1851626840416611</v>
      </c>
      <c r="AC246" s="82">
        <v>2.6916956093385309</v>
      </c>
      <c r="AD246" s="82">
        <v>3.1963682492108294</v>
      </c>
      <c r="AE246" s="82">
        <v>3.5500973518628345</v>
      </c>
      <c r="AF246" s="82">
        <v>4.0398372265880909</v>
      </c>
      <c r="AG246" s="90">
        <v>0</v>
      </c>
      <c r="AH246" s="82">
        <v>2.0781060506037661</v>
      </c>
      <c r="AI246" s="82">
        <v>2.4834438814581259</v>
      </c>
      <c r="AJ246" s="82">
        <v>2.9953148775020084</v>
      </c>
      <c r="AK246" s="82">
        <v>3.4120243106260237</v>
      </c>
      <c r="AL246" s="82">
        <v>3.7548998484441651</v>
      </c>
      <c r="AM246" s="82">
        <v>4.2977841584953369</v>
      </c>
    </row>
    <row r="247" spans="1:40" s="85" customFormat="1" x14ac:dyDescent="0.2">
      <c r="A247" s="81">
        <v>42857</v>
      </c>
      <c r="B247" s="82">
        <v>3.312328139321723</v>
      </c>
      <c r="C247" s="82">
        <v>3.226723625739834</v>
      </c>
      <c r="D247" s="82">
        <v>8.560451358188903E-2</v>
      </c>
      <c r="E247" s="82">
        <v>3.2640823617627315</v>
      </c>
      <c r="F247" s="82">
        <v>3.2824364956419632</v>
      </c>
      <c r="G247" s="82">
        <v>0.54454701865374222</v>
      </c>
      <c r="H247" s="82">
        <v>1.996382252483851</v>
      </c>
      <c r="I247" s="82">
        <v>0.55549037580201632</v>
      </c>
      <c r="J247" s="83">
        <v>397.43858845096111</v>
      </c>
      <c r="K247" s="84">
        <v>2.5206232813932174E-2</v>
      </c>
      <c r="L247" s="84">
        <v>0.17644362969752519</v>
      </c>
      <c r="M247" s="84">
        <v>0.26031164069660861</v>
      </c>
      <c r="N247" s="84">
        <v>0.28368469294225479</v>
      </c>
      <c r="O247" s="84">
        <v>0.19523373052245646</v>
      </c>
      <c r="P247" s="84">
        <v>5.912007332722273E-2</v>
      </c>
      <c r="Q247" s="88">
        <v>8.5701191567369384E-2</v>
      </c>
      <c r="R247" s="89">
        <v>2.2999571429988093</v>
      </c>
      <c r="S247" s="89">
        <v>2.4645767024361702</v>
      </c>
      <c r="T247" s="89">
        <v>2.8440482367783644</v>
      </c>
      <c r="U247" s="89">
        <v>3.263134585148415</v>
      </c>
      <c r="V247" s="89">
        <v>3.6122838512971036</v>
      </c>
      <c r="W247" s="89">
        <v>3.8578065966479564</v>
      </c>
      <c r="X247" s="89">
        <v>4.0993846869307644</v>
      </c>
      <c r="Y247" s="89">
        <v>4.5203270540048051</v>
      </c>
      <c r="Z247" s="90">
        <v>2182</v>
      </c>
      <c r="AA247" s="88">
        <v>0.20027497708524289</v>
      </c>
      <c r="AB247" s="82">
        <v>2.1844299098786184</v>
      </c>
      <c r="AC247" s="82">
        <v>2.693882325435863</v>
      </c>
      <c r="AD247" s="82">
        <v>3.1972399889994918</v>
      </c>
      <c r="AE247" s="82">
        <v>3.5528131526435187</v>
      </c>
      <c r="AF247" s="82">
        <v>4.0481682423820322</v>
      </c>
      <c r="AG247" s="90">
        <v>10</v>
      </c>
      <c r="AH247" s="82">
        <v>2.0774637219467005</v>
      </c>
      <c r="AI247" s="82">
        <v>2.4827473434012464</v>
      </c>
      <c r="AJ247" s="82">
        <v>2.9952980555272117</v>
      </c>
      <c r="AK247" s="82">
        <v>3.4144200832815428</v>
      </c>
      <c r="AL247" s="82">
        <v>3.7581604808506417</v>
      </c>
      <c r="AM247" s="82">
        <v>4.3004730815090726</v>
      </c>
    </row>
    <row r="248" spans="1:40" s="85" customFormat="1" x14ac:dyDescent="0.2">
      <c r="A248" s="81">
        <v>42858</v>
      </c>
      <c r="B248" s="82">
        <v>3.3139321723189736</v>
      </c>
      <c r="C248" s="82">
        <v>3.2279628754914684</v>
      </c>
      <c r="D248" s="82">
        <v>8.5969296827505204E-2</v>
      </c>
      <c r="E248" s="82">
        <v>3.2639403466574106</v>
      </c>
      <c r="F248" s="82">
        <v>3.2826826309747705</v>
      </c>
      <c r="G248" s="82">
        <v>0.54325353860987158</v>
      </c>
      <c r="H248" s="82">
        <v>1.9964803274429983</v>
      </c>
      <c r="I248" s="82">
        <v>0.55585701191566828</v>
      </c>
      <c r="J248" s="83">
        <v>398.43858845096111</v>
      </c>
      <c r="K248" s="84">
        <v>2.4289642529789185E-2</v>
      </c>
      <c r="L248" s="84">
        <v>0.1759853345554537</v>
      </c>
      <c r="M248" s="84">
        <v>0.26168652612282312</v>
      </c>
      <c r="N248" s="84">
        <v>0.28276810265811181</v>
      </c>
      <c r="O248" s="84">
        <v>0.19615032080659944</v>
      </c>
      <c r="P248" s="84">
        <v>5.912007332722273E-2</v>
      </c>
      <c r="Q248" s="88">
        <v>8.3409715857011915E-2</v>
      </c>
      <c r="R248" s="89">
        <v>2.3082281924015673</v>
      </c>
      <c r="S248" s="89">
        <v>2.4658578998713589</v>
      </c>
      <c r="T248" s="89">
        <v>2.8466340765181384</v>
      </c>
      <c r="U248" s="89">
        <v>3.2642171280190402</v>
      </c>
      <c r="V248" s="89">
        <v>3.6129655782034424</v>
      </c>
      <c r="W248" s="89">
        <v>3.8568067612980856</v>
      </c>
      <c r="X248" s="89">
        <v>4.098351913159715</v>
      </c>
      <c r="Y248" s="89">
        <v>4.5191422189915018</v>
      </c>
      <c r="Z248" s="90">
        <v>2182</v>
      </c>
      <c r="AA248" s="88">
        <v>0.20027497708524289</v>
      </c>
      <c r="AB248" s="82">
        <v>2.1854612135303069</v>
      </c>
      <c r="AC248" s="82">
        <v>2.6929843767542412</v>
      </c>
      <c r="AD248" s="82">
        <v>3.2002879284070231</v>
      </c>
      <c r="AE248" s="82">
        <v>3.5515918015686507</v>
      </c>
      <c r="AF248" s="82">
        <v>4.0470460649091491</v>
      </c>
      <c r="AG248" s="90">
        <v>3</v>
      </c>
      <c r="AH248" s="82">
        <v>2.0730228184354873</v>
      </c>
      <c r="AI248" s="82">
        <v>2.4833140500866526</v>
      </c>
      <c r="AJ248" s="82">
        <v>2.9955063966319004</v>
      </c>
      <c r="AK248" s="82">
        <v>3.4143867280500735</v>
      </c>
      <c r="AL248" s="82">
        <v>3.7575390884985773</v>
      </c>
      <c r="AM248" s="82">
        <v>4.2993387298522405</v>
      </c>
    </row>
    <row r="249" spans="1:40" s="85" customFormat="1" x14ac:dyDescent="0.2">
      <c r="A249" s="81">
        <v>42859</v>
      </c>
      <c r="B249" s="82">
        <v>3.3134738771769019</v>
      </c>
      <c r="C249" s="82">
        <v>3.2270478982561652</v>
      </c>
      <c r="D249" s="82">
        <v>8.6425978920736668E-2</v>
      </c>
      <c r="E249" s="82">
        <v>3.2638018341306401</v>
      </c>
      <c r="F249" s="82">
        <v>3.2824672613013681</v>
      </c>
      <c r="G249" s="82">
        <v>0.54313649815777776</v>
      </c>
      <c r="H249" s="82">
        <v>1.9957945195382198</v>
      </c>
      <c r="I249" s="82">
        <v>0.55585701191567705</v>
      </c>
      <c r="J249" s="83">
        <v>399.43858845096111</v>
      </c>
      <c r="K249" s="84">
        <v>2.4289642529789185E-2</v>
      </c>
      <c r="L249" s="84">
        <v>0.17690192483959671</v>
      </c>
      <c r="M249" s="84">
        <v>0.26076993583868013</v>
      </c>
      <c r="N249" s="84">
        <v>0.28276810265811181</v>
      </c>
      <c r="O249" s="84">
        <v>0.19615032080659944</v>
      </c>
      <c r="P249" s="84">
        <v>5.912007332722273E-2</v>
      </c>
      <c r="Q249" s="88">
        <v>8.4784601283226402E-2</v>
      </c>
      <c r="R249" s="89">
        <v>2.3074491730859239</v>
      </c>
      <c r="S249" s="89">
        <v>2.4651121891956143</v>
      </c>
      <c r="T249" s="89">
        <v>2.8457199578990964</v>
      </c>
      <c r="U249" s="89">
        <v>3.2633558233762363</v>
      </c>
      <c r="V249" s="89">
        <v>3.6119659513039863</v>
      </c>
      <c r="W249" s="89">
        <v>3.8558072991969508</v>
      </c>
      <c r="X249" s="89">
        <v>4.0973195377131102</v>
      </c>
      <c r="Y249" s="89">
        <v>4.5179579102469241</v>
      </c>
      <c r="Z249" s="90">
        <v>2182</v>
      </c>
      <c r="AA249" s="88">
        <v>0.20027497708524289</v>
      </c>
      <c r="AB249" s="82">
        <v>2.1847099572614757</v>
      </c>
      <c r="AC249" s="82">
        <v>2.6964835798100837</v>
      </c>
      <c r="AD249" s="82">
        <v>3.1991879985262877</v>
      </c>
      <c r="AE249" s="82">
        <v>3.5503709718440937</v>
      </c>
      <c r="AF249" s="82">
        <v>4.0459243538549599</v>
      </c>
      <c r="AG249" s="90">
        <v>2</v>
      </c>
      <c r="AH249" s="82">
        <v>2.0723807807242172</v>
      </c>
      <c r="AI249" s="82">
        <v>2.4836467962395186</v>
      </c>
      <c r="AJ249" s="82">
        <v>2.995708807588489</v>
      </c>
      <c r="AK249" s="82">
        <v>3.4134248476157669</v>
      </c>
      <c r="AL249" s="82">
        <v>3.7565065406712836</v>
      </c>
      <c r="AM249" s="82">
        <v>4.2982048632869922</v>
      </c>
    </row>
    <row r="250" spans="1:40" s="85" customFormat="1" x14ac:dyDescent="0.2">
      <c r="A250" s="81">
        <v>42860</v>
      </c>
      <c r="B250" s="82">
        <v>3.313244729605866</v>
      </c>
      <c r="C250" s="82">
        <v>3.226523704175829</v>
      </c>
      <c r="D250" s="82">
        <v>8.6721025430037013E-2</v>
      </c>
      <c r="E250" s="82">
        <v>3.2636617969574369</v>
      </c>
      <c r="F250" s="82">
        <v>3.2823198114870218</v>
      </c>
      <c r="G250" s="82">
        <v>0.54313293138641516</v>
      </c>
      <c r="H250" s="82">
        <v>1.9952059865804059</v>
      </c>
      <c r="I250" s="82">
        <v>0.55594408799265271</v>
      </c>
      <c r="J250" s="83">
        <v>400.43858845096111</v>
      </c>
      <c r="K250" s="84">
        <v>2.4289642529789185E-2</v>
      </c>
      <c r="L250" s="84">
        <v>0.17690192483959671</v>
      </c>
      <c r="M250" s="84">
        <v>0.2612282309807516</v>
      </c>
      <c r="N250" s="84">
        <v>0.28185151237396883</v>
      </c>
      <c r="O250" s="84">
        <v>0.19706691109074242</v>
      </c>
      <c r="P250" s="84">
        <v>5.8661778185151239E-2</v>
      </c>
      <c r="Q250" s="88">
        <v>8.4326306141154897E-2</v>
      </c>
      <c r="R250" s="89">
        <v>2.3066703672537661</v>
      </c>
      <c r="S250" s="89">
        <v>2.4643222307206893</v>
      </c>
      <c r="T250" s="89">
        <v>2.8448061351072185</v>
      </c>
      <c r="U250" s="89">
        <v>3.2633505108064198</v>
      </c>
      <c r="V250" s="89">
        <v>3.6110497215217237</v>
      </c>
      <c r="W250" s="89">
        <v>3.8548082100645726</v>
      </c>
      <c r="X250" s="89">
        <v>4.0962875602837725</v>
      </c>
      <c r="Y250" s="89">
        <v>4.5167741273025444</v>
      </c>
      <c r="Z250" s="90">
        <v>2182</v>
      </c>
      <c r="AA250" s="88">
        <v>0.20027497708524289</v>
      </c>
      <c r="AB250" s="82">
        <v>2.1839588989664365</v>
      </c>
      <c r="AC250" s="82">
        <v>2.6958489603447</v>
      </c>
      <c r="AD250" s="82">
        <v>3.2003576591971132</v>
      </c>
      <c r="AE250" s="82">
        <v>3.5491506630248986</v>
      </c>
      <c r="AF250" s="82">
        <v>4.048395931017537</v>
      </c>
      <c r="AG250" s="90">
        <v>3</v>
      </c>
      <c r="AH250" s="82">
        <v>2.0717388927112577</v>
      </c>
      <c r="AI250" s="82">
        <v>2.4828929006589679</v>
      </c>
      <c r="AJ250" s="82">
        <v>2.9956296763339489</v>
      </c>
      <c r="AK250" s="82">
        <v>3.4131572773790215</v>
      </c>
      <c r="AL250" s="82">
        <v>3.7562740522191986</v>
      </c>
      <c r="AM250" s="82">
        <v>4.2990423280539005</v>
      </c>
    </row>
    <row r="251" spans="1:40" s="85" customFormat="1" x14ac:dyDescent="0.2">
      <c r="A251" s="81">
        <v>42861</v>
      </c>
      <c r="B251" s="82">
        <v>3.316223648029331</v>
      </c>
      <c r="C251" s="82">
        <v>3.2284695827320102</v>
      </c>
      <c r="D251" s="82">
        <v>8.7754065297320771E-2</v>
      </c>
      <c r="E251" s="82">
        <v>3.2635211240146185</v>
      </c>
      <c r="F251" s="82">
        <v>3.282657452913492</v>
      </c>
      <c r="G251" s="82">
        <v>0.54207867536434551</v>
      </c>
      <c r="H251" s="82">
        <v>1.9953166230861352</v>
      </c>
      <c r="I251" s="82">
        <v>0.55650320806598486</v>
      </c>
      <c r="J251" s="83">
        <v>401.43858845096111</v>
      </c>
      <c r="K251" s="84">
        <v>2.3831347387717691E-2</v>
      </c>
      <c r="L251" s="84">
        <v>0.17506874427131072</v>
      </c>
      <c r="M251" s="84">
        <v>0.26076993583868013</v>
      </c>
      <c r="N251" s="84">
        <v>0.28414298808432631</v>
      </c>
      <c r="O251" s="84">
        <v>0.19752520623281394</v>
      </c>
      <c r="P251" s="84">
        <v>5.8661778185151239E-2</v>
      </c>
      <c r="Q251" s="88">
        <v>8.1118240146654447E-2</v>
      </c>
      <c r="R251" s="89">
        <v>2.3142065521874335</v>
      </c>
      <c r="S251" s="89">
        <v>2.4639695403984718</v>
      </c>
      <c r="T251" s="89">
        <v>2.852821953531103</v>
      </c>
      <c r="U251" s="89">
        <v>3.2666102455680299</v>
      </c>
      <c r="V251" s="89">
        <v>3.6110038841249792</v>
      </c>
      <c r="W251" s="89">
        <v>3.8541662796644425</v>
      </c>
      <c r="X251" s="89">
        <v>4.0952559805648825</v>
      </c>
      <c r="Y251" s="89">
        <v>4.5155908696904641</v>
      </c>
      <c r="Z251" s="90">
        <v>2182</v>
      </c>
      <c r="AA251" s="88">
        <v>0.20164986251145739</v>
      </c>
      <c r="AB251" s="82">
        <v>2.1832080385408683</v>
      </c>
      <c r="AC251" s="82">
        <v>2.6952144909053</v>
      </c>
      <c r="AD251" s="82">
        <v>3.19929251921292</v>
      </c>
      <c r="AE251" s="82">
        <v>3.5479308746666867</v>
      </c>
      <c r="AF251" s="82">
        <v>4.0473953865281</v>
      </c>
      <c r="AG251" s="90">
        <v>0</v>
      </c>
      <c r="AH251" s="82">
        <v>2.0698904557632103</v>
      </c>
      <c r="AI251" s="82">
        <v>2.4817375128523889</v>
      </c>
      <c r="AJ251" s="82">
        <v>2.9946903736150436</v>
      </c>
      <c r="AK251" s="82">
        <v>3.4130597464736572</v>
      </c>
      <c r="AL251" s="82">
        <v>3.7555785047258206</v>
      </c>
      <c r="AM251" s="82">
        <v>4.2979093357382547</v>
      </c>
    </row>
    <row r="252" spans="1:40" s="85" customFormat="1" x14ac:dyDescent="0.2">
      <c r="A252" s="81">
        <v>42862</v>
      </c>
      <c r="B252" s="82">
        <v>3.315307057745188</v>
      </c>
      <c r="C252" s="82">
        <v>3.2275551388167618</v>
      </c>
      <c r="D252" s="82">
        <v>8.7751918928426154E-2</v>
      </c>
      <c r="E252" s="82">
        <v>3.2633852942000305</v>
      </c>
      <c r="F252" s="82">
        <v>3.2824441855412094</v>
      </c>
      <c r="G252" s="82">
        <v>0.54196303880915619</v>
      </c>
      <c r="H252" s="82">
        <v>1.9946317710358437</v>
      </c>
      <c r="I252" s="82">
        <v>0.55650320806599107</v>
      </c>
      <c r="J252" s="83">
        <v>402.43858845096111</v>
      </c>
      <c r="K252" s="84">
        <v>2.3831347387717691E-2</v>
      </c>
      <c r="L252" s="84">
        <v>0.1759853345554537</v>
      </c>
      <c r="M252" s="84">
        <v>0.26076993583868013</v>
      </c>
      <c r="N252" s="84">
        <v>0.28322639780018333</v>
      </c>
      <c r="O252" s="84">
        <v>0.19752520623281394</v>
      </c>
      <c r="P252" s="84">
        <v>5.8661778185151239E-2</v>
      </c>
      <c r="Q252" s="88">
        <v>7.1952337305224559E-2</v>
      </c>
      <c r="R252" s="89">
        <v>2.3134534828457505</v>
      </c>
      <c r="S252" s="89">
        <v>2.4632532634101674</v>
      </c>
      <c r="T252" s="89">
        <v>2.8518830209235091</v>
      </c>
      <c r="U252" s="89">
        <v>3.2656688507685465</v>
      </c>
      <c r="V252" s="89">
        <v>3.6100506360933751</v>
      </c>
      <c r="W252" s="89">
        <v>3.8531028416148074</v>
      </c>
      <c r="X252" s="89">
        <v>4.0942247982499715</v>
      </c>
      <c r="Y252" s="89">
        <v>4.5144081369434108</v>
      </c>
      <c r="Z252" s="90">
        <v>2182</v>
      </c>
      <c r="AA252" s="88">
        <v>0.20027497708524289</v>
      </c>
      <c r="AB252" s="82">
        <v>2.1824573758805328</v>
      </c>
      <c r="AC252" s="82">
        <v>2.6967700317552916</v>
      </c>
      <c r="AD252" s="82">
        <v>3.200300413866592</v>
      </c>
      <c r="AE252" s="82">
        <v>3.5467116063256472</v>
      </c>
      <c r="AF252" s="82">
        <v>4.0463952161940604</v>
      </c>
      <c r="AG252" s="90">
        <v>4</v>
      </c>
      <c r="AH252" s="82">
        <v>2.0692479097733734</v>
      </c>
      <c r="AI252" s="82">
        <v>2.4820951310240709</v>
      </c>
      <c r="AJ252" s="82">
        <v>2.9956008946414969</v>
      </c>
      <c r="AK252" s="82">
        <v>3.412792034027964</v>
      </c>
      <c r="AL252" s="82">
        <v>3.7545477292090799</v>
      </c>
      <c r="AM252" s="82">
        <v>4.2967768274007838</v>
      </c>
    </row>
    <row r="253" spans="1:40" s="85" customFormat="1" x14ac:dyDescent="0.2">
      <c r="A253" s="81">
        <v>42863</v>
      </c>
      <c r="B253" s="82">
        <v>3.315307057745188</v>
      </c>
      <c r="C253" s="82">
        <v>3.2266410087658728</v>
      </c>
      <c r="D253" s="82">
        <v>8.8666048979315182E-2</v>
      </c>
      <c r="E253" s="82">
        <v>3.2632479693960281</v>
      </c>
      <c r="F253" s="82">
        <v>3.2822292183841073</v>
      </c>
      <c r="G253" s="82">
        <v>0.5418475112811717</v>
      </c>
      <c r="H253" s="82">
        <v>1.9939474031816937</v>
      </c>
      <c r="I253" s="82">
        <v>0.55650320806599474</v>
      </c>
      <c r="J253" s="83">
        <v>403.43858845096111</v>
      </c>
      <c r="K253" s="84">
        <v>2.3831347387717691E-2</v>
      </c>
      <c r="L253" s="84">
        <v>0.1759853345554537</v>
      </c>
      <c r="M253" s="84">
        <v>0.26076993583868013</v>
      </c>
      <c r="N253" s="84">
        <v>0.28322639780018333</v>
      </c>
      <c r="O253" s="84">
        <v>0.19752520623281394</v>
      </c>
      <c r="P253" s="84">
        <v>5.8661778185151239E-2</v>
      </c>
      <c r="Q253" s="88">
        <v>7.1952337305224559E-2</v>
      </c>
      <c r="R253" s="89">
        <v>2.3127006155439593</v>
      </c>
      <c r="S253" s="89">
        <v>2.4625371736057371</v>
      </c>
      <c r="T253" s="89">
        <v>2.8509443990654941</v>
      </c>
      <c r="U253" s="89">
        <v>3.2647277820276805</v>
      </c>
      <c r="V253" s="89">
        <v>3.6090771404802386</v>
      </c>
      <c r="W253" s="89">
        <v>3.852101706009023</v>
      </c>
      <c r="X253" s="89">
        <v>4.0931940130329272</v>
      </c>
      <c r="Y253" s="89">
        <v>4.5132259285947356</v>
      </c>
      <c r="Z253" s="90">
        <v>2182</v>
      </c>
      <c r="AA253" s="88">
        <v>0.20119156736938587</v>
      </c>
      <c r="AB253" s="82">
        <v>2.1817069108812737</v>
      </c>
      <c r="AC253" s="82">
        <v>2.6958580811957424</v>
      </c>
      <c r="AD253" s="82">
        <v>3.1994406311519445</v>
      </c>
      <c r="AE253" s="82">
        <v>3.5454928575585369</v>
      </c>
      <c r="AF253" s="82">
        <v>4.0453954197356641</v>
      </c>
      <c r="AG253" s="90">
        <v>0</v>
      </c>
      <c r="AH253" s="82">
        <v>2.0686055136680799</v>
      </c>
      <c r="AI253" s="82">
        <v>2.4813410551766477</v>
      </c>
      <c r="AJ253" s="82">
        <v>2.9947393756618275</v>
      </c>
      <c r="AK253" s="82">
        <v>3.4118333522085456</v>
      </c>
      <c r="AL253" s="82">
        <v>3.7535173505252319</v>
      </c>
      <c r="AM253" s="82">
        <v>4.2956448026228236</v>
      </c>
    </row>
    <row r="254" spans="1:40" s="85" customFormat="1" x14ac:dyDescent="0.2">
      <c r="A254" s="81">
        <v>42864</v>
      </c>
      <c r="B254" s="82">
        <v>3.3159945004582951</v>
      </c>
      <c r="C254" s="82">
        <v>3.2273994355834312</v>
      </c>
      <c r="D254" s="82">
        <v>8.8595064874863905E-2</v>
      </c>
      <c r="E254" s="82">
        <v>3.2631091669281802</v>
      </c>
      <c r="F254" s="82">
        <v>3.2823220070276862</v>
      </c>
      <c r="G254" s="82">
        <v>0.54119385068075621</v>
      </c>
      <c r="H254" s="82">
        <v>1.9938324743310283</v>
      </c>
      <c r="I254" s="82">
        <v>0.55681484876259479</v>
      </c>
      <c r="J254" s="83">
        <v>404.43858845096111</v>
      </c>
      <c r="K254" s="84">
        <v>2.3831347387717691E-2</v>
      </c>
      <c r="L254" s="84">
        <v>0.17506874427131072</v>
      </c>
      <c r="M254" s="84">
        <v>0.26168652612282312</v>
      </c>
      <c r="N254" s="84">
        <v>0.28276810265811181</v>
      </c>
      <c r="O254" s="84">
        <v>0.19798350137488543</v>
      </c>
      <c r="P254" s="84">
        <v>5.8661778185151239E-2</v>
      </c>
      <c r="Q254" s="88">
        <v>7.0119156736938582E-2</v>
      </c>
      <c r="R254" s="89">
        <v>2.3214520999794881</v>
      </c>
      <c r="S254" s="89">
        <v>2.4628468410099793</v>
      </c>
      <c r="T254" s="89">
        <v>2.8646768760472177</v>
      </c>
      <c r="U254" s="89">
        <v>3.2677859882757199</v>
      </c>
      <c r="V254" s="89">
        <v>3.6083289391185849</v>
      </c>
      <c r="W254" s="89">
        <v>3.851100944698103</v>
      </c>
      <c r="X254" s="89">
        <v>4.0921636246079922</v>
      </c>
      <c r="Y254" s="89">
        <v>4.512044244178413</v>
      </c>
      <c r="Z254" s="90">
        <v>2182</v>
      </c>
      <c r="AA254" s="88">
        <v>0.20027497708524289</v>
      </c>
      <c r="AB254" s="82">
        <v>2.1889844477020812</v>
      </c>
      <c r="AC254" s="82">
        <v>2.6949464202136517</v>
      </c>
      <c r="AD254" s="82">
        <v>3.2030291836412066</v>
      </c>
      <c r="AE254" s="82">
        <v>3.5442746279226793</v>
      </c>
      <c r="AF254" s="82">
        <v>4.0442719152160391</v>
      </c>
      <c r="AG254" s="90">
        <v>5</v>
      </c>
      <c r="AH254" s="82">
        <v>2.0686808179944718</v>
      </c>
      <c r="AI254" s="82">
        <v>2.4811443828303079</v>
      </c>
      <c r="AJ254" s="82">
        <v>2.9955472170996384</v>
      </c>
      <c r="AK254" s="82">
        <v>3.4125442423515091</v>
      </c>
      <c r="AL254" s="82">
        <v>3.7525973513081587</v>
      </c>
      <c r="AM254" s="82">
        <v>4.2945132609862693</v>
      </c>
    </row>
    <row r="255" spans="1:40" s="85" customFormat="1" x14ac:dyDescent="0.2">
      <c r="A255" s="81">
        <v>42865</v>
      </c>
      <c r="B255" s="82">
        <v>3.3164527956003664</v>
      </c>
      <c r="C255" s="82">
        <v>3.2268840886782644</v>
      </c>
      <c r="D255" s="82">
        <v>8.9568706922102059E-2</v>
      </c>
      <c r="E255" s="82">
        <v>3.262972578163839</v>
      </c>
      <c r="F255" s="82">
        <v>3.2821853950749902</v>
      </c>
      <c r="G255" s="82">
        <v>0.54084213412633431</v>
      </c>
      <c r="H255" s="82">
        <v>1.9932861979566763</v>
      </c>
      <c r="I255" s="82">
        <v>0.55689734188816997</v>
      </c>
      <c r="J255" s="83">
        <v>404.43858845096111</v>
      </c>
      <c r="K255" s="84">
        <v>2.3831347387717691E-2</v>
      </c>
      <c r="L255" s="84">
        <v>0.17461044912923923</v>
      </c>
      <c r="M255" s="84">
        <v>0.26168652612282312</v>
      </c>
      <c r="N255" s="84">
        <v>0.28322639780018333</v>
      </c>
      <c r="O255" s="84">
        <v>0.19798350137488543</v>
      </c>
      <c r="P255" s="84">
        <v>5.8661778185151239E-2</v>
      </c>
      <c r="Q255" s="88">
        <v>6.9660861594867091E-2</v>
      </c>
      <c r="R255" s="89">
        <v>2.3208504580566625</v>
      </c>
      <c r="S255" s="89">
        <v>2.4621217143351699</v>
      </c>
      <c r="T255" s="89">
        <v>2.8665760284703916</v>
      </c>
      <c r="U255" s="89">
        <v>3.2674936142286342</v>
      </c>
      <c r="V255" s="89">
        <v>3.6074117752711405</v>
      </c>
      <c r="W255" s="89">
        <v>3.8501005574006988</v>
      </c>
      <c r="X255" s="89">
        <v>4.0911336326697594</v>
      </c>
      <c r="Y255" s="89">
        <v>4.5108630832290402</v>
      </c>
      <c r="Z255" s="90">
        <v>2182</v>
      </c>
      <c r="AA255" s="88">
        <v>0.20027497708524289</v>
      </c>
      <c r="AB255" s="82">
        <v>2.1883863970136144</v>
      </c>
      <c r="AC255" s="82">
        <v>2.6940350486251603</v>
      </c>
      <c r="AD255" s="82">
        <v>3.2021439495128963</v>
      </c>
      <c r="AE255" s="82">
        <v>3.5430569169759636</v>
      </c>
      <c r="AF255" s="82">
        <v>4.0431302793356716</v>
      </c>
      <c r="AG255" s="90">
        <v>0</v>
      </c>
      <c r="AH255" s="82">
        <v>2.0680357192054508</v>
      </c>
      <c r="AI255" s="82">
        <v>2.4804165056521845</v>
      </c>
      <c r="AJ255" s="82">
        <v>2.9946856525440988</v>
      </c>
      <c r="AK255" s="82">
        <v>3.4114702446731133</v>
      </c>
      <c r="AL255" s="82">
        <v>3.7515682749253014</v>
      </c>
      <c r="AM255" s="82">
        <v>4.2933822020735555</v>
      </c>
    </row>
    <row r="256" spans="1:40" s="85" customFormat="1" x14ac:dyDescent="0.2">
      <c r="A256" s="81">
        <v>42866</v>
      </c>
      <c r="B256" s="82">
        <v>3.316223648029331</v>
      </c>
      <c r="C256" s="82">
        <v>3.2268717541355958</v>
      </c>
      <c r="D256" s="82">
        <v>8.9351893893735213E-2</v>
      </c>
      <c r="E256" s="82">
        <v>3.2628353999945432</v>
      </c>
      <c r="F256" s="82">
        <v>3.2821044935073509</v>
      </c>
      <c r="G256" s="82">
        <v>0.54095108082997723</v>
      </c>
      <c r="H256" s="82">
        <v>2.6237880625024421</v>
      </c>
      <c r="I256" s="82">
        <v>0.55150779101740599</v>
      </c>
      <c r="J256" s="83">
        <v>406.43858845096111</v>
      </c>
      <c r="K256" s="84">
        <v>2.3831347387717691E-2</v>
      </c>
      <c r="L256" s="84">
        <v>0.17552703941338221</v>
      </c>
      <c r="M256" s="84">
        <v>0.26031164069660861</v>
      </c>
      <c r="N256" s="84">
        <v>0.28368469294225479</v>
      </c>
      <c r="O256" s="84">
        <v>0.19798350137488543</v>
      </c>
      <c r="P256" s="84">
        <v>5.8661778185151239E-2</v>
      </c>
      <c r="Q256" s="88">
        <v>7.2868927589367555E-2</v>
      </c>
      <c r="R256" s="89">
        <v>2.3202489510042912</v>
      </c>
      <c r="S256" s="89">
        <v>2.4613967785456232</v>
      </c>
      <c r="T256" s="89">
        <v>2.8663157231146505</v>
      </c>
      <c r="U256" s="89">
        <v>3.2672401453568147</v>
      </c>
      <c r="V256" s="89">
        <v>3.6079584432829903</v>
      </c>
      <c r="W256" s="89">
        <v>3.8495531712673183</v>
      </c>
      <c r="X256" s="89">
        <v>4.0901040369131758</v>
      </c>
      <c r="Y256" s="89">
        <v>4.5096824452818352</v>
      </c>
      <c r="Z256" s="90">
        <v>2182</v>
      </c>
      <c r="AA256" s="88">
        <v>0.1998166819431714</v>
      </c>
      <c r="AB256" s="82">
        <v>2.1877884780282195</v>
      </c>
      <c r="AC256" s="82">
        <v>2.6953662901778528</v>
      </c>
      <c r="AD256" s="82">
        <v>3.2011377727511294</v>
      </c>
      <c r="AE256" s="82">
        <v>3.5457428056447609</v>
      </c>
      <c r="AF256" s="82">
        <v>4.0419891252969808</v>
      </c>
      <c r="AG256" s="90">
        <v>5</v>
      </c>
      <c r="AH256" s="82">
        <v>2.0673907713893387</v>
      </c>
      <c r="AI256" s="82">
        <v>2.4811017475043968</v>
      </c>
      <c r="AJ256" s="82">
        <v>2.9954090729521567</v>
      </c>
      <c r="AK256" s="82">
        <v>3.411032143148589</v>
      </c>
      <c r="AL256" s="82">
        <v>3.7524037500272365</v>
      </c>
      <c r="AM256" s="82">
        <v>4.2922516254676735</v>
      </c>
      <c r="AN256" s="82">
        <v>0.99202868827005597</v>
      </c>
    </row>
    <row r="257" spans="1:41" s="85" customFormat="1" x14ac:dyDescent="0.2">
      <c r="A257" s="81">
        <v>42867</v>
      </c>
      <c r="B257" s="82">
        <v>3.316223648029331</v>
      </c>
      <c r="C257" s="82">
        <v>3.2262557362163071</v>
      </c>
      <c r="D257" s="82">
        <v>8.9967911813023882E-2</v>
      </c>
      <c r="E257" s="82">
        <v>3.2626993400176287</v>
      </c>
      <c r="F257" s="82">
        <v>3.2819717224389868</v>
      </c>
      <c r="G257" s="82">
        <v>0.54028271211746348</v>
      </c>
      <c r="H257" s="82">
        <v>2.622825285264101</v>
      </c>
      <c r="I257" s="82">
        <v>0.55160403299724381</v>
      </c>
      <c r="J257" s="83">
        <v>407.43858845096111</v>
      </c>
      <c r="K257" s="84">
        <v>2.3373052245646196E-2</v>
      </c>
      <c r="L257" s="84">
        <v>0.17552703941338221</v>
      </c>
      <c r="M257" s="84">
        <v>0.26168652612282312</v>
      </c>
      <c r="N257" s="84">
        <v>0.28276810265811181</v>
      </c>
      <c r="O257" s="84">
        <v>0.19798350137488543</v>
      </c>
      <c r="P257" s="84">
        <v>5.8661778185151239E-2</v>
      </c>
      <c r="Q257" s="88">
        <v>7.2410632447296064E-2</v>
      </c>
      <c r="R257" s="89">
        <v>2.3199060199799462</v>
      </c>
      <c r="S257" s="89">
        <v>2.4627624116727196</v>
      </c>
      <c r="T257" s="89">
        <v>2.8674623614878549</v>
      </c>
      <c r="U257" s="89">
        <v>3.2665036073290286</v>
      </c>
      <c r="V257" s="89">
        <v>3.6065765230889291</v>
      </c>
      <c r="W257" s="89">
        <v>3.8481304189669188</v>
      </c>
      <c r="X257" s="89">
        <v>4.0887654669827862</v>
      </c>
      <c r="Y257" s="89">
        <v>4.5081375225430742</v>
      </c>
      <c r="Z257" s="90">
        <v>2182</v>
      </c>
      <c r="AA257" s="88">
        <v>0.20027497708524289</v>
      </c>
      <c r="AB257" s="82">
        <v>2.1870222096456149</v>
      </c>
      <c r="AC257" s="82">
        <v>2.6945641561467628</v>
      </c>
      <c r="AD257" s="82">
        <v>3.2005733546466275</v>
      </c>
      <c r="AE257" s="82">
        <v>3.5441395465504573</v>
      </c>
      <c r="AF257" s="82">
        <v>4.0404983122781362</v>
      </c>
      <c r="AG257" s="90">
        <v>3</v>
      </c>
      <c r="AH257" s="82">
        <v>2.0656966130749779</v>
      </c>
      <c r="AI257" s="82">
        <v>2.480114131209858</v>
      </c>
      <c r="AJ257" s="82">
        <v>2.995355887141558</v>
      </c>
      <c r="AK257" s="82">
        <v>3.4107544091459712</v>
      </c>
      <c r="AL257" s="82">
        <v>3.7510496470549128</v>
      </c>
      <c r="AM257" s="82">
        <v>4.2907706826185095</v>
      </c>
      <c r="AN257" s="82">
        <v>0.99188753936285989</v>
      </c>
    </row>
    <row r="258" spans="1:41" s="85" customFormat="1" x14ac:dyDescent="0.2">
      <c r="A258" s="81">
        <v>42868</v>
      </c>
      <c r="B258" s="82">
        <v>3.3157653528872593</v>
      </c>
      <c r="C258" s="82">
        <v>3.2256071844840668</v>
      </c>
      <c r="D258" s="82">
        <v>9.0158168403192462E-2</v>
      </c>
      <c r="E258" s="82">
        <v>3.2625620341398567</v>
      </c>
      <c r="F258" s="82">
        <v>3.2818530331368718</v>
      </c>
      <c r="G258" s="82">
        <v>0.53952675327014787</v>
      </c>
      <c r="H258" s="82">
        <v>2.6217818487657505</v>
      </c>
      <c r="I258" s="82">
        <v>0.55169110907423935</v>
      </c>
      <c r="J258" s="83">
        <v>407.43858845096111</v>
      </c>
      <c r="K258" s="84">
        <v>2.2914757103574702E-2</v>
      </c>
      <c r="L258" s="84">
        <v>0.1759853345554537</v>
      </c>
      <c r="M258" s="84">
        <v>0.26168652612282312</v>
      </c>
      <c r="N258" s="84">
        <v>0.28414298808432631</v>
      </c>
      <c r="O258" s="84">
        <v>0.19660861594867093</v>
      </c>
      <c r="P258" s="84">
        <v>5.8661778185151239E-2</v>
      </c>
      <c r="Q258" s="88">
        <v>7.1952337305224559E-2</v>
      </c>
      <c r="R258" s="89">
        <v>2.3202223918337457</v>
      </c>
      <c r="S258" s="89">
        <v>2.4631525398122545</v>
      </c>
      <c r="T258" s="89">
        <v>2.867188757968234</v>
      </c>
      <c r="U258" s="89">
        <v>3.2652702248923697</v>
      </c>
      <c r="V258" s="89">
        <v>3.6051953414613327</v>
      </c>
      <c r="W258" s="89">
        <v>3.8467938924243055</v>
      </c>
      <c r="X258" s="89">
        <v>4.0874275944486582</v>
      </c>
      <c r="Y258" s="89">
        <v>4.5065935324593012</v>
      </c>
      <c r="Z258" s="90">
        <v>2182</v>
      </c>
      <c r="AA258" s="88">
        <v>0.20027497708524289</v>
      </c>
      <c r="AB258" s="82">
        <v>2.1862561686856932</v>
      </c>
      <c r="AC258" s="82">
        <v>2.6978631900543819</v>
      </c>
      <c r="AD258" s="82">
        <v>3.1993519249137012</v>
      </c>
      <c r="AE258" s="82">
        <v>3.5442181402843169</v>
      </c>
      <c r="AF258" s="82">
        <v>4.039008361490068</v>
      </c>
      <c r="AG258" s="90">
        <v>4</v>
      </c>
      <c r="AH258" s="82">
        <v>2.065515105317191</v>
      </c>
      <c r="AI258" s="82">
        <v>2.4796858425416022</v>
      </c>
      <c r="AJ258" s="82">
        <v>2.9951776498314309</v>
      </c>
      <c r="AK258" s="82">
        <v>3.4101371941233802</v>
      </c>
      <c r="AL258" s="82">
        <v>3.7511400036205957</v>
      </c>
      <c r="AM258" s="82">
        <v>4.2892906076478541</v>
      </c>
      <c r="AN258" s="82">
        <v>0.99175790579376255</v>
      </c>
    </row>
    <row r="259" spans="1:41" s="85" customFormat="1" x14ac:dyDescent="0.2">
      <c r="A259" s="81">
        <v>42869</v>
      </c>
      <c r="B259" s="82">
        <v>3.3141613198900091</v>
      </c>
      <c r="C259" s="82">
        <v>3.2249411279875555</v>
      </c>
      <c r="D259" s="82">
        <v>8.9220191902453561E-2</v>
      </c>
      <c r="E259" s="82">
        <v>3.2624234530686915</v>
      </c>
      <c r="F259" s="82">
        <v>3.2816302242659483</v>
      </c>
      <c r="G259" s="82">
        <v>0.53928133675234735</v>
      </c>
      <c r="H259" s="82">
        <v>2.6205088516874175</v>
      </c>
      <c r="I259" s="82">
        <v>0.55189275893675038</v>
      </c>
      <c r="J259" s="83">
        <v>409.43858845096111</v>
      </c>
      <c r="K259" s="84">
        <v>2.2914757103574702E-2</v>
      </c>
      <c r="L259" s="84">
        <v>0.17552703941338221</v>
      </c>
      <c r="M259" s="84">
        <v>0.2626031164069661</v>
      </c>
      <c r="N259" s="84">
        <v>0.28460128322639783</v>
      </c>
      <c r="O259" s="84">
        <v>0.19798350137488543</v>
      </c>
      <c r="P259" s="84">
        <v>5.6370302474793764E-2</v>
      </c>
      <c r="Q259" s="88">
        <v>7.1035747021081577E-2</v>
      </c>
      <c r="R259" s="89">
        <v>2.3191769682122576</v>
      </c>
      <c r="S259" s="89">
        <v>2.4624259004938862</v>
      </c>
      <c r="T259" s="89">
        <v>2.8665169645584183</v>
      </c>
      <c r="U259" s="89">
        <v>3.2641727224073254</v>
      </c>
      <c r="V259" s="89">
        <v>3.6052453367174779</v>
      </c>
      <c r="W259" s="89">
        <v>3.8454802381466493</v>
      </c>
      <c r="X259" s="89">
        <v>4.0860904185843827</v>
      </c>
      <c r="Y259" s="89">
        <v>4.5050504739013366</v>
      </c>
      <c r="Z259" s="90">
        <v>2182</v>
      </c>
      <c r="AA259" s="88">
        <v>0.20027497708524289</v>
      </c>
      <c r="AB259" s="82">
        <v>2.1854903550134894</v>
      </c>
      <c r="AC259" s="82">
        <v>2.696664352274019</v>
      </c>
      <c r="AD259" s="82">
        <v>3.2005192804099027</v>
      </c>
      <c r="AE259" s="82">
        <v>3.5442592515491467</v>
      </c>
      <c r="AF259" s="82">
        <v>4.0508724877394746</v>
      </c>
      <c r="AG259" s="90">
        <v>9</v>
      </c>
      <c r="AH259" s="82">
        <v>2.0646808194285544</v>
      </c>
      <c r="AI259" s="82">
        <v>2.4784204585709873</v>
      </c>
      <c r="AJ259" s="82">
        <v>2.9949046169427205</v>
      </c>
      <c r="AK259" s="82">
        <v>3.4104025964582254</v>
      </c>
      <c r="AL259" s="82">
        <v>3.754125794325506</v>
      </c>
      <c r="AM259" s="82">
        <v>4.2978029561574704</v>
      </c>
      <c r="AN259" s="82">
        <v>0.9915524569984816</v>
      </c>
    </row>
    <row r="260" spans="1:41" s="85" customFormat="1" x14ac:dyDescent="0.2">
      <c r="A260" s="81">
        <v>42870</v>
      </c>
      <c r="B260" s="82">
        <v>3.3137030247479378</v>
      </c>
      <c r="C260" s="82">
        <v>3.2237720996177464</v>
      </c>
      <c r="D260" s="82">
        <v>8.9930925130191408E-2</v>
      </c>
      <c r="E260" s="82">
        <v>3.2622835955197593</v>
      </c>
      <c r="F260" s="82">
        <v>3.2813847346849943</v>
      </c>
      <c r="G260" s="82">
        <v>0.53906738902810114</v>
      </c>
      <c r="H260" s="82">
        <v>2.6190771746875914</v>
      </c>
      <c r="I260" s="82">
        <v>0.55198900091658532</v>
      </c>
      <c r="J260" s="83">
        <v>410.43858845096111</v>
      </c>
      <c r="K260" s="84">
        <v>2.2914757103574702E-2</v>
      </c>
      <c r="L260" s="84">
        <v>0.1759853345554537</v>
      </c>
      <c r="M260" s="84">
        <v>0.2626031164069661</v>
      </c>
      <c r="N260" s="84">
        <v>0.28414298808432631</v>
      </c>
      <c r="O260" s="84">
        <v>0.19798350137488543</v>
      </c>
      <c r="P260" s="84">
        <v>5.6370302474793764E-2</v>
      </c>
      <c r="Q260" s="88">
        <v>7.0577451879010086E-2</v>
      </c>
      <c r="R260" s="89">
        <v>2.3181319608984992</v>
      </c>
      <c r="S260" s="89">
        <v>2.4616994666875409</v>
      </c>
      <c r="T260" s="89">
        <v>2.8655148872116127</v>
      </c>
      <c r="U260" s="89">
        <v>3.2629274486865545</v>
      </c>
      <c r="V260" s="89">
        <v>3.6038171190983341</v>
      </c>
      <c r="W260" s="89">
        <v>3.84427540909337</v>
      </c>
      <c r="X260" s="89">
        <v>4.0847539386646821</v>
      </c>
      <c r="Y260" s="89">
        <v>4.503508345742059</v>
      </c>
      <c r="Z260" s="90">
        <v>2182</v>
      </c>
      <c r="AA260" s="88">
        <v>0.20164986251145739</v>
      </c>
      <c r="AB260" s="82">
        <v>2.1851477268722053</v>
      </c>
      <c r="AC260" s="82">
        <v>2.6988501889750283</v>
      </c>
      <c r="AD260" s="82">
        <v>3.1999912706618945</v>
      </c>
      <c r="AE260" s="82">
        <v>3.5432243897922668</v>
      </c>
      <c r="AF260" s="82">
        <v>4.0491937066053865</v>
      </c>
      <c r="AG260" s="90">
        <v>3</v>
      </c>
      <c r="AH260" s="82">
        <v>2.0649350796418369</v>
      </c>
      <c r="AI260" s="82">
        <v>2.4780424011879649</v>
      </c>
      <c r="AJ260" s="82">
        <v>2.9946495731112504</v>
      </c>
      <c r="AK260" s="82">
        <v>3.4094770918333279</v>
      </c>
      <c r="AL260" s="82">
        <v>3.7527736452463896</v>
      </c>
      <c r="AM260" s="82">
        <v>4.2963208800957986</v>
      </c>
      <c r="AN260" s="82">
        <v>0.9911989550329916</v>
      </c>
      <c r="AO260" s="91">
        <v>0.77383480365177182</v>
      </c>
    </row>
    <row r="261" spans="1:41" s="85" customFormat="1" x14ac:dyDescent="0.2">
      <c r="A261" s="81">
        <v>42871</v>
      </c>
      <c r="B261" s="82">
        <v>3.312328139321723</v>
      </c>
      <c r="C261" s="82">
        <v>3.2225717892718717</v>
      </c>
      <c r="D261" s="82">
        <v>8.9756350049851275E-2</v>
      </c>
      <c r="E261" s="82">
        <v>3.2621414033016372</v>
      </c>
      <c r="F261" s="82">
        <v>3.2811377568199629</v>
      </c>
      <c r="G261" s="82">
        <v>0.53891621290364466</v>
      </c>
      <c r="H261" s="82">
        <v>2.6178172739171703</v>
      </c>
      <c r="I261" s="82">
        <v>0.55198900091658898</v>
      </c>
      <c r="J261" s="83">
        <v>411.43858845096111</v>
      </c>
      <c r="K261" s="84">
        <v>2.3373052245646196E-2</v>
      </c>
      <c r="L261" s="84">
        <v>0.17552703941338221</v>
      </c>
      <c r="M261" s="84">
        <v>0.26351970669110908</v>
      </c>
      <c r="N261" s="84">
        <v>0.28460128322639783</v>
      </c>
      <c r="O261" s="84">
        <v>0.19660861594867093</v>
      </c>
      <c r="P261" s="84">
        <v>5.6370302474793764E-2</v>
      </c>
      <c r="Q261" s="88">
        <v>7.1494042163153068E-2</v>
      </c>
      <c r="R261" s="89">
        <v>2.3170873695609933</v>
      </c>
      <c r="S261" s="89">
        <v>2.4609732382769489</v>
      </c>
      <c r="T261" s="89">
        <v>2.8645131987334214</v>
      </c>
      <c r="U261" s="89">
        <v>3.2616827738596559</v>
      </c>
      <c r="V261" s="89">
        <v>3.6023896892401099</v>
      </c>
      <c r="W261" s="89">
        <v>3.8429748040173148</v>
      </c>
      <c r="X261" s="89">
        <v>4.0834181539654102</v>
      </c>
      <c r="Y261" s="89">
        <v>4.501967146856396</v>
      </c>
      <c r="Z261" s="90">
        <v>2182</v>
      </c>
      <c r="AA261" s="88">
        <v>0.20027497708524289</v>
      </c>
      <c r="AB261" s="82">
        <v>2.1859516175963871</v>
      </c>
      <c r="AC261" s="82">
        <v>2.6976508999428863</v>
      </c>
      <c r="AD261" s="82">
        <v>3.2002482174892752</v>
      </c>
      <c r="AE261" s="82">
        <v>3.5449907640341527</v>
      </c>
      <c r="AF261" s="82">
        <v>4.0475160140683153</v>
      </c>
      <c r="AG261" s="90">
        <v>7</v>
      </c>
      <c r="AH261" s="82">
        <v>2.0664593886369396</v>
      </c>
      <c r="AI261" s="82">
        <v>2.4778212620303295</v>
      </c>
      <c r="AJ261" s="82">
        <v>2.9942303655086637</v>
      </c>
      <c r="AK261" s="82">
        <v>3.4095382013460216</v>
      </c>
      <c r="AL261" s="82">
        <v>3.7528804404978766</v>
      </c>
      <c r="AM261" s="82">
        <v>4.2948396734648089</v>
      </c>
      <c r="AN261" s="82">
        <v>0.99083446016401944</v>
      </c>
      <c r="AO261" s="84">
        <v>0.77383480365177193</v>
      </c>
    </row>
    <row r="262" spans="1:41" s="85" customFormat="1" x14ac:dyDescent="0.2">
      <c r="A262" s="81">
        <v>42872</v>
      </c>
      <c r="B262" s="82">
        <v>3.3107241063244728</v>
      </c>
      <c r="C262" s="82">
        <v>3.221554681958168</v>
      </c>
      <c r="D262" s="82">
        <v>8.9169424366304817E-2</v>
      </c>
      <c r="E262" s="82">
        <v>3.2619968452997363</v>
      </c>
      <c r="F262" s="82">
        <v>3.2809032594918297</v>
      </c>
      <c r="G262" s="82">
        <v>0.53859888361384267</v>
      </c>
      <c r="H262" s="82">
        <v>2.6165697332465219</v>
      </c>
      <c r="I262" s="82">
        <v>0.55204857928505457</v>
      </c>
      <c r="J262" s="83">
        <v>412.43858845096111</v>
      </c>
      <c r="K262" s="84">
        <v>2.4289642529789185E-2</v>
      </c>
      <c r="L262" s="84">
        <v>0.17552703941338221</v>
      </c>
      <c r="M262" s="84">
        <v>0.26397800183318054</v>
      </c>
      <c r="N262" s="84">
        <v>0.28322639780018333</v>
      </c>
      <c r="O262" s="84">
        <v>0.19660861594867093</v>
      </c>
      <c r="P262" s="84">
        <v>5.6370302474793764E-2</v>
      </c>
      <c r="Q262" s="88">
        <v>7.1035747021081577E-2</v>
      </c>
      <c r="R262" s="89">
        <v>2.3160742903246359</v>
      </c>
      <c r="S262" s="89">
        <v>2.4602472151459396</v>
      </c>
      <c r="T262" s="89">
        <v>2.865190031139925</v>
      </c>
      <c r="U262" s="89">
        <v>3.2604386973507671</v>
      </c>
      <c r="V262" s="89">
        <v>3.600963046273888</v>
      </c>
      <c r="W262" s="89">
        <v>3.8416748607347353</v>
      </c>
      <c r="X262" s="89">
        <v>4.0817905317821221</v>
      </c>
      <c r="Y262" s="89">
        <v>4.5004268761213204</v>
      </c>
      <c r="Z262" s="90">
        <v>2182</v>
      </c>
      <c r="AA262" s="88">
        <v>0.20073327222731438</v>
      </c>
      <c r="AB262" s="82">
        <v>2.1902212891427371</v>
      </c>
      <c r="AC262" s="82">
        <v>2.6994751170167448</v>
      </c>
      <c r="AD262" s="82">
        <v>3.2030308986892329</v>
      </c>
      <c r="AE262" s="82">
        <v>3.5436667899997589</v>
      </c>
      <c r="AF262" s="82">
        <v>4.045839408717157</v>
      </c>
      <c r="AG262" s="90">
        <v>8</v>
      </c>
      <c r="AH262" s="82">
        <v>2.0702051842794167</v>
      </c>
      <c r="AI262" s="82">
        <v>2.4799345173991414</v>
      </c>
      <c r="AJ262" s="82">
        <v>2.9956103112763892</v>
      </c>
      <c r="AK262" s="82">
        <v>3.4092814094295005</v>
      </c>
      <c r="AL262" s="82">
        <v>3.7515288404349953</v>
      </c>
      <c r="AM262" s="82">
        <v>4.293359335225996</v>
      </c>
      <c r="AN262" s="82">
        <v>0.99053567218507765</v>
      </c>
      <c r="AO262" s="84">
        <v>0.77471111053502262</v>
      </c>
    </row>
    <row r="263" spans="1:41" s="85" customFormat="1" x14ac:dyDescent="0.2">
      <c r="A263" s="81">
        <v>42873</v>
      </c>
      <c r="B263" s="82">
        <v>3.3095783684692943</v>
      </c>
      <c r="C263" s="82">
        <v>3.2206868726928901</v>
      </c>
      <c r="D263" s="82">
        <v>8.8891495776404206E-2</v>
      </c>
      <c r="E263" s="82">
        <v>3.2618503514460113</v>
      </c>
      <c r="F263" s="82">
        <v>3.2807132288499257</v>
      </c>
      <c r="G263" s="82">
        <v>0.53825001378449344</v>
      </c>
      <c r="H263" s="82">
        <v>2.6153808587977077</v>
      </c>
      <c r="I263" s="82">
        <v>0.55213107241063064</v>
      </c>
      <c r="J263" s="83">
        <v>413.43858845096111</v>
      </c>
      <c r="K263" s="84">
        <v>2.4289642529789185E-2</v>
      </c>
      <c r="L263" s="84">
        <v>0.17644362969752519</v>
      </c>
      <c r="M263" s="84">
        <v>0.26351970669110908</v>
      </c>
      <c r="N263" s="84">
        <v>0.28368469294225479</v>
      </c>
      <c r="O263" s="84">
        <v>0.19569202566452795</v>
      </c>
      <c r="P263" s="84">
        <v>5.6370302474793764E-2</v>
      </c>
      <c r="Q263" s="88">
        <v>7.0577451879010086E-2</v>
      </c>
      <c r="R263" s="89">
        <v>2.3153059695574774</v>
      </c>
      <c r="S263" s="89">
        <v>2.4595213971784413</v>
      </c>
      <c r="T263" s="89">
        <v>2.8648309516257484</v>
      </c>
      <c r="U263" s="89">
        <v>3.2596103343462475</v>
      </c>
      <c r="V263" s="89">
        <v>3.5995371893321888</v>
      </c>
      <c r="W263" s="89">
        <v>3.840233706468942</v>
      </c>
      <c r="X263" s="89">
        <v>4.0800371627844223</v>
      </c>
      <c r="Y263" s="89">
        <v>4.4988875324158464</v>
      </c>
      <c r="Z263" s="90">
        <v>2182</v>
      </c>
      <c r="AA263" s="88">
        <v>0.20073327222731438</v>
      </c>
      <c r="AB263" s="82">
        <v>2.1894542982725631</v>
      </c>
      <c r="AC263" s="82">
        <v>2.7004794911989038</v>
      </c>
      <c r="AD263" s="82">
        <v>3.202109564722682</v>
      </c>
      <c r="AE263" s="82">
        <v>3.5456190308998621</v>
      </c>
      <c r="AF263" s="82">
        <v>4.0441638891435501</v>
      </c>
      <c r="AG263" s="90">
        <v>7</v>
      </c>
      <c r="AH263" s="82">
        <v>2.0693769071733672</v>
      </c>
      <c r="AI263" s="82">
        <v>2.4805112258616009</v>
      </c>
      <c r="AJ263" s="82">
        <v>2.9967398848159679</v>
      </c>
      <c r="AK263" s="82">
        <v>3.4088792744413605</v>
      </c>
      <c r="AL263" s="82">
        <v>3.7511522955888394</v>
      </c>
      <c r="AM263" s="82">
        <v>4.2918798643427598</v>
      </c>
      <c r="AN263" s="82">
        <v>0.99029063690810948</v>
      </c>
      <c r="AO263" s="84">
        <v>0.77537764414288657</v>
      </c>
    </row>
    <row r="264" spans="1:41" s="85" customFormat="1" x14ac:dyDescent="0.2">
      <c r="A264" s="81">
        <v>42874</v>
      </c>
      <c r="B264" s="82">
        <v>3.3085203847915712</v>
      </c>
      <c r="C264" s="82">
        <v>3.2196854674104807</v>
      </c>
      <c r="D264" s="82">
        <v>8.8834917381090506E-2</v>
      </c>
      <c r="E264" s="82">
        <v>3.2618801463112175</v>
      </c>
      <c r="F264" s="82">
        <v>3.2805204305854891</v>
      </c>
      <c r="G264" s="82">
        <v>0.53805537270287362</v>
      </c>
      <c r="H264" s="82">
        <v>2.6158646433556161</v>
      </c>
      <c r="I264" s="82">
        <v>0.55202931745304129</v>
      </c>
      <c r="J264" s="83">
        <v>415.24919835089531</v>
      </c>
      <c r="K264" s="84">
        <v>2.4278515803939534E-2</v>
      </c>
      <c r="L264" s="84">
        <v>0.17682088868529547</v>
      </c>
      <c r="M264" s="84">
        <v>0.26477324782409528</v>
      </c>
      <c r="N264" s="84">
        <v>0.28218048557031605</v>
      </c>
      <c r="O264" s="84">
        <v>0.19560238204306002</v>
      </c>
      <c r="P264" s="84">
        <v>5.634448007329363E-2</v>
      </c>
      <c r="Q264" s="88">
        <v>7.1461291800274857E-2</v>
      </c>
      <c r="R264" s="89">
        <v>2.3145921818445956</v>
      </c>
      <c r="S264" s="89">
        <v>2.4588395591986205</v>
      </c>
      <c r="T264" s="89">
        <v>2.8641049705212676</v>
      </c>
      <c r="U264" s="89">
        <v>3.2589099887604807</v>
      </c>
      <c r="V264" s="89">
        <v>3.5984691589990314</v>
      </c>
      <c r="W264" s="89">
        <v>3.8386612081211835</v>
      </c>
      <c r="X264" s="89">
        <v>4.0781045568520549</v>
      </c>
      <c r="Y264" s="89">
        <v>4.4970861296078484</v>
      </c>
      <c r="Z264" s="90">
        <v>2183</v>
      </c>
      <c r="AA264" s="88">
        <v>0.20018323408153918</v>
      </c>
      <c r="AB264" s="82">
        <v>2.1886875352541</v>
      </c>
      <c r="AC264" s="82">
        <v>2.7015759156151886</v>
      </c>
      <c r="AD264" s="82">
        <v>3.2020190062841727</v>
      </c>
      <c r="AE264" s="82">
        <v>3.5440680815886001</v>
      </c>
      <c r="AF264" s="82">
        <v>4.042489453941867</v>
      </c>
      <c r="AG264" s="90">
        <v>5</v>
      </c>
      <c r="AH264" s="82">
        <v>2.068548898078356</v>
      </c>
      <c r="AI264" s="82">
        <v>2.4800917157254427</v>
      </c>
      <c r="AJ264" s="82">
        <v>2.9975408613680865</v>
      </c>
      <c r="AK264" s="82">
        <v>3.4093523620561075</v>
      </c>
      <c r="AL264" s="82">
        <v>3.7498029359217893</v>
      </c>
      <c r="AM264" s="82">
        <v>4.2904012597803769</v>
      </c>
      <c r="AN264" s="82">
        <v>0.98993388740000521</v>
      </c>
      <c r="AO264" s="84">
        <v>0.77636988708934307</v>
      </c>
    </row>
    <row r="265" spans="1:41" s="85" customFormat="1" x14ac:dyDescent="0.2">
      <c r="A265" s="81">
        <v>42875</v>
      </c>
      <c r="B265" s="82">
        <v>3.309207512597343</v>
      </c>
      <c r="C265" s="82">
        <v>3.2191801365970236</v>
      </c>
      <c r="D265" s="82">
        <v>9.0027376000319403E-2</v>
      </c>
      <c r="E265" s="82">
        <v>3.2617298658208518</v>
      </c>
      <c r="F265" s="82">
        <v>3.2804380815625023</v>
      </c>
      <c r="G265" s="82">
        <v>0.53734425510929895</v>
      </c>
      <c r="H265" s="82">
        <v>2.6150487380802652</v>
      </c>
      <c r="I265" s="82">
        <v>0.55211635364177647</v>
      </c>
      <c r="J265" s="83">
        <v>415.24919835089531</v>
      </c>
      <c r="K265" s="84">
        <v>2.3820430600091615E-2</v>
      </c>
      <c r="L265" s="84">
        <v>0.17682088868529547</v>
      </c>
      <c r="M265" s="84">
        <v>0.26477324782409528</v>
      </c>
      <c r="N265" s="84">
        <v>0.28263857077416399</v>
      </c>
      <c r="O265" s="84">
        <v>0.19560238204306002</v>
      </c>
      <c r="P265" s="84">
        <v>5.634448007329363E-2</v>
      </c>
      <c r="Q265" s="88">
        <v>7.1003206596426935E-2</v>
      </c>
      <c r="R265" s="89">
        <v>2.3148381342605249</v>
      </c>
      <c r="S265" s="89">
        <v>2.458879121168382</v>
      </c>
      <c r="T265" s="89">
        <v>2.863344873830588</v>
      </c>
      <c r="U265" s="89">
        <v>3.2579283374287695</v>
      </c>
      <c r="V265" s="89">
        <v>3.596999863637818</v>
      </c>
      <c r="W265" s="89">
        <v>3.8371840443107414</v>
      </c>
      <c r="X265" s="89">
        <v>4.0763775743763579</v>
      </c>
      <c r="Y265" s="89">
        <v>4.4955461296045955</v>
      </c>
      <c r="Z265" s="90">
        <v>2183</v>
      </c>
      <c r="AA265" s="88">
        <v>0.20247366010077875</v>
      </c>
      <c r="AB265" s="82">
        <v>2.1879209999520008</v>
      </c>
      <c r="AC265" s="82">
        <v>2.7003872833044271</v>
      </c>
      <c r="AD265" s="82">
        <v>3.2008718514185661</v>
      </c>
      <c r="AE265" s="82">
        <v>3.5424759214179256</v>
      </c>
      <c r="AF265" s="82">
        <v>4.0408161017092104</v>
      </c>
      <c r="AG265" s="90">
        <v>0</v>
      </c>
      <c r="AH265" s="82">
        <v>2.0684990151721236</v>
      </c>
      <c r="AI265" s="82">
        <v>2.4791027222021045</v>
      </c>
      <c r="AJ265" s="82">
        <v>2.9964070214695337</v>
      </c>
      <c r="AK265" s="82">
        <v>3.4083043798996981</v>
      </c>
      <c r="AL265" s="82">
        <v>3.7484542969615791</v>
      </c>
      <c r="AM265" s="82">
        <v>4.2889235205060281</v>
      </c>
      <c r="AN265" s="82">
        <v>0.98987462909142576</v>
      </c>
      <c r="AO265" s="84">
        <v>0.77555423335028917</v>
      </c>
    </row>
    <row r="266" spans="1:41" s="85" customFormat="1" x14ac:dyDescent="0.2">
      <c r="A266" s="81">
        <v>42876</v>
      </c>
      <c r="B266" s="82">
        <v>3.3076042143838755</v>
      </c>
      <c r="C266" s="82">
        <v>3.2179867994046574</v>
      </c>
      <c r="D266" s="82">
        <v>8.9617414979218157E-2</v>
      </c>
      <c r="E266" s="82">
        <v>3.261578433615882</v>
      </c>
      <c r="F266" s="82">
        <v>3.2801842762868469</v>
      </c>
      <c r="G266" s="82">
        <v>0.53720445517256166</v>
      </c>
      <c r="H266" s="82">
        <v>2.6133718729708217</v>
      </c>
      <c r="I266" s="82">
        <v>0.55222171323866132</v>
      </c>
      <c r="J266" s="83">
        <v>416.24919835089531</v>
      </c>
      <c r="K266" s="84">
        <v>2.4278515803939534E-2</v>
      </c>
      <c r="L266" s="84">
        <v>0.17682088868529547</v>
      </c>
      <c r="M266" s="84">
        <v>0.26614750343563903</v>
      </c>
      <c r="N266" s="84">
        <v>0.28126431516262024</v>
      </c>
      <c r="O266" s="84">
        <v>0.19514429683921208</v>
      </c>
      <c r="P266" s="84">
        <v>5.634448007329363E-2</v>
      </c>
      <c r="Q266" s="88">
        <v>7.1003206596426935E-2</v>
      </c>
      <c r="R266" s="89">
        <v>2.3138105457043099</v>
      </c>
      <c r="S266" s="89">
        <v>2.4580826709241603</v>
      </c>
      <c r="T266" s="89">
        <v>2.8625511856855659</v>
      </c>
      <c r="U266" s="89">
        <v>3.2567054954320547</v>
      </c>
      <c r="V266" s="89">
        <v>3.5955314004492815</v>
      </c>
      <c r="W266" s="89">
        <v>3.8357077250124427</v>
      </c>
      <c r="X266" s="89">
        <v>4.0746517551802883</v>
      </c>
      <c r="Y266" s="89">
        <v>4.4940070560958851</v>
      </c>
      <c r="Z266" s="90">
        <v>2183</v>
      </c>
      <c r="AA266" s="88">
        <v>0.20064131928538709</v>
      </c>
      <c r="AB266" s="82">
        <v>2.1876918513712016</v>
      </c>
      <c r="AC266" s="82">
        <v>2.7010638954260284</v>
      </c>
      <c r="AD266" s="82">
        <v>3.2024674313728556</v>
      </c>
      <c r="AE266" s="82">
        <v>3.5408847314463165</v>
      </c>
      <c r="AF266" s="82">
        <v>4.0391438310454024</v>
      </c>
      <c r="AG266" s="90">
        <v>7</v>
      </c>
      <c r="AH266" s="82">
        <v>2.0699280236055615</v>
      </c>
      <c r="AI266" s="82">
        <v>2.4794406511133724</v>
      </c>
      <c r="AJ266" s="82">
        <v>2.9971972125649153</v>
      </c>
      <c r="AK266" s="82">
        <v>3.4086055967968059</v>
      </c>
      <c r="AL266" s="82">
        <v>3.7475905130136002</v>
      </c>
      <c r="AM266" s="82">
        <v>4.2875278946524631</v>
      </c>
      <c r="AN266" s="82">
        <v>0.98951562321569719</v>
      </c>
      <c r="AO266" s="84">
        <v>0.77648311271931936</v>
      </c>
    </row>
    <row r="267" spans="1:41" s="85" customFormat="1" x14ac:dyDescent="0.2">
      <c r="A267" s="81">
        <v>42877</v>
      </c>
      <c r="B267" s="82">
        <v>3.307234432234432</v>
      </c>
      <c r="C267" s="82">
        <v>3.2174122634517737</v>
      </c>
      <c r="D267" s="82">
        <v>8.9822168782658363E-2</v>
      </c>
      <c r="E267" s="82">
        <v>3.2616302005184208</v>
      </c>
      <c r="F267" s="82">
        <v>3.2800795911118299</v>
      </c>
      <c r="G267" s="82">
        <v>0.53683597425565988</v>
      </c>
      <c r="H267" s="82">
        <v>2.6139946649168202</v>
      </c>
      <c r="I267" s="82">
        <v>0.55220695970695477</v>
      </c>
      <c r="J267" s="83">
        <v>417.05860805860721</v>
      </c>
      <c r="K267" s="84">
        <v>2.4267399267399268E-2</v>
      </c>
      <c r="L267" s="84">
        <v>0.17811355311355312</v>
      </c>
      <c r="M267" s="84">
        <v>0.2641941391941392</v>
      </c>
      <c r="N267" s="84">
        <v>0.28205128205128205</v>
      </c>
      <c r="O267" s="84">
        <v>0.19505494505494506</v>
      </c>
      <c r="P267" s="84">
        <v>5.631868131868132E-2</v>
      </c>
      <c r="Q267" s="88">
        <v>7.2344322344322351E-2</v>
      </c>
      <c r="R267" s="89">
        <v>2.3128829604211951</v>
      </c>
      <c r="S267" s="89">
        <v>2.4573931820590005</v>
      </c>
      <c r="T267" s="89">
        <v>2.8640677054957484</v>
      </c>
      <c r="U267" s="89">
        <v>3.2560680542498996</v>
      </c>
      <c r="V267" s="89">
        <v>3.5942148903235021</v>
      </c>
      <c r="W267" s="89">
        <v>3.834144165405454</v>
      </c>
      <c r="X267" s="89">
        <v>4.0728185710252243</v>
      </c>
      <c r="Y267" s="89">
        <v>4.492198410386754</v>
      </c>
      <c r="Z267" s="90">
        <v>2184</v>
      </c>
      <c r="AA267" s="88">
        <v>0.2000915750915751</v>
      </c>
      <c r="AB267" s="82">
        <v>2.1866948943983395</v>
      </c>
      <c r="AC267" s="82">
        <v>2.7035209625777643</v>
      </c>
      <c r="AD267" s="82">
        <v>3.2012492764350799</v>
      </c>
      <c r="AE267" s="82">
        <v>3.5392945104919122</v>
      </c>
      <c r="AF267" s="82">
        <v>4.0374726405529797</v>
      </c>
      <c r="AG267" s="90">
        <v>4</v>
      </c>
      <c r="AH267" s="82">
        <v>2.0691040524985502</v>
      </c>
      <c r="AI267" s="82">
        <v>2.4806535023576002</v>
      </c>
      <c r="AJ267" s="82">
        <v>2.9981068415690117</v>
      </c>
      <c r="AK267" s="82">
        <v>3.4077909611285921</v>
      </c>
      <c r="AL267" s="82">
        <v>3.7462440688307206</v>
      </c>
      <c r="AM267" s="82">
        <v>4.2860553107051249</v>
      </c>
      <c r="AN267" s="82">
        <v>0.98930288938496025</v>
      </c>
      <c r="AO267" s="84">
        <v>0.77708903073017432</v>
      </c>
    </row>
    <row r="268" spans="1:41" s="85" customFormat="1" x14ac:dyDescent="0.2">
      <c r="A268" s="81">
        <v>42878</v>
      </c>
      <c r="B268" s="82">
        <v>3.3066361556064074</v>
      </c>
      <c r="C268" s="82">
        <v>3.2175534352679258</v>
      </c>
      <c r="D268" s="82">
        <v>8.9082720338481636E-2</v>
      </c>
      <c r="E268" s="82">
        <v>3.2617538049025026</v>
      </c>
      <c r="F268" s="82">
        <v>3.2801224369872708</v>
      </c>
      <c r="G268" s="82">
        <v>0.53655149664593582</v>
      </c>
      <c r="H268" s="82">
        <v>2.6147317572110773</v>
      </c>
      <c r="I268" s="82">
        <v>0.55240274599542705</v>
      </c>
      <c r="J268" s="83">
        <v>417.86773455377261</v>
      </c>
      <c r="K268" s="84">
        <v>2.3798627002288329E-2</v>
      </c>
      <c r="L268" s="84">
        <v>0.17894736842105263</v>
      </c>
      <c r="M268" s="84">
        <v>0.26453089244851258</v>
      </c>
      <c r="N268" s="84">
        <v>0.28192219679633868</v>
      </c>
      <c r="O268" s="84">
        <v>0.19450800915331809</v>
      </c>
      <c r="P268" s="84">
        <v>5.6292906178489706E-2</v>
      </c>
      <c r="Q268" s="88">
        <v>7.0938215102974822E-2</v>
      </c>
      <c r="R268" s="89">
        <v>2.3133584575827699</v>
      </c>
      <c r="S268" s="89">
        <v>2.4599971691710101</v>
      </c>
      <c r="T268" s="89">
        <v>2.863951064889493</v>
      </c>
      <c r="U268" s="89">
        <v>3.2557789889910631</v>
      </c>
      <c r="V268" s="89">
        <v>3.5967363222583359</v>
      </c>
      <c r="W268" s="89">
        <v>3.8340296834750438</v>
      </c>
      <c r="X268" s="89">
        <v>4.0710343690424047</v>
      </c>
      <c r="Y268" s="89">
        <v>4.4903856918001104</v>
      </c>
      <c r="Z268" s="90">
        <v>2185</v>
      </c>
      <c r="AA268" s="88">
        <v>0.2</v>
      </c>
      <c r="AB268" s="82">
        <v>2.185698315887771</v>
      </c>
      <c r="AC268" s="82">
        <v>2.7040360251972464</v>
      </c>
      <c r="AD268" s="82">
        <v>3.2023050019371575</v>
      </c>
      <c r="AE268" s="82">
        <v>3.540665284105649</v>
      </c>
      <c r="AF268" s="82">
        <v>4.0358025288371859</v>
      </c>
      <c r="AG268" s="90">
        <v>8</v>
      </c>
      <c r="AH268" s="82">
        <v>2.0671107598170351</v>
      </c>
      <c r="AI268" s="82">
        <v>2.4808067066429618</v>
      </c>
      <c r="AJ268" s="82">
        <v>2.9990875123003362</v>
      </c>
      <c r="AK268" s="82">
        <v>3.4089483858912328</v>
      </c>
      <c r="AL268" s="82">
        <v>3.7470129542717929</v>
      </c>
      <c r="AM268" s="82">
        <v>4.2845835842961959</v>
      </c>
      <c r="AN268" s="82">
        <v>0.98931363962459296</v>
      </c>
      <c r="AO268" s="84">
        <v>0.77732354650483704</v>
      </c>
    </row>
    <row r="269" spans="1:41" s="85" customFormat="1" x14ac:dyDescent="0.2">
      <c r="A269" s="81">
        <v>42879</v>
      </c>
      <c r="B269" s="82">
        <v>3.3070416095107453</v>
      </c>
      <c r="C269" s="82">
        <v>3.2180926408495134</v>
      </c>
      <c r="D269" s="82">
        <v>8.894896866123192E-2</v>
      </c>
      <c r="E269" s="82">
        <v>3.2619450146918001</v>
      </c>
      <c r="F269" s="82">
        <v>3.2802006055835218</v>
      </c>
      <c r="G269" s="82">
        <v>0.5359324007688232</v>
      </c>
      <c r="H269" s="82">
        <v>2.6174227111702946</v>
      </c>
      <c r="I269" s="82">
        <v>0.55251943301326711</v>
      </c>
      <c r="J269" s="83">
        <v>418.48559670781833</v>
      </c>
      <c r="K269" s="84">
        <v>2.3776863283036121E-2</v>
      </c>
      <c r="L269" s="84">
        <v>0.17786922725194329</v>
      </c>
      <c r="M269" s="84">
        <v>0.26566072245084593</v>
      </c>
      <c r="N269" s="84">
        <v>0.28212162780064015</v>
      </c>
      <c r="O269" s="84">
        <v>0.19433013260173754</v>
      </c>
      <c r="P269" s="84">
        <v>5.6241426611796985E-2</v>
      </c>
      <c r="Q269" s="88">
        <v>6.9958847736625515E-2</v>
      </c>
      <c r="R269" s="89">
        <v>2.3123246595805962</v>
      </c>
      <c r="S269" s="89">
        <v>2.4616517581302371</v>
      </c>
      <c r="T269" s="89">
        <v>2.8670013969310255</v>
      </c>
      <c r="U269" s="89">
        <v>3.2565251416533072</v>
      </c>
      <c r="V269" s="89">
        <v>3.5974175302853064</v>
      </c>
      <c r="W269" s="89">
        <v>3.8323740787774905</v>
      </c>
      <c r="X269" s="89">
        <v>4.0692383283399218</v>
      </c>
      <c r="Y269" s="89">
        <v>4.4882934157118619</v>
      </c>
      <c r="Z269" s="90">
        <v>2187</v>
      </c>
      <c r="AA269" s="88">
        <v>0.20027434842249658</v>
      </c>
      <c r="AB269" s="82">
        <v>2.1847021155522359</v>
      </c>
      <c r="AC269" s="82">
        <v>2.7048212255199418</v>
      </c>
      <c r="AD269" s="82">
        <v>3.2029993848421014</v>
      </c>
      <c r="AE269" s="82">
        <v>3.5396756823164508</v>
      </c>
      <c r="AF269" s="82">
        <v>4.0341334945059639</v>
      </c>
      <c r="AG269" s="90">
        <v>5</v>
      </c>
      <c r="AH269" s="82">
        <v>2.0662860444819748</v>
      </c>
      <c r="AI269" s="82">
        <v>2.4796415324215038</v>
      </c>
      <c r="AJ269" s="82">
        <v>2.9998655289251759</v>
      </c>
      <c r="AK269" s="82">
        <v>3.4105139333483239</v>
      </c>
      <c r="AL269" s="82">
        <v>3.745669040138786</v>
      </c>
      <c r="AM269" s="82">
        <v>4.2831127144100067</v>
      </c>
      <c r="AN269" s="82">
        <v>0.98941919260919475</v>
      </c>
      <c r="AO269" s="84">
        <v>0.77747591721060538</v>
      </c>
    </row>
    <row r="270" spans="1:41" s="85" customFormat="1" x14ac:dyDescent="0.2">
      <c r="A270" s="81">
        <v>42880</v>
      </c>
      <c r="B270" s="82">
        <v>3.3073583180987205</v>
      </c>
      <c r="C270" s="82">
        <v>3.2172657154531801</v>
      </c>
      <c r="D270" s="82">
        <v>9.0092602645540421E-2</v>
      </c>
      <c r="E270" s="82">
        <v>3.2619772145133905</v>
      </c>
      <c r="F270" s="82">
        <v>3.2800079598213987</v>
      </c>
      <c r="G270" s="82">
        <v>0.53585627475772124</v>
      </c>
      <c r="H270" s="82">
        <v>2.6177697848358825</v>
      </c>
      <c r="I270" s="82">
        <v>0.5525274223034744</v>
      </c>
      <c r="J270" s="83">
        <v>418.29433272394817</v>
      </c>
      <c r="K270" s="84">
        <v>2.376599634369287E-2</v>
      </c>
      <c r="L270" s="84">
        <v>0.17778793418647165</v>
      </c>
      <c r="M270" s="84">
        <v>0.26553930530164532</v>
      </c>
      <c r="N270" s="84">
        <v>0.2819926873857404</v>
      </c>
      <c r="O270" s="84">
        <v>0.19469835466179158</v>
      </c>
      <c r="P270" s="84">
        <v>5.6215722120658132E-2</v>
      </c>
      <c r="Q270" s="88">
        <v>6.9469835466179158E-2</v>
      </c>
      <c r="R270" s="89">
        <v>2.3112873490998225</v>
      </c>
      <c r="S270" s="89">
        <v>2.4605798432864359</v>
      </c>
      <c r="T270" s="89">
        <v>2.8668399711999815</v>
      </c>
      <c r="U270" s="89">
        <v>3.2553604270323602</v>
      </c>
      <c r="V270" s="89">
        <v>3.5978247479834837</v>
      </c>
      <c r="W270" s="89">
        <v>3.8307528490269958</v>
      </c>
      <c r="X270" s="89">
        <v>4.0675756818154198</v>
      </c>
      <c r="Y270" s="89">
        <v>4.4864700802535999</v>
      </c>
      <c r="Z270" s="90">
        <v>2188</v>
      </c>
      <c r="AA270" s="88">
        <v>0.20155393053016454</v>
      </c>
      <c r="AB270" s="82">
        <v>2.1837062931048008</v>
      </c>
      <c r="AC270" s="82">
        <v>2.7038749713714889</v>
      </c>
      <c r="AD270" s="82">
        <v>3.2017621808740717</v>
      </c>
      <c r="AE270" s="82">
        <v>3.5386864623615346</v>
      </c>
      <c r="AF270" s="82">
        <v>4.0324655361699504</v>
      </c>
      <c r="AG270" s="90">
        <v>0</v>
      </c>
      <c r="AH270" s="82">
        <v>2.0654615949086401</v>
      </c>
      <c r="AI270" s="82">
        <v>2.4786532549378406</v>
      </c>
      <c r="AJ270" s="82">
        <v>2.9987323219602811</v>
      </c>
      <c r="AK270" s="82">
        <v>3.409697330224525</v>
      </c>
      <c r="AL270" s="82">
        <v>3.744339160549325</v>
      </c>
      <c r="AM270" s="82">
        <v>4.2816427000327248</v>
      </c>
      <c r="AN270" s="82">
        <v>0.98910933456491723</v>
      </c>
      <c r="AO270" s="84">
        <v>0.77861735516618258</v>
      </c>
    </row>
    <row r="271" spans="1:41" s="85" customFormat="1" x14ac:dyDescent="0.2">
      <c r="A271" s="81">
        <v>42881</v>
      </c>
      <c r="B271" s="82">
        <v>3.3060758337140248</v>
      </c>
      <c r="C271" s="82">
        <v>3.2168594303733014</v>
      </c>
      <c r="D271" s="82">
        <v>8.9216403340723449E-2</v>
      </c>
      <c r="E271" s="82">
        <v>3.2619839790224692</v>
      </c>
      <c r="F271" s="82">
        <v>3.2799187149537983</v>
      </c>
      <c r="G271" s="82">
        <v>0.5352255229693762</v>
      </c>
      <c r="H271" s="82">
        <v>2.6186244924324518</v>
      </c>
      <c r="I271" s="82">
        <v>0.55250342622201898</v>
      </c>
      <c r="J271" s="83">
        <v>420.10278666057275</v>
      </c>
      <c r="K271" s="84">
        <v>2.3298309730470534E-2</v>
      </c>
      <c r="L271" s="84">
        <v>0.17770671539515762</v>
      </c>
      <c r="M271" s="84">
        <v>0.26678848789401555</v>
      </c>
      <c r="N271" s="84">
        <v>0.28414801279122887</v>
      </c>
      <c r="O271" s="84">
        <v>0.19186843307446322</v>
      </c>
      <c r="P271" s="84">
        <v>5.6190041114664233E-2</v>
      </c>
      <c r="Q271" s="88">
        <v>6.9438099588853358E-2</v>
      </c>
      <c r="R271" s="89">
        <v>2.3104636877654272</v>
      </c>
      <c r="S271" s="89">
        <v>2.4606655012252139</v>
      </c>
      <c r="T271" s="89">
        <v>2.8684351613434749</v>
      </c>
      <c r="U271" s="89">
        <v>3.2560855019060644</v>
      </c>
      <c r="V271" s="89">
        <v>3.5967350615049023</v>
      </c>
      <c r="W271" s="89">
        <v>3.8290716428772589</v>
      </c>
      <c r="X271" s="89">
        <v>4.0659617267080073</v>
      </c>
      <c r="Y271" s="89">
        <v>4.4846426965305257</v>
      </c>
      <c r="Z271" s="90">
        <v>2189</v>
      </c>
      <c r="AA271" s="88">
        <v>0.20054819552306991</v>
      </c>
      <c r="AB271" s="82">
        <v>2.1827108482588593</v>
      </c>
      <c r="AC271" s="82">
        <v>2.7029290638823404</v>
      </c>
      <c r="AD271" s="82">
        <v>3.2011075055785816</v>
      </c>
      <c r="AE271" s="82">
        <v>3.5459495016196145</v>
      </c>
      <c r="AF271" s="82">
        <v>4.0307986524424688</v>
      </c>
      <c r="AG271" s="90">
        <v>9</v>
      </c>
      <c r="AH271" s="82">
        <v>2.0624867221262906</v>
      </c>
      <c r="AI271" s="82">
        <v>2.4776653591665871</v>
      </c>
      <c r="AJ271" s="82">
        <v>2.9986423878888524</v>
      </c>
      <c r="AK271" s="82">
        <v>3.4112066661225877</v>
      </c>
      <c r="AL271" s="82">
        <v>3.7458752363067576</v>
      </c>
      <c r="AM271" s="82">
        <v>4.2801735401523482</v>
      </c>
      <c r="AN271" s="82">
        <v>0.98898639056692239</v>
      </c>
      <c r="AO271" s="84">
        <v>0.77876290174794716</v>
      </c>
    </row>
    <row r="272" spans="1:41" s="85" customFormat="1" x14ac:dyDescent="0.2">
      <c r="A272" s="81">
        <v>42882</v>
      </c>
      <c r="B272" s="82">
        <v>3.3059360730593608</v>
      </c>
      <c r="C272" s="82">
        <v>3.2165237180790185</v>
      </c>
      <c r="D272" s="82">
        <v>8.9412354980342279E-2</v>
      </c>
      <c r="E272" s="82">
        <v>3.2620625804254901</v>
      </c>
      <c r="F272" s="82">
        <v>3.2799025501697101</v>
      </c>
      <c r="G272" s="82">
        <v>0.53460990877587822</v>
      </c>
      <c r="H272" s="82">
        <v>2.6193598570053838</v>
      </c>
      <c r="I272" s="82">
        <v>0.55250228310501992</v>
      </c>
      <c r="J272" s="83">
        <v>420.91095890411088</v>
      </c>
      <c r="K272" s="84">
        <v>2.2831050228310501E-2</v>
      </c>
      <c r="L272" s="84">
        <v>0.17808219178082191</v>
      </c>
      <c r="M272" s="84">
        <v>0.26803652968036529</v>
      </c>
      <c r="N272" s="84">
        <v>0.28264840182648404</v>
      </c>
      <c r="O272" s="84">
        <v>0.19223744292237444</v>
      </c>
      <c r="P272" s="84">
        <v>5.6164383561643834E-2</v>
      </c>
      <c r="Q272" s="88">
        <v>6.8949771689497716E-2</v>
      </c>
      <c r="R272" s="89">
        <v>2.3098465770997043</v>
      </c>
      <c r="S272" s="89">
        <v>2.462436015648823</v>
      </c>
      <c r="T272" s="89">
        <v>2.868026550507639</v>
      </c>
      <c r="U272" s="89">
        <v>3.2568075631274795</v>
      </c>
      <c r="V272" s="89">
        <v>3.5955781557983144</v>
      </c>
      <c r="W272" s="89">
        <v>3.827510818757168</v>
      </c>
      <c r="X272" s="89">
        <v>4.0643748916653477</v>
      </c>
      <c r="Y272" s="89">
        <v>4.482811271777698</v>
      </c>
      <c r="Z272" s="90">
        <v>2190</v>
      </c>
      <c r="AA272" s="88">
        <v>0.20045662100456621</v>
      </c>
      <c r="AB272" s="82">
        <v>2.1817157807281311</v>
      </c>
      <c r="AC272" s="82">
        <v>2.7031888501079995</v>
      </c>
      <c r="AD272" s="82">
        <v>3.2023385180985473</v>
      </c>
      <c r="AE272" s="82">
        <v>3.5446389286945501</v>
      </c>
      <c r="AF272" s="82">
        <v>4.0291328419395196</v>
      </c>
      <c r="AG272" s="90">
        <v>5</v>
      </c>
      <c r="AH272" s="82">
        <v>2.0603046991309903</v>
      </c>
      <c r="AI272" s="82">
        <v>2.4772555516234434</v>
      </c>
      <c r="AJ272" s="82">
        <v>2.9993978336900429</v>
      </c>
      <c r="AK272" s="82">
        <v>3.4113573779090287</v>
      </c>
      <c r="AL272" s="82">
        <v>3.7446188918035497</v>
      </c>
      <c r="AM272" s="82">
        <v>4.2787052337586937</v>
      </c>
      <c r="AN272" s="82">
        <v>0.98889176866385708</v>
      </c>
      <c r="AO272" s="84">
        <v>0.77835078995227847</v>
      </c>
    </row>
    <row r="273" spans="1:41" s="85" customFormat="1" x14ac:dyDescent="0.2">
      <c r="A273" s="81">
        <v>42883</v>
      </c>
      <c r="B273" s="82">
        <v>3.3047945205479454</v>
      </c>
      <c r="C273" s="82">
        <v>3.2153741808762315</v>
      </c>
      <c r="D273" s="82">
        <v>8.9420339671713922E-2</v>
      </c>
      <c r="E273" s="82">
        <v>3.2619034261679625</v>
      </c>
      <c r="F273" s="82">
        <v>3.2796587383256641</v>
      </c>
      <c r="G273" s="82">
        <v>0.53461246398309503</v>
      </c>
      <c r="H273" s="82">
        <v>2.6180827580771755</v>
      </c>
      <c r="I273" s="82">
        <v>0.55252511415525374</v>
      </c>
      <c r="J273" s="83">
        <v>421.91095890411088</v>
      </c>
      <c r="K273" s="84">
        <v>2.2831050228310501E-2</v>
      </c>
      <c r="L273" s="84">
        <v>0.17945205479452056</v>
      </c>
      <c r="M273" s="84">
        <v>0.26757990867579906</v>
      </c>
      <c r="N273" s="84">
        <v>0.28173515981735159</v>
      </c>
      <c r="O273" s="84">
        <v>0.19223744292237444</v>
      </c>
      <c r="P273" s="84">
        <v>5.6164383561643834E-2</v>
      </c>
      <c r="Q273" s="88">
        <v>7.1232876712328766E-2</v>
      </c>
      <c r="R273" s="89">
        <v>2.3088031736063472</v>
      </c>
      <c r="S273" s="89">
        <v>2.4613653812996876</v>
      </c>
      <c r="T273" s="89">
        <v>2.8667347244339108</v>
      </c>
      <c r="U273" s="89">
        <v>3.2554976416372998</v>
      </c>
      <c r="V273" s="89">
        <v>3.5943579490773021</v>
      </c>
      <c r="W273" s="89">
        <v>3.825991493067769</v>
      </c>
      <c r="X273" s="89">
        <v>4.0627760121516356</v>
      </c>
      <c r="Y273" s="89">
        <v>4.4812612602808564</v>
      </c>
      <c r="Z273" s="90">
        <v>2190</v>
      </c>
      <c r="AA273" s="88">
        <v>0.2</v>
      </c>
      <c r="AB273" s="82">
        <v>2.1807210902266605</v>
      </c>
      <c r="AC273" s="82">
        <v>2.7052994896683988</v>
      </c>
      <c r="AD273" s="82">
        <v>3.2045057545423687</v>
      </c>
      <c r="AE273" s="82">
        <v>3.5433290207042196</v>
      </c>
      <c r="AF273" s="82">
        <v>4.0274681032797774</v>
      </c>
      <c r="AG273" s="90">
        <v>5</v>
      </c>
      <c r="AH273" s="82">
        <v>2.059482553944024</v>
      </c>
      <c r="AI273" s="82">
        <v>2.4779994246382793</v>
      </c>
      <c r="AJ273" s="82">
        <v>3.0004733108722594</v>
      </c>
      <c r="AK273" s="82">
        <v>3.4107647909906889</v>
      </c>
      <c r="AL273" s="82">
        <v>3.7432783801017999</v>
      </c>
      <c r="AM273" s="82">
        <v>4.2780660187288495</v>
      </c>
      <c r="AN273" s="82">
        <v>0.98854680558920627</v>
      </c>
      <c r="AO273" s="84">
        <v>0.77920065333238198</v>
      </c>
    </row>
    <row r="274" spans="1:41" s="85" customFormat="1" x14ac:dyDescent="0.2">
      <c r="A274" s="81">
        <v>42884</v>
      </c>
      <c r="B274" s="82">
        <v>3.304516423357664</v>
      </c>
      <c r="C274" s="82">
        <v>3.2154966034675003</v>
      </c>
      <c r="D274" s="82">
        <v>8.9019819890163721E-2</v>
      </c>
      <c r="E274" s="82">
        <v>3.2619228110259062</v>
      </c>
      <c r="F274" s="82">
        <v>3.279619970985733</v>
      </c>
      <c r="G274" s="82">
        <v>0.53394237445680448</v>
      </c>
      <c r="H274" s="82">
        <v>2.6204704689653529</v>
      </c>
      <c r="I274" s="82">
        <v>0.5525775547445253</v>
      </c>
      <c r="J274" s="83">
        <v>422.52600364963291</v>
      </c>
      <c r="K274" s="84">
        <v>2.281021897810219E-2</v>
      </c>
      <c r="L274" s="84">
        <v>0.17883211678832117</v>
      </c>
      <c r="M274" s="84">
        <v>0.26824817518248173</v>
      </c>
      <c r="N274" s="84">
        <v>0.28284671532846717</v>
      </c>
      <c r="O274" s="84">
        <v>0.19114963503649635</v>
      </c>
      <c r="P274" s="84">
        <v>5.6113138686131388E-2</v>
      </c>
      <c r="Q274" s="88">
        <v>7.0711678832116792E-2</v>
      </c>
      <c r="R274" s="89">
        <v>2.308143611554915</v>
      </c>
      <c r="S274" s="89">
        <v>2.4616571814919705</v>
      </c>
      <c r="T274" s="89">
        <v>2.8672542450290726</v>
      </c>
      <c r="U274" s="89">
        <v>3.2550147170727612</v>
      </c>
      <c r="V274" s="89">
        <v>3.5931629182680811</v>
      </c>
      <c r="W274" s="89">
        <v>3.8244202089849697</v>
      </c>
      <c r="X274" s="89">
        <v>4.0610616410312099</v>
      </c>
      <c r="Y274" s="89">
        <v>4.4791363280387939</v>
      </c>
      <c r="Z274" s="90">
        <v>2192</v>
      </c>
      <c r="AA274" s="88">
        <v>0.19936131386861314</v>
      </c>
      <c r="AB274" s="82">
        <v>2.1797267764688177</v>
      </c>
      <c r="AC274" s="82">
        <v>2.7044384262291836</v>
      </c>
      <c r="AD274" s="82">
        <v>3.2054787649436998</v>
      </c>
      <c r="AE274" s="82">
        <v>3.5480442441385565</v>
      </c>
      <c r="AF274" s="82">
        <v>4.0258044350845825</v>
      </c>
      <c r="AG274" s="90">
        <v>7</v>
      </c>
      <c r="AH274" s="82">
        <v>2.0586606728245966</v>
      </c>
      <c r="AI274" s="82">
        <v>2.4778507304766064</v>
      </c>
      <c r="AJ274" s="82">
        <v>3.0007926292292675</v>
      </c>
      <c r="AK274" s="82">
        <v>3.4111770514413959</v>
      </c>
      <c r="AL274" s="82">
        <v>3.7439151471691745</v>
      </c>
      <c r="AM274" s="82">
        <v>4.2765995956776255</v>
      </c>
      <c r="AN274" s="82">
        <v>0.98858418500057943</v>
      </c>
      <c r="AO274" s="84">
        <v>0.77920681094570599</v>
      </c>
    </row>
    <row r="275" spans="1:41" s="85" customFormat="1" x14ac:dyDescent="0.2">
      <c r="A275" s="81">
        <v>42885</v>
      </c>
      <c r="B275" s="82">
        <v>3.3044667274384687</v>
      </c>
      <c r="C275" s="82">
        <v>3.2156219497713092</v>
      </c>
      <c r="D275" s="82">
        <v>8.884477766715948E-2</v>
      </c>
      <c r="E275" s="82">
        <v>3.262503021229552</v>
      </c>
      <c r="F275" s="82">
        <v>3.2798077206225562</v>
      </c>
      <c r="G275" s="82">
        <v>0.53356958236161001</v>
      </c>
      <c r="H275" s="82">
        <v>2.6231009725404477</v>
      </c>
      <c r="I275" s="82">
        <v>0.55257976298997236</v>
      </c>
      <c r="J275" s="83">
        <v>423.14083865086286</v>
      </c>
      <c r="K275" s="84">
        <v>2.2333637192342753E-2</v>
      </c>
      <c r="L275" s="84">
        <v>0.17958067456700091</v>
      </c>
      <c r="M275" s="84">
        <v>0.26937101185050139</v>
      </c>
      <c r="N275" s="84">
        <v>0.28076572470373745</v>
      </c>
      <c r="O275" s="84">
        <v>0.19143117593436645</v>
      </c>
      <c r="P275" s="84">
        <v>5.6517775752051046E-2</v>
      </c>
      <c r="Q275" s="88">
        <v>7.0191431175934363E-2</v>
      </c>
      <c r="R275" s="89">
        <v>2.3078924453299932</v>
      </c>
      <c r="S275" s="89">
        <v>2.4629269508729461</v>
      </c>
      <c r="T275" s="89">
        <v>2.8666283990524399</v>
      </c>
      <c r="U275" s="89">
        <v>3.2542557076869354</v>
      </c>
      <c r="V275" s="89">
        <v>3.5921830515651219</v>
      </c>
      <c r="W275" s="89">
        <v>3.8275300997258888</v>
      </c>
      <c r="X275" s="89">
        <v>4.0616539560644505</v>
      </c>
      <c r="Y275" s="89">
        <v>4.4770024154802313</v>
      </c>
      <c r="Z275" s="90">
        <v>2194</v>
      </c>
      <c r="AA275" s="88">
        <v>0.2000911577028259</v>
      </c>
      <c r="AB275" s="82">
        <v>2.1787328391692968</v>
      </c>
      <c r="AC275" s="82">
        <v>2.7057393609451701</v>
      </c>
      <c r="AD275" s="82">
        <v>3.2059481915095751</v>
      </c>
      <c r="AE275" s="82">
        <v>3.5464653716452119</v>
      </c>
      <c r="AF275" s="82">
        <v>4.0241418359779315</v>
      </c>
      <c r="AG275" s="90">
        <v>6</v>
      </c>
      <c r="AH275" s="82">
        <v>2.0595597193160353</v>
      </c>
      <c r="AI275" s="82">
        <v>2.4780184817626485</v>
      </c>
      <c r="AJ275" s="82">
        <v>3.0023000125022636</v>
      </c>
      <c r="AK275" s="82">
        <v>3.4112455595740188</v>
      </c>
      <c r="AL275" s="82">
        <v>3.7428304591340757</v>
      </c>
      <c r="AM275" s="82">
        <v>4.2753345549560056</v>
      </c>
      <c r="AN275" s="82">
        <v>0.9884747954275942</v>
      </c>
      <c r="AO275" s="84">
        <v>0.77960425476016848</v>
      </c>
    </row>
    <row r="276" spans="1:41" s="85" customFormat="1" x14ac:dyDescent="0.2">
      <c r="A276" s="81">
        <v>42886</v>
      </c>
      <c r="B276" s="82">
        <v>3.3062898814949864</v>
      </c>
      <c r="C276" s="82">
        <v>3.2168859538692969</v>
      </c>
      <c r="D276" s="82">
        <v>8.9403927625689494E-2</v>
      </c>
      <c r="E276" s="82">
        <v>3.2623404327812366</v>
      </c>
      <c r="F276" s="82">
        <v>3.2800026259582982</v>
      </c>
      <c r="G276" s="82">
        <v>0.53372563125998718</v>
      </c>
      <c r="H276" s="82">
        <v>2.6225834354366739</v>
      </c>
      <c r="I276" s="82">
        <v>0.55321786690974584</v>
      </c>
      <c r="J276" s="83">
        <v>424.14083865086286</v>
      </c>
      <c r="K276" s="84">
        <v>2.2333637192342753E-2</v>
      </c>
      <c r="L276" s="84">
        <v>0.17821330902461258</v>
      </c>
      <c r="M276" s="84">
        <v>0.26891522333637191</v>
      </c>
      <c r="N276" s="84">
        <v>0.28258887876025524</v>
      </c>
      <c r="O276" s="84">
        <v>0.19097538742023701</v>
      </c>
      <c r="P276" s="84">
        <v>5.6973564266180492E-2</v>
      </c>
      <c r="Q276" s="88">
        <v>0.12579762989972654</v>
      </c>
      <c r="R276" s="89">
        <v>2.3068592471387142</v>
      </c>
      <c r="S276" s="89">
        <v>2.4659906199604791</v>
      </c>
      <c r="T276" s="89">
        <v>2.8699390735103036</v>
      </c>
      <c r="U276" s="89">
        <v>3.2550416418465882</v>
      </c>
      <c r="V276" s="89">
        <v>3.5942615551167658</v>
      </c>
      <c r="W276" s="89">
        <v>3.8284740526888488</v>
      </c>
      <c r="X276" s="89">
        <v>4.0638274360495599</v>
      </c>
      <c r="Y276" s="89">
        <v>4.4754453065815252</v>
      </c>
      <c r="Z276" s="90">
        <v>2194</v>
      </c>
      <c r="AA276" s="88">
        <v>0.2000911577028259</v>
      </c>
      <c r="AB276" s="82">
        <v>2.177739278043116</v>
      </c>
      <c r="AC276" s="82">
        <v>2.7048128079180778</v>
      </c>
      <c r="AD276" s="82">
        <v>3.2045072028740171</v>
      </c>
      <c r="AE276" s="82">
        <v>3.5507171617772664</v>
      </c>
      <c r="AF276" s="82">
        <v>4.022480304586475</v>
      </c>
      <c r="AG276" s="90">
        <v>4</v>
      </c>
      <c r="AH276" s="82">
        <v>2.0587401652348905</v>
      </c>
      <c r="AI276" s="82">
        <v>2.4769675197555743</v>
      </c>
      <c r="AJ276" s="82">
        <v>3.0010465314640786</v>
      </c>
      <c r="AK276" s="82">
        <v>3.4113264617161101</v>
      </c>
      <c r="AL276" s="82">
        <v>3.7435226632548519</v>
      </c>
      <c r="AM276" s="82">
        <v>4.274394869893821</v>
      </c>
      <c r="AN276" s="82">
        <v>0.98892023073474822</v>
      </c>
      <c r="AO276" s="84">
        <v>0.77861767743094179</v>
      </c>
    </row>
    <row r="277" spans="1:41" s="85" customFormat="1" x14ac:dyDescent="0.2">
      <c r="A277" s="81">
        <v>42887</v>
      </c>
      <c r="B277" s="82">
        <v>3.3058340929808567</v>
      </c>
      <c r="C277" s="82">
        <v>3.2171042294348933</v>
      </c>
      <c r="D277" s="82">
        <v>8.8729863545963461E-2</v>
      </c>
      <c r="E277" s="82">
        <v>3.2621819925762146</v>
      </c>
      <c r="F277" s="82">
        <v>3.2800195152079437</v>
      </c>
      <c r="G277" s="82">
        <v>0.53411304909576429</v>
      </c>
      <c r="H277" s="82">
        <v>2.6221590131146009</v>
      </c>
      <c r="I277" s="82">
        <v>0.55344576116681132</v>
      </c>
      <c r="J277" s="83">
        <v>424.14083865086286</v>
      </c>
      <c r="K277" s="84">
        <v>2.2333637192342753E-2</v>
      </c>
      <c r="L277" s="84">
        <v>0.17866909753874202</v>
      </c>
      <c r="M277" s="84">
        <v>0.26845943482224249</v>
      </c>
      <c r="N277" s="84">
        <v>0.28213309024612582</v>
      </c>
      <c r="O277" s="84">
        <v>0.19234275296262535</v>
      </c>
      <c r="P277" s="84">
        <v>5.6061987237921607E-2</v>
      </c>
      <c r="Q277" s="88">
        <v>0.1244302643573382</v>
      </c>
      <c r="R277" s="89">
        <v>2.3058264558981789</v>
      </c>
      <c r="S277" s="89">
        <v>2.4648600309733562</v>
      </c>
      <c r="T277" s="89">
        <v>2.869486785143569</v>
      </c>
      <c r="U277" s="89">
        <v>3.2575563948011279</v>
      </c>
      <c r="V277" s="89">
        <v>3.5934657150948777</v>
      </c>
      <c r="W277" s="89">
        <v>3.8290285241452593</v>
      </c>
      <c r="X277" s="89">
        <v>4.0631434964399951</v>
      </c>
      <c r="Y277" s="89">
        <v>4.4738891423944098</v>
      </c>
      <c r="Z277" s="90">
        <v>2194</v>
      </c>
      <c r="AA277" s="88">
        <v>0.2000911577028259</v>
      </c>
      <c r="AB277" s="82">
        <v>2.176746092805617</v>
      </c>
      <c r="AC277" s="82">
        <v>2.7059092461792358</v>
      </c>
      <c r="AD277" s="82">
        <v>3.205463402415941</v>
      </c>
      <c r="AE277" s="82">
        <v>3.5505305096857764</v>
      </c>
      <c r="AF277" s="82">
        <v>4.0299118330814672</v>
      </c>
      <c r="AG277" s="90">
        <v>9</v>
      </c>
      <c r="AH277" s="82">
        <v>2.0579208736479626</v>
      </c>
      <c r="AI277" s="82">
        <v>2.4767970114374016</v>
      </c>
      <c r="AJ277" s="82">
        <v>3.0020466305928903</v>
      </c>
      <c r="AK277" s="82">
        <v>3.4113548673719079</v>
      </c>
      <c r="AL277" s="82">
        <v>3.7449347079075634</v>
      </c>
      <c r="AM277" s="82">
        <v>4.2795736018579236</v>
      </c>
      <c r="AN277" s="82">
        <v>0.98900370962957551</v>
      </c>
      <c r="AO277" s="84">
        <v>0.77850889299717918</v>
      </c>
    </row>
    <row r="278" spans="1:41" s="85" customFormat="1" x14ac:dyDescent="0.2">
      <c r="A278" s="81">
        <v>42888</v>
      </c>
      <c r="B278" s="82">
        <v>3.3076572470373748</v>
      </c>
      <c r="C278" s="82">
        <v>3.2184410251646156</v>
      </c>
      <c r="D278" s="82">
        <v>8.9216221872759238E-2</v>
      </c>
      <c r="E278" s="82">
        <v>3.2620244556064026</v>
      </c>
      <c r="F278" s="82">
        <v>3.2802209511812612</v>
      </c>
      <c r="G278" s="82">
        <v>0.53249513707783991</v>
      </c>
      <c r="H278" s="82">
        <v>2.6220192494651302</v>
      </c>
      <c r="I278" s="82">
        <v>0.55391522333636733</v>
      </c>
      <c r="J278" s="83">
        <v>425.14083865086286</v>
      </c>
      <c r="K278" s="84">
        <v>2.1422060164083864E-2</v>
      </c>
      <c r="L278" s="84">
        <v>0.17821330902461258</v>
      </c>
      <c r="M278" s="84">
        <v>0.26891522333637191</v>
      </c>
      <c r="N278" s="84">
        <v>0.28258887876025524</v>
      </c>
      <c r="O278" s="84">
        <v>0.19279854147675479</v>
      </c>
      <c r="P278" s="84">
        <v>5.6061987237921607E-2</v>
      </c>
      <c r="Q278" s="88">
        <v>0.12215132178669097</v>
      </c>
      <c r="R278" s="89">
        <v>2.3058643258929097</v>
      </c>
      <c r="S278" s="89">
        <v>2.4707143949497028</v>
      </c>
      <c r="T278" s="89">
        <v>2.8710415038733035</v>
      </c>
      <c r="U278" s="89">
        <v>3.2629417163276955</v>
      </c>
      <c r="V278" s="89">
        <v>3.5928846692073142</v>
      </c>
      <c r="W278" s="89">
        <v>3.8286487637661528</v>
      </c>
      <c r="X278" s="89">
        <v>4.0616754577948253</v>
      </c>
      <c r="Y278" s="89">
        <v>4.4723339217719449</v>
      </c>
      <c r="Z278" s="90">
        <v>2194</v>
      </c>
      <c r="AA278" s="88">
        <v>0.2000911577028259</v>
      </c>
      <c r="AB278" s="82">
        <v>2.1757532831724649</v>
      </c>
      <c r="AC278" s="82">
        <v>2.7061882134105808</v>
      </c>
      <c r="AD278" s="82">
        <v>3.2058442248378221</v>
      </c>
      <c r="AE278" s="82">
        <v>3.5492625493157051</v>
      </c>
      <c r="AF278" s="82">
        <v>4.0286478277365747</v>
      </c>
      <c r="AG278" s="90">
        <v>5</v>
      </c>
      <c r="AH278" s="82">
        <v>2.0571832816961182</v>
      </c>
      <c r="AI278" s="82">
        <v>2.476549414715576</v>
      </c>
      <c r="AJ278" s="82">
        <v>3.0027512720326675</v>
      </c>
      <c r="AK278" s="82">
        <v>3.4108307064309251</v>
      </c>
      <c r="AL278" s="82">
        <v>3.7439620872674046</v>
      </c>
      <c r="AM278" s="82">
        <v>4.2781050603017423</v>
      </c>
      <c r="AN278" s="82">
        <v>0.98957699111509945</v>
      </c>
      <c r="AO278" s="84">
        <v>0.77653872369795263</v>
      </c>
    </row>
    <row r="279" spans="1:41" s="85" customFormat="1" x14ac:dyDescent="0.2">
      <c r="A279" s="81">
        <v>42889</v>
      </c>
      <c r="B279" s="82">
        <v>3.3067456700091156</v>
      </c>
      <c r="C279" s="82">
        <v>3.2182729414973572</v>
      </c>
      <c r="D279" s="82">
        <v>8.8472728511758358E-2</v>
      </c>
      <c r="E279" s="82">
        <v>3.2618701524582288</v>
      </c>
      <c r="F279" s="82">
        <v>3.2801187027849981</v>
      </c>
      <c r="G279" s="82">
        <v>0.53209242761156939</v>
      </c>
      <c r="H279" s="82">
        <v>2.6209088773196032</v>
      </c>
      <c r="I279" s="82">
        <v>0.554216043755695</v>
      </c>
      <c r="J279" s="83">
        <v>426.14083865086286</v>
      </c>
      <c r="K279" s="84">
        <v>2.0966271649954422E-2</v>
      </c>
      <c r="L279" s="84">
        <v>0.17866909753874202</v>
      </c>
      <c r="M279" s="84">
        <v>0.2698268003646308</v>
      </c>
      <c r="N279" s="84">
        <v>0.28304466727438471</v>
      </c>
      <c r="O279" s="84">
        <v>0.19143117593436645</v>
      </c>
      <c r="P279" s="84">
        <v>5.6061987237921607E-2</v>
      </c>
      <c r="Q279" s="88">
        <v>0.1203281677301732</v>
      </c>
      <c r="R279" s="89">
        <v>2.3074454188379496</v>
      </c>
      <c r="S279" s="89">
        <v>2.4713907799033992</v>
      </c>
      <c r="T279" s="89">
        <v>2.8704108278211482</v>
      </c>
      <c r="U279" s="89">
        <v>3.2617979326439324</v>
      </c>
      <c r="V279" s="89">
        <v>3.5928314483267911</v>
      </c>
      <c r="W279" s="89">
        <v>3.8300307029150638</v>
      </c>
      <c r="X279" s="89">
        <v>4.0611194295011055</v>
      </c>
      <c r="Y279" s="89">
        <v>4.470779643569279</v>
      </c>
      <c r="Z279" s="90">
        <v>2194</v>
      </c>
      <c r="AA279" s="88">
        <v>0.19963536918869645</v>
      </c>
      <c r="AB279" s="82">
        <v>2.1747608488596466</v>
      </c>
      <c r="AC279" s="82">
        <v>2.7079910451648073</v>
      </c>
      <c r="AD279" s="82">
        <v>3.2070213758725417</v>
      </c>
      <c r="AE279" s="82">
        <v>3.5538235426252531</v>
      </c>
      <c r="AF279" s="82">
        <v>4.0273844446896856</v>
      </c>
      <c r="AG279" s="90">
        <v>7</v>
      </c>
      <c r="AH279" s="82">
        <v>2.0561339290260356</v>
      </c>
      <c r="AI279" s="82">
        <v>2.4771106958543845</v>
      </c>
      <c r="AJ279" s="82">
        <v>3.0026284413106032</v>
      </c>
      <c r="AK279" s="82">
        <v>3.4112496422600773</v>
      </c>
      <c r="AL279" s="82">
        <v>3.7459829006954166</v>
      </c>
      <c r="AM279" s="82">
        <v>4.2766373718994268</v>
      </c>
      <c r="AN279" s="82">
        <v>0.9895711760074366</v>
      </c>
      <c r="AO279" s="84">
        <v>0.77698998024116683</v>
      </c>
    </row>
    <row r="280" spans="1:41" s="85" customFormat="1" x14ac:dyDescent="0.2">
      <c r="A280" s="81">
        <v>42890</v>
      </c>
      <c r="B280" s="82">
        <v>3.3069735642661806</v>
      </c>
      <c r="C280" s="82">
        <v>3.2174211401197494</v>
      </c>
      <c r="D280" s="82">
        <v>8.9552424146431164E-2</v>
      </c>
      <c r="E280" s="82">
        <v>3.2617159332004122</v>
      </c>
      <c r="F280" s="82">
        <v>3.2799287422601044</v>
      </c>
      <c r="G280" s="82">
        <v>0.53238745477406491</v>
      </c>
      <c r="H280" s="82">
        <v>2.6197423858440549</v>
      </c>
      <c r="I280" s="82">
        <v>0.55432087511393924</v>
      </c>
      <c r="J280" s="83">
        <v>428.14083865086286</v>
      </c>
      <c r="K280" s="84">
        <v>2.0966271649954422E-2</v>
      </c>
      <c r="L280" s="84">
        <v>0.17866909753874202</v>
      </c>
      <c r="M280" s="84">
        <v>0.27028258887876028</v>
      </c>
      <c r="N280" s="84">
        <v>0.28213309024612582</v>
      </c>
      <c r="O280" s="84">
        <v>0.19143117593436645</v>
      </c>
      <c r="P280" s="84">
        <v>5.6517775752051046E-2</v>
      </c>
      <c r="Q280" s="88">
        <v>0.11987237921604375</v>
      </c>
      <c r="R280" s="89">
        <v>2.3064175930840234</v>
      </c>
      <c r="S280" s="89">
        <v>2.4704141819695655</v>
      </c>
      <c r="T280" s="89">
        <v>2.8691241383375106</v>
      </c>
      <c r="U280" s="89">
        <v>3.2606546559313694</v>
      </c>
      <c r="V280" s="89">
        <v>3.5920262444416231</v>
      </c>
      <c r="W280" s="89">
        <v>3.8298483783156092</v>
      </c>
      <c r="X280" s="89">
        <v>4.0629387328026469</v>
      </c>
      <c r="Y280" s="89">
        <v>4.4692263066436437</v>
      </c>
      <c r="Z280" s="90">
        <v>2194</v>
      </c>
      <c r="AA280" s="88">
        <v>0.2000911577028259</v>
      </c>
      <c r="AB280" s="82">
        <v>2.1737687895834714</v>
      </c>
      <c r="AC280" s="82">
        <v>2.7071583481769772</v>
      </c>
      <c r="AD280" s="82">
        <v>3.2064511411070891</v>
      </c>
      <c r="AE280" s="82">
        <v>3.5524950342877637</v>
      </c>
      <c r="AF280" s="82">
        <v>4.0261216833282836</v>
      </c>
      <c r="AG280" s="90">
        <v>1</v>
      </c>
      <c r="AH280" s="82">
        <v>2.0553185149435156</v>
      </c>
      <c r="AI280" s="82">
        <v>2.4761278905366226</v>
      </c>
      <c r="AJ280" s="82">
        <v>3.0018346271116805</v>
      </c>
      <c r="AK280" s="82">
        <v>3.4101324460172289</v>
      </c>
      <c r="AL280" s="82">
        <v>3.7446411971406324</v>
      </c>
      <c r="AM280" s="82">
        <v>4.2752094829356766</v>
      </c>
      <c r="AN280" s="82">
        <v>0.98930822067412194</v>
      </c>
      <c r="AO280" s="84">
        <v>0.77775897608776146</v>
      </c>
    </row>
    <row r="281" spans="1:41" s="85" customFormat="1" x14ac:dyDescent="0.2">
      <c r="A281" s="81">
        <v>42891</v>
      </c>
      <c r="B281" s="82">
        <v>3.3072014585232452</v>
      </c>
      <c r="C281" s="82">
        <v>3.2179283281544659</v>
      </c>
      <c r="D281" s="82">
        <v>8.9273130368779263E-2</v>
      </c>
      <c r="E281" s="82">
        <v>3.2615614353153974</v>
      </c>
      <c r="F281" s="82">
        <v>3.2800200125505383</v>
      </c>
      <c r="G281" s="82">
        <v>0.53220738019486591</v>
      </c>
      <c r="H281" s="82">
        <v>2.619077992394184</v>
      </c>
      <c r="I281" s="82">
        <v>0.5546900638103831</v>
      </c>
      <c r="J281" s="83">
        <v>429.14083865086286</v>
      </c>
      <c r="K281" s="84">
        <v>2.0510483135824976E-2</v>
      </c>
      <c r="L281" s="84">
        <v>0.17912488605287147</v>
      </c>
      <c r="M281" s="84">
        <v>0.26891522333637191</v>
      </c>
      <c r="N281" s="84">
        <v>0.28395624430264355</v>
      </c>
      <c r="O281" s="84">
        <v>0.1918869644484959</v>
      </c>
      <c r="P281" s="84">
        <v>5.5606198723792161E-2</v>
      </c>
      <c r="Q281" s="88">
        <v>0.11804922515952598</v>
      </c>
      <c r="R281" s="89">
        <v>2.3075621916106916</v>
      </c>
      <c r="S281" s="89">
        <v>2.471097288341694</v>
      </c>
      <c r="T281" s="89">
        <v>2.8701865497932535</v>
      </c>
      <c r="U281" s="89">
        <v>3.2605960474629887</v>
      </c>
      <c r="V281" s="89">
        <v>3.5928339315894577</v>
      </c>
      <c r="W281" s="89">
        <v>3.8317891204689474</v>
      </c>
      <c r="X281" s="89">
        <v>4.0644267501517906</v>
      </c>
      <c r="Y281" s="89">
        <v>4.4676739098543532</v>
      </c>
      <c r="Z281" s="90">
        <v>2194</v>
      </c>
      <c r="AA281" s="88">
        <v>0.2000911577028259</v>
      </c>
      <c r="AB281" s="82">
        <v>2.1727771050605704</v>
      </c>
      <c r="AC281" s="82">
        <v>2.7083502167727476</v>
      </c>
      <c r="AD281" s="82">
        <v>3.2052897728635035</v>
      </c>
      <c r="AE281" s="82">
        <v>3.5538165479317194</v>
      </c>
      <c r="AF281" s="82">
        <v>4.0283019689430857</v>
      </c>
      <c r="AG281" s="90">
        <v>7</v>
      </c>
      <c r="AH281" s="82">
        <v>2.0529115038997019</v>
      </c>
      <c r="AI281" s="82">
        <v>2.4760927004646249</v>
      </c>
      <c r="AJ281" s="82">
        <v>3.0015530371437533</v>
      </c>
      <c r="AK281" s="82">
        <v>3.4098692058902458</v>
      </c>
      <c r="AL281" s="82">
        <v>3.7463128260608327</v>
      </c>
      <c r="AM281" s="82">
        <v>4.2802196398095482</v>
      </c>
      <c r="AN281" s="82">
        <v>0.98953719303763454</v>
      </c>
      <c r="AO281" s="84">
        <v>0.77673898317084378</v>
      </c>
    </row>
    <row r="282" spans="1:41" s="85" customFormat="1" x14ac:dyDescent="0.2">
      <c r="A282" s="81">
        <v>42892</v>
      </c>
      <c r="B282" s="82">
        <v>3.3092525068368279</v>
      </c>
      <c r="C282" s="82">
        <v>3.2190820415868346</v>
      </c>
      <c r="D282" s="82">
        <v>9.0170465249993281E-2</v>
      </c>
      <c r="E282" s="82">
        <v>3.2614091972347352</v>
      </c>
      <c r="F282" s="82">
        <v>3.2800666758037855</v>
      </c>
      <c r="G282" s="82">
        <v>0.53206915532274335</v>
      </c>
      <c r="H282" s="82">
        <v>2.6185303627726824</v>
      </c>
      <c r="I282" s="82">
        <v>0.55530082041931639</v>
      </c>
      <c r="J282" s="83">
        <v>430.14083865086286</v>
      </c>
      <c r="K282" s="84">
        <v>2.0510483135824976E-2</v>
      </c>
      <c r="L282" s="84">
        <v>0.17775752051048313</v>
      </c>
      <c r="M282" s="84">
        <v>0.26891522333637191</v>
      </c>
      <c r="N282" s="84">
        <v>0.28441203281677302</v>
      </c>
      <c r="O282" s="84">
        <v>0.19234275296262535</v>
      </c>
      <c r="P282" s="84">
        <v>5.6061987237921607E-2</v>
      </c>
      <c r="Q282" s="88">
        <v>0.1162260711030082</v>
      </c>
      <c r="R282" s="89">
        <v>2.3084181831613768</v>
      </c>
      <c r="S282" s="89">
        <v>2.4712765528761707</v>
      </c>
      <c r="T282" s="89">
        <v>2.8700318954934714</v>
      </c>
      <c r="U282" s="89">
        <v>3.2607657001607127</v>
      </c>
      <c r="V282" s="89">
        <v>3.5948708702989314</v>
      </c>
      <c r="W282" s="89">
        <v>3.8351486937801811</v>
      </c>
      <c r="X282" s="89">
        <v>4.0674854689914541</v>
      </c>
      <c r="Y282" s="89">
        <v>4.4661224520627911</v>
      </c>
      <c r="Z282" s="90">
        <v>2194</v>
      </c>
      <c r="AA282" s="88">
        <v>0.2000911577028259</v>
      </c>
      <c r="AB282" s="82">
        <v>2.1717857950078954</v>
      </c>
      <c r="AC282" s="82">
        <v>2.7070985942571619</v>
      </c>
      <c r="AD282" s="82">
        <v>3.2065973950084135</v>
      </c>
      <c r="AE282" s="82">
        <v>3.552689813916512</v>
      </c>
      <c r="AF282" s="82">
        <v>4.0267490999113402</v>
      </c>
      <c r="AG282" s="90">
        <v>2</v>
      </c>
      <c r="AH282" s="82">
        <v>2.0521001420340905</v>
      </c>
      <c r="AI282" s="82">
        <v>2.4752503027635377</v>
      </c>
      <c r="AJ282" s="82">
        <v>3.0008180841793504</v>
      </c>
      <c r="AK282" s="82">
        <v>3.4098720391606014</v>
      </c>
      <c r="AL282" s="82">
        <v>3.7451744495814268</v>
      </c>
      <c r="AM282" s="82">
        <v>4.27859703208778</v>
      </c>
      <c r="AN282" s="82">
        <v>0.98990744971376143</v>
      </c>
      <c r="AO282" s="84">
        <v>0.7776362313028935</v>
      </c>
    </row>
    <row r="283" spans="1:41" s="85" customFormat="1" x14ac:dyDescent="0.2">
      <c r="A283" s="81">
        <v>42893</v>
      </c>
      <c r="B283" s="82">
        <v>3.3097082953509571</v>
      </c>
      <c r="C283" s="82">
        <v>3.2187792565307496</v>
      </c>
      <c r="D283" s="82">
        <v>9.0929038820207531E-2</v>
      </c>
      <c r="E283" s="82">
        <v>3.2612598917001669</v>
      </c>
      <c r="F283" s="82">
        <v>3.2799816475403318</v>
      </c>
      <c r="G283" s="82">
        <v>0.53180127808393907</v>
      </c>
      <c r="H283" s="82">
        <v>2.6176007783877302</v>
      </c>
      <c r="I283" s="82">
        <v>0.55548313582497255</v>
      </c>
      <c r="J283" s="83">
        <v>430.14083865086286</v>
      </c>
      <c r="K283" s="84">
        <v>2.0510483135824976E-2</v>
      </c>
      <c r="L283" s="84">
        <v>0.17775752051048313</v>
      </c>
      <c r="M283" s="84">
        <v>0.26845943482224249</v>
      </c>
      <c r="N283" s="84">
        <v>0.28441203281677302</v>
      </c>
      <c r="O283" s="84">
        <v>0.19279854147675479</v>
      </c>
      <c r="P283" s="84">
        <v>5.6061987237921607E-2</v>
      </c>
      <c r="Q283" s="88">
        <v>0.11531449407474932</v>
      </c>
      <c r="R283" s="89">
        <v>2.3073821244972716</v>
      </c>
      <c r="S283" s="89">
        <v>2.4702936140635559</v>
      </c>
      <c r="T283" s="89">
        <v>2.8719203973251761</v>
      </c>
      <c r="U283" s="89">
        <v>3.2601149003801737</v>
      </c>
      <c r="V283" s="89">
        <v>3.5936962046407972</v>
      </c>
      <c r="W283" s="89">
        <v>3.8366144722063389</v>
      </c>
      <c r="X283" s="89">
        <v>4.0657590451830057</v>
      </c>
      <c r="Y283" s="89">
        <v>4.4645719321324151</v>
      </c>
      <c r="Z283" s="90">
        <v>2194</v>
      </c>
      <c r="AA283" s="88">
        <v>0.2000911577028259</v>
      </c>
      <c r="AB283" s="82">
        <v>2.1707948591427191</v>
      </c>
      <c r="AC283" s="82">
        <v>2.7070820508264362</v>
      </c>
      <c r="AD283" s="82">
        <v>3.2075780461801848</v>
      </c>
      <c r="AE283" s="82">
        <v>3.5513896221887142</v>
      </c>
      <c r="AF283" s="82">
        <v>4.0248708668266344</v>
      </c>
      <c r="AG283" s="90">
        <v>2</v>
      </c>
      <c r="AH283" s="82">
        <v>2.0512890375168031</v>
      </c>
      <c r="AI283" s="82">
        <v>2.4748684175410163</v>
      </c>
      <c r="AJ283" s="82">
        <v>3.0008446612138249</v>
      </c>
      <c r="AK283" s="82">
        <v>3.4088977395500684</v>
      </c>
      <c r="AL283" s="82">
        <v>3.7441095526040424</v>
      </c>
      <c r="AM283" s="82">
        <v>4.2771297854757</v>
      </c>
      <c r="AN283" s="82">
        <v>0.98984560145509859</v>
      </c>
      <c r="AO283" s="84">
        <v>0.77789698197025081</v>
      </c>
    </row>
    <row r="284" spans="1:41" s="85" customFormat="1" x14ac:dyDescent="0.2">
      <c r="A284" s="81">
        <v>42894</v>
      </c>
      <c r="B284" s="82">
        <v>3.3094804010938925</v>
      </c>
      <c r="C284" s="82">
        <v>3.2186023772368766</v>
      </c>
      <c r="D284" s="82">
        <v>9.0878023857015933E-2</v>
      </c>
      <c r="E284" s="82">
        <v>3.2611103727132043</v>
      </c>
      <c r="F284" s="82">
        <v>3.2799021754548519</v>
      </c>
      <c r="G284" s="82">
        <v>0.53154541223236551</v>
      </c>
      <c r="H284" s="82">
        <v>2.6167759270948179</v>
      </c>
      <c r="I284" s="82">
        <v>0.55566089334547952</v>
      </c>
      <c r="J284" s="83">
        <v>433.14083865086286</v>
      </c>
      <c r="K284" s="84">
        <v>2.0054694621695533E-2</v>
      </c>
      <c r="L284" s="84">
        <v>0.17912488605287147</v>
      </c>
      <c r="M284" s="84">
        <v>0.26845943482224249</v>
      </c>
      <c r="N284" s="84">
        <v>0.28304466727438471</v>
      </c>
      <c r="O284" s="84">
        <v>0.19279854147675479</v>
      </c>
      <c r="P284" s="84">
        <v>5.6517775752051046E-2</v>
      </c>
      <c r="Q284" s="88">
        <v>0.11394712853236098</v>
      </c>
      <c r="R284" s="89">
        <v>2.3082761428384124</v>
      </c>
      <c r="S284" s="89">
        <v>2.4698559415941626</v>
      </c>
      <c r="T284" s="89">
        <v>2.8719934309075126</v>
      </c>
      <c r="U284" s="89">
        <v>3.2595227530913693</v>
      </c>
      <c r="V284" s="89">
        <v>3.5926872699407411</v>
      </c>
      <c r="W284" s="89">
        <v>3.8363649049156763</v>
      </c>
      <c r="X284" s="89">
        <v>4.0651754836226663</v>
      </c>
      <c r="Y284" s="89">
        <v>4.4630223489287433</v>
      </c>
      <c r="Z284" s="90">
        <v>2194</v>
      </c>
      <c r="AA284" s="88">
        <v>0.2000911577028259</v>
      </c>
      <c r="AB284" s="82">
        <v>2.1698042971826337</v>
      </c>
      <c r="AC284" s="82">
        <v>2.7079974855004392</v>
      </c>
      <c r="AD284" s="82">
        <v>3.2081720225437862</v>
      </c>
      <c r="AE284" s="82">
        <v>3.5500900851601815</v>
      </c>
      <c r="AF284" s="82">
        <v>4.022993986150575</v>
      </c>
      <c r="AG284" s="90">
        <v>6</v>
      </c>
      <c r="AH284" s="82">
        <v>2.0499906483724017</v>
      </c>
      <c r="AI284" s="82">
        <v>2.4756639605710955</v>
      </c>
      <c r="AJ284" s="82">
        <v>3.0024374007583909</v>
      </c>
      <c r="AK284" s="82">
        <v>3.4084760224489625</v>
      </c>
      <c r="AL284" s="82">
        <v>3.7427712874390724</v>
      </c>
      <c r="AM284" s="82">
        <v>4.2756983633117454</v>
      </c>
      <c r="AN284" s="82">
        <v>0.98983780846056924</v>
      </c>
      <c r="AO284" s="84">
        <v>0.77813304758125812</v>
      </c>
    </row>
    <row r="285" spans="1:41" s="85" customFormat="1" x14ac:dyDescent="0.2">
      <c r="A285" s="81">
        <v>42895</v>
      </c>
      <c r="B285" s="82">
        <v>3.3135824977210575</v>
      </c>
      <c r="C285" s="82">
        <v>3.2215154087618103</v>
      </c>
      <c r="D285" s="82">
        <v>9.2067088959247201E-2</v>
      </c>
      <c r="E285" s="82">
        <v>3.2609609057860593</v>
      </c>
      <c r="F285" s="82">
        <v>3.2804065970854803</v>
      </c>
      <c r="G285" s="82">
        <v>0.52992644742800366</v>
      </c>
      <c r="H285" s="82">
        <v>2.6171717470547726</v>
      </c>
      <c r="I285" s="82">
        <v>0.55647675478577108</v>
      </c>
      <c r="J285" s="83">
        <v>433.14083865086286</v>
      </c>
      <c r="K285" s="84">
        <v>1.9143117593436645E-2</v>
      </c>
      <c r="L285" s="84">
        <v>0.17730173199635368</v>
      </c>
      <c r="M285" s="84">
        <v>0.2675478577939836</v>
      </c>
      <c r="N285" s="84">
        <v>0.28577939835916133</v>
      </c>
      <c r="O285" s="84">
        <v>0.19371011850501368</v>
      </c>
      <c r="P285" s="84">
        <v>5.6517775752051046E-2</v>
      </c>
      <c r="Q285" s="88">
        <v>0.10938924339106655</v>
      </c>
      <c r="R285" s="89">
        <v>2.3113382969432679</v>
      </c>
      <c r="S285" s="89">
        <v>2.4725374668132662</v>
      </c>
      <c r="T285" s="89">
        <v>2.8798689416467029</v>
      </c>
      <c r="U285" s="89">
        <v>3.2668941511921341</v>
      </c>
      <c r="V285" s="89">
        <v>3.5953396775582789</v>
      </c>
      <c r="W285" s="89">
        <v>3.8348356483362909</v>
      </c>
      <c r="X285" s="89">
        <v>4.0633201911351824</v>
      </c>
      <c r="Y285" s="89">
        <v>4.4614737013193544</v>
      </c>
      <c r="Z285" s="90">
        <v>2194</v>
      </c>
      <c r="AA285" s="88">
        <v>0.20100273473108476</v>
      </c>
      <c r="AB285" s="82">
        <v>2.1688141088455515</v>
      </c>
      <c r="AC285" s="82">
        <v>2.7070601411818709</v>
      </c>
      <c r="AD285" s="82">
        <v>3.2068273953391242</v>
      </c>
      <c r="AE285" s="82">
        <v>3.5487912021718278</v>
      </c>
      <c r="AF285" s="82">
        <v>4.0211184559366284</v>
      </c>
      <c r="AG285" s="90">
        <v>0</v>
      </c>
      <c r="AH285" s="82">
        <v>2.0446412645815766</v>
      </c>
      <c r="AI285" s="82">
        <v>2.4749455355323735</v>
      </c>
      <c r="AJ285" s="82">
        <v>3.0014305940815591</v>
      </c>
      <c r="AK285" s="82">
        <v>3.4088273297646805</v>
      </c>
      <c r="AL285" s="82">
        <v>3.7416387486140774</v>
      </c>
      <c r="AM285" s="82">
        <v>4.2742346591902711</v>
      </c>
      <c r="AN285" s="82">
        <v>0.99093407255623123</v>
      </c>
      <c r="AO285" s="84">
        <v>0.77492114715801996</v>
      </c>
    </row>
    <row r="286" spans="1:41" s="85" customFormat="1" x14ac:dyDescent="0.2">
      <c r="A286" s="81">
        <v>42896</v>
      </c>
      <c r="B286" s="82">
        <v>3.3133546034639929</v>
      </c>
      <c r="C286" s="82">
        <v>3.221392827733863</v>
      </c>
      <c r="D286" s="82">
        <v>9.1961775730129869E-2</v>
      </c>
      <c r="E286" s="82">
        <v>3.2608183182502732</v>
      </c>
      <c r="F286" s="82">
        <v>3.2804223305821254</v>
      </c>
      <c r="G286" s="82">
        <v>0.53082510013920847</v>
      </c>
      <c r="H286" s="82">
        <v>2.616498307871796</v>
      </c>
      <c r="I286" s="82">
        <v>0.55666362807656311</v>
      </c>
      <c r="J286" s="83">
        <v>433.14083865086286</v>
      </c>
      <c r="K286" s="84">
        <v>1.9143117593436645E-2</v>
      </c>
      <c r="L286" s="84">
        <v>0.17684594348222424</v>
      </c>
      <c r="M286" s="84">
        <v>0.26891522333637191</v>
      </c>
      <c r="N286" s="84">
        <v>0.28532360984503191</v>
      </c>
      <c r="O286" s="84">
        <v>0.19279854147675479</v>
      </c>
      <c r="P286" s="84">
        <v>5.6973564266180492E-2</v>
      </c>
      <c r="Q286" s="88">
        <v>0.10847766636280766</v>
      </c>
      <c r="R286" s="89">
        <v>2.3103063464510356</v>
      </c>
      <c r="S286" s="89">
        <v>2.4715510933682627</v>
      </c>
      <c r="T286" s="89">
        <v>2.8798613024090951</v>
      </c>
      <c r="U286" s="89">
        <v>3.2661613096813915</v>
      </c>
      <c r="V286" s="89">
        <v>3.594508394590525</v>
      </c>
      <c r="W286" s="89">
        <v>3.8350383475624161</v>
      </c>
      <c r="X286" s="89">
        <v>4.0645890399508051</v>
      </c>
      <c r="Y286" s="89">
        <v>4.490341159567742</v>
      </c>
      <c r="Z286" s="90">
        <v>2194</v>
      </c>
      <c r="AA286" s="88">
        <v>0.2000911577028259</v>
      </c>
      <c r="AB286" s="82">
        <v>2.1678242938497041</v>
      </c>
      <c r="AC286" s="82">
        <v>2.7060302593910261</v>
      </c>
      <c r="AD286" s="82">
        <v>3.2078867936760487</v>
      </c>
      <c r="AE286" s="82">
        <v>3.5480170030791967</v>
      </c>
      <c r="AF286" s="82">
        <v>4.0192442742424603</v>
      </c>
      <c r="AG286" s="90">
        <v>5</v>
      </c>
      <c r="AH286" s="82">
        <v>2.043831589430348</v>
      </c>
      <c r="AI286" s="82">
        <v>2.473902164751772</v>
      </c>
      <c r="AJ286" s="82">
        <v>3.0013403651216084</v>
      </c>
      <c r="AK286" s="82">
        <v>3.4089899930295591</v>
      </c>
      <c r="AL286" s="82">
        <v>3.7408478552265501</v>
      </c>
      <c r="AM286" s="82">
        <v>4.278589628393954</v>
      </c>
      <c r="AN286" s="82">
        <v>0.9909042326275207</v>
      </c>
      <c r="AO286" s="84">
        <v>0.77472950646796268</v>
      </c>
    </row>
    <row r="287" spans="1:41" s="85" customFormat="1" x14ac:dyDescent="0.2">
      <c r="A287" s="81">
        <v>42897</v>
      </c>
      <c r="B287" s="82">
        <v>3.3144940747493163</v>
      </c>
      <c r="C287" s="82">
        <v>3.2221148661905845</v>
      </c>
      <c r="D287" s="82">
        <v>9.2379208558731829E-2</v>
      </c>
      <c r="E287" s="82">
        <v>3.2606758706478081</v>
      </c>
      <c r="F287" s="82">
        <v>3.2804651092595618</v>
      </c>
      <c r="G287" s="82">
        <v>0.53053790077425855</v>
      </c>
      <c r="H287" s="82">
        <v>2.6159334232424594</v>
      </c>
      <c r="I287" s="82">
        <v>0.55710574293527315</v>
      </c>
      <c r="J287" s="83">
        <v>435.14083865086286</v>
      </c>
      <c r="K287" s="84">
        <v>1.9143117593436645E-2</v>
      </c>
      <c r="L287" s="84">
        <v>0.17684594348222424</v>
      </c>
      <c r="M287" s="84">
        <v>0.26709206927985413</v>
      </c>
      <c r="N287" s="84">
        <v>0.2862351868732908</v>
      </c>
      <c r="O287" s="84">
        <v>0.19416590701914313</v>
      </c>
      <c r="P287" s="84">
        <v>5.6517775752051046E-2</v>
      </c>
      <c r="Q287" s="88">
        <v>0.10711030082041932</v>
      </c>
      <c r="R287" s="89">
        <v>2.3092748020455733</v>
      </c>
      <c r="S287" s="89">
        <v>2.4705650973098772</v>
      </c>
      <c r="T287" s="89">
        <v>2.8832013613505794</v>
      </c>
      <c r="U287" s="89">
        <v>3.2660014334375695</v>
      </c>
      <c r="V287" s="89">
        <v>3.5955173973404735</v>
      </c>
      <c r="W287" s="89">
        <v>3.8336425353384271</v>
      </c>
      <c r="X287" s="89">
        <v>4.0629249883829042</v>
      </c>
      <c r="Y287" s="89">
        <v>4.4890134078539381</v>
      </c>
      <c r="Z287" s="90">
        <v>2194</v>
      </c>
      <c r="AA287" s="88">
        <v>0.2000911577028259</v>
      </c>
      <c r="AB287" s="82">
        <v>2.1668348519136411</v>
      </c>
      <c r="AC287" s="82">
        <v>2.7069365152159808</v>
      </c>
      <c r="AD287" s="82">
        <v>3.2064306063914469</v>
      </c>
      <c r="AE287" s="82">
        <v>3.5467053804964062</v>
      </c>
      <c r="AF287" s="82">
        <v>4.0202765526914641</v>
      </c>
      <c r="AG287" s="90">
        <v>3</v>
      </c>
      <c r="AH287" s="82">
        <v>2.0430221705051261</v>
      </c>
      <c r="AI287" s="82">
        <v>2.4736380197135501</v>
      </c>
      <c r="AJ287" s="82">
        <v>3.0021013773436289</v>
      </c>
      <c r="AK287" s="82">
        <v>3.4083841781485016</v>
      </c>
      <c r="AL287" s="82">
        <v>3.7404261287268787</v>
      </c>
      <c r="AM287" s="82">
        <v>4.2792204175306328</v>
      </c>
      <c r="AN287" s="82">
        <v>0.99115586647852061</v>
      </c>
      <c r="AO287" s="84">
        <v>0.77500809184946928</v>
      </c>
    </row>
    <row r="288" spans="1:41" s="85" customFormat="1" x14ac:dyDescent="0.2">
      <c r="A288" s="81">
        <v>42898</v>
      </c>
      <c r="B288" s="82">
        <v>3.3158614402917048</v>
      </c>
      <c r="C288" s="82">
        <v>3.2236450545767781</v>
      </c>
      <c r="D288" s="82">
        <v>9.2216385714926741E-2</v>
      </c>
      <c r="E288" s="82">
        <v>3.2605352970304673</v>
      </c>
      <c r="F288" s="82">
        <v>3.2807227178258294</v>
      </c>
      <c r="G288" s="82">
        <v>0.52941549588083892</v>
      </c>
      <c r="H288" s="82">
        <v>2.6158231447381821</v>
      </c>
      <c r="I288" s="82">
        <v>0.55762078395623926</v>
      </c>
      <c r="J288" s="83">
        <v>436.14083865086286</v>
      </c>
      <c r="K288" s="84">
        <v>1.9143117593436645E-2</v>
      </c>
      <c r="L288" s="84">
        <v>0.17502278942570648</v>
      </c>
      <c r="M288" s="84">
        <v>0.26800364630811302</v>
      </c>
      <c r="N288" s="84">
        <v>0.2871467639015497</v>
      </c>
      <c r="O288" s="84">
        <v>0.19416590701914313</v>
      </c>
      <c r="P288" s="84">
        <v>5.6517775752051046E-2</v>
      </c>
      <c r="Q288" s="88">
        <v>0.105742935278031</v>
      </c>
      <c r="R288" s="89">
        <v>2.3109014075249781</v>
      </c>
      <c r="S288" s="89">
        <v>2.4735036173955862</v>
      </c>
      <c r="T288" s="89">
        <v>2.8901188144343628</v>
      </c>
      <c r="U288" s="89">
        <v>3.2675627495282056</v>
      </c>
      <c r="V288" s="89">
        <v>3.5982731986537222</v>
      </c>
      <c r="W288" s="89">
        <v>3.832247484736397</v>
      </c>
      <c r="X288" s="89">
        <v>4.0612620158697386</v>
      </c>
      <c r="Y288" s="89">
        <v>4.4876863455580525</v>
      </c>
      <c r="Z288" s="90">
        <v>2194</v>
      </c>
      <c r="AA288" s="88">
        <v>0.19872379216043756</v>
      </c>
      <c r="AB288" s="82">
        <v>2.1703561123350545</v>
      </c>
      <c r="AC288" s="82">
        <v>2.7059793210419847</v>
      </c>
      <c r="AD288" s="82">
        <v>3.2077221405356777</v>
      </c>
      <c r="AE288" s="82">
        <v>3.5478971125590042</v>
      </c>
      <c r="AF288" s="82">
        <v>4.0189334476423495</v>
      </c>
      <c r="AG288" s="90">
        <v>4</v>
      </c>
      <c r="AH288" s="82">
        <v>2.0422130076413549</v>
      </c>
      <c r="AI288" s="82">
        <v>2.4742372180044385</v>
      </c>
      <c r="AJ288" s="82">
        <v>3.0018684562042948</v>
      </c>
      <c r="AK288" s="82">
        <v>3.4094368567856819</v>
      </c>
      <c r="AL288" s="82">
        <v>3.7401667388280209</v>
      </c>
      <c r="AM288" s="82">
        <v>4.2777605559917653</v>
      </c>
      <c r="AN288" s="82">
        <v>0.99175292698586104</v>
      </c>
      <c r="AO288" s="84">
        <v>0.77313215402649826</v>
      </c>
    </row>
    <row r="289" spans="1:41" s="85" customFormat="1" x14ac:dyDescent="0.2">
      <c r="A289" s="81">
        <v>42899</v>
      </c>
      <c r="B289" s="82">
        <v>3.3176845943482225</v>
      </c>
      <c r="C289" s="82">
        <v>3.2240957238426771</v>
      </c>
      <c r="D289" s="82">
        <v>9.358887050554543E-2</v>
      </c>
      <c r="E289" s="82">
        <v>3.2603984803632597</v>
      </c>
      <c r="F289" s="82">
        <v>3.2807608621996005</v>
      </c>
      <c r="G289" s="82">
        <v>0.52920099355508421</v>
      </c>
      <c r="H289" s="82">
        <v>2.6152033180050873</v>
      </c>
      <c r="I289" s="82">
        <v>0.5579762989972602</v>
      </c>
      <c r="J289" s="83">
        <v>442.14083865086286</v>
      </c>
      <c r="K289" s="84">
        <v>1.8687329079307202E-2</v>
      </c>
      <c r="L289" s="84">
        <v>0.17502278942570648</v>
      </c>
      <c r="M289" s="84">
        <v>0.26709206927985413</v>
      </c>
      <c r="N289" s="84">
        <v>0.28760255241567911</v>
      </c>
      <c r="O289" s="84">
        <v>0.19462169553327255</v>
      </c>
      <c r="P289" s="84">
        <v>5.6973564266180492E-2</v>
      </c>
      <c r="Q289" s="88">
        <v>0.10391978122151321</v>
      </c>
      <c r="R289" s="89">
        <v>2.3112191460741114</v>
      </c>
      <c r="S289" s="89">
        <v>2.4734117599547205</v>
      </c>
      <c r="T289" s="89">
        <v>2.8972745491203096</v>
      </c>
      <c r="U289" s="89">
        <v>3.2669801747495688</v>
      </c>
      <c r="V289" s="89">
        <v>3.5974281108393029</v>
      </c>
      <c r="W289" s="89">
        <v>3.8320439746958677</v>
      </c>
      <c r="X289" s="89">
        <v>4.0653721529315021</v>
      </c>
      <c r="Y289" s="89">
        <v>4.4863599719628695</v>
      </c>
      <c r="Z289" s="90">
        <v>2194</v>
      </c>
      <c r="AA289" s="88">
        <v>0.2000911577028259</v>
      </c>
      <c r="AB289" s="82">
        <v>2.1695529840580972</v>
      </c>
      <c r="AC289" s="82">
        <v>2.7091309173822462</v>
      </c>
      <c r="AD289" s="82">
        <v>3.2067844846537961</v>
      </c>
      <c r="AE289" s="82">
        <v>3.5467794915929107</v>
      </c>
      <c r="AF289" s="82">
        <v>4.0175910442393441</v>
      </c>
      <c r="AG289" s="90">
        <v>1</v>
      </c>
      <c r="AH289" s="82">
        <v>2.038824103550565</v>
      </c>
      <c r="AI289" s="82">
        <v>2.4736981017070927</v>
      </c>
      <c r="AJ289" s="82">
        <v>3.0010746538972604</v>
      </c>
      <c r="AK289" s="82">
        <v>3.4079884712775983</v>
      </c>
      <c r="AL289" s="82">
        <v>3.7389749311247908</v>
      </c>
      <c r="AM289" s="82">
        <v>4.2764911252759958</v>
      </c>
      <c r="AN289" s="82">
        <v>0.99193151934532853</v>
      </c>
      <c r="AO289" s="84">
        <v>0.7732329086427765</v>
      </c>
    </row>
    <row r="290" spans="1:41" s="85" customFormat="1" x14ac:dyDescent="0.2">
      <c r="A290" s="81">
        <v>42900</v>
      </c>
      <c r="B290" s="82">
        <v>3.3195077484047402</v>
      </c>
      <c r="C290" s="82">
        <v>3.2246558377644261</v>
      </c>
      <c r="D290" s="82">
        <v>9.4851910640314063E-2</v>
      </c>
      <c r="E290" s="82">
        <v>3.260262959568752</v>
      </c>
      <c r="F290" s="82">
        <v>3.2808028727279295</v>
      </c>
      <c r="G290" s="82">
        <v>0.52856104518111047</v>
      </c>
      <c r="H290" s="82">
        <v>2.6143712347439116</v>
      </c>
      <c r="I290" s="82">
        <v>0.55846855059251987</v>
      </c>
      <c r="J290" s="83">
        <v>442.14083865086286</v>
      </c>
      <c r="K290" s="84">
        <v>1.8231540565177756E-2</v>
      </c>
      <c r="L290" s="84">
        <v>0.17456700091157704</v>
      </c>
      <c r="M290" s="84">
        <v>0.26618049225159524</v>
      </c>
      <c r="N290" s="84">
        <v>0.28896991795806748</v>
      </c>
      <c r="O290" s="84">
        <v>0.19507748404740199</v>
      </c>
      <c r="P290" s="84">
        <v>5.6973564266180492E-2</v>
      </c>
      <c r="Q290" s="88">
        <v>0.101640838650866</v>
      </c>
      <c r="R290" s="89">
        <v>2.311678337523253</v>
      </c>
      <c r="S290" s="89">
        <v>2.4738909773950972</v>
      </c>
      <c r="T290" s="89">
        <v>2.8983030919006683</v>
      </c>
      <c r="U290" s="89">
        <v>3.2689578198513285</v>
      </c>
      <c r="V290" s="89">
        <v>3.5982001694299388</v>
      </c>
      <c r="W290" s="89">
        <v>3.8313546091132822</v>
      </c>
      <c r="X290" s="89">
        <v>4.0635688825983376</v>
      </c>
      <c r="Y290" s="89">
        <v>4.4850342863522927</v>
      </c>
      <c r="Z290" s="90">
        <v>2194</v>
      </c>
      <c r="AA290" s="88">
        <v>0.20419325432999089</v>
      </c>
      <c r="AB290" s="82">
        <v>2.1687501050833422</v>
      </c>
      <c r="AC290" s="82">
        <v>2.7081830827746218</v>
      </c>
      <c r="AD290" s="82">
        <v>3.2058471710878393</v>
      </c>
      <c r="AE290" s="82">
        <v>3.5454820512939746</v>
      </c>
      <c r="AF290" s="82">
        <v>4.0162493417496465</v>
      </c>
      <c r="AG290" s="90">
        <v>0</v>
      </c>
      <c r="AH290" s="82">
        <v>2.0395341508479197</v>
      </c>
      <c r="AI290" s="82">
        <v>2.4722048976963418</v>
      </c>
      <c r="AJ290" s="82">
        <v>2.9999880594361961</v>
      </c>
      <c r="AK290" s="82">
        <v>3.4073099105983697</v>
      </c>
      <c r="AL290" s="82">
        <v>3.7379728238657082</v>
      </c>
      <c r="AM290" s="82">
        <v>4.2750335004711557</v>
      </c>
      <c r="AN290" s="82">
        <v>0.99216058397390416</v>
      </c>
      <c r="AO290" s="84">
        <v>0.77324239540479467</v>
      </c>
    </row>
    <row r="291" spans="1:41" s="85" customFormat="1" x14ac:dyDescent="0.2">
      <c r="A291" s="81">
        <v>42901</v>
      </c>
      <c r="B291" s="82">
        <v>3.3199635369188698</v>
      </c>
      <c r="C291" s="82">
        <v>3.2238988805589548</v>
      </c>
      <c r="D291" s="82">
        <v>9.6064656359915013E-2</v>
      </c>
      <c r="E291" s="82">
        <v>3.2601291185069998</v>
      </c>
      <c r="F291" s="82">
        <v>3.2806241621481211</v>
      </c>
      <c r="G291" s="82">
        <v>0.52825319122021186</v>
      </c>
      <c r="H291" s="82">
        <v>2.6133215886802832</v>
      </c>
      <c r="I291" s="82">
        <v>0.55855970829534574</v>
      </c>
      <c r="J291" s="83">
        <v>442.14083865086286</v>
      </c>
      <c r="K291" s="84">
        <v>1.8231540565177756E-2</v>
      </c>
      <c r="L291" s="84">
        <v>0.17411121239744759</v>
      </c>
      <c r="M291" s="84">
        <v>0.26618049225159524</v>
      </c>
      <c r="N291" s="84">
        <v>0.2894257064721969</v>
      </c>
      <c r="O291" s="84">
        <v>0.19507748404740199</v>
      </c>
      <c r="P291" s="84">
        <v>5.6973564266180492E-2</v>
      </c>
      <c r="Q291" s="88">
        <v>0.10118505013673655</v>
      </c>
      <c r="R291" s="89">
        <v>2.3107316659739352</v>
      </c>
      <c r="S291" s="89">
        <v>2.4728525711592386</v>
      </c>
      <c r="T291" s="89">
        <v>2.8983729771773796</v>
      </c>
      <c r="U291" s="89">
        <v>3.2675088804855554</v>
      </c>
      <c r="V291" s="89">
        <v>3.5968942638842241</v>
      </c>
      <c r="W291" s="89">
        <v>3.830090092226369</v>
      </c>
      <c r="X291" s="89">
        <v>4.0617668823303585</v>
      </c>
      <c r="Y291" s="89">
        <v>4.4837092880113447</v>
      </c>
      <c r="Z291" s="90">
        <v>2194</v>
      </c>
      <c r="AA291" s="88">
        <v>0.20829535095715587</v>
      </c>
      <c r="AB291" s="82">
        <v>2.1679474752560521</v>
      </c>
      <c r="AC291" s="82">
        <v>2.7069085720150876</v>
      </c>
      <c r="AD291" s="82">
        <v>3.2049101995879332</v>
      </c>
      <c r="AE291" s="82">
        <v>3.5441578254644197</v>
      </c>
      <c r="AF291" s="82">
        <v>4.014908339441603</v>
      </c>
      <c r="AG291" s="90">
        <v>0</v>
      </c>
      <c r="AH291" s="82">
        <v>2.0387326269805648</v>
      </c>
      <c r="AI291" s="82">
        <v>2.4710256046907895</v>
      </c>
      <c r="AJ291" s="82">
        <v>2.9988520957269693</v>
      </c>
      <c r="AK291" s="82">
        <v>3.4062126724617348</v>
      </c>
      <c r="AL291" s="82">
        <v>3.7366385454332405</v>
      </c>
      <c r="AM291" s="82">
        <v>4.2735767160964873</v>
      </c>
      <c r="AN291" s="82">
        <v>0.99194123237967069</v>
      </c>
      <c r="AO291" s="84">
        <v>0.77401248044812931</v>
      </c>
    </row>
    <row r="292" spans="1:41" s="85" customFormat="1" x14ac:dyDescent="0.2">
      <c r="A292" s="81">
        <v>42902</v>
      </c>
      <c r="B292" s="82">
        <v>3.3229261622607109</v>
      </c>
      <c r="C292" s="82">
        <v>3.2258897521237175</v>
      </c>
      <c r="D292" s="82">
        <v>9.7036410136993378E-2</v>
      </c>
      <c r="E292" s="82">
        <v>3.259994107933998</v>
      </c>
      <c r="F292" s="82">
        <v>3.2809490293355719</v>
      </c>
      <c r="G292" s="82">
        <v>0.5279604888242162</v>
      </c>
      <c r="H292" s="82">
        <v>2.6129690712239131</v>
      </c>
      <c r="I292" s="82">
        <v>0.5593710118504962</v>
      </c>
      <c r="J292" s="83">
        <v>442.14083865086286</v>
      </c>
      <c r="K292" s="84">
        <v>1.8231540565177756E-2</v>
      </c>
      <c r="L292" s="84">
        <v>0.17228805834092981</v>
      </c>
      <c r="M292" s="84">
        <v>0.2652689152233364</v>
      </c>
      <c r="N292" s="84">
        <v>0.29079307201458521</v>
      </c>
      <c r="O292" s="84">
        <v>0.19644484958979033</v>
      </c>
      <c r="P292" s="84">
        <v>5.6973564266180492E-2</v>
      </c>
      <c r="Q292" s="88">
        <v>9.7082953509571565E-2</v>
      </c>
      <c r="R292" s="89">
        <v>2.3104296553331292</v>
      </c>
      <c r="S292" s="89">
        <v>2.4773468436772426</v>
      </c>
      <c r="T292" s="89">
        <v>2.9035440782578807</v>
      </c>
      <c r="U292" s="89">
        <v>3.2689544392346832</v>
      </c>
      <c r="V292" s="89">
        <v>3.5972807795406134</v>
      </c>
      <c r="W292" s="89">
        <v>3.8316083379336714</v>
      </c>
      <c r="X292" s="89">
        <v>4.0599661503156597</v>
      </c>
      <c r="Y292" s="89">
        <v>4.4823849762261672</v>
      </c>
      <c r="Z292" s="90">
        <v>2194</v>
      </c>
      <c r="AA292" s="88">
        <v>0.20966271649954421</v>
      </c>
      <c r="AB292" s="82">
        <v>2.1671450944216337</v>
      </c>
      <c r="AC292" s="82">
        <v>2.7056336674205759</v>
      </c>
      <c r="AD292" s="82">
        <v>3.2039735699044769</v>
      </c>
      <c r="AE292" s="82">
        <v>3.5428342782193507</v>
      </c>
      <c r="AF292" s="82">
        <v>4.0135680365847044</v>
      </c>
      <c r="AG292" s="90">
        <v>0</v>
      </c>
      <c r="AH292" s="82">
        <v>2.0379313542330615</v>
      </c>
      <c r="AI292" s="82">
        <v>2.4706254364339788</v>
      </c>
      <c r="AJ292" s="82">
        <v>2.9975016691340168</v>
      </c>
      <c r="AK292" s="82">
        <v>3.4053824937911572</v>
      </c>
      <c r="AL292" s="82">
        <v>3.7377548648644847</v>
      </c>
      <c r="AM292" s="82">
        <v>4.2722887822937974</v>
      </c>
      <c r="AN292" s="82">
        <v>0.9926244915696002</v>
      </c>
      <c r="AO292" s="84">
        <v>0.77305200085434345</v>
      </c>
    </row>
    <row r="293" spans="1:41" s="85" customFormat="1" x14ac:dyDescent="0.2">
      <c r="A293" s="81">
        <v>42903</v>
      </c>
      <c r="B293" s="82">
        <v>3.3233819507748406</v>
      </c>
      <c r="C293" s="82">
        <v>3.2252692688345301</v>
      </c>
      <c r="D293" s="82">
        <v>9.811268194031042E-2</v>
      </c>
      <c r="E293" s="82">
        <v>3.2598635121482951</v>
      </c>
      <c r="F293" s="82">
        <v>3.2807887620100771</v>
      </c>
      <c r="G293" s="82">
        <v>0.52815470042301582</v>
      </c>
      <c r="H293" s="82">
        <v>2.6114230213986613</v>
      </c>
      <c r="I293" s="82">
        <v>0.55964904284411499</v>
      </c>
      <c r="J293" s="83">
        <v>442.14083865086286</v>
      </c>
      <c r="K293" s="84">
        <v>1.8231540565177756E-2</v>
      </c>
      <c r="L293" s="84">
        <v>0.17228805834092981</v>
      </c>
      <c r="M293" s="84">
        <v>0.26481312670920693</v>
      </c>
      <c r="N293" s="84">
        <v>0.29079307201458521</v>
      </c>
      <c r="O293" s="84">
        <v>0.19690063810391978</v>
      </c>
      <c r="P293" s="84">
        <v>5.6973564266180492E-2</v>
      </c>
      <c r="Q293" s="88">
        <v>9.6171376481312673E-2</v>
      </c>
      <c r="R293" s="89">
        <v>2.3093980623545978</v>
      </c>
      <c r="S293" s="89">
        <v>2.4764803297404256</v>
      </c>
      <c r="T293" s="89">
        <v>2.9022918453281559</v>
      </c>
      <c r="U293" s="89">
        <v>3.2685582353128995</v>
      </c>
      <c r="V293" s="89">
        <v>3.5966206557395064</v>
      </c>
      <c r="W293" s="89">
        <v>3.8312587417463329</v>
      </c>
      <c r="X293" s="89">
        <v>4.0581666847462508</v>
      </c>
      <c r="Y293" s="89">
        <v>4.4810613502840138</v>
      </c>
      <c r="Z293" s="90">
        <v>2194</v>
      </c>
      <c r="AA293" s="88">
        <v>0.21103008204193255</v>
      </c>
      <c r="AB293" s="82">
        <v>2.1663429624256367</v>
      </c>
      <c r="AC293" s="82">
        <v>2.704359377304423</v>
      </c>
      <c r="AD293" s="82">
        <v>3.2030372817881423</v>
      </c>
      <c r="AE293" s="82">
        <v>3.5415114088635691</v>
      </c>
      <c r="AF293" s="82">
        <v>4.0122284324495858</v>
      </c>
      <c r="AG293" s="90">
        <v>0</v>
      </c>
      <c r="AH293" s="82">
        <v>2.0371303324457708</v>
      </c>
      <c r="AI293" s="82">
        <v>2.4696450572250606</v>
      </c>
      <c r="AJ293" s="82">
        <v>2.9964523564404977</v>
      </c>
      <c r="AK293" s="82">
        <v>3.4041379386723705</v>
      </c>
      <c r="AL293" s="82">
        <v>3.7374483086352459</v>
      </c>
      <c r="AM293" s="82">
        <v>4.2709859007898689</v>
      </c>
      <c r="AN293" s="82">
        <v>0.99242491012288303</v>
      </c>
      <c r="AO293" s="84">
        <v>0.77408610925644306</v>
      </c>
    </row>
    <row r="294" spans="1:41" s="85" customFormat="1" x14ac:dyDescent="0.2">
      <c r="A294" s="81">
        <v>42904</v>
      </c>
      <c r="B294" s="82">
        <v>3.3233819507748406</v>
      </c>
      <c r="C294" s="82">
        <v>3.2240790122158471</v>
      </c>
      <c r="D294" s="82">
        <v>9.9302938558993414E-2</v>
      </c>
      <c r="E294" s="82">
        <v>3.2597320215768102</v>
      </c>
      <c r="F294" s="82">
        <v>3.2805509976555243</v>
      </c>
      <c r="G294" s="82">
        <v>0.5280136293119857</v>
      </c>
      <c r="H294" s="82">
        <v>2.6101792332733358</v>
      </c>
      <c r="I294" s="82">
        <v>0.55964904284411499</v>
      </c>
      <c r="J294" s="83">
        <v>442.14083865086286</v>
      </c>
      <c r="K294" s="84">
        <v>1.8231540565177756E-2</v>
      </c>
      <c r="L294" s="84">
        <v>0.17228805834092981</v>
      </c>
      <c r="M294" s="84">
        <v>0.26481312670920693</v>
      </c>
      <c r="N294" s="84">
        <v>0.29079307201458521</v>
      </c>
      <c r="O294" s="84">
        <v>0.19690063810391978</v>
      </c>
      <c r="P294" s="84">
        <v>5.6973564266180492E-2</v>
      </c>
      <c r="Q294" s="88">
        <v>9.6171376481312673E-2</v>
      </c>
      <c r="R294" s="89">
        <v>2.3083946792640138</v>
      </c>
      <c r="S294" s="89">
        <v>2.4756141065329365</v>
      </c>
      <c r="T294" s="89">
        <v>2.9010402123336667</v>
      </c>
      <c r="U294" s="89">
        <v>3.2672398571386321</v>
      </c>
      <c r="V294" s="89">
        <v>3.595226757078783</v>
      </c>
      <c r="W294" s="89">
        <v>3.8300825326286723</v>
      </c>
      <c r="X294" s="89">
        <v>4.0563684838180425</v>
      </c>
      <c r="Y294" s="89">
        <v>4.4797384094732537</v>
      </c>
      <c r="Z294" s="90">
        <v>2194</v>
      </c>
      <c r="AA294" s="88">
        <v>0.21194165907019144</v>
      </c>
      <c r="AB294" s="82">
        <v>2.1655410791137548</v>
      </c>
      <c r="AC294" s="82">
        <v>2.7030857010745106</v>
      </c>
      <c r="AD294" s="82">
        <v>3.2021013349898744</v>
      </c>
      <c r="AE294" s="82">
        <v>3.5401892167029438</v>
      </c>
      <c r="AF294" s="82">
        <v>4.0108895263080218</v>
      </c>
      <c r="AG294" s="90">
        <v>0</v>
      </c>
      <c r="AH294" s="82">
        <v>2.0363295614592087</v>
      </c>
      <c r="AI294" s="82">
        <v>2.4686650536076491</v>
      </c>
      <c r="AJ294" s="82">
        <v>2.9953170970345333</v>
      </c>
      <c r="AK294" s="82">
        <v>3.4028939967333214</v>
      </c>
      <c r="AL294" s="82">
        <v>3.7361183171739394</v>
      </c>
      <c r="AM294" s="82">
        <v>4.2695365101395089</v>
      </c>
      <c r="AN294" s="82">
        <v>0.99206339758989925</v>
      </c>
      <c r="AO294" s="84">
        <v>0.77495774711786547</v>
      </c>
    </row>
    <row r="295" spans="1:41" s="85" customFormat="1" x14ac:dyDescent="0.2">
      <c r="A295" s="81">
        <v>42905</v>
      </c>
      <c r="B295" s="82">
        <v>3.3172288058340929</v>
      </c>
      <c r="C295" s="82">
        <v>3.222889322501497</v>
      </c>
      <c r="D295" s="82">
        <v>9.4339483332595897E-2</v>
      </c>
      <c r="E295" s="82">
        <v>3.2595984938598614</v>
      </c>
      <c r="F295" s="82">
        <v>3.2803124544656423</v>
      </c>
      <c r="G295" s="82">
        <v>0.52787275484172724</v>
      </c>
      <c r="H295" s="82">
        <v>2.6089366705412456</v>
      </c>
      <c r="I295" s="82">
        <v>0.55964904284411299</v>
      </c>
      <c r="J295" s="83">
        <v>442.14083865086286</v>
      </c>
      <c r="K295" s="84">
        <v>1.8687329079307202E-2</v>
      </c>
      <c r="L295" s="84">
        <v>0.17365542388331814</v>
      </c>
      <c r="M295" s="84">
        <v>0.26845943482224249</v>
      </c>
      <c r="N295" s="84">
        <v>0.28896991795806748</v>
      </c>
      <c r="O295" s="84">
        <v>0.19416590701914313</v>
      </c>
      <c r="P295" s="84">
        <v>5.6061987237921607E-2</v>
      </c>
      <c r="Q295" s="88">
        <v>9.6171376481312673E-2</v>
      </c>
      <c r="R295" s="89">
        <v>2.3074413978484754</v>
      </c>
      <c r="S295" s="89">
        <v>2.4747481738597146</v>
      </c>
      <c r="T295" s="89">
        <v>2.8997891786997352</v>
      </c>
      <c r="U295" s="89">
        <v>3.2659418119845971</v>
      </c>
      <c r="V295" s="89">
        <v>3.5938336092955852</v>
      </c>
      <c r="W295" s="89">
        <v>3.8289068623291365</v>
      </c>
      <c r="X295" s="89">
        <v>4.0545715457308429</v>
      </c>
      <c r="Y295" s="89">
        <v>4.4784161530833622</v>
      </c>
      <c r="Z295" s="90">
        <v>2194</v>
      </c>
      <c r="AA295" s="88">
        <v>0.2000911577028259</v>
      </c>
      <c r="AB295" s="82">
        <v>2.1666299034619478</v>
      </c>
      <c r="AC295" s="82">
        <v>2.708812266033028</v>
      </c>
      <c r="AD295" s="82">
        <v>3.2108896666222937</v>
      </c>
      <c r="AE295" s="82">
        <v>3.5474650065546744</v>
      </c>
      <c r="AF295" s="82">
        <v>4.018099348459522</v>
      </c>
      <c r="AG295" s="90">
        <v>27</v>
      </c>
      <c r="AH295" s="82">
        <v>2.0386805143632629</v>
      </c>
      <c r="AI295" s="82">
        <v>2.470972810254974</v>
      </c>
      <c r="AJ295" s="82">
        <v>3.0004425099466263</v>
      </c>
      <c r="AK295" s="82">
        <v>3.4071420375600705</v>
      </c>
      <c r="AL295" s="82">
        <v>3.7397022827266939</v>
      </c>
      <c r="AM295" s="82">
        <v>4.272282676089687</v>
      </c>
      <c r="AN295" s="82">
        <v>0.99170293594675729</v>
      </c>
      <c r="AO295" s="84">
        <v>0.77582460290722055</v>
      </c>
    </row>
    <row r="296" spans="1:41" s="85" customFormat="1" x14ac:dyDescent="0.2">
      <c r="A296" s="81">
        <v>42906</v>
      </c>
      <c r="B296" s="82">
        <v>3.3167730173199637</v>
      </c>
      <c r="C296" s="82">
        <v>3.2221755866848758</v>
      </c>
      <c r="D296" s="82">
        <v>9.4597430635087854E-2</v>
      </c>
      <c r="E296" s="82">
        <v>3.2594629456355331</v>
      </c>
      <c r="F296" s="82">
        <v>3.2801657101634825</v>
      </c>
      <c r="G296" s="82">
        <v>0.52746767786387438</v>
      </c>
      <c r="H296" s="82">
        <v>2.6078982074279491</v>
      </c>
      <c r="I296" s="82">
        <v>0.55973108477665812</v>
      </c>
      <c r="J296" s="83">
        <v>445.14083865086286</v>
      </c>
      <c r="K296" s="84">
        <v>1.9143117593436645E-2</v>
      </c>
      <c r="L296" s="84">
        <v>0.17365542388331814</v>
      </c>
      <c r="M296" s="84">
        <v>0.26800364630811302</v>
      </c>
      <c r="N296" s="84">
        <v>0.28896991795806748</v>
      </c>
      <c r="O296" s="84">
        <v>0.19416590701914313</v>
      </c>
      <c r="P296" s="84">
        <v>5.6061987237921607E-2</v>
      </c>
      <c r="Q296" s="88">
        <v>9.6627164995442119E-2</v>
      </c>
      <c r="R296" s="89">
        <v>2.3065127950221203</v>
      </c>
      <c r="S296" s="89">
        <v>2.4744283455749931</v>
      </c>
      <c r="T296" s="89">
        <v>2.8995945803737109</v>
      </c>
      <c r="U296" s="89">
        <v>3.2660735270243428</v>
      </c>
      <c r="V296" s="89">
        <v>3.5924412115812601</v>
      </c>
      <c r="W296" s="89">
        <v>3.8277317303542198</v>
      </c>
      <c r="X296" s="89">
        <v>4.0527758686883377</v>
      </c>
      <c r="Y296" s="89">
        <v>4.4770945804049251</v>
      </c>
      <c r="Z296" s="90">
        <v>2194</v>
      </c>
      <c r="AA296" s="88">
        <v>0.2000911577028259</v>
      </c>
      <c r="AB296" s="82">
        <v>2.1696685021846385</v>
      </c>
      <c r="AC296" s="82">
        <v>2.7080854830659837</v>
      </c>
      <c r="AD296" s="82">
        <v>3.2098723037648949</v>
      </c>
      <c r="AE296" s="82">
        <v>3.5464619634689214</v>
      </c>
      <c r="AF296" s="82">
        <v>4.0169072261992111</v>
      </c>
      <c r="AG296" s="90">
        <v>4</v>
      </c>
      <c r="AH296" s="82">
        <v>2.0409223759946094</v>
      </c>
      <c r="AI296" s="82">
        <v>2.4722035953524903</v>
      </c>
      <c r="AJ296" s="82">
        <v>3.0006563388742293</v>
      </c>
      <c r="AK296" s="82">
        <v>3.4062761813907634</v>
      </c>
      <c r="AL296" s="82">
        <v>3.7383744279050202</v>
      </c>
      <c r="AM296" s="82">
        <v>4.2708324798230146</v>
      </c>
      <c r="AN296" s="82">
        <v>0.99151517459190908</v>
      </c>
      <c r="AO296" s="84">
        <v>0.77615654250281085</v>
      </c>
    </row>
    <row r="297" spans="1:41" s="85" customFormat="1" x14ac:dyDescent="0.2">
      <c r="A297" s="81">
        <v>42907</v>
      </c>
      <c r="B297" s="82">
        <v>3.3174567000911579</v>
      </c>
      <c r="C297" s="82">
        <v>3.2216061282529744</v>
      </c>
      <c r="D297" s="82">
        <v>9.5850571838183463E-2</v>
      </c>
      <c r="E297" s="82">
        <v>3.2593263498313489</v>
      </c>
      <c r="F297" s="82">
        <v>3.2800076978523629</v>
      </c>
      <c r="G297" s="82">
        <v>0.52758231397996647</v>
      </c>
      <c r="H297" s="82">
        <v>2.6067688824165001</v>
      </c>
      <c r="I297" s="82">
        <v>0.55990428441202711</v>
      </c>
      <c r="J297" s="83">
        <v>445.14083865086286</v>
      </c>
      <c r="K297" s="84">
        <v>1.9143117593436645E-2</v>
      </c>
      <c r="L297" s="84">
        <v>0.17365542388331814</v>
      </c>
      <c r="M297" s="84">
        <v>0.2675478577939836</v>
      </c>
      <c r="N297" s="84">
        <v>0.28851412944393801</v>
      </c>
      <c r="O297" s="84">
        <v>0.19507748404740199</v>
      </c>
      <c r="P297" s="84">
        <v>5.6061987237921607E-2</v>
      </c>
      <c r="Q297" s="88">
        <v>9.6171376481312673E-2</v>
      </c>
      <c r="R297" s="89">
        <v>2.3054801402163125</v>
      </c>
      <c r="S297" s="89">
        <v>2.473553533569528</v>
      </c>
      <c r="T297" s="89">
        <v>2.8983220992211498</v>
      </c>
      <c r="U297" s="89">
        <v>3.2661031719538327</v>
      </c>
      <c r="V297" s="89">
        <v>3.5931753599317102</v>
      </c>
      <c r="W297" s="89">
        <v>3.8269557240508689</v>
      </c>
      <c r="X297" s="89">
        <v>4.0509814508980861</v>
      </c>
      <c r="Y297" s="89">
        <v>4.475773690729631</v>
      </c>
      <c r="Z297" s="90">
        <v>2194</v>
      </c>
      <c r="AA297" s="88">
        <v>0.20100273473108476</v>
      </c>
      <c r="AB297" s="82">
        <v>2.1686883475764884</v>
      </c>
      <c r="AC297" s="82">
        <v>2.7068819634571168</v>
      </c>
      <c r="AD297" s="82">
        <v>3.2084992198607201</v>
      </c>
      <c r="AE297" s="82">
        <v>3.5454593125855332</v>
      </c>
      <c r="AF297" s="82">
        <v>4.0157156580264868</v>
      </c>
      <c r="AG297" s="90">
        <v>0</v>
      </c>
      <c r="AH297" s="82">
        <v>2.0401180766127642</v>
      </c>
      <c r="AI297" s="82">
        <v>2.471221578718573</v>
      </c>
      <c r="AJ297" s="82">
        <v>2.9996558045179307</v>
      </c>
      <c r="AK297" s="82">
        <v>3.4051330913646702</v>
      </c>
      <c r="AL297" s="82">
        <v>3.7373881714928125</v>
      </c>
      <c r="AM297" s="82">
        <v>4.2693831153882824</v>
      </c>
      <c r="AN297" s="82">
        <v>0.99133683926074145</v>
      </c>
      <c r="AO297" s="84">
        <v>0.77709485434325032</v>
      </c>
    </row>
    <row r="298" spans="1:41" s="85" customFormat="1" x14ac:dyDescent="0.2">
      <c r="A298" s="81">
        <v>42908</v>
      </c>
      <c r="B298" s="82">
        <v>3.3167730173199637</v>
      </c>
      <c r="C298" s="82">
        <v>3.2212161496264256</v>
      </c>
      <c r="D298" s="82">
        <v>9.5556867693538106E-2</v>
      </c>
      <c r="E298" s="82">
        <v>3.2591890054577224</v>
      </c>
      <c r="F298" s="82">
        <v>3.2799033805449254</v>
      </c>
      <c r="G298" s="82">
        <v>0.52742277930583181</v>
      </c>
      <c r="H298" s="82">
        <v>2.605835749694561</v>
      </c>
      <c r="I298" s="82">
        <v>0.56006381039197084</v>
      </c>
      <c r="J298" s="83">
        <v>445.14083865086286</v>
      </c>
      <c r="K298" s="84">
        <v>1.9143117593436645E-2</v>
      </c>
      <c r="L298" s="84">
        <v>0.17365542388331814</v>
      </c>
      <c r="M298" s="84">
        <v>0.26800364630811302</v>
      </c>
      <c r="N298" s="84">
        <v>0.28896991795806748</v>
      </c>
      <c r="O298" s="84">
        <v>0.19416590701914313</v>
      </c>
      <c r="P298" s="84">
        <v>5.6061987237921607E-2</v>
      </c>
      <c r="Q298" s="88">
        <v>9.6627164995442119E-2</v>
      </c>
      <c r="R298" s="89">
        <v>2.304447891933342</v>
      </c>
      <c r="S298" s="89">
        <v>2.4730786853335962</v>
      </c>
      <c r="T298" s="89">
        <v>2.8983125159764263</v>
      </c>
      <c r="U298" s="89">
        <v>3.2651532576661815</v>
      </c>
      <c r="V298" s="89">
        <v>3.5920575870835236</v>
      </c>
      <c r="W298" s="89">
        <v>3.8265781175526552</v>
      </c>
      <c r="X298" s="89">
        <v>4.0491882905715038</v>
      </c>
      <c r="Y298" s="89">
        <v>4.474453483350274</v>
      </c>
      <c r="Z298" s="90">
        <v>2194</v>
      </c>
      <c r="AA298" s="88">
        <v>0.2000911577028259</v>
      </c>
      <c r="AB298" s="82">
        <v>2.1677085592103209</v>
      </c>
      <c r="AC298" s="82">
        <v>2.7062054062906942</v>
      </c>
      <c r="AD298" s="82">
        <v>3.210610867409625</v>
      </c>
      <c r="AE298" s="82">
        <v>3.546927812619094</v>
      </c>
      <c r="AF298" s="82">
        <v>4.0145246434264585</v>
      </c>
      <c r="AG298" s="90">
        <v>6</v>
      </c>
      <c r="AH298" s="82">
        <v>2.0393140300824326</v>
      </c>
      <c r="AI298" s="82">
        <v>2.470980659785321</v>
      </c>
      <c r="AJ298" s="82">
        <v>2.9997306845640499</v>
      </c>
      <c r="AK298" s="82">
        <v>3.4056598543119527</v>
      </c>
      <c r="AL298" s="82">
        <v>3.7377170608404251</v>
      </c>
      <c r="AM298" s="82">
        <v>4.2679345818150756</v>
      </c>
      <c r="AN298" s="82">
        <v>0.99124415733766447</v>
      </c>
      <c r="AO298" s="84">
        <v>0.77736336685983387</v>
      </c>
    </row>
    <row r="299" spans="1:41" s="85" customFormat="1" x14ac:dyDescent="0.2">
      <c r="A299" s="81">
        <v>42909</v>
      </c>
      <c r="B299" s="82">
        <v>3.3158614402917048</v>
      </c>
      <c r="C299" s="82">
        <v>3.2206879748920665</v>
      </c>
      <c r="D299" s="82">
        <v>9.5173465399638335E-2</v>
      </c>
      <c r="E299" s="82">
        <v>3.2590512795927915</v>
      </c>
      <c r="F299" s="82">
        <v>3.2798213690470774</v>
      </c>
      <c r="G299" s="82">
        <v>0.52666535261684511</v>
      </c>
      <c r="H299" s="82">
        <v>2.6049811286746438</v>
      </c>
      <c r="I299" s="82">
        <v>0.56015496809479848</v>
      </c>
      <c r="J299" s="83">
        <v>447.14083865086286</v>
      </c>
      <c r="K299" s="84">
        <v>1.9143117593436645E-2</v>
      </c>
      <c r="L299" s="84">
        <v>0.17502278942570648</v>
      </c>
      <c r="M299" s="84">
        <v>0.26709206927985413</v>
      </c>
      <c r="N299" s="84">
        <v>0.28851412944393801</v>
      </c>
      <c r="O299" s="84">
        <v>0.19416590701914313</v>
      </c>
      <c r="P299" s="84">
        <v>5.6061987237921607E-2</v>
      </c>
      <c r="Q299" s="88">
        <v>9.6627164995442119E-2</v>
      </c>
      <c r="R299" s="89">
        <v>2.3039174741887516</v>
      </c>
      <c r="S299" s="89">
        <v>2.4732936969020765</v>
      </c>
      <c r="T299" s="89">
        <v>2.8982836688959424</v>
      </c>
      <c r="U299" s="89">
        <v>3.2646979558694009</v>
      </c>
      <c r="V299" s="89">
        <v>3.5907229942315122</v>
      </c>
      <c r="W299" s="89">
        <v>3.8253447539779204</v>
      </c>
      <c r="X299" s="89">
        <v>4.0473963859238555</v>
      </c>
      <c r="Y299" s="89">
        <v>4.4731339575607469</v>
      </c>
      <c r="Z299" s="90">
        <v>2194</v>
      </c>
      <c r="AA299" s="88">
        <v>0.2000911577028259</v>
      </c>
      <c r="AB299" s="82">
        <v>2.1691690985042102</v>
      </c>
      <c r="AC299" s="82">
        <v>2.7090364976743198</v>
      </c>
      <c r="AD299" s="82">
        <v>3.2114922741565595</v>
      </c>
      <c r="AE299" s="82">
        <v>3.5452865165381056</v>
      </c>
      <c r="AF299" s="82">
        <v>4.0133341818849537</v>
      </c>
      <c r="AG299" s="90">
        <v>7</v>
      </c>
      <c r="AH299" s="82">
        <v>2.0424090343213961</v>
      </c>
      <c r="AI299" s="82">
        <v>2.4732493772210096</v>
      </c>
      <c r="AJ299" s="82">
        <v>3.0013127569256857</v>
      </c>
      <c r="AK299" s="82">
        <v>3.4051036624630733</v>
      </c>
      <c r="AL299" s="82">
        <v>3.7363913068325973</v>
      </c>
      <c r="AM299" s="82">
        <v>4.2664868781347201</v>
      </c>
      <c r="AN299" s="82">
        <v>0.99117485960273977</v>
      </c>
      <c r="AO299" s="84">
        <v>0.77658867911650931</v>
      </c>
    </row>
    <row r="300" spans="1:41" s="85" customFormat="1" x14ac:dyDescent="0.2">
      <c r="A300" s="81">
        <v>42910</v>
      </c>
      <c r="B300" s="82">
        <v>3.3160893345487694</v>
      </c>
      <c r="C300" s="82">
        <v>3.2197880275732969</v>
      </c>
      <c r="D300" s="82">
        <v>9.6301306975472567E-2</v>
      </c>
      <c r="E300" s="82">
        <v>3.2589129009486379</v>
      </c>
      <c r="F300" s="82">
        <v>3.2796173726841955</v>
      </c>
      <c r="G300" s="82">
        <v>0.52708006223343074</v>
      </c>
      <c r="H300" s="82">
        <v>2.6037839786388197</v>
      </c>
      <c r="I300" s="82">
        <v>0.56024612579762267</v>
      </c>
      <c r="J300" s="83">
        <v>447.14083865086286</v>
      </c>
      <c r="K300" s="84">
        <v>1.9143117593436645E-2</v>
      </c>
      <c r="L300" s="84">
        <v>0.17502278942570648</v>
      </c>
      <c r="M300" s="84">
        <v>0.26709206927985413</v>
      </c>
      <c r="N300" s="84">
        <v>0.28851412944393801</v>
      </c>
      <c r="O300" s="84">
        <v>0.19371011850501368</v>
      </c>
      <c r="P300" s="84">
        <v>5.6517775752051046E-2</v>
      </c>
      <c r="Q300" s="88">
        <v>9.6171376481312673E-2</v>
      </c>
      <c r="R300" s="89">
        <v>2.3028858407667556</v>
      </c>
      <c r="S300" s="89">
        <v>2.4724001873318269</v>
      </c>
      <c r="T300" s="89">
        <v>2.8970356355322497</v>
      </c>
      <c r="U300" s="89">
        <v>3.2634965929217339</v>
      </c>
      <c r="V300" s="89">
        <v>3.5894113392473153</v>
      </c>
      <c r="W300" s="89">
        <v>3.8241119832565338</v>
      </c>
      <c r="X300" s="89">
        <v>4.0507403994720521</v>
      </c>
      <c r="Y300" s="89">
        <v>4.4736471750099831</v>
      </c>
      <c r="Z300" s="90">
        <v>2194</v>
      </c>
      <c r="AA300" s="88">
        <v>0.20328167730173199</v>
      </c>
      <c r="AB300" s="82">
        <v>2.1683833791056184</v>
      </c>
      <c r="AC300" s="82">
        <v>2.7078325415705189</v>
      </c>
      <c r="AD300" s="82">
        <v>3.2103651063610235</v>
      </c>
      <c r="AE300" s="82">
        <v>3.5436462484171791</v>
      </c>
      <c r="AF300" s="82">
        <v>4.0121442728885155</v>
      </c>
      <c r="AG300" s="90">
        <v>0</v>
      </c>
      <c r="AH300" s="82">
        <v>2.0416040820614989</v>
      </c>
      <c r="AI300" s="82">
        <v>2.4722659327380057</v>
      </c>
      <c r="AJ300" s="82">
        <v>3.0001778023242993</v>
      </c>
      <c r="AK300" s="82">
        <v>3.4038619459320216</v>
      </c>
      <c r="AL300" s="82">
        <v>3.7346322788825015</v>
      </c>
      <c r="AM300" s="82">
        <v>4.2673380678691171</v>
      </c>
      <c r="AN300" s="82">
        <v>0.99088439948876006</v>
      </c>
      <c r="AO300" s="84">
        <v>0.77778064414644466</v>
      </c>
    </row>
    <row r="301" spans="1:41" s="85" customFormat="1" x14ac:dyDescent="0.2">
      <c r="A301" s="81">
        <v>42911</v>
      </c>
      <c r="B301" s="82">
        <v>3.3140382862351867</v>
      </c>
      <c r="C301" s="82">
        <v>3.2194483830021934</v>
      </c>
      <c r="D301" s="82">
        <v>9.4589903232993322E-2</v>
      </c>
      <c r="E301" s="82">
        <v>3.2587731341087398</v>
      </c>
      <c r="F301" s="82">
        <v>3.279600345579853</v>
      </c>
      <c r="G301" s="82">
        <v>0.52668666282253507</v>
      </c>
      <c r="H301" s="82">
        <v>2.6031296503100401</v>
      </c>
      <c r="I301" s="82">
        <v>0.56031449407474665</v>
      </c>
      <c r="J301" s="83">
        <v>449.14083865086286</v>
      </c>
      <c r="K301" s="84">
        <v>1.9143117593436645E-2</v>
      </c>
      <c r="L301" s="84">
        <v>0.17639015496809479</v>
      </c>
      <c r="M301" s="84">
        <v>0.2675478577939836</v>
      </c>
      <c r="N301" s="84">
        <v>0.2871467639015497</v>
      </c>
      <c r="O301" s="84">
        <v>0.19371011850501368</v>
      </c>
      <c r="P301" s="84">
        <v>5.6061987237921607E-2</v>
      </c>
      <c r="Q301" s="88">
        <v>9.6171376481312673E-2</v>
      </c>
      <c r="R301" s="89">
        <v>2.3027480664730389</v>
      </c>
      <c r="S301" s="89">
        <v>2.4729290723242392</v>
      </c>
      <c r="T301" s="89">
        <v>2.8963936647300503</v>
      </c>
      <c r="U301" s="89">
        <v>3.262820011669707</v>
      </c>
      <c r="V301" s="89">
        <v>3.5893111678539023</v>
      </c>
      <c r="W301" s="89">
        <v>3.8241060004997109</v>
      </c>
      <c r="X301" s="89">
        <v>4.0492903902751785</v>
      </c>
      <c r="Y301" s="89">
        <v>4.4720868637740061</v>
      </c>
      <c r="Z301" s="90">
        <v>2194</v>
      </c>
      <c r="AA301" s="88">
        <v>0.2000911577028259</v>
      </c>
      <c r="AB301" s="82">
        <v>2.1713124891078568</v>
      </c>
      <c r="AC301" s="82">
        <v>2.710739961078632</v>
      </c>
      <c r="AD301" s="82">
        <v>3.2119398590520611</v>
      </c>
      <c r="AE301" s="82">
        <v>3.5463541090857356</v>
      </c>
      <c r="AF301" s="82">
        <v>4.0122142019623999</v>
      </c>
      <c r="AG301" s="90">
        <v>13</v>
      </c>
      <c r="AH301" s="82">
        <v>2.0416613281474132</v>
      </c>
      <c r="AI301" s="82">
        <v>2.4745121094747069</v>
      </c>
      <c r="AJ301" s="82">
        <v>3.0028279653734247</v>
      </c>
      <c r="AK301" s="82">
        <v>3.4045934564752711</v>
      </c>
      <c r="AL301" s="82">
        <v>3.7354591545181219</v>
      </c>
      <c r="AM301" s="82">
        <v>4.2679654978381665</v>
      </c>
      <c r="AN301" s="82">
        <v>0.99088885913583802</v>
      </c>
      <c r="AO301" s="84">
        <v>0.7759386044874268</v>
      </c>
    </row>
    <row r="302" spans="1:41" s="85" customFormat="1" x14ac:dyDescent="0.2">
      <c r="A302" s="81">
        <v>42912</v>
      </c>
      <c r="B302" s="82">
        <v>3.3138103919781221</v>
      </c>
      <c r="C302" s="82">
        <v>3.2191819939355479</v>
      </c>
      <c r="D302" s="82">
        <v>9.4628398042574169E-2</v>
      </c>
      <c r="E302" s="82">
        <v>3.2586331061693565</v>
      </c>
      <c r="F302" s="82">
        <v>3.2795203719299928</v>
      </c>
      <c r="G302" s="82">
        <v>0.52661702264855759</v>
      </c>
      <c r="H302" s="82">
        <v>2.6022983525131274</v>
      </c>
      <c r="I302" s="82">
        <v>0.56051048313581509</v>
      </c>
      <c r="J302" s="83">
        <v>450.14083865086286</v>
      </c>
      <c r="K302" s="84">
        <v>1.9143117593436645E-2</v>
      </c>
      <c r="L302" s="84">
        <v>0.17593436645396535</v>
      </c>
      <c r="M302" s="84">
        <v>0.2675478577939836</v>
      </c>
      <c r="N302" s="84">
        <v>0.28896991795806748</v>
      </c>
      <c r="O302" s="84">
        <v>0.19234275296262535</v>
      </c>
      <c r="P302" s="84">
        <v>5.6061987237921607E-2</v>
      </c>
      <c r="Q302" s="88">
        <v>9.2980856882406565E-2</v>
      </c>
      <c r="R302" s="89">
        <v>2.3019568002814879</v>
      </c>
      <c r="S302" s="89">
        <v>2.4720197417430159</v>
      </c>
      <c r="T302" s="89">
        <v>2.8967419550870939</v>
      </c>
      <c r="U302" s="89">
        <v>3.2636701024867083</v>
      </c>
      <c r="V302" s="89">
        <v>3.5888581676433322</v>
      </c>
      <c r="W302" s="89">
        <v>3.8247226651346811</v>
      </c>
      <c r="X302" s="89">
        <v>4.047841203639881</v>
      </c>
      <c r="Y302" s="89">
        <v>4.4705275004069955</v>
      </c>
      <c r="Z302" s="90">
        <v>2194</v>
      </c>
      <c r="AA302" s="88">
        <v>0.2000911577028259</v>
      </c>
      <c r="AB302" s="82">
        <v>2.1705428500642379</v>
      </c>
      <c r="AC302" s="82">
        <v>2.7095352227265539</v>
      </c>
      <c r="AD302" s="82">
        <v>3.2108850873865418</v>
      </c>
      <c r="AE302" s="82">
        <v>3.5525902191100656</v>
      </c>
      <c r="AF302" s="82">
        <v>4.0104373737481733</v>
      </c>
      <c r="AG302" s="90">
        <v>5</v>
      </c>
      <c r="AH302" s="82">
        <v>2.0408566224560536</v>
      </c>
      <c r="AI302" s="82">
        <v>2.4730198867757514</v>
      </c>
      <c r="AJ302" s="82">
        <v>3.002339259935825</v>
      </c>
      <c r="AK302" s="82">
        <v>3.4049511996160047</v>
      </c>
      <c r="AL302" s="82">
        <v>3.7362312699429214</v>
      </c>
      <c r="AM302" s="82">
        <v>4.2665190097659904</v>
      </c>
      <c r="AN302" s="82">
        <v>0.99082232941523707</v>
      </c>
      <c r="AO302" s="84">
        <v>0.7763560326215353</v>
      </c>
    </row>
    <row r="303" spans="1:41" s="85" customFormat="1" x14ac:dyDescent="0.2">
      <c r="A303" s="81">
        <v>42913</v>
      </c>
      <c r="B303" s="82">
        <v>3.3124430264357336</v>
      </c>
      <c r="C303" s="82">
        <v>3.2185396316671442</v>
      </c>
      <c r="D303" s="82">
        <v>9.3903394768589443E-2</v>
      </c>
      <c r="E303" s="82">
        <v>3.2584929669112932</v>
      </c>
      <c r="F303" s="82">
        <v>3.2793762022584172</v>
      </c>
      <c r="G303" s="82">
        <v>0.52602957742290835</v>
      </c>
      <c r="H303" s="82">
        <v>2.6013456375068116</v>
      </c>
      <c r="I303" s="82">
        <v>0.56060164083864206</v>
      </c>
      <c r="J303" s="83">
        <v>453.14083865086286</v>
      </c>
      <c r="K303" s="84">
        <v>1.9598906107566091E-2</v>
      </c>
      <c r="L303" s="84">
        <v>0.17547857793983593</v>
      </c>
      <c r="M303" s="84">
        <v>0.2698268003646308</v>
      </c>
      <c r="N303" s="84">
        <v>0.28669097538742022</v>
      </c>
      <c r="O303" s="84">
        <v>0.19234275296262535</v>
      </c>
      <c r="P303" s="84">
        <v>5.6061987237921607E-2</v>
      </c>
      <c r="Q303" s="88">
        <v>9.2525068368277119E-2</v>
      </c>
      <c r="R303" s="89">
        <v>2.3043406372326345</v>
      </c>
      <c r="S303" s="89">
        <v>2.4714385155908936</v>
      </c>
      <c r="T303" s="89">
        <v>2.8960298182475448</v>
      </c>
      <c r="U303" s="89">
        <v>3.2628967386553294</v>
      </c>
      <c r="V303" s="89">
        <v>3.5876844810814288</v>
      </c>
      <c r="W303" s="89">
        <v>3.8231827611046065</v>
      </c>
      <c r="X303" s="89">
        <v>4.0463928386254961</v>
      </c>
      <c r="Y303" s="89">
        <v>4.4689690837573739</v>
      </c>
      <c r="Z303" s="90">
        <v>2194</v>
      </c>
      <c r="AA303" s="88">
        <v>0.19963536918869645</v>
      </c>
      <c r="AB303" s="82">
        <v>2.1727641106543047</v>
      </c>
      <c r="AC303" s="82">
        <v>2.7123952233504331</v>
      </c>
      <c r="AD303" s="82">
        <v>3.2128877830762197</v>
      </c>
      <c r="AE303" s="82">
        <v>3.55122195631676</v>
      </c>
      <c r="AF303" s="82">
        <v>4.0086617602583683</v>
      </c>
      <c r="AG303" s="90">
        <v>8</v>
      </c>
      <c r="AH303" s="82">
        <v>2.0430689437167917</v>
      </c>
      <c r="AI303" s="82">
        <v>2.4741751647296586</v>
      </c>
      <c r="AJ303" s="82">
        <v>3.0038254391794617</v>
      </c>
      <c r="AK303" s="82">
        <v>3.4055099953824284</v>
      </c>
      <c r="AL303" s="82">
        <v>3.7349101418518766</v>
      </c>
      <c r="AM303" s="82">
        <v>4.2650733489895574</v>
      </c>
      <c r="AN303" s="82">
        <v>0.99067003372529527</v>
      </c>
      <c r="AO303" s="84">
        <v>0.77657659827843428</v>
      </c>
    </row>
    <row r="304" spans="1:41" s="85" customFormat="1" x14ac:dyDescent="0.2">
      <c r="A304" s="81">
        <v>42914</v>
      </c>
      <c r="B304" s="82">
        <v>3.3131267092069279</v>
      </c>
      <c r="C304" s="82">
        <v>3.2178430612931455</v>
      </c>
      <c r="D304" s="82">
        <v>9.528364791378241E-2</v>
      </c>
      <c r="E304" s="82">
        <v>3.2583519735348401</v>
      </c>
      <c r="F304" s="82">
        <v>3.2791796493428222</v>
      </c>
      <c r="G304" s="82">
        <v>0.52607474050876779</v>
      </c>
      <c r="H304" s="82">
        <v>2.6002494198648956</v>
      </c>
      <c r="I304" s="82">
        <v>0.5607383773928809</v>
      </c>
      <c r="J304" s="83">
        <v>453.14083865086286</v>
      </c>
      <c r="K304" s="84">
        <v>1.9598906107566091E-2</v>
      </c>
      <c r="L304" s="84">
        <v>0.17547857793983593</v>
      </c>
      <c r="M304" s="84">
        <v>0.26891522333637191</v>
      </c>
      <c r="N304" s="84">
        <v>0.2871467639015497</v>
      </c>
      <c r="O304" s="84">
        <v>0.19279854147675479</v>
      </c>
      <c r="P304" s="84">
        <v>5.6061987237921607E-2</v>
      </c>
      <c r="Q304" s="88">
        <v>9.1613491340018227E-2</v>
      </c>
      <c r="R304" s="89">
        <v>2.3036346398161105</v>
      </c>
      <c r="S304" s="89">
        <v>2.4704627654296063</v>
      </c>
      <c r="T304" s="89">
        <v>2.8950025899108418</v>
      </c>
      <c r="U304" s="89">
        <v>3.2632162366679189</v>
      </c>
      <c r="V304" s="89">
        <v>3.5864659046741441</v>
      </c>
      <c r="W304" s="89">
        <v>3.8234311120620217</v>
      </c>
      <c r="X304" s="89">
        <v>4.0449452942929884</v>
      </c>
      <c r="Y304" s="89">
        <v>4.4674116126756651</v>
      </c>
      <c r="Z304" s="90">
        <v>2194</v>
      </c>
      <c r="AA304" s="88">
        <v>0.20282588878760255</v>
      </c>
      <c r="AB304" s="82">
        <v>2.1720022890994817</v>
      </c>
      <c r="AC304" s="82">
        <v>2.7114048833095672</v>
      </c>
      <c r="AD304" s="82">
        <v>3.2118853525571076</v>
      </c>
      <c r="AE304" s="82">
        <v>3.5497340066949983</v>
      </c>
      <c r="AF304" s="82">
        <v>4.0068873598329491</v>
      </c>
      <c r="AG304" s="90">
        <v>0</v>
      </c>
      <c r="AH304" s="82">
        <v>2.0422655587018403</v>
      </c>
      <c r="AI304" s="82">
        <v>2.4731906121073779</v>
      </c>
      <c r="AJ304" s="82">
        <v>3.0023669262623378</v>
      </c>
      <c r="AK304" s="82">
        <v>3.4042606709480987</v>
      </c>
      <c r="AL304" s="82">
        <v>3.7339121874947736</v>
      </c>
      <c r="AM304" s="82">
        <v>4.2636285145468777</v>
      </c>
      <c r="AN304" s="82">
        <v>0.9904533519998181</v>
      </c>
      <c r="AO304" s="84">
        <v>0.77764237112908918</v>
      </c>
    </row>
    <row r="305" spans="1:41" s="85" customFormat="1" x14ac:dyDescent="0.2">
      <c r="A305" s="81">
        <v>42915</v>
      </c>
      <c r="B305" s="82">
        <v>3.3131267092069279</v>
      </c>
      <c r="C305" s="82">
        <v>3.2166578974736963</v>
      </c>
      <c r="D305" s="82">
        <v>9.6468811733231519E-2</v>
      </c>
      <c r="E305" s="82">
        <v>3.2582100262203109</v>
      </c>
      <c r="F305" s="82">
        <v>3.2789354704562483</v>
      </c>
      <c r="G305" s="82">
        <v>0.52593681618678656</v>
      </c>
      <c r="H305" s="82">
        <v>2.5990168581468596</v>
      </c>
      <c r="I305" s="82">
        <v>0.5607383773928809</v>
      </c>
      <c r="J305" s="83">
        <v>453.14083865086286</v>
      </c>
      <c r="K305" s="84">
        <v>1.9598906107566091E-2</v>
      </c>
      <c r="L305" s="84">
        <v>0.17547857793983593</v>
      </c>
      <c r="M305" s="84">
        <v>0.26891522333637191</v>
      </c>
      <c r="N305" s="84">
        <v>0.2871467639015497</v>
      </c>
      <c r="O305" s="84">
        <v>0.19279854147675479</v>
      </c>
      <c r="P305" s="84">
        <v>5.6061987237921607E-2</v>
      </c>
      <c r="Q305" s="88">
        <v>9.1613491340018227E-2</v>
      </c>
      <c r="R305" s="89">
        <v>2.3029288361821267</v>
      </c>
      <c r="S305" s="89">
        <v>2.4694873848635179</v>
      </c>
      <c r="T305" s="89">
        <v>2.8939757700386797</v>
      </c>
      <c r="U305" s="89">
        <v>3.2621133751015048</v>
      </c>
      <c r="V305" s="89">
        <v>3.5850364171451758</v>
      </c>
      <c r="W305" s="89">
        <v>3.821787067150078</v>
      </c>
      <c r="X305" s="89">
        <v>4.0433679665000319</v>
      </c>
      <c r="Y305" s="89">
        <v>4.4658550860144857</v>
      </c>
      <c r="Z305" s="90">
        <v>2194</v>
      </c>
      <c r="AA305" s="88">
        <v>0.20464904284412033</v>
      </c>
      <c r="AB305" s="82">
        <v>2.1712406923356244</v>
      </c>
      <c r="AC305" s="82">
        <v>2.7104149223298237</v>
      </c>
      <c r="AD305" s="82">
        <v>3.210883312711537</v>
      </c>
      <c r="AE305" s="82">
        <v>3.5482469089709943</v>
      </c>
      <c r="AF305" s="82">
        <v>4.0051141708152818</v>
      </c>
      <c r="AG305" s="90">
        <v>0</v>
      </c>
      <c r="AH305" s="82">
        <v>2.0414624260317584</v>
      </c>
      <c r="AI305" s="82">
        <v>2.4722064383618991</v>
      </c>
      <c r="AJ305" s="82">
        <v>3.0012337843233574</v>
      </c>
      <c r="AK305" s="82">
        <v>3.403019149781719</v>
      </c>
      <c r="AL305" s="82">
        <v>3.732591897592378</v>
      </c>
      <c r="AM305" s="82">
        <v>4.2621845054776788</v>
      </c>
      <c r="AN305" s="82">
        <v>0.99009789451076391</v>
      </c>
      <c r="AO305" s="84">
        <v>0.77848207602412178</v>
      </c>
    </row>
    <row r="306" spans="1:41" s="85" customFormat="1" x14ac:dyDescent="0.2">
      <c r="A306" s="81">
        <v>42916</v>
      </c>
      <c r="B306" s="82">
        <v>3.3117593436645398</v>
      </c>
      <c r="C306" s="82">
        <v>3.2166327769812026</v>
      </c>
      <c r="D306" s="82">
        <v>9.5126566683337188E-2</v>
      </c>
      <c r="E306" s="82">
        <v>3.2580661674083959</v>
      </c>
      <c r="F306" s="82">
        <v>3.2788931898073161</v>
      </c>
      <c r="G306" s="82">
        <v>0.52646800319487941</v>
      </c>
      <c r="H306" s="82">
        <v>2.5982262159817329</v>
      </c>
      <c r="I306" s="82">
        <v>0.56101185050136892</v>
      </c>
      <c r="J306" s="83">
        <v>454.14083865086286</v>
      </c>
      <c r="K306" s="84">
        <v>1.9598906107566091E-2</v>
      </c>
      <c r="L306" s="84">
        <v>0.17639015496809479</v>
      </c>
      <c r="M306" s="84">
        <v>0.26937101185050139</v>
      </c>
      <c r="N306" s="84">
        <v>0.2862351868732908</v>
      </c>
      <c r="O306" s="84">
        <v>0.19234275296262535</v>
      </c>
      <c r="P306" s="84">
        <v>5.6061987237921607E-2</v>
      </c>
      <c r="Q306" s="88">
        <v>9.0246125797629903E-2</v>
      </c>
      <c r="R306" s="89">
        <v>2.3022232262243256</v>
      </c>
      <c r="S306" s="89">
        <v>2.4685062873664818</v>
      </c>
      <c r="T306" s="89">
        <v>2.8930452070158488</v>
      </c>
      <c r="U306" s="89">
        <v>3.2618084144444515</v>
      </c>
      <c r="V306" s="89">
        <v>3.5845944262105034</v>
      </c>
      <c r="W306" s="89">
        <v>3.8230379316049525</v>
      </c>
      <c r="X306" s="89">
        <v>4.0471214723518116</v>
      </c>
      <c r="Y306" s="89">
        <v>4.4645131442732406</v>
      </c>
      <c r="Z306" s="90">
        <v>2194</v>
      </c>
      <c r="AA306" s="88">
        <v>0.2000911577028259</v>
      </c>
      <c r="AB306" s="82">
        <v>2.1704793202301036</v>
      </c>
      <c r="AC306" s="82">
        <v>2.7137619013237519</v>
      </c>
      <c r="AD306" s="82">
        <v>3.2128034727732908</v>
      </c>
      <c r="AE306" s="82">
        <v>3.5499228068763724</v>
      </c>
      <c r="AF306" s="82">
        <v>4.0069039832772368</v>
      </c>
      <c r="AG306" s="90">
        <v>11</v>
      </c>
      <c r="AH306" s="82">
        <v>2.0406595455456777</v>
      </c>
      <c r="AI306" s="82">
        <v>2.4728712541783966</v>
      </c>
      <c r="AJ306" s="82">
        <v>3.0029980332503827</v>
      </c>
      <c r="AK306" s="82">
        <v>3.4038618301006793</v>
      </c>
      <c r="AL306" s="82">
        <v>3.7339286010600223</v>
      </c>
      <c r="AM306" s="82">
        <v>4.263640977802635</v>
      </c>
      <c r="AN306" s="82">
        <v>0.99008321293598811</v>
      </c>
      <c r="AO306" s="84">
        <v>0.77916405465976002</v>
      </c>
    </row>
    <row r="307" spans="1:41" s="85" customFormat="1" x14ac:dyDescent="0.2">
      <c r="A307" s="81">
        <v>42917</v>
      </c>
      <c r="B307" s="82">
        <v>3.3128988149498633</v>
      </c>
      <c r="C307" s="82">
        <v>3.2166916374232271</v>
      </c>
      <c r="D307" s="82">
        <v>9.6207177526636212E-2</v>
      </c>
      <c r="E307" s="82">
        <v>3.2579226987862473</v>
      </c>
      <c r="F307" s="82">
        <v>3.2788826148895907</v>
      </c>
      <c r="G307" s="82">
        <v>0.52584320978409183</v>
      </c>
      <c r="H307" s="82">
        <v>2.5974049749909014</v>
      </c>
      <c r="I307" s="82">
        <v>0.56129443938011858</v>
      </c>
      <c r="J307" s="83">
        <v>459.14083865086286</v>
      </c>
      <c r="K307" s="84">
        <v>1.9598906107566091E-2</v>
      </c>
      <c r="L307" s="84">
        <v>0.17547857793983593</v>
      </c>
      <c r="M307" s="84">
        <v>0.26891522333637191</v>
      </c>
      <c r="N307" s="84">
        <v>0.28760255241567911</v>
      </c>
      <c r="O307" s="84">
        <v>0.19234275296262535</v>
      </c>
      <c r="P307" s="84">
        <v>5.6061987237921607E-2</v>
      </c>
      <c r="Q307" s="88">
        <v>8.9790337283500457E-2</v>
      </c>
      <c r="R307" s="89">
        <v>2.3033172316888582</v>
      </c>
      <c r="S307" s="89">
        <v>2.4680425684426694</v>
      </c>
      <c r="T307" s="89">
        <v>2.8934902049687992</v>
      </c>
      <c r="U307" s="89">
        <v>3.2616165514023683</v>
      </c>
      <c r="V307" s="89">
        <v>3.583968392882551</v>
      </c>
      <c r="W307" s="89">
        <v>3.8214904558641996</v>
      </c>
      <c r="X307" s="89">
        <v>4.0457605627599547</v>
      </c>
      <c r="Y307" s="89">
        <v>4.4632066737464804</v>
      </c>
      <c r="Z307" s="90">
        <v>2194</v>
      </c>
      <c r="AA307" s="88">
        <v>0.20282588878760255</v>
      </c>
      <c r="AB307" s="82">
        <v>2.1697181726504078</v>
      </c>
      <c r="AC307" s="82">
        <v>2.7129452051060707</v>
      </c>
      <c r="AD307" s="82">
        <v>3.2118434178168096</v>
      </c>
      <c r="AE307" s="82">
        <v>3.5486512272244273</v>
      </c>
      <c r="AF307" s="82">
        <v>4.005538939579429</v>
      </c>
      <c r="AG307" s="90">
        <v>0</v>
      </c>
      <c r="AH307" s="82">
        <v>2.0398569170828837</v>
      </c>
      <c r="AI307" s="82">
        <v>2.4723174047623191</v>
      </c>
      <c r="AJ307" s="82">
        <v>3.0017599096842682</v>
      </c>
      <c r="AK307" s="82">
        <v>3.4031936213634459</v>
      </c>
      <c r="AL307" s="82">
        <v>3.7326091439548708</v>
      </c>
      <c r="AM307" s="82">
        <v>4.2622018186626383</v>
      </c>
      <c r="AN307" s="82">
        <v>0.99017258535473929</v>
      </c>
      <c r="AO307" s="84">
        <v>0.77859662699705945</v>
      </c>
    </row>
    <row r="308" spans="1:41" s="85" customFormat="1" x14ac:dyDescent="0.2">
      <c r="A308" s="81">
        <v>42918</v>
      </c>
      <c r="B308" s="82">
        <v>3.3128988149498633</v>
      </c>
      <c r="C308" s="82">
        <v>3.2155077700690855</v>
      </c>
      <c r="D308" s="82">
        <v>9.7391044880777766E-2</v>
      </c>
      <c r="E308" s="82">
        <v>3.2577797856294328</v>
      </c>
      <c r="F308" s="82">
        <v>3.2786376783877467</v>
      </c>
      <c r="G308" s="82">
        <v>0.52570596789648449</v>
      </c>
      <c r="H308" s="82">
        <v>2.596175251300298</v>
      </c>
      <c r="I308" s="82">
        <v>0.56129443938011858</v>
      </c>
      <c r="J308" s="83">
        <v>459.14083865086286</v>
      </c>
      <c r="K308" s="84">
        <v>1.9598906107566091E-2</v>
      </c>
      <c r="L308" s="84">
        <v>0.17547857793983593</v>
      </c>
      <c r="M308" s="84">
        <v>0.26891522333637191</v>
      </c>
      <c r="N308" s="84">
        <v>0.28760255241567911</v>
      </c>
      <c r="O308" s="84">
        <v>0.19234275296262535</v>
      </c>
      <c r="P308" s="84">
        <v>5.6061987237921607E-2</v>
      </c>
      <c r="Q308" s="88">
        <v>8.9790337283500457E-2</v>
      </c>
      <c r="R308" s="89">
        <v>2.3023677084641574</v>
      </c>
      <c r="S308" s="89">
        <v>2.467155704233341</v>
      </c>
      <c r="T308" s="89">
        <v>2.8923765411073923</v>
      </c>
      <c r="U308" s="89">
        <v>3.2602371200749731</v>
      </c>
      <c r="V308" s="89">
        <v>3.5828406493034177</v>
      </c>
      <c r="W308" s="89">
        <v>3.8199439184756194</v>
      </c>
      <c r="X308" s="89">
        <v>4.044400373563553</v>
      </c>
      <c r="Y308" s="89">
        <v>4.4619008697634026</v>
      </c>
      <c r="Z308" s="90">
        <v>2194</v>
      </c>
      <c r="AA308" s="88">
        <v>0.20419325432999089</v>
      </c>
      <c r="AB308" s="82">
        <v>2.1689572494641425</v>
      </c>
      <c r="AC308" s="82">
        <v>2.7121287682791704</v>
      </c>
      <c r="AD308" s="82">
        <v>3.2108837215609478</v>
      </c>
      <c r="AE308" s="82">
        <v>3.5473802742419864</v>
      </c>
      <c r="AF308" s="82">
        <v>4.0041746202640898</v>
      </c>
      <c r="AG308" s="90">
        <v>0</v>
      </c>
      <c r="AH308" s="82">
        <v>2.03905454048282</v>
      </c>
      <c r="AI308" s="82">
        <v>2.4713350029196448</v>
      </c>
      <c r="AJ308" s="82">
        <v>3.0006278570384324</v>
      </c>
      <c r="AK308" s="82">
        <v>3.401952209224552</v>
      </c>
      <c r="AL308" s="82">
        <v>3.7312903759992642</v>
      </c>
      <c r="AM308" s="82">
        <v>4.2607634782251633</v>
      </c>
      <c r="AN308" s="82">
        <v>0.98981824848513966</v>
      </c>
      <c r="AO308" s="84">
        <v>0.77942888087280549</v>
      </c>
    </row>
    <row r="309" spans="1:41" s="85" customFormat="1" x14ac:dyDescent="0.2">
      <c r="A309" s="81">
        <v>42919</v>
      </c>
      <c r="B309" s="82">
        <v>3.3131267092069279</v>
      </c>
      <c r="C309" s="82">
        <v>3.2146107704749785</v>
      </c>
      <c r="D309" s="82">
        <v>9.8515938731949415E-2</v>
      </c>
      <c r="E309" s="82">
        <v>3.2576349853613387</v>
      </c>
      <c r="F309" s="82">
        <v>3.2784227407165605</v>
      </c>
      <c r="G309" s="82">
        <v>0.52574944798974366</v>
      </c>
      <c r="H309" s="82">
        <v>2.5949902041288366</v>
      </c>
      <c r="I309" s="82">
        <v>0.56139015496808586</v>
      </c>
      <c r="J309" s="83">
        <v>459.14083865086286</v>
      </c>
      <c r="K309" s="84">
        <v>1.9598906107566091E-2</v>
      </c>
      <c r="L309" s="84">
        <v>0.17547857793983593</v>
      </c>
      <c r="M309" s="84">
        <v>0.26891522333637191</v>
      </c>
      <c r="N309" s="84">
        <v>0.2871467639015497</v>
      </c>
      <c r="O309" s="84">
        <v>0.19279854147675479</v>
      </c>
      <c r="P309" s="84">
        <v>5.6061987237921607E-2</v>
      </c>
      <c r="Q309" s="88">
        <v>8.9334548769371011E-2</v>
      </c>
      <c r="R309" s="89">
        <v>2.3014185375708043</v>
      </c>
      <c r="S309" s="89">
        <v>2.4662691442872946</v>
      </c>
      <c r="T309" s="89">
        <v>2.8912633613636229</v>
      </c>
      <c r="U309" s="89">
        <v>3.2595969284560677</v>
      </c>
      <c r="V309" s="89">
        <v>3.5818547935418934</v>
      </c>
      <c r="W309" s="89">
        <v>3.8212477972368211</v>
      </c>
      <c r="X309" s="89">
        <v>4.0430409040001507</v>
      </c>
      <c r="Y309" s="89">
        <v>4.4605957316439095</v>
      </c>
      <c r="Z309" s="90">
        <v>2194</v>
      </c>
      <c r="AA309" s="88">
        <v>0.20647219690063812</v>
      </c>
      <c r="AB309" s="82">
        <v>2.1681965505390304</v>
      </c>
      <c r="AC309" s="82">
        <v>2.7113125906783204</v>
      </c>
      <c r="AD309" s="82">
        <v>3.2099243837377411</v>
      </c>
      <c r="AE309" s="82">
        <v>3.546109947311598</v>
      </c>
      <c r="AF309" s="82">
        <v>4.0028110245627149</v>
      </c>
      <c r="AG309" s="90">
        <v>0</v>
      </c>
      <c r="AH309" s="82">
        <v>2.0382524155850845</v>
      </c>
      <c r="AI309" s="82">
        <v>2.4703529783146125</v>
      </c>
      <c r="AJ309" s="82">
        <v>2.999496309074881</v>
      </c>
      <c r="AK309" s="82">
        <v>3.4009794538239504</v>
      </c>
      <c r="AL309" s="82">
        <v>3.7302796905571642</v>
      </c>
      <c r="AM309" s="82">
        <v>4.2593259555436331</v>
      </c>
      <c r="AN309" s="82">
        <v>0.98954377373324043</v>
      </c>
      <c r="AO309" s="84">
        <v>0.78041224265795928</v>
      </c>
    </row>
    <row r="310" spans="1:41" s="85" customFormat="1" x14ac:dyDescent="0.2">
      <c r="A310" s="81">
        <v>42920</v>
      </c>
      <c r="B310" s="82">
        <v>3.313895216400911</v>
      </c>
      <c r="C310" s="82">
        <v>3.2142204161847978</v>
      </c>
      <c r="D310" s="82">
        <v>9.9674800216113191E-2</v>
      </c>
      <c r="E310" s="82">
        <v>3.2577725217706028</v>
      </c>
      <c r="F310" s="82">
        <v>3.2783854281441358</v>
      </c>
      <c r="G310" s="82">
        <v>0.52539655768368509</v>
      </c>
      <c r="H310" s="82">
        <v>2.5958367818945116</v>
      </c>
      <c r="I310" s="82">
        <v>0.56139407744873815</v>
      </c>
      <c r="J310" s="83">
        <v>458.93257403188909</v>
      </c>
      <c r="K310" s="84">
        <v>1.958997722095672E-2</v>
      </c>
      <c r="L310" s="84">
        <v>0.17494305239179955</v>
      </c>
      <c r="M310" s="84">
        <v>0.26879271070615035</v>
      </c>
      <c r="N310" s="84">
        <v>0.28747152619589977</v>
      </c>
      <c r="O310" s="84">
        <v>0.19316628701594532</v>
      </c>
      <c r="P310" s="84">
        <v>5.603644646924829E-2</v>
      </c>
      <c r="Q310" s="88">
        <v>8.8838268792710701E-2</v>
      </c>
      <c r="R310" s="89">
        <v>2.3004784899007791</v>
      </c>
      <c r="S310" s="89">
        <v>2.4656140814936918</v>
      </c>
      <c r="T310" s="89">
        <v>2.8907360590387241</v>
      </c>
      <c r="U310" s="89">
        <v>3.2586868211309326</v>
      </c>
      <c r="V310" s="89">
        <v>3.5811826216462599</v>
      </c>
      <c r="W310" s="89">
        <v>3.8225987001420947</v>
      </c>
      <c r="X310" s="89">
        <v>4.0406900398499035</v>
      </c>
      <c r="Y310" s="89">
        <v>4.459178479396801</v>
      </c>
      <c r="Z310" s="90">
        <v>2195</v>
      </c>
      <c r="AA310" s="88">
        <v>0.20774487471526196</v>
      </c>
      <c r="AB310" s="82">
        <v>2.1674360757429114</v>
      </c>
      <c r="AC310" s="82">
        <v>2.7104966721389463</v>
      </c>
      <c r="AD310" s="82">
        <v>3.2089476759293567</v>
      </c>
      <c r="AE310" s="82">
        <v>3.5448402458167227</v>
      </c>
      <c r="AF310" s="82">
        <v>4.001448151708022</v>
      </c>
      <c r="AG310" s="90">
        <v>0</v>
      </c>
      <c r="AH310" s="82">
        <v>2.0374505422294305</v>
      </c>
      <c r="AI310" s="82">
        <v>2.4696373323150977</v>
      </c>
      <c r="AJ310" s="82">
        <v>2.9983652653341939</v>
      </c>
      <c r="AK310" s="82">
        <v>3.3998034514872968</v>
      </c>
      <c r="AL310" s="82">
        <v>3.7293180246588138</v>
      </c>
      <c r="AM310" s="82">
        <v>4.2578892496731289</v>
      </c>
      <c r="AN310" s="82">
        <v>0.98937531738320161</v>
      </c>
      <c r="AO310" s="84">
        <v>0.78079783241016687</v>
      </c>
    </row>
    <row r="311" spans="1:41" s="85" customFormat="1" x14ac:dyDescent="0.2">
      <c r="A311" s="81">
        <v>42921</v>
      </c>
      <c r="B311" s="82">
        <v>3.3141230068337131</v>
      </c>
      <c r="C311" s="82">
        <v>3.2132552648352077</v>
      </c>
      <c r="D311" s="82">
        <v>0.10086774199850534</v>
      </c>
      <c r="E311" s="82">
        <v>3.2576256166949715</v>
      </c>
      <c r="F311" s="82">
        <v>3.2781552087779606</v>
      </c>
      <c r="G311" s="82">
        <v>0.52524139674017123</v>
      </c>
      <c r="H311" s="82">
        <v>2.5942999337011026</v>
      </c>
      <c r="I311" s="82">
        <v>0.56157630979497963</v>
      </c>
      <c r="J311" s="83">
        <v>458.93257403188909</v>
      </c>
      <c r="K311" s="84">
        <v>1.958997722095672E-2</v>
      </c>
      <c r="L311" s="84">
        <v>0.17494305239179955</v>
      </c>
      <c r="M311" s="84">
        <v>0.2683371298405467</v>
      </c>
      <c r="N311" s="84">
        <v>0.28792710706150343</v>
      </c>
      <c r="O311" s="84">
        <v>0.19316628701594532</v>
      </c>
      <c r="P311" s="84">
        <v>5.603644646924829E-2</v>
      </c>
      <c r="Q311" s="88">
        <v>8.7927107061503418E-2</v>
      </c>
      <c r="R311" s="89">
        <v>2.2996047912754269</v>
      </c>
      <c r="S311" s="89">
        <v>2.4647478237433909</v>
      </c>
      <c r="T311" s="89">
        <v>2.8895364930502891</v>
      </c>
      <c r="U311" s="89">
        <v>3.2577014840179239</v>
      </c>
      <c r="V311" s="89">
        <v>3.5801098269682905</v>
      </c>
      <c r="W311" s="89">
        <v>3.8211971881906255</v>
      </c>
      <c r="X311" s="89">
        <v>4.0393303589829204</v>
      </c>
      <c r="Y311" s="89">
        <v>4.4578757531726936</v>
      </c>
      <c r="Z311" s="90">
        <v>2195</v>
      </c>
      <c r="AA311" s="88">
        <v>0.21002277904328018</v>
      </c>
      <c r="AB311" s="82">
        <v>2.1666758249437414</v>
      </c>
      <c r="AC311" s="82">
        <v>2.7096810124966306</v>
      </c>
      <c r="AD311" s="82">
        <v>3.2078095839656133</v>
      </c>
      <c r="AE311" s="82">
        <v>3.5434875346718218</v>
      </c>
      <c r="AF311" s="82">
        <v>3.99985794913351</v>
      </c>
      <c r="AG311" s="90">
        <v>0</v>
      </c>
      <c r="AH311" s="82">
        <v>2.0366489202557667</v>
      </c>
      <c r="AI311" s="82">
        <v>2.4686562580952049</v>
      </c>
      <c r="AJ311" s="82">
        <v>2.9973431444782914</v>
      </c>
      <c r="AK311" s="82">
        <v>3.3985833920511972</v>
      </c>
      <c r="AL311" s="82">
        <v>3.7279995766985654</v>
      </c>
      <c r="AM311" s="82">
        <v>4.2564533596704051</v>
      </c>
      <c r="AN311" s="82">
        <v>0.98908958985773299</v>
      </c>
      <c r="AO311" s="84">
        <v>0.78166215121902516</v>
      </c>
    </row>
    <row r="312" spans="1:41" s="85" customFormat="1" x14ac:dyDescent="0.2">
      <c r="A312" s="81">
        <v>42922</v>
      </c>
      <c r="B312" s="82">
        <v>3.3079726651480637</v>
      </c>
      <c r="C312" s="82">
        <v>3.2125363384893935</v>
      </c>
      <c r="D312" s="82">
        <v>9.543632665867019E-2</v>
      </c>
      <c r="E312" s="82">
        <v>3.2574768723953618</v>
      </c>
      <c r="F312" s="82">
        <v>3.2779976114075158</v>
      </c>
      <c r="G312" s="82">
        <v>0.52482200990537631</v>
      </c>
      <c r="H312" s="82">
        <v>2.5932778802597731</v>
      </c>
      <c r="I312" s="82">
        <v>0.56167198177675481</v>
      </c>
      <c r="J312" s="83">
        <v>459.93257403188909</v>
      </c>
      <c r="K312" s="84">
        <v>2.0501138952164009E-2</v>
      </c>
      <c r="L312" s="84">
        <v>0.17585421412300684</v>
      </c>
      <c r="M312" s="84">
        <v>0.27243735763097948</v>
      </c>
      <c r="N312" s="84">
        <v>0.28519362186788155</v>
      </c>
      <c r="O312" s="84">
        <v>0.19043280182232347</v>
      </c>
      <c r="P312" s="84">
        <v>5.5580865603644648E-2</v>
      </c>
      <c r="Q312" s="88">
        <v>8.7471526195899776E-2</v>
      </c>
      <c r="R312" s="89">
        <v>2.298836581185876</v>
      </c>
      <c r="S312" s="89">
        <v>2.464071677372889</v>
      </c>
      <c r="T312" s="89">
        <v>2.8891952128911811</v>
      </c>
      <c r="U312" s="89">
        <v>3.2569825906721794</v>
      </c>
      <c r="V312" s="89">
        <v>3.5790374804751885</v>
      </c>
      <c r="W312" s="89">
        <v>3.8197964377876867</v>
      </c>
      <c r="X312" s="89">
        <v>4.0379713971735134</v>
      </c>
      <c r="Y312" s="89">
        <v>4.4565736896444719</v>
      </c>
      <c r="Z312" s="90">
        <v>2195</v>
      </c>
      <c r="AA312" s="88">
        <v>0.2</v>
      </c>
      <c r="AB312" s="82">
        <v>2.167555370932281</v>
      </c>
      <c r="AC312" s="82">
        <v>2.717023371559343</v>
      </c>
      <c r="AD312" s="82">
        <v>3.2137947364103239</v>
      </c>
      <c r="AE312" s="82">
        <v>3.5462635914384628</v>
      </c>
      <c r="AF312" s="82">
        <v>3.998724571475651</v>
      </c>
      <c r="AG312" s="90">
        <v>29</v>
      </c>
      <c r="AH312" s="82">
        <v>2.0416597114566111</v>
      </c>
      <c r="AI312" s="82">
        <v>2.4726327235291055</v>
      </c>
      <c r="AJ312" s="82">
        <v>3.0035908094864721</v>
      </c>
      <c r="AK312" s="82">
        <v>3.4031740207094332</v>
      </c>
      <c r="AL312" s="82">
        <v>3.7303896019871958</v>
      </c>
      <c r="AM312" s="82">
        <v>4.2571250001538683</v>
      </c>
      <c r="AN312" s="82">
        <v>0.98890800492774056</v>
      </c>
      <c r="AO312" s="84">
        <v>0.78192710583421143</v>
      </c>
    </row>
    <row r="313" spans="1:41" s="85" customFormat="1" x14ac:dyDescent="0.2">
      <c r="A313" s="81">
        <v>42923</v>
      </c>
      <c r="B313" s="82">
        <v>3.3066939890710381</v>
      </c>
      <c r="C313" s="82">
        <v>3.2114863320145584</v>
      </c>
      <c r="D313" s="82">
        <v>9.5207657056479711E-2</v>
      </c>
      <c r="E313" s="82">
        <v>3.2574376999520749</v>
      </c>
      <c r="F313" s="82">
        <v>3.2777684504780642</v>
      </c>
      <c r="G313" s="82">
        <v>0.52460207283094762</v>
      </c>
      <c r="H313" s="82">
        <v>2.5936960599559757</v>
      </c>
      <c r="I313" s="82">
        <v>0.56156648451729385</v>
      </c>
      <c r="J313" s="83">
        <v>460.72313296903303</v>
      </c>
      <c r="K313" s="84">
        <v>2.0491803278688523E-2</v>
      </c>
      <c r="L313" s="84">
        <v>0.1766848816029144</v>
      </c>
      <c r="M313" s="84">
        <v>0.2727686703096539</v>
      </c>
      <c r="N313" s="84">
        <v>0.28460837887067397</v>
      </c>
      <c r="O313" s="84">
        <v>0.18989071038251365</v>
      </c>
      <c r="P313" s="84">
        <v>5.5555555555555552E-2</v>
      </c>
      <c r="Q313" s="88">
        <v>8.7431693989071038E-2</v>
      </c>
      <c r="R313" s="89">
        <v>2.2981088995574348</v>
      </c>
      <c r="S313" s="89">
        <v>2.4632148572484533</v>
      </c>
      <c r="T313" s="89">
        <v>2.8880347561898465</v>
      </c>
      <c r="U313" s="89">
        <v>3.2564440338330884</v>
      </c>
      <c r="V313" s="89">
        <v>3.5776283605542698</v>
      </c>
      <c r="W313" s="89">
        <v>3.8183648871909113</v>
      </c>
      <c r="X313" s="89">
        <v>4.0356161004530664</v>
      </c>
      <c r="Y313" s="89">
        <v>4.4551627520396959</v>
      </c>
      <c r="Z313" s="90">
        <v>2196</v>
      </c>
      <c r="AA313" s="88">
        <v>0.19990892531876139</v>
      </c>
      <c r="AB313" s="82">
        <v>2.1667701419569454</v>
      </c>
      <c r="AC313" s="82">
        <v>2.7166361546134743</v>
      </c>
      <c r="AD313" s="82">
        <v>3.215074951342944</v>
      </c>
      <c r="AE313" s="82">
        <v>3.5503280253851233</v>
      </c>
      <c r="AF313" s="82">
        <v>3.9973638625694972</v>
      </c>
      <c r="AG313" s="90">
        <v>6</v>
      </c>
      <c r="AH313" s="82">
        <v>2.0408555507987307</v>
      </c>
      <c r="AI313" s="82">
        <v>2.4729120883568978</v>
      </c>
      <c r="AJ313" s="82">
        <v>3.0044699443781955</v>
      </c>
      <c r="AK313" s="82">
        <v>3.4032256811476183</v>
      </c>
      <c r="AL313" s="82">
        <v>3.7295140385923542</v>
      </c>
      <c r="AM313" s="82">
        <v>4.2556942093665757</v>
      </c>
      <c r="AN313" s="82">
        <v>0.98856266631923662</v>
      </c>
      <c r="AO313" s="84">
        <v>0.78276692361543232</v>
      </c>
    </row>
    <row r="314" spans="1:41" s="85" customFormat="1" x14ac:dyDescent="0.2">
      <c r="A314" s="81">
        <v>42924</v>
      </c>
      <c r="B314" s="82">
        <v>3.3064663023679417</v>
      </c>
      <c r="C314" s="82">
        <v>3.2108471837176955</v>
      </c>
      <c r="D314" s="82">
        <v>9.5619118650246193E-2</v>
      </c>
      <c r="E314" s="82">
        <v>3.2572862624285843</v>
      </c>
      <c r="F314" s="82">
        <v>3.2776497794685309</v>
      </c>
      <c r="G314" s="82">
        <v>0.52394282442422935</v>
      </c>
      <c r="H314" s="82">
        <v>2.592785649295609</v>
      </c>
      <c r="I314" s="82">
        <v>0.56161657559197697</v>
      </c>
      <c r="J314" s="83">
        <v>462.72313296903303</v>
      </c>
      <c r="K314" s="84">
        <v>2.0491803278688523E-2</v>
      </c>
      <c r="L314" s="84">
        <v>0.1766848816029144</v>
      </c>
      <c r="M314" s="84">
        <v>0.27231329690346084</v>
      </c>
      <c r="N314" s="84">
        <v>0.28506375227686703</v>
      </c>
      <c r="O314" s="84">
        <v>0.19080145719489983</v>
      </c>
      <c r="P314" s="84">
        <v>5.4644808743169397E-2</v>
      </c>
      <c r="Q314" s="88">
        <v>8.7431693989071038E-2</v>
      </c>
      <c r="R314" s="89">
        <v>2.299390818354663</v>
      </c>
      <c r="S314" s="89">
        <v>2.4628019601273978</v>
      </c>
      <c r="T314" s="89">
        <v>2.8875366376246809</v>
      </c>
      <c r="U314" s="89">
        <v>3.2559661857589544</v>
      </c>
      <c r="V314" s="89">
        <v>3.5761702774474138</v>
      </c>
      <c r="W314" s="89">
        <v>3.8169627181610575</v>
      </c>
      <c r="X314" s="89">
        <v>4.0342569312981444</v>
      </c>
      <c r="Y314" s="89">
        <v>4.4538630906905654</v>
      </c>
      <c r="Z314" s="90">
        <v>2196</v>
      </c>
      <c r="AA314" s="88">
        <v>0.20036429872495445</v>
      </c>
      <c r="AB314" s="82">
        <v>2.1713280127408665</v>
      </c>
      <c r="AC314" s="82">
        <v>2.7168291092753192</v>
      </c>
      <c r="AD314" s="82">
        <v>3.2136147674625404</v>
      </c>
      <c r="AE314" s="82">
        <v>3.5493702960053541</v>
      </c>
      <c r="AF314" s="82">
        <v>4.0020884953701286</v>
      </c>
      <c r="AG314" s="90">
        <v>4</v>
      </c>
      <c r="AH314" s="82">
        <v>2.0412985663533432</v>
      </c>
      <c r="AI314" s="82">
        <v>2.4733485800624564</v>
      </c>
      <c r="AJ314" s="82">
        <v>3.0038182328419976</v>
      </c>
      <c r="AK314" s="82">
        <v>3.4018223438588642</v>
      </c>
      <c r="AL314" s="82">
        <v>3.729485356809557</v>
      </c>
      <c r="AM314" s="82">
        <v>4.2585356324629409</v>
      </c>
      <c r="AN314" s="82">
        <v>0.98844507060202524</v>
      </c>
      <c r="AO314" s="84">
        <v>0.78235890422200327</v>
      </c>
    </row>
    <row r="315" spans="1:41" s="85" customFormat="1" x14ac:dyDescent="0.2">
      <c r="A315" s="81">
        <v>42925</v>
      </c>
      <c r="B315" s="82">
        <v>3.308462238398544</v>
      </c>
      <c r="C315" s="82">
        <v>3.2115777495332352</v>
      </c>
      <c r="D315" s="82">
        <v>9.6884488865308871E-2</v>
      </c>
      <c r="E315" s="82">
        <v>3.2574593192289649</v>
      </c>
      <c r="F315" s="82">
        <v>3.2777844451848384</v>
      </c>
      <c r="G315" s="82">
        <v>0.52401965328816713</v>
      </c>
      <c r="H315" s="82">
        <v>2.5951974676638145</v>
      </c>
      <c r="I315" s="82">
        <v>0.56183348498634278</v>
      </c>
      <c r="J315" s="83">
        <v>462.30300272975728</v>
      </c>
      <c r="K315" s="84">
        <v>2.0473157415832575E-2</v>
      </c>
      <c r="L315" s="84">
        <v>0.17561419472247497</v>
      </c>
      <c r="M315" s="84">
        <v>0.27206551410373064</v>
      </c>
      <c r="N315" s="84">
        <v>0.28525932666060055</v>
      </c>
      <c r="O315" s="84">
        <v>0.19153776160145586</v>
      </c>
      <c r="P315" s="84">
        <v>5.5050045495905371E-2</v>
      </c>
      <c r="Q315" s="88">
        <v>8.5532302092811652E-2</v>
      </c>
      <c r="R315" s="89">
        <v>2.2985964518941358</v>
      </c>
      <c r="S315" s="89">
        <v>2.4620775173763749</v>
      </c>
      <c r="T315" s="89">
        <v>2.8903492210164585</v>
      </c>
      <c r="U315" s="89">
        <v>3.2569007371160632</v>
      </c>
      <c r="V315" s="89">
        <v>3.5767181505873844</v>
      </c>
      <c r="W315" s="89">
        <v>3.8185493585805483</v>
      </c>
      <c r="X315" s="89">
        <v>4.0500504685725653</v>
      </c>
      <c r="Y315" s="89">
        <v>4.4523493296715033</v>
      </c>
      <c r="Z315" s="90">
        <v>2198</v>
      </c>
      <c r="AA315" s="88">
        <v>0.20245677888989991</v>
      </c>
      <c r="AB315" s="82">
        <v>2.170533149965979</v>
      </c>
      <c r="AC315" s="82">
        <v>2.7156454581963962</v>
      </c>
      <c r="AD315" s="82">
        <v>3.2120932538497762</v>
      </c>
      <c r="AE315" s="82">
        <v>3.547943393835681</v>
      </c>
      <c r="AF315" s="82">
        <v>4.0007690800678315</v>
      </c>
      <c r="AG315" s="90">
        <v>0</v>
      </c>
      <c r="AH315" s="82">
        <v>2.0404945367028029</v>
      </c>
      <c r="AI315" s="82">
        <v>2.4721640605193156</v>
      </c>
      <c r="AJ315" s="82">
        <v>3.003179272070915</v>
      </c>
      <c r="AK315" s="82">
        <v>3.4003723912836965</v>
      </c>
      <c r="AL315" s="82">
        <v>3.7290570967631713</v>
      </c>
      <c r="AM315" s="82">
        <v>4.2570461172841743</v>
      </c>
      <c r="AN315" s="82">
        <v>0.98860104580153685</v>
      </c>
      <c r="AO315" s="84">
        <v>0.78256458628197623</v>
      </c>
    </row>
    <row r="316" spans="1:41" s="85" customFormat="1" x14ac:dyDescent="0.2">
      <c r="A316" s="81">
        <v>42926</v>
      </c>
      <c r="B316" s="82">
        <v>3.30804179918219</v>
      </c>
      <c r="C316" s="82">
        <v>3.2125365204408625</v>
      </c>
      <c r="D316" s="82">
        <v>9.5505278741327526E-2</v>
      </c>
      <c r="E316" s="82">
        <v>3.2579932506195384</v>
      </c>
      <c r="F316" s="82">
        <v>3.2779764290504136</v>
      </c>
      <c r="G316" s="82">
        <v>0.52338726149220649</v>
      </c>
      <c r="H316" s="82">
        <v>2.5994933170732608</v>
      </c>
      <c r="I316" s="82">
        <v>0.56195820081780778</v>
      </c>
      <c r="J316" s="83">
        <v>461.67287596547249</v>
      </c>
      <c r="K316" s="84">
        <v>2.0445252158109949E-2</v>
      </c>
      <c r="L316" s="84">
        <v>0.17492049068605178</v>
      </c>
      <c r="M316" s="84">
        <v>0.27351203998182644</v>
      </c>
      <c r="N316" s="84">
        <v>0.2853248523398455</v>
      </c>
      <c r="O316" s="84">
        <v>0.19082235347569287</v>
      </c>
      <c r="P316" s="84">
        <v>5.4975011358473422E-2</v>
      </c>
      <c r="Q316" s="88">
        <v>8.3598364379827345E-2</v>
      </c>
      <c r="R316" s="89">
        <v>2.3013871410792213</v>
      </c>
      <c r="S316" s="89">
        <v>2.4621889914585511</v>
      </c>
      <c r="T316" s="89">
        <v>2.8952222285604252</v>
      </c>
      <c r="U316" s="89">
        <v>3.258091654671964</v>
      </c>
      <c r="V316" s="89">
        <v>3.5783598358008826</v>
      </c>
      <c r="W316" s="89">
        <v>3.8183349143441143</v>
      </c>
      <c r="X316" s="89">
        <v>4.046570412616413</v>
      </c>
      <c r="Y316" s="89">
        <v>4.4508903514622276</v>
      </c>
      <c r="Z316" s="90">
        <v>2201</v>
      </c>
      <c r="AA316" s="88">
        <v>0.2003634711494775</v>
      </c>
      <c r="AB316" s="82">
        <v>2.1697385314989805</v>
      </c>
      <c r="AC316" s="82">
        <v>2.7154717172658831</v>
      </c>
      <c r="AD316" s="82">
        <v>3.2126481997601086</v>
      </c>
      <c r="AE316" s="82">
        <v>3.5515349789603379</v>
      </c>
      <c r="AF316" s="82">
        <v>3.9994503420472372</v>
      </c>
      <c r="AG316" s="90">
        <v>10</v>
      </c>
      <c r="AH316" s="82">
        <v>2.0396907597991367</v>
      </c>
      <c r="AI316" s="82">
        <v>2.4719742309866479</v>
      </c>
      <c r="AJ316" s="82">
        <v>3.0055426205768563</v>
      </c>
      <c r="AK316" s="82">
        <v>3.4019590974450882</v>
      </c>
      <c r="AL316" s="82">
        <v>3.7299998806628611</v>
      </c>
      <c r="AM316" s="82">
        <v>4.2556181628787675</v>
      </c>
      <c r="AN316" s="82">
        <v>0.98873183967246825</v>
      </c>
      <c r="AO316" s="84">
        <v>0.78314279458312086</v>
      </c>
    </row>
    <row r="317" spans="1:41" s="85" customFormat="1" x14ac:dyDescent="0.2">
      <c r="A317" s="81">
        <v>42927</v>
      </c>
      <c r="B317" s="82">
        <v>3.3079891057648663</v>
      </c>
      <c r="C317" s="82">
        <v>3.2128189601096131</v>
      </c>
      <c r="D317" s="82">
        <v>9.5170145655253169E-2</v>
      </c>
      <c r="E317" s="82">
        <v>3.2582664889222692</v>
      </c>
      <c r="F317" s="82">
        <v>3.2780443002340203</v>
      </c>
      <c r="G317" s="82">
        <v>0.52295726232971496</v>
      </c>
      <c r="H317" s="82">
        <v>2.6019153698932738</v>
      </c>
      <c r="I317" s="82">
        <v>0.56205628688152054</v>
      </c>
      <c r="J317" s="83">
        <v>463.25283704039612</v>
      </c>
      <c r="K317" s="84">
        <v>1.997276441216523E-2</v>
      </c>
      <c r="L317" s="84">
        <v>0.17657739446209714</v>
      </c>
      <c r="M317" s="84">
        <v>0.27190195188379485</v>
      </c>
      <c r="N317" s="84">
        <v>0.28551974580118022</v>
      </c>
      <c r="O317" s="84">
        <v>0.19110304130730821</v>
      </c>
      <c r="P317" s="84">
        <v>5.4925102133454383E-2</v>
      </c>
      <c r="Q317" s="88">
        <v>9.9863822060826141E-2</v>
      </c>
      <c r="R317" s="89">
        <v>2.3083807759450856</v>
      </c>
      <c r="S317" s="89">
        <v>2.4614954639489404</v>
      </c>
      <c r="T317" s="89">
        <v>2.8956323526202246</v>
      </c>
      <c r="U317" s="89">
        <v>3.2577430471255902</v>
      </c>
      <c r="V317" s="89">
        <v>3.5785199285527911</v>
      </c>
      <c r="W317" s="89">
        <v>3.8170571910928759</v>
      </c>
      <c r="X317" s="89">
        <v>4.0432307365726876</v>
      </c>
      <c r="Y317" s="89">
        <v>4.4495290730969357</v>
      </c>
      <c r="Z317" s="90">
        <v>2203</v>
      </c>
      <c r="AA317" s="88">
        <v>0.20018157058556513</v>
      </c>
      <c r="AB317" s="82">
        <v>2.1689441571897254</v>
      </c>
      <c r="AC317" s="82">
        <v>2.720313581911102</v>
      </c>
      <c r="AD317" s="82">
        <v>3.2153089595011237</v>
      </c>
      <c r="AE317" s="82">
        <v>3.5504481923211308</v>
      </c>
      <c r="AF317" s="82">
        <v>3.9981322806132886</v>
      </c>
      <c r="AG317" s="90">
        <v>7</v>
      </c>
      <c r="AH317" s="82">
        <v>2.036380995284317</v>
      </c>
      <c r="AI317" s="82">
        <v>2.4735178063039061</v>
      </c>
      <c r="AJ317" s="82">
        <v>3.0069438424291124</v>
      </c>
      <c r="AK317" s="82">
        <v>3.4023496837074414</v>
      </c>
      <c r="AL317" s="82">
        <v>3.7293267298655359</v>
      </c>
      <c r="AM317" s="82">
        <v>4.2541910143499306</v>
      </c>
      <c r="AN317" s="82">
        <v>0.98874874628930209</v>
      </c>
      <c r="AO317" s="84">
        <v>0.78294161185660793</v>
      </c>
    </row>
    <row r="318" spans="1:41" s="85" customFormat="1" x14ac:dyDescent="0.2">
      <c r="A318" s="81">
        <v>42928</v>
      </c>
      <c r="B318" s="82">
        <v>3.3087568058076227</v>
      </c>
      <c r="C318" s="82">
        <v>3.2124610564048899</v>
      </c>
      <c r="D318" s="82">
        <v>9.6295749402732778E-2</v>
      </c>
      <c r="E318" s="82">
        <v>3.2584966999776324</v>
      </c>
      <c r="F318" s="82">
        <v>3.2780509161125035</v>
      </c>
      <c r="G318" s="82">
        <v>0.52326592844647624</v>
      </c>
      <c r="H318" s="82">
        <v>2.6026840969831291</v>
      </c>
      <c r="I318" s="82">
        <v>0.56208711433755731</v>
      </c>
      <c r="J318" s="83">
        <v>465.04264972776582</v>
      </c>
      <c r="K318" s="84">
        <v>1.9963702359346643E-2</v>
      </c>
      <c r="L318" s="84">
        <v>0.176497277676951</v>
      </c>
      <c r="M318" s="84">
        <v>0.27132486388384752</v>
      </c>
      <c r="N318" s="84">
        <v>0.28539019963702361</v>
      </c>
      <c r="O318" s="84">
        <v>0.19192377495462795</v>
      </c>
      <c r="P318" s="84">
        <v>5.4900181488203269E-2</v>
      </c>
      <c r="Q318" s="88">
        <v>9.9364791288566248E-2</v>
      </c>
      <c r="R318" s="89">
        <v>2.3073842566102347</v>
      </c>
      <c r="S318" s="89">
        <v>2.4606758637456974</v>
      </c>
      <c r="T318" s="89">
        <v>2.8950357986683768</v>
      </c>
      <c r="U318" s="89">
        <v>3.2569451163800922</v>
      </c>
      <c r="V318" s="89">
        <v>3.577583348220764</v>
      </c>
      <c r="W318" s="89">
        <v>3.817161372031733</v>
      </c>
      <c r="X318" s="89">
        <v>4.0474392271316173</v>
      </c>
      <c r="Y318" s="89">
        <v>4.4481915384808435</v>
      </c>
      <c r="Z318" s="90">
        <v>2204</v>
      </c>
      <c r="AA318" s="88">
        <v>0.20281306715063521</v>
      </c>
      <c r="AB318" s="82">
        <v>2.1681500268882066</v>
      </c>
      <c r="AC318" s="82">
        <v>2.7194948018304119</v>
      </c>
      <c r="AD318" s="82">
        <v>3.2141680595590958</v>
      </c>
      <c r="AE318" s="82">
        <v>3.5488521384263674</v>
      </c>
      <c r="AF318" s="82">
        <v>3.9968148950719993</v>
      </c>
      <c r="AG318" s="90">
        <v>0</v>
      </c>
      <c r="AH318" s="82">
        <v>2.0355815699518711</v>
      </c>
      <c r="AI318" s="82">
        <v>2.4725364929753768</v>
      </c>
      <c r="AJ318" s="82">
        <v>3.0057788662539902</v>
      </c>
      <c r="AK318" s="82">
        <v>3.4011120245106006</v>
      </c>
      <c r="AL318" s="82">
        <v>3.7294140256983761</v>
      </c>
      <c r="AM318" s="82">
        <v>4.2527646707736402</v>
      </c>
      <c r="AN318" s="82">
        <v>0.98853173617760315</v>
      </c>
      <c r="AO318" s="84">
        <v>0.78378752783203842</v>
      </c>
    </row>
    <row r="319" spans="1:41" s="85" customFormat="1" x14ac:dyDescent="0.2">
      <c r="A319" s="81">
        <v>42929</v>
      </c>
      <c r="B319" s="82">
        <v>3.3090702947845805</v>
      </c>
      <c r="C319" s="82">
        <v>3.2115652989657155</v>
      </c>
      <c r="D319" s="82">
        <v>9.7504995818864959E-2</v>
      </c>
      <c r="E319" s="82">
        <v>3.258607089810627</v>
      </c>
      <c r="F319" s="82">
        <v>3.2779066634047367</v>
      </c>
      <c r="G319" s="82">
        <v>0.52318290851376537</v>
      </c>
      <c r="H319" s="82">
        <v>2.6030843023743517</v>
      </c>
      <c r="I319" s="82">
        <v>0.5620453514739121</v>
      </c>
      <c r="J319" s="83">
        <v>464.83219954648666</v>
      </c>
      <c r="K319" s="84">
        <v>1.9954648526077097E-2</v>
      </c>
      <c r="L319" s="84">
        <v>0.1764172335600907</v>
      </c>
      <c r="M319" s="84">
        <v>0.27120181405895694</v>
      </c>
      <c r="N319" s="84">
        <v>0.2852607709750567</v>
      </c>
      <c r="O319" s="84">
        <v>0.19229024943310657</v>
      </c>
      <c r="P319" s="84">
        <v>5.4875283446712018E-2</v>
      </c>
      <c r="Q319" s="88">
        <v>9.9319727891156465E-2</v>
      </c>
      <c r="R319" s="89">
        <v>2.3063891568078514</v>
      </c>
      <c r="S319" s="89">
        <v>2.4598634275655269</v>
      </c>
      <c r="T319" s="89">
        <v>2.8941946437926962</v>
      </c>
      <c r="U319" s="89">
        <v>3.255551292944832</v>
      </c>
      <c r="V319" s="89">
        <v>3.5767425802031179</v>
      </c>
      <c r="W319" s="89">
        <v>3.8181566866040266</v>
      </c>
      <c r="X319" s="89">
        <v>4.0458016007888764</v>
      </c>
      <c r="Y319" s="89">
        <v>4.4468495127778969</v>
      </c>
      <c r="Z319" s="90">
        <v>2205</v>
      </c>
      <c r="AA319" s="88">
        <v>0.2036281179138322</v>
      </c>
      <c r="AB319" s="82">
        <v>2.1673561404445549</v>
      </c>
      <c r="AC319" s="82">
        <v>2.7186762824657968</v>
      </c>
      <c r="AD319" s="82">
        <v>3.2130276637389752</v>
      </c>
      <c r="AE319" s="82">
        <v>3.5472570594811068</v>
      </c>
      <c r="AF319" s="82">
        <v>3.9954981847304496</v>
      </c>
      <c r="AG319" s="90">
        <v>0</v>
      </c>
      <c r="AH319" s="82">
        <v>2.0347823944217049</v>
      </c>
      <c r="AI319" s="82">
        <v>2.4715555560192439</v>
      </c>
      <c r="AJ319" s="82">
        <v>3.0046446033445258</v>
      </c>
      <c r="AK319" s="82">
        <v>3.3998749718697705</v>
      </c>
      <c r="AL319" s="82">
        <v>3.7283610438413097</v>
      </c>
      <c r="AM319" s="82">
        <v>4.2513391312274926</v>
      </c>
      <c r="AN319" s="82">
        <v>0.98818866129866823</v>
      </c>
      <c r="AO319" s="84">
        <v>0.78472356378623564</v>
      </c>
    </row>
    <row r="320" spans="1:41" s="85" customFormat="1" x14ac:dyDescent="0.2">
      <c r="A320" s="81">
        <v>42930</v>
      </c>
      <c r="B320" s="82">
        <v>3.3068027210884354</v>
      </c>
      <c r="C320" s="82">
        <v>3.2111182812432828</v>
      </c>
      <c r="D320" s="82">
        <v>9.5684439845152625E-2</v>
      </c>
      <c r="E320" s="82">
        <v>3.2584515706562045</v>
      </c>
      <c r="F320" s="82">
        <v>3.277798709071158</v>
      </c>
      <c r="G320" s="82">
        <v>0.52301270759511442</v>
      </c>
      <c r="H320" s="82">
        <v>2.1831374659532181</v>
      </c>
      <c r="I320" s="82">
        <v>0.56223129251699433</v>
      </c>
      <c r="J320" s="83">
        <v>466.83219954648666</v>
      </c>
      <c r="K320" s="84">
        <v>2.0408163265306121E-2</v>
      </c>
      <c r="L320" s="84">
        <v>0.17596371882086168</v>
      </c>
      <c r="M320" s="84">
        <v>0.27392290249433104</v>
      </c>
      <c r="N320" s="84">
        <v>0.28390022675736959</v>
      </c>
      <c r="O320" s="84">
        <v>0.19092970521541949</v>
      </c>
      <c r="P320" s="84">
        <v>5.4875283446712018E-2</v>
      </c>
      <c r="Q320" s="88">
        <v>9.8866213151927437E-2</v>
      </c>
      <c r="R320" s="89">
        <v>2.3053596737337179</v>
      </c>
      <c r="S320" s="89">
        <v>2.4588787328042043</v>
      </c>
      <c r="T320" s="89">
        <v>2.8940335611861014</v>
      </c>
      <c r="U320" s="89">
        <v>3.2551669150413551</v>
      </c>
      <c r="V320" s="89">
        <v>3.5760371148328138</v>
      </c>
      <c r="W320" s="89">
        <v>3.8170867869115712</v>
      </c>
      <c r="X320" s="89">
        <v>4.0442663961377221</v>
      </c>
      <c r="Y320" s="89">
        <v>4.4455415640481464</v>
      </c>
      <c r="Z320" s="90">
        <v>2205</v>
      </c>
      <c r="AA320" s="88">
        <v>0.2</v>
      </c>
      <c r="AB320" s="82">
        <v>2.1665624977090392</v>
      </c>
      <c r="AC320" s="82">
        <v>2.7203848032496367</v>
      </c>
      <c r="AD320" s="82">
        <v>3.2156274781108771</v>
      </c>
      <c r="AE320" s="82">
        <v>3.5497735254777467</v>
      </c>
      <c r="AF320" s="82">
        <v>3.994182148896785</v>
      </c>
      <c r="AG320" s="90">
        <v>14</v>
      </c>
      <c r="AH320" s="82">
        <v>2.0369272169666028</v>
      </c>
      <c r="AI320" s="82">
        <v>2.4715702305555389</v>
      </c>
      <c r="AJ320" s="82">
        <v>3.0069405068541331</v>
      </c>
      <c r="AK320" s="82">
        <v>3.401912448778218</v>
      </c>
      <c r="AL320" s="82">
        <v>3.7288739550538099</v>
      </c>
      <c r="AM320" s="82">
        <v>4.2499143947906939</v>
      </c>
      <c r="AN320" s="82">
        <v>0.98808199782209094</v>
      </c>
      <c r="AO320" s="84">
        <v>0.78498553038797714</v>
      </c>
    </row>
    <row r="321" spans="1:41" s="85" customFormat="1" x14ac:dyDescent="0.2">
      <c r="A321" s="81">
        <v>42931</v>
      </c>
      <c r="B321" s="82">
        <v>3.3077969174977335</v>
      </c>
      <c r="C321" s="82">
        <v>3.2107890397743342</v>
      </c>
      <c r="D321" s="82">
        <v>9.7007877723399361E-2</v>
      </c>
      <c r="E321" s="82">
        <v>3.2585185199055804</v>
      </c>
      <c r="F321" s="82">
        <v>3.277686548354608</v>
      </c>
      <c r="G321" s="82">
        <v>0.52316389768361615</v>
      </c>
      <c r="H321" s="82">
        <v>2.1837192512746468</v>
      </c>
      <c r="I321" s="82">
        <v>0.56230281051676168</v>
      </c>
      <c r="J321" s="83">
        <v>466.62103354487772</v>
      </c>
      <c r="K321" s="84">
        <v>2.0398912058023574E-2</v>
      </c>
      <c r="L321" s="84">
        <v>0.17588395285584768</v>
      </c>
      <c r="M321" s="84">
        <v>0.27334542157751585</v>
      </c>
      <c r="N321" s="84">
        <v>0.28331822302810517</v>
      </c>
      <c r="O321" s="84">
        <v>0.19220308250226656</v>
      </c>
      <c r="P321" s="84">
        <v>5.4850407978241159E-2</v>
      </c>
      <c r="Q321" s="88">
        <v>9.7914777878513146E-2</v>
      </c>
      <c r="R321" s="89">
        <v>2.3045454239799934</v>
      </c>
      <c r="S321" s="89">
        <v>2.4580286857256066</v>
      </c>
      <c r="T321" s="89">
        <v>2.8937178275702968</v>
      </c>
      <c r="U321" s="89">
        <v>3.2557496578359477</v>
      </c>
      <c r="V321" s="89">
        <v>3.5767537286954605</v>
      </c>
      <c r="W321" s="89">
        <v>3.8158037362166</v>
      </c>
      <c r="X321" s="89">
        <v>4.042954374632429</v>
      </c>
      <c r="Y321" s="89">
        <v>4.4443922536012916</v>
      </c>
      <c r="Z321" s="90">
        <v>2206</v>
      </c>
      <c r="AA321" s="88">
        <v>0.20126926563916592</v>
      </c>
      <c r="AB321" s="82">
        <v>2.1659210067109997</v>
      </c>
      <c r="AC321" s="82">
        <v>2.7193518221866686</v>
      </c>
      <c r="AD321" s="82">
        <v>3.2147084496022247</v>
      </c>
      <c r="AE321" s="82">
        <v>3.5482299165074727</v>
      </c>
      <c r="AF321" s="82">
        <v>3.9931016388967095</v>
      </c>
      <c r="AG321" s="90">
        <v>0</v>
      </c>
      <c r="AH321" s="82">
        <v>2.0362725340790826</v>
      </c>
      <c r="AI321" s="82">
        <v>2.4707542753012692</v>
      </c>
      <c r="AJ321" s="82">
        <v>3.0056803260346516</v>
      </c>
      <c r="AK321" s="82">
        <v>3.4007816108494744</v>
      </c>
      <c r="AL321" s="82">
        <v>3.7280778972131805</v>
      </c>
      <c r="AM321" s="82">
        <v>4.248734934657314</v>
      </c>
      <c r="AN321" s="82">
        <v>0.98791345118565554</v>
      </c>
      <c r="AO321" s="84">
        <v>0.78613336665661337</v>
      </c>
    </row>
    <row r="322" spans="1:41" s="85" customFormat="1" x14ac:dyDescent="0.2">
      <c r="A322" s="81">
        <v>42932</v>
      </c>
      <c r="B322" s="82">
        <v>3.3090167648391482</v>
      </c>
      <c r="C322" s="82">
        <v>3.2110456551176774</v>
      </c>
      <c r="D322" s="82">
        <v>9.7971109721470828E-2</v>
      </c>
      <c r="E322" s="82">
        <v>3.2586353410640054</v>
      </c>
      <c r="F322" s="82">
        <v>3.2777565593292217</v>
      </c>
      <c r="G322" s="82">
        <v>0.52299045148434398</v>
      </c>
      <c r="H322" s="82">
        <v>2.0392093889047573</v>
      </c>
      <c r="I322" s="82">
        <v>0.56239691889441734</v>
      </c>
      <c r="J322" s="83">
        <v>467.40960579973034</v>
      </c>
      <c r="K322" s="84">
        <v>2.0389669234254643E-2</v>
      </c>
      <c r="L322" s="84">
        <v>0.17535115541458995</v>
      </c>
      <c r="M322" s="84">
        <v>0.272768463978251</v>
      </c>
      <c r="N322" s="84">
        <v>0.28364295423652014</v>
      </c>
      <c r="O322" s="84">
        <v>0.19302220208427731</v>
      </c>
      <c r="P322" s="84">
        <v>5.4825555052106935E-2</v>
      </c>
      <c r="Q322" s="88">
        <v>9.7417308563661084E-2</v>
      </c>
      <c r="R322" s="89">
        <v>2.3037328080668615</v>
      </c>
      <c r="S322" s="89">
        <v>2.4576570090720842</v>
      </c>
      <c r="T322" s="89">
        <v>2.8936205671798407</v>
      </c>
      <c r="U322" s="89">
        <v>3.2591993597838913</v>
      </c>
      <c r="V322" s="89">
        <v>3.5775823128511677</v>
      </c>
      <c r="W322" s="89">
        <v>3.8177940444449998</v>
      </c>
      <c r="X322" s="89">
        <v>4.0416659759544844</v>
      </c>
      <c r="Y322" s="89">
        <v>4.4432401787998792</v>
      </c>
      <c r="Z322" s="90">
        <v>2207</v>
      </c>
      <c r="AA322" s="88">
        <v>0.20389669234254645</v>
      </c>
      <c r="AB322" s="82">
        <v>2.1652796766391789</v>
      </c>
      <c r="AC322" s="82">
        <v>2.7183193280857685</v>
      </c>
      <c r="AD322" s="82">
        <v>3.2137282033637264</v>
      </c>
      <c r="AE322" s="82">
        <v>3.5466874075324917</v>
      </c>
      <c r="AF322" s="82">
        <v>3.9920215516734792</v>
      </c>
      <c r="AG322" s="90">
        <v>0</v>
      </c>
      <c r="AH322" s="82">
        <v>2.0356180346397128</v>
      </c>
      <c r="AI322" s="82">
        <v>2.4701791063842271</v>
      </c>
      <c r="AJ322" s="82">
        <v>3.0048908678190664</v>
      </c>
      <c r="AK322" s="82">
        <v>3.399978398442391</v>
      </c>
      <c r="AL322" s="82">
        <v>3.7275365735984685</v>
      </c>
      <c r="AM322" s="82">
        <v>4.2475559909939893</v>
      </c>
      <c r="AN322" s="82">
        <v>0.98796279685970934</v>
      </c>
      <c r="AO322" s="84">
        <v>0.78584446808711539</v>
      </c>
    </row>
    <row r="323" spans="1:41" s="85" customFormat="1" x14ac:dyDescent="0.2">
      <c r="A323" s="81">
        <v>42933</v>
      </c>
      <c r="B323" s="82">
        <v>3.3060715903942004</v>
      </c>
      <c r="C323" s="82">
        <v>3.2101216816745906</v>
      </c>
      <c r="D323" s="82">
        <v>9.5949908719609844E-2</v>
      </c>
      <c r="E323" s="82">
        <v>3.258479903887133</v>
      </c>
      <c r="F323" s="82">
        <v>3.2775363971973843</v>
      </c>
      <c r="G323" s="82">
        <v>0.52288590716076511</v>
      </c>
      <c r="H323" s="82">
        <v>2.0384093112275754</v>
      </c>
      <c r="I323" s="82">
        <v>0.56239691889441679</v>
      </c>
      <c r="J323" s="83">
        <v>469.40960579973034</v>
      </c>
      <c r="K323" s="84">
        <v>2.0389669234254643E-2</v>
      </c>
      <c r="L323" s="84">
        <v>0.17625736293611238</v>
      </c>
      <c r="M323" s="84">
        <v>0.27412777526053467</v>
      </c>
      <c r="N323" s="84">
        <v>0.28409605799728138</v>
      </c>
      <c r="O323" s="84">
        <v>0.19030357951971003</v>
      </c>
      <c r="P323" s="84">
        <v>5.4825555052106935E-2</v>
      </c>
      <c r="Q323" s="88">
        <v>9.7417308563661084E-2</v>
      </c>
      <c r="R323" s="89">
        <v>2.3029406482548636</v>
      </c>
      <c r="S323" s="89">
        <v>2.4568422229020892</v>
      </c>
      <c r="T323" s="89">
        <v>2.8928404219083128</v>
      </c>
      <c r="U323" s="89">
        <v>3.2578055921264335</v>
      </c>
      <c r="V323" s="89">
        <v>3.5764316515382308</v>
      </c>
      <c r="W323" s="89">
        <v>3.8168714443102592</v>
      </c>
      <c r="X323" s="89">
        <v>4.040520228507809</v>
      </c>
      <c r="Y323" s="89">
        <v>4.4422027909916491</v>
      </c>
      <c r="Z323" s="90">
        <v>2207</v>
      </c>
      <c r="AA323" s="88">
        <v>0.20027186225645674</v>
      </c>
      <c r="AB323" s="82">
        <v>2.1646812520279397</v>
      </c>
      <c r="AC323" s="82">
        <v>2.7206688665493535</v>
      </c>
      <c r="AD323" s="82">
        <v>3.2144794350233261</v>
      </c>
      <c r="AE323" s="82">
        <v>3.5541348230419381</v>
      </c>
      <c r="AF323" s="82">
        <v>3.9910138645481559</v>
      </c>
      <c r="AG323" s="90">
        <v>13</v>
      </c>
      <c r="AH323" s="82">
        <v>2.035007339614388</v>
      </c>
      <c r="AI323" s="82">
        <v>2.4706956585774691</v>
      </c>
      <c r="AJ323" s="82">
        <v>3.0066730148449876</v>
      </c>
      <c r="AK323" s="82">
        <v>3.4019182673295596</v>
      </c>
      <c r="AL323" s="82">
        <v>3.7290511696265889</v>
      </c>
      <c r="AM323" s="82">
        <v>4.2464561251777857</v>
      </c>
      <c r="AN323" s="82">
        <v>0.98769511038676039</v>
      </c>
      <c r="AO323" s="84">
        <v>0.78662511391704304</v>
      </c>
    </row>
    <row r="324" spans="1:41" s="85" customFormat="1" x14ac:dyDescent="0.2">
      <c r="A324" s="81">
        <v>42934</v>
      </c>
      <c r="B324" s="82">
        <v>3.306159420289855</v>
      </c>
      <c r="C324" s="82">
        <v>3.2093336134692523</v>
      </c>
      <c r="D324" s="82">
        <v>9.6825806820602711E-2</v>
      </c>
      <c r="E324" s="82">
        <v>3.2583646584845773</v>
      </c>
      <c r="F324" s="82">
        <v>3.2773209663316001</v>
      </c>
      <c r="G324" s="82">
        <v>0.52285172431655225</v>
      </c>
      <c r="H324" s="82">
        <v>2.0389216657417251</v>
      </c>
      <c r="I324" s="82">
        <v>0.56231431159419276</v>
      </c>
      <c r="J324" s="83">
        <v>469.19746376811236</v>
      </c>
      <c r="K324" s="84">
        <v>2.0380434782608696E-2</v>
      </c>
      <c r="L324" s="84">
        <v>0.17617753623188406</v>
      </c>
      <c r="M324" s="84">
        <v>0.27400362318840582</v>
      </c>
      <c r="N324" s="84">
        <v>0.28442028985507245</v>
      </c>
      <c r="O324" s="84">
        <v>0.19021739130434784</v>
      </c>
      <c r="P324" s="84">
        <v>5.480072463768116E-2</v>
      </c>
      <c r="Q324" s="88">
        <v>9.7373188405797104E-2</v>
      </c>
      <c r="R324" s="89">
        <v>2.3021870960335917</v>
      </c>
      <c r="S324" s="89">
        <v>2.4560325687167559</v>
      </c>
      <c r="T324" s="89">
        <v>2.892701050332076</v>
      </c>
      <c r="U324" s="89">
        <v>3.2564772283811685</v>
      </c>
      <c r="V324" s="89">
        <v>3.575087095438005</v>
      </c>
      <c r="W324" s="89">
        <v>3.8159453533866823</v>
      </c>
      <c r="X324" s="89">
        <v>4.0393477104311977</v>
      </c>
      <c r="Y324" s="89">
        <v>4.4501783159782677</v>
      </c>
      <c r="Z324" s="90">
        <v>2208</v>
      </c>
      <c r="AA324" s="88">
        <v>0.20244565217391305</v>
      </c>
      <c r="AB324" s="82">
        <v>2.1640829674618991</v>
      </c>
      <c r="AC324" s="82">
        <v>2.7197216542265306</v>
      </c>
      <c r="AD324" s="82">
        <v>3.213567568896901</v>
      </c>
      <c r="AE324" s="82">
        <v>3.5533080019392047</v>
      </c>
      <c r="AF324" s="82">
        <v>3.9900065451373354</v>
      </c>
      <c r="AG324" s="90">
        <v>0</v>
      </c>
      <c r="AH324" s="82">
        <v>2.0343968042074176</v>
      </c>
      <c r="AI324" s="82">
        <v>2.4699341520705205</v>
      </c>
      <c r="AJ324" s="82">
        <v>3.0057768399514377</v>
      </c>
      <c r="AK324" s="82">
        <v>3.4008643544449022</v>
      </c>
      <c r="AL324" s="82">
        <v>3.7280284197961038</v>
      </c>
      <c r="AM324" s="82">
        <v>4.2466664307352016</v>
      </c>
      <c r="AN324" s="82">
        <v>0.98745043726257187</v>
      </c>
      <c r="AO324" s="84">
        <v>0.78744119366909504</v>
      </c>
    </row>
    <row r="325" spans="1:41" s="85" customFormat="1" x14ac:dyDescent="0.2">
      <c r="A325" s="81">
        <v>42935</v>
      </c>
      <c r="B325" s="82">
        <v>3.3041213768115942</v>
      </c>
      <c r="C325" s="82">
        <v>3.2085340875127555</v>
      </c>
      <c r="D325" s="82">
        <v>9.5587289298838751E-2</v>
      </c>
      <c r="E325" s="82">
        <v>3.2582070960785576</v>
      </c>
      <c r="F325" s="82">
        <v>3.2770992758608175</v>
      </c>
      <c r="G325" s="82">
        <v>0.52285988500274516</v>
      </c>
      <c r="H325" s="82">
        <v>2.0380552305580539</v>
      </c>
      <c r="I325" s="82">
        <v>0.56240036231883606</v>
      </c>
      <c r="J325" s="83">
        <v>470.19746376811236</v>
      </c>
      <c r="K325" s="84">
        <v>2.1286231884057972E-2</v>
      </c>
      <c r="L325" s="84">
        <v>0.17572463768115942</v>
      </c>
      <c r="M325" s="84">
        <v>0.27536231884057971</v>
      </c>
      <c r="N325" s="84">
        <v>0.28351449275362317</v>
      </c>
      <c r="O325" s="84">
        <v>0.18931159420289856</v>
      </c>
      <c r="P325" s="84">
        <v>5.480072463768116E-2</v>
      </c>
      <c r="Q325" s="88">
        <v>9.6920289855072464E-2</v>
      </c>
      <c r="R325" s="89">
        <v>2.3013961133413963</v>
      </c>
      <c r="S325" s="89">
        <v>2.4553697029311254</v>
      </c>
      <c r="T325" s="89">
        <v>2.8920102552390059</v>
      </c>
      <c r="U325" s="89">
        <v>3.2550660660840016</v>
      </c>
      <c r="V325" s="89">
        <v>3.5743171520173216</v>
      </c>
      <c r="W325" s="89">
        <v>3.8155303735074941</v>
      </c>
      <c r="X325" s="89">
        <v>4.0382136781804663</v>
      </c>
      <c r="Y325" s="89">
        <v>4.4490858863077056</v>
      </c>
      <c r="Z325" s="90">
        <v>2208</v>
      </c>
      <c r="AA325" s="88">
        <v>0.20018115942028986</v>
      </c>
      <c r="AB325" s="82">
        <v>2.166111294293438</v>
      </c>
      <c r="AC325" s="82">
        <v>2.7243078634158944</v>
      </c>
      <c r="AD325" s="82">
        <v>3.2183517920515876</v>
      </c>
      <c r="AE325" s="82">
        <v>3.5535304310874114</v>
      </c>
      <c r="AF325" s="82">
        <v>3.9889995931727267</v>
      </c>
      <c r="AG325" s="90">
        <v>10</v>
      </c>
      <c r="AH325" s="82">
        <v>2.039304199508567</v>
      </c>
      <c r="AI325" s="82">
        <v>2.4713920774092881</v>
      </c>
      <c r="AJ325" s="82">
        <v>3.0067282927609833</v>
      </c>
      <c r="AK325" s="82">
        <v>3.4015759354649626</v>
      </c>
      <c r="AL325" s="82">
        <v>3.7284805451029643</v>
      </c>
      <c r="AM325" s="82">
        <v>4.2455672426749391</v>
      </c>
      <c r="AN325" s="82">
        <v>0.98721449004670703</v>
      </c>
      <c r="AO325" s="84">
        <v>0.78844553487489621</v>
      </c>
    </row>
    <row r="326" spans="1:41" s="85" customFormat="1" x14ac:dyDescent="0.2">
      <c r="A326" s="81">
        <v>42936</v>
      </c>
      <c r="B326" s="82">
        <v>3.3038949275362319</v>
      </c>
      <c r="C326" s="82">
        <v>3.2078432858552248</v>
      </c>
      <c r="D326" s="82">
        <v>9.6051641681007105E-2</v>
      </c>
      <c r="E326" s="82">
        <v>3.2580484361276367</v>
      </c>
      <c r="F326" s="82">
        <v>3.2769151053388645</v>
      </c>
      <c r="G326" s="82">
        <v>0.52272276868644652</v>
      </c>
      <c r="H326" s="82">
        <v>2.0371405800107767</v>
      </c>
      <c r="I326" s="82">
        <v>0.56248641304347646</v>
      </c>
      <c r="J326" s="83">
        <v>472.19746376811236</v>
      </c>
      <c r="K326" s="84">
        <v>2.1286231884057972E-2</v>
      </c>
      <c r="L326" s="84">
        <v>0.17572463768115942</v>
      </c>
      <c r="M326" s="84">
        <v>0.27536231884057971</v>
      </c>
      <c r="N326" s="84">
        <v>0.28396739130434784</v>
      </c>
      <c r="O326" s="84">
        <v>0.18885869565217392</v>
      </c>
      <c r="P326" s="84">
        <v>5.480072463768116E-2</v>
      </c>
      <c r="Q326" s="88">
        <v>9.6467391304347824E-2</v>
      </c>
      <c r="R326" s="89">
        <v>2.3006054148115767</v>
      </c>
      <c r="S326" s="89">
        <v>2.4547158562749165</v>
      </c>
      <c r="T326" s="89">
        <v>2.8932777608439335</v>
      </c>
      <c r="U326" s="89">
        <v>3.2543127865790114</v>
      </c>
      <c r="V326" s="89">
        <v>3.5732781936074804</v>
      </c>
      <c r="W326" s="89">
        <v>3.8146219757799917</v>
      </c>
      <c r="X326" s="89">
        <v>4.037080137604157</v>
      </c>
      <c r="Y326" s="89">
        <v>4.4479938773749641</v>
      </c>
      <c r="Z326" s="90">
        <v>2208</v>
      </c>
      <c r="AA326" s="88">
        <v>0.20018115942028986</v>
      </c>
      <c r="AB326" s="82">
        <v>2.1653358688558728</v>
      </c>
      <c r="AC326" s="82">
        <v>2.7233420197090425</v>
      </c>
      <c r="AD326" s="82">
        <v>3.2179435645316894</v>
      </c>
      <c r="AE326" s="82">
        <v>3.55262806798798</v>
      </c>
      <c r="AF326" s="82">
        <v>3.9879930083863315</v>
      </c>
      <c r="AG326" s="90">
        <v>2</v>
      </c>
      <c r="AH326" s="82">
        <v>2.0386913181507844</v>
      </c>
      <c r="AI326" s="82">
        <v>2.4706301534672646</v>
      </c>
      <c r="AJ326" s="82">
        <v>3.0063897000682052</v>
      </c>
      <c r="AK326" s="82">
        <v>3.4011232906699091</v>
      </c>
      <c r="AL326" s="82">
        <v>3.7278778271100612</v>
      </c>
      <c r="AM326" s="82">
        <v>4.2444685030872327</v>
      </c>
      <c r="AN326" s="82">
        <v>0.98702417807301734</v>
      </c>
      <c r="AO326" s="84">
        <v>0.7890956892922163</v>
      </c>
    </row>
    <row r="327" spans="1:41" s="85" customFormat="1" x14ac:dyDescent="0.2">
      <c r="A327" s="81">
        <v>42937</v>
      </c>
      <c r="B327" s="82">
        <v>3.3048007246376812</v>
      </c>
      <c r="C327" s="82">
        <v>3.207810461867024</v>
      </c>
      <c r="D327" s="82">
        <v>9.6990262770657143E-2</v>
      </c>
      <c r="E327" s="82">
        <v>3.2578894458057683</v>
      </c>
      <c r="F327" s="82">
        <v>3.2768507356327508</v>
      </c>
      <c r="G327" s="82">
        <v>0.52217130997007799</v>
      </c>
      <c r="H327" s="82">
        <v>2.0366729087202953</v>
      </c>
      <c r="I327" s="82">
        <v>0.56266304347825913</v>
      </c>
      <c r="J327" s="83">
        <v>472.19746376811236</v>
      </c>
      <c r="K327" s="84">
        <v>2.0833333333333332E-2</v>
      </c>
      <c r="L327" s="84">
        <v>0.17572463768115942</v>
      </c>
      <c r="M327" s="84">
        <v>0.2749094202898551</v>
      </c>
      <c r="N327" s="84">
        <v>0.28487318840579712</v>
      </c>
      <c r="O327" s="84">
        <v>0.18885869565217392</v>
      </c>
      <c r="P327" s="84">
        <v>5.480072463768116E-2</v>
      </c>
      <c r="Q327" s="88">
        <v>9.5561594202898545E-2</v>
      </c>
      <c r="R327" s="89">
        <v>2.3012488305825514</v>
      </c>
      <c r="S327" s="89">
        <v>2.4545131348524674</v>
      </c>
      <c r="T327" s="89">
        <v>2.8928953360660938</v>
      </c>
      <c r="U327" s="89">
        <v>3.2549721681238539</v>
      </c>
      <c r="V327" s="89">
        <v>3.572239657707506</v>
      </c>
      <c r="W327" s="89">
        <v>3.8137138726191919</v>
      </c>
      <c r="X327" s="89">
        <v>4.0359567288309295</v>
      </c>
      <c r="Y327" s="89">
        <v>4.4469022888557035</v>
      </c>
      <c r="Z327" s="90">
        <v>2208</v>
      </c>
      <c r="AA327" s="88">
        <v>0.20425724637681159</v>
      </c>
      <c r="AB327" s="82">
        <v>2.1645497351224621</v>
      </c>
      <c r="AC327" s="82">
        <v>2.7223766017287812</v>
      </c>
      <c r="AD327" s="82">
        <v>3.2167579609443453</v>
      </c>
      <c r="AE327" s="82">
        <v>3.5515865278666019</v>
      </c>
      <c r="AF327" s="82">
        <v>3.986986790510445</v>
      </c>
      <c r="AG327" s="90">
        <v>0</v>
      </c>
      <c r="AH327" s="82">
        <v>2.0359285751631848</v>
      </c>
      <c r="AI327" s="82">
        <v>2.4698684873407117</v>
      </c>
      <c r="AJ327" s="82">
        <v>3.0056193922116239</v>
      </c>
      <c r="AK327" s="82">
        <v>3.4005184457645656</v>
      </c>
      <c r="AL327" s="82">
        <v>3.7268559788858924</v>
      </c>
      <c r="AM327" s="82">
        <v>4.2433702115943372</v>
      </c>
      <c r="AN327" s="82">
        <v>0.98707892731276248</v>
      </c>
      <c r="AO327" s="84">
        <v>0.78893636125323841</v>
      </c>
    </row>
    <row r="328" spans="1:41" s="85" customFormat="1" x14ac:dyDescent="0.2">
      <c r="A328" s="81">
        <v>42938</v>
      </c>
      <c r="B328" s="82">
        <v>3.3028519692168401</v>
      </c>
      <c r="C328" s="82">
        <v>3.2074898733064119</v>
      </c>
      <c r="D328" s="82">
        <v>9.5362095910428213E-2</v>
      </c>
      <c r="E328" s="82">
        <v>3.2579312894651822</v>
      </c>
      <c r="F328" s="82">
        <v>3.2767659758738561</v>
      </c>
      <c r="G328" s="82">
        <v>0.52179678609320979</v>
      </c>
      <c r="H328" s="82">
        <v>2.0372264093153656</v>
      </c>
      <c r="I328" s="82">
        <v>0.56268899954729779</v>
      </c>
      <c r="J328" s="83">
        <v>473.98370303304546</v>
      </c>
      <c r="K328" s="84">
        <v>2.1276595744680851E-2</v>
      </c>
      <c r="L328" s="84">
        <v>0.17564508827523767</v>
      </c>
      <c r="M328" s="84">
        <v>0.27614305115436849</v>
      </c>
      <c r="N328" s="84">
        <v>0.28429153463105478</v>
      </c>
      <c r="O328" s="84">
        <v>0.18832050701674966</v>
      </c>
      <c r="P328" s="84">
        <v>5.4323223177908553E-2</v>
      </c>
      <c r="Q328" s="88">
        <v>9.5065640561339967E-2</v>
      </c>
      <c r="R328" s="89">
        <v>2.3005690109312393</v>
      </c>
      <c r="S328" s="89">
        <v>2.4548040809352054</v>
      </c>
      <c r="T328" s="89">
        <v>2.8950024741211475</v>
      </c>
      <c r="U328" s="89">
        <v>3.2544333060328952</v>
      </c>
      <c r="V328" s="89">
        <v>3.5721747750040702</v>
      </c>
      <c r="W328" s="89">
        <v>3.8123120873165819</v>
      </c>
      <c r="X328" s="89">
        <v>4.0348300265503543</v>
      </c>
      <c r="Y328" s="89">
        <v>4.4456633121999802</v>
      </c>
      <c r="Z328" s="90">
        <v>2209</v>
      </c>
      <c r="AA328" s="88">
        <v>0.20009053870529653</v>
      </c>
      <c r="AB328" s="82">
        <v>2.1638997206350457</v>
      </c>
      <c r="AC328" s="82">
        <v>2.7252948117350702</v>
      </c>
      <c r="AD328" s="82">
        <v>3.2197366015792395</v>
      </c>
      <c r="AE328" s="82">
        <v>3.5520004985623879</v>
      </c>
      <c r="AF328" s="82">
        <v>3.9859809392776548</v>
      </c>
      <c r="AG328" s="90">
        <v>11</v>
      </c>
      <c r="AH328" s="82">
        <v>2.0380516332888283</v>
      </c>
      <c r="AI328" s="82">
        <v>2.4712876488397413</v>
      </c>
      <c r="AJ328" s="82">
        <v>3.0073967427864869</v>
      </c>
      <c r="AK328" s="82">
        <v>3.4017500848254087</v>
      </c>
      <c r="AL328" s="82">
        <v>3.7272996744804967</v>
      </c>
      <c r="AM328" s="82">
        <v>4.2444113722122676</v>
      </c>
      <c r="AN328" s="82">
        <v>0.98695626587805374</v>
      </c>
      <c r="AO328" s="84">
        <v>0.7894248589136631</v>
      </c>
    </row>
    <row r="329" spans="1:41" s="85" customFormat="1" x14ac:dyDescent="0.2">
      <c r="A329" s="81">
        <v>42939</v>
      </c>
      <c r="B329" s="82">
        <v>3.3028519692168401</v>
      </c>
      <c r="C329" s="82">
        <v>3.2065676340989322</v>
      </c>
      <c r="D329" s="82">
        <v>9.6284335117907904E-2</v>
      </c>
      <c r="E329" s="82">
        <v>3.2577726365334634</v>
      </c>
      <c r="F329" s="82">
        <v>3.2765439779940442</v>
      </c>
      <c r="G329" s="82">
        <v>0.52169305922942022</v>
      </c>
      <c r="H329" s="82">
        <v>2.0364290579660196</v>
      </c>
      <c r="I329" s="82">
        <v>0.56268899954729779</v>
      </c>
      <c r="J329" s="83">
        <v>473.98370303304546</v>
      </c>
      <c r="K329" s="84">
        <v>2.1276595744680851E-2</v>
      </c>
      <c r="L329" s="84">
        <v>0.17564508827523767</v>
      </c>
      <c r="M329" s="84">
        <v>0.27614305115436849</v>
      </c>
      <c r="N329" s="84">
        <v>0.28429153463105478</v>
      </c>
      <c r="O329" s="84">
        <v>0.18832050701674966</v>
      </c>
      <c r="P329" s="84">
        <v>5.4323223177908553E-2</v>
      </c>
      <c r="Q329" s="88">
        <v>9.5065640561339967E-2</v>
      </c>
      <c r="R329" s="89">
        <v>2.2997792221449158</v>
      </c>
      <c r="S329" s="89">
        <v>2.4541399511662756</v>
      </c>
      <c r="T329" s="89">
        <v>2.8942253833375124</v>
      </c>
      <c r="U329" s="89">
        <v>3.2534499864691511</v>
      </c>
      <c r="V329" s="89">
        <v>3.5711156628011982</v>
      </c>
      <c r="W329" s="89">
        <v>3.8114054542831797</v>
      </c>
      <c r="X329" s="89">
        <v>4.0337086241672822</v>
      </c>
      <c r="Y329" s="89">
        <v>4.4445716782583311</v>
      </c>
      <c r="Z329" s="90">
        <v>2209</v>
      </c>
      <c r="AA329" s="88">
        <v>0.20280669986419195</v>
      </c>
      <c r="AB329" s="82">
        <v>2.1631630198836573</v>
      </c>
      <c r="AC329" s="82">
        <v>2.7243285328051594</v>
      </c>
      <c r="AD329" s="82">
        <v>3.2188604128564222</v>
      </c>
      <c r="AE329" s="82">
        <v>3.55080928992759</v>
      </c>
      <c r="AF329" s="82">
        <v>3.9849754544208413</v>
      </c>
      <c r="AG329" s="90">
        <v>0</v>
      </c>
      <c r="AH329" s="82">
        <v>2.0374382327152807</v>
      </c>
      <c r="AI329" s="82">
        <v>2.4705251568318842</v>
      </c>
      <c r="AJ329" s="82">
        <v>3.0064987320345837</v>
      </c>
      <c r="AK329" s="82">
        <v>3.4007814632680624</v>
      </c>
      <c r="AL329" s="82">
        <v>3.7262776454977882</v>
      </c>
      <c r="AM329" s="82">
        <v>4.243317166130387</v>
      </c>
      <c r="AN329" s="82">
        <v>0.98669113649917017</v>
      </c>
      <c r="AO329" s="84">
        <v>0.79018489145010962</v>
      </c>
    </row>
    <row r="330" spans="1:41" s="85" customFormat="1" x14ac:dyDescent="0.2">
      <c r="A330" s="81">
        <v>42940</v>
      </c>
      <c r="B330" s="82">
        <v>3.3012675418741511</v>
      </c>
      <c r="C330" s="82">
        <v>3.2062286320065625</v>
      </c>
      <c r="D330" s="82">
        <v>9.5038909867588561E-2</v>
      </c>
      <c r="E330" s="82">
        <v>3.2576126311559541</v>
      </c>
      <c r="F330" s="82">
        <v>3.276432075890682</v>
      </c>
      <c r="G330" s="82">
        <v>0.52114256084335386</v>
      </c>
      <c r="H330" s="82">
        <v>2.0358743557987529</v>
      </c>
      <c r="I330" s="82">
        <v>0.56277953825259508</v>
      </c>
      <c r="J330" s="83">
        <v>474.98370303304546</v>
      </c>
      <c r="K330" s="84">
        <v>2.1729289271163424E-2</v>
      </c>
      <c r="L330" s="84">
        <v>0.17564508827523767</v>
      </c>
      <c r="M330" s="84">
        <v>0.27704843820733366</v>
      </c>
      <c r="N330" s="84">
        <v>0.28383884110457219</v>
      </c>
      <c r="O330" s="84">
        <v>0.18741511996378452</v>
      </c>
      <c r="P330" s="84">
        <v>5.4323223177908553E-2</v>
      </c>
      <c r="Q330" s="88">
        <v>9.5065640561339967E-2</v>
      </c>
      <c r="R330" s="89">
        <v>2.3001115355464248</v>
      </c>
      <c r="S330" s="89">
        <v>2.4537206821570474</v>
      </c>
      <c r="T330" s="89">
        <v>2.8962106155105678</v>
      </c>
      <c r="U330" s="89">
        <v>3.2533269769588902</v>
      </c>
      <c r="V330" s="89">
        <v>3.5699102621007732</v>
      </c>
      <c r="W330" s="89">
        <v>3.810499114587178</v>
      </c>
      <c r="X330" s="89">
        <v>4.0325877009840241</v>
      </c>
      <c r="Y330" s="89">
        <v>4.4434804645928434</v>
      </c>
      <c r="Z330" s="90">
        <v>2209</v>
      </c>
      <c r="AA330" s="88">
        <v>0.20009053870529653</v>
      </c>
      <c r="AB330" s="82">
        <v>2.163739578533288</v>
      </c>
      <c r="AC330" s="82">
        <v>2.7274147999791283</v>
      </c>
      <c r="AD330" s="82">
        <v>3.2212835480346405</v>
      </c>
      <c r="AE330" s="82">
        <v>3.5532592554955911</v>
      </c>
      <c r="AF330" s="82">
        <v>3.9839703356731762</v>
      </c>
      <c r="AG330" s="90">
        <v>9</v>
      </c>
      <c r="AH330" s="82">
        <v>2.0394440181290356</v>
      </c>
      <c r="AI330" s="82">
        <v>2.4726598132244377</v>
      </c>
      <c r="AJ330" s="82">
        <v>3.0079119203359515</v>
      </c>
      <c r="AK330" s="82">
        <v>3.4015282165966951</v>
      </c>
      <c r="AL330" s="82">
        <v>3.7261029765575393</v>
      </c>
      <c r="AM330" s="82">
        <v>4.242223402955549</v>
      </c>
      <c r="AN330" s="82">
        <v>0.98664816106526976</v>
      </c>
      <c r="AO330" s="84">
        <v>0.79014669305404139</v>
      </c>
    </row>
    <row r="331" spans="1:41" s="85" customFormat="1" x14ac:dyDescent="0.2">
      <c r="A331" s="81">
        <v>42941</v>
      </c>
      <c r="B331" s="82">
        <v>3.3023518769787428</v>
      </c>
      <c r="C331" s="82">
        <v>3.2067603284900268</v>
      </c>
      <c r="D331" s="82">
        <v>9.5591548488715983E-2</v>
      </c>
      <c r="E331" s="82">
        <v>3.2579660359671649</v>
      </c>
      <c r="F331" s="82">
        <v>3.2765752553667364</v>
      </c>
      <c r="G331" s="82">
        <v>0.52095989217774952</v>
      </c>
      <c r="H331" s="82">
        <v>2.0379186040922841</v>
      </c>
      <c r="I331" s="82">
        <v>0.56286295793757701</v>
      </c>
      <c r="J331" s="83">
        <v>475.55404794211063</v>
      </c>
      <c r="K331" s="84">
        <v>2.1709633649932156E-2</v>
      </c>
      <c r="L331" s="84">
        <v>0.17458163726820444</v>
      </c>
      <c r="M331" s="84">
        <v>0.27770239710538219</v>
      </c>
      <c r="N331" s="84">
        <v>0.28358208955223879</v>
      </c>
      <c r="O331" s="84">
        <v>0.18815015829941203</v>
      </c>
      <c r="P331" s="84">
        <v>5.4274084124830396E-2</v>
      </c>
      <c r="Q331" s="88">
        <v>9.4075079149706017E-2</v>
      </c>
      <c r="R331" s="89">
        <v>2.2993379901346791</v>
      </c>
      <c r="S331" s="89">
        <v>2.4530785190609659</v>
      </c>
      <c r="T331" s="89">
        <v>2.8982526797412738</v>
      </c>
      <c r="U331" s="89">
        <v>3.2541013393328222</v>
      </c>
      <c r="V331" s="89">
        <v>3.5712482863152175</v>
      </c>
      <c r="W331" s="89">
        <v>3.8135311113859625</v>
      </c>
      <c r="X331" s="89">
        <v>4.0313723328231212</v>
      </c>
      <c r="Y331" s="89">
        <v>4.4420887477591204</v>
      </c>
      <c r="Z331" s="90">
        <v>2211</v>
      </c>
      <c r="AA331" s="88">
        <v>0.19990954319312529</v>
      </c>
      <c r="AB331" s="82">
        <v>2.1629917908496892</v>
      </c>
      <c r="AC331" s="82">
        <v>2.7263664269786805</v>
      </c>
      <c r="AD331" s="82">
        <v>3.2222434071978618</v>
      </c>
      <c r="AE331" s="82">
        <v>3.5519607241889761</v>
      </c>
      <c r="AF331" s="82">
        <v>3.9829655827681227</v>
      </c>
      <c r="AG331" s="90">
        <v>2</v>
      </c>
      <c r="AH331" s="82">
        <v>2.0388278969954055</v>
      </c>
      <c r="AI331" s="82">
        <v>2.4711912879114757</v>
      </c>
      <c r="AJ331" s="82">
        <v>3.007710649008676</v>
      </c>
      <c r="AK331" s="82">
        <v>3.4017534075499278</v>
      </c>
      <c r="AL331" s="82">
        <v>3.7255629211501673</v>
      </c>
      <c r="AM331" s="82">
        <v>4.2411300823186746</v>
      </c>
      <c r="AN331" s="82">
        <v>0.98669759105895338</v>
      </c>
      <c r="AO331" s="84">
        <v>0.79041183878678445</v>
      </c>
    </row>
    <row r="332" spans="1:41" s="85" customFormat="1" x14ac:dyDescent="0.2">
      <c r="A332" s="81">
        <v>42942</v>
      </c>
      <c r="B332" s="82">
        <v>3.3028455284552845</v>
      </c>
      <c r="C332" s="82">
        <v>3.2076445375624032</v>
      </c>
      <c r="D332" s="82">
        <v>9.5200990892881254E-2</v>
      </c>
      <c r="E332" s="82">
        <v>3.2584601831479998</v>
      </c>
      <c r="F332" s="82">
        <v>3.2767164652631768</v>
      </c>
      <c r="G332" s="82">
        <v>0.52066600034543553</v>
      </c>
      <c r="H332" s="82">
        <v>2.0410635098274983</v>
      </c>
      <c r="I332" s="82">
        <v>0.56311653116530724</v>
      </c>
      <c r="J332" s="83">
        <v>475.90966576332721</v>
      </c>
      <c r="K332" s="84">
        <v>2.1228545618789521E-2</v>
      </c>
      <c r="L332" s="84">
        <v>0.17479674796747968</v>
      </c>
      <c r="M332" s="84">
        <v>0.2768744354110208</v>
      </c>
      <c r="N332" s="84">
        <v>0.28545618789521227</v>
      </c>
      <c r="O332" s="84">
        <v>0.1874435411020777</v>
      </c>
      <c r="P332" s="84">
        <v>5.4200542005420058E-2</v>
      </c>
      <c r="Q332" s="88">
        <v>9.2592592592592587E-2</v>
      </c>
      <c r="R332" s="89">
        <v>2.3005332934316725</v>
      </c>
      <c r="S332" s="89">
        <v>2.4526396563941164</v>
      </c>
      <c r="T332" s="89">
        <v>2.8984265675875012</v>
      </c>
      <c r="U332" s="89">
        <v>3.2543034152724033</v>
      </c>
      <c r="V332" s="89">
        <v>3.5714937022877398</v>
      </c>
      <c r="W332" s="89">
        <v>3.8111781703263858</v>
      </c>
      <c r="X332" s="89">
        <v>4.0300568132951913</v>
      </c>
      <c r="Y332" s="89">
        <v>4.4489219110306761</v>
      </c>
      <c r="Z332" s="90">
        <v>2214</v>
      </c>
      <c r="AA332" s="88">
        <v>0.1991869918699187</v>
      </c>
      <c r="AB332" s="82">
        <v>2.162244258374685</v>
      </c>
      <c r="AC332" s="82">
        <v>2.725649776349274</v>
      </c>
      <c r="AD332" s="82">
        <v>3.2213750533478236</v>
      </c>
      <c r="AE332" s="82">
        <v>3.5575673816800637</v>
      </c>
      <c r="AF332" s="82">
        <v>3.9819611954394354</v>
      </c>
      <c r="AG332" s="90">
        <v>4</v>
      </c>
      <c r="AH332" s="82">
        <v>2.0393751924356929</v>
      </c>
      <c r="AI332" s="82">
        <v>2.4711752317569422</v>
      </c>
      <c r="AJ332" s="82">
        <v>3.0075424661023225</v>
      </c>
      <c r="AK332" s="82">
        <v>3.4024602995431339</v>
      </c>
      <c r="AL332" s="82">
        <v>3.726139863261329</v>
      </c>
      <c r="AM332" s="82">
        <v>4.243358942861005</v>
      </c>
      <c r="AN332" s="82">
        <v>0.98681053674883412</v>
      </c>
      <c r="AO332" s="84">
        <v>0.79126158931618684</v>
      </c>
    </row>
    <row r="333" spans="1:41" s="85" customFormat="1" x14ac:dyDescent="0.2">
      <c r="A333" s="81">
        <v>42943</v>
      </c>
      <c r="B333" s="82">
        <v>3.3023938572719063</v>
      </c>
      <c r="C333" s="82">
        <v>3.2071035760191355</v>
      </c>
      <c r="D333" s="82">
        <v>9.5290281252770725E-2</v>
      </c>
      <c r="E333" s="82">
        <v>3.2583015870469372</v>
      </c>
      <c r="F333" s="82">
        <v>3.2765171381300386</v>
      </c>
      <c r="G333" s="82">
        <v>0.52070383661323494</v>
      </c>
      <c r="H333" s="82">
        <v>2.0403039763853785</v>
      </c>
      <c r="I333" s="82">
        <v>0.56327461607948592</v>
      </c>
      <c r="J333" s="83">
        <v>476.90966576332721</v>
      </c>
      <c r="K333" s="84">
        <v>2.1680216802168022E-2</v>
      </c>
      <c r="L333" s="84">
        <v>0.17524841915085818</v>
      </c>
      <c r="M333" s="84">
        <v>0.27597109304426376</v>
      </c>
      <c r="N333" s="84">
        <v>0.2850045167118338</v>
      </c>
      <c r="O333" s="84">
        <v>0.18789521228545619</v>
      </c>
      <c r="P333" s="84">
        <v>5.4200542005420058E-2</v>
      </c>
      <c r="Q333" s="88">
        <v>9.2140921409214094E-2</v>
      </c>
      <c r="R333" s="89">
        <v>2.2997864541557105</v>
      </c>
      <c r="S333" s="89">
        <v>2.4519904307981415</v>
      </c>
      <c r="T333" s="89">
        <v>2.8973778930510221</v>
      </c>
      <c r="U333" s="89">
        <v>3.2538506639415159</v>
      </c>
      <c r="V333" s="89">
        <v>3.5705216627201324</v>
      </c>
      <c r="W333" s="89">
        <v>3.8102884523015987</v>
      </c>
      <c r="X333" s="89">
        <v>4.0288842108760576</v>
      </c>
      <c r="Y333" s="89">
        <v>4.4479048623384907</v>
      </c>
      <c r="Z333" s="90">
        <v>2214</v>
      </c>
      <c r="AA333" s="88">
        <v>0.20009033423667569</v>
      </c>
      <c r="AB333" s="82">
        <v>2.163530736939089</v>
      </c>
      <c r="AC333" s="82">
        <v>2.7262647280727692</v>
      </c>
      <c r="AD333" s="82">
        <v>3.2210888397683335</v>
      </c>
      <c r="AE333" s="82">
        <v>3.5566921453180114</v>
      </c>
      <c r="AF333" s="82">
        <v>3.9809571734211588</v>
      </c>
      <c r="AG333" s="90">
        <v>4</v>
      </c>
      <c r="AH333" s="82">
        <v>2.0413181637397826</v>
      </c>
      <c r="AI333" s="82">
        <v>2.4725199729701144</v>
      </c>
      <c r="AJ333" s="82">
        <v>3.0078599370293988</v>
      </c>
      <c r="AK333" s="82">
        <v>3.4019612386953253</v>
      </c>
      <c r="AL333" s="82">
        <v>3.7252266838326471</v>
      </c>
      <c r="AM333" s="82">
        <v>4.2422669359864553</v>
      </c>
      <c r="AN333" s="82">
        <v>0.98665428039918979</v>
      </c>
      <c r="AO333" s="84">
        <v>0.79221805637586551</v>
      </c>
    </row>
    <row r="334" spans="1:41" s="85" customFormat="1" x14ac:dyDescent="0.2">
      <c r="A334" s="81">
        <v>42944</v>
      </c>
      <c r="B334" s="82">
        <v>3.3032490974729241</v>
      </c>
      <c r="C334" s="82">
        <v>3.2070534741661465</v>
      </c>
      <c r="D334" s="82">
        <v>9.6195623306777556E-2</v>
      </c>
      <c r="E334" s="82">
        <v>3.2587074571173629</v>
      </c>
      <c r="F334" s="82">
        <v>3.2765797182419609</v>
      </c>
      <c r="G334" s="82">
        <v>0.52094189403218949</v>
      </c>
      <c r="H334" s="82">
        <v>2.0421856172026178</v>
      </c>
      <c r="I334" s="82">
        <v>0.56326714801443889</v>
      </c>
      <c r="J334" s="83">
        <v>479.47924187725584</v>
      </c>
      <c r="K334" s="84">
        <v>2.1660649819494584E-2</v>
      </c>
      <c r="L334" s="84">
        <v>0.17509025270758122</v>
      </c>
      <c r="M334" s="84">
        <v>0.2757220216606498</v>
      </c>
      <c r="N334" s="84">
        <v>0.28429602888086641</v>
      </c>
      <c r="O334" s="84">
        <v>0.18907942238267147</v>
      </c>
      <c r="P334" s="84">
        <v>5.4151624548736461E-2</v>
      </c>
      <c r="Q334" s="88">
        <v>9.1606498194945846E-2</v>
      </c>
      <c r="R334" s="89">
        <v>2.2990815442167967</v>
      </c>
      <c r="S334" s="89">
        <v>2.4514328854254117</v>
      </c>
      <c r="T334" s="89">
        <v>2.8978742982516597</v>
      </c>
      <c r="U334" s="89">
        <v>3.2537882173831019</v>
      </c>
      <c r="V334" s="89">
        <v>3.5709685250012275</v>
      </c>
      <c r="W334" s="89">
        <v>3.8134550180747411</v>
      </c>
      <c r="X334" s="89">
        <v>4.0275534784402263</v>
      </c>
      <c r="Y334" s="89">
        <v>4.4467414110425585</v>
      </c>
      <c r="Z334" s="90">
        <v>2216</v>
      </c>
      <c r="AA334" s="88">
        <v>0.20126353790613719</v>
      </c>
      <c r="AB334" s="82">
        <v>2.1629474587166655</v>
      </c>
      <c r="AC334" s="82">
        <v>2.725315119942012</v>
      </c>
      <c r="AD334" s="82">
        <v>3.2203146282003816</v>
      </c>
      <c r="AE334" s="82">
        <v>3.5558171881379201</v>
      </c>
      <c r="AF334" s="82">
        <v>3.9799535164476283</v>
      </c>
      <c r="AG334" s="90">
        <v>0</v>
      </c>
      <c r="AH334" s="82">
        <v>2.0407015269036983</v>
      </c>
      <c r="AI334" s="82">
        <v>2.4717561684417886</v>
      </c>
      <c r="AJ334" s="82">
        <v>3.0069637038964019</v>
      </c>
      <c r="AK334" s="82">
        <v>3.4011899722097527</v>
      </c>
      <c r="AL334" s="82">
        <v>3.7252741816900548</v>
      </c>
      <c r="AM334" s="82">
        <v>4.2411753700368919</v>
      </c>
      <c r="AN334" s="82">
        <v>0.98647833300074006</v>
      </c>
      <c r="AO334" s="84">
        <v>0.79318935130795098</v>
      </c>
    </row>
    <row r="335" spans="1:41" s="85" customFormat="1" x14ac:dyDescent="0.2">
      <c r="A335" s="81">
        <v>42945</v>
      </c>
      <c r="B335" s="82">
        <v>3.3032490974729241</v>
      </c>
      <c r="C335" s="82">
        <v>3.2061319102594714</v>
      </c>
      <c r="D335" s="82">
        <v>9.7117187213452638E-2</v>
      </c>
      <c r="E335" s="82">
        <v>3.2585471220924389</v>
      </c>
      <c r="F335" s="82">
        <v>3.2763578612040813</v>
      </c>
      <c r="G335" s="82">
        <v>0.52083840202109843</v>
      </c>
      <c r="H335" s="82">
        <v>2.0413871091577387</v>
      </c>
      <c r="I335" s="82">
        <v>0.56326714801443889</v>
      </c>
      <c r="J335" s="83">
        <v>479.47924187725584</v>
      </c>
      <c r="K335" s="84">
        <v>2.1660649819494584E-2</v>
      </c>
      <c r="L335" s="84">
        <v>0.17509025270758122</v>
      </c>
      <c r="M335" s="84">
        <v>0.2757220216606498</v>
      </c>
      <c r="N335" s="84">
        <v>0.28429602888086641</v>
      </c>
      <c r="O335" s="84">
        <v>0.18907942238267147</v>
      </c>
      <c r="P335" s="84">
        <v>5.4151624548736461E-2</v>
      </c>
      <c r="Q335" s="88">
        <v>9.1606498194945846E-2</v>
      </c>
      <c r="R335" s="89">
        <v>2.2983205057543441</v>
      </c>
      <c r="S335" s="89">
        <v>2.4507850703741663</v>
      </c>
      <c r="T335" s="89">
        <v>2.8970248396892151</v>
      </c>
      <c r="U335" s="89">
        <v>3.2530030199497668</v>
      </c>
      <c r="V335" s="89">
        <v>3.5699812081836058</v>
      </c>
      <c r="W335" s="89">
        <v>3.8124495073019058</v>
      </c>
      <c r="X335" s="89">
        <v>4.0263607344868433</v>
      </c>
      <c r="Y335" s="89">
        <v>4.4457235710409249</v>
      </c>
      <c r="Z335" s="90">
        <v>2216</v>
      </c>
      <c r="AA335" s="88">
        <v>0.20351985559566788</v>
      </c>
      <c r="AB335" s="82">
        <v>2.1623643115512374</v>
      </c>
      <c r="AC335" s="82">
        <v>2.7243659188022575</v>
      </c>
      <c r="AD335" s="82">
        <v>3.2195406350884195</v>
      </c>
      <c r="AE335" s="82">
        <v>3.5549425099617258</v>
      </c>
      <c r="AF335" s="82">
        <v>3.978950224253468</v>
      </c>
      <c r="AG335" s="90">
        <v>0</v>
      </c>
      <c r="AH335" s="82">
        <v>2.0400850540430717</v>
      </c>
      <c r="AI335" s="82">
        <v>2.4709926235212905</v>
      </c>
      <c r="AJ335" s="82">
        <v>3.0060678232626765</v>
      </c>
      <c r="AK335" s="82">
        <v>3.4002213728995878</v>
      </c>
      <c r="AL335" s="82">
        <v>3.7242531702074886</v>
      </c>
      <c r="AM335" s="82">
        <v>4.2400842446457636</v>
      </c>
      <c r="AN335" s="82">
        <v>0.98621501424398639</v>
      </c>
      <c r="AO335" s="84">
        <v>0.79392714074053794</v>
      </c>
    </row>
    <row r="336" spans="1:41" s="85" customFormat="1" x14ac:dyDescent="0.2">
      <c r="A336" s="81">
        <v>42946</v>
      </c>
      <c r="B336" s="82">
        <v>3.3032490974729241</v>
      </c>
      <c r="C336" s="82">
        <v>3.2052107066903561</v>
      </c>
      <c r="D336" s="82">
        <v>9.803839078256793E-2</v>
      </c>
      <c r="E336" s="82">
        <v>3.2583851146311478</v>
      </c>
      <c r="F336" s="82">
        <v>3.2761342965371112</v>
      </c>
      <c r="G336" s="82">
        <v>0.52073502130618643</v>
      </c>
      <c r="H336" s="82">
        <v>2.0405892761312288</v>
      </c>
      <c r="I336" s="82">
        <v>0.56326714801443889</v>
      </c>
      <c r="J336" s="83">
        <v>479.47924187725584</v>
      </c>
      <c r="K336" s="84">
        <v>2.1660649819494584E-2</v>
      </c>
      <c r="L336" s="84">
        <v>0.17509025270758122</v>
      </c>
      <c r="M336" s="84">
        <v>0.2757220216606498</v>
      </c>
      <c r="N336" s="84">
        <v>0.28429602888086641</v>
      </c>
      <c r="O336" s="84">
        <v>0.18907942238267147</v>
      </c>
      <c r="P336" s="84">
        <v>5.4151624548736461E-2</v>
      </c>
      <c r="Q336" s="88">
        <v>9.1606498194945846E-2</v>
      </c>
      <c r="R336" s="89">
        <v>2.2975597264142817</v>
      </c>
      <c r="S336" s="89">
        <v>2.4499754415328314</v>
      </c>
      <c r="T336" s="89">
        <v>2.8962488351734175</v>
      </c>
      <c r="U336" s="89">
        <v>3.2521916986676298</v>
      </c>
      <c r="V336" s="89">
        <v>3.5689942696266543</v>
      </c>
      <c r="W336" s="89">
        <v>3.811473250778366</v>
      </c>
      <c r="X336" s="89">
        <v>4.0251685418636916</v>
      </c>
      <c r="Y336" s="89">
        <v>4.4447060889658081</v>
      </c>
      <c r="Z336" s="90">
        <v>2216</v>
      </c>
      <c r="AA336" s="88">
        <v>0.20532490974729242</v>
      </c>
      <c r="AB336" s="82">
        <v>2.1617812953839208</v>
      </c>
      <c r="AC336" s="82">
        <v>2.7234171243047545</v>
      </c>
      <c r="AD336" s="82">
        <v>3.2185088481011785</v>
      </c>
      <c r="AE336" s="82">
        <v>3.5540681106115355</v>
      </c>
      <c r="AF336" s="82">
        <v>3.9779472965735923</v>
      </c>
      <c r="AG336" s="90">
        <v>0</v>
      </c>
      <c r="AH336" s="82">
        <v>2.0394687450665607</v>
      </c>
      <c r="AI336" s="82">
        <v>2.4702293380226599</v>
      </c>
      <c r="AJ336" s="82">
        <v>3.0051722948255173</v>
      </c>
      <c r="AK336" s="82">
        <v>3.3992531680931912</v>
      </c>
      <c r="AL336" s="82">
        <v>3.7232325726470332</v>
      </c>
      <c r="AM336" s="82">
        <v>4.2389935594469925</v>
      </c>
      <c r="AN336" s="82">
        <v>0.98595247221476645</v>
      </c>
      <c r="AO336" s="84">
        <v>0.79466089458607236</v>
      </c>
    </row>
    <row r="337" spans="1:41" s="85" customFormat="1" x14ac:dyDescent="0.2">
      <c r="A337" s="81">
        <v>42947</v>
      </c>
      <c r="B337" s="82">
        <v>3.3032490974729241</v>
      </c>
      <c r="C337" s="82">
        <v>3.2042898631541985</v>
      </c>
      <c r="D337" s="82">
        <v>9.8959234318725553E-2</v>
      </c>
      <c r="E337" s="82">
        <v>3.2582220381367639</v>
      </c>
      <c r="F337" s="82">
        <v>3.2759097958502132</v>
      </c>
      <c r="G337" s="82">
        <v>0.52063175169341114</v>
      </c>
      <c r="H337" s="82">
        <v>2.0397921171973095</v>
      </c>
      <c r="I337" s="82">
        <v>0.56326714801443678</v>
      </c>
      <c r="J337" s="83">
        <v>480.47924187725584</v>
      </c>
      <c r="K337" s="84">
        <v>2.1660649819494584E-2</v>
      </c>
      <c r="L337" s="84">
        <v>0.17509025270758122</v>
      </c>
      <c r="M337" s="84">
        <v>0.2757220216606498</v>
      </c>
      <c r="N337" s="84">
        <v>0.28429602888086641</v>
      </c>
      <c r="O337" s="84">
        <v>0.18907942238267147</v>
      </c>
      <c r="P337" s="84">
        <v>5.4151624548736461E-2</v>
      </c>
      <c r="Q337" s="88">
        <v>9.1606498194945846E-2</v>
      </c>
      <c r="R337" s="89">
        <v>2.2968157697773299</v>
      </c>
      <c r="S337" s="89">
        <v>2.4491435648516755</v>
      </c>
      <c r="T337" s="89">
        <v>2.895473078561039</v>
      </c>
      <c r="U337" s="89">
        <v>3.2513806289566372</v>
      </c>
      <c r="V337" s="89">
        <v>3.5680077090369364</v>
      </c>
      <c r="W337" s="89">
        <v>3.8105480843357271</v>
      </c>
      <c r="X337" s="89">
        <v>4.0239769000580043</v>
      </c>
      <c r="Y337" s="89">
        <v>4.4436889645651929</v>
      </c>
      <c r="Z337" s="90">
        <v>2216</v>
      </c>
      <c r="AA337" s="88">
        <v>0.20803249097472923</v>
      </c>
      <c r="AB337" s="82">
        <v>2.1611984101558703</v>
      </c>
      <c r="AC337" s="82">
        <v>2.7224466198552846</v>
      </c>
      <c r="AD337" s="82">
        <v>3.2171464299204953</v>
      </c>
      <c r="AE337" s="82">
        <v>3.5531939899096256</v>
      </c>
      <c r="AF337" s="82">
        <v>3.9769447331432035</v>
      </c>
      <c r="AG337" s="90">
        <v>0</v>
      </c>
      <c r="AH337" s="82">
        <v>2.0388525998828917</v>
      </c>
      <c r="AI337" s="82">
        <v>2.4694663117601388</v>
      </c>
      <c r="AJ337" s="82">
        <v>3.0042771182826513</v>
      </c>
      <c r="AK337" s="82">
        <v>3.3982853574391734</v>
      </c>
      <c r="AL337" s="82">
        <v>3.72221238865398</v>
      </c>
      <c r="AM337" s="82">
        <v>4.2379033140749733</v>
      </c>
      <c r="AN337" s="82">
        <v>0.98569054907955078</v>
      </c>
      <c r="AO337" s="84">
        <v>0.79539095512433944</v>
      </c>
    </row>
    <row r="338" spans="1:41" s="85" customFormat="1" x14ac:dyDescent="0.2">
      <c r="A338" s="81">
        <v>42948</v>
      </c>
      <c r="B338" s="82">
        <v>3.2989620938628157</v>
      </c>
      <c r="C338" s="82">
        <v>3.2033693793467997</v>
      </c>
      <c r="D338" s="82">
        <v>9.5592714516016031E-2</v>
      </c>
      <c r="E338" s="82">
        <v>3.2580578974503953</v>
      </c>
      <c r="F338" s="82">
        <v>3.2756844675909091</v>
      </c>
      <c r="G338" s="82">
        <v>0.52052859298925702</v>
      </c>
      <c r="H338" s="82">
        <v>2.0389956314320199</v>
      </c>
      <c r="I338" s="82">
        <v>0.563267148014436</v>
      </c>
      <c r="J338" s="83">
        <v>480.47924187725584</v>
      </c>
      <c r="K338" s="84">
        <v>2.1660649819494584E-2</v>
      </c>
      <c r="L338" s="84">
        <v>0.17779783393501805</v>
      </c>
      <c r="M338" s="84">
        <v>0.27662454873646208</v>
      </c>
      <c r="N338" s="84">
        <v>0.28294223826714804</v>
      </c>
      <c r="O338" s="84">
        <v>0.18682310469314078</v>
      </c>
      <c r="P338" s="84">
        <v>5.4151624548736461E-2</v>
      </c>
      <c r="Q338" s="88">
        <v>9.1606498194945846E-2</v>
      </c>
      <c r="R338" s="89">
        <v>2.2961581220524452</v>
      </c>
      <c r="S338" s="89">
        <v>2.4484067553757751</v>
      </c>
      <c r="T338" s="89">
        <v>2.894697569680837</v>
      </c>
      <c r="U338" s="89">
        <v>3.2504792465697432</v>
      </c>
      <c r="V338" s="89">
        <v>3.5670215261213594</v>
      </c>
      <c r="W338" s="89">
        <v>3.8096232284382392</v>
      </c>
      <c r="X338" s="89">
        <v>4.0227858085577353</v>
      </c>
      <c r="Y338" s="89">
        <v>4.4426721975873322</v>
      </c>
      <c r="Z338" s="90">
        <v>2216</v>
      </c>
      <c r="AA338" s="88">
        <v>0.2003610108303249</v>
      </c>
      <c r="AB338" s="82">
        <v>2.1606156558082805</v>
      </c>
      <c r="AC338" s="82">
        <v>2.7245013064190178</v>
      </c>
      <c r="AD338" s="82">
        <v>3.2187464745150192</v>
      </c>
      <c r="AE338" s="82">
        <v>3.5552074933381625</v>
      </c>
      <c r="AF338" s="82">
        <v>3.9759425336977934</v>
      </c>
      <c r="AG338" s="90">
        <v>19</v>
      </c>
      <c r="AH338" s="82">
        <v>2.0382366184008802</v>
      </c>
      <c r="AI338" s="82">
        <v>2.4725663595050809</v>
      </c>
      <c r="AJ338" s="82">
        <v>3.0089245436089853</v>
      </c>
      <c r="AK338" s="82">
        <v>3.4008554568728537</v>
      </c>
      <c r="AL338" s="82">
        <v>3.7232253710940264</v>
      </c>
      <c r="AM338" s="82">
        <v>4.2368135081645697</v>
      </c>
      <c r="AN338" s="82">
        <v>0.98542924107308372</v>
      </c>
      <c r="AO338" s="84">
        <v>0.79611734368441567</v>
      </c>
    </row>
    <row r="339" spans="1:41" s="85" customFormat="1" x14ac:dyDescent="0.2">
      <c r="A339" s="81">
        <v>42949</v>
      </c>
      <c r="B339" s="82">
        <v>3.2985108303249095</v>
      </c>
      <c r="C339" s="82">
        <v>3.2027010718038227</v>
      </c>
      <c r="D339" s="82">
        <v>9.5809758521086863E-2</v>
      </c>
      <c r="E339" s="82">
        <v>3.2578926975481948</v>
      </c>
      <c r="F339" s="82">
        <v>3.2754661132141276</v>
      </c>
      <c r="G339" s="82">
        <v>0.52026507560409518</v>
      </c>
      <c r="H339" s="82">
        <v>2.0382277303890013</v>
      </c>
      <c r="I339" s="82">
        <v>0.56333032490974488</v>
      </c>
      <c r="J339" s="83">
        <v>488.47924187725584</v>
      </c>
      <c r="K339" s="84">
        <v>2.2111913357400721E-2</v>
      </c>
      <c r="L339" s="84">
        <v>0.17734657039711191</v>
      </c>
      <c r="M339" s="84">
        <v>0.27707581227436823</v>
      </c>
      <c r="N339" s="84">
        <v>0.28249097472924189</v>
      </c>
      <c r="O339" s="84">
        <v>0.18682310469314078</v>
      </c>
      <c r="P339" s="84">
        <v>5.4151624548736461E-2</v>
      </c>
      <c r="Q339" s="88">
        <v>9.1155234657039716E-2</v>
      </c>
      <c r="R339" s="89">
        <v>2.2954721720636351</v>
      </c>
      <c r="S339" s="89">
        <v>2.4477517033560297</v>
      </c>
      <c r="T339" s="89">
        <v>2.8973480537042602</v>
      </c>
      <c r="U339" s="89">
        <v>3.2495120708744567</v>
      </c>
      <c r="V339" s="89">
        <v>3.5660357205871773</v>
      </c>
      <c r="W339" s="89">
        <v>3.8086986828757494</v>
      </c>
      <c r="X339" s="89">
        <v>4.0215952668515556</v>
      </c>
      <c r="Y339" s="89">
        <v>4.4416557877807419</v>
      </c>
      <c r="Z339" s="90">
        <v>2216</v>
      </c>
      <c r="AA339" s="88">
        <v>0.2003610108303249</v>
      </c>
      <c r="AB339" s="82">
        <v>2.1626437683885196</v>
      </c>
      <c r="AC339" s="82">
        <v>2.7265625825698039</v>
      </c>
      <c r="AD339" s="82">
        <v>3.2186171732541058</v>
      </c>
      <c r="AE339" s="82">
        <v>3.5540878320566263</v>
      </c>
      <c r="AF339" s="82">
        <v>3.9749373885348169</v>
      </c>
      <c r="AG339" s="90">
        <v>3</v>
      </c>
      <c r="AH339" s="82">
        <v>2.0401190093407018</v>
      </c>
      <c r="AI339" s="82">
        <v>2.4729286902378047</v>
      </c>
      <c r="AJ339" s="82">
        <v>3.0090655418182011</v>
      </c>
      <c r="AK339" s="82">
        <v>3.4001800064532781</v>
      </c>
      <c r="AL339" s="82">
        <v>3.7222051804779408</v>
      </c>
      <c r="AM339" s="82">
        <v>4.2357241413511195</v>
      </c>
      <c r="AN339" s="82">
        <v>0.98524997974479323</v>
      </c>
      <c r="AO339" s="84">
        <v>0.79691669187311676</v>
      </c>
    </row>
    <row r="340" spans="1:41" s="85" customFormat="1" x14ac:dyDescent="0.2">
      <c r="A340" s="81">
        <v>42950</v>
      </c>
      <c r="B340" s="82">
        <v>3.2989620938628157</v>
      </c>
      <c r="C340" s="82">
        <v>3.2022840468271569</v>
      </c>
      <c r="D340" s="82">
        <v>9.6678047035658743E-2</v>
      </c>
      <c r="E340" s="82">
        <v>3.2577269098409913</v>
      </c>
      <c r="F340" s="82">
        <v>3.2753379515350871</v>
      </c>
      <c r="G340" s="82">
        <v>0.51958754952292274</v>
      </c>
      <c r="H340" s="82">
        <v>2.0372607568671199</v>
      </c>
      <c r="I340" s="82">
        <v>0.56351534296028649</v>
      </c>
      <c r="J340" s="83">
        <v>488.47924187725584</v>
      </c>
      <c r="K340" s="84">
        <v>2.1660649819494584E-2</v>
      </c>
      <c r="L340" s="84">
        <v>0.17734657039711191</v>
      </c>
      <c r="M340" s="84">
        <v>0.27752707581227437</v>
      </c>
      <c r="N340" s="84">
        <v>0.28249097472924189</v>
      </c>
      <c r="O340" s="84">
        <v>0.18682310469314078</v>
      </c>
      <c r="P340" s="84">
        <v>5.4151624548736461E-2</v>
      </c>
      <c r="Q340" s="88">
        <v>9.0252707581227443E-2</v>
      </c>
      <c r="R340" s="89">
        <v>2.294883971831692</v>
      </c>
      <c r="S340" s="89">
        <v>2.4473449624008077</v>
      </c>
      <c r="T340" s="89">
        <v>2.8967465399800192</v>
      </c>
      <c r="U340" s="89">
        <v>3.2485031215564724</v>
      </c>
      <c r="V340" s="89">
        <v>3.5651404075950612</v>
      </c>
      <c r="W340" s="89">
        <v>3.8077744474383199</v>
      </c>
      <c r="X340" s="89">
        <v>4.0204052744288523</v>
      </c>
      <c r="Y340" s="89">
        <v>4.4406397348942059</v>
      </c>
      <c r="Z340" s="90">
        <v>2216</v>
      </c>
      <c r="AA340" s="88">
        <v>0.20261732851985559</v>
      </c>
      <c r="AB340" s="82">
        <v>2.1618963546586003</v>
      </c>
      <c r="AC340" s="82">
        <v>2.7256584436521081</v>
      </c>
      <c r="AD340" s="82">
        <v>3.2178614937253611</v>
      </c>
      <c r="AE340" s="82">
        <v>3.5529137656681624</v>
      </c>
      <c r="AF340" s="82">
        <v>3.9739092275828378</v>
      </c>
      <c r="AG340" s="90">
        <v>0</v>
      </c>
      <c r="AH340" s="82">
        <v>2.0407614091362376</v>
      </c>
      <c r="AI340" s="82">
        <v>2.4721626516524369</v>
      </c>
      <c r="AJ340" s="82">
        <v>3.0081573285362238</v>
      </c>
      <c r="AK340" s="82">
        <v>3.3992140386216403</v>
      </c>
      <c r="AL340" s="82">
        <v>3.7214106454387803</v>
      </c>
      <c r="AM340" s="82">
        <v>4.2346352132704261</v>
      </c>
      <c r="AN340" s="82">
        <v>0.98520277930517852</v>
      </c>
      <c r="AO340" s="84">
        <v>0.79680922393270182</v>
      </c>
    </row>
    <row r="341" spans="1:41" s="85" customFormat="1" x14ac:dyDescent="0.2">
      <c r="A341" s="81">
        <v>42951</v>
      </c>
      <c r="B341" s="82">
        <v>3.2991877256317688</v>
      </c>
      <c r="C341" s="82">
        <v>3.201571322288256</v>
      </c>
      <c r="D341" s="82">
        <v>9.7616403343512737E-2</v>
      </c>
      <c r="E341" s="82">
        <v>3.2575611150909882</v>
      </c>
      <c r="F341" s="82">
        <v>3.2751114086323501</v>
      </c>
      <c r="G341" s="82">
        <v>0.51949274704760662</v>
      </c>
      <c r="H341" s="82">
        <v>2.0363642901460497</v>
      </c>
      <c r="I341" s="82">
        <v>0.56360559566786761</v>
      </c>
      <c r="J341" s="83">
        <v>488.47924187725584</v>
      </c>
      <c r="K341" s="84">
        <v>2.1660649819494584E-2</v>
      </c>
      <c r="L341" s="84">
        <v>0.17734657039711191</v>
      </c>
      <c r="M341" s="84">
        <v>0.27707581227436823</v>
      </c>
      <c r="N341" s="84">
        <v>0.28294223826714804</v>
      </c>
      <c r="O341" s="84">
        <v>0.18682310469314078</v>
      </c>
      <c r="P341" s="84">
        <v>5.4151624548736461E-2</v>
      </c>
      <c r="Q341" s="88">
        <v>8.9801444043321299E-2</v>
      </c>
      <c r="R341" s="89">
        <v>2.2942249874388971</v>
      </c>
      <c r="S341" s="89">
        <v>2.4465543673751169</v>
      </c>
      <c r="T341" s="89">
        <v>2.895767591598164</v>
      </c>
      <c r="U341" s="89">
        <v>3.2476987724391666</v>
      </c>
      <c r="V341" s="89">
        <v>3.5642275469405593</v>
      </c>
      <c r="W341" s="89">
        <v>3.8068505219162261</v>
      </c>
      <c r="X341" s="89">
        <v>4.019215830779725</v>
      </c>
      <c r="Y341" s="89">
        <v>4.4396240386767731</v>
      </c>
      <c r="Z341" s="90">
        <v>2216</v>
      </c>
      <c r="AA341" s="88">
        <v>0.20532490974729242</v>
      </c>
      <c r="AB341" s="82">
        <v>2.1611491958821119</v>
      </c>
      <c r="AC341" s="82">
        <v>2.7247546626281363</v>
      </c>
      <c r="AD341" s="82">
        <v>3.2171060203643984</v>
      </c>
      <c r="AE341" s="82">
        <v>3.5517402730683538</v>
      </c>
      <c r="AF341" s="82">
        <v>3.9724683980032336</v>
      </c>
      <c r="AG341" s="90">
        <v>0</v>
      </c>
      <c r="AH341" s="82">
        <v>2.0401483175087436</v>
      </c>
      <c r="AI341" s="82">
        <v>2.4713968746666164</v>
      </c>
      <c r="AJ341" s="82">
        <v>3.0072874935623828</v>
      </c>
      <c r="AK341" s="82">
        <v>3.3983310002875275</v>
      </c>
      <c r="AL341" s="82">
        <v>3.7203920148592804</v>
      </c>
      <c r="AM341" s="82">
        <v>4.2335467235587592</v>
      </c>
      <c r="AN341" s="82">
        <v>0.98500150883481763</v>
      </c>
      <c r="AO341" s="84">
        <v>0.7977280352780457</v>
      </c>
    </row>
    <row r="342" spans="1:41" s="85" customFormat="1" x14ac:dyDescent="0.2">
      <c r="A342" s="81">
        <v>42952</v>
      </c>
      <c r="B342" s="82">
        <v>3.2994133574007218</v>
      </c>
      <c r="C342" s="82">
        <v>3.2009300940888248</v>
      </c>
      <c r="D342" s="82">
        <v>9.8483263311897051E-2</v>
      </c>
      <c r="E342" s="82">
        <v>3.2573946517122057</v>
      </c>
      <c r="F342" s="82">
        <v>3.2749255013893612</v>
      </c>
      <c r="G342" s="82">
        <v>0.5196262263409791</v>
      </c>
      <c r="H342" s="82">
        <v>2.0353561798715516</v>
      </c>
      <c r="I342" s="82">
        <v>0.56371841155234415</v>
      </c>
      <c r="J342" s="83">
        <v>488.47924187725584</v>
      </c>
      <c r="K342" s="84">
        <v>2.1660649819494584E-2</v>
      </c>
      <c r="L342" s="84">
        <v>0.17734657039711191</v>
      </c>
      <c r="M342" s="84">
        <v>0.27707581227436823</v>
      </c>
      <c r="N342" s="84">
        <v>0.28249097472924189</v>
      </c>
      <c r="O342" s="84">
        <v>0.18727436823104693</v>
      </c>
      <c r="P342" s="84">
        <v>5.4151624548736461E-2</v>
      </c>
      <c r="Q342" s="88">
        <v>8.9350180505415169E-2</v>
      </c>
      <c r="R342" s="89">
        <v>2.2935661810186305</v>
      </c>
      <c r="S342" s="89">
        <v>2.445843785036967</v>
      </c>
      <c r="T342" s="89">
        <v>2.8947890759368202</v>
      </c>
      <c r="U342" s="89">
        <v>3.2466994673328453</v>
      </c>
      <c r="V342" s="89">
        <v>3.5634653566523578</v>
      </c>
      <c r="W342" s="89">
        <v>3.8068633575462618</v>
      </c>
      <c r="X342" s="89">
        <v>4.0180269353949898</v>
      </c>
      <c r="Y342" s="89">
        <v>4.4386086988777587</v>
      </c>
      <c r="Z342" s="90">
        <v>2216</v>
      </c>
      <c r="AA342" s="88">
        <v>0.20712996389891697</v>
      </c>
      <c r="AB342" s="82">
        <v>2.1604022918851622</v>
      </c>
      <c r="AC342" s="82">
        <v>2.7238512392146355</v>
      </c>
      <c r="AD342" s="82">
        <v>3.2163507530587458</v>
      </c>
      <c r="AE342" s="82">
        <v>3.5505673536965632</v>
      </c>
      <c r="AF342" s="82">
        <v>3.9709082146651</v>
      </c>
      <c r="AG342" s="90">
        <v>0</v>
      </c>
      <c r="AH342" s="82">
        <v>2.0395353872603255</v>
      </c>
      <c r="AI342" s="82">
        <v>2.4706313590920845</v>
      </c>
      <c r="AJ342" s="82">
        <v>3.0063936959207993</v>
      </c>
      <c r="AK342" s="82">
        <v>3.3974660453022532</v>
      </c>
      <c r="AL342" s="82">
        <v>3.7199295217162187</v>
      </c>
      <c r="AM342" s="82">
        <v>4.2324586718528687</v>
      </c>
      <c r="AN342" s="82">
        <v>0.98481807516475661</v>
      </c>
      <c r="AO342" s="84">
        <v>0.79851847982554347</v>
      </c>
    </row>
    <row r="343" spans="1:41" s="85" customFormat="1" x14ac:dyDescent="0.2">
      <c r="A343" s="81">
        <v>42953</v>
      </c>
      <c r="B343" s="82">
        <v>3.2994133574007218</v>
      </c>
      <c r="C343" s="82">
        <v>3.2000116120582005</v>
      </c>
      <c r="D343" s="82">
        <v>9.940174534252133E-2</v>
      </c>
      <c r="E343" s="82">
        <v>3.2572278385175744</v>
      </c>
      <c r="F343" s="82">
        <v>3.2746985424983066</v>
      </c>
      <c r="G343" s="82">
        <v>0.51952372992686391</v>
      </c>
      <c r="H343" s="82">
        <v>2.0345639776202975</v>
      </c>
      <c r="I343" s="82">
        <v>0.56371841155234415</v>
      </c>
      <c r="J343" s="83">
        <v>488.47924187725584</v>
      </c>
      <c r="K343" s="84">
        <v>2.1660649819494584E-2</v>
      </c>
      <c r="L343" s="84">
        <v>0.17734657039711191</v>
      </c>
      <c r="M343" s="84">
        <v>0.27707581227436823</v>
      </c>
      <c r="N343" s="84">
        <v>0.28249097472924189</v>
      </c>
      <c r="O343" s="84">
        <v>0.18727436823104693</v>
      </c>
      <c r="P343" s="84">
        <v>5.4151624548736461E-2</v>
      </c>
      <c r="Q343" s="88">
        <v>8.9350180505415169E-2</v>
      </c>
      <c r="R343" s="89">
        <v>2.2929075524723093</v>
      </c>
      <c r="S343" s="89">
        <v>2.4451357551928425</v>
      </c>
      <c r="T343" s="89">
        <v>2.8938109926040654</v>
      </c>
      <c r="U343" s="89">
        <v>3.2458801511588224</v>
      </c>
      <c r="V343" s="89">
        <v>3.5625909564032892</v>
      </c>
      <c r="W343" s="89">
        <v>3.8060221738203017</v>
      </c>
      <c r="X343" s="89">
        <v>4.0168385877661743</v>
      </c>
      <c r="Y343" s="89">
        <v>4.4375937152467397</v>
      </c>
      <c r="Z343" s="90">
        <v>2216</v>
      </c>
      <c r="AA343" s="88">
        <v>0.20803249097472923</v>
      </c>
      <c r="AB343" s="82">
        <v>2.159655642494037</v>
      </c>
      <c r="AC343" s="82">
        <v>2.7229481731286893</v>
      </c>
      <c r="AD343" s="82">
        <v>3.2155956916960231</v>
      </c>
      <c r="AE343" s="82">
        <v>3.5493950069929747</v>
      </c>
      <c r="AF343" s="82">
        <v>3.969349096874065</v>
      </c>
      <c r="AG343" s="90">
        <v>0</v>
      </c>
      <c r="AH343" s="82">
        <v>2.038922618301986</v>
      </c>
      <c r="AI343" s="82">
        <v>2.4698661047407833</v>
      </c>
      <c r="AJ343" s="82">
        <v>3.0055002488568801</v>
      </c>
      <c r="AK343" s="82">
        <v>3.3965019119137883</v>
      </c>
      <c r="AL343" s="82">
        <v>3.7189113033455397</v>
      </c>
      <c r="AM343" s="82">
        <v>4.2313710577899526</v>
      </c>
      <c r="AN343" s="82">
        <v>0.98455893730394339</v>
      </c>
      <c r="AO343" s="84">
        <v>0.79922849346782843</v>
      </c>
    </row>
    <row r="344" spans="1:41" s="85" customFormat="1" x14ac:dyDescent="0.2">
      <c r="A344" s="81">
        <v>42954</v>
      </c>
      <c r="B344" s="82">
        <v>3.2994133574007218</v>
      </c>
      <c r="C344" s="82">
        <v>3.199093487519562</v>
      </c>
      <c r="D344" s="82">
        <v>0.10031986988115982</v>
      </c>
      <c r="E344" s="82">
        <v>3.2570599816385029</v>
      </c>
      <c r="F344" s="82">
        <v>3.2744706112261999</v>
      </c>
      <c r="G344" s="82">
        <v>0.51942134280737973</v>
      </c>
      <c r="H344" s="82">
        <v>2.0337724413416374</v>
      </c>
      <c r="I344" s="82">
        <v>0.56371841155234415</v>
      </c>
      <c r="J344" s="83">
        <v>488.47924187725584</v>
      </c>
      <c r="K344" s="84">
        <v>2.1660649819494584E-2</v>
      </c>
      <c r="L344" s="84">
        <v>0.17734657039711191</v>
      </c>
      <c r="M344" s="84">
        <v>0.27707581227436823</v>
      </c>
      <c r="N344" s="84">
        <v>0.28249097472924189</v>
      </c>
      <c r="O344" s="84">
        <v>0.18727436823104693</v>
      </c>
      <c r="P344" s="84">
        <v>5.4151624548736461E-2</v>
      </c>
      <c r="Q344" s="88">
        <v>8.9350180505415169E-2</v>
      </c>
      <c r="R344" s="89">
        <v>2.2922491017014357</v>
      </c>
      <c r="S344" s="89">
        <v>2.4444821812216504</v>
      </c>
      <c r="T344" s="89">
        <v>2.8928333412085192</v>
      </c>
      <c r="U344" s="89">
        <v>3.2450610912388971</v>
      </c>
      <c r="V344" s="89">
        <v>3.5616622500508743</v>
      </c>
      <c r="W344" s="89">
        <v>3.8051812370231817</v>
      </c>
      <c r="X344" s="89">
        <v>4.0156507873855141</v>
      </c>
      <c r="Y344" s="89">
        <v>4.4365790875335591</v>
      </c>
      <c r="Z344" s="90">
        <v>2216</v>
      </c>
      <c r="AA344" s="88">
        <v>0.20893501805054152</v>
      </c>
      <c r="AB344" s="82">
        <v>2.1589092475351999</v>
      </c>
      <c r="AC344" s="82">
        <v>2.7220454640877167</v>
      </c>
      <c r="AD344" s="82">
        <v>3.2147453129420711</v>
      </c>
      <c r="AE344" s="82">
        <v>3.5482232323985921</v>
      </c>
      <c r="AF344" s="82">
        <v>3.9677910431754153</v>
      </c>
      <c r="AG344" s="90">
        <v>0</v>
      </c>
      <c r="AH344" s="82">
        <v>2.0383100105447993</v>
      </c>
      <c r="AI344" s="82">
        <v>2.469101111424878</v>
      </c>
      <c r="AJ344" s="82">
        <v>3.0046071520696653</v>
      </c>
      <c r="AK344" s="82">
        <v>3.3955381677508774</v>
      </c>
      <c r="AL344" s="82">
        <v>3.7178934962493448</v>
      </c>
      <c r="AM344" s="82">
        <v>4.2302838810076882</v>
      </c>
      <c r="AN344" s="82">
        <v>0.98430039656007295</v>
      </c>
      <c r="AO344" s="84">
        <v>0.79993495508297807</v>
      </c>
    </row>
    <row r="345" spans="1:41" s="85" customFormat="1" x14ac:dyDescent="0.2">
      <c r="A345" s="81">
        <v>42955</v>
      </c>
      <c r="B345" s="82">
        <v>3.299864620938628</v>
      </c>
      <c r="C345" s="82">
        <v>3.1985609249670959</v>
      </c>
      <c r="D345" s="82">
        <v>0.1013036959715321</v>
      </c>
      <c r="E345" s="82">
        <v>3.256891086512133</v>
      </c>
      <c r="F345" s="82">
        <v>3.2743144970719595</v>
      </c>
      <c r="G345" s="82">
        <v>0.51907781009998777</v>
      </c>
      <c r="H345" s="82">
        <v>2.033115419145143</v>
      </c>
      <c r="I345" s="82">
        <v>0.56379061371840911</v>
      </c>
      <c r="J345" s="83">
        <v>488.47924187725584</v>
      </c>
      <c r="K345" s="84">
        <v>2.1660649819494584E-2</v>
      </c>
      <c r="L345" s="84">
        <v>0.17689530685920576</v>
      </c>
      <c r="M345" s="84">
        <v>0.27707581227436823</v>
      </c>
      <c r="N345" s="84">
        <v>0.28294223826714804</v>
      </c>
      <c r="O345" s="84">
        <v>0.18727436823104693</v>
      </c>
      <c r="P345" s="84">
        <v>5.4151624548736461E-2</v>
      </c>
      <c r="Q345" s="88">
        <v>8.8898916967509026E-2</v>
      </c>
      <c r="R345" s="89">
        <v>2.2915908286075961</v>
      </c>
      <c r="S345" s="89">
        <v>2.4438287723113383</v>
      </c>
      <c r="T345" s="89">
        <v>2.8936298273111065</v>
      </c>
      <c r="U345" s="89">
        <v>3.2449011085622494</v>
      </c>
      <c r="V345" s="89">
        <v>3.5604607151195373</v>
      </c>
      <c r="W345" s="89">
        <v>3.8043142174040461</v>
      </c>
      <c r="X345" s="89">
        <v>4.0144635337459569</v>
      </c>
      <c r="Y345" s="89">
        <v>4.4355648154883234</v>
      </c>
      <c r="Z345" s="90">
        <v>2216</v>
      </c>
      <c r="AA345" s="88">
        <v>0.21074007220216606</v>
      </c>
      <c r="AB345" s="82">
        <v>2.1581631068352918</v>
      </c>
      <c r="AC345" s="82">
        <v>2.721143111809472</v>
      </c>
      <c r="AD345" s="82">
        <v>3.2138618924466864</v>
      </c>
      <c r="AE345" s="82">
        <v>3.5470520293552368</v>
      </c>
      <c r="AF345" s="82">
        <v>3.9662340521174162</v>
      </c>
      <c r="AG345" s="90">
        <v>0</v>
      </c>
      <c r="AH345" s="82">
        <v>2.0376975638999233</v>
      </c>
      <c r="AI345" s="82">
        <v>2.4683923743751834</v>
      </c>
      <c r="AJ345" s="82">
        <v>3.003714405258632</v>
      </c>
      <c r="AK345" s="82">
        <v>3.3944239754494743</v>
      </c>
      <c r="AL345" s="82">
        <v>3.7168761000768296</v>
      </c>
      <c r="AM345" s="82">
        <v>4.2291971411442164</v>
      </c>
      <c r="AN345" s="82">
        <v>0.98418195710587209</v>
      </c>
      <c r="AO345" s="84">
        <v>0.80023248184552176</v>
      </c>
    </row>
    <row r="346" spans="1:41" s="85" customFormat="1" x14ac:dyDescent="0.2">
      <c r="A346" s="81">
        <v>42956</v>
      </c>
      <c r="B346" s="82">
        <v>3.2944494584837547</v>
      </c>
      <c r="C346" s="82">
        <v>3.1987087971352772</v>
      </c>
      <c r="D346" s="82">
        <v>9.5740661348477474E-2</v>
      </c>
      <c r="E346" s="82">
        <v>3.2567218641030031</v>
      </c>
      <c r="F346" s="82">
        <v>3.2742376504691983</v>
      </c>
      <c r="G346" s="82">
        <v>0.51892554069091812</v>
      </c>
      <c r="H346" s="82">
        <v>2.0452510504844241</v>
      </c>
      <c r="I346" s="82">
        <v>0.558434115523463</v>
      </c>
      <c r="J346" s="83">
        <v>489.47924187725584</v>
      </c>
      <c r="K346" s="84">
        <v>2.2563176895306861E-2</v>
      </c>
      <c r="L346" s="84">
        <v>0.17644404332129965</v>
      </c>
      <c r="M346" s="84">
        <v>0.28203971119133575</v>
      </c>
      <c r="N346" s="84">
        <v>0.28023465703971118</v>
      </c>
      <c r="O346" s="84">
        <v>0.18592057761732853</v>
      </c>
      <c r="P346" s="84">
        <v>5.2797833935018051E-2</v>
      </c>
      <c r="Q346" s="88">
        <v>8.9801444043321299E-2</v>
      </c>
      <c r="R346" s="89">
        <v>2.2909327330924607</v>
      </c>
      <c r="S346" s="89">
        <v>2.4431755283785361</v>
      </c>
      <c r="T346" s="89">
        <v>2.8947323476569711</v>
      </c>
      <c r="U346" s="89">
        <v>3.2454468179828142</v>
      </c>
      <c r="V346" s="89">
        <v>3.5599691264502753</v>
      </c>
      <c r="W346" s="89">
        <v>3.8034095306343394</v>
      </c>
      <c r="X346" s="89">
        <v>4.0132768263411585</v>
      </c>
      <c r="Y346" s="89">
        <v>4.4345508988614029</v>
      </c>
      <c r="Z346" s="90">
        <v>2216</v>
      </c>
      <c r="AA346" s="88">
        <v>0.19990974729241878</v>
      </c>
      <c r="AB346" s="82">
        <v>2.1651542172778728</v>
      </c>
      <c r="AC346" s="82">
        <v>2.7300002548680697</v>
      </c>
      <c r="AD346" s="82">
        <v>3.2202454876712183</v>
      </c>
      <c r="AE346" s="82">
        <v>3.5524581816805028</v>
      </c>
      <c r="AF346" s="82">
        <v>3.9692222372785539</v>
      </c>
      <c r="AG346" s="90">
        <v>28</v>
      </c>
      <c r="AH346" s="82">
        <v>2.0419143094740009</v>
      </c>
      <c r="AI346" s="82">
        <v>2.4699491615277442</v>
      </c>
      <c r="AJ346" s="82">
        <v>3.0094197690040096</v>
      </c>
      <c r="AK346" s="82">
        <v>3.4000581691640086</v>
      </c>
      <c r="AL346" s="82">
        <v>3.7201369953951868</v>
      </c>
      <c r="AM346" s="82">
        <v>4.2348114191414332</v>
      </c>
      <c r="AN346" s="82">
        <v>0.98425820405237752</v>
      </c>
      <c r="AO346" s="84">
        <v>0.80072630722223792</v>
      </c>
    </row>
    <row r="347" spans="1:41" s="85" customFormat="1" x14ac:dyDescent="0.2">
      <c r="A347" s="81">
        <v>42957</v>
      </c>
      <c r="B347" s="82">
        <v>3.295351985559567</v>
      </c>
      <c r="C347" s="82">
        <v>3.1985421452970746</v>
      </c>
      <c r="D347" s="82">
        <v>9.6809840262492397E-2</v>
      </c>
      <c r="E347" s="82">
        <v>3.2565535593073527</v>
      </c>
      <c r="F347" s="82">
        <v>3.2741577291341208</v>
      </c>
      <c r="G347" s="82">
        <v>0.51838506442968968</v>
      </c>
      <c r="H347" s="82">
        <v>2.0446424032615385</v>
      </c>
      <c r="I347" s="82">
        <v>0.55861462093862679</v>
      </c>
      <c r="J347" s="83">
        <v>490.47924187725584</v>
      </c>
      <c r="K347" s="84">
        <v>2.2111913357400721E-2</v>
      </c>
      <c r="L347" s="84">
        <v>0.17644404332129965</v>
      </c>
      <c r="M347" s="84">
        <v>0.28158844765342961</v>
      </c>
      <c r="N347" s="84">
        <v>0.28113718411552346</v>
      </c>
      <c r="O347" s="84">
        <v>0.18592057761732853</v>
      </c>
      <c r="P347" s="84">
        <v>5.2797833935018051E-2</v>
      </c>
      <c r="Q347" s="88">
        <v>8.9350180505415169E-2</v>
      </c>
      <c r="R347" s="89">
        <v>2.2909648723778426</v>
      </c>
      <c r="S347" s="89">
        <v>2.4430199694842112</v>
      </c>
      <c r="T347" s="89">
        <v>2.8943934220284593</v>
      </c>
      <c r="U347" s="89">
        <v>3.2468930439395685</v>
      </c>
      <c r="V347" s="89">
        <v>3.5589214864242855</v>
      </c>
      <c r="W347" s="89">
        <v>3.8024607730702766</v>
      </c>
      <c r="X347" s="89">
        <v>4.0120906646654788</v>
      </c>
      <c r="Y347" s="89">
        <v>4.4335313808550554</v>
      </c>
      <c r="Z347" s="90">
        <v>2216</v>
      </c>
      <c r="AA347" s="88">
        <v>0.20261732851985559</v>
      </c>
      <c r="AB347" s="82">
        <v>2.1644059465611822</v>
      </c>
      <c r="AC347" s="82">
        <v>2.7289505800098466</v>
      </c>
      <c r="AD347" s="82">
        <v>3.2191029508835212</v>
      </c>
      <c r="AE347" s="82">
        <v>3.551404313214912</v>
      </c>
      <c r="AF347" s="82">
        <v>3.9678905166880014</v>
      </c>
      <c r="AG347" s="90">
        <v>0</v>
      </c>
      <c r="AH347" s="82">
        <v>2.0397906362550784</v>
      </c>
      <c r="AI347" s="82">
        <v>2.4691792704609541</v>
      </c>
      <c r="AJ347" s="82">
        <v>3.0082452705411047</v>
      </c>
      <c r="AK347" s="82">
        <v>3.3993662872734864</v>
      </c>
      <c r="AL347" s="82">
        <v>3.7191136624160981</v>
      </c>
      <c r="AM347" s="82">
        <v>4.233722079890013</v>
      </c>
      <c r="AN347" s="82">
        <v>0.98429809851249084</v>
      </c>
      <c r="AO347" s="84">
        <v>0.80010055685455417</v>
      </c>
    </row>
    <row r="348" spans="1:41" s="85" customFormat="1" x14ac:dyDescent="0.2">
      <c r="A348" s="81">
        <v>42958</v>
      </c>
      <c r="B348" s="82">
        <v>3.2943166441136671</v>
      </c>
      <c r="C348" s="82">
        <v>3.1979548660963029</v>
      </c>
      <c r="D348" s="82">
        <v>9.636177801736423E-2</v>
      </c>
      <c r="E348" s="82">
        <v>3.2566307873526723</v>
      </c>
      <c r="F348" s="82">
        <v>3.274021185714552</v>
      </c>
      <c r="G348" s="82">
        <v>0.51838317931639488</v>
      </c>
      <c r="H348" s="82">
        <v>2.044883671603821</v>
      </c>
      <c r="I348" s="82">
        <v>0.55865133062697059</v>
      </c>
      <c r="J348" s="83">
        <v>491.25800631484162</v>
      </c>
      <c r="K348" s="84">
        <v>2.2101939557961209E-2</v>
      </c>
      <c r="L348" s="84">
        <v>0.17681551646368968</v>
      </c>
      <c r="M348" s="84">
        <v>0.28236355435272892</v>
      </c>
      <c r="N348" s="84">
        <v>0.28055931438881371</v>
      </c>
      <c r="O348" s="84">
        <v>0.18538565629228687</v>
      </c>
      <c r="P348" s="84">
        <v>5.2774018944519621E-2</v>
      </c>
      <c r="Q348" s="88">
        <v>8.8858818222823641E-2</v>
      </c>
      <c r="R348" s="89">
        <v>2.2902283805852597</v>
      </c>
      <c r="S348" s="89">
        <v>2.4424226095838719</v>
      </c>
      <c r="T348" s="89">
        <v>2.8936498198916456</v>
      </c>
      <c r="U348" s="89">
        <v>3.2461603881458871</v>
      </c>
      <c r="V348" s="89">
        <v>3.5581913113899124</v>
      </c>
      <c r="W348" s="89">
        <v>3.8014078637093101</v>
      </c>
      <c r="X348" s="89">
        <v>4.0106782615409635</v>
      </c>
      <c r="Y348" s="89">
        <v>4.4324285051373433</v>
      </c>
      <c r="Z348" s="90">
        <v>2217</v>
      </c>
      <c r="AA348" s="88">
        <v>0.20027063599458728</v>
      </c>
      <c r="AB348" s="82">
        <v>2.1636579313828683</v>
      </c>
      <c r="AC348" s="82">
        <v>2.7286720422944235</v>
      </c>
      <c r="AD348" s="82">
        <v>3.2200249285662688</v>
      </c>
      <c r="AE348" s="82">
        <v>3.5509610112596706</v>
      </c>
      <c r="AF348" s="82">
        <v>3.9665595188772294</v>
      </c>
      <c r="AG348" s="90">
        <v>6</v>
      </c>
      <c r="AH348" s="82">
        <v>2.0391681652858549</v>
      </c>
      <c r="AI348" s="82">
        <v>2.46907161376526</v>
      </c>
      <c r="AJ348" s="82">
        <v>3.0088026335245224</v>
      </c>
      <c r="AK348" s="82">
        <v>3.3997562366531762</v>
      </c>
      <c r="AL348" s="82">
        <v>3.719449430248428</v>
      </c>
      <c r="AM348" s="82">
        <v>4.2326331779810493</v>
      </c>
      <c r="AN348" s="82">
        <v>0.98406247388521595</v>
      </c>
      <c r="AO348" s="84">
        <v>0.80096504598362739</v>
      </c>
    </row>
    <row r="349" spans="1:41" s="85" customFormat="1" x14ac:dyDescent="0.2">
      <c r="A349" s="81">
        <v>42959</v>
      </c>
      <c r="B349" s="82">
        <v>3.2948602344454465</v>
      </c>
      <c r="C349" s="82">
        <v>3.1980537415955093</v>
      </c>
      <c r="D349" s="82">
        <v>9.6806492849937253E-2</v>
      </c>
      <c r="E349" s="82">
        <v>3.2569325817942665</v>
      </c>
      <c r="F349" s="82">
        <v>3.2740990556344056</v>
      </c>
      <c r="G349" s="82">
        <v>0.51820919968095214</v>
      </c>
      <c r="H349" s="82">
        <v>2.0458434143734787</v>
      </c>
      <c r="I349" s="82">
        <v>0.55868349864742717</v>
      </c>
      <c r="J349" s="83">
        <v>492.0365193868347</v>
      </c>
      <c r="K349" s="84">
        <v>2.2542831379621282E-2</v>
      </c>
      <c r="L349" s="84">
        <v>0.17583408476104598</v>
      </c>
      <c r="M349" s="84">
        <v>0.28268710550045084</v>
      </c>
      <c r="N349" s="84">
        <v>0.28043282236248873</v>
      </c>
      <c r="O349" s="84">
        <v>0.18530207394048692</v>
      </c>
      <c r="P349" s="84">
        <v>5.3201082055906221E-2</v>
      </c>
      <c r="Q349" s="88">
        <v>8.8367899008115425E-2</v>
      </c>
      <c r="R349" s="89">
        <v>2.2918724196591631</v>
      </c>
      <c r="S349" s="89">
        <v>2.4428987955816557</v>
      </c>
      <c r="T349" s="89">
        <v>2.8932528883616468</v>
      </c>
      <c r="U349" s="89">
        <v>3.2460343499005435</v>
      </c>
      <c r="V349" s="89">
        <v>3.5577700294046926</v>
      </c>
      <c r="W349" s="89">
        <v>3.800905624485285</v>
      </c>
      <c r="X349" s="89">
        <v>4.0141389891883357</v>
      </c>
      <c r="Y349" s="89">
        <v>4.4313246441409024</v>
      </c>
      <c r="Z349" s="90">
        <v>2218</v>
      </c>
      <c r="AA349" s="88">
        <v>0.20018034265103696</v>
      </c>
      <c r="AB349" s="82">
        <v>2.1663851952604052</v>
      </c>
      <c r="AC349" s="82">
        <v>2.7279187373979763</v>
      </c>
      <c r="AD349" s="82">
        <v>3.219157313086269</v>
      </c>
      <c r="AE349" s="82">
        <v>3.5499547824140487</v>
      </c>
      <c r="AF349" s="82">
        <v>3.9652292430619918</v>
      </c>
      <c r="AG349" s="90">
        <v>3</v>
      </c>
      <c r="AH349" s="82">
        <v>2.0415580470414887</v>
      </c>
      <c r="AI349" s="82">
        <v>2.469864598564687</v>
      </c>
      <c r="AJ349" s="82">
        <v>3.0082384881271849</v>
      </c>
      <c r="AK349" s="82">
        <v>3.3989197923105148</v>
      </c>
      <c r="AL349" s="82">
        <v>3.7184275639080666</v>
      </c>
      <c r="AM349" s="82">
        <v>4.2321248426053772</v>
      </c>
      <c r="AN349" s="82">
        <v>0.98401210752193158</v>
      </c>
      <c r="AO349" s="84">
        <v>0.80142352081517931</v>
      </c>
    </row>
    <row r="350" spans="1:41" s="85" customFormat="1" x14ac:dyDescent="0.2">
      <c r="A350" s="81">
        <v>42960</v>
      </c>
      <c r="B350" s="82">
        <v>3.2971145175834087</v>
      </c>
      <c r="C350" s="82">
        <v>3.2010788350901627</v>
      </c>
      <c r="D350" s="82">
        <v>9.6035682493246011E-2</v>
      </c>
      <c r="E350" s="82">
        <v>3.2567635777292629</v>
      </c>
      <c r="F350" s="82">
        <v>3.274627755421315</v>
      </c>
      <c r="G350" s="82">
        <v>0.51859306257042692</v>
      </c>
      <c r="H350" s="82">
        <v>2.0466478873993097</v>
      </c>
      <c r="I350" s="82">
        <v>0.5593688007213754</v>
      </c>
      <c r="J350" s="83">
        <v>493.0365193868347</v>
      </c>
      <c r="K350" s="84">
        <v>2.2091974752028856E-2</v>
      </c>
      <c r="L350" s="84">
        <v>0.1762849413886384</v>
      </c>
      <c r="M350" s="84">
        <v>0.28088367899008115</v>
      </c>
      <c r="N350" s="84">
        <v>0.28043282236248873</v>
      </c>
      <c r="O350" s="84">
        <v>0.18665464382326422</v>
      </c>
      <c r="P350" s="84">
        <v>5.365193868349865E-2</v>
      </c>
      <c r="Q350" s="88">
        <v>8.7015329125338145E-2</v>
      </c>
      <c r="R350" s="89">
        <v>2.2923415281325989</v>
      </c>
      <c r="S350" s="89">
        <v>2.4425171273109112</v>
      </c>
      <c r="T350" s="89">
        <v>2.896203818933889</v>
      </c>
      <c r="U350" s="89">
        <v>3.2491375664377093</v>
      </c>
      <c r="V350" s="89">
        <v>3.5609590956690318</v>
      </c>
      <c r="W350" s="89">
        <v>3.80423479089864</v>
      </c>
      <c r="X350" s="89">
        <v>4.0225547314039192</v>
      </c>
      <c r="Y350" s="89">
        <v>4.4303048606958972</v>
      </c>
      <c r="Z350" s="90">
        <v>2218</v>
      </c>
      <c r="AA350" s="88">
        <v>0.19972948602344454</v>
      </c>
      <c r="AB350" s="82">
        <v>2.1657964838088093</v>
      </c>
      <c r="AC350" s="82">
        <v>2.7344542687975224</v>
      </c>
      <c r="AD350" s="82">
        <v>3.2190761846803344</v>
      </c>
      <c r="AE350" s="82">
        <v>3.5489489454728718</v>
      </c>
      <c r="AF350" s="82">
        <v>3.9638996884593194</v>
      </c>
      <c r="AG350" s="90">
        <v>4</v>
      </c>
      <c r="AH350" s="82">
        <v>2.0413103277909928</v>
      </c>
      <c r="AI350" s="82">
        <v>2.469754706507481</v>
      </c>
      <c r="AJ350" s="82">
        <v>3.0116483401716883</v>
      </c>
      <c r="AK350" s="82">
        <v>3.3997456971089446</v>
      </c>
      <c r="AL350" s="82">
        <v>3.7192848121872921</v>
      </c>
      <c r="AM350" s="82">
        <v>4.2320328415926758</v>
      </c>
      <c r="AN350" s="82">
        <v>0.98505554625907177</v>
      </c>
      <c r="AO350" s="84">
        <v>0.79836375232755119</v>
      </c>
    </row>
    <row r="351" spans="1:41" s="85" customFormat="1" x14ac:dyDescent="0.2">
      <c r="A351" s="81">
        <v>42961</v>
      </c>
      <c r="B351" s="82">
        <v>3.3000450856627594</v>
      </c>
      <c r="C351" s="82">
        <v>3.2036843509013146</v>
      </c>
      <c r="D351" s="82">
        <v>9.63607347614448E-2</v>
      </c>
      <c r="E351" s="82">
        <v>3.2566003536515948</v>
      </c>
      <c r="F351" s="82">
        <v>3.2749699081352106</v>
      </c>
      <c r="G351" s="82">
        <v>0.52086857533287467</v>
      </c>
      <c r="H351" s="82">
        <v>2.046669468228933</v>
      </c>
      <c r="I351" s="82">
        <v>0.56027953110910511</v>
      </c>
      <c r="J351" s="83">
        <v>494.0365193868347</v>
      </c>
      <c r="K351" s="84">
        <v>2.2091974752028856E-2</v>
      </c>
      <c r="L351" s="84">
        <v>0.1762849413886384</v>
      </c>
      <c r="M351" s="84">
        <v>0.27862939585211904</v>
      </c>
      <c r="N351" s="84">
        <v>0.27998196573489631</v>
      </c>
      <c r="O351" s="84">
        <v>0.1884580703336339</v>
      </c>
      <c r="P351" s="84">
        <v>5.4553651938683501E-2</v>
      </c>
      <c r="Q351" s="88">
        <v>8.6113615870153287E-2</v>
      </c>
      <c r="R351" s="89">
        <v>2.2915823671230555</v>
      </c>
      <c r="S351" s="89">
        <v>2.441801355376882</v>
      </c>
      <c r="T351" s="89">
        <v>2.8959898685343308</v>
      </c>
      <c r="U351" s="89">
        <v>3.2513462964165587</v>
      </c>
      <c r="V351" s="89">
        <v>3.5663737779627511</v>
      </c>
      <c r="W351" s="89">
        <v>3.8076663151028822</v>
      </c>
      <c r="X351" s="89">
        <v>4.0308223620653258</v>
      </c>
      <c r="Y351" s="89">
        <v>4.4413884323376829</v>
      </c>
      <c r="Z351" s="90">
        <v>2218</v>
      </c>
      <c r="AA351" s="88">
        <v>0.20018034265103696</v>
      </c>
      <c r="AB351" s="82">
        <v>2.1652079065183498</v>
      </c>
      <c r="AC351" s="82">
        <v>2.7336992492271714</v>
      </c>
      <c r="AD351" s="82">
        <v>3.2183729357270807</v>
      </c>
      <c r="AE351" s="82">
        <v>3.5479435001309518</v>
      </c>
      <c r="AF351" s="82">
        <v>3.9625708542875149</v>
      </c>
      <c r="AG351" s="90">
        <v>0</v>
      </c>
      <c r="AH351" s="82">
        <v>2.0406841162058984</v>
      </c>
      <c r="AI351" s="82">
        <v>2.4689850949966234</v>
      </c>
      <c r="AJ351" s="82">
        <v>3.0116854430589037</v>
      </c>
      <c r="AK351" s="82">
        <v>3.4004781984660863</v>
      </c>
      <c r="AL351" s="82">
        <v>3.7201067040764202</v>
      </c>
      <c r="AM351" s="82">
        <v>4.2353886702443493</v>
      </c>
      <c r="AN351" s="82">
        <v>0.98581764649267256</v>
      </c>
      <c r="AO351" s="84">
        <v>0.79848655898412446</v>
      </c>
    </row>
    <row r="352" spans="1:41" s="85" customFormat="1" x14ac:dyDescent="0.2">
      <c r="A352" s="81">
        <v>42962</v>
      </c>
      <c r="B352" s="82">
        <v>3.3007213706041481</v>
      </c>
      <c r="C352" s="82">
        <v>3.2032819311882825</v>
      </c>
      <c r="D352" s="82">
        <v>9.7439439415865525E-2</v>
      </c>
      <c r="E352" s="82">
        <v>3.2564432831466501</v>
      </c>
      <c r="F352" s="82">
        <v>3.2748413633266238</v>
      </c>
      <c r="G352" s="82">
        <v>0.52028822227606231</v>
      </c>
      <c r="H352" s="82">
        <v>2.0460472333485944</v>
      </c>
      <c r="I352" s="82">
        <v>0.5603742110008999</v>
      </c>
      <c r="J352" s="83">
        <v>494.0365193868347</v>
      </c>
      <c r="K352" s="84">
        <v>2.1641118124436431E-2</v>
      </c>
      <c r="L352" s="84">
        <v>0.1762849413886384</v>
      </c>
      <c r="M352" s="84">
        <v>0.27862939585211904</v>
      </c>
      <c r="N352" s="84">
        <v>0.28043282236248873</v>
      </c>
      <c r="O352" s="84">
        <v>0.1884580703336339</v>
      </c>
      <c r="P352" s="84">
        <v>5.4553651938683501E-2</v>
      </c>
      <c r="Q352" s="88">
        <v>8.5662759242560865E-2</v>
      </c>
      <c r="R352" s="89">
        <v>2.2909671359313699</v>
      </c>
      <c r="S352" s="89">
        <v>2.4412479232238091</v>
      </c>
      <c r="T352" s="89">
        <v>2.8969000461481293</v>
      </c>
      <c r="U352" s="89">
        <v>3.2506769535355717</v>
      </c>
      <c r="V352" s="89">
        <v>3.5653874004338588</v>
      </c>
      <c r="W352" s="89">
        <v>3.8065149094683219</v>
      </c>
      <c r="X352" s="89">
        <v>4.0298268331056768</v>
      </c>
      <c r="Y352" s="89">
        <v>4.4402270220201965</v>
      </c>
      <c r="Z352" s="90">
        <v>2218</v>
      </c>
      <c r="AA352" s="88">
        <v>0.20108205590622183</v>
      </c>
      <c r="AB352" s="82">
        <v>2.1646194633278895</v>
      </c>
      <c r="AC352" s="82">
        <v>2.7329444537733032</v>
      </c>
      <c r="AD352" s="82">
        <v>3.2176698605545466</v>
      </c>
      <c r="AE352" s="82">
        <v>3.5469384460834585</v>
      </c>
      <c r="AF352" s="82">
        <v>3.9612427397661523</v>
      </c>
      <c r="AG352" s="90">
        <v>0</v>
      </c>
      <c r="AH352" s="82">
        <v>2.0378530884437942</v>
      </c>
      <c r="AI352" s="82">
        <v>2.4682157488486065</v>
      </c>
      <c r="AJ352" s="82">
        <v>3.010780939717431</v>
      </c>
      <c r="AK352" s="82">
        <v>3.3993539716256889</v>
      </c>
      <c r="AL352" s="82">
        <v>3.719089602690731</v>
      </c>
      <c r="AM352" s="82">
        <v>4.2342956389192272</v>
      </c>
      <c r="AN352" s="82">
        <v>0.9857539440724622</v>
      </c>
      <c r="AO352" s="84">
        <v>0.79856242862679561</v>
      </c>
    </row>
    <row r="353" spans="1:41" s="85" customFormat="1" x14ac:dyDescent="0.2">
      <c r="A353" s="81">
        <v>42963</v>
      </c>
      <c r="B353" s="82">
        <v>3.3024774774774777</v>
      </c>
      <c r="C353" s="82">
        <v>3.2061291750147447</v>
      </c>
      <c r="D353" s="82">
        <v>9.634830246273296E-2</v>
      </c>
      <c r="E353" s="82">
        <v>3.2567668872351541</v>
      </c>
      <c r="F353" s="82">
        <v>3.2752327334100761</v>
      </c>
      <c r="G353" s="82">
        <v>0.52139964306807396</v>
      </c>
      <c r="H353" s="82">
        <v>2.0484097189733799</v>
      </c>
      <c r="I353" s="82">
        <v>0.56126576576576259</v>
      </c>
      <c r="J353" s="83">
        <v>495.59054054054286</v>
      </c>
      <c r="K353" s="84">
        <v>2.2522522522522521E-2</v>
      </c>
      <c r="L353" s="84">
        <v>0.17477477477477477</v>
      </c>
      <c r="M353" s="84">
        <v>0.27657657657657658</v>
      </c>
      <c r="N353" s="84">
        <v>0.28198198198198199</v>
      </c>
      <c r="O353" s="84">
        <v>0.18963963963963965</v>
      </c>
      <c r="P353" s="84">
        <v>5.4504504504504503E-2</v>
      </c>
      <c r="Q353" s="88">
        <v>8.4234234234234234E-2</v>
      </c>
      <c r="R353" s="89">
        <v>2.2902207104271999</v>
      </c>
      <c r="S353" s="89">
        <v>2.4411231433580958</v>
      </c>
      <c r="T353" s="89">
        <v>2.8984271136090602</v>
      </c>
      <c r="U353" s="89">
        <v>3.2556407114793391</v>
      </c>
      <c r="V353" s="89">
        <v>3.5680567484962662</v>
      </c>
      <c r="W353" s="89">
        <v>3.8170028187663814</v>
      </c>
      <c r="X353" s="89">
        <v>4.0283481534388779</v>
      </c>
      <c r="Y353" s="89">
        <v>4.4431357936035107</v>
      </c>
      <c r="Z353" s="90">
        <v>2220</v>
      </c>
      <c r="AA353" s="88">
        <v>0.2</v>
      </c>
      <c r="AB353" s="82">
        <v>2.1677861705278283</v>
      </c>
      <c r="AC353" s="82">
        <v>2.7321898823028956</v>
      </c>
      <c r="AD353" s="82">
        <v>3.2169669590768617</v>
      </c>
      <c r="AE353" s="82">
        <v>3.5515045180498577</v>
      </c>
      <c r="AF353" s="82">
        <v>3.9599153441160726</v>
      </c>
      <c r="AG353" s="90">
        <v>5</v>
      </c>
      <c r="AH353" s="82">
        <v>2.0423396407952148</v>
      </c>
      <c r="AI353" s="82">
        <v>2.4690850868166905</v>
      </c>
      <c r="AJ353" s="82">
        <v>3.0107171011424896</v>
      </c>
      <c r="AK353" s="82">
        <v>3.4020185907059388</v>
      </c>
      <c r="AL353" s="82">
        <v>3.7216264125299383</v>
      </c>
      <c r="AM353" s="82">
        <v>4.2350092169385496</v>
      </c>
      <c r="AN353" s="82">
        <v>0.98646980461317768</v>
      </c>
      <c r="AO353" s="84">
        <v>0.79961755425186432</v>
      </c>
    </row>
    <row r="354" spans="1:41" s="85" customFormat="1" x14ac:dyDescent="0.2">
      <c r="A354" s="81">
        <v>42964</v>
      </c>
      <c r="B354" s="82">
        <v>3.3015765765765765</v>
      </c>
      <c r="C354" s="82">
        <v>3.205206467934119</v>
      </c>
      <c r="D354" s="82">
        <v>9.6370108642457541E-2</v>
      </c>
      <c r="E354" s="82">
        <v>3.256614596699031</v>
      </c>
      <c r="F354" s="82">
        <v>3.2750156455728261</v>
      </c>
      <c r="G354" s="82">
        <v>0.52130027353009467</v>
      </c>
      <c r="H354" s="82">
        <v>2.0476079441617308</v>
      </c>
      <c r="I354" s="82">
        <v>0.5612657657657627</v>
      </c>
      <c r="J354" s="83">
        <v>496.59054054054286</v>
      </c>
      <c r="K354" s="84">
        <v>2.2522522522522521E-2</v>
      </c>
      <c r="L354" s="84">
        <v>0.17477477477477477</v>
      </c>
      <c r="M354" s="84">
        <v>0.27657657657657658</v>
      </c>
      <c r="N354" s="84">
        <v>0.28378378378378377</v>
      </c>
      <c r="O354" s="84">
        <v>0.18783783783783783</v>
      </c>
      <c r="P354" s="84">
        <v>5.4504504504504503E-2</v>
      </c>
      <c r="Q354" s="88">
        <v>8.4234234234234234E-2</v>
      </c>
      <c r="R354" s="89">
        <v>2.2894278253715141</v>
      </c>
      <c r="S354" s="89">
        <v>2.4403296195074002</v>
      </c>
      <c r="T354" s="89">
        <v>2.8975226229403761</v>
      </c>
      <c r="U354" s="89">
        <v>3.2543054366469137</v>
      </c>
      <c r="V354" s="89">
        <v>3.5669150176531326</v>
      </c>
      <c r="W354" s="89">
        <v>3.8160484109038113</v>
      </c>
      <c r="X354" s="89">
        <v>4.027338878603925</v>
      </c>
      <c r="Y354" s="89">
        <v>4.4419795354101215</v>
      </c>
      <c r="Z354" s="90">
        <v>2220</v>
      </c>
      <c r="AA354" s="88">
        <v>0.2</v>
      </c>
      <c r="AB354" s="82">
        <v>2.1670125545105776</v>
      </c>
      <c r="AC354" s="82">
        <v>2.7314355346830457</v>
      </c>
      <c r="AD354" s="82">
        <v>3.216264231208219</v>
      </c>
      <c r="AE354" s="82">
        <v>3.551387980921521</v>
      </c>
      <c r="AF354" s="82">
        <v>3.9585886665593817</v>
      </c>
      <c r="AG354" s="90">
        <v>4</v>
      </c>
      <c r="AH354" s="82">
        <v>2.0417142953584144</v>
      </c>
      <c r="AI354" s="82">
        <v>2.4683154903382363</v>
      </c>
      <c r="AJ354" s="82">
        <v>3.0098120381525142</v>
      </c>
      <c r="AK354" s="82">
        <v>3.4020064843158448</v>
      </c>
      <c r="AL354" s="82">
        <v>3.7222387637403402</v>
      </c>
      <c r="AM354" s="82">
        <v>4.2339172956217768</v>
      </c>
      <c r="AN354" s="82">
        <v>0.98620583313361787</v>
      </c>
      <c r="AO354" s="84">
        <v>0.80031244392558232</v>
      </c>
    </row>
    <row r="355" spans="1:41" s="85" customFormat="1" x14ac:dyDescent="0.2">
      <c r="A355" s="81">
        <v>42965</v>
      </c>
      <c r="B355" s="82">
        <v>3.3032417829806393</v>
      </c>
      <c r="C355" s="82">
        <v>3.2064327705089894</v>
      </c>
      <c r="D355" s="82">
        <v>9.6809012471649858E-2</v>
      </c>
      <c r="E355" s="82">
        <v>3.2568404404056479</v>
      </c>
      <c r="F355" s="82">
        <v>3.2752459599154364</v>
      </c>
      <c r="G355" s="82">
        <v>0.52008434010911142</v>
      </c>
      <c r="H355" s="82">
        <v>2.0487068389462562</v>
      </c>
      <c r="I355" s="82">
        <v>0.56160738406123023</v>
      </c>
      <c r="J355" s="83">
        <v>499.36695182350377</v>
      </c>
      <c r="K355" s="84">
        <v>2.1161638901395767E-2</v>
      </c>
      <c r="L355" s="84">
        <v>0.17514633048176498</v>
      </c>
      <c r="M355" s="84">
        <v>0.27645204862674472</v>
      </c>
      <c r="N355" s="84">
        <v>0.28500675371454298</v>
      </c>
      <c r="O355" s="84">
        <v>0.18775326429536246</v>
      </c>
      <c r="P355" s="84">
        <v>5.4479963980189103E-2</v>
      </c>
      <c r="Q355" s="88">
        <v>8.284556506078343E-2</v>
      </c>
      <c r="R355" s="89">
        <v>2.2913338970012354</v>
      </c>
      <c r="S355" s="89">
        <v>2.4454839069351304</v>
      </c>
      <c r="T355" s="89">
        <v>2.8997873680025057</v>
      </c>
      <c r="U355" s="89">
        <v>3.254084868124588</v>
      </c>
      <c r="V355" s="89">
        <v>3.5678429160746541</v>
      </c>
      <c r="W355" s="89">
        <v>3.816370590694496</v>
      </c>
      <c r="X355" s="89">
        <v>4.0338077710816078</v>
      </c>
      <c r="Y355" s="89">
        <v>4.4408013969820024</v>
      </c>
      <c r="Z355" s="90">
        <v>2221</v>
      </c>
      <c r="AA355" s="88">
        <v>0.20036019810895994</v>
      </c>
      <c r="AB355" s="82">
        <v>2.1662392182329522</v>
      </c>
      <c r="AC355" s="82">
        <v>2.730681410780968</v>
      </c>
      <c r="AD355" s="82">
        <v>3.2151249587229711</v>
      </c>
      <c r="AE355" s="82">
        <v>3.5526062932289397</v>
      </c>
      <c r="AF355" s="82">
        <v>3.9572627063194479</v>
      </c>
      <c r="AG355" s="90">
        <v>2</v>
      </c>
      <c r="AH355" s="82">
        <v>2.0342486980716554</v>
      </c>
      <c r="AI355" s="82">
        <v>2.4690465537416606</v>
      </c>
      <c r="AJ355" s="82">
        <v>3.0089073372636119</v>
      </c>
      <c r="AK355" s="82">
        <v>3.401483568941754</v>
      </c>
      <c r="AL355" s="82">
        <v>3.7233531348825948</v>
      </c>
      <c r="AM355" s="82">
        <v>4.2328258150376739</v>
      </c>
      <c r="AN355" s="82">
        <v>0.98661002135185549</v>
      </c>
      <c r="AO355" s="84">
        <v>0.79897412628536679</v>
      </c>
    </row>
    <row r="356" spans="1:41" s="85" customFormat="1" x14ac:dyDescent="0.2">
      <c r="A356" s="81">
        <v>42966</v>
      </c>
      <c r="B356" s="82">
        <v>3.3048176497073389</v>
      </c>
      <c r="C356" s="82">
        <v>3.2068765243506707</v>
      </c>
      <c r="D356" s="82">
        <v>9.7941125356668213E-2</v>
      </c>
      <c r="E356" s="82">
        <v>3.2566885967739214</v>
      </c>
      <c r="F356" s="82">
        <v>3.2752930699700111</v>
      </c>
      <c r="G356" s="82">
        <v>0.52000236859035109</v>
      </c>
      <c r="H356" s="82">
        <v>2.0480102994315414</v>
      </c>
      <c r="I356" s="82">
        <v>0.56197208464655213</v>
      </c>
      <c r="J356" s="83">
        <v>499.36695182350377</v>
      </c>
      <c r="K356" s="84">
        <v>2.1161638901395767E-2</v>
      </c>
      <c r="L356" s="84">
        <v>0.17424583520936515</v>
      </c>
      <c r="M356" s="84">
        <v>0.27600180099054478</v>
      </c>
      <c r="N356" s="84">
        <v>0.28545700135074292</v>
      </c>
      <c r="O356" s="84">
        <v>0.18865375956776226</v>
      </c>
      <c r="P356" s="84">
        <v>5.4479963980189103E-2</v>
      </c>
      <c r="Q356" s="88">
        <v>8.1044574515983792E-2</v>
      </c>
      <c r="R356" s="89">
        <v>2.2905601048844368</v>
      </c>
      <c r="S356" s="89">
        <v>2.4447890725946397</v>
      </c>
      <c r="T356" s="89">
        <v>2.9002254363001629</v>
      </c>
      <c r="U356" s="89">
        <v>3.2562250640564803</v>
      </c>
      <c r="V356" s="89">
        <v>3.5673609823403245</v>
      </c>
      <c r="W356" s="89">
        <v>3.816592098158718</v>
      </c>
      <c r="X356" s="89">
        <v>4.0328249393734374</v>
      </c>
      <c r="Y356" s="89">
        <v>4.4396455872861287</v>
      </c>
      <c r="Z356" s="90">
        <v>2221</v>
      </c>
      <c r="AA356" s="88">
        <v>0.20081044574515983</v>
      </c>
      <c r="AB356" s="82">
        <v>2.1654661614926991</v>
      </c>
      <c r="AC356" s="82">
        <v>2.729927510463996</v>
      </c>
      <c r="AD356" s="82">
        <v>3.2138000543105982</v>
      </c>
      <c r="AE356" s="82">
        <v>3.5517671056180133</v>
      </c>
      <c r="AF356" s="82">
        <v>3.9559374626208981</v>
      </c>
      <c r="AG356" s="90">
        <v>0</v>
      </c>
      <c r="AH356" s="82">
        <v>2.0336322323215725</v>
      </c>
      <c r="AI356" s="82">
        <v>2.467842500302742</v>
      </c>
      <c r="AJ356" s="82">
        <v>3.0078725028641173</v>
      </c>
      <c r="AK356" s="82">
        <v>3.4007359493630132</v>
      </c>
      <c r="AL356" s="82">
        <v>3.722922802246754</v>
      </c>
      <c r="AM356" s="82">
        <v>4.23173477482087</v>
      </c>
      <c r="AN356" s="82">
        <v>0.98679072832645742</v>
      </c>
      <c r="AO356" s="84">
        <v>0.79871551755491088</v>
      </c>
    </row>
    <row r="357" spans="1:41" s="85" customFormat="1" x14ac:dyDescent="0.2">
      <c r="A357" s="81">
        <v>42967</v>
      </c>
      <c r="B357" s="82">
        <v>3.3048176497073389</v>
      </c>
      <c r="C357" s="82">
        <v>3.2059610369412339</v>
      </c>
      <c r="D357" s="82">
        <v>9.8856612766105023E-2</v>
      </c>
      <c r="E357" s="82">
        <v>3.2565382891392112</v>
      </c>
      <c r="F357" s="82">
        <v>3.2750798823073568</v>
      </c>
      <c r="G357" s="82">
        <v>0.5199242716644572</v>
      </c>
      <c r="H357" s="82">
        <v>2.0471738776688762</v>
      </c>
      <c r="I357" s="82">
        <v>0.56199459702836219</v>
      </c>
      <c r="J357" s="83">
        <v>499.36695182350377</v>
      </c>
      <c r="K357" s="84">
        <v>2.1161638901395767E-2</v>
      </c>
      <c r="L357" s="84">
        <v>0.17424583520936515</v>
      </c>
      <c r="M357" s="84">
        <v>0.27600180099054478</v>
      </c>
      <c r="N357" s="84">
        <v>0.28545700135074292</v>
      </c>
      <c r="O357" s="84">
        <v>0.18865375956776226</v>
      </c>
      <c r="P357" s="84">
        <v>5.4479963980189103E-2</v>
      </c>
      <c r="Q357" s="88">
        <v>8.1044574515983792E-2</v>
      </c>
      <c r="R357" s="89">
        <v>2.2897865816700609</v>
      </c>
      <c r="S357" s="89">
        <v>2.4440944375380274</v>
      </c>
      <c r="T357" s="89">
        <v>2.899492770489227</v>
      </c>
      <c r="U357" s="89">
        <v>3.2548373954320566</v>
      </c>
      <c r="V357" s="89">
        <v>3.566380357101675</v>
      </c>
      <c r="W357" s="89">
        <v>3.815389605094329</v>
      </c>
      <c r="X357" s="89">
        <v>4.0318424525834589</v>
      </c>
      <c r="Y357" s="89">
        <v>4.4384902574999625</v>
      </c>
      <c r="Z357" s="90">
        <v>2221</v>
      </c>
      <c r="AA357" s="88">
        <v>0.20351193156235931</v>
      </c>
      <c r="AB357" s="82">
        <v>2.1646933840877849</v>
      </c>
      <c r="AC357" s="82">
        <v>2.7291738335995799</v>
      </c>
      <c r="AD357" s="82">
        <v>3.2124759922087787</v>
      </c>
      <c r="AE357" s="82">
        <v>3.5509281707526221</v>
      </c>
      <c r="AF357" s="82">
        <v>3.9546129346896168</v>
      </c>
      <c r="AG357" s="90">
        <v>0</v>
      </c>
      <c r="AH357" s="82">
        <v>2.0330159303895825</v>
      </c>
      <c r="AI357" s="82">
        <v>2.4670747521833718</v>
      </c>
      <c r="AJ357" s="82">
        <v>3.0069684091568893</v>
      </c>
      <c r="AK357" s="82">
        <v>3.3997738997228062</v>
      </c>
      <c r="AL357" s="82">
        <v>3.7219065396069761</v>
      </c>
      <c r="AM357" s="82">
        <v>4.2307657676896167</v>
      </c>
      <c r="AN357" s="82">
        <v>0.98652783374880482</v>
      </c>
      <c r="AO357" s="84">
        <v>0.79940487124809845</v>
      </c>
    </row>
    <row r="358" spans="1:41" s="85" customFormat="1" x14ac:dyDescent="0.2">
      <c r="A358" s="81">
        <v>42968</v>
      </c>
      <c r="B358" s="82">
        <v>3.3034669067987394</v>
      </c>
      <c r="C358" s="82">
        <v>3.2057817433508258</v>
      </c>
      <c r="D358" s="82">
        <v>9.768516344791367E-2</v>
      </c>
      <c r="E358" s="82">
        <v>3.2563868868192754</v>
      </c>
      <c r="F358" s="82">
        <v>3.2749475914850379</v>
      </c>
      <c r="G358" s="82">
        <v>0.51957282807110627</v>
      </c>
      <c r="H358" s="82">
        <v>2.0462243558803261</v>
      </c>
      <c r="I358" s="82">
        <v>0.56228275551552565</v>
      </c>
      <c r="J358" s="83">
        <v>499.36695182350377</v>
      </c>
      <c r="K358" s="84">
        <v>2.2512381809995499E-2</v>
      </c>
      <c r="L358" s="84">
        <v>0.17289509230076541</v>
      </c>
      <c r="M358" s="84">
        <v>0.2769022962629446</v>
      </c>
      <c r="N358" s="84">
        <v>0.28500675371454298</v>
      </c>
      <c r="O358" s="84">
        <v>0.18820351193156237</v>
      </c>
      <c r="P358" s="84">
        <v>5.4479963980189103E-2</v>
      </c>
      <c r="Q358" s="88">
        <v>7.9693831607384066E-2</v>
      </c>
      <c r="R358" s="89">
        <v>2.2898422660136162</v>
      </c>
      <c r="S358" s="89">
        <v>2.444699887862658</v>
      </c>
      <c r="T358" s="89">
        <v>2.8987603064954888</v>
      </c>
      <c r="U358" s="89">
        <v>3.2547519303372541</v>
      </c>
      <c r="V358" s="89">
        <v>3.5654222287254198</v>
      </c>
      <c r="W358" s="89">
        <v>3.8141877127539656</v>
      </c>
      <c r="X358" s="89">
        <v>4.0308603104696354</v>
      </c>
      <c r="Y358" s="89">
        <v>4.4373354072248485</v>
      </c>
      <c r="Z358" s="90">
        <v>2221</v>
      </c>
      <c r="AA358" s="88">
        <v>0.19990995047276003</v>
      </c>
      <c r="AB358" s="82">
        <v>2.1726118963562371</v>
      </c>
      <c r="AC358" s="82">
        <v>2.7284203800552893</v>
      </c>
      <c r="AD358" s="82">
        <v>3.2140392366051929</v>
      </c>
      <c r="AE358" s="82">
        <v>3.5535726182592873</v>
      </c>
      <c r="AF358" s="82">
        <v>3.9532891217527415</v>
      </c>
      <c r="AG358" s="90">
        <v>11</v>
      </c>
      <c r="AH358" s="82">
        <v>2.0416047517810276</v>
      </c>
      <c r="AI358" s="82">
        <v>2.4697645839429101</v>
      </c>
      <c r="AJ358" s="82">
        <v>3.007531840504921</v>
      </c>
      <c r="AK358" s="82">
        <v>3.4003114504311971</v>
      </c>
      <c r="AL358" s="82">
        <v>3.7218933008133086</v>
      </c>
      <c r="AM358" s="82">
        <v>4.2296759040133152</v>
      </c>
      <c r="AN358" s="82">
        <v>0.98651080166281391</v>
      </c>
      <c r="AO358" s="84">
        <v>0.8000277385689788</v>
      </c>
    </row>
    <row r="359" spans="1:41" s="85" customFormat="1" x14ac:dyDescent="0.2">
      <c r="A359" s="81">
        <v>42969</v>
      </c>
      <c r="B359" s="82">
        <v>3.3028802880288031</v>
      </c>
      <c r="C359" s="82">
        <v>3.2048807505068795</v>
      </c>
      <c r="D359" s="82">
        <v>9.7999537521923585E-2</v>
      </c>
      <c r="E359" s="82">
        <v>3.256232977329943</v>
      </c>
      <c r="F359" s="82">
        <v>3.274692859609345</v>
      </c>
      <c r="G359" s="82">
        <v>0.5193574647085385</v>
      </c>
      <c r="H359" s="82">
        <v>2.0466284439638134</v>
      </c>
      <c r="I359" s="82">
        <v>0.56218721872186428</v>
      </c>
      <c r="J359" s="83">
        <v>506.14176417642011</v>
      </c>
      <c r="K359" s="84">
        <v>2.2502250225022502E-2</v>
      </c>
      <c r="L359" s="84">
        <v>0.17281728172817282</v>
      </c>
      <c r="M359" s="84">
        <v>0.27722772277227725</v>
      </c>
      <c r="N359" s="84">
        <v>0.28577857785778576</v>
      </c>
      <c r="O359" s="84">
        <v>0.18721872187218722</v>
      </c>
      <c r="P359" s="84">
        <v>5.4455445544554455E-2</v>
      </c>
      <c r="Q359" s="88">
        <v>7.9657965796579661E-2</v>
      </c>
      <c r="R359" s="89">
        <v>2.2891809765384186</v>
      </c>
      <c r="S359" s="89">
        <v>2.4440116980661157</v>
      </c>
      <c r="T359" s="89">
        <v>2.8979401634707864</v>
      </c>
      <c r="U359" s="89">
        <v>3.2532448027905843</v>
      </c>
      <c r="V359" s="89">
        <v>3.564397438007306</v>
      </c>
      <c r="W359" s="89">
        <v>3.8131293043424463</v>
      </c>
      <c r="X359" s="89">
        <v>4.029466133955963</v>
      </c>
      <c r="Y359" s="89">
        <v>4.4361566326314446</v>
      </c>
      <c r="Z359" s="90">
        <v>2222</v>
      </c>
      <c r="AA359" s="88">
        <v>0.20027002700270027</v>
      </c>
      <c r="AB359" s="82">
        <v>2.171861074027376</v>
      </c>
      <c r="AC359" s="82">
        <v>2.7276671496988105</v>
      </c>
      <c r="AD359" s="82">
        <v>3.2147489513892213</v>
      </c>
      <c r="AE359" s="82">
        <v>3.5529427070256721</v>
      </c>
      <c r="AF359" s="82">
        <v>3.9519660230386613</v>
      </c>
      <c r="AG359" s="90">
        <v>3</v>
      </c>
      <c r="AH359" s="82">
        <v>2.0409867895508982</v>
      </c>
      <c r="AI359" s="82">
        <v>2.4689963675005702</v>
      </c>
      <c r="AJ359" s="82">
        <v>3.0069635045701548</v>
      </c>
      <c r="AK359" s="82">
        <v>3.3998913970004896</v>
      </c>
      <c r="AL359" s="82">
        <v>3.7216864498019486</v>
      </c>
      <c r="AM359" s="82">
        <v>4.2285864793421108</v>
      </c>
      <c r="AN359" s="82">
        <v>0.98625335861889118</v>
      </c>
      <c r="AO359" s="84">
        <v>0.80071210214702448</v>
      </c>
    </row>
    <row r="360" spans="1:41" s="85" customFormat="1" x14ac:dyDescent="0.2">
      <c r="A360" s="81">
        <v>42970</v>
      </c>
      <c r="B360" s="82">
        <v>3.3028802880288031</v>
      </c>
      <c r="C360" s="82">
        <v>3.2040030302218701</v>
      </c>
      <c r="D360" s="82">
        <v>9.8877257806933017E-2</v>
      </c>
      <c r="E360" s="82">
        <v>3.2560808438596145</v>
      </c>
      <c r="F360" s="82">
        <v>3.2744762926323796</v>
      </c>
      <c r="G360" s="82">
        <v>0.51930398283890622</v>
      </c>
      <c r="H360" s="82">
        <v>2.0455526661463312</v>
      </c>
      <c r="I360" s="82">
        <v>0.56227272727271937</v>
      </c>
      <c r="J360" s="83">
        <v>506.14176417642011</v>
      </c>
      <c r="K360" s="84">
        <v>2.2502250225022502E-2</v>
      </c>
      <c r="L360" s="84">
        <v>0.17281728172817282</v>
      </c>
      <c r="M360" s="84">
        <v>0.27722772277227725</v>
      </c>
      <c r="N360" s="84">
        <v>0.28577857785778576</v>
      </c>
      <c r="O360" s="84">
        <v>0.18721872187218722</v>
      </c>
      <c r="P360" s="84">
        <v>5.4455445544554455E-2</v>
      </c>
      <c r="Q360" s="88">
        <v>7.9207920792079209E-2</v>
      </c>
      <c r="R360" s="89">
        <v>2.2883522375847027</v>
      </c>
      <c r="S360" s="89">
        <v>2.4432201868205086</v>
      </c>
      <c r="T360" s="89">
        <v>2.8970789273111754</v>
      </c>
      <c r="U360" s="89">
        <v>3.2519174209268318</v>
      </c>
      <c r="V360" s="89">
        <v>3.5634567860321913</v>
      </c>
      <c r="W360" s="89">
        <v>3.8121725877174266</v>
      </c>
      <c r="X360" s="89">
        <v>4.028484019417804</v>
      </c>
      <c r="Y360" s="89">
        <v>4.4350022306964956</v>
      </c>
      <c r="Z360" s="90">
        <v>2222</v>
      </c>
      <c r="AA360" s="88">
        <v>0.20117011701170118</v>
      </c>
      <c r="AB360" s="82">
        <v>2.1711105089824909</v>
      </c>
      <c r="AC360" s="82">
        <v>2.7269141423979475</v>
      </c>
      <c r="AD360" s="82">
        <v>3.2139152543636667</v>
      </c>
      <c r="AE360" s="82">
        <v>3.5521034180726554</v>
      </c>
      <c r="AF360" s="82">
        <v>3.9506436377770142</v>
      </c>
      <c r="AG360" s="90">
        <v>0</v>
      </c>
      <c r="AH360" s="82">
        <v>2.0403689919215204</v>
      </c>
      <c r="AI360" s="82">
        <v>2.4682284150677356</v>
      </c>
      <c r="AJ360" s="82">
        <v>3.0060602904599025</v>
      </c>
      <c r="AK360" s="82">
        <v>3.3989303671253586</v>
      </c>
      <c r="AL360" s="82">
        <v>3.7209025322888389</v>
      </c>
      <c r="AM360" s="82">
        <v>4.2274974933128338</v>
      </c>
      <c r="AN360" s="82">
        <v>0.98600140094043986</v>
      </c>
      <c r="AO360" s="84">
        <v>0.80143818612517037</v>
      </c>
    </row>
    <row r="361" spans="1:41" s="85" customFormat="1" x14ac:dyDescent="0.2">
      <c r="A361" s="81">
        <v>42971</v>
      </c>
      <c r="B361" s="82">
        <v>3.3040054005400541</v>
      </c>
      <c r="C361" s="82">
        <v>3.2043710699657191</v>
      </c>
      <c r="D361" s="82">
        <v>9.9634330574335017E-2</v>
      </c>
      <c r="E361" s="82">
        <v>3.2559275164406332</v>
      </c>
      <c r="F361" s="82">
        <v>3.2745275559264821</v>
      </c>
      <c r="G361" s="82">
        <v>0.51876748250010507</v>
      </c>
      <c r="H361" s="82">
        <v>2.0451816974192831</v>
      </c>
      <c r="I361" s="82">
        <v>0.56252475247524059</v>
      </c>
      <c r="J361" s="83">
        <v>506.14176417642011</v>
      </c>
      <c r="K361" s="84">
        <v>2.2052205220522054E-2</v>
      </c>
      <c r="L361" s="84">
        <v>0.17281728172817282</v>
      </c>
      <c r="M361" s="84">
        <v>0.27677767776777679</v>
      </c>
      <c r="N361" s="84">
        <v>0.28622862286228623</v>
      </c>
      <c r="O361" s="84">
        <v>0.18766876687668768</v>
      </c>
      <c r="P361" s="84">
        <v>5.4455445544554455E-2</v>
      </c>
      <c r="Q361" s="88">
        <v>7.7857785778577854E-2</v>
      </c>
      <c r="R361" s="89">
        <v>2.2903698841058597</v>
      </c>
      <c r="S361" s="89">
        <v>2.4444343472961192</v>
      </c>
      <c r="T361" s="89">
        <v>2.8968522878534402</v>
      </c>
      <c r="U361" s="89">
        <v>3.2522260036517867</v>
      </c>
      <c r="V361" s="89">
        <v>3.5631624215368749</v>
      </c>
      <c r="W361" s="89">
        <v>3.8124039852360352</v>
      </c>
      <c r="X361" s="89">
        <v>4.0275022493965613</v>
      </c>
      <c r="Y361" s="89">
        <v>4.433848307582581</v>
      </c>
      <c r="Z361" s="90">
        <v>2222</v>
      </c>
      <c r="AA361" s="88">
        <v>0.20477047704770476</v>
      </c>
      <c r="AB361" s="82">
        <v>2.1703602010453005</v>
      </c>
      <c r="AC361" s="82">
        <v>2.7261613580206219</v>
      </c>
      <c r="AD361" s="82">
        <v>3.2130818191741648</v>
      </c>
      <c r="AE361" s="82">
        <v>3.5512643819262171</v>
      </c>
      <c r="AF361" s="82">
        <v>3.9493219651986835</v>
      </c>
      <c r="AG361" s="90">
        <v>0</v>
      </c>
      <c r="AH361" s="82">
        <v>2.0413513886663672</v>
      </c>
      <c r="AI361" s="82">
        <v>2.4674607264530239</v>
      </c>
      <c r="AJ361" s="82">
        <v>3.0054958605899729</v>
      </c>
      <c r="AK361" s="82">
        <v>3.3985416466357257</v>
      </c>
      <c r="AL361" s="82">
        <v>3.7202241163668526</v>
      </c>
      <c r="AM361" s="82">
        <v>4.2264089455627678</v>
      </c>
      <c r="AN361" s="82">
        <v>0.98622152360664861</v>
      </c>
      <c r="AO361" s="84">
        <v>0.80025509228564862</v>
      </c>
    </row>
    <row r="362" spans="1:41" s="85" customFormat="1" x14ac:dyDescent="0.2">
      <c r="A362" s="81">
        <v>42972</v>
      </c>
      <c r="B362" s="82">
        <v>3.3044554455445545</v>
      </c>
      <c r="C362" s="82">
        <v>3.2040410342957713</v>
      </c>
      <c r="D362" s="82">
        <v>0.10041441124878325</v>
      </c>
      <c r="E362" s="82">
        <v>3.2557753956244837</v>
      </c>
      <c r="F362" s="82">
        <v>3.274429556851107</v>
      </c>
      <c r="G362" s="82">
        <v>0.51830462002657518</v>
      </c>
      <c r="H362" s="82">
        <v>2.0446388425897792</v>
      </c>
      <c r="I362" s="82">
        <v>0.56261476147614065</v>
      </c>
      <c r="J362" s="83">
        <v>506.14176417642011</v>
      </c>
      <c r="K362" s="84">
        <v>2.2052205220522054E-2</v>
      </c>
      <c r="L362" s="84">
        <v>0.17236723672367238</v>
      </c>
      <c r="M362" s="84">
        <v>0.27677767776777679</v>
      </c>
      <c r="N362" s="84">
        <v>0.2866786678667867</v>
      </c>
      <c r="O362" s="84">
        <v>0.18766876687668768</v>
      </c>
      <c r="P362" s="84">
        <v>5.4455445544554455E-2</v>
      </c>
      <c r="Q362" s="88">
        <v>7.7407740774077402E-2</v>
      </c>
      <c r="R362" s="89">
        <v>2.2905428789113338</v>
      </c>
      <c r="S362" s="89">
        <v>2.4460274846874119</v>
      </c>
      <c r="T362" s="89">
        <v>2.8965143081420837</v>
      </c>
      <c r="U362" s="89">
        <v>3.2517636929229301</v>
      </c>
      <c r="V362" s="89">
        <v>3.5621987805900908</v>
      </c>
      <c r="W362" s="89">
        <v>3.8115668246746131</v>
      </c>
      <c r="X362" s="89">
        <v>4.0265208236505794</v>
      </c>
      <c r="Y362" s="89">
        <v>4.432694862892359</v>
      </c>
      <c r="Z362" s="90">
        <v>2222</v>
      </c>
      <c r="AA362" s="88">
        <v>0.20657065706570657</v>
      </c>
      <c r="AB362" s="82">
        <v>2.1696101500397047</v>
      </c>
      <c r="AC362" s="82">
        <v>2.7254087964348721</v>
      </c>
      <c r="AD362" s="82">
        <v>3.2122486456562869</v>
      </c>
      <c r="AE362" s="82">
        <v>3.5504255984340936</v>
      </c>
      <c r="AF362" s="82">
        <v>3.9480010045357954</v>
      </c>
      <c r="AG362" s="90">
        <v>0</v>
      </c>
      <c r="AH362" s="82">
        <v>2.0407354372923137</v>
      </c>
      <c r="AI362" s="82">
        <v>2.4673161101865815</v>
      </c>
      <c r="AJ362" s="82">
        <v>3.0045935237529995</v>
      </c>
      <c r="AK362" s="82">
        <v>3.3978046422105161</v>
      </c>
      <c r="AL362" s="82">
        <v>3.7192102548128076</v>
      </c>
      <c r="AM362" s="82">
        <v>4.2253208357296703</v>
      </c>
      <c r="AN362" s="82">
        <v>0.98618048184932827</v>
      </c>
      <c r="AO362" s="84">
        <v>0.80006099053088098</v>
      </c>
    </row>
    <row r="363" spans="1:41" s="85" customFormat="1" x14ac:dyDescent="0.2">
      <c r="A363" s="81">
        <v>42973</v>
      </c>
      <c r="B363" s="82">
        <v>3.3045434098065676</v>
      </c>
      <c r="C363" s="82">
        <v>3.2033578674595664</v>
      </c>
      <c r="D363" s="82">
        <v>0.10118554234700117</v>
      </c>
      <c r="E363" s="82">
        <v>3.2558366298198655</v>
      </c>
      <c r="F363" s="82">
        <v>3.2742882601959327</v>
      </c>
      <c r="G363" s="82">
        <v>0.51820976726870804</v>
      </c>
      <c r="H363" s="82">
        <v>2.0450676770516854</v>
      </c>
      <c r="I363" s="82">
        <v>0.56256860098964667</v>
      </c>
      <c r="J363" s="83">
        <v>505.91497975708626</v>
      </c>
      <c r="K363" s="84">
        <v>2.2042285200179937E-2</v>
      </c>
      <c r="L363" s="84">
        <v>0.17228969860548807</v>
      </c>
      <c r="M363" s="84">
        <v>0.2766531713900135</v>
      </c>
      <c r="N363" s="84">
        <v>0.28699955015744488</v>
      </c>
      <c r="O363" s="84">
        <v>0.18758434547908232</v>
      </c>
      <c r="P363" s="84">
        <v>5.4430949167791273E-2</v>
      </c>
      <c r="Q363" s="88">
        <v>7.7372919478182631E-2</v>
      </c>
      <c r="R363" s="89">
        <v>2.2897469055193307</v>
      </c>
      <c r="S363" s="89">
        <v>2.4453983908741104</v>
      </c>
      <c r="T363" s="89">
        <v>2.8958913681805911</v>
      </c>
      <c r="U363" s="89">
        <v>3.251218539925985</v>
      </c>
      <c r="V363" s="89">
        <v>3.5612443392687863</v>
      </c>
      <c r="W363" s="89">
        <v>3.810597123497014</v>
      </c>
      <c r="X363" s="89">
        <v>4.025124722287587</v>
      </c>
      <c r="Y363" s="89">
        <v>4.4315154578611651</v>
      </c>
      <c r="Z363" s="90">
        <v>2223</v>
      </c>
      <c r="AA363" s="88">
        <v>0.20692757534862799</v>
      </c>
      <c r="AB363" s="82">
        <v>2.1688603557897839</v>
      </c>
      <c r="AC363" s="82">
        <v>2.7246564575088548</v>
      </c>
      <c r="AD363" s="82">
        <v>3.2113373689177704</v>
      </c>
      <c r="AE363" s="82">
        <v>3.5493952576591732</v>
      </c>
      <c r="AF363" s="82">
        <v>3.9466807550217169</v>
      </c>
      <c r="AG363" s="90">
        <v>0</v>
      </c>
      <c r="AH363" s="82">
        <v>2.0401196490875089</v>
      </c>
      <c r="AI363" s="82">
        <v>2.4665489563143623</v>
      </c>
      <c r="AJ363" s="82">
        <v>3.0036915469171146</v>
      </c>
      <c r="AK363" s="82">
        <v>3.3973665309276155</v>
      </c>
      <c r="AL363" s="82">
        <v>3.7181967995813592</v>
      </c>
      <c r="AM363" s="82">
        <v>4.2242331634517605</v>
      </c>
      <c r="AN363" s="82">
        <v>0.98592395386704346</v>
      </c>
      <c r="AO363" s="84">
        <v>0.80083341654143003</v>
      </c>
    </row>
    <row r="364" spans="1:41" s="85" customFormat="1" x14ac:dyDescent="0.2">
      <c r="A364" s="81">
        <v>42974</v>
      </c>
      <c r="B364" s="82">
        <v>3.3052181736392261</v>
      </c>
      <c r="C364" s="82">
        <v>3.203022881855329</v>
      </c>
      <c r="D364" s="82">
        <v>0.10219529178389708</v>
      </c>
      <c r="E364" s="82">
        <v>3.255683452018586</v>
      </c>
      <c r="F364" s="82">
        <v>3.27420924079822</v>
      </c>
      <c r="G364" s="82">
        <v>0.51801740700596099</v>
      </c>
      <c r="H364" s="82">
        <v>2.0444754283337878</v>
      </c>
      <c r="I364" s="82">
        <v>0.56267656320287196</v>
      </c>
      <c r="J364" s="83">
        <v>505.91497975708626</v>
      </c>
      <c r="K364" s="84">
        <v>2.2042285200179937E-2</v>
      </c>
      <c r="L364" s="84">
        <v>0.17183985605038238</v>
      </c>
      <c r="M364" s="84">
        <v>0.2766531713900135</v>
      </c>
      <c r="N364" s="84">
        <v>0.28699955015744488</v>
      </c>
      <c r="O364" s="84">
        <v>0.18803418803418803</v>
      </c>
      <c r="P364" s="84">
        <v>5.4430949167791273E-2</v>
      </c>
      <c r="Q364" s="88">
        <v>7.6923076923076927E-2</v>
      </c>
      <c r="R364" s="89">
        <v>2.2889390135420427</v>
      </c>
      <c r="S364" s="89">
        <v>2.4446667398854243</v>
      </c>
      <c r="T364" s="89">
        <v>2.8950950085311646</v>
      </c>
      <c r="U364" s="89">
        <v>3.2505724664261342</v>
      </c>
      <c r="V364" s="89">
        <v>3.5611764619072677</v>
      </c>
      <c r="W364" s="89">
        <v>3.8097581152410487</v>
      </c>
      <c r="X364" s="89">
        <v>4.0241433255742223</v>
      </c>
      <c r="Y364" s="89">
        <v>4.430362461348234</v>
      </c>
      <c r="Z364" s="90">
        <v>2223</v>
      </c>
      <c r="AA364" s="88">
        <v>0.20872694556905083</v>
      </c>
      <c r="AB364" s="82">
        <v>2.168110818119799</v>
      </c>
      <c r="AC364" s="82">
        <v>2.7239043411108423</v>
      </c>
      <c r="AD364" s="82">
        <v>3.2101051280938604</v>
      </c>
      <c r="AE364" s="82">
        <v>3.5483298186601817</v>
      </c>
      <c r="AF364" s="82">
        <v>3.9453612158910532</v>
      </c>
      <c r="AG364" s="90">
        <v>0</v>
      </c>
      <c r="AH364" s="82">
        <v>2.0395040239614746</v>
      </c>
      <c r="AI364" s="82">
        <v>2.4657720571458248</v>
      </c>
      <c r="AJ364" s="82">
        <v>3.0027899297671645</v>
      </c>
      <c r="AK364" s="82">
        <v>3.3964061995830415</v>
      </c>
      <c r="AL364" s="82">
        <v>3.7173101049935471</v>
      </c>
      <c r="AM364" s="82">
        <v>4.2231459283677095</v>
      </c>
      <c r="AN364" s="82">
        <v>0.98587477306418625</v>
      </c>
      <c r="AO364" s="84">
        <v>0.8004313071548339</v>
      </c>
    </row>
    <row r="365" spans="1:41" s="85" customFormat="1" x14ac:dyDescent="0.2">
      <c r="A365" s="81">
        <v>42975</v>
      </c>
      <c r="B365" s="82">
        <v>3.3020224719101123</v>
      </c>
      <c r="C365" s="82">
        <v>3.2036138965308036</v>
      </c>
      <c r="D365" s="82">
        <v>9.8408575379308694E-2</v>
      </c>
      <c r="E365" s="82">
        <v>3.2558352214487449</v>
      </c>
      <c r="F365" s="82">
        <v>3.2742981243262781</v>
      </c>
      <c r="G365" s="82">
        <v>0.5190893471125867</v>
      </c>
      <c r="H365" s="82">
        <v>2.0465986068851567</v>
      </c>
      <c r="I365" s="82">
        <v>0.56277752808987969</v>
      </c>
      <c r="J365" s="83">
        <v>505.46022471909964</v>
      </c>
      <c r="K365" s="84">
        <v>2.247191011235955E-2</v>
      </c>
      <c r="L365" s="84">
        <v>0.17078651685393259</v>
      </c>
      <c r="M365" s="84">
        <v>0.28224719101123596</v>
      </c>
      <c r="N365" s="84">
        <v>0.28359550561797753</v>
      </c>
      <c r="O365" s="84">
        <v>0.18651685393258427</v>
      </c>
      <c r="P365" s="84">
        <v>5.438202247191011E-2</v>
      </c>
      <c r="Q365" s="88">
        <v>7.5955056179775285E-2</v>
      </c>
      <c r="R365" s="89">
        <v>2.2881516711200338</v>
      </c>
      <c r="S365" s="89">
        <v>2.4439909440471834</v>
      </c>
      <c r="T365" s="89">
        <v>2.8948684483742637</v>
      </c>
      <c r="U365" s="89">
        <v>3.2520210555270923</v>
      </c>
      <c r="V365" s="89">
        <v>3.5608106652953051</v>
      </c>
      <c r="W365" s="89">
        <v>3.8110313362982682</v>
      </c>
      <c r="X365" s="89">
        <v>4.0323340439876043</v>
      </c>
      <c r="Y365" s="89">
        <v>4.4375004877916391</v>
      </c>
      <c r="Z365" s="90">
        <v>2225</v>
      </c>
      <c r="AA365" s="88">
        <v>0.2004494382022472</v>
      </c>
      <c r="AB365" s="82">
        <v>2.1713614429096584</v>
      </c>
      <c r="AC365" s="82">
        <v>2.7231524471092245</v>
      </c>
      <c r="AD365" s="82">
        <v>3.2178006919782307</v>
      </c>
      <c r="AE365" s="82">
        <v>3.5538235559479068</v>
      </c>
      <c r="AF365" s="82">
        <v>3.9548577306538828</v>
      </c>
      <c r="AG365" s="90">
        <v>21</v>
      </c>
      <c r="AH365" s="82">
        <v>2.0414580213244156</v>
      </c>
      <c r="AI365" s="82">
        <v>2.4651916174036135</v>
      </c>
      <c r="AJ365" s="82">
        <v>3.0060461895846005</v>
      </c>
      <c r="AK365" s="82">
        <v>3.4002631286309768</v>
      </c>
      <c r="AL365" s="82">
        <v>3.720742445411215</v>
      </c>
      <c r="AM365" s="82">
        <v>4.2291243638885456</v>
      </c>
      <c r="AN365" s="82">
        <v>0.9859653149027815</v>
      </c>
      <c r="AO365" s="84">
        <v>0.80070882660099796</v>
      </c>
    </row>
    <row r="366" spans="1:41" s="85" customFormat="1" x14ac:dyDescent="0.2">
      <c r="A366" s="81">
        <v>42976</v>
      </c>
      <c r="B366" s="82">
        <v>3.3020224719101123</v>
      </c>
      <c r="C366" s="82">
        <v>3.2026940769322088</v>
      </c>
      <c r="D366" s="82">
        <v>9.9328394977903578E-2</v>
      </c>
      <c r="E366" s="82">
        <v>3.2556829556492071</v>
      </c>
      <c r="F366" s="82">
        <v>3.2740816685308411</v>
      </c>
      <c r="G366" s="82">
        <v>0.51899010170077087</v>
      </c>
      <c r="H366" s="82">
        <v>2.0458016118377209</v>
      </c>
      <c r="I366" s="82">
        <v>0.56277752808987846</v>
      </c>
      <c r="J366" s="83">
        <v>510.46022471909964</v>
      </c>
      <c r="K366" s="84">
        <v>2.247191011235955E-2</v>
      </c>
      <c r="L366" s="84">
        <v>0.17078651685393259</v>
      </c>
      <c r="M366" s="84">
        <v>0.28224719101123596</v>
      </c>
      <c r="N366" s="84">
        <v>0.28359550561797753</v>
      </c>
      <c r="O366" s="84">
        <v>0.18651685393258427</v>
      </c>
      <c r="P366" s="84">
        <v>5.438202247191011E-2</v>
      </c>
      <c r="Q366" s="88">
        <v>7.5955056179775285E-2</v>
      </c>
      <c r="R366" s="89">
        <v>2.2873429878961233</v>
      </c>
      <c r="S366" s="89">
        <v>2.4432248022894343</v>
      </c>
      <c r="T366" s="89">
        <v>2.893962372732215</v>
      </c>
      <c r="U366" s="89">
        <v>3.2510852247108262</v>
      </c>
      <c r="V366" s="89">
        <v>3.5597249614790307</v>
      </c>
      <c r="W366" s="89">
        <v>3.8098471585301747</v>
      </c>
      <c r="X366" s="89">
        <v>4.0310611576895683</v>
      </c>
      <c r="Y366" s="89">
        <v>4.4364461498118626</v>
      </c>
      <c r="Z366" s="90">
        <v>2225</v>
      </c>
      <c r="AA366" s="88">
        <v>0.2004494382022472</v>
      </c>
      <c r="AB366" s="82">
        <v>2.1706222564458195</v>
      </c>
      <c r="AC366" s="82">
        <v>2.7224007753725084</v>
      </c>
      <c r="AD366" s="82">
        <v>3.2166290649996814</v>
      </c>
      <c r="AE366" s="82">
        <v>3.552795182508226</v>
      </c>
      <c r="AF366" s="82">
        <v>3.9538719243204321</v>
      </c>
      <c r="AG366" s="90">
        <v>0</v>
      </c>
      <c r="AH366" s="82">
        <v>2.0408400475688544</v>
      </c>
      <c r="AI366" s="82">
        <v>2.4644260213847708</v>
      </c>
      <c r="AJ366" s="82">
        <v>3.0051434546593128</v>
      </c>
      <c r="AK366" s="82">
        <v>3.3993042318482476</v>
      </c>
      <c r="AL366" s="82">
        <v>3.7197271940162788</v>
      </c>
      <c r="AM366" s="82">
        <v>4.228037895292978</v>
      </c>
      <c r="AN366" s="82">
        <v>0.98570287983417193</v>
      </c>
      <c r="AO366" s="84">
        <v>0.80138630385126042</v>
      </c>
    </row>
    <row r="367" spans="1:41" s="85" customFormat="1" x14ac:dyDescent="0.2">
      <c r="A367" s="81">
        <v>42977</v>
      </c>
      <c r="B367" s="82">
        <v>3.3025606469002695</v>
      </c>
      <c r="C367" s="82">
        <v>3.2022142531054461</v>
      </c>
      <c r="D367" s="82">
        <v>0.10034639379482346</v>
      </c>
      <c r="E367" s="82">
        <v>3.2557646850885646</v>
      </c>
      <c r="F367" s="82">
        <v>3.2739511895097997</v>
      </c>
      <c r="G367" s="82">
        <v>0.51898759124534988</v>
      </c>
      <c r="H367" s="82">
        <v>2.0462767216023443</v>
      </c>
      <c r="I367" s="82">
        <v>0.5628122192273044</v>
      </c>
      <c r="J367" s="83">
        <v>510.2322551662146</v>
      </c>
      <c r="K367" s="84">
        <v>2.2461814914645103E-2</v>
      </c>
      <c r="L367" s="84">
        <v>0.17070979335130279</v>
      </c>
      <c r="M367" s="84">
        <v>0.28167115902964962</v>
      </c>
      <c r="N367" s="84">
        <v>0.28391734052111411</v>
      </c>
      <c r="O367" s="84">
        <v>0.18688230008984727</v>
      </c>
      <c r="P367" s="84">
        <v>5.4357592093441147E-2</v>
      </c>
      <c r="Q367" s="88">
        <v>7.5471698113207544E-2</v>
      </c>
      <c r="R367" s="89">
        <v>2.2865433369002295</v>
      </c>
      <c r="S367" s="89">
        <v>2.4424802776351235</v>
      </c>
      <c r="T367" s="89">
        <v>2.8929781986886649</v>
      </c>
      <c r="U367" s="89">
        <v>3.2505270184855886</v>
      </c>
      <c r="V367" s="89">
        <v>3.5592346092939966</v>
      </c>
      <c r="W367" s="89">
        <v>3.8086596725188064</v>
      </c>
      <c r="X367" s="89">
        <v>4.0297369713401503</v>
      </c>
      <c r="Y367" s="89">
        <v>4.4352867593888696</v>
      </c>
      <c r="Z367" s="90">
        <v>2226</v>
      </c>
      <c r="AA367" s="88">
        <v>0.20035938903863432</v>
      </c>
      <c r="AB367" s="82">
        <v>2.169883316599881</v>
      </c>
      <c r="AC367" s="82">
        <v>2.7216493257693166</v>
      </c>
      <c r="AD367" s="82">
        <v>3.2154198433396255</v>
      </c>
      <c r="AE367" s="82">
        <v>3.5516217478466769</v>
      </c>
      <c r="AF367" s="82">
        <v>3.9528864688282312</v>
      </c>
      <c r="AG367" s="90">
        <v>0</v>
      </c>
      <c r="AH367" s="82">
        <v>2.0402222384860136</v>
      </c>
      <c r="AI367" s="82">
        <v>2.4636606873576201</v>
      </c>
      <c r="AJ367" s="82">
        <v>3.0039295155019343</v>
      </c>
      <c r="AK367" s="82">
        <v>3.3986647900623006</v>
      </c>
      <c r="AL367" s="82">
        <v>3.7188596764788704</v>
      </c>
      <c r="AM367" s="82">
        <v>4.2269518622994893</v>
      </c>
      <c r="AN367" s="82">
        <v>0.98549710143161351</v>
      </c>
      <c r="AO367" s="84">
        <v>0.80234957403761076</v>
      </c>
    </row>
    <row r="368" spans="1:41" s="85" customFormat="1" x14ac:dyDescent="0.2">
      <c r="A368" s="81">
        <v>42978</v>
      </c>
      <c r="B368" s="82">
        <v>3.3035473731477323</v>
      </c>
      <c r="C368" s="82">
        <v>3.2025418292610519</v>
      </c>
      <c r="D368" s="82">
        <v>0.10100554388668037</v>
      </c>
      <c r="E368" s="82">
        <v>3.2558006835363962</v>
      </c>
      <c r="F368" s="82">
        <v>3.2740219401587827</v>
      </c>
      <c r="G368" s="82">
        <v>0.51924878227486759</v>
      </c>
      <c r="H368" s="82">
        <v>2.0470969203414309</v>
      </c>
      <c r="I368" s="82">
        <v>0.56293219577906484</v>
      </c>
      <c r="J368" s="83">
        <v>510.0040413111783</v>
      </c>
      <c r="K368" s="84">
        <v>2.2451728783116302E-2</v>
      </c>
      <c r="L368" s="84">
        <v>0.17018410417602156</v>
      </c>
      <c r="M368" s="84">
        <v>0.2815446789402784</v>
      </c>
      <c r="N368" s="84">
        <v>0.28423888639425238</v>
      </c>
      <c r="O368" s="84">
        <v>0.1867983834755276</v>
      </c>
      <c r="P368" s="84">
        <v>5.4782218230803773E-2</v>
      </c>
      <c r="Q368" s="88">
        <v>7.4539739559946111E-2</v>
      </c>
      <c r="R368" s="89">
        <v>2.2857425963367568</v>
      </c>
      <c r="S368" s="89">
        <v>2.4424504569645213</v>
      </c>
      <c r="T368" s="89">
        <v>2.8921597377569546</v>
      </c>
      <c r="U368" s="89">
        <v>3.2498737650129597</v>
      </c>
      <c r="V368" s="89">
        <v>3.5613104153611004</v>
      </c>
      <c r="W368" s="89">
        <v>3.8079058206820617</v>
      </c>
      <c r="X368" s="89">
        <v>4.0301098970310703</v>
      </c>
      <c r="Y368" s="89">
        <v>4.4341254500693665</v>
      </c>
      <c r="Z368" s="90">
        <v>2227</v>
      </c>
      <c r="AA368" s="88">
        <v>0.20206555904804671</v>
      </c>
      <c r="AB368" s="82">
        <v>2.1691446232073233</v>
      </c>
      <c r="AC368" s="82">
        <v>2.720898098168389</v>
      </c>
      <c r="AD368" s="82">
        <v>3.2142112889544578</v>
      </c>
      <c r="AE368" s="82">
        <v>3.5504488863565511</v>
      </c>
      <c r="AF368" s="82">
        <v>3.951901363927623</v>
      </c>
      <c r="AG368" s="90">
        <v>0</v>
      </c>
      <c r="AH368" s="82">
        <v>2.0396045939840302</v>
      </c>
      <c r="AI368" s="82">
        <v>2.4630362441762994</v>
      </c>
      <c r="AJ368" s="82">
        <v>3.0030274222757631</v>
      </c>
      <c r="AK368" s="82">
        <v>3.398765136190768</v>
      </c>
      <c r="AL368" s="82">
        <v>3.717844578211976</v>
      </c>
      <c r="AM368" s="82">
        <v>4.2266378525451538</v>
      </c>
      <c r="AN368" s="82">
        <v>0.985582348295997</v>
      </c>
      <c r="AO368" s="84">
        <v>0.80178536480423046</v>
      </c>
    </row>
    <row r="369" spans="1:42" s="85" customFormat="1" x14ac:dyDescent="0.2">
      <c r="A369" s="81">
        <v>42979</v>
      </c>
      <c r="B369" s="82">
        <v>3.3055181695827724</v>
      </c>
      <c r="C369" s="82">
        <v>3.2034347340955551</v>
      </c>
      <c r="D369" s="82">
        <v>0.10208343548721732</v>
      </c>
      <c r="E369" s="82">
        <v>3.2559428299576294</v>
      </c>
      <c r="F369" s="82">
        <v>3.2741713991170895</v>
      </c>
      <c r="G369" s="82">
        <v>0.51924541405951596</v>
      </c>
      <c r="H369" s="82">
        <v>2.0490741814402531</v>
      </c>
      <c r="I369" s="82">
        <v>0.56316285329743276</v>
      </c>
      <c r="J369" s="83">
        <v>509.54733064154425</v>
      </c>
      <c r="K369" s="84">
        <v>2.243158366980709E-2</v>
      </c>
      <c r="L369" s="84">
        <v>0.16913414087034545</v>
      </c>
      <c r="M369" s="84">
        <v>0.28084342754598474</v>
      </c>
      <c r="N369" s="84">
        <v>0.28532974427994617</v>
      </c>
      <c r="O369" s="84">
        <v>0.18707940780619112</v>
      </c>
      <c r="P369" s="84">
        <v>5.518169582772544E-2</v>
      </c>
      <c r="Q369" s="88">
        <v>7.2678331090174964E-2</v>
      </c>
      <c r="R369" s="89">
        <v>2.2849481054744558</v>
      </c>
      <c r="S369" s="89">
        <v>2.4461882849023744</v>
      </c>
      <c r="T369" s="89">
        <v>2.8931978458860472</v>
      </c>
      <c r="U369" s="89">
        <v>3.250044858987013</v>
      </c>
      <c r="V369" s="89">
        <v>3.5605501288164461</v>
      </c>
      <c r="W369" s="89">
        <v>3.8125253385794067</v>
      </c>
      <c r="X369" s="89">
        <v>4.0304429662227808</v>
      </c>
      <c r="Y369" s="89">
        <v>4.4328544757532686</v>
      </c>
      <c r="Z369" s="90">
        <v>2229</v>
      </c>
      <c r="AA369" s="88">
        <v>0.20412741139524451</v>
      </c>
      <c r="AB369" s="82">
        <v>2.168406176103792</v>
      </c>
      <c r="AC369" s="82">
        <v>2.7201470924385815</v>
      </c>
      <c r="AD369" s="82">
        <v>3.2130034011080499</v>
      </c>
      <c r="AE369" s="82">
        <v>3.549221150178703</v>
      </c>
      <c r="AF369" s="82">
        <v>3.9509166093692172</v>
      </c>
      <c r="AG369" s="90">
        <v>0</v>
      </c>
      <c r="AH369" s="82">
        <v>2.0389871139711193</v>
      </c>
      <c r="AI369" s="82">
        <v>2.4621539056610602</v>
      </c>
      <c r="AJ369" s="82">
        <v>3.0023575147298924</v>
      </c>
      <c r="AK369" s="82">
        <v>3.39740915185416</v>
      </c>
      <c r="AL369" s="82">
        <v>3.7175525872823942</v>
      </c>
      <c r="AM369" s="82">
        <v>4.2262373208887034</v>
      </c>
      <c r="AN369" s="82">
        <v>0.98580683988772033</v>
      </c>
      <c r="AO369" s="84">
        <v>0.80161188378028236</v>
      </c>
    </row>
    <row r="370" spans="1:42" s="85" customFormat="1" x14ac:dyDescent="0.2">
      <c r="A370" s="81">
        <v>42980</v>
      </c>
      <c r="B370" s="82">
        <v>3.307312696276357</v>
      </c>
      <c r="C370" s="82">
        <v>3.2043538889339653</v>
      </c>
      <c r="D370" s="82">
        <v>0.10295880734239171</v>
      </c>
      <c r="E370" s="82">
        <v>3.2557908388586818</v>
      </c>
      <c r="F370" s="82">
        <v>3.2743073805202729</v>
      </c>
      <c r="G370" s="82">
        <v>0.51833172052872512</v>
      </c>
      <c r="H370" s="82">
        <v>2.0492742391794332</v>
      </c>
      <c r="I370" s="82">
        <v>0.56340511440106689</v>
      </c>
      <c r="J370" s="83">
        <v>509.54733064154425</v>
      </c>
      <c r="K370" s="84">
        <v>2.1982951996410947E-2</v>
      </c>
      <c r="L370" s="84">
        <v>0.16823687752355315</v>
      </c>
      <c r="M370" s="84">
        <v>0.28084342754598474</v>
      </c>
      <c r="N370" s="84">
        <v>0.28622700762673847</v>
      </c>
      <c r="O370" s="84">
        <v>0.18752803947958727</v>
      </c>
      <c r="P370" s="84">
        <v>5.518169582772544E-2</v>
      </c>
      <c r="Q370" s="88">
        <v>7.1332436069986543E-2</v>
      </c>
      <c r="R370" s="89">
        <v>2.2857843140266816</v>
      </c>
      <c r="S370" s="89">
        <v>2.4533369012517245</v>
      </c>
      <c r="T370" s="89">
        <v>2.8940640535176136</v>
      </c>
      <c r="U370" s="89">
        <v>3.2512010674674707</v>
      </c>
      <c r="V370" s="89">
        <v>3.5595444670543617</v>
      </c>
      <c r="W370" s="89">
        <v>3.8129908244516448</v>
      </c>
      <c r="X370" s="89">
        <v>4.0294813114394596</v>
      </c>
      <c r="Y370" s="89">
        <v>4.4317970858044582</v>
      </c>
      <c r="Z370" s="90">
        <v>2229</v>
      </c>
      <c r="AA370" s="88">
        <v>0.20412741139524451</v>
      </c>
      <c r="AB370" s="82">
        <v>2.1676679751250969</v>
      </c>
      <c r="AC370" s="82">
        <v>2.7193963084488666</v>
      </c>
      <c r="AD370" s="82">
        <v>3.2117961790654901</v>
      </c>
      <c r="AE370" s="82">
        <v>3.5478442975803071</v>
      </c>
      <c r="AF370" s="82">
        <v>3.949932204903889</v>
      </c>
      <c r="AG370" s="90">
        <v>0</v>
      </c>
      <c r="AH370" s="82">
        <v>2.0374125660405049</v>
      </c>
      <c r="AI370" s="82">
        <v>2.4617928059545511</v>
      </c>
      <c r="AJ370" s="82">
        <v>3.0014558094360408</v>
      </c>
      <c r="AK370" s="82">
        <v>3.3966198006311425</v>
      </c>
      <c r="AL370" s="82">
        <v>3.7173467246046092</v>
      </c>
      <c r="AM370" s="82">
        <v>4.2251512200854089</v>
      </c>
      <c r="AN370" s="82">
        <v>0.98622504622901952</v>
      </c>
      <c r="AO370" s="84">
        <v>0.79990956868446272</v>
      </c>
    </row>
    <row r="371" spans="1:42" s="85" customFormat="1" x14ac:dyDescent="0.2">
      <c r="A371" s="81">
        <v>42981</v>
      </c>
      <c r="B371" s="82">
        <v>3.3084342754598475</v>
      </c>
      <c r="C371" s="82">
        <v>3.2069804029217139</v>
      </c>
      <c r="D371" s="82">
        <v>0.10145387253813354</v>
      </c>
      <c r="E371" s="82">
        <v>3.2556404650560209</v>
      </c>
      <c r="F371" s="82">
        <v>3.2747666764341488</v>
      </c>
      <c r="G371" s="82">
        <v>0.51763159554440574</v>
      </c>
      <c r="H371" s="82">
        <v>2.0498552390111562</v>
      </c>
      <c r="I371" s="82">
        <v>0.56402422611035286</v>
      </c>
      <c r="J371" s="83">
        <v>510.54733064154425</v>
      </c>
      <c r="K371" s="84">
        <v>2.1085688649618663E-2</v>
      </c>
      <c r="L371" s="84">
        <v>0.16778824585015703</v>
      </c>
      <c r="M371" s="84">
        <v>0.28039479587258859</v>
      </c>
      <c r="N371" s="84">
        <v>0.28802153432032301</v>
      </c>
      <c r="O371" s="84">
        <v>0.18932256617317184</v>
      </c>
      <c r="P371" s="84">
        <v>5.338716913414087E-2</v>
      </c>
      <c r="Q371" s="88">
        <v>8.2099596231493946E-2</v>
      </c>
      <c r="R371" s="89">
        <v>2.2925593791970744</v>
      </c>
      <c r="S371" s="89">
        <v>2.4608684903001272</v>
      </c>
      <c r="T371" s="89">
        <v>2.8955691027222903</v>
      </c>
      <c r="U371" s="89">
        <v>3.2547327632613321</v>
      </c>
      <c r="V371" s="89">
        <v>3.5589223480007366</v>
      </c>
      <c r="W371" s="89">
        <v>3.8186221731637295</v>
      </c>
      <c r="X371" s="89">
        <v>4.0319305964689942</v>
      </c>
      <c r="Y371" s="89">
        <v>4.4307400881840122</v>
      </c>
      <c r="Z371" s="90">
        <v>2229</v>
      </c>
      <c r="AA371" s="88">
        <v>0.20098698968147152</v>
      </c>
      <c r="AB371" s="82">
        <v>2.1669300201072117</v>
      </c>
      <c r="AC371" s="82">
        <v>2.7202655938270102</v>
      </c>
      <c r="AD371" s="82">
        <v>3.2135279569800899</v>
      </c>
      <c r="AE371" s="82">
        <v>3.5485598259935105</v>
      </c>
      <c r="AF371" s="82">
        <v>3.9581711925921002</v>
      </c>
      <c r="AG371" s="90">
        <v>10</v>
      </c>
      <c r="AH371" s="82">
        <v>2.0327331464991349</v>
      </c>
      <c r="AI371" s="82">
        <v>2.4617429742525689</v>
      </c>
      <c r="AJ371" s="82">
        <v>3.0021886060997289</v>
      </c>
      <c r="AK371" s="82">
        <v>3.3981552201090985</v>
      </c>
      <c r="AL371" s="82">
        <v>3.7213003289269948</v>
      </c>
      <c r="AM371" s="82">
        <v>4.2332497388825674</v>
      </c>
      <c r="AN371" s="82">
        <v>0.98718690828300715</v>
      </c>
      <c r="AO371" s="84">
        <v>0.79706756250324529</v>
      </c>
    </row>
    <row r="372" spans="1:42" s="85" customFormat="1" x14ac:dyDescent="0.2">
      <c r="A372" s="81">
        <v>42982</v>
      </c>
      <c r="B372" s="82">
        <v>3.3068640646029608</v>
      </c>
      <c r="C372" s="82">
        <v>3.2060607729356185</v>
      </c>
      <c r="D372" s="82">
        <v>0.10080329166734225</v>
      </c>
      <c r="E372" s="82">
        <v>3.2554957031262681</v>
      </c>
      <c r="F372" s="82">
        <v>3.2745564792673196</v>
      </c>
      <c r="G372" s="82">
        <v>0.51753277418731602</v>
      </c>
      <c r="H372" s="82">
        <v>2.0490580711667423</v>
      </c>
      <c r="I372" s="82">
        <v>0.56402422611035652</v>
      </c>
      <c r="J372" s="83">
        <v>516.54733064154425</v>
      </c>
      <c r="K372" s="84">
        <v>2.1085688649618663E-2</v>
      </c>
      <c r="L372" s="84">
        <v>0.16823687752355315</v>
      </c>
      <c r="M372" s="84">
        <v>0.28174069089277703</v>
      </c>
      <c r="N372" s="84">
        <v>0.28712427097353072</v>
      </c>
      <c r="O372" s="84">
        <v>0.18842530282637954</v>
      </c>
      <c r="P372" s="84">
        <v>5.338716913414087E-2</v>
      </c>
      <c r="Q372" s="88">
        <v>8.2099596231493946E-2</v>
      </c>
      <c r="R372" s="89">
        <v>2.2917647305099114</v>
      </c>
      <c r="S372" s="89">
        <v>2.4602816577538116</v>
      </c>
      <c r="T372" s="89">
        <v>2.8947061124579734</v>
      </c>
      <c r="U372" s="89">
        <v>3.2539489987344381</v>
      </c>
      <c r="V372" s="89">
        <v>3.5579790262736557</v>
      </c>
      <c r="W372" s="89">
        <v>3.8174513526529563</v>
      </c>
      <c r="X372" s="89">
        <v>4.0309839394162434</v>
      </c>
      <c r="Y372" s="89">
        <v>4.4296834825995566</v>
      </c>
      <c r="Z372" s="90">
        <v>2229</v>
      </c>
      <c r="AA372" s="88">
        <v>0.20008972633467922</v>
      </c>
      <c r="AB372" s="82">
        <v>2.1661923108862746</v>
      </c>
      <c r="AC372" s="82">
        <v>2.7210004283999645</v>
      </c>
      <c r="AD372" s="82">
        <v>3.2146276386593247</v>
      </c>
      <c r="AE372" s="82">
        <v>3.5485123887320635</v>
      </c>
      <c r="AF372" s="82">
        <v>3.9571583492060798</v>
      </c>
      <c r="AG372" s="90">
        <v>7</v>
      </c>
      <c r="AH372" s="82">
        <v>2.0321167991360998</v>
      </c>
      <c r="AI372" s="82">
        <v>2.4616689482714107</v>
      </c>
      <c r="AJ372" s="82">
        <v>3.003087085564859</v>
      </c>
      <c r="AK372" s="82">
        <v>3.3988168472554712</v>
      </c>
      <c r="AL372" s="82">
        <v>3.7211078155037014</v>
      </c>
      <c r="AM372" s="82">
        <v>4.2321627161557318</v>
      </c>
      <c r="AN372" s="82">
        <v>0.98692187890089678</v>
      </c>
      <c r="AO372" s="84">
        <v>0.79775236344382028</v>
      </c>
    </row>
    <row r="373" spans="1:42" s="85" customFormat="1" x14ac:dyDescent="0.2">
      <c r="A373" s="81">
        <v>42983</v>
      </c>
      <c r="B373" s="82">
        <v>3.3068640646029608</v>
      </c>
      <c r="C373" s="82">
        <v>3.2051415005842694</v>
      </c>
      <c r="D373" s="82">
        <v>0.1017225640186914</v>
      </c>
      <c r="E373" s="82">
        <v>3.2553498397978933</v>
      </c>
      <c r="F373" s="82">
        <v>3.2743454658531999</v>
      </c>
      <c r="G373" s="82">
        <v>0.51743405761445826</v>
      </c>
      <c r="H373" s="82">
        <v>2.0482615713338608</v>
      </c>
      <c r="I373" s="82">
        <v>0.56402422611035652</v>
      </c>
      <c r="J373" s="83">
        <v>516.54733064154425</v>
      </c>
      <c r="K373" s="84">
        <v>2.1085688649618663E-2</v>
      </c>
      <c r="L373" s="84">
        <v>0.16823687752355315</v>
      </c>
      <c r="M373" s="84">
        <v>0.28174069089277703</v>
      </c>
      <c r="N373" s="84">
        <v>0.28712427097353072</v>
      </c>
      <c r="O373" s="84">
        <v>0.18842530282637954</v>
      </c>
      <c r="P373" s="84">
        <v>5.338716913414087E-2</v>
      </c>
      <c r="Q373" s="88">
        <v>8.2099596231493946E-2</v>
      </c>
      <c r="R373" s="89">
        <v>2.2909703711556797</v>
      </c>
      <c r="S373" s="89">
        <v>2.4596949507202504</v>
      </c>
      <c r="T373" s="89">
        <v>2.893843437259993</v>
      </c>
      <c r="U373" s="89">
        <v>3.2530142812603544</v>
      </c>
      <c r="V373" s="89">
        <v>3.5570962786239484</v>
      </c>
      <c r="W373" s="89">
        <v>3.8162810740181525</v>
      </c>
      <c r="X373" s="89">
        <v>4.0300375985114805</v>
      </c>
      <c r="Y373" s="89">
        <v>4.428627268759044</v>
      </c>
      <c r="Z373" s="90">
        <v>2229</v>
      </c>
      <c r="AA373" s="88">
        <v>0.20053835800807537</v>
      </c>
      <c r="AB373" s="82">
        <v>2.1654548472985868</v>
      </c>
      <c r="AC373" s="82">
        <v>2.7200842060762609</v>
      </c>
      <c r="AD373" s="82">
        <v>3.2138730469375916</v>
      </c>
      <c r="AE373" s="82">
        <v>3.5475151661893078</v>
      </c>
      <c r="AF373" s="82">
        <v>3.9561458796812201</v>
      </c>
      <c r="AG373" s="90">
        <v>0</v>
      </c>
      <c r="AH373" s="82">
        <v>2.0315006157067583</v>
      </c>
      <c r="AI373" s="82">
        <v>2.4609057888933674</v>
      </c>
      <c r="AJ373" s="82">
        <v>3.0021852068561783</v>
      </c>
      <c r="AK373" s="82">
        <v>3.3978602003791294</v>
      </c>
      <c r="AL373" s="82">
        <v>3.7200935892614821</v>
      </c>
      <c r="AM373" s="82">
        <v>4.231076129335742</v>
      </c>
      <c r="AN373" s="82">
        <v>0.98665745092313351</v>
      </c>
      <c r="AO373" s="84">
        <v>0.79843385769789266</v>
      </c>
    </row>
    <row r="374" spans="1:42" s="85" customFormat="1" x14ac:dyDescent="0.2">
      <c r="A374" s="81">
        <v>42984</v>
      </c>
      <c r="B374" s="82">
        <v>3.3068640646029608</v>
      </c>
      <c r="C374" s="82">
        <v>3.2042225855679676</v>
      </c>
      <c r="D374" s="82">
        <v>0.10264147903499321</v>
      </c>
      <c r="E374" s="82">
        <v>3.2552028814853737</v>
      </c>
      <c r="F374" s="82">
        <v>3.2741340487505588</v>
      </c>
      <c r="G374" s="82">
        <v>0.51733544564370715</v>
      </c>
      <c r="H374" s="82">
        <v>2.0474657386072348</v>
      </c>
      <c r="I374" s="82">
        <v>0.56402422611035652</v>
      </c>
      <c r="J374" s="83">
        <v>516.54733064154425</v>
      </c>
      <c r="K374" s="84">
        <v>2.1085688649618663E-2</v>
      </c>
      <c r="L374" s="84">
        <v>0.16823687752355315</v>
      </c>
      <c r="M374" s="84">
        <v>0.28174069089277703</v>
      </c>
      <c r="N374" s="84">
        <v>0.28712427097353072</v>
      </c>
      <c r="O374" s="84">
        <v>0.18842530282637954</v>
      </c>
      <c r="P374" s="84">
        <v>5.338716913414087E-2</v>
      </c>
      <c r="Q374" s="88">
        <v>8.2099596231493946E-2</v>
      </c>
      <c r="R374" s="89">
        <v>2.2901763009230898</v>
      </c>
      <c r="S374" s="89">
        <v>2.459108369145762</v>
      </c>
      <c r="T374" s="89">
        <v>2.8929810768899809</v>
      </c>
      <c r="U374" s="89">
        <v>3.251926205205514</v>
      </c>
      <c r="V374" s="89">
        <v>3.5562138159086936</v>
      </c>
      <c r="W374" s="89">
        <v>3.815111336757913</v>
      </c>
      <c r="X374" s="89">
        <v>4.0290915735435409</v>
      </c>
      <c r="Y374" s="89">
        <v>4.4275714463707549</v>
      </c>
      <c r="Z374" s="90">
        <v>2229</v>
      </c>
      <c r="AA374" s="88">
        <v>0.20233288470165994</v>
      </c>
      <c r="AB374" s="82">
        <v>2.1647176291806134</v>
      </c>
      <c r="AC374" s="82">
        <v>2.7191683548563104</v>
      </c>
      <c r="AD374" s="82">
        <v>3.2131186607905478</v>
      </c>
      <c r="AE374" s="82">
        <v>3.5464991530961192</v>
      </c>
      <c r="AF374" s="82">
        <v>3.9551337837415987</v>
      </c>
      <c r="AG374" s="90">
        <v>0</v>
      </c>
      <c r="AH374" s="82">
        <v>2.0308845961198503</v>
      </c>
      <c r="AI374" s="82">
        <v>2.4601428895834325</v>
      </c>
      <c r="AJ374" s="82">
        <v>3.0012836880306129</v>
      </c>
      <c r="AK374" s="82">
        <v>3.3969039325243253</v>
      </c>
      <c r="AL374" s="82">
        <v>3.7190797698361431</v>
      </c>
      <c r="AM374" s="82">
        <v>4.2299899780638723</v>
      </c>
      <c r="AN374" s="82">
        <v>0.98639362050758217</v>
      </c>
      <c r="AO374" s="84">
        <v>0.79911206435673332</v>
      </c>
    </row>
    <row r="375" spans="1:42" s="85" customFormat="1" x14ac:dyDescent="0.2">
      <c r="A375" s="81">
        <v>42985</v>
      </c>
      <c r="B375" s="82">
        <v>3.3068640646029608</v>
      </c>
      <c r="C375" s="82">
        <v>3.2033040275874329</v>
      </c>
      <c r="D375" s="82">
        <v>0.10356003701552785</v>
      </c>
      <c r="E375" s="82">
        <v>3.2550548345619505</v>
      </c>
      <c r="F375" s="82">
        <v>3.2739216514497032</v>
      </c>
      <c r="G375" s="82">
        <v>0.51723693809325666</v>
      </c>
      <c r="H375" s="82">
        <v>2.0466705720833467</v>
      </c>
      <c r="I375" s="82">
        <v>0.56402422611035652</v>
      </c>
      <c r="J375" s="83">
        <v>516.54733064154425</v>
      </c>
      <c r="K375" s="84">
        <v>2.1085688649618663E-2</v>
      </c>
      <c r="L375" s="84">
        <v>0.16823687752355315</v>
      </c>
      <c r="M375" s="84">
        <v>0.28174069089277703</v>
      </c>
      <c r="N375" s="84">
        <v>0.28712427097353072</v>
      </c>
      <c r="O375" s="84">
        <v>0.18842530282637954</v>
      </c>
      <c r="P375" s="84">
        <v>5.338716913414087E-2</v>
      </c>
      <c r="Q375" s="88">
        <v>8.2099596231493946E-2</v>
      </c>
      <c r="R375" s="89">
        <v>2.2893825196010829</v>
      </c>
      <c r="S375" s="89">
        <v>2.4585219129767002</v>
      </c>
      <c r="T375" s="89">
        <v>2.8921190311098472</v>
      </c>
      <c r="U375" s="89">
        <v>3.2506110893767297</v>
      </c>
      <c r="V375" s="89">
        <v>3.555331637943993</v>
      </c>
      <c r="W375" s="89">
        <v>3.8139421403715281</v>
      </c>
      <c r="X375" s="89">
        <v>4.0281458643014689</v>
      </c>
      <c r="Y375" s="89">
        <v>4.4265160151433003</v>
      </c>
      <c r="Z375" s="90">
        <v>2229</v>
      </c>
      <c r="AA375" s="88">
        <v>0.20278151637505609</v>
      </c>
      <c r="AB375" s="82">
        <v>2.1639806563689827</v>
      </c>
      <c r="AC375" s="82">
        <v>2.7182528744395822</v>
      </c>
      <c r="AD375" s="82">
        <v>3.2123644801062059</v>
      </c>
      <c r="AE375" s="82">
        <v>3.5454835415753276</v>
      </c>
      <c r="AF375" s="82">
        <v>3.954122061111597</v>
      </c>
      <c r="AG375" s="90">
        <v>0</v>
      </c>
      <c r="AH375" s="82">
        <v>2.030268740284193</v>
      </c>
      <c r="AI375" s="82">
        <v>2.4593802501545974</v>
      </c>
      <c r="AJ375" s="82">
        <v>3.0003825287730232</v>
      </c>
      <c r="AK375" s="82">
        <v>3.3959480433665616</v>
      </c>
      <c r="AL375" s="82">
        <v>3.718066356883706</v>
      </c>
      <c r="AM375" s="82">
        <v>4.2289042619818504</v>
      </c>
      <c r="AN375" s="82">
        <v>0.9861303838452955</v>
      </c>
      <c r="AO375" s="84">
        <v>0.79978700238747469</v>
      </c>
    </row>
    <row r="376" spans="1:42" s="85" customFormat="1" x14ac:dyDescent="0.2">
      <c r="A376" s="81">
        <v>42986</v>
      </c>
      <c r="B376" s="82">
        <v>3.3077613279497533</v>
      </c>
      <c r="C376" s="82">
        <v>3.2032782090427259</v>
      </c>
      <c r="D376" s="82">
        <v>0.10448311890702744</v>
      </c>
      <c r="E376" s="82">
        <v>3.2549057053598607</v>
      </c>
      <c r="F376" s="82">
        <v>3.2738788752257779</v>
      </c>
      <c r="G376" s="82">
        <v>0.51772591209229868</v>
      </c>
      <c r="H376" s="82">
        <v>2.0461359658789635</v>
      </c>
      <c r="I376" s="82">
        <v>0.564208165096449</v>
      </c>
      <c r="J376" s="83">
        <v>516.54733064154425</v>
      </c>
      <c r="K376" s="84">
        <v>2.1085688649618663E-2</v>
      </c>
      <c r="L376" s="84">
        <v>0.16778824585015703</v>
      </c>
      <c r="M376" s="84">
        <v>0.28174069089277703</v>
      </c>
      <c r="N376" s="84">
        <v>0.28712427097353072</v>
      </c>
      <c r="O376" s="84">
        <v>0.18842530282637954</v>
      </c>
      <c r="P376" s="84">
        <v>5.3835800807537013E-2</v>
      </c>
      <c r="Q376" s="88">
        <v>8.1202332884701661E-2</v>
      </c>
      <c r="R376" s="89">
        <v>2.2885890269788343</v>
      </c>
      <c r="S376" s="89">
        <v>2.4579355821594522</v>
      </c>
      <c r="T376" s="89">
        <v>2.8927333830465476</v>
      </c>
      <c r="U376" s="89">
        <v>3.2502067252518692</v>
      </c>
      <c r="V376" s="89">
        <v>3.5558072257117672</v>
      </c>
      <c r="W376" s="89">
        <v>3.8141809834462994</v>
      </c>
      <c r="X376" s="89">
        <v>4.0314110036258226</v>
      </c>
      <c r="Y376" s="89">
        <v>4.4254609747856124</v>
      </c>
      <c r="Z376" s="90">
        <v>2229</v>
      </c>
      <c r="AA376" s="88">
        <v>0.2072678331090175</v>
      </c>
      <c r="AB376" s="82">
        <v>2.1632439287004863</v>
      </c>
      <c r="AC376" s="82">
        <v>2.7173377645259116</v>
      </c>
      <c r="AD376" s="82">
        <v>3.2116105047726706</v>
      </c>
      <c r="AE376" s="82">
        <v>3.5444683313095897</v>
      </c>
      <c r="AF376" s="82">
        <v>3.9531107115159028</v>
      </c>
      <c r="AG376" s="90">
        <v>0</v>
      </c>
      <c r="AH376" s="82">
        <v>2.0296530481086843</v>
      </c>
      <c r="AI376" s="82">
        <v>2.4580156188850379</v>
      </c>
      <c r="AJ376" s="82">
        <v>2.9994817287687208</v>
      </c>
      <c r="AK376" s="82">
        <v>3.3949925325817816</v>
      </c>
      <c r="AL376" s="82">
        <v>3.7178699714427257</v>
      </c>
      <c r="AM376" s="82">
        <v>4.2286704892257632</v>
      </c>
      <c r="AN376" s="82">
        <v>0.98613485729485562</v>
      </c>
      <c r="AO376" s="84">
        <v>0.79996073020074365</v>
      </c>
    </row>
    <row r="377" spans="1:42" s="85" customFormat="1" x14ac:dyDescent="0.2">
      <c r="A377" s="81">
        <v>42987</v>
      </c>
      <c r="B377" s="82">
        <v>3.3073991031390135</v>
      </c>
      <c r="C377" s="82">
        <v>3.2046699340325957</v>
      </c>
      <c r="D377" s="82">
        <v>0.10272916910641783</v>
      </c>
      <c r="E377" s="82">
        <v>3.2552264110334956</v>
      </c>
      <c r="F377" s="82">
        <v>3.2742439089012225</v>
      </c>
      <c r="G377" s="82">
        <v>0.5175065954288568</v>
      </c>
      <c r="H377" s="82">
        <v>2.0478075259668671</v>
      </c>
      <c r="I377" s="82">
        <v>0.56443497757846806</v>
      </c>
      <c r="J377" s="83">
        <v>516.31569506726373</v>
      </c>
      <c r="K377" s="84">
        <v>2.1076233183856503E-2</v>
      </c>
      <c r="L377" s="84">
        <v>0.16681614349775784</v>
      </c>
      <c r="M377" s="84">
        <v>0.28340807174887894</v>
      </c>
      <c r="N377" s="84">
        <v>0.28699551569506726</v>
      </c>
      <c r="O377" s="84">
        <v>0.18834080717488788</v>
      </c>
      <c r="P377" s="84">
        <v>5.3363228699551568E-2</v>
      </c>
      <c r="Q377" s="88">
        <v>8.0717488789237665E-2</v>
      </c>
      <c r="R377" s="89">
        <v>2.2910153096659736</v>
      </c>
      <c r="S377" s="89">
        <v>2.4674184420960477</v>
      </c>
      <c r="T377" s="89">
        <v>2.8963125995562984</v>
      </c>
      <c r="U377" s="89">
        <v>3.2509178085523724</v>
      </c>
      <c r="V377" s="89">
        <v>3.5564605960231792</v>
      </c>
      <c r="W377" s="89">
        <v>3.8138861437762439</v>
      </c>
      <c r="X377" s="89">
        <v>4.0344145167966543</v>
      </c>
      <c r="Y377" s="89">
        <v>4.4242893887081678</v>
      </c>
      <c r="Z377" s="90">
        <v>2230</v>
      </c>
      <c r="AA377" s="88">
        <v>0.20358744394618833</v>
      </c>
      <c r="AB377" s="82">
        <v>2.1625074460120781</v>
      </c>
      <c r="AC377" s="82">
        <v>2.7229437910643135</v>
      </c>
      <c r="AD377" s="82">
        <v>3.2136580525100689</v>
      </c>
      <c r="AE377" s="82">
        <v>3.5441556327824317</v>
      </c>
      <c r="AF377" s="82">
        <v>3.9751798727368151</v>
      </c>
      <c r="AG377" s="90">
        <v>11</v>
      </c>
      <c r="AH377" s="82">
        <v>2.0290375195022983</v>
      </c>
      <c r="AI377" s="82">
        <v>2.4588616992937866</v>
      </c>
      <c r="AJ377" s="82">
        <v>3.0007123469246753</v>
      </c>
      <c r="AK377" s="82">
        <v>3.396817742942015</v>
      </c>
      <c r="AL377" s="82">
        <v>3.718941611611474</v>
      </c>
      <c r="AM377" s="82">
        <v>4.2351563169973376</v>
      </c>
      <c r="AN377" s="82">
        <v>0.98653073929107338</v>
      </c>
      <c r="AO377" s="84">
        <v>0.79864888877262052</v>
      </c>
      <c r="AP377" s="81">
        <v>42986</v>
      </c>
    </row>
    <row r="378" spans="1:42" s="85" customFormat="1" x14ac:dyDescent="0.2">
      <c r="A378" s="81">
        <v>42988</v>
      </c>
      <c r="B378" s="82">
        <v>3.3089686098654707</v>
      </c>
      <c r="C378" s="82">
        <v>3.2074684301339951</v>
      </c>
      <c r="D378" s="82">
        <v>0.10150017973147563</v>
      </c>
      <c r="E378" s="82">
        <v>3.2550808942720204</v>
      </c>
      <c r="F378" s="82">
        <v>3.2748094287122957</v>
      </c>
      <c r="G378" s="82">
        <v>0.51648442546038908</v>
      </c>
      <c r="H378" s="82">
        <v>2.048358713456202</v>
      </c>
      <c r="I378" s="82">
        <v>0.56507623318385414</v>
      </c>
      <c r="J378" s="83">
        <v>518.31569506726373</v>
      </c>
      <c r="K378" s="84">
        <v>2.1076233183856503E-2</v>
      </c>
      <c r="L378" s="84">
        <v>0.16457399103139014</v>
      </c>
      <c r="M378" s="84">
        <v>0.28475336322869954</v>
      </c>
      <c r="N378" s="84">
        <v>0.28789237668161433</v>
      </c>
      <c r="O378" s="84">
        <v>0.18834080717488788</v>
      </c>
      <c r="P378" s="84">
        <v>5.3363228699551568E-2</v>
      </c>
      <c r="Q378" s="88">
        <v>7.9820627802690586E-2</v>
      </c>
      <c r="R378" s="89">
        <v>2.2917091392023106</v>
      </c>
      <c r="S378" s="89">
        <v>2.4812367531134263</v>
      </c>
      <c r="T378" s="89">
        <v>2.8982382023053308</v>
      </c>
      <c r="U378" s="89">
        <v>3.2559157273487704</v>
      </c>
      <c r="V378" s="89">
        <v>3.5563561923424838</v>
      </c>
      <c r="W378" s="89">
        <v>3.8167792861909864</v>
      </c>
      <c r="X378" s="89">
        <v>4.0359825346928933</v>
      </c>
      <c r="Y378" s="89">
        <v>4.4232339853360951</v>
      </c>
      <c r="Z378" s="90">
        <v>2230</v>
      </c>
      <c r="AA378" s="88">
        <v>0.20044843049327354</v>
      </c>
      <c r="AB378" s="82">
        <v>2.1617712081408746</v>
      </c>
      <c r="AC378" s="82">
        <v>2.7258217597129466</v>
      </c>
      <c r="AD378" s="82">
        <v>3.214460929039475</v>
      </c>
      <c r="AE378" s="82">
        <v>3.5442661933283297</v>
      </c>
      <c r="AF378" s="82">
        <v>3.9739799145816064</v>
      </c>
      <c r="AG378" s="90">
        <v>8</v>
      </c>
      <c r="AH378" s="82">
        <v>2.0284221543740912</v>
      </c>
      <c r="AI378" s="82">
        <v>2.4599543383952236</v>
      </c>
      <c r="AJ378" s="82">
        <v>3.0018383242561404</v>
      </c>
      <c r="AK378" s="82">
        <v>3.3984663244683393</v>
      </c>
      <c r="AL378" s="82">
        <v>3.7206660341686137</v>
      </c>
      <c r="AM378" s="82">
        <v>4.2340593713448031</v>
      </c>
      <c r="AN378" s="82">
        <v>0.98758852775387407</v>
      </c>
      <c r="AO378" s="84">
        <v>0.79433312954495006</v>
      </c>
      <c r="AP378" s="81">
        <v>42988</v>
      </c>
    </row>
    <row r="379" spans="1:42" s="85" customFormat="1" x14ac:dyDescent="0.2">
      <c r="A379" s="81">
        <v>42989</v>
      </c>
      <c r="B379" s="82">
        <v>3.3098654708520181</v>
      </c>
      <c r="C379" s="82">
        <v>3.2086010355043286</v>
      </c>
      <c r="D379" s="82">
        <v>0.10126443534768947</v>
      </c>
      <c r="E379" s="82">
        <v>3.2549402728636094</v>
      </c>
      <c r="F379" s="82">
        <v>3.2749558470938616</v>
      </c>
      <c r="G379" s="82">
        <v>0.5170125908707186</v>
      </c>
      <c r="H379" s="82">
        <v>1.9102022053482133</v>
      </c>
      <c r="I379" s="82">
        <v>0.56546636771299674</v>
      </c>
      <c r="J379" s="83">
        <v>525.31569506726373</v>
      </c>
      <c r="K379" s="84">
        <v>2.1076233183856503E-2</v>
      </c>
      <c r="L379" s="84">
        <v>0.16367713004484305</v>
      </c>
      <c r="M379" s="84">
        <v>0.28520179372197307</v>
      </c>
      <c r="N379" s="84">
        <v>0.28834080717488791</v>
      </c>
      <c r="O379" s="84">
        <v>0.18789237668161435</v>
      </c>
      <c r="P379" s="84">
        <v>5.3811659192825115E-2</v>
      </c>
      <c r="Q379" s="88">
        <v>7.7578475336322866E-2</v>
      </c>
      <c r="R379" s="89">
        <v>2.2916131763913281</v>
      </c>
      <c r="S379" s="89">
        <v>2.4811215077088105</v>
      </c>
      <c r="T379" s="89">
        <v>2.8987734999486863</v>
      </c>
      <c r="U379" s="89">
        <v>3.2575438460074393</v>
      </c>
      <c r="V379" s="89">
        <v>3.5556788549545608</v>
      </c>
      <c r="W379" s="89">
        <v>3.8198196210764399</v>
      </c>
      <c r="X379" s="89">
        <v>4.0404475865492442</v>
      </c>
      <c r="Y379" s="89">
        <v>4.4268526459623878</v>
      </c>
      <c r="Z379" s="90">
        <v>2230</v>
      </c>
      <c r="AA379" s="88">
        <v>0.19955156950672645</v>
      </c>
      <c r="AB379" s="82">
        <v>2.1610352149241558</v>
      </c>
      <c r="AC379" s="82">
        <v>2.7250692986120062</v>
      </c>
      <c r="AD379" s="82">
        <v>3.2144056884531951</v>
      </c>
      <c r="AE379" s="82">
        <v>3.5432157328059972</v>
      </c>
      <c r="AF379" s="82">
        <v>3.9727805165474637</v>
      </c>
      <c r="AG379" s="90">
        <v>2</v>
      </c>
      <c r="AH379" s="82">
        <v>2.0278069526331968</v>
      </c>
      <c r="AI379" s="82">
        <v>2.460045335982092</v>
      </c>
      <c r="AJ379" s="82">
        <v>3.0023084318799773</v>
      </c>
      <c r="AK379" s="82">
        <v>3.3983288275015622</v>
      </c>
      <c r="AL379" s="82">
        <v>3.7199060952369933</v>
      </c>
      <c r="AM379" s="82">
        <v>4.2393548508663246</v>
      </c>
      <c r="AN379" s="82">
        <v>0.98797446653389209</v>
      </c>
      <c r="AO379" s="84">
        <v>0.79402331175710061</v>
      </c>
      <c r="AP379" s="81">
        <v>42995</v>
      </c>
    </row>
    <row r="380" spans="1:42" s="85" customFormat="1" x14ac:dyDescent="0.2">
      <c r="A380" s="81">
        <v>42990</v>
      </c>
      <c r="B380" s="82">
        <v>3.3105381165919283</v>
      </c>
      <c r="C380" s="82">
        <v>3.2085297989611736</v>
      </c>
      <c r="D380" s="82">
        <v>0.10200831763075469</v>
      </c>
      <c r="E380" s="82">
        <v>3.2548020806664715</v>
      </c>
      <c r="F380" s="82">
        <v>3.2749156210876409</v>
      </c>
      <c r="G380" s="82">
        <v>0.51721545321338969</v>
      </c>
      <c r="H380" s="82">
        <v>1.909749044773922</v>
      </c>
      <c r="I380" s="82">
        <v>0.56563677130043721</v>
      </c>
      <c r="J380" s="83">
        <v>525.31569506726373</v>
      </c>
      <c r="K380" s="84">
        <v>2.1076233183856503E-2</v>
      </c>
      <c r="L380" s="84">
        <v>0.16322869955156952</v>
      </c>
      <c r="M380" s="84">
        <v>0.28520179372197307</v>
      </c>
      <c r="N380" s="84">
        <v>0.28878923766816145</v>
      </c>
      <c r="O380" s="84">
        <v>0.18744394618834082</v>
      </c>
      <c r="P380" s="84">
        <v>5.4260089686098655E-2</v>
      </c>
      <c r="Q380" s="88">
        <v>7.6681614349775787E-2</v>
      </c>
      <c r="R380" s="89">
        <v>2.2909205132124879</v>
      </c>
      <c r="S380" s="89">
        <v>2.4804440821050493</v>
      </c>
      <c r="T380" s="89">
        <v>2.8985671947504437</v>
      </c>
      <c r="U380" s="89">
        <v>3.2566801308343383</v>
      </c>
      <c r="V380" s="89">
        <v>3.5549042670051785</v>
      </c>
      <c r="W380" s="89">
        <v>3.8193140454337278</v>
      </c>
      <c r="X380" s="89">
        <v>4.0452281918552115</v>
      </c>
      <c r="Y380" s="89">
        <v>4.4259241730795917</v>
      </c>
      <c r="Z380" s="90">
        <v>2230</v>
      </c>
      <c r="AA380" s="88">
        <v>0.19910313901345292</v>
      </c>
      <c r="AB380" s="82">
        <v>2.1603100654764682</v>
      </c>
      <c r="AC380" s="82">
        <v>2.7243431130267801</v>
      </c>
      <c r="AD380" s="82">
        <v>3.2135215267145965</v>
      </c>
      <c r="AE380" s="82">
        <v>3.5422323321459714</v>
      </c>
      <c r="AF380" s="82">
        <v>3.9716735630898956</v>
      </c>
      <c r="AG380" s="90">
        <v>0</v>
      </c>
      <c r="AH380" s="82">
        <v>2.0271999757430419</v>
      </c>
      <c r="AI380" s="82">
        <v>2.459220073168376</v>
      </c>
      <c r="AJ380" s="82">
        <v>3.001465886166975</v>
      </c>
      <c r="AK380" s="82">
        <v>3.3976034073152959</v>
      </c>
      <c r="AL380" s="82">
        <v>3.7193642798313271</v>
      </c>
      <c r="AM380" s="82">
        <v>4.2388742091526046</v>
      </c>
      <c r="AN380" s="82">
        <v>0.98797580916572825</v>
      </c>
      <c r="AO380" s="84">
        <v>0.79419850229711031</v>
      </c>
      <c r="AP380" s="81">
        <v>42995</v>
      </c>
    </row>
    <row r="381" spans="1:42" s="85" customFormat="1" x14ac:dyDescent="0.2">
      <c r="A381" s="81">
        <v>42991</v>
      </c>
      <c r="B381" s="82">
        <v>3.3147401433691757</v>
      </c>
      <c r="C381" s="82">
        <v>3.2122471595113384</v>
      </c>
      <c r="D381" s="82">
        <v>0.10249298385783723</v>
      </c>
      <c r="E381" s="82">
        <v>3.2554083748857803</v>
      </c>
      <c r="F381" s="82">
        <v>3.2757421128090343</v>
      </c>
      <c r="G381" s="82">
        <v>0.5165977126924034</v>
      </c>
      <c r="H381" s="82">
        <v>1.9127247091139801</v>
      </c>
      <c r="I381" s="82">
        <v>0.56629480286737244</v>
      </c>
      <c r="J381" s="83">
        <v>524.84946236559335</v>
      </c>
      <c r="K381" s="84">
        <v>2.0609318996415771E-2</v>
      </c>
      <c r="L381" s="84">
        <v>0.1617383512544803</v>
      </c>
      <c r="M381" s="84">
        <v>0.28360215053763443</v>
      </c>
      <c r="N381" s="84">
        <v>0.29032258064516131</v>
      </c>
      <c r="O381" s="84">
        <v>0.18906810035842295</v>
      </c>
      <c r="P381" s="84">
        <v>5.4659498207885307E-2</v>
      </c>
      <c r="Q381" s="88">
        <v>7.5268817204301078E-2</v>
      </c>
      <c r="R381" s="89">
        <v>2.2904648628443516</v>
      </c>
      <c r="S381" s="89">
        <v>2.4896651255904709</v>
      </c>
      <c r="T381" s="89">
        <v>2.9019268958229576</v>
      </c>
      <c r="U381" s="89">
        <v>3.2605159846833756</v>
      </c>
      <c r="V381" s="89">
        <v>3.5570368618927728</v>
      </c>
      <c r="W381" s="89">
        <v>3.8226007175105612</v>
      </c>
      <c r="X381" s="89">
        <v>4.0469969899301406</v>
      </c>
      <c r="Y381" s="89">
        <v>4.4249693753307167</v>
      </c>
      <c r="Z381" s="90">
        <v>2232</v>
      </c>
      <c r="AA381" s="88">
        <v>0.19847670250896057</v>
      </c>
      <c r="AB381" s="82">
        <v>2.1595851188250821</v>
      </c>
      <c r="AC381" s="82">
        <v>2.7236171154706037</v>
      </c>
      <c r="AD381" s="82">
        <v>3.2126376454389223</v>
      </c>
      <c r="AE381" s="82">
        <v>3.5412492773410671</v>
      </c>
      <c r="AF381" s="82">
        <v>3.9705670439879266</v>
      </c>
      <c r="AG381" s="90">
        <v>0</v>
      </c>
      <c r="AH381" s="82">
        <v>2.0281167973420655</v>
      </c>
      <c r="AI381" s="82">
        <v>2.4596215621248607</v>
      </c>
      <c r="AJ381" s="82">
        <v>3.001559180634529</v>
      </c>
      <c r="AK381" s="82">
        <v>3.3971099795658479</v>
      </c>
      <c r="AL381" s="82">
        <v>3.7206409684551893</v>
      </c>
      <c r="AM381" s="82">
        <v>4.2384769396399369</v>
      </c>
      <c r="AN381" s="82">
        <v>0.98908551571356351</v>
      </c>
      <c r="AO381" s="84">
        <v>0.79105906941491921</v>
      </c>
      <c r="AP381" s="81">
        <v>42995</v>
      </c>
    </row>
    <row r="382" spans="1:42" s="85" customFormat="1" x14ac:dyDescent="0.2">
      <c r="A382" s="81">
        <v>42992</v>
      </c>
      <c r="B382" s="82">
        <v>3.3164726947179948</v>
      </c>
      <c r="C382" s="82">
        <v>3.2134730543992576</v>
      </c>
      <c r="D382" s="82">
        <v>0.10299964031873721</v>
      </c>
      <c r="E382" s="82">
        <v>3.2558356416197798</v>
      </c>
      <c r="F382" s="82">
        <v>3.276015811650375</v>
      </c>
      <c r="G382" s="82">
        <v>0.51656496958043818</v>
      </c>
      <c r="H382" s="82">
        <v>1.9147842978231318</v>
      </c>
      <c r="I382" s="82">
        <v>0.56651745747536952</v>
      </c>
      <c r="J382" s="83">
        <v>524.38316920322541</v>
      </c>
      <c r="K382" s="84">
        <v>2.0590868397493287E-2</v>
      </c>
      <c r="L382" s="84">
        <v>0.16114592658907789</v>
      </c>
      <c r="M382" s="84">
        <v>0.28245299910474486</v>
      </c>
      <c r="N382" s="84">
        <v>0.29095792300805728</v>
      </c>
      <c r="O382" s="84">
        <v>0.19024171888988362</v>
      </c>
      <c r="P382" s="84">
        <v>5.461056401074306E-2</v>
      </c>
      <c r="Q382" s="88">
        <v>7.4306177260519246E-2</v>
      </c>
      <c r="R382" s="89">
        <v>2.2911708005739517</v>
      </c>
      <c r="S382" s="89">
        <v>2.4892089649836597</v>
      </c>
      <c r="T382" s="89">
        <v>2.9039039519708032</v>
      </c>
      <c r="U382" s="89">
        <v>3.2669694675088481</v>
      </c>
      <c r="V382" s="89">
        <v>3.557641275405854</v>
      </c>
      <c r="W382" s="89">
        <v>3.8239161209432813</v>
      </c>
      <c r="X382" s="89">
        <v>4.0452542209278732</v>
      </c>
      <c r="Y382" s="89">
        <v>4.4240165916660894</v>
      </c>
      <c r="Z382" s="90">
        <v>2234</v>
      </c>
      <c r="AA382" s="88">
        <v>0.19874664279319607</v>
      </c>
      <c r="AB382" s="82">
        <v>2.1588603748565927</v>
      </c>
      <c r="AC382" s="82">
        <v>2.7228913058461242</v>
      </c>
      <c r="AD382" s="82">
        <v>3.2117540444482851</v>
      </c>
      <c r="AE382" s="82">
        <v>3.5402665681480787</v>
      </c>
      <c r="AF382" s="82">
        <v>3.9694609589007848</v>
      </c>
      <c r="AG382" s="90">
        <v>0</v>
      </c>
      <c r="AH382" s="82">
        <v>2.0275116626210541</v>
      </c>
      <c r="AI382" s="82">
        <v>2.4594194523810233</v>
      </c>
      <c r="AJ382" s="82">
        <v>3.0011404969202364</v>
      </c>
      <c r="AK382" s="82">
        <v>3.3972015670453648</v>
      </c>
      <c r="AL382" s="82">
        <v>3.7208667647160785</v>
      </c>
      <c r="AM382" s="82">
        <v>4.2374853856533932</v>
      </c>
      <c r="AN382" s="82">
        <v>0.98933141105060951</v>
      </c>
      <c r="AO382" s="84">
        <v>0.79121097683771802</v>
      </c>
      <c r="AP382" s="81">
        <v>42995</v>
      </c>
    </row>
    <row r="383" spans="1:42" s="85" customFormat="1" x14ac:dyDescent="0.2">
      <c r="A383" s="81">
        <v>42993</v>
      </c>
      <c r="B383" s="82">
        <v>3.3176733780760626</v>
      </c>
      <c r="C383" s="82">
        <v>3.2136734969735246</v>
      </c>
      <c r="D383" s="82">
        <v>0.10399988110253799</v>
      </c>
      <c r="E383" s="82">
        <v>3.2559662648430763</v>
      </c>
      <c r="F383" s="82">
        <v>3.2760329262843095</v>
      </c>
      <c r="G383" s="82">
        <v>0.51659755320867495</v>
      </c>
      <c r="H383" s="82">
        <v>1.9155555369747532</v>
      </c>
      <c r="I383" s="82">
        <v>0.56663982102907184</v>
      </c>
      <c r="J383" s="83">
        <v>524.14988814317621</v>
      </c>
      <c r="K383" s="84">
        <v>2.058165548098434E-2</v>
      </c>
      <c r="L383" s="84">
        <v>0.16062639821029082</v>
      </c>
      <c r="M383" s="84">
        <v>0.28232662192393737</v>
      </c>
      <c r="N383" s="84">
        <v>0.29038031319910512</v>
      </c>
      <c r="O383" s="84">
        <v>0.19149888143176733</v>
      </c>
      <c r="P383" s="84">
        <v>5.458612975391499E-2</v>
      </c>
      <c r="Q383" s="88">
        <v>7.3825503355704702E-2</v>
      </c>
      <c r="R383" s="89">
        <v>2.2905240312965449</v>
      </c>
      <c r="S383" s="89">
        <v>2.4885181111558476</v>
      </c>
      <c r="T383" s="89">
        <v>2.9037219127300165</v>
      </c>
      <c r="U383" s="89">
        <v>3.2688299568242907</v>
      </c>
      <c r="V383" s="89">
        <v>3.5578340571903015</v>
      </c>
      <c r="W383" s="89">
        <v>3.8242994741623191</v>
      </c>
      <c r="X383" s="89">
        <v>4.0437517067243665</v>
      </c>
      <c r="Y383" s="89">
        <v>4.4230782641017807</v>
      </c>
      <c r="Z383" s="90">
        <v>2235</v>
      </c>
      <c r="AA383" s="88">
        <v>0.2017897091722595</v>
      </c>
      <c r="AB383" s="82">
        <v>2.1581358334576906</v>
      </c>
      <c r="AC383" s="82">
        <v>2.7221656840560646</v>
      </c>
      <c r="AD383" s="82">
        <v>3.2108707235649661</v>
      </c>
      <c r="AE383" s="82">
        <v>3.5392842043240575</v>
      </c>
      <c r="AF383" s="82">
        <v>3.9683553074880993</v>
      </c>
      <c r="AG383" s="90">
        <v>0</v>
      </c>
      <c r="AH383" s="82">
        <v>2.0269066665734972</v>
      </c>
      <c r="AI383" s="82">
        <v>2.4584985563638444</v>
      </c>
      <c r="AJ383" s="82">
        <v>3.0002969832088047</v>
      </c>
      <c r="AK383" s="82">
        <v>3.3965311042891675</v>
      </c>
      <c r="AL383" s="82">
        <v>3.7204046840149174</v>
      </c>
      <c r="AM383" s="82">
        <v>4.2364941761640509</v>
      </c>
      <c r="AN383" s="82">
        <v>0.9893293736438088</v>
      </c>
      <c r="AO383" s="84">
        <v>0.79180945428428839</v>
      </c>
      <c r="AP383" s="81">
        <v>42995</v>
      </c>
    </row>
    <row r="384" spans="1:42" s="85" customFormat="1" x14ac:dyDescent="0.2">
      <c r="A384" s="81">
        <v>42994</v>
      </c>
      <c r="B384" s="82">
        <v>3.3186493738819318</v>
      </c>
      <c r="C384" s="82">
        <v>3.2137770742424343</v>
      </c>
      <c r="D384" s="82">
        <v>0.10487229963949751</v>
      </c>
      <c r="E384" s="82">
        <v>3.2559311290159272</v>
      </c>
      <c r="F384" s="82">
        <v>3.2760057125353756</v>
      </c>
      <c r="G384" s="82">
        <v>0.51599716829553677</v>
      </c>
      <c r="H384" s="82">
        <v>1.9160815354364025</v>
      </c>
      <c r="I384" s="82">
        <v>0.56681574239712684</v>
      </c>
      <c r="J384" s="83">
        <v>523.91636851520889</v>
      </c>
      <c r="K384" s="84">
        <v>2.0125223613595707E-2</v>
      </c>
      <c r="L384" s="84">
        <v>0.16055456171735241</v>
      </c>
      <c r="M384" s="84">
        <v>0.28220035778175312</v>
      </c>
      <c r="N384" s="84">
        <v>0.29069767441860467</v>
      </c>
      <c r="O384" s="84">
        <v>0.19186046511627908</v>
      </c>
      <c r="P384" s="84">
        <v>5.4561717352415023E-2</v>
      </c>
      <c r="Q384" s="88">
        <v>7.2450805008944547E-2</v>
      </c>
      <c r="R384" s="89">
        <v>2.2902383048024952</v>
      </c>
      <c r="S384" s="89">
        <v>2.4882223616259957</v>
      </c>
      <c r="T384" s="89">
        <v>2.9032368638059669</v>
      </c>
      <c r="U384" s="89">
        <v>3.2691805195109414</v>
      </c>
      <c r="V384" s="89">
        <v>3.5587497444244782</v>
      </c>
      <c r="W384" s="89">
        <v>3.8234230009921446</v>
      </c>
      <c r="X384" s="89">
        <v>4.0422026019285102</v>
      </c>
      <c r="Y384" s="89">
        <v>4.4221410850342275</v>
      </c>
      <c r="Z384" s="90">
        <v>2236</v>
      </c>
      <c r="AA384" s="88">
        <v>0.20304114490161002</v>
      </c>
      <c r="AB384" s="82">
        <v>2.1574114945151606</v>
      </c>
      <c r="AC384" s="82">
        <v>2.7213412269811967</v>
      </c>
      <c r="AD384" s="82">
        <v>3.2099876826114158</v>
      </c>
      <c r="AE384" s="82">
        <v>3.5383021856263102</v>
      </c>
      <c r="AF384" s="82">
        <v>3.9672500894098994</v>
      </c>
      <c r="AG384" s="90">
        <v>0</v>
      </c>
      <c r="AH384" s="82">
        <v>2.0281749923671204</v>
      </c>
      <c r="AI384" s="82">
        <v>2.457762669283996</v>
      </c>
      <c r="AJ384" s="82">
        <v>2.9990196061938166</v>
      </c>
      <c r="AK384" s="82">
        <v>3.3963121637639437</v>
      </c>
      <c r="AL384" s="82">
        <v>3.7195458815593141</v>
      </c>
      <c r="AM384" s="82">
        <v>4.2355033109245754</v>
      </c>
      <c r="AN384" s="82">
        <v>0.98939719732976128</v>
      </c>
      <c r="AO384" s="84">
        <v>0.79169035617717276</v>
      </c>
      <c r="AP384" s="81">
        <v>42995</v>
      </c>
    </row>
    <row r="385" spans="1:42" s="85" customFormat="1" x14ac:dyDescent="0.2">
      <c r="A385" s="81">
        <v>42995</v>
      </c>
      <c r="B385" s="82">
        <v>3.3186493738819318</v>
      </c>
      <c r="C385" s="82">
        <v>3.21315705804501</v>
      </c>
      <c r="D385" s="82">
        <v>0.10549231583692187</v>
      </c>
      <c r="E385" s="82">
        <v>3.2558004899956718</v>
      </c>
      <c r="F385" s="82">
        <v>3.2758841531711007</v>
      </c>
      <c r="G385" s="82">
        <v>0.51620770695623819</v>
      </c>
      <c r="H385" s="82">
        <v>1.9154500629467528</v>
      </c>
      <c r="I385" s="82">
        <v>0.56690071556349519</v>
      </c>
      <c r="J385" s="83">
        <v>523.91636851520889</v>
      </c>
      <c r="K385" s="84">
        <v>2.0125223613595707E-2</v>
      </c>
      <c r="L385" s="84">
        <v>0.16055456171735241</v>
      </c>
      <c r="M385" s="84">
        <v>0.28220035778175312</v>
      </c>
      <c r="N385" s="84">
        <v>0.29069767441860467</v>
      </c>
      <c r="O385" s="84">
        <v>0.19186046511627908</v>
      </c>
      <c r="P385" s="84">
        <v>5.4561717352415023E-2</v>
      </c>
      <c r="Q385" s="88">
        <v>7.2003577817531306E-2</v>
      </c>
      <c r="R385" s="89">
        <v>2.2894567664913366</v>
      </c>
      <c r="S385" s="89">
        <v>2.4874667854271109</v>
      </c>
      <c r="T385" s="89">
        <v>2.9024849190612003</v>
      </c>
      <c r="U385" s="89">
        <v>3.2682268943390143</v>
      </c>
      <c r="V385" s="89">
        <v>3.5578518549106315</v>
      </c>
      <c r="W385" s="89">
        <v>3.8242874960520012</v>
      </c>
      <c r="X385" s="89">
        <v>4.0479204028750573</v>
      </c>
      <c r="Y385" s="89">
        <v>4.4212166357490084</v>
      </c>
      <c r="Z385" s="90">
        <v>2236</v>
      </c>
      <c r="AA385" s="88">
        <v>0.2039355992844365</v>
      </c>
      <c r="AB385" s="82">
        <v>2.1566873579158834</v>
      </c>
      <c r="AC385" s="82">
        <v>2.720414339073236</v>
      </c>
      <c r="AD385" s="82">
        <v>3.2091049214102534</v>
      </c>
      <c r="AE385" s="82">
        <v>3.5373205118123994</v>
      </c>
      <c r="AF385" s="82">
        <v>3.9661453043266142</v>
      </c>
      <c r="AG385" s="90">
        <v>0</v>
      </c>
      <c r="AH385" s="82">
        <v>2.0275718304603703</v>
      </c>
      <c r="AI385" s="82">
        <v>2.457026991518839</v>
      </c>
      <c r="AJ385" s="82">
        <v>2.9981766683196209</v>
      </c>
      <c r="AK385" s="82">
        <v>3.3954299794784171</v>
      </c>
      <c r="AL385" s="82">
        <v>3.7198513630537908</v>
      </c>
      <c r="AM385" s="82">
        <v>4.2345127896878907</v>
      </c>
      <c r="AN385" s="82">
        <v>0.98921344646978571</v>
      </c>
      <c r="AO385" s="84">
        <v>0.79221100123716459</v>
      </c>
      <c r="AP385" s="81">
        <v>42995</v>
      </c>
    </row>
    <row r="386" spans="1:42" s="85" customFormat="1" x14ac:dyDescent="0.2">
      <c r="A386" s="81">
        <v>42996</v>
      </c>
      <c r="B386" s="82">
        <v>3.3182021466905187</v>
      </c>
      <c r="C386" s="82">
        <v>3.2143903564975234</v>
      </c>
      <c r="D386" s="82">
        <v>0.10381179019299536</v>
      </c>
      <c r="E386" s="82">
        <v>3.2556691162912932</v>
      </c>
      <c r="F386" s="82">
        <v>3.2760787406567662</v>
      </c>
      <c r="G386" s="82">
        <v>0.51698070639409077</v>
      </c>
      <c r="H386" s="82">
        <v>1.9151535866726557</v>
      </c>
      <c r="I386" s="82">
        <v>0.56735688729874401</v>
      </c>
      <c r="J386" s="83">
        <v>524.91636851520889</v>
      </c>
      <c r="K386" s="84">
        <v>2.0125223613595707E-2</v>
      </c>
      <c r="L386" s="84">
        <v>0.15966010733452593</v>
      </c>
      <c r="M386" s="84">
        <v>0.28354203935599287</v>
      </c>
      <c r="N386" s="84">
        <v>0.29203935599284436</v>
      </c>
      <c r="O386" s="84">
        <v>0.18962432915921287</v>
      </c>
      <c r="P386" s="84">
        <v>5.5008944543828264E-2</v>
      </c>
      <c r="Q386" s="88">
        <v>7.0661896243291597E-2</v>
      </c>
      <c r="R386" s="89">
        <v>2.2886754666783187</v>
      </c>
      <c r="S386" s="89">
        <v>2.4874216788291101</v>
      </c>
      <c r="T386" s="89">
        <v>2.905224092359739</v>
      </c>
      <c r="U386" s="89">
        <v>3.268720244496687</v>
      </c>
      <c r="V386" s="89">
        <v>3.5585592841791227</v>
      </c>
      <c r="W386" s="89">
        <v>3.8258127574591509</v>
      </c>
      <c r="X386" s="89">
        <v>4.0499970394755076</v>
      </c>
      <c r="Y386" s="89">
        <v>4.4226249377238531</v>
      </c>
      <c r="Z386" s="90">
        <v>2236</v>
      </c>
      <c r="AA386" s="88">
        <v>0.2003577817531306</v>
      </c>
      <c r="AB386" s="82">
        <v>2.1559470587338545</v>
      </c>
      <c r="AC386" s="82">
        <v>2.7194877869427256</v>
      </c>
      <c r="AD386" s="82">
        <v>3.211837111285774</v>
      </c>
      <c r="AE386" s="82">
        <v>3.5407733720360057</v>
      </c>
      <c r="AF386" s="82">
        <v>3.9650409518990712</v>
      </c>
      <c r="AG386" s="90">
        <v>10</v>
      </c>
      <c r="AH386" s="82">
        <v>2.0269688061795956</v>
      </c>
      <c r="AI386" s="82">
        <v>2.4568067035165098</v>
      </c>
      <c r="AJ386" s="82">
        <v>2.9983229784947358</v>
      </c>
      <c r="AK386" s="82">
        <v>3.3971824075997992</v>
      </c>
      <c r="AL386" s="82">
        <v>3.7228509583491829</v>
      </c>
      <c r="AM386" s="82">
        <v>4.2381915514357287</v>
      </c>
      <c r="AN386" s="82">
        <v>0.98962092979504923</v>
      </c>
      <c r="AO386" s="84">
        <v>0.7915060649916873</v>
      </c>
      <c r="AP386" s="81">
        <v>42996</v>
      </c>
    </row>
    <row r="387" spans="1:42" s="85" customFormat="1" x14ac:dyDescent="0.2">
      <c r="A387" s="81">
        <v>42997</v>
      </c>
      <c r="B387" s="82">
        <v>3.3175313059033988</v>
      </c>
      <c r="C387" s="82">
        <v>3.2139306595480832</v>
      </c>
      <c r="D387" s="82">
        <v>0.10360064635531563</v>
      </c>
      <c r="E387" s="82">
        <v>3.2555411913145229</v>
      </c>
      <c r="F387" s="82">
        <v>3.2759621770256864</v>
      </c>
      <c r="G387" s="82">
        <v>0.51701531769405906</v>
      </c>
      <c r="H387" s="82">
        <v>1.9146183839957072</v>
      </c>
      <c r="I387" s="82">
        <v>0.56744633273702683</v>
      </c>
      <c r="J387" s="83">
        <v>525.91636851520889</v>
      </c>
      <c r="K387" s="84">
        <v>2.0125223613595707E-2</v>
      </c>
      <c r="L387" s="84">
        <v>0.15966010733452593</v>
      </c>
      <c r="M387" s="84">
        <v>0.2830948121645796</v>
      </c>
      <c r="N387" s="84">
        <v>0.29382826475849733</v>
      </c>
      <c r="O387" s="84">
        <v>0.18872987477638639</v>
      </c>
      <c r="P387" s="84">
        <v>5.4561717352415023E-2</v>
      </c>
      <c r="Q387" s="88">
        <v>7.0661896243291597E-2</v>
      </c>
      <c r="R387" s="89">
        <v>2.2878944052179047</v>
      </c>
      <c r="S387" s="89">
        <v>2.4867092212069797</v>
      </c>
      <c r="T387" s="89">
        <v>2.9045019812538273</v>
      </c>
      <c r="U387" s="89">
        <v>3.2682554997905422</v>
      </c>
      <c r="V387" s="89">
        <v>3.5579653650688989</v>
      </c>
      <c r="W387" s="89">
        <v>3.8249435946351347</v>
      </c>
      <c r="X387" s="89">
        <v>4.0487364614143049</v>
      </c>
      <c r="Y387" s="89">
        <v>4.4216789352800854</v>
      </c>
      <c r="Z387" s="90">
        <v>2236</v>
      </c>
      <c r="AA387" s="88">
        <v>0.2003577817531306</v>
      </c>
      <c r="AB387" s="82">
        <v>2.1552039704051591</v>
      </c>
      <c r="AC387" s="82">
        <v>2.7185615703464521</v>
      </c>
      <c r="AD387" s="82">
        <v>3.2106320981355387</v>
      </c>
      <c r="AE387" s="82">
        <v>3.5421078436122344</v>
      </c>
      <c r="AF387" s="82">
        <v>3.9764321544011891</v>
      </c>
      <c r="AG387" s="90">
        <v>5</v>
      </c>
      <c r="AH387" s="82">
        <v>2.0263659194598671</v>
      </c>
      <c r="AI387" s="82">
        <v>2.4560707458832569</v>
      </c>
      <c r="AJ387" s="82">
        <v>2.997614338869139</v>
      </c>
      <c r="AK387" s="82">
        <v>3.3971774668987216</v>
      </c>
      <c r="AL387" s="82">
        <v>3.7244021794009545</v>
      </c>
      <c r="AM387" s="82">
        <v>4.2394429518825909</v>
      </c>
      <c r="AN387" s="82">
        <v>0.98949182458060037</v>
      </c>
      <c r="AO387" s="84">
        <v>0.79201215668916591</v>
      </c>
      <c r="AP387" s="81">
        <v>42997</v>
      </c>
    </row>
    <row r="388" spans="1:42" s="85" customFormat="1" x14ac:dyDescent="0.2">
      <c r="A388" s="81">
        <v>42998</v>
      </c>
      <c r="B388" s="82">
        <v>3.3166368515205726</v>
      </c>
      <c r="C388" s="82">
        <v>3.2130743901455827</v>
      </c>
      <c r="D388" s="82">
        <v>0.10356246137498992</v>
      </c>
      <c r="E388" s="82">
        <v>3.2554129609506437</v>
      </c>
      <c r="F388" s="82">
        <v>3.275771044503021</v>
      </c>
      <c r="G388" s="82">
        <v>0.51694065427008518</v>
      </c>
      <c r="H388" s="82">
        <v>1.9140029208769067</v>
      </c>
      <c r="I388" s="82">
        <v>0.56744633273702749</v>
      </c>
      <c r="J388" s="83">
        <v>527.91636851520889</v>
      </c>
      <c r="K388" s="84">
        <v>2.0125223613595707E-2</v>
      </c>
      <c r="L388" s="84">
        <v>0.16010733452593917</v>
      </c>
      <c r="M388" s="84">
        <v>0.28398926654740608</v>
      </c>
      <c r="N388" s="84">
        <v>0.29248658318425758</v>
      </c>
      <c r="O388" s="84">
        <v>0.18872987477638639</v>
      </c>
      <c r="P388" s="84">
        <v>5.4561717352415023E-2</v>
      </c>
      <c r="Q388" s="88">
        <v>7.0661896243291597E-2</v>
      </c>
      <c r="R388" s="89">
        <v>2.2871135819646904</v>
      </c>
      <c r="S388" s="89">
        <v>2.4860221312509028</v>
      </c>
      <c r="T388" s="89">
        <v>2.9036531572856408</v>
      </c>
      <c r="U388" s="89">
        <v>3.2673570793730735</v>
      </c>
      <c r="V388" s="89">
        <v>3.5572267705689398</v>
      </c>
      <c r="W388" s="89">
        <v>3.824074690876154</v>
      </c>
      <c r="X388" s="89">
        <v>4.047474048016257</v>
      </c>
      <c r="Y388" s="89">
        <v>4.4207332327238786</v>
      </c>
      <c r="Z388" s="90">
        <v>2236</v>
      </c>
      <c r="AA388" s="88">
        <v>0.2003577817531306</v>
      </c>
      <c r="AB388" s="82">
        <v>2.1544610978974013</v>
      </c>
      <c r="AC388" s="82">
        <v>2.7185403892226487</v>
      </c>
      <c r="AD388" s="82">
        <v>3.212126655018769</v>
      </c>
      <c r="AE388" s="82">
        <v>3.5413252082191584</v>
      </c>
      <c r="AF388" s="82">
        <v>3.9755247647436045</v>
      </c>
      <c r="AG388" s="90">
        <v>4</v>
      </c>
      <c r="AH388" s="82">
        <v>2.0257631702362993</v>
      </c>
      <c r="AI388" s="82">
        <v>2.4560676811253366</v>
      </c>
      <c r="AJ388" s="82">
        <v>2.9982181282430056</v>
      </c>
      <c r="AK388" s="82">
        <v>3.3971518824021327</v>
      </c>
      <c r="AL388" s="82">
        <v>3.7234723206385598</v>
      </c>
      <c r="AM388" s="82">
        <v>4.2384557543216914</v>
      </c>
      <c r="AN388" s="82">
        <v>0.98924077070624117</v>
      </c>
      <c r="AO388" s="84">
        <v>0.79269942837627527</v>
      </c>
      <c r="AP388" s="81">
        <v>42999</v>
      </c>
    </row>
    <row r="389" spans="1:42" s="85" customFormat="1" x14ac:dyDescent="0.2">
      <c r="A389" s="81">
        <v>42999</v>
      </c>
      <c r="B389" s="82">
        <v>3.3170840787119857</v>
      </c>
      <c r="C389" s="82">
        <v>3.2126797129994746</v>
      </c>
      <c r="D389" s="82">
        <v>0.1044043657125111</v>
      </c>
      <c r="E389" s="82">
        <v>3.2552837512527732</v>
      </c>
      <c r="F389" s="82">
        <v>3.2756533972656361</v>
      </c>
      <c r="G389" s="82">
        <v>0.51679626776919085</v>
      </c>
      <c r="H389" s="82">
        <v>1.9134976696598482</v>
      </c>
      <c r="I389" s="82">
        <v>0.56754025044722423</v>
      </c>
      <c r="J389" s="83">
        <v>527.91636851520889</v>
      </c>
      <c r="K389" s="84">
        <v>2.0125223613595707E-2</v>
      </c>
      <c r="L389" s="84">
        <v>0.15966010733452593</v>
      </c>
      <c r="M389" s="84">
        <v>0.28398926654740608</v>
      </c>
      <c r="N389" s="84">
        <v>0.29293381037567084</v>
      </c>
      <c r="O389" s="84">
        <v>0.18872987477638639</v>
      </c>
      <c r="P389" s="84">
        <v>5.4561717352415023E-2</v>
      </c>
      <c r="Q389" s="88">
        <v>7.0214669051878356E-2</v>
      </c>
      <c r="R389" s="89">
        <v>2.2863329967734058</v>
      </c>
      <c r="S389" s="89">
        <v>2.4853886139228387</v>
      </c>
      <c r="T389" s="89">
        <v>2.9033393062645931</v>
      </c>
      <c r="U389" s="89">
        <v>3.2667683931643214</v>
      </c>
      <c r="V389" s="89">
        <v>3.5567287411597941</v>
      </c>
      <c r="W389" s="89">
        <v>3.8232195102954463</v>
      </c>
      <c r="X389" s="89">
        <v>4.0462122367735276</v>
      </c>
      <c r="Y389" s="89">
        <v>4.4197878298651396</v>
      </c>
      <c r="Z389" s="90">
        <v>2236</v>
      </c>
      <c r="AA389" s="88">
        <v>0.20080500894454384</v>
      </c>
      <c r="AB389" s="82">
        <v>2.1537184410852435</v>
      </c>
      <c r="AC389" s="82">
        <v>2.7178158924005129</v>
      </c>
      <c r="AD389" s="82">
        <v>3.2112721476795993</v>
      </c>
      <c r="AE389" s="82">
        <v>3.5404232561403211</v>
      </c>
      <c r="AF389" s="82">
        <v>3.9746176554287982</v>
      </c>
      <c r="AG389" s="90">
        <v>0</v>
      </c>
      <c r="AH389" s="82">
        <v>2.0251605584440533</v>
      </c>
      <c r="AI389" s="82">
        <v>2.4548745705793351</v>
      </c>
      <c r="AJ389" s="82">
        <v>2.9973750829634951</v>
      </c>
      <c r="AK389" s="82">
        <v>3.3966594766851812</v>
      </c>
      <c r="AL389" s="82">
        <v>3.7225427748619695</v>
      </c>
      <c r="AM389" s="82">
        <v>4.237468897849725</v>
      </c>
      <c r="AN389" s="82">
        <v>0.98913931399320842</v>
      </c>
      <c r="AO389" s="84">
        <v>0.79318544424752713</v>
      </c>
      <c r="AP389" s="81">
        <v>42999</v>
      </c>
    </row>
    <row r="390" spans="1:42" s="85" customFormat="1" x14ac:dyDescent="0.2">
      <c r="A390" s="81">
        <v>43000</v>
      </c>
      <c r="B390" s="82">
        <v>3.3177549194991056</v>
      </c>
      <c r="C390" s="82">
        <v>3.2128057648723956</v>
      </c>
      <c r="D390" s="82">
        <v>0.10494915462671006</v>
      </c>
      <c r="E390" s="82">
        <v>3.255154347633979</v>
      </c>
      <c r="F390" s="82">
        <v>3.2755848928026645</v>
      </c>
      <c r="G390" s="82">
        <v>0.5170519599069886</v>
      </c>
      <c r="H390" s="82">
        <v>1.9130283980992933</v>
      </c>
      <c r="I390" s="82">
        <v>0.56776833631484391</v>
      </c>
      <c r="J390" s="83">
        <v>529.91636851520889</v>
      </c>
      <c r="K390" s="84">
        <v>2.0125223613595707E-2</v>
      </c>
      <c r="L390" s="84">
        <v>0.15966010733452593</v>
      </c>
      <c r="M390" s="84">
        <v>0.2830948121645796</v>
      </c>
      <c r="N390" s="84">
        <v>0.29338103756708406</v>
      </c>
      <c r="O390" s="84">
        <v>0.18917710196779963</v>
      </c>
      <c r="P390" s="84">
        <v>5.4561717352415023E-2</v>
      </c>
      <c r="Q390" s="88">
        <v>6.8872987477638634E-2</v>
      </c>
      <c r="R390" s="89">
        <v>2.2855526494989125</v>
      </c>
      <c r="S390" s="89">
        <v>2.4847552386819398</v>
      </c>
      <c r="T390" s="89">
        <v>2.9036962172351242</v>
      </c>
      <c r="U390" s="89">
        <v>3.2673450055991369</v>
      </c>
      <c r="V390" s="89">
        <v>3.5562549420066967</v>
      </c>
      <c r="W390" s="89">
        <v>3.8232114438391278</v>
      </c>
      <c r="X390" s="89">
        <v>4.0477753777886996</v>
      </c>
      <c r="Y390" s="89">
        <v>4.4188427265139589</v>
      </c>
      <c r="Z390" s="90">
        <v>2236</v>
      </c>
      <c r="AA390" s="88">
        <v>0.2003577817531306</v>
      </c>
      <c r="AB390" s="82">
        <v>2.152975999843457</v>
      </c>
      <c r="AC390" s="82">
        <v>2.7199736264535304</v>
      </c>
      <c r="AD390" s="82">
        <v>3.2104178999215427</v>
      </c>
      <c r="AE390" s="82">
        <v>3.5394520255597159</v>
      </c>
      <c r="AF390" s="82">
        <v>3.9737108262835839</v>
      </c>
      <c r="AG390" s="90">
        <v>1</v>
      </c>
      <c r="AH390" s="82">
        <v>2.024558084018341</v>
      </c>
      <c r="AI390" s="82">
        <v>2.4546154796765447</v>
      </c>
      <c r="AJ390" s="82">
        <v>2.996773916683261</v>
      </c>
      <c r="AK390" s="82">
        <v>3.3959234497502426</v>
      </c>
      <c r="AL390" s="82">
        <v>3.7231591661972381</v>
      </c>
      <c r="AM390" s="82">
        <v>4.2364823822231692</v>
      </c>
      <c r="AN390" s="82">
        <v>0.98917989293365494</v>
      </c>
      <c r="AO390" s="84">
        <v>0.79405523951995172</v>
      </c>
      <c r="AP390" s="81">
        <v>43001</v>
      </c>
    </row>
    <row r="391" spans="1:42" s="85" customFormat="1" x14ac:dyDescent="0.2">
      <c r="A391" s="81">
        <v>43001</v>
      </c>
      <c r="B391" s="82">
        <v>3.3177549194991056</v>
      </c>
      <c r="C391" s="82">
        <v>3.2119502065548162</v>
      </c>
      <c r="D391" s="82">
        <v>0.10580471294428939</v>
      </c>
      <c r="E391" s="82">
        <v>3.2550260249778415</v>
      </c>
      <c r="F391" s="82">
        <v>3.2753932555568612</v>
      </c>
      <c r="G391" s="82">
        <v>0.51697726077023609</v>
      </c>
      <c r="H391" s="82">
        <v>1.912414127866374</v>
      </c>
      <c r="I391" s="82">
        <v>0.56776833631484391</v>
      </c>
      <c r="J391" s="83">
        <v>529.91636851520889</v>
      </c>
      <c r="K391" s="84">
        <v>2.0125223613595707E-2</v>
      </c>
      <c r="L391" s="84">
        <v>0.15966010733452593</v>
      </c>
      <c r="M391" s="84">
        <v>0.2830948121645796</v>
      </c>
      <c r="N391" s="84">
        <v>0.29338103756708406</v>
      </c>
      <c r="O391" s="84">
        <v>0.18917710196779963</v>
      </c>
      <c r="P391" s="84">
        <v>5.4561717352415023E-2</v>
      </c>
      <c r="Q391" s="88">
        <v>6.8872987477638634E-2</v>
      </c>
      <c r="R391" s="89">
        <v>2.2847725399962053</v>
      </c>
      <c r="S391" s="89">
        <v>2.4841220054641133</v>
      </c>
      <c r="T391" s="89">
        <v>2.9029031416064885</v>
      </c>
      <c r="U391" s="89">
        <v>3.2663307734472991</v>
      </c>
      <c r="V391" s="89">
        <v>3.5554993766642298</v>
      </c>
      <c r="W391" s="89">
        <v>3.8223069404853076</v>
      </c>
      <c r="X391" s="89">
        <v>4.0469098588131702</v>
      </c>
      <c r="Y391" s="89">
        <v>4.4178979224806021</v>
      </c>
      <c r="Z391" s="90">
        <v>2236</v>
      </c>
      <c r="AA391" s="88">
        <v>0.20348837209302326</v>
      </c>
      <c r="AB391" s="82">
        <v>2.1522337740469224</v>
      </c>
      <c r="AC391" s="82">
        <v>2.7190472339343463</v>
      </c>
      <c r="AD391" s="82">
        <v>3.2095639115869243</v>
      </c>
      <c r="AE391" s="82">
        <v>3.5384811313012259</v>
      </c>
      <c r="AF391" s="82">
        <v>3.9728042771349354</v>
      </c>
      <c r="AG391" s="90">
        <v>0</v>
      </c>
      <c r="AH391" s="82">
        <v>2.02395574689442</v>
      </c>
      <c r="AI391" s="82">
        <v>2.4538806221024601</v>
      </c>
      <c r="AJ391" s="82">
        <v>2.9959318496992191</v>
      </c>
      <c r="AK391" s="82">
        <v>3.3950439152838463</v>
      </c>
      <c r="AL391" s="82">
        <v>3.7222294671198215</v>
      </c>
      <c r="AM391" s="82">
        <v>4.2354962071987901</v>
      </c>
      <c r="AN391" s="82">
        <v>0.98892954807738531</v>
      </c>
      <c r="AO391" s="84">
        <v>0.79473451096587788</v>
      </c>
      <c r="AP391" s="81">
        <v>43001</v>
      </c>
    </row>
    <row r="392" spans="1:42" s="85" customFormat="1" x14ac:dyDescent="0.2">
      <c r="A392" s="81">
        <v>43002</v>
      </c>
      <c r="B392" s="82">
        <v>3.3161896243291591</v>
      </c>
      <c r="C392" s="82">
        <v>3.2118051717996527</v>
      </c>
      <c r="D392" s="82">
        <v>0.10438445252950634</v>
      </c>
      <c r="E392" s="82">
        <v>3.2548967218965466</v>
      </c>
      <c r="F392" s="82">
        <v>3.2753486342699074</v>
      </c>
      <c r="G392" s="82">
        <v>0.51802996012337021</v>
      </c>
      <c r="H392" s="82">
        <v>1.911718922033566</v>
      </c>
      <c r="I392" s="82">
        <v>0.56804561717351632</v>
      </c>
      <c r="J392" s="83">
        <v>530.91636851520889</v>
      </c>
      <c r="K392" s="84">
        <v>2.0125223613595707E-2</v>
      </c>
      <c r="L392" s="84">
        <v>0.15966010733452593</v>
      </c>
      <c r="M392" s="84">
        <v>0.2830948121645796</v>
      </c>
      <c r="N392" s="84">
        <v>0.29516994633273702</v>
      </c>
      <c r="O392" s="84">
        <v>0.18872987477638639</v>
      </c>
      <c r="P392" s="84">
        <v>5.3220035778175315E-2</v>
      </c>
      <c r="Q392" s="88">
        <v>6.8425760286225407E-2</v>
      </c>
      <c r="R392" s="89">
        <v>2.2839926681204119</v>
      </c>
      <c r="S392" s="89">
        <v>2.4834889142053087</v>
      </c>
      <c r="T392" s="89">
        <v>2.9021102918291537</v>
      </c>
      <c r="U392" s="89">
        <v>3.2653208136001126</v>
      </c>
      <c r="V392" s="89">
        <v>3.5560845743164307</v>
      </c>
      <c r="W392" s="89">
        <v>3.8256364997399399</v>
      </c>
      <c r="X392" s="89">
        <v>4.0527860689545303</v>
      </c>
      <c r="Y392" s="89">
        <v>4.4169534175755203</v>
      </c>
      <c r="Z392" s="90">
        <v>2236</v>
      </c>
      <c r="AA392" s="88">
        <v>0.2003577817531306</v>
      </c>
      <c r="AB392" s="82">
        <v>2.1514917635706285</v>
      </c>
      <c r="AC392" s="82">
        <v>2.7181211768338187</v>
      </c>
      <c r="AD392" s="82">
        <v>3.2086486118246285</v>
      </c>
      <c r="AE392" s="82">
        <v>3.5390047645807199</v>
      </c>
      <c r="AF392" s="82">
        <v>3.991004552496261</v>
      </c>
      <c r="AG392" s="90">
        <v>8</v>
      </c>
      <c r="AH392" s="82">
        <v>2.0233535470075932</v>
      </c>
      <c r="AI392" s="82">
        <v>2.4531459732179717</v>
      </c>
      <c r="AJ392" s="82">
        <v>2.9950900549422781</v>
      </c>
      <c r="AK392" s="82">
        <v>3.3950381256466202</v>
      </c>
      <c r="AL392" s="82">
        <v>3.7263834123437451</v>
      </c>
      <c r="AM392" s="82">
        <v>4.2489191123998085</v>
      </c>
      <c r="AN392" s="82">
        <v>0.98886201899922821</v>
      </c>
      <c r="AO392" s="84">
        <v>0.79556677136588116</v>
      </c>
      <c r="AP392" s="81">
        <v>43002</v>
      </c>
    </row>
    <row r="393" spans="1:42" s="85" customFormat="1" x14ac:dyDescent="0.2">
      <c r="A393" s="81">
        <v>43003</v>
      </c>
      <c r="B393" s="82">
        <v>3.3160482789450159</v>
      </c>
      <c r="C393" s="82">
        <v>3.2119048542032118</v>
      </c>
      <c r="D393" s="82">
        <v>0.10414342474180405</v>
      </c>
      <c r="E393" s="82">
        <v>3.2548327789094476</v>
      </c>
      <c r="F393" s="82">
        <v>3.2753166230426407</v>
      </c>
      <c r="G393" s="82">
        <v>0.51780019357216811</v>
      </c>
      <c r="H393" s="82">
        <v>1.9124605600762994</v>
      </c>
      <c r="I393" s="82">
        <v>0.5681314260169833</v>
      </c>
      <c r="J393" s="83">
        <v>530.67903442109673</v>
      </c>
      <c r="K393" s="84">
        <v>1.9669199821189094E-2</v>
      </c>
      <c r="L393" s="84">
        <v>0.15958873491282968</v>
      </c>
      <c r="M393" s="84">
        <v>0.28296826106392492</v>
      </c>
      <c r="N393" s="84">
        <v>0.29772016092981674</v>
      </c>
      <c r="O393" s="84">
        <v>0.18685739830129638</v>
      </c>
      <c r="P393" s="84">
        <v>5.3196244970943225E-2</v>
      </c>
      <c r="Q393" s="88">
        <v>7.4653553866785877E-2</v>
      </c>
      <c r="R393" s="89">
        <v>2.2841315812868395</v>
      </c>
      <c r="S393" s="89">
        <v>2.4853927831944511</v>
      </c>
      <c r="T393" s="89">
        <v>2.9036264243260339</v>
      </c>
      <c r="U393" s="89">
        <v>3.2655166684966819</v>
      </c>
      <c r="V393" s="89">
        <v>3.5547957293929349</v>
      </c>
      <c r="W393" s="89">
        <v>3.8260397664594881</v>
      </c>
      <c r="X393" s="89">
        <v>4.0545860271733281</v>
      </c>
      <c r="Y393" s="89">
        <v>4.4159794266438723</v>
      </c>
      <c r="Z393" s="90">
        <v>2237</v>
      </c>
      <c r="AA393" s="88">
        <v>0.20026821636119804</v>
      </c>
      <c r="AB393" s="82">
        <v>2.1507499682896736</v>
      </c>
      <c r="AC393" s="82">
        <v>2.7171954549091235</v>
      </c>
      <c r="AD393" s="82">
        <v>3.2074215056444113</v>
      </c>
      <c r="AE393" s="82">
        <v>3.540444614039302</v>
      </c>
      <c r="AF393" s="82">
        <v>3.9935601148004012</v>
      </c>
      <c r="AG393" s="90">
        <v>5</v>
      </c>
      <c r="AH393" s="82">
        <v>2.0201487991109031</v>
      </c>
      <c r="AI393" s="82">
        <v>2.4524115329002893</v>
      </c>
      <c r="AJ393" s="82">
        <v>2.9942485322262828</v>
      </c>
      <c r="AK393" s="82">
        <v>3.3951516114191183</v>
      </c>
      <c r="AL393" s="82">
        <v>3.7279647822283386</v>
      </c>
      <c r="AM393" s="82">
        <v>4.2505388350461493</v>
      </c>
      <c r="AN393" s="82">
        <v>0.98891958322223827</v>
      </c>
      <c r="AO393" s="84">
        <v>0.79529973074907689</v>
      </c>
      <c r="AP393" s="81">
        <v>43002</v>
      </c>
    </row>
    <row r="394" spans="1:42" s="85" customFormat="1" x14ac:dyDescent="0.2">
      <c r="A394" s="81">
        <v>43004</v>
      </c>
      <c r="B394" s="82">
        <v>3.3160482789450159</v>
      </c>
      <c r="C394" s="82">
        <v>3.2117461255698823</v>
      </c>
      <c r="D394" s="82">
        <v>0.1043021533751336</v>
      </c>
      <c r="E394" s="82">
        <v>3.2547063018468685</v>
      </c>
      <c r="F394" s="82">
        <v>3.2752978986509156</v>
      </c>
      <c r="G394" s="82">
        <v>0.51710675731516031</v>
      </c>
      <c r="H394" s="82">
        <v>1.9121120885297322</v>
      </c>
      <c r="I394" s="82">
        <v>0.56822530174340269</v>
      </c>
      <c r="J394" s="83">
        <v>532.67903442109673</v>
      </c>
      <c r="K394" s="84">
        <v>1.9222172552525705E-2</v>
      </c>
      <c r="L394" s="84">
        <v>0.15958873491282968</v>
      </c>
      <c r="M394" s="84">
        <v>0.28296826106392492</v>
      </c>
      <c r="N394" s="84">
        <v>0.29906124273580686</v>
      </c>
      <c r="O394" s="84">
        <v>0.186410371032633</v>
      </c>
      <c r="P394" s="84">
        <v>5.2749217702279839E-2</v>
      </c>
      <c r="Q394" s="88">
        <v>7.4653553866785877E-2</v>
      </c>
      <c r="R394" s="89">
        <v>2.2842114378910829</v>
      </c>
      <c r="S394" s="89">
        <v>2.4863069882705018</v>
      </c>
      <c r="T394" s="89">
        <v>2.902806143919721</v>
      </c>
      <c r="U394" s="89">
        <v>3.2653748851361732</v>
      </c>
      <c r="V394" s="89">
        <v>3.5539212573252348</v>
      </c>
      <c r="W394" s="89">
        <v>3.8250905066321268</v>
      </c>
      <c r="X394" s="89">
        <v>4.0537335262694407</v>
      </c>
      <c r="Y394" s="89">
        <v>4.4150356175565166</v>
      </c>
      <c r="Z394" s="90">
        <v>2237</v>
      </c>
      <c r="AA394" s="88">
        <v>0.20026821636119804</v>
      </c>
      <c r="AB394" s="82">
        <v>2.1500083880792644</v>
      </c>
      <c r="AC394" s="82">
        <v>2.7162700679177005</v>
      </c>
      <c r="AD394" s="82">
        <v>3.2061950123825427</v>
      </c>
      <c r="AE394" s="82">
        <v>3.53982356124859</v>
      </c>
      <c r="AF394" s="82">
        <v>3.9979437118592749</v>
      </c>
      <c r="AG394" s="90">
        <v>3</v>
      </c>
      <c r="AH394" s="82">
        <v>2.0206416965872069</v>
      </c>
      <c r="AI394" s="82">
        <v>2.4516773010267223</v>
      </c>
      <c r="AJ394" s="82">
        <v>2.9934072813652652</v>
      </c>
      <c r="AK394" s="82">
        <v>3.3949090619306821</v>
      </c>
      <c r="AL394" s="82">
        <v>3.728571677243345</v>
      </c>
      <c r="AM394" s="82">
        <v>4.2517316316415723</v>
      </c>
      <c r="AN394" s="82">
        <v>0.98897828385077358</v>
      </c>
      <c r="AO394" s="84">
        <v>0.79405126569863405</v>
      </c>
      <c r="AP394" s="81">
        <v>43004</v>
      </c>
    </row>
    <row r="395" spans="1:42" s="85" customFormat="1" x14ac:dyDescent="0.2">
      <c r="A395" s="81">
        <v>43005</v>
      </c>
      <c r="B395" s="82">
        <v>3.3167188198480106</v>
      </c>
      <c r="C395" s="82">
        <v>3.2121415971622178</v>
      </c>
      <c r="D395" s="82">
        <v>0.10457722268579284</v>
      </c>
      <c r="E395" s="82">
        <v>3.2545797181762457</v>
      </c>
      <c r="F395" s="82">
        <v>3.2753266326066619</v>
      </c>
      <c r="G395" s="82">
        <v>0.51706464209359115</v>
      </c>
      <c r="H395" s="82">
        <v>1.911910568918912</v>
      </c>
      <c r="I395" s="82">
        <v>0.5684175234689286</v>
      </c>
      <c r="J395" s="83">
        <v>535.67903442109673</v>
      </c>
      <c r="K395" s="84">
        <v>1.8775145283862316E-2</v>
      </c>
      <c r="L395" s="84">
        <v>0.15958873491282968</v>
      </c>
      <c r="M395" s="84">
        <v>0.28341528833258828</v>
      </c>
      <c r="N395" s="84">
        <v>0.29906124273580686</v>
      </c>
      <c r="O395" s="84">
        <v>0.18596334376396961</v>
      </c>
      <c r="P395" s="84">
        <v>5.3196244970943225E-2</v>
      </c>
      <c r="Q395" s="88">
        <v>7.3312472060795705E-2</v>
      </c>
      <c r="R395" s="89">
        <v>2.283741667227738</v>
      </c>
      <c r="S395" s="89">
        <v>2.4861181919917863</v>
      </c>
      <c r="T395" s="89">
        <v>2.9019401881810962</v>
      </c>
      <c r="U395" s="89">
        <v>3.265300617982402</v>
      </c>
      <c r="V395" s="89">
        <v>3.5539765642967116</v>
      </c>
      <c r="W395" s="89">
        <v>3.8252876740106401</v>
      </c>
      <c r="X395" s="89">
        <v>4.0558533601154396</v>
      </c>
      <c r="Y395" s="89">
        <v>4.4140921069642394</v>
      </c>
      <c r="Z395" s="90">
        <v>2237</v>
      </c>
      <c r="AA395" s="88">
        <v>0.20026821636119804</v>
      </c>
      <c r="AB395" s="82">
        <v>2.1492670228147164</v>
      </c>
      <c r="AC395" s="82">
        <v>2.7153450156172525</v>
      </c>
      <c r="AD395" s="82">
        <v>3.2052349767523349</v>
      </c>
      <c r="AE395" s="82">
        <v>3.5397140491521402</v>
      </c>
      <c r="AF395" s="82">
        <v>3.9970643594012758</v>
      </c>
      <c r="AG395" s="90">
        <v>2</v>
      </c>
      <c r="AH395" s="82">
        <v>2.0178598699238472</v>
      </c>
      <c r="AI395" s="82">
        <v>2.4509432774746931</v>
      </c>
      <c r="AJ395" s="82">
        <v>2.9932728539414848</v>
      </c>
      <c r="AK395" s="82">
        <v>3.3950862117962051</v>
      </c>
      <c r="AL395" s="82">
        <v>3.7280963445164352</v>
      </c>
      <c r="AM395" s="82">
        <v>4.2511608726656487</v>
      </c>
      <c r="AN395" s="82">
        <v>0.98914464266471946</v>
      </c>
      <c r="AO395" s="84">
        <v>0.79363360834108654</v>
      </c>
      <c r="AP395" s="81">
        <v>43007</v>
      </c>
    </row>
    <row r="396" spans="1:42" s="85" customFormat="1" x14ac:dyDescent="0.2">
      <c r="A396" s="81">
        <v>43006</v>
      </c>
      <c r="B396" s="82">
        <v>3.3176128743853375</v>
      </c>
      <c r="C396" s="82">
        <v>3.2120922432933958</v>
      </c>
      <c r="D396" s="82">
        <v>0.10552063109194165</v>
      </c>
      <c r="E396" s="82">
        <v>3.2544542181932465</v>
      </c>
      <c r="F396" s="82">
        <v>3.2752850061987862</v>
      </c>
      <c r="G396" s="82">
        <v>0.51657618159771845</v>
      </c>
      <c r="H396" s="82">
        <v>1.9114726260220636</v>
      </c>
      <c r="I396" s="82">
        <v>0.56859186410370732</v>
      </c>
      <c r="J396" s="83">
        <v>535.67903442109673</v>
      </c>
      <c r="K396" s="84">
        <v>1.8328118015198926E-2</v>
      </c>
      <c r="L396" s="84">
        <v>0.15958873491282968</v>
      </c>
      <c r="M396" s="84">
        <v>0.28341528833258828</v>
      </c>
      <c r="N396" s="84">
        <v>0.29906124273580686</v>
      </c>
      <c r="O396" s="84">
        <v>0.186410371032633</v>
      </c>
      <c r="P396" s="84">
        <v>5.3196244970943225E-2</v>
      </c>
      <c r="Q396" s="88">
        <v>7.2418417523468934E-2</v>
      </c>
      <c r="R396" s="89">
        <v>2.2839100704821624</v>
      </c>
      <c r="S396" s="89">
        <v>2.4856485855956847</v>
      </c>
      <c r="T396" s="89">
        <v>2.9010928340832907</v>
      </c>
      <c r="U396" s="89">
        <v>3.2648692797530967</v>
      </c>
      <c r="V396" s="89">
        <v>3.5537470719463728</v>
      </c>
      <c r="W396" s="89">
        <v>3.8241928597573205</v>
      </c>
      <c r="X396" s="89">
        <v>4.0547870799327201</v>
      </c>
      <c r="Y396" s="89">
        <v>4.4131488946782698</v>
      </c>
      <c r="Z396" s="90">
        <v>2237</v>
      </c>
      <c r="AA396" s="88">
        <v>0.2016092981671882</v>
      </c>
      <c r="AB396" s="82">
        <v>2.1485258723714531</v>
      </c>
      <c r="AC396" s="82">
        <v>2.7144202977657454</v>
      </c>
      <c r="AD396" s="82">
        <v>3.2040331690280661</v>
      </c>
      <c r="AE396" s="82">
        <v>3.5387430641704096</v>
      </c>
      <c r="AF396" s="82">
        <v>3.9961852686233548</v>
      </c>
      <c r="AG396" s="90">
        <v>0</v>
      </c>
      <c r="AH396" s="82">
        <v>2.0148803759037506</v>
      </c>
      <c r="AI396" s="82">
        <v>2.4502094621217361</v>
      </c>
      <c r="AJ396" s="82">
        <v>2.9926782620996955</v>
      </c>
      <c r="AK396" s="82">
        <v>3.3942072622876136</v>
      </c>
      <c r="AL396" s="82">
        <v>3.7272463374370397</v>
      </c>
      <c r="AM396" s="82">
        <v>4.2501771050835266</v>
      </c>
      <c r="AN396" s="82">
        <v>0.98917963205842407</v>
      </c>
      <c r="AO396" s="84">
        <v>0.79360761463266893</v>
      </c>
      <c r="AP396" s="81">
        <v>43007</v>
      </c>
    </row>
    <row r="397" spans="1:42" s="85" customFormat="1" x14ac:dyDescent="0.2">
      <c r="A397" s="81">
        <v>43007</v>
      </c>
      <c r="B397" s="82">
        <v>3.3204555605180883</v>
      </c>
      <c r="C397" s="82">
        <v>3.2140555570232743</v>
      </c>
      <c r="D397" s="82">
        <v>0.10640000349481404</v>
      </c>
      <c r="E397" s="82">
        <v>3.2547405482068061</v>
      </c>
      <c r="F397" s="82">
        <v>3.2757405222884604</v>
      </c>
      <c r="G397" s="82">
        <v>0.5162967592979486</v>
      </c>
      <c r="H397" s="82">
        <v>1.9138765006998841</v>
      </c>
      <c r="I397" s="82">
        <v>0.56891469405984518</v>
      </c>
      <c r="J397" s="83">
        <v>535.20142920946819</v>
      </c>
      <c r="K397" s="84">
        <v>1.7418490397498883E-2</v>
      </c>
      <c r="L397" s="84">
        <v>0.15899955337204108</v>
      </c>
      <c r="M397" s="84">
        <v>0.28360875390799462</v>
      </c>
      <c r="N397" s="84">
        <v>0.2987941045109424</v>
      </c>
      <c r="O397" s="84">
        <v>0.18758374274229567</v>
      </c>
      <c r="P397" s="84">
        <v>5.3595355069227336E-2</v>
      </c>
      <c r="Q397" s="88">
        <v>7.0120589548905765E-2</v>
      </c>
      <c r="R397" s="89">
        <v>2.2867991571830038</v>
      </c>
      <c r="S397" s="89">
        <v>2.4856213600401302</v>
      </c>
      <c r="T397" s="89">
        <v>2.9012073302356676</v>
      </c>
      <c r="U397" s="89">
        <v>3.2648348919534551</v>
      </c>
      <c r="V397" s="89">
        <v>3.5537840192053953</v>
      </c>
      <c r="W397" s="89">
        <v>3.824746991157959</v>
      </c>
      <c r="X397" s="89">
        <v>4.0587283752775134</v>
      </c>
      <c r="Y397" s="89">
        <v>4.4121471948250166</v>
      </c>
      <c r="Z397" s="90">
        <v>2239</v>
      </c>
      <c r="AA397" s="88">
        <v>0.2027690933452434</v>
      </c>
      <c r="AB397" s="82">
        <v>2.1477849366250061</v>
      </c>
      <c r="AC397" s="82">
        <v>2.7134959141214074</v>
      </c>
      <c r="AD397" s="82">
        <v>3.2028319438797612</v>
      </c>
      <c r="AE397" s="82">
        <v>3.5377724153407364</v>
      </c>
      <c r="AF397" s="82">
        <v>3.9953064393698035</v>
      </c>
      <c r="AG397" s="90">
        <v>0</v>
      </c>
      <c r="AH397" s="82">
        <v>2.0139093472883789</v>
      </c>
      <c r="AI397" s="82">
        <v>2.449017429937784</v>
      </c>
      <c r="AJ397" s="82">
        <v>2.9915504452305677</v>
      </c>
      <c r="AK397" s="82">
        <v>3.3939528517212918</v>
      </c>
      <c r="AL397" s="82">
        <v>3.727963534821404</v>
      </c>
      <c r="AM397" s="82">
        <v>4.2495337285422865</v>
      </c>
      <c r="AN397" s="82">
        <v>0.98979077214813405</v>
      </c>
      <c r="AO397" s="84">
        <v>0.7912348747395318</v>
      </c>
      <c r="AP397" s="81">
        <v>43007</v>
      </c>
    </row>
    <row r="398" spans="1:42" s="85" customFormat="1" x14ac:dyDescent="0.2">
      <c r="A398" s="81">
        <v>43008</v>
      </c>
      <c r="B398" s="82">
        <v>3.3186690486824477</v>
      </c>
      <c r="C398" s="82">
        <v>3.2134368040102412</v>
      </c>
      <c r="D398" s="82">
        <v>0.10523224467220649</v>
      </c>
      <c r="E398" s="82">
        <v>3.2546201277906861</v>
      </c>
      <c r="F398" s="82">
        <v>3.2755784397163472</v>
      </c>
      <c r="G398" s="82">
        <v>0.51618686163877991</v>
      </c>
      <c r="H398" s="82">
        <v>1.7988676641356567</v>
      </c>
      <c r="I398" s="82">
        <v>0.56899955337204067</v>
      </c>
      <c r="J398" s="83">
        <v>536.20142920946819</v>
      </c>
      <c r="K398" s="84">
        <v>1.7418490397498883E-2</v>
      </c>
      <c r="L398" s="84">
        <v>0.15899955337204108</v>
      </c>
      <c r="M398" s="84">
        <v>0.28405538186690488</v>
      </c>
      <c r="N398" s="84">
        <v>0.30013398838767308</v>
      </c>
      <c r="O398" s="84">
        <v>0.18713711478338543</v>
      </c>
      <c r="P398" s="84">
        <v>5.2255471192496648E-2</v>
      </c>
      <c r="Q398" s="88">
        <v>7.1013845466726219E-2</v>
      </c>
      <c r="R398" s="89">
        <v>2.2860277226916828</v>
      </c>
      <c r="S398" s="89">
        <v>2.4850499011679523</v>
      </c>
      <c r="T398" s="89">
        <v>2.9007239840496748</v>
      </c>
      <c r="U398" s="89">
        <v>3.2643401444594029</v>
      </c>
      <c r="V398" s="89">
        <v>3.5529653153015843</v>
      </c>
      <c r="W398" s="89">
        <v>3.8240046927883289</v>
      </c>
      <c r="X398" s="89">
        <v>4.0577271415631309</v>
      </c>
      <c r="Y398" s="89">
        <v>4.4112047743200797</v>
      </c>
      <c r="Z398" s="90">
        <v>2239</v>
      </c>
      <c r="AA398" s="88">
        <v>0.20008932559178205</v>
      </c>
      <c r="AB398" s="82">
        <v>2.1470442154510159</v>
      </c>
      <c r="AC398" s="82">
        <v>2.7125718644427286</v>
      </c>
      <c r="AD398" s="82">
        <v>3.2038142970282664</v>
      </c>
      <c r="AE398" s="82">
        <v>3.5392178303638815</v>
      </c>
      <c r="AF398" s="82">
        <v>4.0056199698495591</v>
      </c>
      <c r="AG398" s="90">
        <v>9</v>
      </c>
      <c r="AH398" s="82">
        <v>2.013325737314994</v>
      </c>
      <c r="AI398" s="82">
        <v>2.4482844297092163</v>
      </c>
      <c r="AJ398" s="82">
        <v>2.9915631826746223</v>
      </c>
      <c r="AK398" s="82">
        <v>3.3945133646866958</v>
      </c>
      <c r="AL398" s="82">
        <v>3.7307887432148648</v>
      </c>
      <c r="AM398" s="82">
        <v>4.2549435452103985</v>
      </c>
      <c r="AN398" s="82">
        <v>0.98961122880357022</v>
      </c>
      <c r="AO398" s="84">
        <v>0.79194573210862595</v>
      </c>
      <c r="AP398" s="81">
        <v>43008</v>
      </c>
    </row>
    <row r="399" spans="1:42" s="85" customFormat="1" x14ac:dyDescent="0.2">
      <c r="A399" s="81">
        <v>43009</v>
      </c>
      <c r="B399" s="82">
        <v>3.3200267618198036</v>
      </c>
      <c r="C399" s="82">
        <v>3.215015023223089</v>
      </c>
      <c r="D399" s="82">
        <v>0.10501173859671464</v>
      </c>
      <c r="E399" s="82">
        <v>3.2553845717967804</v>
      </c>
      <c r="F399" s="82">
        <v>3.2760415602129931</v>
      </c>
      <c r="G399" s="82">
        <v>0.51651438013868067</v>
      </c>
      <c r="H399" s="82">
        <v>1.8019164220309847</v>
      </c>
      <c r="I399" s="82">
        <v>0.56918376449598374</v>
      </c>
      <c r="J399" s="83">
        <v>536.48394290811848</v>
      </c>
      <c r="K399" s="84">
        <v>1.7395182872435324E-2</v>
      </c>
      <c r="L399" s="84">
        <v>0.15834076717216772</v>
      </c>
      <c r="M399" s="84">
        <v>0.28278322925958965</v>
      </c>
      <c r="N399" s="84">
        <v>0.30240856378233721</v>
      </c>
      <c r="O399" s="84">
        <v>0.1864406779661017</v>
      </c>
      <c r="P399" s="84">
        <v>5.2631578947368418E-2</v>
      </c>
      <c r="Q399" s="88">
        <v>6.913470115967886E-2</v>
      </c>
      <c r="R399" s="89">
        <v>2.2861410914174694</v>
      </c>
      <c r="S399" s="89">
        <v>2.4865506863383091</v>
      </c>
      <c r="T399" s="89">
        <v>2.9016548886775464</v>
      </c>
      <c r="U399" s="89">
        <v>3.2660319390590171</v>
      </c>
      <c r="V399" s="89">
        <v>3.5534452615055634</v>
      </c>
      <c r="W399" s="89">
        <v>3.8263155180793547</v>
      </c>
      <c r="X399" s="89">
        <v>4.057838573627456</v>
      </c>
      <c r="Y399" s="89">
        <v>4.4102087348252814</v>
      </c>
      <c r="Z399" s="90">
        <v>2242</v>
      </c>
      <c r="AA399" s="88">
        <v>0.19892952720785012</v>
      </c>
      <c r="AB399" s="82">
        <v>2.146343391038033</v>
      </c>
      <c r="AC399" s="82">
        <v>2.7117509378079978</v>
      </c>
      <c r="AD399" s="82">
        <v>3.2029933416810015</v>
      </c>
      <c r="AE399" s="82">
        <v>3.5399706582225727</v>
      </c>
      <c r="AF399" s="82">
        <v>4.0048058628123853</v>
      </c>
      <c r="AG399" s="90">
        <v>3</v>
      </c>
      <c r="AH399" s="82">
        <v>2.012734745608121</v>
      </c>
      <c r="AI399" s="82">
        <v>2.4481194861485438</v>
      </c>
      <c r="AJ399" s="82">
        <v>2.9910421202946127</v>
      </c>
      <c r="AK399" s="82">
        <v>3.3950981390500594</v>
      </c>
      <c r="AL399" s="82">
        <v>3.7326273333851789</v>
      </c>
      <c r="AM399" s="82">
        <v>4.2546537415845487</v>
      </c>
      <c r="AN399" s="82">
        <v>0.98986220190547491</v>
      </c>
      <c r="AO399" s="84">
        <v>0.79207449352009374</v>
      </c>
      <c r="AP399" s="81">
        <v>43009</v>
      </c>
    </row>
    <row r="400" spans="1:42" s="85" customFormat="1" x14ac:dyDescent="0.2">
      <c r="A400" s="81">
        <v>43010</v>
      </c>
      <c r="B400" s="82">
        <v>3.3207757467677217</v>
      </c>
      <c r="C400" s="82">
        <v>3.2150139414083858</v>
      </c>
      <c r="D400" s="82">
        <v>0.10576180535933588</v>
      </c>
      <c r="E400" s="82">
        <v>3.2556502842190915</v>
      </c>
      <c r="F400" s="82">
        <v>3.2761091532304785</v>
      </c>
      <c r="G400" s="82">
        <v>0.51609680770549615</v>
      </c>
      <c r="H400" s="82">
        <v>1.802678260997068</v>
      </c>
      <c r="I400" s="82">
        <v>0.56921979491751917</v>
      </c>
      <c r="J400" s="83">
        <v>538.24476148016402</v>
      </c>
      <c r="K400" s="84">
        <v>1.6941596076683014E-2</v>
      </c>
      <c r="L400" s="84">
        <v>0.15827017387427553</v>
      </c>
      <c r="M400" s="84">
        <v>0.28310298707088721</v>
      </c>
      <c r="N400" s="84">
        <v>0.30227374052608114</v>
      </c>
      <c r="O400" s="84">
        <v>0.18680338831921534</v>
      </c>
      <c r="P400" s="84">
        <v>5.2608114132857778E-2</v>
      </c>
      <c r="Q400" s="88">
        <v>6.8658047258136429E-2</v>
      </c>
      <c r="R400" s="89">
        <v>2.2857731594048762</v>
      </c>
      <c r="S400" s="89">
        <v>2.486656233472393</v>
      </c>
      <c r="T400" s="89">
        <v>2.901119973085946</v>
      </c>
      <c r="U400" s="89">
        <v>3.2656233887957451</v>
      </c>
      <c r="V400" s="89">
        <v>3.5531181719064202</v>
      </c>
      <c r="W400" s="89">
        <v>3.8262912152676027</v>
      </c>
      <c r="X400" s="89">
        <v>4.0578943596150214</v>
      </c>
      <c r="Y400" s="89">
        <v>4.4092716940542251</v>
      </c>
      <c r="Z400" s="90">
        <v>2243</v>
      </c>
      <c r="AA400" s="88">
        <v>0.19973250111457869</v>
      </c>
      <c r="AB400" s="82">
        <v>2.1456427039861126</v>
      </c>
      <c r="AC400" s="82">
        <v>2.7109301996451616</v>
      </c>
      <c r="AD400" s="82">
        <v>3.2021725825239007</v>
      </c>
      <c r="AE400" s="82">
        <v>3.5390720281106569</v>
      </c>
      <c r="AF400" s="82">
        <v>4.0039919533199013</v>
      </c>
      <c r="AG400" s="90">
        <v>0</v>
      </c>
      <c r="AH400" s="82">
        <v>2.012318823498962</v>
      </c>
      <c r="AI400" s="82">
        <v>2.4474205364933463</v>
      </c>
      <c r="AJ400" s="82">
        <v>2.9901176413072972</v>
      </c>
      <c r="AK400" s="82">
        <v>3.3942732152803807</v>
      </c>
      <c r="AL400" s="82">
        <v>3.7326800062742898</v>
      </c>
      <c r="AM400" s="82">
        <v>4.2537203390827898</v>
      </c>
      <c r="AN400" s="82">
        <v>0.98980472467051772</v>
      </c>
      <c r="AO400" s="84">
        <v>0.79235769739187445</v>
      </c>
      <c r="AP400" s="81">
        <v>43011</v>
      </c>
    </row>
    <row r="401" spans="1:42" s="85" customFormat="1" x14ac:dyDescent="0.2">
      <c r="A401" s="81">
        <v>43011</v>
      </c>
      <c r="B401" s="82">
        <v>3.3207757467677217</v>
      </c>
      <c r="C401" s="82">
        <v>3.2142102506990686</v>
      </c>
      <c r="D401" s="82">
        <v>0.10656549606865307</v>
      </c>
      <c r="E401" s="82">
        <v>3.2555296382203589</v>
      </c>
      <c r="F401" s="82">
        <v>3.2759283618848909</v>
      </c>
      <c r="G401" s="82">
        <v>0.51602895627723033</v>
      </c>
      <c r="H401" s="82">
        <v>1.8022500803942889</v>
      </c>
      <c r="I401" s="82">
        <v>0.56921979491751917</v>
      </c>
      <c r="J401" s="83">
        <v>538.24476148016402</v>
      </c>
      <c r="K401" s="84">
        <v>1.6941596076683014E-2</v>
      </c>
      <c r="L401" s="84">
        <v>0.15827017387427553</v>
      </c>
      <c r="M401" s="84">
        <v>0.28310298707088721</v>
      </c>
      <c r="N401" s="84">
        <v>0.30227374052608114</v>
      </c>
      <c r="O401" s="84">
        <v>0.18680338831921534</v>
      </c>
      <c r="P401" s="84">
        <v>5.2608114132857778E-2</v>
      </c>
      <c r="Q401" s="88">
        <v>6.8658047258136429E-2</v>
      </c>
      <c r="R401" s="89">
        <v>2.2850252219015266</v>
      </c>
      <c r="S401" s="89">
        <v>2.4859778696986252</v>
      </c>
      <c r="T401" s="89">
        <v>2.9003682675347719</v>
      </c>
      <c r="U401" s="89">
        <v>3.2648250529920353</v>
      </c>
      <c r="V401" s="89">
        <v>3.552216091406013</v>
      </c>
      <c r="W401" s="89">
        <v>3.8253515094404067</v>
      </c>
      <c r="X401" s="89">
        <v>4.0570186390711358</v>
      </c>
      <c r="Y401" s="89">
        <v>4.4083641126559652</v>
      </c>
      <c r="Z401" s="90">
        <v>2243</v>
      </c>
      <c r="AA401" s="88">
        <v>0.20106999554168525</v>
      </c>
      <c r="AB401" s="82">
        <v>2.1449421542414169</v>
      </c>
      <c r="AC401" s="82">
        <v>2.710109649867694</v>
      </c>
      <c r="AD401" s="82">
        <v>3.2013520194632101</v>
      </c>
      <c r="AE401" s="82">
        <v>3.5381736333497291</v>
      </c>
      <c r="AF401" s="82">
        <v>4.0031782412762551</v>
      </c>
      <c r="AG401" s="90">
        <v>0</v>
      </c>
      <c r="AH401" s="82">
        <v>2.0117271278111994</v>
      </c>
      <c r="AI401" s="82">
        <v>2.4467217273133626</v>
      </c>
      <c r="AJ401" s="82">
        <v>2.9893357362904815</v>
      </c>
      <c r="AK401" s="82">
        <v>3.3934484920447341</v>
      </c>
      <c r="AL401" s="82">
        <v>3.7318057013329953</v>
      </c>
      <c r="AM401" s="82">
        <v>4.2527871970817257</v>
      </c>
      <c r="AN401" s="82">
        <v>0.98956759990945842</v>
      </c>
      <c r="AO401" s="84">
        <v>0.79305445302115551</v>
      </c>
      <c r="AP401" s="81">
        <v>43011</v>
      </c>
    </row>
    <row r="402" spans="1:42" s="85" customFormat="1" x14ac:dyDescent="0.2">
      <c r="A402" s="81">
        <v>43012</v>
      </c>
      <c r="B402" s="82">
        <v>3.3215240641711228</v>
      </c>
      <c r="C402" s="82">
        <v>3.2152895994901374</v>
      </c>
      <c r="D402" s="82">
        <v>0.10623446468098541</v>
      </c>
      <c r="E402" s="82">
        <v>3.2555614599885954</v>
      </c>
      <c r="F402" s="82">
        <v>3.2761460616408113</v>
      </c>
      <c r="G402" s="82">
        <v>0.51567308299620451</v>
      </c>
      <c r="H402" s="82">
        <v>1.8032587294501323</v>
      </c>
      <c r="I402" s="82">
        <v>0.56950980392156547</v>
      </c>
      <c r="J402" s="83">
        <v>540.00490196078317</v>
      </c>
      <c r="K402" s="84">
        <v>1.6934046345811051E-2</v>
      </c>
      <c r="L402" s="84">
        <v>0.1573083778966132</v>
      </c>
      <c r="M402" s="84">
        <v>0.28297682709447414</v>
      </c>
      <c r="N402" s="84">
        <v>0.30392156862745096</v>
      </c>
      <c r="O402" s="84">
        <v>0.18627450980392157</v>
      </c>
      <c r="P402" s="84">
        <v>5.2584670231729053E-2</v>
      </c>
      <c r="Q402" s="88">
        <v>6.7290552584670232E-2</v>
      </c>
      <c r="R402" s="89">
        <v>2.2846203725667427</v>
      </c>
      <c r="S402" s="89">
        <v>2.4871142661509555</v>
      </c>
      <c r="T402" s="89">
        <v>2.9002706102192817</v>
      </c>
      <c r="U402" s="89">
        <v>3.2662224242928692</v>
      </c>
      <c r="V402" s="89">
        <v>3.5535190438991493</v>
      </c>
      <c r="W402" s="89">
        <v>3.826676294472926</v>
      </c>
      <c r="X402" s="89">
        <v>4.0561119678830755</v>
      </c>
      <c r="Y402" s="89">
        <v>4.4074278073592774</v>
      </c>
      <c r="Z402" s="90">
        <v>2244</v>
      </c>
      <c r="AA402" s="88">
        <v>0.19964349376114082</v>
      </c>
      <c r="AB402" s="82">
        <v>2.1442417417501405</v>
      </c>
      <c r="AC402" s="82">
        <v>2.7092892883891295</v>
      </c>
      <c r="AD402" s="82">
        <v>3.2013068753163694</v>
      </c>
      <c r="AE402" s="82">
        <v>3.5406548112208656</v>
      </c>
      <c r="AF402" s="82">
        <v>4.0023647265856654</v>
      </c>
      <c r="AG402" s="90">
        <v>5</v>
      </c>
      <c r="AH402" s="82">
        <v>2.0111355337703984</v>
      </c>
      <c r="AI402" s="82">
        <v>2.4468544149779516</v>
      </c>
      <c r="AJ402" s="82">
        <v>2.9887549977720096</v>
      </c>
      <c r="AK402" s="82">
        <v>3.3940666874348286</v>
      </c>
      <c r="AL402" s="82">
        <v>3.7335296383930658</v>
      </c>
      <c r="AM402" s="82">
        <v>4.2518543154346764</v>
      </c>
      <c r="AN402" s="82">
        <v>0.98994286498384854</v>
      </c>
      <c r="AO402" s="84">
        <v>0.79130451737147867</v>
      </c>
      <c r="AP402" s="81">
        <v>43013</v>
      </c>
    </row>
    <row r="403" spans="1:42" s="85" customFormat="1" x14ac:dyDescent="0.2">
      <c r="A403" s="81">
        <v>43013</v>
      </c>
      <c r="B403" s="82">
        <v>3.3219696969696968</v>
      </c>
      <c r="C403" s="82">
        <v>3.2150513704385872</v>
      </c>
      <c r="D403" s="82">
        <v>0.10691832653110955</v>
      </c>
      <c r="E403" s="82">
        <v>3.2554420476115769</v>
      </c>
      <c r="F403" s="82">
        <v>3.2760681262914901</v>
      </c>
      <c r="G403" s="82">
        <v>0.51614230997933996</v>
      </c>
      <c r="H403" s="82">
        <v>1.8029120440991537</v>
      </c>
      <c r="I403" s="82">
        <v>0.56968805704099512</v>
      </c>
      <c r="J403" s="83">
        <v>540.00490196078317</v>
      </c>
      <c r="K403" s="84">
        <v>1.6934046345811051E-2</v>
      </c>
      <c r="L403" s="84">
        <v>0.1573083778966132</v>
      </c>
      <c r="M403" s="84">
        <v>0.28297682709447414</v>
      </c>
      <c r="N403" s="84">
        <v>0.30303030303030304</v>
      </c>
      <c r="O403" s="84">
        <v>0.18716577540106952</v>
      </c>
      <c r="P403" s="84">
        <v>5.2584670231729053E-2</v>
      </c>
      <c r="Q403" s="88">
        <v>6.6399286987522288E-2</v>
      </c>
      <c r="R403" s="89">
        <v>2.2838872788533013</v>
      </c>
      <c r="S403" s="89">
        <v>2.4864783375658295</v>
      </c>
      <c r="T403" s="89">
        <v>2.8995935427465982</v>
      </c>
      <c r="U403" s="89">
        <v>3.2654323703009522</v>
      </c>
      <c r="V403" s="89">
        <v>3.5531370592025437</v>
      </c>
      <c r="W403" s="89">
        <v>3.8273020876583228</v>
      </c>
      <c r="X403" s="89">
        <v>4.0564929338578253</v>
      </c>
      <c r="Y403" s="89">
        <v>4.4065207984271098</v>
      </c>
      <c r="Z403" s="90">
        <v>2244</v>
      </c>
      <c r="AA403" s="88">
        <v>0.20320855614973263</v>
      </c>
      <c r="AB403" s="82">
        <v>2.1435414664585091</v>
      </c>
      <c r="AC403" s="82">
        <v>2.7084691151230618</v>
      </c>
      <c r="AD403" s="82">
        <v>3.2005050630078729</v>
      </c>
      <c r="AE403" s="82">
        <v>3.539695459862739</v>
      </c>
      <c r="AF403" s="82">
        <v>4.0015514091524187</v>
      </c>
      <c r="AG403" s="90">
        <v>0</v>
      </c>
      <c r="AH403" s="82">
        <v>2.0105440413414586</v>
      </c>
      <c r="AI403" s="82">
        <v>2.4461557690705544</v>
      </c>
      <c r="AJ403" s="82">
        <v>2.9879737977124354</v>
      </c>
      <c r="AK403" s="82">
        <v>3.3933375246669248</v>
      </c>
      <c r="AL403" s="82">
        <v>3.7339047071404332</v>
      </c>
      <c r="AM403" s="82">
        <v>4.2509216939950898</v>
      </c>
      <c r="AN403" s="82">
        <v>0.98986311581627318</v>
      </c>
      <c r="AO403" s="84">
        <v>0.79194770597709108</v>
      </c>
      <c r="AP403" s="81">
        <v>43013</v>
      </c>
    </row>
    <row r="404" spans="1:42" s="85" customFormat="1" x14ac:dyDescent="0.2">
      <c r="A404" s="81">
        <v>43014</v>
      </c>
      <c r="B404" s="82">
        <v>3.3228609625668448</v>
      </c>
      <c r="C404" s="82">
        <v>3.2152565845386567</v>
      </c>
      <c r="D404" s="82">
        <v>0.10760437802818812</v>
      </c>
      <c r="E404" s="82">
        <v>3.2553233132699804</v>
      </c>
      <c r="F404" s="82">
        <v>3.2760563817484787</v>
      </c>
      <c r="G404" s="82">
        <v>0.51583812926355499</v>
      </c>
      <c r="H404" s="82">
        <v>1.8027966414461123</v>
      </c>
      <c r="I404" s="82">
        <v>0.56987076648840818</v>
      </c>
      <c r="J404" s="83">
        <v>540.00490196078317</v>
      </c>
      <c r="K404" s="84">
        <v>1.6934046345811051E-2</v>
      </c>
      <c r="L404" s="84">
        <v>0.15641711229946523</v>
      </c>
      <c r="M404" s="84">
        <v>0.28297682709447414</v>
      </c>
      <c r="N404" s="84">
        <v>0.30392156862745096</v>
      </c>
      <c r="O404" s="84">
        <v>0.18716577540106952</v>
      </c>
      <c r="P404" s="84">
        <v>5.2584670231729053E-2</v>
      </c>
      <c r="Q404" s="88">
        <v>6.550802139037433E-2</v>
      </c>
      <c r="R404" s="89">
        <v>2.2831543349321617</v>
      </c>
      <c r="S404" s="89">
        <v>2.4858425276116751</v>
      </c>
      <c r="T404" s="89">
        <v>2.8999438280524426</v>
      </c>
      <c r="U404" s="89">
        <v>3.2655923660159285</v>
      </c>
      <c r="V404" s="89">
        <v>3.5528837479822601</v>
      </c>
      <c r="W404" s="89">
        <v>3.8263501594565996</v>
      </c>
      <c r="X404" s="89">
        <v>4.0556130323509949</v>
      </c>
      <c r="Y404" s="89">
        <v>4.4056140348645618</v>
      </c>
      <c r="Z404" s="90">
        <v>2244</v>
      </c>
      <c r="AA404" s="88">
        <v>0.20454545454545456</v>
      </c>
      <c r="AB404" s="82">
        <v>2.1428413283127798</v>
      </c>
      <c r="AC404" s="82">
        <v>2.7076491299831433</v>
      </c>
      <c r="AD404" s="82">
        <v>3.199703438496893</v>
      </c>
      <c r="AE404" s="82">
        <v>3.5387363733257797</v>
      </c>
      <c r="AF404" s="82">
        <v>4.0007382888808731</v>
      </c>
      <c r="AG404" s="90">
        <v>0</v>
      </c>
      <c r="AH404" s="82">
        <v>2.0099526504892991</v>
      </c>
      <c r="AI404" s="82">
        <v>2.444985260703711</v>
      </c>
      <c r="AJ404" s="82">
        <v>2.9871927749186851</v>
      </c>
      <c r="AK404" s="82">
        <v>3.393297546380456</v>
      </c>
      <c r="AL404" s="82">
        <v>3.7330301631560991</v>
      </c>
      <c r="AM404" s="82">
        <v>4.2499893326165372</v>
      </c>
      <c r="AN404" s="82">
        <v>0.9899580502997295</v>
      </c>
      <c r="AO404" s="84">
        <v>0.79208246630249501</v>
      </c>
      <c r="AP404" s="81">
        <v>43013</v>
      </c>
    </row>
    <row r="405" spans="1:42" s="85" customFormat="1" x14ac:dyDescent="0.2">
      <c r="A405" s="81">
        <v>43015</v>
      </c>
      <c r="B405" s="82">
        <v>3.32174688057041</v>
      </c>
      <c r="C405" s="82">
        <v>3.2154833614755227</v>
      </c>
      <c r="D405" s="82">
        <v>0.10626351909488729</v>
      </c>
      <c r="E405" s="82">
        <v>3.2552053735991429</v>
      </c>
      <c r="F405" s="82">
        <v>3.2761143897441869</v>
      </c>
      <c r="G405" s="82">
        <v>0.5149517585571104</v>
      </c>
      <c r="H405" s="82">
        <v>1.8026692683777437</v>
      </c>
      <c r="I405" s="82">
        <v>0.56999108734401938</v>
      </c>
      <c r="J405" s="83">
        <v>541.00490196078317</v>
      </c>
      <c r="K405" s="84">
        <v>1.6488413547237075E-2</v>
      </c>
      <c r="L405" s="84">
        <v>0.15597147950089127</v>
      </c>
      <c r="M405" s="84">
        <v>0.28475935828877003</v>
      </c>
      <c r="N405" s="84">
        <v>0.3057040998217469</v>
      </c>
      <c r="O405" s="84">
        <v>0.18449197860962566</v>
      </c>
      <c r="P405" s="84">
        <v>5.2584670231729053E-2</v>
      </c>
      <c r="Q405" s="88">
        <v>6.550802139037433E-2</v>
      </c>
      <c r="R405" s="89">
        <v>2.2827024768785029</v>
      </c>
      <c r="S405" s="89">
        <v>2.4858064245567135</v>
      </c>
      <c r="T405" s="89">
        <v>2.8998083844665521</v>
      </c>
      <c r="U405" s="89">
        <v>3.2661978281781234</v>
      </c>
      <c r="V405" s="89">
        <v>3.5519588219460374</v>
      </c>
      <c r="W405" s="89">
        <v>3.8253984963719549</v>
      </c>
      <c r="X405" s="89">
        <v>4.0546487583872803</v>
      </c>
      <c r="Y405" s="89">
        <v>4.4047075165388998</v>
      </c>
      <c r="Z405" s="90">
        <v>2244</v>
      </c>
      <c r="AA405" s="88">
        <v>0.20276292335115864</v>
      </c>
      <c r="AB405" s="82">
        <v>2.142141327259242</v>
      </c>
      <c r="AC405" s="82">
        <v>2.7068293328830872</v>
      </c>
      <c r="AD405" s="82">
        <v>3.2000965884435577</v>
      </c>
      <c r="AE405" s="82">
        <v>3.5433803613624137</v>
      </c>
      <c r="AF405" s="82">
        <v>3.999925365675455</v>
      </c>
      <c r="AG405" s="90">
        <v>10</v>
      </c>
      <c r="AH405" s="82">
        <v>2.0094383917249905</v>
      </c>
      <c r="AI405" s="82">
        <v>2.4441230518963635</v>
      </c>
      <c r="AJ405" s="82">
        <v>2.9877422071660957</v>
      </c>
      <c r="AK405" s="82">
        <v>3.3949443683584404</v>
      </c>
      <c r="AL405" s="82">
        <v>3.7349384399624626</v>
      </c>
      <c r="AM405" s="82">
        <v>4.2490572311527188</v>
      </c>
      <c r="AN405" s="82">
        <v>0.99014073231577482</v>
      </c>
      <c r="AO405" s="84">
        <v>0.7906952855527295</v>
      </c>
      <c r="AP405" s="81">
        <v>43014</v>
      </c>
    </row>
    <row r="406" spans="1:42" s="85" customFormat="1" x14ac:dyDescent="0.2">
      <c r="A406" s="81">
        <v>43016</v>
      </c>
      <c r="B406" s="82">
        <v>3.3210784313725492</v>
      </c>
      <c r="C406" s="82">
        <v>3.2159953899680254</v>
      </c>
      <c r="D406" s="82">
        <v>0.10508304140452385</v>
      </c>
      <c r="E406" s="82">
        <v>3.2550882560881957</v>
      </c>
      <c r="F406" s="82">
        <v>3.2761249378733006</v>
      </c>
      <c r="G406" s="82">
        <v>0.51467814185376426</v>
      </c>
      <c r="H406" s="82">
        <v>1.8025292437966838</v>
      </c>
      <c r="I406" s="82">
        <v>0.57027183600712672</v>
      </c>
      <c r="J406" s="83">
        <v>543.00490196078317</v>
      </c>
      <c r="K406" s="84">
        <v>1.6488413547237075E-2</v>
      </c>
      <c r="L406" s="84">
        <v>0.15552584670231728</v>
      </c>
      <c r="M406" s="84">
        <v>0.285650623885918</v>
      </c>
      <c r="N406" s="84">
        <v>0.30659536541889482</v>
      </c>
      <c r="O406" s="84">
        <v>0.18315508021390375</v>
      </c>
      <c r="P406" s="84">
        <v>5.2584670231729053E-2</v>
      </c>
      <c r="Q406" s="88">
        <v>6.4616755793226385E-2</v>
      </c>
      <c r="R406" s="89">
        <v>2.2829116398358362</v>
      </c>
      <c r="S406" s="89">
        <v>2.4864651257466788</v>
      </c>
      <c r="T406" s="89">
        <v>2.899559384928454</v>
      </c>
      <c r="U406" s="89">
        <v>3.2657419810909647</v>
      </c>
      <c r="V406" s="89">
        <v>3.552561864265916</v>
      </c>
      <c r="W406" s="89">
        <v>3.8244470982567456</v>
      </c>
      <c r="X406" s="89">
        <v>4.0536590120605265</v>
      </c>
      <c r="Y406" s="89">
        <v>4.4038012433174991</v>
      </c>
      <c r="Z406" s="90">
        <v>2244</v>
      </c>
      <c r="AA406" s="88">
        <v>0.20098039215686275</v>
      </c>
      <c r="AB406" s="82">
        <v>2.1414414632442162</v>
      </c>
      <c r="AC406" s="82">
        <v>2.7060097237366647</v>
      </c>
      <c r="AD406" s="82">
        <v>3.2005143106378311</v>
      </c>
      <c r="AE406" s="82">
        <v>3.544427288974203</v>
      </c>
      <c r="AF406" s="82">
        <v>3.9991126394406606</v>
      </c>
      <c r="AG406" s="90">
        <v>7</v>
      </c>
      <c r="AH406" s="82">
        <v>2.0088463885082795</v>
      </c>
      <c r="AI406" s="82">
        <v>2.4442327675037188</v>
      </c>
      <c r="AJ406" s="82">
        <v>2.9880957648225808</v>
      </c>
      <c r="AK406" s="82">
        <v>3.3970526267711709</v>
      </c>
      <c r="AL406" s="82">
        <v>3.7360309353499397</v>
      </c>
      <c r="AM406" s="82">
        <v>4.2481253894574564</v>
      </c>
      <c r="AN406" s="82">
        <v>0.9903411405349386</v>
      </c>
      <c r="AO406" s="84">
        <v>0.79067913109250887</v>
      </c>
      <c r="AP406" s="81">
        <v>43016</v>
      </c>
    </row>
    <row r="407" spans="1:42" s="85" customFormat="1" x14ac:dyDescent="0.2">
      <c r="A407" s="81">
        <v>43017</v>
      </c>
      <c r="B407" s="82">
        <v>3.3206327985739752</v>
      </c>
      <c r="C407" s="82">
        <v>3.2163009111531435</v>
      </c>
      <c r="D407" s="82">
        <v>0.10433188742083166</v>
      </c>
      <c r="E407" s="82">
        <v>3.2549724230727612</v>
      </c>
      <c r="F407" s="82">
        <v>3.2761590544560502</v>
      </c>
      <c r="G407" s="82">
        <v>0.5141677239981024</v>
      </c>
      <c r="H407" s="82">
        <v>1.8022896290893895</v>
      </c>
      <c r="I407" s="82">
        <v>0.570512477718357</v>
      </c>
      <c r="J407" s="83">
        <v>545.00490196078317</v>
      </c>
      <c r="K407" s="84">
        <v>1.6042780748663103E-2</v>
      </c>
      <c r="L407" s="84">
        <v>0.15552584670231728</v>
      </c>
      <c r="M407" s="84">
        <v>0.28654188948306597</v>
      </c>
      <c r="N407" s="84">
        <v>0.30704099821746883</v>
      </c>
      <c r="O407" s="84">
        <v>0.18270944741532977</v>
      </c>
      <c r="P407" s="84">
        <v>5.213903743315508E-2</v>
      </c>
      <c r="Q407" s="88">
        <v>6.4171122994652413E-2</v>
      </c>
      <c r="R407" s="89">
        <v>2.2828067330075594</v>
      </c>
      <c r="S407" s="89">
        <v>2.4873721888186213</v>
      </c>
      <c r="T407" s="89">
        <v>2.900609217613737</v>
      </c>
      <c r="U407" s="89">
        <v>3.265696931960278</v>
      </c>
      <c r="V407" s="89">
        <v>3.5529519277749215</v>
      </c>
      <c r="W407" s="89">
        <v>3.8234959649634503</v>
      </c>
      <c r="X407" s="89">
        <v>4.0526695538626782</v>
      </c>
      <c r="Y407" s="89">
        <v>4.4028952150678418</v>
      </c>
      <c r="Z407" s="90">
        <v>2244</v>
      </c>
      <c r="AA407" s="88">
        <v>0.20008912655971481</v>
      </c>
      <c r="AB407" s="82">
        <v>2.1407417362140548</v>
      </c>
      <c r="AC407" s="82">
        <v>2.7051903024577073</v>
      </c>
      <c r="AD407" s="82">
        <v>3.202791937477917</v>
      </c>
      <c r="AE407" s="82">
        <v>3.5444735396312215</v>
      </c>
      <c r="AF407" s="82">
        <v>4.0033702379502785</v>
      </c>
      <c r="AG407" s="90">
        <v>6</v>
      </c>
      <c r="AH407" s="82">
        <v>2.0063562939669009</v>
      </c>
      <c r="AI407" s="82">
        <v>2.4435348788527818</v>
      </c>
      <c r="AJ407" s="82">
        <v>2.9886081025472184</v>
      </c>
      <c r="AK407" s="82">
        <v>3.3983322461583105</v>
      </c>
      <c r="AL407" s="82">
        <v>3.7367323137145303</v>
      </c>
      <c r="AM407" s="82">
        <v>4.2493211039428429</v>
      </c>
      <c r="AN407" s="82">
        <v>0.990496328337236</v>
      </c>
      <c r="AO407" s="84">
        <v>0.79037878985135079</v>
      </c>
      <c r="AP407" s="81">
        <v>43018</v>
      </c>
    </row>
    <row r="408" spans="1:42" s="85" customFormat="1" x14ac:dyDescent="0.2">
      <c r="A408" s="81">
        <v>43018</v>
      </c>
      <c r="B408" s="82">
        <v>3.32174688057041</v>
      </c>
      <c r="C408" s="82">
        <v>3.2167637528133337</v>
      </c>
      <c r="D408" s="82">
        <v>0.1049831277570763</v>
      </c>
      <c r="E408" s="82">
        <v>3.2548575254954826</v>
      </c>
      <c r="F408" s="82">
        <v>3.2762116498235918</v>
      </c>
      <c r="G408" s="82">
        <v>0.51330544742201623</v>
      </c>
      <c r="H408" s="82">
        <v>1.8021603996129436</v>
      </c>
      <c r="I408" s="82">
        <v>0.57075311942958729</v>
      </c>
      <c r="J408" s="83">
        <v>545.00490196078317</v>
      </c>
      <c r="K408" s="84">
        <v>1.5597147950089126E-2</v>
      </c>
      <c r="L408" s="84">
        <v>0.15508021390374332</v>
      </c>
      <c r="M408" s="84">
        <v>0.28654188948306597</v>
      </c>
      <c r="N408" s="84">
        <v>0.30793226381461675</v>
      </c>
      <c r="O408" s="84">
        <v>0.18270944741532977</v>
      </c>
      <c r="P408" s="84">
        <v>5.213903743315508E-2</v>
      </c>
      <c r="Q408" s="88">
        <v>6.2834224598930483E-2</v>
      </c>
      <c r="R408" s="89">
        <v>2.2830465876540171</v>
      </c>
      <c r="S408" s="89">
        <v>2.4888226959603417</v>
      </c>
      <c r="T408" s="89">
        <v>2.9005862472026189</v>
      </c>
      <c r="U408" s="89">
        <v>3.2670780230370879</v>
      </c>
      <c r="V408" s="89">
        <v>3.5527748539849791</v>
      </c>
      <c r="W408" s="89">
        <v>3.8225450963446725</v>
      </c>
      <c r="X408" s="89">
        <v>4.0516803836256292</v>
      </c>
      <c r="Y408" s="89">
        <v>4.4019894316575163</v>
      </c>
      <c r="Z408" s="90">
        <v>2244</v>
      </c>
      <c r="AA408" s="88">
        <v>0.20142602495543671</v>
      </c>
      <c r="AB408" s="82">
        <v>2.1400421461151411</v>
      </c>
      <c r="AC408" s="82">
        <v>2.7043710689601053</v>
      </c>
      <c r="AD408" s="82">
        <v>3.202008166775995</v>
      </c>
      <c r="AE408" s="82">
        <v>3.5436724657095211</v>
      </c>
      <c r="AF408" s="82">
        <v>4.0025366359555834</v>
      </c>
      <c r="AG408" s="90">
        <v>0</v>
      </c>
      <c r="AH408" s="82">
        <v>2.0029898195960012</v>
      </c>
      <c r="AI408" s="82">
        <v>2.4430120921878777</v>
      </c>
      <c r="AJ408" s="82">
        <v>2.9882399293437802</v>
      </c>
      <c r="AK408" s="82">
        <v>3.3978919711537281</v>
      </c>
      <c r="AL408" s="82">
        <v>3.7358582865440733</v>
      </c>
      <c r="AM408" s="82">
        <v>4.2483887643379621</v>
      </c>
      <c r="AN408" s="82">
        <v>0.99071548057551517</v>
      </c>
      <c r="AO408" s="84">
        <v>0.78983329031980898</v>
      </c>
      <c r="AP408" s="81">
        <v>43018</v>
      </c>
    </row>
    <row r="409" spans="1:42" s="85" customFormat="1" x14ac:dyDescent="0.2">
      <c r="A409" s="81">
        <v>43019</v>
      </c>
      <c r="B409" s="82">
        <v>3.32174688057041</v>
      </c>
      <c r="C409" s="82">
        <v>3.2171678998972935</v>
      </c>
      <c r="D409" s="82">
        <v>0.10457898067311655</v>
      </c>
      <c r="E409" s="82">
        <v>3.2547438143734571</v>
      </c>
      <c r="F409" s="82">
        <v>3.2761964478121364</v>
      </c>
      <c r="G409" s="82">
        <v>0.5133616870856732</v>
      </c>
      <c r="H409" s="82">
        <v>1.8019235982210844</v>
      </c>
      <c r="I409" s="82">
        <v>0.57112299465240146</v>
      </c>
      <c r="J409" s="83">
        <v>547.00490196078317</v>
      </c>
      <c r="K409" s="84">
        <v>1.5597147950089126E-2</v>
      </c>
      <c r="L409" s="84">
        <v>0.15418894830659535</v>
      </c>
      <c r="M409" s="84">
        <v>0.28877005347593582</v>
      </c>
      <c r="N409" s="84">
        <v>0.30614973262032086</v>
      </c>
      <c r="O409" s="84">
        <v>0.18315508021390375</v>
      </c>
      <c r="P409" s="84">
        <v>5.213903743315508E-2</v>
      </c>
      <c r="Q409" s="88">
        <v>6.105169340463458E-2</v>
      </c>
      <c r="R409" s="89">
        <v>2.2823270921296048</v>
      </c>
      <c r="S409" s="89">
        <v>2.4880541295874252</v>
      </c>
      <c r="T409" s="89">
        <v>2.9015197820660723</v>
      </c>
      <c r="U409" s="89">
        <v>3.2668489629828255</v>
      </c>
      <c r="V409" s="89">
        <v>3.5538734226639912</v>
      </c>
      <c r="W409" s="89">
        <v>3.8227295402225612</v>
      </c>
      <c r="X409" s="89">
        <v>4.0507146172738215</v>
      </c>
      <c r="Y409" s="89">
        <v>4.4010838929542206</v>
      </c>
      <c r="Z409" s="90">
        <v>2244</v>
      </c>
      <c r="AA409" s="88">
        <v>0.20008912655971481</v>
      </c>
      <c r="AB409" s="82">
        <v>2.1393426928938899</v>
      </c>
      <c r="AC409" s="82">
        <v>2.7035520231578083</v>
      </c>
      <c r="AD409" s="82">
        <v>3.2035959172025286</v>
      </c>
      <c r="AE409" s="82">
        <v>3.543079165874659</v>
      </c>
      <c r="AF409" s="82">
        <v>4.0017032407729207</v>
      </c>
      <c r="AG409" s="90">
        <v>5</v>
      </c>
      <c r="AH409" s="82">
        <v>2.002398783347882</v>
      </c>
      <c r="AI409" s="82">
        <v>2.4417242607564025</v>
      </c>
      <c r="AJ409" s="82">
        <v>2.9887395265822572</v>
      </c>
      <c r="AK409" s="82">
        <v>3.3990215467688398</v>
      </c>
      <c r="AL409" s="82">
        <v>3.7363035712336203</v>
      </c>
      <c r="AM409" s="82">
        <v>4.2474566845992854</v>
      </c>
      <c r="AN409" s="82">
        <v>0.99084646819604516</v>
      </c>
      <c r="AO409" s="84">
        <v>0.79047000586550287</v>
      </c>
      <c r="AP409" s="81">
        <v>43020</v>
      </c>
    </row>
    <row r="410" spans="1:42" s="85" customFormat="1" x14ac:dyDescent="0.2">
      <c r="A410" s="81">
        <v>43020</v>
      </c>
      <c r="B410" s="82">
        <v>3.3233065953654188</v>
      </c>
      <c r="C410" s="82">
        <v>3.2181814023919153</v>
      </c>
      <c r="D410" s="82">
        <v>0.10512519297350353</v>
      </c>
      <c r="E410" s="82">
        <v>3.2546317946313046</v>
      </c>
      <c r="F410" s="82">
        <v>3.2763483548486176</v>
      </c>
      <c r="G410" s="82">
        <v>0.51390110766642794</v>
      </c>
      <c r="H410" s="82">
        <v>1.8019616342358129</v>
      </c>
      <c r="I410" s="82">
        <v>0.57149732620320348</v>
      </c>
      <c r="J410" s="83">
        <v>547.00490196078317</v>
      </c>
      <c r="K410" s="84">
        <v>1.5597147950089126E-2</v>
      </c>
      <c r="L410" s="84">
        <v>0.15374331550802139</v>
      </c>
      <c r="M410" s="84">
        <v>0.2878787878787879</v>
      </c>
      <c r="N410" s="84">
        <v>0.30659536541889482</v>
      </c>
      <c r="O410" s="84">
        <v>0.18360071301247771</v>
      </c>
      <c r="P410" s="84">
        <v>5.2584670231729053E-2</v>
      </c>
      <c r="Q410" s="88">
        <v>5.9714795008912656E-2</v>
      </c>
      <c r="R410" s="89">
        <v>2.2839015932852784</v>
      </c>
      <c r="S410" s="89">
        <v>2.4894015564093319</v>
      </c>
      <c r="T410" s="89">
        <v>2.9020074114049765</v>
      </c>
      <c r="U410" s="89">
        <v>3.2672514324832118</v>
      </c>
      <c r="V410" s="89">
        <v>3.553640461295287</v>
      </c>
      <c r="W410" s="89">
        <v>3.8240494483302241</v>
      </c>
      <c r="X410" s="89">
        <v>4.0505365832012767</v>
      </c>
      <c r="Y410" s="89">
        <v>4.4033156551921735</v>
      </c>
      <c r="Z410" s="90">
        <v>2244</v>
      </c>
      <c r="AA410" s="88">
        <v>0.2018716577540107</v>
      </c>
      <c r="AB410" s="82">
        <v>2.1386433764967481</v>
      </c>
      <c r="AC410" s="82">
        <v>2.7027331649648252</v>
      </c>
      <c r="AD410" s="82">
        <v>3.2027656851577282</v>
      </c>
      <c r="AE410" s="82">
        <v>3.5421931623891081</v>
      </c>
      <c r="AF410" s="82">
        <v>4.0008700522996925</v>
      </c>
      <c r="AG410" s="90">
        <v>0</v>
      </c>
      <c r="AH410" s="82">
        <v>2.0018078484644382</v>
      </c>
      <c r="AI410" s="82">
        <v>2.4419025366659493</v>
      </c>
      <c r="AJ410" s="82">
        <v>2.9879531656944369</v>
      </c>
      <c r="AK410" s="82">
        <v>3.3986222373009967</v>
      </c>
      <c r="AL410" s="82">
        <v>3.7357188438442357</v>
      </c>
      <c r="AM410" s="82">
        <v>4.2499441453893372</v>
      </c>
      <c r="AN410" s="82">
        <v>0.99118675940096379</v>
      </c>
      <c r="AO410" s="84">
        <v>0.79013092774727611</v>
      </c>
      <c r="AP410" s="81">
        <v>43020</v>
      </c>
    </row>
    <row r="411" spans="1:42" s="85" customFormat="1" x14ac:dyDescent="0.2">
      <c r="A411" s="81">
        <v>43021</v>
      </c>
      <c r="B411" s="82">
        <v>3.322192513368984</v>
      </c>
      <c r="C411" s="82">
        <v>3.2180936952196442</v>
      </c>
      <c r="D411" s="82">
        <v>0.10409881814933986</v>
      </c>
      <c r="E411" s="82">
        <v>3.2545220388612992</v>
      </c>
      <c r="F411" s="82">
        <v>3.2763031758906958</v>
      </c>
      <c r="G411" s="82">
        <v>0.51354865438195152</v>
      </c>
      <c r="H411" s="82">
        <v>1.8016742029207053</v>
      </c>
      <c r="I411" s="82">
        <v>0.57166666666665478</v>
      </c>
      <c r="J411" s="83">
        <v>548.00490196078317</v>
      </c>
      <c r="K411" s="84">
        <v>1.5597147950089126E-2</v>
      </c>
      <c r="L411" s="84">
        <v>0.15329768270944741</v>
      </c>
      <c r="M411" s="84">
        <v>0.28877005347593582</v>
      </c>
      <c r="N411" s="84">
        <v>0.30748663101604279</v>
      </c>
      <c r="O411" s="84">
        <v>0.18315508021390375</v>
      </c>
      <c r="P411" s="84">
        <v>5.1693404634581108E-2</v>
      </c>
      <c r="Q411" s="88">
        <v>5.8823529411764705E-2</v>
      </c>
      <c r="R411" s="89">
        <v>2.2858563416764937</v>
      </c>
      <c r="S411" s="89">
        <v>2.4899444751618951</v>
      </c>
      <c r="T411" s="89">
        <v>2.9031377355557466</v>
      </c>
      <c r="U411" s="89">
        <v>3.2667278565830076</v>
      </c>
      <c r="V411" s="89">
        <v>3.5540282185071534</v>
      </c>
      <c r="W411" s="89">
        <v>3.8232098977670494</v>
      </c>
      <c r="X411" s="89">
        <v>4.0496268033659275</v>
      </c>
      <c r="Y411" s="89">
        <v>4.4023942032657617</v>
      </c>
      <c r="Z411" s="90">
        <v>2244</v>
      </c>
      <c r="AA411" s="88">
        <v>0.20008912655971481</v>
      </c>
      <c r="AB411" s="82">
        <v>2.1379441968701935</v>
      </c>
      <c r="AC411" s="82">
        <v>2.7019144942952233</v>
      </c>
      <c r="AD411" s="82">
        <v>3.2026815619045337</v>
      </c>
      <c r="AE411" s="82">
        <v>3.5426106192345563</v>
      </c>
      <c r="AF411" s="82">
        <v>4.0042009574807924</v>
      </c>
      <c r="AG411" s="90">
        <v>7</v>
      </c>
      <c r="AH411" s="82">
        <v>2.0012170149107393</v>
      </c>
      <c r="AI411" s="82">
        <v>2.4418696881132065</v>
      </c>
      <c r="AJ411" s="82">
        <v>2.9878356661334897</v>
      </c>
      <c r="AK411" s="82">
        <v>3.3992863498906782</v>
      </c>
      <c r="AL411" s="82">
        <v>3.7380758995979826</v>
      </c>
      <c r="AM411" s="82">
        <v>4.2532947933296521</v>
      </c>
      <c r="AN411" s="82">
        <v>0.99120689863943579</v>
      </c>
      <c r="AO411" s="84">
        <v>0.78989830786440718</v>
      </c>
      <c r="AP411" s="81">
        <v>43021</v>
      </c>
    </row>
    <row r="412" spans="1:42" s="85" customFormat="1" x14ac:dyDescent="0.2">
      <c r="A412" s="81">
        <v>43022</v>
      </c>
      <c r="B412" s="82">
        <v>3.322192513368984</v>
      </c>
      <c r="C412" s="82">
        <v>3.217889439410492</v>
      </c>
      <c r="D412" s="82">
        <v>0.10430307395849203</v>
      </c>
      <c r="E412" s="82">
        <v>3.2544126069061696</v>
      </c>
      <c r="F412" s="82">
        <v>3.2762404194102031</v>
      </c>
      <c r="G412" s="82">
        <v>0.51338912355864008</v>
      </c>
      <c r="H412" s="82">
        <v>1.8014574191602351</v>
      </c>
      <c r="I412" s="82">
        <v>0.5717557932263736</v>
      </c>
      <c r="J412" s="83">
        <v>549.00490196078317</v>
      </c>
      <c r="K412" s="84">
        <v>1.5597147950089126E-2</v>
      </c>
      <c r="L412" s="84">
        <v>0.15285204991087345</v>
      </c>
      <c r="M412" s="84">
        <v>0.28921568627450983</v>
      </c>
      <c r="N412" s="84">
        <v>0.30793226381461675</v>
      </c>
      <c r="O412" s="84">
        <v>0.18270944741532977</v>
      </c>
      <c r="P412" s="84">
        <v>5.1693404634581108E-2</v>
      </c>
      <c r="Q412" s="88">
        <v>5.8823529411764705E-2</v>
      </c>
      <c r="R412" s="89">
        <v>2.2851411993588275</v>
      </c>
      <c r="S412" s="89">
        <v>2.4898897127642066</v>
      </c>
      <c r="T412" s="89">
        <v>2.9026391763893988</v>
      </c>
      <c r="U412" s="89">
        <v>3.2659849758633834</v>
      </c>
      <c r="V412" s="89">
        <v>3.5536761534399508</v>
      </c>
      <c r="W412" s="89">
        <v>3.8223705561129204</v>
      </c>
      <c r="X412" s="89">
        <v>4.0487172693481472</v>
      </c>
      <c r="Y412" s="89">
        <v>4.4014730043624892</v>
      </c>
      <c r="Z412" s="90">
        <v>2244</v>
      </c>
      <c r="AA412" s="88">
        <v>0.20008912655971481</v>
      </c>
      <c r="AB412" s="82">
        <v>2.1372451539607353</v>
      </c>
      <c r="AC412" s="82">
        <v>2.7010960110631297</v>
      </c>
      <c r="AD412" s="82">
        <v>3.202307601010014</v>
      </c>
      <c r="AE412" s="82">
        <v>3.5423088311899562</v>
      </c>
      <c r="AF412" s="82">
        <v>4.003367149338132</v>
      </c>
      <c r="AG412" s="90">
        <v>3</v>
      </c>
      <c r="AH412" s="82">
        <v>2.0006262826518744</v>
      </c>
      <c r="AI412" s="82">
        <v>2.4410984774557489</v>
      </c>
      <c r="AJ412" s="82">
        <v>2.9873860346700916</v>
      </c>
      <c r="AK412" s="82">
        <v>3.3991623991733442</v>
      </c>
      <c r="AL412" s="82">
        <v>3.7383327818140764</v>
      </c>
      <c r="AM412" s="82">
        <v>4.2523621508926546</v>
      </c>
      <c r="AN412" s="82">
        <v>0.99116822085861289</v>
      </c>
      <c r="AO412" s="84">
        <v>0.79002427919342999</v>
      </c>
      <c r="AP412" s="81">
        <v>43022</v>
      </c>
    </row>
    <row r="413" spans="1:42" s="85" customFormat="1" x14ac:dyDescent="0.2">
      <c r="A413" s="81">
        <v>43023</v>
      </c>
      <c r="B413" s="82">
        <v>3.3242100578549176</v>
      </c>
      <c r="C413" s="82">
        <v>3.2199062804666947</v>
      </c>
      <c r="D413" s="82">
        <v>0.10430377738822294</v>
      </c>
      <c r="E413" s="82">
        <v>3.2551519621088079</v>
      </c>
      <c r="F413" s="82">
        <v>3.2767884805824217</v>
      </c>
      <c r="G413" s="82">
        <v>0.51439055420129065</v>
      </c>
      <c r="H413" s="82">
        <v>1.8048903732227681</v>
      </c>
      <c r="I413" s="82">
        <v>0.57186915887849643</v>
      </c>
      <c r="J413" s="83">
        <v>549.27191811303783</v>
      </c>
      <c r="K413" s="84">
        <v>1.5576323987538941E-2</v>
      </c>
      <c r="L413" s="84">
        <v>0.15220293724966621</v>
      </c>
      <c r="M413" s="84">
        <v>0.28927458834000891</v>
      </c>
      <c r="N413" s="84">
        <v>0.30618602581219406</v>
      </c>
      <c r="O413" s="84">
        <v>0.18469069870939031</v>
      </c>
      <c r="P413" s="84">
        <v>5.2069425901201602E-2</v>
      </c>
      <c r="Q413" s="88">
        <v>5.7854917668001778E-2</v>
      </c>
      <c r="R413" s="89">
        <v>2.2848029073694995</v>
      </c>
      <c r="S413" s="89">
        <v>2.4894544649780506</v>
      </c>
      <c r="T413" s="89">
        <v>2.9036384769709551</v>
      </c>
      <c r="U413" s="89">
        <v>3.2668572376494658</v>
      </c>
      <c r="V413" s="89">
        <v>3.5547615922267246</v>
      </c>
      <c r="W413" s="89">
        <v>3.8240579527552678</v>
      </c>
      <c r="X413" s="89">
        <v>4.0552335898548835</v>
      </c>
      <c r="Y413" s="89">
        <v>4.4004525481165313</v>
      </c>
      <c r="Z413" s="90">
        <v>2247</v>
      </c>
      <c r="AA413" s="88">
        <v>0.19982198486871383</v>
      </c>
      <c r="AB413" s="82">
        <v>2.1365462477149144</v>
      </c>
      <c r="AC413" s="82">
        <v>2.7002777151827302</v>
      </c>
      <c r="AD413" s="82">
        <v>3.2036972899951088</v>
      </c>
      <c r="AE413" s="82">
        <v>3.5414095884222081</v>
      </c>
      <c r="AF413" s="82">
        <v>4.002533548109799</v>
      </c>
      <c r="AG413" s="90">
        <v>3</v>
      </c>
      <c r="AH413" s="82">
        <v>2.0000356516529476</v>
      </c>
      <c r="AI413" s="82">
        <v>2.4402077033572827</v>
      </c>
      <c r="AJ413" s="82">
        <v>2.9877502306680768</v>
      </c>
      <c r="AK413" s="82">
        <v>3.3998917773246835</v>
      </c>
      <c r="AL413" s="82">
        <v>3.7396339372919973</v>
      </c>
      <c r="AM413" s="82">
        <v>4.2518448986565165</v>
      </c>
      <c r="AN413" s="82">
        <v>0.99153914830752621</v>
      </c>
      <c r="AO413" s="84">
        <v>0.78980683236902594</v>
      </c>
      <c r="AP413" s="81">
        <v>43023</v>
      </c>
    </row>
    <row r="414" spans="1:42" s="85" customFormat="1" x14ac:dyDescent="0.2">
      <c r="A414" s="81">
        <v>43024</v>
      </c>
      <c r="B414" s="82">
        <v>3.3235425011125947</v>
      </c>
      <c r="C414" s="82">
        <v>3.219103035974832</v>
      </c>
      <c r="D414" s="82">
        <v>0.1044394651377627</v>
      </c>
      <c r="E414" s="82">
        <v>3.2550449494033216</v>
      </c>
      <c r="F414" s="82">
        <v>3.2766156683380663</v>
      </c>
      <c r="G414" s="82">
        <v>0.51432288933275772</v>
      </c>
      <c r="H414" s="82">
        <v>1.8044617378746768</v>
      </c>
      <c r="I414" s="82">
        <v>0.57186915887849532</v>
      </c>
      <c r="J414" s="83">
        <v>550.27191811303783</v>
      </c>
      <c r="K414" s="84">
        <v>1.5576323987538941E-2</v>
      </c>
      <c r="L414" s="84">
        <v>0.15220293724966621</v>
      </c>
      <c r="M414" s="84">
        <v>0.28927458834000891</v>
      </c>
      <c r="N414" s="84">
        <v>0.30752113929684022</v>
      </c>
      <c r="O414" s="84">
        <v>0.1833555852247441</v>
      </c>
      <c r="P414" s="84">
        <v>5.2069425901201602E-2</v>
      </c>
      <c r="Q414" s="88">
        <v>5.7854917668001778E-2</v>
      </c>
      <c r="R414" s="89">
        <v>2.2840872375751946</v>
      </c>
      <c r="S414" s="89">
        <v>2.4888175273524635</v>
      </c>
      <c r="T414" s="89">
        <v>2.9029148320658376</v>
      </c>
      <c r="U414" s="89">
        <v>3.2659894892312247</v>
      </c>
      <c r="V414" s="89">
        <v>3.5537916643921066</v>
      </c>
      <c r="W414" s="89">
        <v>3.8230314557493505</v>
      </c>
      <c r="X414" s="89">
        <v>4.0542902005513</v>
      </c>
      <c r="Y414" s="89">
        <v>4.3995325498238103</v>
      </c>
      <c r="Z414" s="90">
        <v>2247</v>
      </c>
      <c r="AA414" s="88">
        <v>0.20026702269692923</v>
      </c>
      <c r="AB414" s="82">
        <v>2.1358474780793029</v>
      </c>
      <c r="AC414" s="82">
        <v>2.6994596065682694</v>
      </c>
      <c r="AD414" s="82">
        <v>3.2030128315994757</v>
      </c>
      <c r="AE414" s="82">
        <v>3.542428488853874</v>
      </c>
      <c r="AF414" s="82">
        <v>4.0017001536931183</v>
      </c>
      <c r="AG414" s="90">
        <v>3</v>
      </c>
      <c r="AH414" s="82">
        <v>1.9994451218790836</v>
      </c>
      <c r="AI414" s="82">
        <v>2.4395115137845367</v>
      </c>
      <c r="AJ414" s="82">
        <v>2.9869694309554866</v>
      </c>
      <c r="AK414" s="82">
        <v>3.3996862966784041</v>
      </c>
      <c r="AL414" s="82">
        <v>3.7401962731071441</v>
      </c>
      <c r="AM414" s="82">
        <v>4.2509126428151927</v>
      </c>
      <c r="AN414" s="82">
        <v>0.99129833837618853</v>
      </c>
      <c r="AO414" s="84">
        <v>0.79049759342003978</v>
      </c>
      <c r="AP414" s="81">
        <v>43024</v>
      </c>
    </row>
    <row r="415" spans="1:42" s="85" customFormat="1" x14ac:dyDescent="0.2">
      <c r="A415" s="81">
        <v>43025</v>
      </c>
      <c r="B415" s="82">
        <v>3.3250333481547356</v>
      </c>
      <c r="C415" s="82">
        <v>3.2201872739289934</v>
      </c>
      <c r="D415" s="82">
        <v>0.10484607422574221</v>
      </c>
      <c r="E415" s="82">
        <v>3.255803397137238</v>
      </c>
      <c r="F415" s="82">
        <v>3.2770621579542571</v>
      </c>
      <c r="G415" s="82">
        <v>0.51490254542677738</v>
      </c>
      <c r="H415" s="82">
        <v>1.806609913158745</v>
      </c>
      <c r="I415" s="82">
        <v>0.57193419297464665</v>
      </c>
      <c r="J415" s="83">
        <v>549.7825700311223</v>
      </c>
      <c r="K415" s="84">
        <v>1.5117830146731881E-2</v>
      </c>
      <c r="L415" s="84">
        <v>0.15206758559359715</v>
      </c>
      <c r="M415" s="84">
        <v>0.28901734104046245</v>
      </c>
      <c r="N415" s="84">
        <v>0.30769230769230771</v>
      </c>
      <c r="O415" s="84">
        <v>0.18363717207647842</v>
      </c>
      <c r="P415" s="84">
        <v>5.2467763450422408E-2</v>
      </c>
      <c r="Q415" s="88">
        <v>5.6914184081814138E-2</v>
      </c>
      <c r="R415" s="89">
        <v>2.2853724258606789</v>
      </c>
      <c r="S415" s="89">
        <v>2.4896392104620597</v>
      </c>
      <c r="T415" s="89">
        <v>2.9036155164404387</v>
      </c>
      <c r="U415" s="89">
        <v>3.2666471067499008</v>
      </c>
      <c r="V415" s="89">
        <v>3.554008025874257</v>
      </c>
      <c r="W415" s="89">
        <v>3.8256053064616844</v>
      </c>
      <c r="X415" s="89">
        <v>4.0656722310175883</v>
      </c>
      <c r="Y415" s="89">
        <v>4.3985473900112968</v>
      </c>
      <c r="Z415" s="90">
        <v>2249</v>
      </c>
      <c r="AA415" s="88">
        <v>0.20008892841262785</v>
      </c>
      <c r="AB415" s="82">
        <v>2.1351488450005038</v>
      </c>
      <c r="AC415" s="82">
        <v>2.6986416851340511</v>
      </c>
      <c r="AD415" s="82">
        <v>3.202328512255284</v>
      </c>
      <c r="AE415" s="82">
        <v>3.5420754132387682</v>
      </c>
      <c r="AF415" s="82">
        <v>4.004502316140627</v>
      </c>
      <c r="AG415" s="90">
        <v>2</v>
      </c>
      <c r="AH415" s="82">
        <v>1.9959152739205792</v>
      </c>
      <c r="AI415" s="82">
        <v>2.4388154636330399</v>
      </c>
      <c r="AJ415" s="82">
        <v>2.9861888083533579</v>
      </c>
      <c r="AK415" s="82">
        <v>3.3990835184592774</v>
      </c>
      <c r="AL415" s="82">
        <v>3.7412585527419573</v>
      </c>
      <c r="AM415" s="82">
        <v>4.2537022771574735</v>
      </c>
      <c r="AN415" s="82">
        <v>0.99143169964055633</v>
      </c>
      <c r="AO415" s="84">
        <v>0.79025462659878298</v>
      </c>
      <c r="AP415" s="81">
        <v>43024</v>
      </c>
    </row>
    <row r="416" spans="1:42" s="85" customFormat="1" x14ac:dyDescent="0.2">
      <c r="A416" s="81">
        <v>43026</v>
      </c>
      <c r="B416" s="82">
        <v>3.3251111111111111</v>
      </c>
      <c r="C416" s="82">
        <v>3.2205528596509403</v>
      </c>
      <c r="D416" s="82">
        <v>0.10455825146017084</v>
      </c>
      <c r="E416" s="82">
        <v>3.2560129862751799</v>
      </c>
      <c r="F416" s="82">
        <v>3.277136246966478</v>
      </c>
      <c r="G416" s="82">
        <v>0.51464550315840096</v>
      </c>
      <c r="H416" s="82">
        <v>1.8074976961435705</v>
      </c>
      <c r="I416" s="82">
        <v>0.57204444444443558</v>
      </c>
      <c r="J416" s="83">
        <v>550.53777777777577</v>
      </c>
      <c r="K416" s="84">
        <v>1.5111111111111112E-2</v>
      </c>
      <c r="L416" s="84">
        <v>0.15111111111111111</v>
      </c>
      <c r="M416" s="84">
        <v>0.29022222222222221</v>
      </c>
      <c r="N416" s="84">
        <v>0.308</v>
      </c>
      <c r="O416" s="84">
        <v>0.18311111111111111</v>
      </c>
      <c r="P416" s="84">
        <v>5.2444444444444446E-2</v>
      </c>
      <c r="Q416" s="88">
        <v>5.6000000000000001E-2</v>
      </c>
      <c r="R416" s="89">
        <v>2.2847064266797728</v>
      </c>
      <c r="S416" s="89">
        <v>2.4891113885258678</v>
      </c>
      <c r="T416" s="89">
        <v>2.9040866624226527</v>
      </c>
      <c r="U416" s="89">
        <v>3.2672210774853125</v>
      </c>
      <c r="V416" s="89">
        <v>3.5563377497017656</v>
      </c>
      <c r="W416" s="89">
        <v>3.8248909219578318</v>
      </c>
      <c r="X416" s="89">
        <v>4.0648026464751972</v>
      </c>
      <c r="Y416" s="89">
        <v>4.3975958834169555</v>
      </c>
      <c r="Z416" s="90">
        <v>2250</v>
      </c>
      <c r="AA416" s="88">
        <v>0.2</v>
      </c>
      <c r="AB416" s="82">
        <v>2.134450348425152</v>
      </c>
      <c r="AC416" s="82">
        <v>2.6978239507944375</v>
      </c>
      <c r="AD416" s="82">
        <v>3.2032292643547304</v>
      </c>
      <c r="AE416" s="82">
        <v>3.5413148281234128</v>
      </c>
      <c r="AF416" s="82">
        <v>4.0034059654476506</v>
      </c>
      <c r="AG416" s="90">
        <v>5</v>
      </c>
      <c r="AH416" s="82">
        <v>1.9953232089838513</v>
      </c>
      <c r="AI416" s="82">
        <v>2.4374889768676278</v>
      </c>
      <c r="AJ416" s="82">
        <v>2.9864026573554479</v>
      </c>
      <c r="AK416" s="82">
        <v>3.3997738103160984</v>
      </c>
      <c r="AL416" s="82">
        <v>3.7419077065232318</v>
      </c>
      <c r="AM416" s="82">
        <v>4.2527672210544294</v>
      </c>
      <c r="AN416" s="82">
        <v>0.99146973691475915</v>
      </c>
      <c r="AO416" s="84">
        <v>0.79089150973433453</v>
      </c>
      <c r="AP416" s="81">
        <v>43025</v>
      </c>
    </row>
    <row r="417" spans="1:42" s="85" customFormat="1" x14ac:dyDescent="0.2">
      <c r="A417" s="81">
        <v>43027</v>
      </c>
      <c r="B417" s="82">
        <v>3.325410928476233</v>
      </c>
      <c r="C417" s="82">
        <v>3.2208818139989228</v>
      </c>
      <c r="D417" s="82">
        <v>0.10452911447731017</v>
      </c>
      <c r="E417" s="82">
        <v>3.2563866758817901</v>
      </c>
      <c r="F417" s="82">
        <v>3.2773583548842917</v>
      </c>
      <c r="G417" s="82">
        <v>0.51530608233194497</v>
      </c>
      <c r="H417" s="82">
        <v>1.8083776728710206</v>
      </c>
      <c r="I417" s="82">
        <v>0.57214571301643369</v>
      </c>
      <c r="J417" s="83">
        <v>552.29275877388136</v>
      </c>
      <c r="K417" s="84">
        <v>1.5104398045313194E-2</v>
      </c>
      <c r="L417" s="84">
        <v>0.15059973345179919</v>
      </c>
      <c r="M417" s="84">
        <v>0.2905375388716126</v>
      </c>
      <c r="N417" s="84">
        <v>0.30875166592625497</v>
      </c>
      <c r="O417" s="84">
        <v>0.18214127054642382</v>
      </c>
      <c r="P417" s="84">
        <v>5.2865393158596181E-2</v>
      </c>
      <c r="Q417" s="88">
        <v>5.5086628165259888E-2</v>
      </c>
      <c r="R417" s="89">
        <v>2.2840410449643498</v>
      </c>
      <c r="S417" s="89">
        <v>2.4885438472021213</v>
      </c>
      <c r="T417" s="89">
        <v>2.9039715948003515</v>
      </c>
      <c r="U417" s="89">
        <v>3.2673924097296836</v>
      </c>
      <c r="V417" s="89">
        <v>3.5566910206688354</v>
      </c>
      <c r="W417" s="89">
        <v>3.8244080056470828</v>
      </c>
      <c r="X417" s="89">
        <v>4.0659355044304082</v>
      </c>
      <c r="Y417" s="89">
        <v>4.3966450911180983</v>
      </c>
      <c r="Z417" s="90">
        <v>2251</v>
      </c>
      <c r="AA417" s="88">
        <v>0.20035539760106619</v>
      </c>
      <c r="AB417" s="82">
        <v>2.1337519882999136</v>
      </c>
      <c r="AC417" s="82">
        <v>2.6970064034638499</v>
      </c>
      <c r="AD417" s="82">
        <v>3.2030410752315883</v>
      </c>
      <c r="AE417" s="82">
        <v>3.5428171726123576</v>
      </c>
      <c r="AF417" s="82">
        <v>4.0029737387659416</v>
      </c>
      <c r="AG417" s="90">
        <v>4</v>
      </c>
      <c r="AH417" s="82">
        <v>1.9947312456926227</v>
      </c>
      <c r="AI417" s="82">
        <v>2.4361902019091679</v>
      </c>
      <c r="AJ417" s="82">
        <v>2.9859536850475417</v>
      </c>
      <c r="AK417" s="82">
        <v>3.3999037974183648</v>
      </c>
      <c r="AL417" s="82">
        <v>3.7422557486289838</v>
      </c>
      <c r="AM417" s="82">
        <v>4.2558312297990151</v>
      </c>
      <c r="AN417" s="82">
        <v>0.99144446411241072</v>
      </c>
      <c r="AO417" s="84">
        <v>0.79118485024961105</v>
      </c>
      <c r="AP417" s="81">
        <v>43027</v>
      </c>
    </row>
    <row r="418" spans="1:42" s="85" customFormat="1" x14ac:dyDescent="0.2">
      <c r="A418" s="81">
        <v>43028</v>
      </c>
      <c r="B418" s="82">
        <v>3.3246003552397867</v>
      </c>
      <c r="C418" s="82">
        <v>3.2203936881166455</v>
      </c>
      <c r="D418" s="82">
        <v>0.10420666712314119</v>
      </c>
      <c r="E418" s="82">
        <v>3.2565778388086271</v>
      </c>
      <c r="F418" s="82">
        <v>3.2773051629284686</v>
      </c>
      <c r="G418" s="82">
        <v>0.51534052713176837</v>
      </c>
      <c r="H418" s="82">
        <v>1.8090211376870398</v>
      </c>
      <c r="I418" s="82">
        <v>0.57209147424510698</v>
      </c>
      <c r="J418" s="83">
        <v>555.04751332149317</v>
      </c>
      <c r="K418" s="84">
        <v>1.5097690941385435E-2</v>
      </c>
      <c r="L418" s="84">
        <v>0.15097690941385436</v>
      </c>
      <c r="M418" s="84">
        <v>0.29085257548845472</v>
      </c>
      <c r="N418" s="84">
        <v>0.30772646536412079</v>
      </c>
      <c r="O418" s="84">
        <v>0.18339253996447602</v>
      </c>
      <c r="P418" s="84">
        <v>5.1953818827708706E-2</v>
      </c>
      <c r="Q418" s="88">
        <v>5.6838365896980464E-2</v>
      </c>
      <c r="R418" s="89">
        <v>2.2833762804308186</v>
      </c>
      <c r="S418" s="89">
        <v>2.4879366072851399</v>
      </c>
      <c r="T418" s="89">
        <v>2.9033358284114752</v>
      </c>
      <c r="U418" s="89">
        <v>3.267075684782748</v>
      </c>
      <c r="V418" s="89">
        <v>3.5561010728516314</v>
      </c>
      <c r="W418" s="89">
        <v>3.8237507583056205</v>
      </c>
      <c r="X418" s="89">
        <v>4.0649512342792793</v>
      </c>
      <c r="Y418" s="89">
        <v>4.3956950126078382</v>
      </c>
      <c r="Z418" s="90">
        <v>2252</v>
      </c>
      <c r="AA418" s="88">
        <v>0.20026642984014209</v>
      </c>
      <c r="AB418" s="82">
        <v>2.133053764571486</v>
      </c>
      <c r="AC418" s="82">
        <v>2.697700280757108</v>
      </c>
      <c r="AD418" s="82">
        <v>3.2028832353155927</v>
      </c>
      <c r="AE418" s="82">
        <v>3.5420228439852681</v>
      </c>
      <c r="AF418" s="82">
        <v>4.0138547627814578</v>
      </c>
      <c r="AG418" s="90">
        <v>5</v>
      </c>
      <c r="AH418" s="82">
        <v>1.9941393840118338</v>
      </c>
      <c r="AI418" s="82">
        <v>2.4362617136422311</v>
      </c>
      <c r="AJ418" s="82">
        <v>2.9862782073211798</v>
      </c>
      <c r="AK418" s="82">
        <v>3.3996479077294035</v>
      </c>
      <c r="AL418" s="82">
        <v>3.7431051578805254</v>
      </c>
      <c r="AM418" s="82">
        <v>4.2591983580122985</v>
      </c>
      <c r="AN418" s="82">
        <v>0.9912080965021941</v>
      </c>
      <c r="AO418" s="84">
        <v>0.79204796209148698</v>
      </c>
      <c r="AP418" s="81">
        <v>43030</v>
      </c>
    </row>
    <row r="419" spans="1:42" s="85" customFormat="1" x14ac:dyDescent="0.2">
      <c r="A419" s="81">
        <v>43029</v>
      </c>
      <c r="B419" s="82">
        <v>3.3246003552397867</v>
      </c>
      <c r="C419" s="82">
        <v>3.2195903927624463</v>
      </c>
      <c r="D419" s="82">
        <v>0.1050099624773404</v>
      </c>
      <c r="E419" s="82">
        <v>3.2564686981260085</v>
      </c>
      <c r="F419" s="82">
        <v>3.2771325926506045</v>
      </c>
      <c r="G419" s="82">
        <v>0.51527222538119843</v>
      </c>
      <c r="H419" s="82">
        <v>1.808591383864987</v>
      </c>
      <c r="I419" s="82">
        <v>0.57209147424510698</v>
      </c>
      <c r="J419" s="83">
        <v>555.04751332149317</v>
      </c>
      <c r="K419" s="84">
        <v>1.5097690941385435E-2</v>
      </c>
      <c r="L419" s="84">
        <v>0.15097690941385436</v>
      </c>
      <c r="M419" s="84">
        <v>0.29085257548845472</v>
      </c>
      <c r="N419" s="84">
        <v>0.30772646536412079</v>
      </c>
      <c r="O419" s="84">
        <v>0.18339253996447602</v>
      </c>
      <c r="P419" s="84">
        <v>5.1953818827708706E-2</v>
      </c>
      <c r="Q419" s="88">
        <v>5.6838365896980464E-2</v>
      </c>
      <c r="R419" s="89">
        <v>2.2826611456603159</v>
      </c>
      <c r="S419" s="89">
        <v>2.4872439818912415</v>
      </c>
      <c r="T419" s="89">
        <v>2.9024887879221053</v>
      </c>
      <c r="U419" s="89">
        <v>3.2662135606852551</v>
      </c>
      <c r="V419" s="89">
        <v>3.5552665882297485</v>
      </c>
      <c r="W419" s="89">
        <v>3.8228964153075253</v>
      </c>
      <c r="X419" s="89">
        <v>4.0639871465755117</v>
      </c>
      <c r="Y419" s="89">
        <v>4.3947774293409791</v>
      </c>
      <c r="Z419" s="90">
        <v>2252</v>
      </c>
      <c r="AA419" s="88">
        <v>0.20071047957371227</v>
      </c>
      <c r="AB419" s="82">
        <v>2.132355677186597</v>
      </c>
      <c r="AC419" s="82">
        <v>2.6968777222879079</v>
      </c>
      <c r="AD419" s="82">
        <v>3.202000395512814</v>
      </c>
      <c r="AE419" s="82">
        <v>3.5412287019195516</v>
      </c>
      <c r="AF419" s="82">
        <v>4.0128003623679485</v>
      </c>
      <c r="AG419" s="90">
        <v>0</v>
      </c>
      <c r="AH419" s="82">
        <v>1.9935476239064429</v>
      </c>
      <c r="AI419" s="82">
        <v>2.435566258084398</v>
      </c>
      <c r="AJ419" s="82">
        <v>2.9854979541787823</v>
      </c>
      <c r="AK419" s="82">
        <v>3.3988249686797336</v>
      </c>
      <c r="AL419" s="82">
        <v>3.7422300254439538</v>
      </c>
      <c r="AM419" s="82">
        <v>4.2582611431537876</v>
      </c>
      <c r="AN419" s="82">
        <v>0.99096836149428347</v>
      </c>
      <c r="AO419" s="84">
        <v>0.79272450597865218</v>
      </c>
      <c r="AP419" s="81">
        <v>43030</v>
      </c>
    </row>
    <row r="420" spans="1:42" s="85" customFormat="1" x14ac:dyDescent="0.2">
      <c r="A420" s="81">
        <v>43030</v>
      </c>
      <c r="B420" s="82">
        <v>3.3251220594762541</v>
      </c>
      <c r="C420" s="82">
        <v>3.2199264529106495</v>
      </c>
      <c r="D420" s="82">
        <v>0.10519560656560456</v>
      </c>
      <c r="E420" s="82">
        <v>3.2567461716957862</v>
      </c>
      <c r="F420" s="82">
        <v>3.2772187575641265</v>
      </c>
      <c r="G420" s="82">
        <v>0.5158457300683682</v>
      </c>
      <c r="H420" s="82">
        <v>1.8094125242273515</v>
      </c>
      <c r="I420" s="82">
        <v>0.57227696404793271</v>
      </c>
      <c r="J420" s="83">
        <v>554.80159786950389</v>
      </c>
      <c r="K420" s="84">
        <v>1.5090989791389259E-2</v>
      </c>
      <c r="L420" s="84">
        <v>0.15090989791389259</v>
      </c>
      <c r="M420" s="84">
        <v>0.29027962716378164</v>
      </c>
      <c r="N420" s="84">
        <v>0.30803373280071017</v>
      </c>
      <c r="O420" s="84">
        <v>0.18375499334221038</v>
      </c>
      <c r="P420" s="84">
        <v>5.1930758988015982E-2</v>
      </c>
      <c r="Q420" s="88">
        <v>5.5925432756324903E-2</v>
      </c>
      <c r="R420" s="89">
        <v>2.2819973784214715</v>
      </c>
      <c r="S420" s="89">
        <v>2.486567991518871</v>
      </c>
      <c r="T420" s="89">
        <v>2.9018616037015081</v>
      </c>
      <c r="U420" s="89">
        <v>3.2664235928045273</v>
      </c>
      <c r="V420" s="89">
        <v>3.5588249302310393</v>
      </c>
      <c r="W420" s="89">
        <v>3.8225282788663293</v>
      </c>
      <c r="X420" s="89">
        <v>4.0649332418243498</v>
      </c>
      <c r="Y420" s="89">
        <v>4.3938285459673061</v>
      </c>
      <c r="Z420" s="90">
        <v>2253</v>
      </c>
      <c r="AA420" s="88">
        <v>0.20017754105636928</v>
      </c>
      <c r="AB420" s="82">
        <v>2.1316577260920067</v>
      </c>
      <c r="AC420" s="82">
        <v>2.6960553524000157</v>
      </c>
      <c r="AD420" s="82">
        <v>3.2011177791719221</v>
      </c>
      <c r="AE420" s="82">
        <v>3.5427242395925695</v>
      </c>
      <c r="AF420" s="82">
        <v>4.0117462847514691</v>
      </c>
      <c r="AG420" s="90">
        <v>2</v>
      </c>
      <c r="AH420" s="82">
        <v>1.9929559653414277</v>
      </c>
      <c r="AI420" s="82">
        <v>2.4348709416547858</v>
      </c>
      <c r="AJ420" s="82">
        <v>2.9844948674976162</v>
      </c>
      <c r="AK420" s="82">
        <v>3.3991992771673711</v>
      </c>
      <c r="AL420" s="82">
        <v>3.7436396217197694</v>
      </c>
      <c r="AM420" s="82">
        <v>4.2573241908877764</v>
      </c>
      <c r="AN420" s="82">
        <v>0.99094194648788503</v>
      </c>
      <c r="AO420" s="84">
        <v>0.7939008152041348</v>
      </c>
      <c r="AP420" s="81">
        <v>43030</v>
      </c>
    </row>
    <row r="421" spans="1:42" s="85" customFormat="1" x14ac:dyDescent="0.2">
      <c r="A421" s="81">
        <v>43031</v>
      </c>
      <c r="B421" s="82">
        <v>3.3253439857967155</v>
      </c>
      <c r="C421" s="82">
        <v>3.2197348015778537</v>
      </c>
      <c r="D421" s="82">
        <v>0.10560918421886178</v>
      </c>
      <c r="E421" s="82">
        <v>3.2566368037604612</v>
      </c>
      <c r="F421" s="82">
        <v>3.2771459796703395</v>
      </c>
      <c r="G421" s="82">
        <v>0.51659949202989519</v>
      </c>
      <c r="H421" s="82">
        <v>1.809142533016203</v>
      </c>
      <c r="I421" s="82">
        <v>0.57238792720816367</v>
      </c>
      <c r="J421" s="83">
        <v>555.80159786950389</v>
      </c>
      <c r="K421" s="84">
        <v>1.5090989791389259E-2</v>
      </c>
      <c r="L421" s="84">
        <v>0.15090989791389259</v>
      </c>
      <c r="M421" s="84">
        <v>0.29116733244562804</v>
      </c>
      <c r="N421" s="84">
        <v>0.30670217487794055</v>
      </c>
      <c r="O421" s="84">
        <v>0.18331114070128718</v>
      </c>
      <c r="P421" s="84">
        <v>5.2818464269862406E-2</v>
      </c>
      <c r="Q421" s="88">
        <v>5.5481580115401684E-2</v>
      </c>
      <c r="R421" s="89">
        <v>2.2812827680911409</v>
      </c>
      <c r="S421" s="89">
        <v>2.4858769036848267</v>
      </c>
      <c r="T421" s="89">
        <v>2.9010176920260129</v>
      </c>
      <c r="U421" s="89">
        <v>3.2655749151764808</v>
      </c>
      <c r="V421" s="89">
        <v>3.558377671879108</v>
      </c>
      <c r="W421" s="89">
        <v>3.8238580002194587</v>
      </c>
      <c r="X421" s="89">
        <v>4.0740278548033624</v>
      </c>
      <c r="Y421" s="89">
        <v>4.3929116952272027</v>
      </c>
      <c r="Z421" s="90">
        <v>2253</v>
      </c>
      <c r="AA421" s="88">
        <v>0.20017754105636928</v>
      </c>
      <c r="AB421" s="82">
        <v>2.1309599112345059</v>
      </c>
      <c r="AC421" s="82">
        <v>2.6952331710069779</v>
      </c>
      <c r="AD421" s="82">
        <v>3.2017348504219143</v>
      </c>
      <c r="AE421" s="82">
        <v>3.5419673137126884</v>
      </c>
      <c r="AF421" s="82">
        <v>4.0106925297344223</v>
      </c>
      <c r="AG421" s="90">
        <v>2</v>
      </c>
      <c r="AH421" s="82">
        <v>1.9923644082817822</v>
      </c>
      <c r="AI421" s="82">
        <v>2.4341757642973811</v>
      </c>
      <c r="AJ421" s="82">
        <v>2.9843767186742292</v>
      </c>
      <c r="AK421" s="82">
        <v>3.3987754600885549</v>
      </c>
      <c r="AL421" s="82">
        <v>3.7430509690460938</v>
      </c>
      <c r="AM421" s="82">
        <v>4.2564482153335961</v>
      </c>
      <c r="AN421" s="82">
        <v>0.99085993744821033</v>
      </c>
      <c r="AO421" s="84">
        <v>0.79491832145758168</v>
      </c>
      <c r="AP421" s="81">
        <v>43031</v>
      </c>
    </row>
    <row r="422" spans="1:42" s="85" customFormat="1" x14ac:dyDescent="0.2">
      <c r="A422" s="81">
        <v>43032</v>
      </c>
      <c r="B422" s="82">
        <v>3.3253439857967155</v>
      </c>
      <c r="C422" s="82">
        <v>3.2189318088867735</v>
      </c>
      <c r="D422" s="82">
        <v>0.10641217690994198</v>
      </c>
      <c r="E422" s="82">
        <v>3.2565272498415019</v>
      </c>
      <c r="F422" s="82">
        <v>3.2769732909985705</v>
      </c>
      <c r="G422" s="82">
        <v>0.51653100936122542</v>
      </c>
      <c r="H422" s="82">
        <v>1.8087128607281755</v>
      </c>
      <c r="I422" s="82">
        <v>0.57238792720816367</v>
      </c>
      <c r="J422" s="83">
        <v>555.80159786950389</v>
      </c>
      <c r="K422" s="84">
        <v>1.5090989791389259E-2</v>
      </c>
      <c r="L422" s="84">
        <v>0.15090989791389259</v>
      </c>
      <c r="M422" s="84">
        <v>0.29116733244562804</v>
      </c>
      <c r="N422" s="84">
        <v>0.30670217487794055</v>
      </c>
      <c r="O422" s="84">
        <v>0.18331114070128718</v>
      </c>
      <c r="P422" s="84">
        <v>5.2818464269862406E-2</v>
      </c>
      <c r="Q422" s="88">
        <v>5.5481580115401684E-2</v>
      </c>
      <c r="R422" s="89">
        <v>2.280568301746746</v>
      </c>
      <c r="S422" s="89">
        <v>2.4851859542205048</v>
      </c>
      <c r="T422" s="89">
        <v>2.9002599323479146</v>
      </c>
      <c r="U422" s="89">
        <v>3.2647264466786932</v>
      </c>
      <c r="V422" s="89">
        <v>3.5575177966116098</v>
      </c>
      <c r="W422" s="89">
        <v>3.8230349353093502</v>
      </c>
      <c r="X422" s="89">
        <v>4.0729115996096175</v>
      </c>
      <c r="Y422" s="89">
        <v>4.3919950950224749</v>
      </c>
      <c r="Z422" s="90">
        <v>2253</v>
      </c>
      <c r="AA422" s="88">
        <v>0.20106524633821571</v>
      </c>
      <c r="AB422" s="82">
        <v>2.1302622325609164</v>
      </c>
      <c r="AC422" s="82">
        <v>2.6944111780223996</v>
      </c>
      <c r="AD422" s="82">
        <v>3.2010395759226982</v>
      </c>
      <c r="AE422" s="82">
        <v>3.5412105578854645</v>
      </c>
      <c r="AF422" s="82">
        <v>4.0096390971193898</v>
      </c>
      <c r="AG422" s="90">
        <v>0</v>
      </c>
      <c r="AH422" s="82">
        <v>1.9917729526925205</v>
      </c>
      <c r="AI422" s="82">
        <v>2.4334807259561977</v>
      </c>
      <c r="AJ422" s="82">
        <v>2.9835968459009616</v>
      </c>
      <c r="AK422" s="82">
        <v>3.3979532630532741</v>
      </c>
      <c r="AL422" s="82">
        <v>3.7421749943480043</v>
      </c>
      <c r="AM422" s="82">
        <v>4.2555136962914162</v>
      </c>
      <c r="AN422" s="82">
        <v>0.99062096954041845</v>
      </c>
      <c r="AO422" s="84">
        <v>0.79558506604023327</v>
      </c>
      <c r="AP422" s="81">
        <v>43031</v>
      </c>
    </row>
    <row r="423" spans="1:42" s="85" customFormat="1" x14ac:dyDescent="0.2">
      <c r="A423" s="81">
        <v>43033</v>
      </c>
      <c r="B423" s="82">
        <v>3.3260869565217392</v>
      </c>
      <c r="C423" s="82">
        <v>3.2201265228274027</v>
      </c>
      <c r="D423" s="82">
        <v>0.1059604336943365</v>
      </c>
      <c r="E423" s="82">
        <v>3.2569285736768712</v>
      </c>
      <c r="F423" s="82">
        <v>3.2773175078010506</v>
      </c>
      <c r="G423" s="82">
        <v>0.51640085327691621</v>
      </c>
      <c r="H423" s="82">
        <v>1.8097497253932862</v>
      </c>
      <c r="I423" s="82">
        <v>0.57267524401064274</v>
      </c>
      <c r="J423" s="83">
        <v>559.55456965394842</v>
      </c>
      <c r="K423" s="84">
        <v>1.5084294587400177E-2</v>
      </c>
      <c r="L423" s="84">
        <v>0.14995563442768411</v>
      </c>
      <c r="M423" s="84">
        <v>0.29192546583850931</v>
      </c>
      <c r="N423" s="84">
        <v>0.30656610470275064</v>
      </c>
      <c r="O423" s="84">
        <v>0.18367346938775511</v>
      </c>
      <c r="P423" s="84">
        <v>5.2795031055900624E-2</v>
      </c>
      <c r="Q423" s="88">
        <v>5.4125998225377107E-2</v>
      </c>
      <c r="R423" s="89">
        <v>2.283975009636193</v>
      </c>
      <c r="S423" s="89">
        <v>2.4866885752676766</v>
      </c>
      <c r="T423" s="89">
        <v>2.9013686461721182</v>
      </c>
      <c r="U423" s="89">
        <v>3.2645428732779305</v>
      </c>
      <c r="V423" s="89">
        <v>3.5578602112953739</v>
      </c>
      <c r="W423" s="89">
        <v>3.8253272017917563</v>
      </c>
      <c r="X423" s="89">
        <v>4.0838860715351473</v>
      </c>
      <c r="Y423" s="89">
        <v>4.3947962628192307</v>
      </c>
      <c r="Z423" s="90">
        <v>2254</v>
      </c>
      <c r="AA423" s="88">
        <v>0.19964507542147295</v>
      </c>
      <c r="AB423" s="82">
        <v>2.1295646900180918</v>
      </c>
      <c r="AC423" s="82">
        <v>2.6954401742067668</v>
      </c>
      <c r="AD423" s="82">
        <v>3.2009656125309087</v>
      </c>
      <c r="AE423" s="82">
        <v>3.540640102508787</v>
      </c>
      <c r="AF423" s="82">
        <v>4.0170719802446557</v>
      </c>
      <c r="AG423" s="90">
        <v>4</v>
      </c>
      <c r="AH423" s="82">
        <v>1.9911815985386734</v>
      </c>
      <c r="AI423" s="82">
        <v>2.4340989002336899</v>
      </c>
      <c r="AJ423" s="82">
        <v>2.9841258440243252</v>
      </c>
      <c r="AK423" s="82">
        <v>3.397516188090369</v>
      </c>
      <c r="AL423" s="82">
        <v>3.7434896649828939</v>
      </c>
      <c r="AM423" s="82">
        <v>4.2579526653975286</v>
      </c>
      <c r="AN423" s="82">
        <v>0.99090034725172327</v>
      </c>
      <c r="AO423" s="84">
        <v>0.79545983080401694</v>
      </c>
      <c r="AP423" s="81">
        <v>43035</v>
      </c>
    </row>
    <row r="424" spans="1:42" s="85" customFormat="1" x14ac:dyDescent="0.2">
      <c r="A424" s="81">
        <v>43034</v>
      </c>
      <c r="B424" s="82">
        <v>3.3274944567627496</v>
      </c>
      <c r="C424" s="82">
        <v>3.2209811350824</v>
      </c>
      <c r="D424" s="82">
        <v>0.10651332168034955</v>
      </c>
      <c r="E424" s="82">
        <v>3.2571580340258812</v>
      </c>
      <c r="F424" s="82">
        <v>3.2775026048580065</v>
      </c>
      <c r="G424" s="82">
        <v>0.51615939176121595</v>
      </c>
      <c r="H424" s="82">
        <v>1.8108158427660732</v>
      </c>
      <c r="I424" s="82">
        <v>0.5728070953436758</v>
      </c>
      <c r="J424" s="83">
        <v>559.30731707317318</v>
      </c>
      <c r="K424" s="84">
        <v>1.4634146341463415E-2</v>
      </c>
      <c r="L424" s="84">
        <v>0.14944567627494457</v>
      </c>
      <c r="M424" s="84">
        <v>0.29223946784922394</v>
      </c>
      <c r="N424" s="84">
        <v>0.30687361419068737</v>
      </c>
      <c r="O424" s="84">
        <v>0.1835920177383592</v>
      </c>
      <c r="P424" s="84">
        <v>5.3215077605321508E-2</v>
      </c>
      <c r="Q424" s="88">
        <v>5.2771618625277163E-2</v>
      </c>
      <c r="R424" s="89">
        <v>2.2892889895566175</v>
      </c>
      <c r="S424" s="89">
        <v>2.4879272701826607</v>
      </c>
      <c r="T424" s="89">
        <v>2.9045934959627195</v>
      </c>
      <c r="U424" s="89">
        <v>3.2640634305727572</v>
      </c>
      <c r="V424" s="89">
        <v>3.558382472278526</v>
      </c>
      <c r="W424" s="89">
        <v>3.826169170939449</v>
      </c>
      <c r="X424" s="89">
        <v>4.0847008038376771</v>
      </c>
      <c r="Y424" s="89">
        <v>4.3995623708271987</v>
      </c>
      <c r="Z424" s="90">
        <v>2255</v>
      </c>
      <c r="AA424" s="88">
        <v>0.19911308203991132</v>
      </c>
      <c r="AB424" s="82">
        <v>2.1288672835529159</v>
      </c>
      <c r="AC424" s="82">
        <v>2.6946231717819966</v>
      </c>
      <c r="AD424" s="82">
        <v>3.2001761551170249</v>
      </c>
      <c r="AE424" s="82">
        <v>3.5397210808130435</v>
      </c>
      <c r="AF424" s="82">
        <v>4.0162813112761793</v>
      </c>
      <c r="AG424" s="90">
        <v>0</v>
      </c>
      <c r="AH424" s="82">
        <v>1.9872659850468712</v>
      </c>
      <c r="AI424" s="82">
        <v>2.4339230547290471</v>
      </c>
      <c r="AJ424" s="82">
        <v>2.9835239365694779</v>
      </c>
      <c r="AK424" s="82">
        <v>3.3965548671804311</v>
      </c>
      <c r="AL424" s="82">
        <v>3.7437616229256609</v>
      </c>
      <c r="AM424" s="82">
        <v>4.2585421540100654</v>
      </c>
      <c r="AN424" s="82">
        <v>0.99111571900612616</v>
      </c>
      <c r="AO424" s="84">
        <v>0.79559809083110911</v>
      </c>
      <c r="AP424" s="81">
        <v>43035</v>
      </c>
    </row>
    <row r="425" spans="1:42" s="85" customFormat="1" x14ac:dyDescent="0.2">
      <c r="A425" s="81">
        <v>43035</v>
      </c>
      <c r="B425" s="82">
        <v>3.3274944567627496</v>
      </c>
      <c r="C425" s="82">
        <v>3.2201781125357223</v>
      </c>
      <c r="D425" s="82">
        <v>0.10731634422702729</v>
      </c>
      <c r="E425" s="82">
        <v>3.2570500028870004</v>
      </c>
      <c r="F425" s="82">
        <v>3.2773328967901745</v>
      </c>
      <c r="G425" s="82">
        <v>0.51609105000047528</v>
      </c>
      <c r="H425" s="82">
        <v>1.8103857275420183</v>
      </c>
      <c r="I425" s="82">
        <v>0.5728070953436758</v>
      </c>
      <c r="J425" s="83">
        <v>559.30731707317318</v>
      </c>
      <c r="K425" s="84">
        <v>1.4634146341463415E-2</v>
      </c>
      <c r="L425" s="84">
        <v>0.14944567627494457</v>
      </c>
      <c r="M425" s="84">
        <v>0.29223946784922394</v>
      </c>
      <c r="N425" s="84">
        <v>0.30687361419068737</v>
      </c>
      <c r="O425" s="84">
        <v>0.1835920177383592</v>
      </c>
      <c r="P425" s="84">
        <v>5.3215077605321508E-2</v>
      </c>
      <c r="Q425" s="88">
        <v>5.2771618625277163E-2</v>
      </c>
      <c r="R425" s="89">
        <v>2.2885606885215366</v>
      </c>
      <c r="S425" s="89">
        <v>2.4871704949893405</v>
      </c>
      <c r="T425" s="89">
        <v>2.9037074213134049</v>
      </c>
      <c r="U425" s="89">
        <v>3.2632592544351562</v>
      </c>
      <c r="V425" s="89">
        <v>3.5575844790234616</v>
      </c>
      <c r="W425" s="89">
        <v>3.8253162495423498</v>
      </c>
      <c r="X425" s="89">
        <v>4.0839199325487634</v>
      </c>
      <c r="Y425" s="89">
        <v>4.3985186336705002</v>
      </c>
      <c r="Z425" s="90">
        <v>2255</v>
      </c>
      <c r="AA425" s="88">
        <v>0.19955654101995565</v>
      </c>
      <c r="AB425" s="82">
        <v>2.128170013112304</v>
      </c>
      <c r="AC425" s="82">
        <v>2.6938063560316556</v>
      </c>
      <c r="AD425" s="82">
        <v>3.1993868801418213</v>
      </c>
      <c r="AE425" s="82">
        <v>3.5388023043500456</v>
      </c>
      <c r="AF425" s="82">
        <v>4.0154908289804014</v>
      </c>
      <c r="AG425" s="90">
        <v>0</v>
      </c>
      <c r="AH425" s="82">
        <v>1.9866746761335674</v>
      </c>
      <c r="AI425" s="82">
        <v>2.4332271662520428</v>
      </c>
      <c r="AJ425" s="82">
        <v>2.9827450620205487</v>
      </c>
      <c r="AK425" s="82">
        <v>3.3957335701931703</v>
      </c>
      <c r="AL425" s="82">
        <v>3.7428847818448197</v>
      </c>
      <c r="AM425" s="82">
        <v>4.2576074858310378</v>
      </c>
      <c r="AN425" s="82">
        <v>0.99087647157401826</v>
      </c>
      <c r="AO425" s="84">
        <v>0.79625751810715995</v>
      </c>
      <c r="AP425" s="81">
        <v>43035</v>
      </c>
    </row>
    <row r="426" spans="1:42" s="85" customFormat="1" x14ac:dyDescent="0.2">
      <c r="A426" s="81">
        <v>43036</v>
      </c>
      <c r="B426" s="82">
        <v>3.3284574468085109</v>
      </c>
      <c r="C426" s="82">
        <v>3.2211857792920275</v>
      </c>
      <c r="D426" s="82">
        <v>0.10727166751648332</v>
      </c>
      <c r="E426" s="82">
        <v>3.2573233715084369</v>
      </c>
      <c r="F426" s="82">
        <v>3.2776001399128867</v>
      </c>
      <c r="G426" s="82">
        <v>0.51839490267143906</v>
      </c>
      <c r="H426" s="82">
        <v>1.8115896713754016</v>
      </c>
      <c r="I426" s="82">
        <v>0.57299202127659254</v>
      </c>
      <c r="J426" s="83">
        <v>560.05939716311696</v>
      </c>
      <c r="K426" s="84">
        <v>1.4627659574468085E-2</v>
      </c>
      <c r="L426" s="84">
        <v>0.14937943262411346</v>
      </c>
      <c r="M426" s="84">
        <v>0.2921099290780142</v>
      </c>
      <c r="N426" s="84">
        <v>0.30585106382978722</v>
      </c>
      <c r="O426" s="84">
        <v>0.18439716312056736</v>
      </c>
      <c r="P426" s="84">
        <v>5.3634751773049646E-2</v>
      </c>
      <c r="Q426" s="88">
        <v>5.1418439716312055E-2</v>
      </c>
      <c r="R426" s="89">
        <v>2.2878476126055105</v>
      </c>
      <c r="S426" s="89">
        <v>2.486570971124745</v>
      </c>
      <c r="T426" s="89">
        <v>2.9029703026232339</v>
      </c>
      <c r="U426" s="89">
        <v>3.2631320691169985</v>
      </c>
      <c r="V426" s="89">
        <v>3.5585503928519771</v>
      </c>
      <c r="W426" s="89">
        <v>3.8300617948973552</v>
      </c>
      <c r="X426" s="89">
        <v>4.087292427096795</v>
      </c>
      <c r="Y426" s="89">
        <v>4.4056905029897875</v>
      </c>
      <c r="Z426" s="90">
        <v>2256</v>
      </c>
      <c r="AA426" s="88">
        <v>0.20035460992907803</v>
      </c>
      <c r="AB426" s="82">
        <v>2.1274728786432027</v>
      </c>
      <c r="AC426" s="82">
        <v>2.692989726870453</v>
      </c>
      <c r="AD426" s="82">
        <v>3.1989089455627093</v>
      </c>
      <c r="AE426" s="82">
        <v>3.537883772988943</v>
      </c>
      <c r="AF426" s="82">
        <v>4.0175888956693715</v>
      </c>
      <c r="AG426" s="90">
        <v>1</v>
      </c>
      <c r="AH426" s="82">
        <v>1.9860834685856099</v>
      </c>
      <c r="AI426" s="82">
        <v>2.4325314170304981</v>
      </c>
      <c r="AJ426" s="82">
        <v>2.9819663637747009</v>
      </c>
      <c r="AK426" s="82">
        <v>3.3953861293020338</v>
      </c>
      <c r="AL426" s="82">
        <v>3.7439974619900132</v>
      </c>
      <c r="AM426" s="82">
        <v>4.2665790822019982</v>
      </c>
      <c r="AN426" s="82">
        <v>0.99101248620017712</v>
      </c>
      <c r="AO426" s="84">
        <v>0.79725210341556096</v>
      </c>
      <c r="AP426" s="81">
        <v>43036</v>
      </c>
    </row>
    <row r="427" spans="1:42" s="85" customFormat="1" x14ac:dyDescent="0.2">
      <c r="A427" s="81">
        <v>43037</v>
      </c>
      <c r="B427" s="82">
        <v>3.3280903854674349</v>
      </c>
      <c r="C427" s="82">
        <v>3.2208339635486234</v>
      </c>
      <c r="D427" s="82">
        <v>0.10725642191881146</v>
      </c>
      <c r="E427" s="82">
        <v>3.257389827684142</v>
      </c>
      <c r="F427" s="82">
        <v>3.2774966329552293</v>
      </c>
      <c r="G427" s="82">
        <v>0.51804585597052022</v>
      </c>
      <c r="H427" s="82">
        <v>1.8199739328652984</v>
      </c>
      <c r="I427" s="82">
        <v>0.56727514399645207</v>
      </c>
      <c r="J427" s="83">
        <v>559.8112538768255</v>
      </c>
      <c r="K427" s="84">
        <v>1.4621178555604785E-2</v>
      </c>
      <c r="L427" s="84">
        <v>0.14887018165706689</v>
      </c>
      <c r="M427" s="84">
        <v>0.29242357111209571</v>
      </c>
      <c r="N427" s="84">
        <v>0.30704474966770051</v>
      </c>
      <c r="O427" s="84">
        <v>0.18387239698715108</v>
      </c>
      <c r="P427" s="84">
        <v>5.3167922020381037E-2</v>
      </c>
      <c r="Q427" s="88">
        <v>5.1395657953035002E-2</v>
      </c>
      <c r="R427" s="89">
        <v>2.2871341949853403</v>
      </c>
      <c r="S427" s="89">
        <v>2.4865702080070244</v>
      </c>
      <c r="T427" s="89">
        <v>2.902722649504577</v>
      </c>
      <c r="U427" s="89">
        <v>3.2625392381275016</v>
      </c>
      <c r="V427" s="89">
        <v>3.5596008816579365</v>
      </c>
      <c r="W427" s="89">
        <v>3.8286163641476096</v>
      </c>
      <c r="X427" s="89">
        <v>4.0863497577621422</v>
      </c>
      <c r="Y427" s="89">
        <v>4.4045648889151678</v>
      </c>
      <c r="Z427" s="90">
        <v>2257</v>
      </c>
      <c r="AA427" s="88">
        <v>0.20026583961010191</v>
      </c>
      <c r="AB427" s="82">
        <v>2.1267758800925889</v>
      </c>
      <c r="AC427" s="82">
        <v>2.6921732842131565</v>
      </c>
      <c r="AD427" s="82">
        <v>3.1980332706558956</v>
      </c>
      <c r="AE427" s="82">
        <v>3.5385031216604701</v>
      </c>
      <c r="AF427" s="82">
        <v>4.0177679315902326</v>
      </c>
      <c r="AG427" s="90">
        <v>3</v>
      </c>
      <c r="AH427" s="82">
        <v>1.985492362368084</v>
      </c>
      <c r="AI427" s="82">
        <v>2.43180772107026</v>
      </c>
      <c r="AJ427" s="82">
        <v>2.9812617995670614</v>
      </c>
      <c r="AK427" s="82">
        <v>3.3953468255004999</v>
      </c>
      <c r="AL427" s="82">
        <v>3.7447697924308438</v>
      </c>
      <c r="AM427" s="82">
        <v>4.2677167653882053</v>
      </c>
      <c r="AN427" s="82">
        <v>0.99086623293633913</v>
      </c>
      <c r="AO427" s="84">
        <v>0.79800654806339211</v>
      </c>
      <c r="AP427" s="81">
        <v>43036</v>
      </c>
    </row>
    <row r="428" spans="1:42" s="85" customFormat="1" x14ac:dyDescent="0.2">
      <c r="A428" s="81">
        <v>43038</v>
      </c>
      <c r="B428" s="82">
        <v>3.3276473194505982</v>
      </c>
      <c r="C428" s="82">
        <v>3.2200275949474406</v>
      </c>
      <c r="D428" s="82">
        <v>0.1076197245031576</v>
      </c>
      <c r="E428" s="82">
        <v>3.2572815452103487</v>
      </c>
      <c r="F428" s="82">
        <v>3.2773275455919548</v>
      </c>
      <c r="G428" s="82">
        <v>0.51797605259719803</v>
      </c>
      <c r="H428" s="82">
        <v>1.5817410008807502</v>
      </c>
      <c r="I428" s="82">
        <v>0.56727514399644841</v>
      </c>
      <c r="J428" s="83">
        <v>560.8112538768255</v>
      </c>
      <c r="K428" s="84">
        <v>1.4621178555604785E-2</v>
      </c>
      <c r="L428" s="84">
        <v>0.14931324767390342</v>
      </c>
      <c r="M428" s="84">
        <v>0.29242357111209571</v>
      </c>
      <c r="N428" s="84">
        <v>0.30660168365086399</v>
      </c>
      <c r="O428" s="84">
        <v>0.18387239698715108</v>
      </c>
      <c r="P428" s="84">
        <v>5.3167922020381037E-2</v>
      </c>
      <c r="Q428" s="88">
        <v>5.3167922020381037E-2</v>
      </c>
      <c r="R428" s="89">
        <v>2.2864053652700886</v>
      </c>
      <c r="S428" s="89">
        <v>2.4858116415853191</v>
      </c>
      <c r="T428" s="89">
        <v>2.901996358110682</v>
      </c>
      <c r="U428" s="89">
        <v>3.2617416235440699</v>
      </c>
      <c r="V428" s="89">
        <v>3.5587891875403574</v>
      </c>
      <c r="W428" s="89">
        <v>3.8276438212364061</v>
      </c>
      <c r="X428" s="89">
        <v>4.0854800162662643</v>
      </c>
      <c r="Y428" s="89">
        <v>4.4034478655903255</v>
      </c>
      <c r="Z428" s="90">
        <v>2257</v>
      </c>
      <c r="AA428" s="88">
        <v>0.20026583961010191</v>
      </c>
      <c r="AB428" s="82">
        <v>2.1260743425676076</v>
      </c>
      <c r="AC428" s="82">
        <v>2.6960658478459409</v>
      </c>
      <c r="AD428" s="82">
        <v>3.1973729336684036</v>
      </c>
      <c r="AE428" s="82">
        <v>3.5376449565394505</v>
      </c>
      <c r="AF428" s="82">
        <v>4.0169835464006702</v>
      </c>
      <c r="AG428" s="90">
        <v>2</v>
      </c>
      <c r="AH428" s="82">
        <v>1.9848990199448429</v>
      </c>
      <c r="AI428" s="82">
        <v>2.4318824683719726</v>
      </c>
      <c r="AJ428" s="82">
        <v>2.9812469740446108</v>
      </c>
      <c r="AK428" s="82">
        <v>3.3948074322572594</v>
      </c>
      <c r="AL428" s="82">
        <v>3.7438880644603456</v>
      </c>
      <c r="AM428" s="82">
        <v>4.2667744129527865</v>
      </c>
      <c r="AN428" s="82">
        <v>0.9906265612227616</v>
      </c>
      <c r="AO428" s="84">
        <v>0.79865913256244359</v>
      </c>
      <c r="AP428" s="81">
        <v>43037</v>
      </c>
    </row>
    <row r="429" spans="1:42" s="85" customFormat="1" x14ac:dyDescent="0.2">
      <c r="A429" s="81">
        <v>43039</v>
      </c>
      <c r="B429" s="82">
        <v>3.3260965883916702</v>
      </c>
      <c r="C429" s="82">
        <v>3.2197112865749506</v>
      </c>
      <c r="D429" s="82">
        <v>0.10638530181671957</v>
      </c>
      <c r="E429" s="82">
        <v>3.2571721175601094</v>
      </c>
      <c r="F429" s="82">
        <v>3.2772363617446119</v>
      </c>
      <c r="G429" s="82">
        <v>0.5178594399120926</v>
      </c>
      <c r="H429" s="82">
        <v>1.5811536197424041</v>
      </c>
      <c r="I429" s="82">
        <v>0.5673238812583018</v>
      </c>
      <c r="J429" s="83">
        <v>562.8112538768255</v>
      </c>
      <c r="K429" s="84">
        <v>1.4621178555604785E-2</v>
      </c>
      <c r="L429" s="84">
        <v>0.14931324767390342</v>
      </c>
      <c r="M429" s="84">
        <v>0.29330970314576871</v>
      </c>
      <c r="N429" s="84">
        <v>0.30748781568453698</v>
      </c>
      <c r="O429" s="84">
        <v>0.18254319893664156</v>
      </c>
      <c r="P429" s="84">
        <v>5.2724856003544526E-2</v>
      </c>
      <c r="Q429" s="88">
        <v>5.3167922020381037E-2</v>
      </c>
      <c r="R429" s="89">
        <v>2.2858784736753575</v>
      </c>
      <c r="S429" s="89">
        <v>2.4851748061841183</v>
      </c>
      <c r="T429" s="89">
        <v>2.9017272366860691</v>
      </c>
      <c r="U429" s="89">
        <v>3.2610193094784168</v>
      </c>
      <c r="V429" s="89">
        <v>3.5596785610369808</v>
      </c>
      <c r="W429" s="89">
        <v>3.8265919225462302</v>
      </c>
      <c r="X429" s="89">
        <v>4.0849318916862929</v>
      </c>
      <c r="Y429" s="89">
        <v>4.4022504403559441</v>
      </c>
      <c r="Z429" s="90">
        <v>2257</v>
      </c>
      <c r="AA429" s="88">
        <v>0.19982277359326539</v>
      </c>
      <c r="AB429" s="82">
        <v>2.1256486120146616</v>
      </c>
      <c r="AC429" s="82">
        <v>2.6952166410939702</v>
      </c>
      <c r="AD429" s="82">
        <v>3.1987870735965713</v>
      </c>
      <c r="AE429" s="82">
        <v>3.5390984442285314</v>
      </c>
      <c r="AF429" s="82">
        <v>4.022241412880355</v>
      </c>
      <c r="AG429" s="90">
        <v>8</v>
      </c>
      <c r="AH429" s="82">
        <v>1.984658182460598</v>
      </c>
      <c r="AI429" s="82">
        <v>2.4313753433517706</v>
      </c>
      <c r="AJ429" s="82">
        <v>2.9818817871410506</v>
      </c>
      <c r="AK429" s="82">
        <v>3.3960322627835602</v>
      </c>
      <c r="AL429" s="82">
        <v>3.7457571400453769</v>
      </c>
      <c r="AM429" s="82">
        <v>4.2682108227820006</v>
      </c>
      <c r="AN429" s="82">
        <v>0.9905443646898987</v>
      </c>
      <c r="AO429" s="84">
        <v>0.79915356562913242</v>
      </c>
      <c r="AP429" s="81">
        <v>43039</v>
      </c>
    </row>
    <row r="430" spans="1:42" s="85" customFormat="1" x14ac:dyDescent="0.2">
      <c r="A430" s="81">
        <v>43040</v>
      </c>
      <c r="B430" s="82">
        <v>3.3272807794508417</v>
      </c>
      <c r="C430" s="82">
        <v>3.2204252098704007</v>
      </c>
      <c r="D430" s="82">
        <v>0.10685556958044096</v>
      </c>
      <c r="E430" s="82">
        <v>3.2574222634538534</v>
      </c>
      <c r="F430" s="82">
        <v>3.2774246283908428</v>
      </c>
      <c r="G430" s="82">
        <v>0.51739458078344225</v>
      </c>
      <c r="H430" s="82">
        <v>1.5826149607715529</v>
      </c>
      <c r="I430" s="82">
        <v>0.56739592559786478</v>
      </c>
      <c r="J430" s="83">
        <v>562.56200177148276</v>
      </c>
      <c r="K430" s="84">
        <v>1.4614703277236492E-2</v>
      </c>
      <c r="L430" s="84">
        <v>0.1483613817537644</v>
      </c>
      <c r="M430" s="84">
        <v>0.29317980513728964</v>
      </c>
      <c r="N430" s="84">
        <v>0.30823737821080605</v>
      </c>
      <c r="O430" s="84">
        <v>0.18290522586359612</v>
      </c>
      <c r="P430" s="84">
        <v>5.2701505757307351E-2</v>
      </c>
      <c r="Q430" s="88">
        <v>5.2258635961027457E-2</v>
      </c>
      <c r="R430" s="89">
        <v>2.2896412494272225</v>
      </c>
      <c r="S430" s="89">
        <v>2.4885203579768689</v>
      </c>
      <c r="T430" s="89">
        <v>2.9036439610266918</v>
      </c>
      <c r="U430" s="89">
        <v>3.2608693759133409</v>
      </c>
      <c r="V430" s="89">
        <v>3.5589983262276079</v>
      </c>
      <c r="W430" s="89">
        <v>3.8306696086676459</v>
      </c>
      <c r="X430" s="89">
        <v>4.0843108521425293</v>
      </c>
      <c r="Y430" s="89">
        <v>4.4009737980327959</v>
      </c>
      <c r="Z430" s="90">
        <v>2258</v>
      </c>
      <c r="AA430" s="88">
        <v>0.20017714791851196</v>
      </c>
      <c r="AB430" s="82">
        <v>2.1334105834673069</v>
      </c>
      <c r="AC430" s="82">
        <v>2.6943680372787933</v>
      </c>
      <c r="AD430" s="82">
        <v>3.1979886436719811</v>
      </c>
      <c r="AE430" s="82">
        <v>3.5379565490997633</v>
      </c>
      <c r="AF430" s="82">
        <v>4.021308183557589</v>
      </c>
      <c r="AG430" s="90">
        <v>0</v>
      </c>
      <c r="AH430" s="82">
        <v>1.984417470549618</v>
      </c>
      <c r="AI430" s="82">
        <v>2.4312405750052006</v>
      </c>
      <c r="AJ430" s="82">
        <v>2.9811607372444473</v>
      </c>
      <c r="AK430" s="82">
        <v>3.3956959464944729</v>
      </c>
      <c r="AL430" s="82">
        <v>3.7457571752397842</v>
      </c>
      <c r="AM430" s="82">
        <v>4.2675483574997379</v>
      </c>
      <c r="AN430" s="82">
        <v>0.99072068331753127</v>
      </c>
      <c r="AO430" s="84">
        <v>0.7988613652355202</v>
      </c>
      <c r="AP430" s="81">
        <v>43039</v>
      </c>
    </row>
    <row r="431" spans="1:42" s="85" customFormat="1" x14ac:dyDescent="0.2">
      <c r="A431" s="81">
        <v>43041</v>
      </c>
      <c r="B431" s="82">
        <v>3.3278761061946902</v>
      </c>
      <c r="C431" s="82">
        <v>3.221222780335435</v>
      </c>
      <c r="D431" s="82">
        <v>0.10665332585925524</v>
      </c>
      <c r="E431" s="82">
        <v>3.257691588170871</v>
      </c>
      <c r="F431" s="82">
        <v>3.2776068709348976</v>
      </c>
      <c r="G431" s="82">
        <v>0.5172790835337453</v>
      </c>
      <c r="H431" s="82">
        <v>1.5843593002125829</v>
      </c>
      <c r="I431" s="82">
        <v>0.56751327433627996</v>
      </c>
      <c r="J431" s="83">
        <v>567.0632743362803</v>
      </c>
      <c r="K431" s="84">
        <v>1.4601769911504425E-2</v>
      </c>
      <c r="L431" s="84">
        <v>0.14823008849557523</v>
      </c>
      <c r="M431" s="84">
        <v>0.29292035398230087</v>
      </c>
      <c r="N431" s="84">
        <v>0.30796460176991153</v>
      </c>
      <c r="O431" s="84">
        <v>0.1836283185840708</v>
      </c>
      <c r="P431" s="84">
        <v>5.2654867256637171E-2</v>
      </c>
      <c r="Q431" s="88">
        <v>5.1327433628318583E-2</v>
      </c>
      <c r="R431" s="89">
        <v>2.2894831647703118</v>
      </c>
      <c r="S431" s="89">
        <v>2.4897367185089023</v>
      </c>
      <c r="T431" s="89">
        <v>2.9037528096293155</v>
      </c>
      <c r="U431" s="89">
        <v>3.2611674024372932</v>
      </c>
      <c r="V431" s="89">
        <v>3.5610377371295439</v>
      </c>
      <c r="W431" s="89">
        <v>3.8324437791269705</v>
      </c>
      <c r="X431" s="89">
        <v>4.083680046505215</v>
      </c>
      <c r="Y431" s="89">
        <v>4.3996468227627501</v>
      </c>
      <c r="Z431" s="90">
        <v>2260</v>
      </c>
      <c r="AA431" s="88">
        <v>0.2</v>
      </c>
      <c r="AB431" s="82">
        <v>2.1329545278472106</v>
      </c>
      <c r="AC431" s="82">
        <v>2.6965352088742351</v>
      </c>
      <c r="AD431" s="82">
        <v>3.1997962748141799</v>
      </c>
      <c r="AE431" s="82">
        <v>3.5368152934322676</v>
      </c>
      <c r="AF431" s="82">
        <v>4.0203752995296727</v>
      </c>
      <c r="AG431" s="90">
        <v>3</v>
      </c>
      <c r="AH431" s="82">
        <v>1.9841768841431897</v>
      </c>
      <c r="AI431" s="82">
        <v>2.4316991352767783</v>
      </c>
      <c r="AJ431" s="82">
        <v>2.981611433046806</v>
      </c>
      <c r="AK431" s="82">
        <v>3.3963046552776661</v>
      </c>
      <c r="AL431" s="82">
        <v>3.7456679070376131</v>
      </c>
      <c r="AM431" s="82">
        <v>4.2668860999393692</v>
      </c>
      <c r="AN431" s="82">
        <v>0.99088884244700792</v>
      </c>
      <c r="AO431" s="84">
        <v>0.79862871691625881</v>
      </c>
      <c r="AP431" s="81">
        <v>43044</v>
      </c>
    </row>
    <row r="432" spans="1:42" s="85" customFormat="1" x14ac:dyDescent="0.2">
      <c r="A432" s="81">
        <v>43042</v>
      </c>
      <c r="B432" s="82">
        <v>3.3293545534924847</v>
      </c>
      <c r="C432" s="82">
        <v>3.2219737606766685</v>
      </c>
      <c r="D432" s="82">
        <v>0.10738079281581614</v>
      </c>
      <c r="E432" s="82">
        <v>3.2583015335217698</v>
      </c>
      <c r="F432" s="82">
        <v>3.2779080182327847</v>
      </c>
      <c r="G432" s="82">
        <v>0.51719538525074027</v>
      </c>
      <c r="H432" s="82">
        <v>1.5869884261222458</v>
      </c>
      <c r="I432" s="82">
        <v>0.56750663129973156</v>
      </c>
      <c r="J432" s="83">
        <v>566.56454465075512</v>
      </c>
      <c r="K432" s="84">
        <v>1.4146772767462422E-2</v>
      </c>
      <c r="L432" s="84">
        <v>0.14809902740937222</v>
      </c>
      <c r="M432" s="84">
        <v>0.29266136162687889</v>
      </c>
      <c r="N432" s="84">
        <v>0.30813439434129092</v>
      </c>
      <c r="O432" s="84">
        <v>0.18390804597701149</v>
      </c>
      <c r="P432" s="84">
        <v>5.3050397877984087E-2</v>
      </c>
      <c r="Q432" s="88">
        <v>5.0839964633068079E-2</v>
      </c>
      <c r="R432" s="89">
        <v>2.2917227943565455</v>
      </c>
      <c r="S432" s="89">
        <v>2.4898165854165017</v>
      </c>
      <c r="T432" s="89">
        <v>2.9036862328841568</v>
      </c>
      <c r="U432" s="89">
        <v>3.2629479988246319</v>
      </c>
      <c r="V432" s="89">
        <v>3.5609084598592444</v>
      </c>
      <c r="W432" s="89">
        <v>3.833690436484154</v>
      </c>
      <c r="X432" s="89">
        <v>4.0831171432123154</v>
      </c>
      <c r="Y432" s="89">
        <v>4.3982949694394406</v>
      </c>
      <c r="Z432" s="90">
        <v>2262</v>
      </c>
      <c r="AA432" s="88">
        <v>0.20291777188328913</v>
      </c>
      <c r="AB432" s="82">
        <v>2.1324988005871606</v>
      </c>
      <c r="AC432" s="82">
        <v>2.6957574609884669</v>
      </c>
      <c r="AD432" s="82">
        <v>3.1990313664905137</v>
      </c>
      <c r="AE432" s="82">
        <v>3.5356746768679455</v>
      </c>
      <c r="AF432" s="82">
        <v>4.0194427606688468</v>
      </c>
      <c r="AG432" s="90">
        <v>0</v>
      </c>
      <c r="AH432" s="82">
        <v>1.980169511170095</v>
      </c>
      <c r="AI432" s="82">
        <v>2.4311912389634527</v>
      </c>
      <c r="AJ432" s="82">
        <v>2.9808914310033092</v>
      </c>
      <c r="AK432" s="82">
        <v>3.3959749325427242</v>
      </c>
      <c r="AL432" s="82">
        <v>3.74510778841662</v>
      </c>
      <c r="AM432" s="82">
        <v>4.2665055162719172</v>
      </c>
      <c r="AN432" s="82">
        <v>0.99096637070272175</v>
      </c>
      <c r="AO432" s="84">
        <v>0.7984290821688329</v>
      </c>
      <c r="AP432" s="81">
        <v>43044</v>
      </c>
    </row>
    <row r="433" spans="1:42" s="85" customFormat="1" x14ac:dyDescent="0.2">
      <c r="A433" s="81">
        <v>43043</v>
      </c>
      <c r="B433" s="82">
        <v>3.3303137428192664</v>
      </c>
      <c r="C433" s="82">
        <v>3.2222676540099577</v>
      </c>
      <c r="D433" s="82">
        <v>0.10804608880930866</v>
      </c>
      <c r="E433" s="82">
        <v>3.2584676894237927</v>
      </c>
      <c r="F433" s="82">
        <v>3.2780198780058738</v>
      </c>
      <c r="G433" s="82">
        <v>0.51678967682732169</v>
      </c>
      <c r="H433" s="82">
        <v>1.5872073959563775</v>
      </c>
      <c r="I433" s="82">
        <v>0.56762704374723505</v>
      </c>
      <c r="J433" s="83">
        <v>566.31506849315338</v>
      </c>
      <c r="K433" s="84">
        <v>1.3698630136986301E-2</v>
      </c>
      <c r="L433" s="84">
        <v>0.14803358373840036</v>
      </c>
      <c r="M433" s="84">
        <v>0.29253203711886877</v>
      </c>
      <c r="N433" s="84">
        <v>0.30844012372956253</v>
      </c>
      <c r="O433" s="84">
        <v>0.18426866990720284</v>
      </c>
      <c r="P433" s="84">
        <v>5.302695536897923E-2</v>
      </c>
      <c r="Q433" s="88">
        <v>4.9933716305788779E-2</v>
      </c>
      <c r="R433" s="89">
        <v>2.2923970967077851</v>
      </c>
      <c r="S433" s="89">
        <v>2.4897055805637751</v>
      </c>
      <c r="T433" s="89">
        <v>2.9032361037405336</v>
      </c>
      <c r="U433" s="89">
        <v>3.263462916394174</v>
      </c>
      <c r="V433" s="89">
        <v>3.56012286488208</v>
      </c>
      <c r="W433" s="89">
        <v>3.8338105050460953</v>
      </c>
      <c r="X433" s="89">
        <v>4.0825394491732956</v>
      </c>
      <c r="Y433" s="89">
        <v>4.3990184008148558</v>
      </c>
      <c r="Z433" s="90">
        <v>2263</v>
      </c>
      <c r="AA433" s="88">
        <v>0.20547945205479451</v>
      </c>
      <c r="AB433" s="82">
        <v>2.1320434014507379</v>
      </c>
      <c r="AC433" s="82">
        <v>2.6949802186388245</v>
      </c>
      <c r="AD433" s="82">
        <v>3.1982668023755929</v>
      </c>
      <c r="AE433" s="82">
        <v>3.5345346990488995</v>
      </c>
      <c r="AF433" s="82">
        <v>4.0185105668473993</v>
      </c>
      <c r="AG433" s="90">
        <v>0</v>
      </c>
      <c r="AH433" s="82">
        <v>1.9751852301221791</v>
      </c>
      <c r="AI433" s="82">
        <v>2.430683638415593</v>
      </c>
      <c r="AJ433" s="82">
        <v>2.9801718128597279</v>
      </c>
      <c r="AK433" s="82">
        <v>3.3956737358357643</v>
      </c>
      <c r="AL433" s="82">
        <v>3.7446435220105068</v>
      </c>
      <c r="AM433" s="82">
        <v>4.2659298634720653</v>
      </c>
      <c r="AN433" s="82">
        <v>0.9910419504486957</v>
      </c>
      <c r="AO433" s="84">
        <v>0.79775743157238665</v>
      </c>
      <c r="AP433" s="81">
        <v>43044</v>
      </c>
    </row>
    <row r="434" spans="1:42" s="85" customFormat="1" x14ac:dyDescent="0.2">
      <c r="A434" s="81">
        <v>43044</v>
      </c>
      <c r="B434" s="82">
        <v>3.329505300353357</v>
      </c>
      <c r="C434" s="82">
        <v>3.2227759599757593</v>
      </c>
      <c r="D434" s="82">
        <v>0.10672934037759774</v>
      </c>
      <c r="E434" s="82">
        <v>3.2588408963015163</v>
      </c>
      <c r="F434" s="82">
        <v>3.2781865454777712</v>
      </c>
      <c r="G434" s="82">
        <v>0.51725033833125456</v>
      </c>
      <c r="H434" s="82">
        <v>1.5870785235554374</v>
      </c>
      <c r="I434" s="82">
        <v>0.56783127208479367</v>
      </c>
      <c r="J434" s="83">
        <v>569.06537102473521</v>
      </c>
      <c r="K434" s="84">
        <v>1.3692579505300354E-2</v>
      </c>
      <c r="L434" s="84">
        <v>0.14796819787985865</v>
      </c>
      <c r="M434" s="84">
        <v>0.29328621908127206</v>
      </c>
      <c r="N434" s="84">
        <v>0.30786219081272087</v>
      </c>
      <c r="O434" s="84">
        <v>0.18507067137809188</v>
      </c>
      <c r="P434" s="84">
        <v>5.2120141342756186E-2</v>
      </c>
      <c r="Q434" s="88">
        <v>4.8586572438162542E-2</v>
      </c>
      <c r="R434" s="89">
        <v>2.2919962391607074</v>
      </c>
      <c r="S434" s="89">
        <v>2.4892097955491042</v>
      </c>
      <c r="T434" s="89">
        <v>2.9049466258253327</v>
      </c>
      <c r="U434" s="89">
        <v>3.2631139089773429</v>
      </c>
      <c r="V434" s="89">
        <v>3.55963938271577</v>
      </c>
      <c r="W434" s="89">
        <v>3.8340966546017041</v>
      </c>
      <c r="X434" s="89">
        <v>4.0840469775326795</v>
      </c>
      <c r="Y434" s="89">
        <v>4.3983494323473229</v>
      </c>
      <c r="Z434" s="90">
        <v>2264</v>
      </c>
      <c r="AA434" s="88">
        <v>0.20229681978798586</v>
      </c>
      <c r="AB434" s="82">
        <v>2.1315883302016934</v>
      </c>
      <c r="AC434" s="82">
        <v>2.6963992694322427</v>
      </c>
      <c r="AD434" s="82">
        <v>3.2000969529230492</v>
      </c>
      <c r="AE434" s="82">
        <v>3.5382397062413848</v>
      </c>
      <c r="AF434" s="82">
        <v>4.0250666785657296</v>
      </c>
      <c r="AG434" s="90">
        <v>9</v>
      </c>
      <c r="AH434" s="82">
        <v>1.9749508802802613</v>
      </c>
      <c r="AI434" s="82">
        <v>2.4307821654993673</v>
      </c>
      <c r="AJ434" s="82">
        <v>2.9809922519318865</v>
      </c>
      <c r="AK434" s="82">
        <v>3.3959847609378313</v>
      </c>
      <c r="AL434" s="82">
        <v>3.7478103394735753</v>
      </c>
      <c r="AM434" s="82">
        <v>4.2721737691376775</v>
      </c>
      <c r="AN434" s="82">
        <v>0.99106472749319063</v>
      </c>
      <c r="AO434" s="84">
        <v>0.79871541162912318</v>
      </c>
      <c r="AP434" s="81">
        <v>43047</v>
      </c>
    </row>
    <row r="435" spans="1:42" s="85" customFormat="1" x14ac:dyDescent="0.2">
      <c r="A435" s="81">
        <v>43045</v>
      </c>
      <c r="B435" s="82">
        <v>3.3310512367491167</v>
      </c>
      <c r="C435" s="82">
        <v>3.2237888823139582</v>
      </c>
      <c r="D435" s="82">
        <v>0.10726235443515852</v>
      </c>
      <c r="E435" s="82">
        <v>3.2587319690655843</v>
      </c>
      <c r="F435" s="82">
        <v>3.2783530580628844</v>
      </c>
      <c r="G435" s="82">
        <v>0.51623090555487783</v>
      </c>
      <c r="H435" s="82">
        <v>1.5873763576402509</v>
      </c>
      <c r="I435" s="82">
        <v>0.56810954063603047</v>
      </c>
      <c r="J435" s="83">
        <v>569.06537102473521</v>
      </c>
      <c r="K435" s="84">
        <v>1.3250883392226149E-2</v>
      </c>
      <c r="L435" s="84">
        <v>0.14708480565371024</v>
      </c>
      <c r="M435" s="84">
        <v>0.29372791519434627</v>
      </c>
      <c r="N435" s="84">
        <v>0.30830388692579508</v>
      </c>
      <c r="O435" s="84">
        <v>0.18551236749116609</v>
      </c>
      <c r="P435" s="84">
        <v>5.2120141342756186E-2</v>
      </c>
      <c r="Q435" s="88">
        <v>4.6819787985865724E-2</v>
      </c>
      <c r="R435" s="89">
        <v>2.294187939866954</v>
      </c>
      <c r="S435" s="89">
        <v>2.4900421663701113</v>
      </c>
      <c r="T435" s="89">
        <v>2.9064372523262287</v>
      </c>
      <c r="U435" s="89">
        <v>3.2645080053091808</v>
      </c>
      <c r="V435" s="89">
        <v>3.5590345513387915</v>
      </c>
      <c r="W435" s="89">
        <v>3.8341422490809922</v>
      </c>
      <c r="X435" s="89">
        <v>4.0831231498596905</v>
      </c>
      <c r="Y435" s="89">
        <v>4.3976959968264717</v>
      </c>
      <c r="Z435" s="90">
        <v>2264</v>
      </c>
      <c r="AA435" s="88">
        <v>0.20362190812720848</v>
      </c>
      <c r="AB435" s="82">
        <v>2.1311335866039482</v>
      </c>
      <c r="AC435" s="82">
        <v>2.6960283856587188</v>
      </c>
      <c r="AD435" s="82">
        <v>3.199059893781766</v>
      </c>
      <c r="AE435" s="82">
        <v>3.5374443879670046</v>
      </c>
      <c r="AF435" s="82">
        <v>4.0239808998939468</v>
      </c>
      <c r="AG435" s="90">
        <v>0</v>
      </c>
      <c r="AH435" s="82">
        <v>1.9698978523028081</v>
      </c>
      <c r="AI435" s="82">
        <v>2.4308940482543426</v>
      </c>
      <c r="AJ435" s="82">
        <v>2.9805584226822277</v>
      </c>
      <c r="AK435" s="82">
        <v>3.3953886638667847</v>
      </c>
      <c r="AL435" s="82">
        <v>3.7475775300399423</v>
      </c>
      <c r="AM435" s="82">
        <v>4.2715099562841505</v>
      </c>
      <c r="AN435" s="82">
        <v>0.99147660914062907</v>
      </c>
      <c r="AO435" s="84">
        <v>0.79767837444673506</v>
      </c>
      <c r="AP435" s="81">
        <v>43047</v>
      </c>
    </row>
    <row r="436" spans="1:42" s="85" customFormat="1" x14ac:dyDescent="0.2">
      <c r="A436" s="81">
        <v>43046</v>
      </c>
      <c r="B436" s="82">
        <v>3.3323763250883394</v>
      </c>
      <c r="C436" s="82">
        <v>3.2243388818717595</v>
      </c>
      <c r="D436" s="82">
        <v>0.10803744321657982</v>
      </c>
      <c r="E436" s="82">
        <v>3.2586248192247091</v>
      </c>
      <c r="F436" s="82">
        <v>3.278483844963755</v>
      </c>
      <c r="G436" s="82">
        <v>0.51704672993061995</v>
      </c>
      <c r="H436" s="82">
        <v>1.5865688998247258</v>
      </c>
      <c r="I436" s="82">
        <v>0.568405477031795</v>
      </c>
      <c r="J436" s="83">
        <v>569.06537102473521</v>
      </c>
      <c r="K436" s="84">
        <v>1.3250883392226149E-2</v>
      </c>
      <c r="L436" s="84">
        <v>0.14708480565371024</v>
      </c>
      <c r="M436" s="84">
        <v>0.29284452296819791</v>
      </c>
      <c r="N436" s="84">
        <v>0.30786219081272087</v>
      </c>
      <c r="O436" s="84">
        <v>0.18639575971731448</v>
      </c>
      <c r="P436" s="84">
        <v>5.2561837455830387E-2</v>
      </c>
      <c r="Q436" s="88">
        <v>4.5494699646643107E-2</v>
      </c>
      <c r="R436" s="89">
        <v>2.2936260591982198</v>
      </c>
      <c r="S436" s="89">
        <v>2.4895669423459155</v>
      </c>
      <c r="T436" s="89">
        <v>2.9058665143808708</v>
      </c>
      <c r="U436" s="89">
        <v>3.2655559404000378</v>
      </c>
      <c r="V436" s="89">
        <v>3.5600518216104842</v>
      </c>
      <c r="W436" s="89">
        <v>3.8355386092834811</v>
      </c>
      <c r="X436" s="89">
        <v>4.0831488475819047</v>
      </c>
      <c r="Y436" s="89">
        <v>4.3997172641372648</v>
      </c>
      <c r="Z436" s="90">
        <v>2264</v>
      </c>
      <c r="AA436" s="88">
        <v>0.20406360424028269</v>
      </c>
      <c r="AB436" s="82">
        <v>2.1306791704215935</v>
      </c>
      <c r="AC436" s="82">
        <v>2.6956576168591648</v>
      </c>
      <c r="AD436" s="82">
        <v>3.1980234672465593</v>
      </c>
      <c r="AE436" s="82">
        <v>3.5362422957781039</v>
      </c>
      <c r="AF436" s="82">
        <v>4.0228955881069925</v>
      </c>
      <c r="AG436" s="90">
        <v>0</v>
      </c>
      <c r="AH436" s="82">
        <v>1.9696697719207621</v>
      </c>
      <c r="AI436" s="82">
        <v>2.4303855610458349</v>
      </c>
      <c r="AJ436" s="82">
        <v>2.9798316099307463</v>
      </c>
      <c r="AK436" s="82">
        <v>3.3947272259807018</v>
      </c>
      <c r="AL436" s="82">
        <v>3.7473498575276651</v>
      </c>
      <c r="AM436" s="82">
        <v>4.2719316790124138</v>
      </c>
      <c r="AN436" s="82">
        <v>0.99164595252504006</v>
      </c>
      <c r="AO436" s="84">
        <v>0.79736359107796151</v>
      </c>
      <c r="AP436" s="81">
        <v>43047</v>
      </c>
    </row>
    <row r="437" spans="1:42" s="85" customFormat="1" x14ac:dyDescent="0.2">
      <c r="A437" s="81">
        <v>43047</v>
      </c>
      <c r="B437" s="82">
        <v>3.3326710816777041</v>
      </c>
      <c r="C437" s="82">
        <v>3.2239632051469482</v>
      </c>
      <c r="D437" s="82">
        <v>0.10870787653075586</v>
      </c>
      <c r="E437" s="82">
        <v>3.2588292635765788</v>
      </c>
      <c r="F437" s="82">
        <v>3.2784617212353844</v>
      </c>
      <c r="G437" s="82">
        <v>0.51708823424133432</v>
      </c>
      <c r="H437" s="82">
        <v>1.5871656736124566</v>
      </c>
      <c r="I437" s="82">
        <v>0.56835320088299124</v>
      </c>
      <c r="J437" s="83">
        <v>568.81456953642191</v>
      </c>
      <c r="K437" s="84">
        <v>1.3245033112582781E-2</v>
      </c>
      <c r="L437" s="84">
        <v>0.14701986754966886</v>
      </c>
      <c r="M437" s="84">
        <v>0.29271523178807946</v>
      </c>
      <c r="N437" s="84">
        <v>0.30772626931567326</v>
      </c>
      <c r="O437" s="84">
        <v>0.18675496688741722</v>
      </c>
      <c r="P437" s="84">
        <v>5.2538631346578366E-2</v>
      </c>
      <c r="Q437" s="88">
        <v>4.5474613686534215E-2</v>
      </c>
      <c r="R437" s="89">
        <v>2.293107418005079</v>
      </c>
      <c r="S437" s="89">
        <v>2.4890880132884456</v>
      </c>
      <c r="T437" s="89">
        <v>2.905445456064796</v>
      </c>
      <c r="U437" s="89">
        <v>3.2647914680677474</v>
      </c>
      <c r="V437" s="89">
        <v>3.5591141034242413</v>
      </c>
      <c r="W437" s="89">
        <v>3.8364865366223744</v>
      </c>
      <c r="X437" s="89">
        <v>4.082068137792521</v>
      </c>
      <c r="Y437" s="89">
        <v>4.3994693287090429</v>
      </c>
      <c r="Z437" s="90">
        <v>2265</v>
      </c>
      <c r="AA437" s="88">
        <v>0.20573951434878587</v>
      </c>
      <c r="AB437" s="82">
        <v>2.1302250814188901</v>
      </c>
      <c r="AC437" s="82">
        <v>2.6952869629979386</v>
      </c>
      <c r="AD437" s="82">
        <v>3.196987672931539</v>
      </c>
      <c r="AE437" s="82">
        <v>3.5350409128235949</v>
      </c>
      <c r="AF437" s="82">
        <v>4.0218107430041066</v>
      </c>
      <c r="AG437" s="90">
        <v>0</v>
      </c>
      <c r="AH437" s="82">
        <v>1.9694418074304374</v>
      </c>
      <c r="AI437" s="82">
        <v>2.429877370401889</v>
      </c>
      <c r="AJ437" s="82">
        <v>2.9791140877894171</v>
      </c>
      <c r="AK437" s="82">
        <v>3.3939770082069987</v>
      </c>
      <c r="AL437" s="82">
        <v>3.7470649445270574</v>
      </c>
      <c r="AM437" s="82">
        <v>4.271270206987352</v>
      </c>
      <c r="AN437" s="82">
        <v>0.99144370227152756</v>
      </c>
      <c r="AO437" s="84">
        <v>0.7981677289511182</v>
      </c>
      <c r="AP437" s="81">
        <v>43047</v>
      </c>
    </row>
    <row r="438" spans="1:42" s="85" customFormat="1" x14ac:dyDescent="0.2">
      <c r="A438" s="81">
        <v>43048</v>
      </c>
      <c r="B438" s="82">
        <v>3.3315673289183221</v>
      </c>
      <c r="C438" s="82">
        <v>3.2235787765319812</v>
      </c>
      <c r="D438" s="82">
        <v>0.10798855238634086</v>
      </c>
      <c r="E438" s="82">
        <v>3.2587231860396741</v>
      </c>
      <c r="F438" s="82">
        <v>3.2783775966065614</v>
      </c>
      <c r="G438" s="82">
        <v>0.51714579583502129</v>
      </c>
      <c r="H438" s="82">
        <v>1.5864536187643192</v>
      </c>
      <c r="I438" s="82">
        <v>0.56843267108166762</v>
      </c>
      <c r="J438" s="83">
        <v>569.81456953642191</v>
      </c>
      <c r="K438" s="84">
        <v>1.3245033112582781E-2</v>
      </c>
      <c r="L438" s="84">
        <v>0.14701986754966886</v>
      </c>
      <c r="M438" s="84">
        <v>0.29359823399558499</v>
      </c>
      <c r="N438" s="84">
        <v>0.30816777041942606</v>
      </c>
      <c r="O438" s="84">
        <v>0.18543046357615894</v>
      </c>
      <c r="P438" s="84">
        <v>5.2538631346578366E-2</v>
      </c>
      <c r="Q438" s="88">
        <v>4.5033112582781455E-2</v>
      </c>
      <c r="R438" s="89">
        <v>2.2925482862721167</v>
      </c>
      <c r="S438" s="89">
        <v>2.4885222308493136</v>
      </c>
      <c r="T438" s="89">
        <v>2.9048902924401014</v>
      </c>
      <c r="U438" s="89">
        <v>3.2650486967152577</v>
      </c>
      <c r="V438" s="89">
        <v>3.55850342336492</v>
      </c>
      <c r="W438" s="89">
        <v>3.835790120177835</v>
      </c>
      <c r="X438" s="89">
        <v>4.0810765886611478</v>
      </c>
      <c r="Y438" s="89">
        <v>4.3991793677137672</v>
      </c>
      <c r="Z438" s="90">
        <v>2265</v>
      </c>
      <c r="AA438" s="88">
        <v>0.20353200883002207</v>
      </c>
      <c r="AB438" s="82">
        <v>2.1297713193602683</v>
      </c>
      <c r="AC438" s="82">
        <v>2.694916424039409</v>
      </c>
      <c r="AD438" s="82">
        <v>3.1982065461032789</v>
      </c>
      <c r="AE438" s="82">
        <v>3.5373919938598961</v>
      </c>
      <c r="AF438" s="82">
        <v>4.0207263643846147</v>
      </c>
      <c r="AG438" s="90">
        <v>7</v>
      </c>
      <c r="AH438" s="82">
        <v>1.969213958770091</v>
      </c>
      <c r="AI438" s="82">
        <v>2.4293694761412552</v>
      </c>
      <c r="AJ438" s="82">
        <v>2.9792252180793719</v>
      </c>
      <c r="AK438" s="82">
        <v>3.3948860002251662</v>
      </c>
      <c r="AL438" s="82">
        <v>3.7484090761014635</v>
      </c>
      <c r="AM438" s="82">
        <v>4.2706089444054065</v>
      </c>
      <c r="AN438" s="82">
        <v>0.99133324518451993</v>
      </c>
      <c r="AO438" s="84">
        <v>0.79865901421219954</v>
      </c>
      <c r="AP438" s="81">
        <v>43048</v>
      </c>
    </row>
    <row r="439" spans="1:42" s="85" customFormat="1" x14ac:dyDescent="0.2">
      <c r="A439" s="81">
        <v>43049</v>
      </c>
      <c r="B439" s="82">
        <v>3.3300220750551874</v>
      </c>
      <c r="C439" s="82">
        <v>3.2232887594692015</v>
      </c>
      <c r="D439" s="82">
        <v>0.10673331558598598</v>
      </c>
      <c r="E439" s="82">
        <v>3.2586167204574989</v>
      </c>
      <c r="F439" s="82">
        <v>3.2783089095498936</v>
      </c>
      <c r="G439" s="82">
        <v>0.51726654975832231</v>
      </c>
      <c r="H439" s="82">
        <v>1.5853761986193144</v>
      </c>
      <c r="I439" s="82">
        <v>0.56856070640176315</v>
      </c>
      <c r="J439" s="83">
        <v>570.81456953642191</v>
      </c>
      <c r="K439" s="84">
        <v>1.3245033112582781E-2</v>
      </c>
      <c r="L439" s="84">
        <v>0.1479028697571744</v>
      </c>
      <c r="M439" s="84">
        <v>0.29359823399558499</v>
      </c>
      <c r="N439" s="84">
        <v>0.3086092715231788</v>
      </c>
      <c r="O439" s="84">
        <v>0.18410596026490067</v>
      </c>
      <c r="P439" s="84">
        <v>5.2538631346578366E-2</v>
      </c>
      <c r="Q439" s="88">
        <v>4.6357615894039736E-2</v>
      </c>
      <c r="R439" s="89">
        <v>2.2919895491372451</v>
      </c>
      <c r="S439" s="89">
        <v>2.4879567789110149</v>
      </c>
      <c r="T439" s="89">
        <v>2.9043353582643867</v>
      </c>
      <c r="U439" s="89">
        <v>3.2643250267496042</v>
      </c>
      <c r="V439" s="89">
        <v>3.5586488691437923</v>
      </c>
      <c r="W439" s="89">
        <v>3.8361070915216415</v>
      </c>
      <c r="X439" s="89">
        <v>4.0802371752939397</v>
      </c>
      <c r="Y439" s="89">
        <v>4.3988430661610751</v>
      </c>
      <c r="Z439" s="90">
        <v>2265</v>
      </c>
      <c r="AA439" s="88">
        <v>0.20088300220750552</v>
      </c>
      <c r="AB439" s="82">
        <v>2.1293178840103288</v>
      </c>
      <c r="AC439" s="82">
        <v>2.6957043853801803</v>
      </c>
      <c r="AD439" s="82">
        <v>3.1988526750200195</v>
      </c>
      <c r="AE439" s="82">
        <v>3.5420919337285026</v>
      </c>
      <c r="AF439" s="82">
        <v>4.019642452047929</v>
      </c>
      <c r="AG439" s="90">
        <v>9</v>
      </c>
      <c r="AH439" s="82">
        <v>1.968986225878014</v>
      </c>
      <c r="AI439" s="82">
        <v>2.4304470151670596</v>
      </c>
      <c r="AJ439" s="82">
        <v>2.980461229289761</v>
      </c>
      <c r="AK439" s="82">
        <v>3.3955549746709361</v>
      </c>
      <c r="AL439" s="82">
        <v>3.7502548189846974</v>
      </c>
      <c r="AM439" s="82">
        <v>4.2699478911859439</v>
      </c>
      <c r="AN439" s="82">
        <v>0.99125084992647661</v>
      </c>
      <c r="AO439" s="84">
        <v>0.79910673338156268</v>
      </c>
      <c r="AP439" s="81">
        <v>43049</v>
      </c>
    </row>
    <row r="440" spans="1:42" s="85" customFormat="1" x14ac:dyDescent="0.2">
      <c r="A440" s="81">
        <v>43050</v>
      </c>
      <c r="B440" s="82">
        <v>3.3289938217122681</v>
      </c>
      <c r="C440" s="82">
        <v>3.222945129743648</v>
      </c>
      <c r="D440" s="82">
        <v>0.1060486919686201</v>
      </c>
      <c r="E440" s="82">
        <v>3.2588505121855262</v>
      </c>
      <c r="F440" s="82">
        <v>3.2783012674382412</v>
      </c>
      <c r="G440" s="82">
        <v>0.51735475983588708</v>
      </c>
      <c r="H440" s="82">
        <v>1.5859363965271052</v>
      </c>
      <c r="I440" s="82">
        <v>0.56852162400705863</v>
      </c>
      <c r="J440" s="83">
        <v>571.5626654898515</v>
      </c>
      <c r="K440" s="84">
        <v>1.323918799646955E-2</v>
      </c>
      <c r="L440" s="84">
        <v>0.14872021182700795</v>
      </c>
      <c r="M440" s="84">
        <v>0.29435127978817299</v>
      </c>
      <c r="N440" s="84">
        <v>0.30670785525154459</v>
      </c>
      <c r="O440" s="84">
        <v>0.18446601941747573</v>
      </c>
      <c r="P440" s="84">
        <v>5.2515445719329215E-2</v>
      </c>
      <c r="Q440" s="88">
        <v>4.6778464254192409E-2</v>
      </c>
      <c r="R440" s="89">
        <v>2.2914798999607067</v>
      </c>
      <c r="S440" s="89">
        <v>2.4874002321723427</v>
      </c>
      <c r="T440" s="89">
        <v>2.9038074850603568</v>
      </c>
      <c r="U440" s="89">
        <v>3.2640186670994629</v>
      </c>
      <c r="V440" s="89">
        <v>3.5584554085549196</v>
      </c>
      <c r="W440" s="89">
        <v>3.8370746447618256</v>
      </c>
      <c r="X440" s="89">
        <v>4.079443254958429</v>
      </c>
      <c r="Y440" s="89">
        <v>4.3984995625170837</v>
      </c>
      <c r="Z440" s="90">
        <v>2266</v>
      </c>
      <c r="AA440" s="88">
        <v>0.19991173874669022</v>
      </c>
      <c r="AB440" s="82">
        <v>2.1288647751338412</v>
      </c>
      <c r="AC440" s="82">
        <v>2.6984146503267854</v>
      </c>
      <c r="AD440" s="82">
        <v>3.2018684350768889</v>
      </c>
      <c r="AE440" s="82">
        <v>3.5415156941475843</v>
      </c>
      <c r="AF440" s="82">
        <v>4.0185590057935485</v>
      </c>
      <c r="AG440" s="90">
        <v>6</v>
      </c>
      <c r="AH440" s="82">
        <v>1.9687586086925328</v>
      </c>
      <c r="AI440" s="82">
        <v>2.4315121113128648</v>
      </c>
      <c r="AJ440" s="82">
        <v>2.9819101210348675</v>
      </c>
      <c r="AK440" s="82">
        <v>3.3959347340313508</v>
      </c>
      <c r="AL440" s="82">
        <v>3.7501374993332339</v>
      </c>
      <c r="AM440" s="82">
        <v>4.2692870472483699</v>
      </c>
      <c r="AN440" s="82">
        <v>0.99104984848818323</v>
      </c>
      <c r="AO440" s="84">
        <v>0.79993978301796231</v>
      </c>
      <c r="AP440" s="81">
        <v>43050</v>
      </c>
    </row>
    <row r="441" spans="1:42" s="85" customFormat="1" x14ac:dyDescent="0.2">
      <c r="A441" s="81">
        <v>43051</v>
      </c>
      <c r="B441" s="82">
        <v>3.3296606434552665</v>
      </c>
      <c r="C441" s="82">
        <v>3.2241119826716123</v>
      </c>
      <c r="D441" s="82">
        <v>0.10554866078365421</v>
      </c>
      <c r="E441" s="82">
        <v>3.2591633965382605</v>
      </c>
      <c r="F441" s="82">
        <v>3.2785212857701604</v>
      </c>
      <c r="G441" s="82">
        <v>0.51625613622287492</v>
      </c>
      <c r="H441" s="82">
        <v>1.5898468900248213</v>
      </c>
      <c r="I441" s="82">
        <v>0.56852357866901437</v>
      </c>
      <c r="J441" s="83">
        <v>571.80696342000738</v>
      </c>
      <c r="K441" s="84">
        <v>1.3221683561040106E-2</v>
      </c>
      <c r="L441" s="84">
        <v>0.14764213309828117</v>
      </c>
      <c r="M441" s="84">
        <v>0.29352137505509035</v>
      </c>
      <c r="N441" s="84">
        <v>0.31026884089907447</v>
      </c>
      <c r="O441" s="84">
        <v>0.18289995592772146</v>
      </c>
      <c r="P441" s="84">
        <v>5.2446011458792421E-2</v>
      </c>
      <c r="Q441" s="88">
        <v>4.5394446892904367E-2</v>
      </c>
      <c r="R441" s="89">
        <v>2.2929986955162844</v>
      </c>
      <c r="S441" s="89">
        <v>2.487787295099225</v>
      </c>
      <c r="T441" s="89">
        <v>2.9039658460510127</v>
      </c>
      <c r="U441" s="89">
        <v>3.2671234604945063</v>
      </c>
      <c r="V441" s="89">
        <v>3.558702333600257</v>
      </c>
      <c r="W441" s="89">
        <v>3.8352464069300374</v>
      </c>
      <c r="X441" s="89">
        <v>4.0789087558122556</v>
      </c>
      <c r="Y441" s="89">
        <v>4.3981300175754034</v>
      </c>
      <c r="Z441" s="90">
        <v>2269</v>
      </c>
      <c r="AA441" s="88">
        <v>0.19964742177170561</v>
      </c>
      <c r="AB441" s="82">
        <v>2.128411992495745</v>
      </c>
      <c r="AC441" s="82">
        <v>2.7009971491967057</v>
      </c>
      <c r="AD441" s="82">
        <v>3.2010855755967533</v>
      </c>
      <c r="AE441" s="82">
        <v>3.5452624669379875</v>
      </c>
      <c r="AF441" s="82">
        <v>4.0174760254210575</v>
      </c>
      <c r="AG441" s="90">
        <v>5</v>
      </c>
      <c r="AH441" s="82">
        <v>1.9685311071520069</v>
      </c>
      <c r="AI441" s="82">
        <v>2.432382048508047</v>
      </c>
      <c r="AJ441" s="82">
        <v>2.981617572805638</v>
      </c>
      <c r="AK441" s="82">
        <v>3.3963801546899477</v>
      </c>
      <c r="AL441" s="82">
        <v>3.7513992620190666</v>
      </c>
      <c r="AM441" s="82">
        <v>4.2686264125121225</v>
      </c>
      <c r="AN441" s="82">
        <v>0.99136490344895678</v>
      </c>
      <c r="AO441" s="84">
        <v>0.79917186086823211</v>
      </c>
      <c r="AP441" s="81">
        <v>43051</v>
      </c>
    </row>
    <row r="442" spans="1:42" s="85" customFormat="1" x14ac:dyDescent="0.2">
      <c r="A442" s="81">
        <v>43052</v>
      </c>
      <c r="B442" s="82">
        <v>3.3311316600616467</v>
      </c>
      <c r="C442" s="82">
        <v>3.225026068156911</v>
      </c>
      <c r="D442" s="82">
        <v>0.10610559190473579</v>
      </c>
      <c r="E442" s="82">
        <v>3.2594014236260538</v>
      </c>
      <c r="F442" s="82">
        <v>3.2787330480847618</v>
      </c>
      <c r="G442" s="82">
        <v>0.51598088347429172</v>
      </c>
      <c r="H442" s="82">
        <v>1.5911000528248451</v>
      </c>
      <c r="I442" s="82">
        <v>0.56874064288858894</v>
      </c>
      <c r="J442" s="83">
        <v>571.30339057683886</v>
      </c>
      <c r="K442" s="84">
        <v>1.3210039630118891E-2</v>
      </c>
      <c r="L442" s="84">
        <v>0.14663143989431968</v>
      </c>
      <c r="M442" s="84">
        <v>0.29370321444297665</v>
      </c>
      <c r="N442" s="84">
        <v>0.30999559665345661</v>
      </c>
      <c r="O442" s="84">
        <v>0.18405988551298988</v>
      </c>
      <c r="P442" s="84">
        <v>5.2399823866138263E-2</v>
      </c>
      <c r="Q442" s="88">
        <v>4.447380008806693E-2</v>
      </c>
      <c r="R442" s="89">
        <v>2.292755261851847</v>
      </c>
      <c r="S442" s="89">
        <v>2.4881257308933318</v>
      </c>
      <c r="T442" s="89">
        <v>2.9051825009525043</v>
      </c>
      <c r="U442" s="89">
        <v>3.2678335122334259</v>
      </c>
      <c r="V442" s="89">
        <v>3.558360512862194</v>
      </c>
      <c r="W442" s="89">
        <v>3.8376592169719728</v>
      </c>
      <c r="X442" s="89">
        <v>4.0784966191289733</v>
      </c>
      <c r="Y442" s="89">
        <v>4.3977561776305505</v>
      </c>
      <c r="Z442" s="90">
        <v>2271</v>
      </c>
      <c r="AA442" s="88">
        <v>0.19991193306913255</v>
      </c>
      <c r="AB442" s="82">
        <v>2.1279595358611481</v>
      </c>
      <c r="AC442" s="82">
        <v>2.7001324312492843</v>
      </c>
      <c r="AD442" s="82">
        <v>3.2003219629816124</v>
      </c>
      <c r="AE442" s="82">
        <v>3.5439944042084859</v>
      </c>
      <c r="AF442" s="82">
        <v>4.0163935107301265</v>
      </c>
      <c r="AG442" s="90">
        <v>1</v>
      </c>
      <c r="AH442" s="82">
        <v>1.968303721194832</v>
      </c>
      <c r="AI442" s="82">
        <v>2.4317364745454784</v>
      </c>
      <c r="AJ442" s="82">
        <v>2.9812286774896779</v>
      </c>
      <c r="AK442" s="82">
        <v>3.3961272028901974</v>
      </c>
      <c r="AL442" s="82">
        <v>3.7509398013130881</v>
      </c>
      <c r="AM442" s="82">
        <v>4.2686632559299014</v>
      </c>
      <c r="AN442" s="82">
        <v>0.99159716603007508</v>
      </c>
      <c r="AO442" s="84">
        <v>0.79829443173503223</v>
      </c>
      <c r="AP442" s="81">
        <v>43051</v>
      </c>
    </row>
    <row r="443" spans="1:42" s="85" customFormat="1" x14ac:dyDescent="0.2">
      <c r="A443" s="81">
        <v>43053</v>
      </c>
      <c r="B443" s="82">
        <v>3.3306913254073094</v>
      </c>
      <c r="C443" s="82">
        <v>3.2247263368568655</v>
      </c>
      <c r="D443" s="82">
        <v>0.10596498855044389</v>
      </c>
      <c r="E443" s="82">
        <v>3.2592959309095639</v>
      </c>
      <c r="F443" s="82">
        <v>3.2786984025001766</v>
      </c>
      <c r="G443" s="82">
        <v>0.51635635548964942</v>
      </c>
      <c r="H443" s="82">
        <v>1.5902090395712185</v>
      </c>
      <c r="I443" s="82">
        <v>0.56882870981945755</v>
      </c>
      <c r="J443" s="83">
        <v>573.30339057683886</v>
      </c>
      <c r="K443" s="84">
        <v>1.3210039630118891E-2</v>
      </c>
      <c r="L443" s="84">
        <v>0.14707177454865697</v>
      </c>
      <c r="M443" s="84">
        <v>0.29458388375165123</v>
      </c>
      <c r="N443" s="84">
        <v>0.30823425803610743</v>
      </c>
      <c r="O443" s="84">
        <v>0.18405988551298988</v>
      </c>
      <c r="P443" s="84">
        <v>5.2840158520475564E-2</v>
      </c>
      <c r="Q443" s="88">
        <v>4.447380008806693E-2</v>
      </c>
      <c r="R443" s="89">
        <v>2.2922288791716587</v>
      </c>
      <c r="S443" s="89">
        <v>2.4877008368290481</v>
      </c>
      <c r="T443" s="89">
        <v>2.9042771600188009</v>
      </c>
      <c r="U443" s="89">
        <v>3.2670489435876102</v>
      </c>
      <c r="V443" s="89">
        <v>3.5581373795102844</v>
      </c>
      <c r="W443" s="89">
        <v>3.8388289205984862</v>
      </c>
      <c r="X443" s="89">
        <v>4.0795138764402425</v>
      </c>
      <c r="Y443" s="89">
        <v>4.397402677671213</v>
      </c>
      <c r="Z443" s="90">
        <v>2271</v>
      </c>
      <c r="AA443" s="88">
        <v>0.20035226772346984</v>
      </c>
      <c r="AB443" s="82">
        <v>2.127507404995328</v>
      </c>
      <c r="AC443" s="82">
        <v>2.7008801011961827</v>
      </c>
      <c r="AD443" s="82">
        <v>3.2031817766858448</v>
      </c>
      <c r="AE443" s="82">
        <v>3.5427271276778765</v>
      </c>
      <c r="AF443" s="82">
        <v>4.015311461520513</v>
      </c>
      <c r="AG443" s="90">
        <v>4</v>
      </c>
      <c r="AH443" s="82">
        <v>1.9680764507594348</v>
      </c>
      <c r="AI443" s="82">
        <v>2.4320298091495678</v>
      </c>
      <c r="AJ443" s="82">
        <v>2.981917507280194</v>
      </c>
      <c r="AK443" s="82">
        <v>3.3962783097937042</v>
      </c>
      <c r="AL443" s="82">
        <v>3.7501489261254402</v>
      </c>
      <c r="AM443" s="82">
        <v>4.2679448406392453</v>
      </c>
      <c r="AN443" s="82">
        <v>0.99150907155271573</v>
      </c>
      <c r="AO443" s="84">
        <v>0.79846225796399983</v>
      </c>
      <c r="AP443" s="81">
        <v>43053</v>
      </c>
    </row>
    <row r="444" spans="1:42" s="85" customFormat="1" x14ac:dyDescent="0.2">
      <c r="A444" s="81">
        <v>43054</v>
      </c>
      <c r="B444" s="82">
        <v>3.3306913254073094</v>
      </c>
      <c r="C444" s="82">
        <v>3.2240261127090921</v>
      </c>
      <c r="D444" s="82">
        <v>0.10666521269821727</v>
      </c>
      <c r="E444" s="82">
        <v>3.2591896806700942</v>
      </c>
      <c r="F444" s="82">
        <v>3.2785511387193251</v>
      </c>
      <c r="G444" s="82">
        <v>0.51628133079280558</v>
      </c>
      <c r="H444" s="82">
        <v>1.589451840092821</v>
      </c>
      <c r="I444" s="82">
        <v>0.56882870981945999</v>
      </c>
      <c r="J444" s="83">
        <v>574.30339057683886</v>
      </c>
      <c r="K444" s="84">
        <v>1.3210039630118891E-2</v>
      </c>
      <c r="L444" s="84">
        <v>0.14707177454865697</v>
      </c>
      <c r="M444" s="84">
        <v>0.29458388375165123</v>
      </c>
      <c r="N444" s="84">
        <v>0.30823425803610743</v>
      </c>
      <c r="O444" s="84">
        <v>0.18405988551298988</v>
      </c>
      <c r="P444" s="84">
        <v>5.2840158520475564E-2</v>
      </c>
      <c r="Q444" s="88">
        <v>4.447380008806693E-2</v>
      </c>
      <c r="R444" s="89">
        <v>2.2917028460240583</v>
      </c>
      <c r="S444" s="89">
        <v>2.4872761254692115</v>
      </c>
      <c r="T444" s="89">
        <v>2.9033503370931886</v>
      </c>
      <c r="U444" s="89">
        <v>3.266253771562996</v>
      </c>
      <c r="V444" s="89">
        <v>3.5569436598301682</v>
      </c>
      <c r="W444" s="89">
        <v>3.8379805663697173</v>
      </c>
      <c r="X444" s="89">
        <v>4.0788531847948164</v>
      </c>
      <c r="Y444" s="89">
        <v>4.3970492266786962</v>
      </c>
      <c r="Z444" s="90">
        <v>2271</v>
      </c>
      <c r="AA444" s="88">
        <v>0.20211360634081901</v>
      </c>
      <c r="AB444" s="82">
        <v>2.1270555996637315</v>
      </c>
      <c r="AC444" s="82">
        <v>2.7000755115283814</v>
      </c>
      <c r="AD444" s="82">
        <v>3.2023642494330358</v>
      </c>
      <c r="AE444" s="82">
        <v>3.5414606368587163</v>
      </c>
      <c r="AF444" s="82">
        <v>4.0142298775920588</v>
      </c>
      <c r="AG444" s="90">
        <v>0</v>
      </c>
      <c r="AH444" s="82">
        <v>1.967849295784281</v>
      </c>
      <c r="AI444" s="82">
        <v>2.43151986124519</v>
      </c>
      <c r="AJ444" s="82">
        <v>2.981199399358343</v>
      </c>
      <c r="AK444" s="82">
        <v>3.3955297808982285</v>
      </c>
      <c r="AL444" s="82">
        <v>3.7493583827565207</v>
      </c>
      <c r="AM444" s="82">
        <v>4.2672928386768287</v>
      </c>
      <c r="AN444" s="82">
        <v>0.9913040408817837</v>
      </c>
      <c r="AO444" s="84">
        <v>0.79906615096708644</v>
      </c>
      <c r="AP444" s="81">
        <v>43054</v>
      </c>
    </row>
    <row r="445" spans="1:42" s="85" customFormat="1" x14ac:dyDescent="0.2">
      <c r="A445" s="81">
        <v>43055</v>
      </c>
      <c r="B445" s="82">
        <v>3.3307658450704225</v>
      </c>
      <c r="C445" s="82">
        <v>3.22524460742956</v>
      </c>
      <c r="D445" s="82">
        <v>0.10552123764086252</v>
      </c>
      <c r="E445" s="82">
        <v>3.2595275504966628</v>
      </c>
      <c r="F445" s="82">
        <v>3.2788792771179982</v>
      </c>
      <c r="G445" s="82">
        <v>0.51634584475817391</v>
      </c>
      <c r="H445" s="82">
        <v>1.5903274835249765</v>
      </c>
      <c r="I445" s="82">
        <v>0.56903169014083987</v>
      </c>
      <c r="J445" s="83">
        <v>575.05061619718617</v>
      </c>
      <c r="K445" s="84">
        <v>1.2764084507042254E-2</v>
      </c>
      <c r="L445" s="84">
        <v>0.14700704225352113</v>
      </c>
      <c r="M445" s="84">
        <v>0.29445422535211269</v>
      </c>
      <c r="N445" s="84">
        <v>0.31029929577464788</v>
      </c>
      <c r="O445" s="84">
        <v>0.18265845070422534</v>
      </c>
      <c r="P445" s="84">
        <v>5.2816901408450703E-2</v>
      </c>
      <c r="Q445" s="88">
        <v>4.3133802816901406E-2</v>
      </c>
      <c r="R445" s="89">
        <v>2.2925169051398311</v>
      </c>
      <c r="S445" s="89">
        <v>2.4886253603117892</v>
      </c>
      <c r="T445" s="89">
        <v>2.9051848136363994</v>
      </c>
      <c r="U445" s="89">
        <v>3.2669666210437542</v>
      </c>
      <c r="V445" s="89">
        <v>3.5585827325379435</v>
      </c>
      <c r="W445" s="89">
        <v>3.8410322625992017</v>
      </c>
      <c r="X445" s="89">
        <v>4.0837399473578957</v>
      </c>
      <c r="Y445" s="89">
        <v>4.3966740933434352</v>
      </c>
      <c r="Z445" s="90">
        <v>2272</v>
      </c>
      <c r="AA445" s="88">
        <v>0.19982394366197184</v>
      </c>
      <c r="AB445" s="82">
        <v>2.1266041196319736</v>
      </c>
      <c r="AC445" s="82">
        <v>2.6999224604104173</v>
      </c>
      <c r="AD445" s="82">
        <v>3.2028069812566353</v>
      </c>
      <c r="AE445" s="82">
        <v>3.5443812453084247</v>
      </c>
      <c r="AF445" s="82">
        <v>4.0214465563182715</v>
      </c>
      <c r="AG445" s="90">
        <v>8</v>
      </c>
      <c r="AH445" s="82">
        <v>1.9621088035703409</v>
      </c>
      <c r="AI445" s="82">
        <v>2.4316607909827881</v>
      </c>
      <c r="AJ445" s="82">
        <v>2.9812324582162222</v>
      </c>
      <c r="AK445" s="82">
        <v>3.3965325640956809</v>
      </c>
      <c r="AL445" s="82">
        <v>3.7522735382673984</v>
      </c>
      <c r="AM445" s="82">
        <v>4.2707199831091378</v>
      </c>
      <c r="AN445" s="82">
        <v>0.99162463971910753</v>
      </c>
      <c r="AO445" s="84">
        <v>0.79834193931221287</v>
      </c>
      <c r="AP445" s="81">
        <v>43055</v>
      </c>
    </row>
    <row r="446" spans="1:42" s="85" customFormat="1" x14ac:dyDescent="0.2">
      <c r="A446" s="81">
        <v>43056</v>
      </c>
      <c r="B446" s="82">
        <v>3.3322339489885664</v>
      </c>
      <c r="C446" s="82">
        <v>3.2264475362625848</v>
      </c>
      <c r="D446" s="82">
        <v>0.10578641272598155</v>
      </c>
      <c r="E446" s="82">
        <v>3.259950172348633</v>
      </c>
      <c r="F446" s="82">
        <v>3.2791512231662794</v>
      </c>
      <c r="G446" s="82">
        <v>0.51690001095171945</v>
      </c>
      <c r="H446" s="82">
        <v>1.5912485907690792</v>
      </c>
      <c r="I446" s="82">
        <v>0.56935795954264878</v>
      </c>
      <c r="J446" s="83">
        <v>575.54485488126375</v>
      </c>
      <c r="K446" s="84">
        <v>1.2752858399296393E-2</v>
      </c>
      <c r="L446" s="84">
        <v>0.14687774846086191</v>
      </c>
      <c r="M446" s="84">
        <v>0.29375549692172381</v>
      </c>
      <c r="N446" s="84">
        <v>0.31046613896218117</v>
      </c>
      <c r="O446" s="84">
        <v>0.18205804749340371</v>
      </c>
      <c r="P446" s="84">
        <v>5.4089709762532981E-2</v>
      </c>
      <c r="Q446" s="88">
        <v>4.221635883905013E-2</v>
      </c>
      <c r="R446" s="89">
        <v>2.2920241157514862</v>
      </c>
      <c r="S446" s="89">
        <v>2.4885662067838572</v>
      </c>
      <c r="T446" s="89">
        <v>2.9053386233121214</v>
      </c>
      <c r="U446" s="89">
        <v>3.2683673542082445</v>
      </c>
      <c r="V446" s="89">
        <v>3.5586325021272023</v>
      </c>
      <c r="W446" s="89">
        <v>3.8437436731597665</v>
      </c>
      <c r="X446" s="89">
        <v>4.0922464299409818</v>
      </c>
      <c r="Y446" s="89">
        <v>4.3962685926559413</v>
      </c>
      <c r="Z446" s="90">
        <v>2274</v>
      </c>
      <c r="AA446" s="88">
        <v>0.20008795074758134</v>
      </c>
      <c r="AB446" s="82">
        <v>2.1261529646658386</v>
      </c>
      <c r="AC446" s="82">
        <v>2.7008848366986884</v>
      </c>
      <c r="AD446" s="82">
        <v>3.2026511863518774</v>
      </c>
      <c r="AE446" s="82">
        <v>3.5437474871223791</v>
      </c>
      <c r="AF446" s="82">
        <v>4.0207657657480658</v>
      </c>
      <c r="AG446" s="90">
        <v>3</v>
      </c>
      <c r="AH446" s="82">
        <v>1.9618805458648423</v>
      </c>
      <c r="AI446" s="82">
        <v>2.4323997702182938</v>
      </c>
      <c r="AJ446" s="82">
        <v>2.9816889272346092</v>
      </c>
      <c r="AK446" s="82">
        <v>3.3959710477590486</v>
      </c>
      <c r="AL446" s="82">
        <v>3.7510949556738078</v>
      </c>
      <c r="AM446" s="82">
        <v>4.2711265334842246</v>
      </c>
      <c r="AN446" s="82">
        <v>0.9918310446249925</v>
      </c>
      <c r="AO446" s="84">
        <v>0.79919457720026787</v>
      </c>
      <c r="AP446" s="81">
        <v>43056</v>
      </c>
    </row>
    <row r="447" spans="1:42" s="85" customFormat="1" x14ac:dyDescent="0.2">
      <c r="A447" s="81">
        <v>43057</v>
      </c>
      <c r="B447" s="82">
        <v>3.3322339489885664</v>
      </c>
      <c r="C447" s="82">
        <v>3.2257477787468587</v>
      </c>
      <c r="D447" s="82">
        <v>0.1064861702417077</v>
      </c>
      <c r="E447" s="82">
        <v>3.2598660052763884</v>
      </c>
      <c r="F447" s="82">
        <v>3.2790137488449136</v>
      </c>
      <c r="G447" s="82">
        <v>0.51682603664426086</v>
      </c>
      <c r="H447" s="82">
        <v>1.5904915340005041</v>
      </c>
      <c r="I447" s="82">
        <v>0.56935795954264878</v>
      </c>
      <c r="J447" s="83">
        <v>575.54485488126375</v>
      </c>
      <c r="K447" s="84">
        <v>1.2752858399296393E-2</v>
      </c>
      <c r="L447" s="84">
        <v>0.14687774846086191</v>
      </c>
      <c r="M447" s="84">
        <v>0.29375549692172381</v>
      </c>
      <c r="N447" s="84">
        <v>0.31046613896218117</v>
      </c>
      <c r="O447" s="84">
        <v>0.18205804749340371</v>
      </c>
      <c r="P447" s="84">
        <v>5.4089709762532981E-2</v>
      </c>
      <c r="Q447" s="88">
        <v>4.221635883905013E-2</v>
      </c>
      <c r="R447" s="89">
        <v>2.2915013798350903</v>
      </c>
      <c r="S447" s="89">
        <v>2.487908807628755</v>
      </c>
      <c r="T447" s="89">
        <v>2.9047167661114881</v>
      </c>
      <c r="U447" s="89">
        <v>3.2675388929974236</v>
      </c>
      <c r="V447" s="89">
        <v>3.5578142077559041</v>
      </c>
      <c r="W447" s="89">
        <v>3.8427474463442088</v>
      </c>
      <c r="X447" s="89">
        <v>4.0917523483332925</v>
      </c>
      <c r="Y447" s="89">
        <v>4.3959066052561768</v>
      </c>
      <c r="Z447" s="90">
        <v>2274</v>
      </c>
      <c r="AA447" s="88">
        <v>0.20140721196130168</v>
      </c>
      <c r="AB447" s="82">
        <v>2.125702134531279</v>
      </c>
      <c r="AC447" s="82">
        <v>2.7000802438581002</v>
      </c>
      <c r="AD447" s="82">
        <v>3.2018679668061556</v>
      </c>
      <c r="AE447" s="82">
        <v>3.543113925401371</v>
      </c>
      <c r="AF447" s="82">
        <v>4.0200851589913134</v>
      </c>
      <c r="AG447" s="90">
        <v>0</v>
      </c>
      <c r="AH447" s="82">
        <v>1.9616524054627602</v>
      </c>
      <c r="AI447" s="82">
        <v>2.4318887620469756</v>
      </c>
      <c r="AJ447" s="82">
        <v>2.9809720585954196</v>
      </c>
      <c r="AK447" s="82">
        <v>3.3952228602789978</v>
      </c>
      <c r="AL447" s="82">
        <v>3.7503045464621594</v>
      </c>
      <c r="AM447" s="82">
        <v>4.2704790719852825</v>
      </c>
      <c r="AN447" s="82">
        <v>0.99162036815359589</v>
      </c>
      <c r="AO447" s="84">
        <v>0.79982823869381325</v>
      </c>
      <c r="AP447" s="81">
        <v>43056</v>
      </c>
    </row>
    <row r="448" spans="1:42" s="85" customFormat="1" x14ac:dyDescent="0.2">
      <c r="A448" s="81">
        <v>43058</v>
      </c>
      <c r="B448" s="82">
        <v>3.331868131868132</v>
      </c>
      <c r="C448" s="82">
        <v>3.2258522319076928</v>
      </c>
      <c r="D448" s="82">
        <v>0.10601589996043925</v>
      </c>
      <c r="E448" s="82">
        <v>3.2600259893689079</v>
      </c>
      <c r="F448" s="82">
        <v>3.2791292843958977</v>
      </c>
      <c r="G448" s="82">
        <v>0.51735860421465396</v>
      </c>
      <c r="H448" s="82">
        <v>1.590935809413708</v>
      </c>
      <c r="I448" s="82">
        <v>0.56941538461537711</v>
      </c>
      <c r="J448" s="83">
        <v>577.2914285714287</v>
      </c>
      <c r="K448" s="84">
        <v>1.2747252747252748E-2</v>
      </c>
      <c r="L448" s="84">
        <v>0.14769230769230771</v>
      </c>
      <c r="M448" s="84">
        <v>0.29274725274725277</v>
      </c>
      <c r="N448" s="84">
        <v>0.3098901098901099</v>
      </c>
      <c r="O448" s="84">
        <v>0.18373626373626373</v>
      </c>
      <c r="P448" s="84">
        <v>5.3186813186813189E-2</v>
      </c>
      <c r="Q448" s="88">
        <v>4.2197802197802198E-2</v>
      </c>
      <c r="R448" s="89">
        <v>2.2909941048361482</v>
      </c>
      <c r="S448" s="89">
        <v>2.4874276666744461</v>
      </c>
      <c r="T448" s="89">
        <v>2.9042672456129672</v>
      </c>
      <c r="U448" s="89">
        <v>3.2675605316760334</v>
      </c>
      <c r="V448" s="89">
        <v>3.5591349211223471</v>
      </c>
      <c r="W448" s="89">
        <v>3.842355427096197</v>
      </c>
      <c r="X448" s="89">
        <v>4.0922950398617246</v>
      </c>
      <c r="Y448" s="89">
        <v>4.3955142539645022</v>
      </c>
      <c r="Z448" s="90">
        <v>2275</v>
      </c>
      <c r="AA448" s="88">
        <v>0.2</v>
      </c>
      <c r="AB448" s="82">
        <v>2.1252516289944166</v>
      </c>
      <c r="AC448" s="82">
        <v>2.6999246168107938</v>
      </c>
      <c r="AD448" s="82">
        <v>3.202773553116014</v>
      </c>
      <c r="AE448" s="82">
        <v>3.5424805600844964</v>
      </c>
      <c r="AF448" s="82">
        <v>4.0267851569986339</v>
      </c>
      <c r="AG448" s="90">
        <v>6</v>
      </c>
      <c r="AH448" s="82">
        <v>1.9614243823011588</v>
      </c>
      <c r="AI448" s="82">
        <v>2.4329733295926723</v>
      </c>
      <c r="AJ448" s="82">
        <v>2.9811665267917919</v>
      </c>
      <c r="AK448" s="82">
        <v>3.3947493224496581</v>
      </c>
      <c r="AL448" s="82">
        <v>3.7516643957991214</v>
      </c>
      <c r="AM448" s="82">
        <v>4.2768808689731586</v>
      </c>
      <c r="AN448" s="82">
        <v>0.9915987824623359</v>
      </c>
      <c r="AO448" s="84">
        <v>0.79897709226277824</v>
      </c>
      <c r="AP448" s="81">
        <v>43058</v>
      </c>
    </row>
    <row r="449" spans="1:45" s="85" customFormat="1" x14ac:dyDescent="0.2">
      <c r="A449" s="81">
        <v>43059</v>
      </c>
      <c r="B449" s="82">
        <v>3.3325285338015802</v>
      </c>
      <c r="C449" s="82">
        <v>3.2275066584719454</v>
      </c>
      <c r="D449" s="82">
        <v>0.10502187532963481</v>
      </c>
      <c r="E449" s="82">
        <v>3.2606695512472741</v>
      </c>
      <c r="F449" s="82">
        <v>3.2796083989534517</v>
      </c>
      <c r="G449" s="82">
        <v>0.51890810592703029</v>
      </c>
      <c r="H449" s="82">
        <v>1.5933715712740568</v>
      </c>
      <c r="I449" s="82">
        <v>0.56956540825284308</v>
      </c>
      <c r="J449" s="83">
        <v>577.53116769095504</v>
      </c>
      <c r="K449" s="84">
        <v>1.2730465320456541E-2</v>
      </c>
      <c r="L449" s="84">
        <v>0.14705882352941177</v>
      </c>
      <c r="M449" s="84">
        <v>0.29323968393327482</v>
      </c>
      <c r="N449" s="84">
        <v>0.30904302019315188</v>
      </c>
      <c r="O449" s="84">
        <v>0.18525021949078138</v>
      </c>
      <c r="P449" s="84">
        <v>5.2677787532923619E-2</v>
      </c>
      <c r="Q449" s="88">
        <v>4.0386303775241439E-2</v>
      </c>
      <c r="R449" s="89">
        <v>2.2905173665326988</v>
      </c>
      <c r="S449" s="89">
        <v>2.4870439453665263</v>
      </c>
      <c r="T449" s="89">
        <v>2.9050149897716269</v>
      </c>
      <c r="U449" s="89">
        <v>3.2691508539407765</v>
      </c>
      <c r="V449" s="89">
        <v>3.5597347658815024</v>
      </c>
      <c r="W449" s="89">
        <v>3.84532432351764</v>
      </c>
      <c r="X449" s="89">
        <v>4.0915015809045405</v>
      </c>
      <c r="Y449" s="89">
        <v>4.4120802075717487</v>
      </c>
      <c r="Z449" s="90">
        <v>2278</v>
      </c>
      <c r="AA449" s="88">
        <v>0.19885864793678665</v>
      </c>
      <c r="AB449" s="82">
        <v>2.1248014478215405</v>
      </c>
      <c r="AC449" s="82">
        <v>2.6991086680713625</v>
      </c>
      <c r="AD449" s="82">
        <v>3.2030476117175635</v>
      </c>
      <c r="AE449" s="82">
        <v>3.5418473911108701</v>
      </c>
      <c r="AF449" s="82">
        <v>4.030958828357992</v>
      </c>
      <c r="AG449" s="90">
        <v>5</v>
      </c>
      <c r="AH449" s="82">
        <v>1.9611964763171441</v>
      </c>
      <c r="AI449" s="82">
        <v>2.432292373093663</v>
      </c>
      <c r="AJ449" s="82">
        <v>2.9814457160912915</v>
      </c>
      <c r="AK449" s="82">
        <v>3.3953916770152017</v>
      </c>
      <c r="AL449" s="82">
        <v>3.7532688215673717</v>
      </c>
      <c r="AM449" s="82">
        <v>4.2893883627533826</v>
      </c>
      <c r="AN449" s="82">
        <v>0.99188139711315559</v>
      </c>
      <c r="AO449" s="84">
        <v>0.79888570671733483</v>
      </c>
      <c r="AP449" s="81">
        <v>43059</v>
      </c>
    </row>
    <row r="450" spans="1:45" s="85" customFormat="1" x14ac:dyDescent="0.2">
      <c r="A450" s="81">
        <v>43060</v>
      </c>
      <c r="B450" s="82">
        <v>3.33435717419921</v>
      </c>
      <c r="C450" s="82">
        <v>3.2291974969844341</v>
      </c>
      <c r="D450" s="82">
        <v>0.10515967721477582</v>
      </c>
      <c r="E450" s="82">
        <v>3.2613378692230444</v>
      </c>
      <c r="F450" s="82">
        <v>3.2801244163359016</v>
      </c>
      <c r="G450" s="82">
        <v>0.52073985703243553</v>
      </c>
      <c r="H450" s="82">
        <v>1.5942609846837941</v>
      </c>
      <c r="I450" s="82">
        <v>0.56984642387011097</v>
      </c>
      <c r="J450" s="83">
        <v>578.27775340061635</v>
      </c>
      <c r="K450" s="84">
        <v>1.2724879333040808E-2</v>
      </c>
      <c r="L450" s="84">
        <v>0.14655550680122861</v>
      </c>
      <c r="M450" s="84">
        <v>0.29267222465993858</v>
      </c>
      <c r="N450" s="84">
        <v>0.30890741553312856</v>
      </c>
      <c r="O450" s="84">
        <v>0.18560772268538833</v>
      </c>
      <c r="P450" s="84">
        <v>5.3532250987275119E-2</v>
      </c>
      <c r="Q450" s="88">
        <v>3.9491004826678368E-2</v>
      </c>
      <c r="R450" s="89">
        <v>2.2900107210361176</v>
      </c>
      <c r="S450" s="89">
        <v>2.488164235768191</v>
      </c>
      <c r="T450" s="89">
        <v>2.9058980188116097</v>
      </c>
      <c r="U450" s="89">
        <v>3.2694900690898456</v>
      </c>
      <c r="V450" s="89">
        <v>3.5612306403241827</v>
      </c>
      <c r="W450" s="89">
        <v>3.8490643640390698</v>
      </c>
      <c r="X450" s="89">
        <v>4.0940593437647257</v>
      </c>
      <c r="Y450" s="89">
        <v>4.417482748242529</v>
      </c>
      <c r="Z450" s="90">
        <v>2279</v>
      </c>
      <c r="AA450" s="88">
        <v>0.19877139096094779</v>
      </c>
      <c r="AB450" s="82">
        <v>2.1243515907791091</v>
      </c>
      <c r="AC450" s="82">
        <v>2.698293274177074</v>
      </c>
      <c r="AD450" s="82">
        <v>3.2027240326713371</v>
      </c>
      <c r="AE450" s="82">
        <v>3.5411423775457709</v>
      </c>
      <c r="AF450" s="82">
        <v>4.0303513982391861</v>
      </c>
      <c r="AG450" s="90">
        <v>0</v>
      </c>
      <c r="AH450" s="82">
        <v>1.9609686874478529</v>
      </c>
      <c r="AI450" s="82">
        <v>2.4317354866620429</v>
      </c>
      <c r="AJ450" s="82">
        <v>2.9808716656328942</v>
      </c>
      <c r="AK450" s="82">
        <v>3.3951973956951367</v>
      </c>
      <c r="AL450" s="82">
        <v>3.7535764114373928</v>
      </c>
      <c r="AM450" s="82">
        <v>4.2954931275563517</v>
      </c>
      <c r="AN450" s="82">
        <v>0.99217739238189995</v>
      </c>
      <c r="AO450" s="84">
        <v>0.7998004838822822</v>
      </c>
      <c r="AP450" s="81">
        <v>43060</v>
      </c>
    </row>
    <row r="451" spans="1:45" s="85" customFormat="1" x14ac:dyDescent="0.2">
      <c r="A451" s="81">
        <v>43061</v>
      </c>
      <c r="B451" s="82">
        <v>3.33435717419921</v>
      </c>
      <c r="C451" s="82">
        <v>3.2284979528928588</v>
      </c>
      <c r="D451" s="82">
        <v>0.10585922130635117</v>
      </c>
      <c r="E451" s="82">
        <v>3.2612422208662468</v>
      </c>
      <c r="F451" s="82">
        <v>3.2799857726521275</v>
      </c>
      <c r="G451" s="82">
        <v>0.52066616365502694</v>
      </c>
      <c r="H451" s="82">
        <v>1.5935025620995613</v>
      </c>
      <c r="I451" s="82">
        <v>0.56984642387011097</v>
      </c>
      <c r="J451" s="83">
        <v>578.27775340061635</v>
      </c>
      <c r="K451" s="84">
        <v>1.2724879333040808E-2</v>
      </c>
      <c r="L451" s="84">
        <v>0.14655550680122861</v>
      </c>
      <c r="M451" s="84">
        <v>0.29267222465993858</v>
      </c>
      <c r="N451" s="84">
        <v>0.30890741553312856</v>
      </c>
      <c r="O451" s="84">
        <v>0.18560772268538833</v>
      </c>
      <c r="P451" s="84">
        <v>5.3532250987275119E-2</v>
      </c>
      <c r="Q451" s="88">
        <v>3.9491004826678368E-2</v>
      </c>
      <c r="R451" s="89">
        <v>2.2894893139602339</v>
      </c>
      <c r="S451" s="89">
        <v>2.4874922840878688</v>
      </c>
      <c r="T451" s="89">
        <v>2.905016745198481</v>
      </c>
      <c r="U451" s="89">
        <v>3.2687519949099495</v>
      </c>
      <c r="V451" s="89">
        <v>3.5602618619232302</v>
      </c>
      <c r="W451" s="89">
        <v>3.8487824763153853</v>
      </c>
      <c r="X451" s="89">
        <v>4.0936183536762858</v>
      </c>
      <c r="Y451" s="89">
        <v>4.4170333844640961</v>
      </c>
      <c r="Z451" s="90">
        <v>2279</v>
      </c>
      <c r="AA451" s="88">
        <v>0.20052654673102238</v>
      </c>
      <c r="AB451" s="82">
        <v>2.1239020576337482</v>
      </c>
      <c r="AC451" s="82">
        <v>2.6974784347506335</v>
      </c>
      <c r="AD451" s="82">
        <v>3.2018489414529072</v>
      </c>
      <c r="AE451" s="82">
        <v>3.5398616520011741</v>
      </c>
      <c r="AF451" s="82">
        <v>4.0297441139036083</v>
      </c>
      <c r="AG451" s="90">
        <v>0</v>
      </c>
      <c r="AH451" s="82">
        <v>1.9607410156304583</v>
      </c>
      <c r="AI451" s="82">
        <v>2.4312241992722248</v>
      </c>
      <c r="AJ451" s="82">
        <v>2.9801562340512415</v>
      </c>
      <c r="AK451" s="82">
        <v>3.394448502571882</v>
      </c>
      <c r="AL451" s="82">
        <v>3.7527873541721397</v>
      </c>
      <c r="AM451" s="82">
        <v>4.2948480155330397</v>
      </c>
      <c r="AN451" s="82">
        <v>0.99197001270145913</v>
      </c>
      <c r="AO451" s="84">
        <v>0.80040375757016002</v>
      </c>
      <c r="AP451" s="81">
        <v>43060</v>
      </c>
    </row>
    <row r="452" spans="1:45" s="85" customFormat="1" x14ac:dyDescent="0.2">
      <c r="A452" s="81">
        <v>43062</v>
      </c>
      <c r="B452" s="82">
        <v>3.3341377797279508</v>
      </c>
      <c r="C452" s="82">
        <v>3.2284050249927381</v>
      </c>
      <c r="D452" s="82">
        <v>0.10573275473521271</v>
      </c>
      <c r="E452" s="82">
        <v>3.2611440270776519</v>
      </c>
      <c r="F452" s="82">
        <v>3.279962419060491</v>
      </c>
      <c r="G452" s="82">
        <v>0.52047734567010995</v>
      </c>
      <c r="H452" s="82">
        <v>1.5931598896255019</v>
      </c>
      <c r="I452" s="82">
        <v>0.56994295743746504</v>
      </c>
      <c r="J452" s="83">
        <v>580.27775340061635</v>
      </c>
      <c r="K452" s="84">
        <v>1.2724879333040808E-2</v>
      </c>
      <c r="L452" s="84">
        <v>0.14611671785870997</v>
      </c>
      <c r="M452" s="84">
        <v>0.29267222465993858</v>
      </c>
      <c r="N452" s="84">
        <v>0.31022378236068449</v>
      </c>
      <c r="O452" s="84">
        <v>0.18516893374286969</v>
      </c>
      <c r="P452" s="84">
        <v>5.309346204475647E-2</v>
      </c>
      <c r="Q452" s="88">
        <v>3.9052215884159719E-2</v>
      </c>
      <c r="R452" s="89">
        <v>2.2889682510130203</v>
      </c>
      <c r="S452" s="89">
        <v>2.487153752501118</v>
      </c>
      <c r="T452" s="89">
        <v>2.9050681064312966</v>
      </c>
      <c r="U452" s="89">
        <v>3.2680977732549334</v>
      </c>
      <c r="V452" s="89">
        <v>3.5603766924003906</v>
      </c>
      <c r="W452" s="89">
        <v>3.848281185758224</v>
      </c>
      <c r="X452" s="89">
        <v>4.093177438556161</v>
      </c>
      <c r="Y452" s="89">
        <v>4.4165840966257095</v>
      </c>
      <c r="Z452" s="90">
        <v>2279</v>
      </c>
      <c r="AA452" s="88">
        <v>0.20008775778850374</v>
      </c>
      <c r="AB452" s="82">
        <v>2.1234528481522519</v>
      </c>
      <c r="AC452" s="82">
        <v>2.6966641494150032</v>
      </c>
      <c r="AD452" s="82">
        <v>3.2007937951092065</v>
      </c>
      <c r="AE452" s="82">
        <v>3.5416965170119137</v>
      </c>
      <c r="AF452" s="82">
        <v>4.0343014436179967</v>
      </c>
      <c r="AG452" s="90">
        <v>4</v>
      </c>
      <c r="AH452" s="82">
        <v>1.9605134608021688</v>
      </c>
      <c r="AI452" s="82">
        <v>2.4306904879581914</v>
      </c>
      <c r="AJ452" s="82">
        <v>2.979441180908442</v>
      </c>
      <c r="AK452" s="82">
        <v>3.3943168072951093</v>
      </c>
      <c r="AL452" s="82">
        <v>3.7543301823922577</v>
      </c>
      <c r="AM452" s="82">
        <v>4.2963937331570135</v>
      </c>
      <c r="AN452" s="82">
        <v>0.99197021696257115</v>
      </c>
      <c r="AO452" s="84">
        <v>0.8003640387630242</v>
      </c>
      <c r="AP452" s="81">
        <v>43062</v>
      </c>
      <c r="AQ452" s="90"/>
      <c r="AR452" s="90"/>
      <c r="AS452" s="90"/>
    </row>
    <row r="453" spans="1:45" s="85" customFormat="1" x14ac:dyDescent="0.2">
      <c r="A453" s="81">
        <v>43063</v>
      </c>
      <c r="B453" s="82">
        <v>3.3350877192982455</v>
      </c>
      <c r="C453" s="82">
        <v>3.2290990773190882</v>
      </c>
      <c r="D453" s="82">
        <v>0.10598864197915736</v>
      </c>
      <c r="E453" s="82">
        <v>3.2612945018622237</v>
      </c>
      <c r="F453" s="82">
        <v>3.2800951963291456</v>
      </c>
      <c r="G453" s="82">
        <v>0.52053748504615471</v>
      </c>
      <c r="H453" s="82">
        <v>1.5937563276245241</v>
      </c>
      <c r="I453" s="82">
        <v>0.57009649122806383</v>
      </c>
      <c r="J453" s="83">
        <v>580.02324561403657</v>
      </c>
      <c r="K453" s="84">
        <v>1.2719298245614035E-2</v>
      </c>
      <c r="L453" s="84">
        <v>0.14561403508771931</v>
      </c>
      <c r="M453" s="84">
        <v>0.29210526315789476</v>
      </c>
      <c r="N453" s="84">
        <v>0.31096491228070178</v>
      </c>
      <c r="O453" s="84">
        <v>0.18552631578947368</v>
      </c>
      <c r="P453" s="84">
        <v>5.307017543859649E-2</v>
      </c>
      <c r="Q453" s="88">
        <v>3.8596491228070177E-2</v>
      </c>
      <c r="R453" s="89">
        <v>2.2884974812006202</v>
      </c>
      <c r="S453" s="89">
        <v>2.4876058914045158</v>
      </c>
      <c r="T453" s="89">
        <v>2.9056208241644761</v>
      </c>
      <c r="U453" s="89">
        <v>3.2676789951266807</v>
      </c>
      <c r="V453" s="89">
        <v>3.560986832386865</v>
      </c>
      <c r="W453" s="89">
        <v>3.848159288811805</v>
      </c>
      <c r="X453" s="89">
        <v>4.0927274868659982</v>
      </c>
      <c r="Y453" s="89">
        <v>4.4161082030448604</v>
      </c>
      <c r="Z453" s="90">
        <v>2280</v>
      </c>
      <c r="AA453" s="88">
        <v>0.20043859649122808</v>
      </c>
      <c r="AB453" s="82">
        <v>2.1230039621015822</v>
      </c>
      <c r="AC453" s="82">
        <v>2.6958504177934008</v>
      </c>
      <c r="AD453" s="82">
        <v>3.1997393029562389</v>
      </c>
      <c r="AE453" s="82">
        <v>3.5411507657578811</v>
      </c>
      <c r="AF453" s="82">
        <v>4.0329075778240071</v>
      </c>
      <c r="AG453" s="90">
        <v>2</v>
      </c>
      <c r="AH453" s="82">
        <v>1.9602860229002279</v>
      </c>
      <c r="AI453" s="82">
        <v>2.4300104494017361</v>
      </c>
      <c r="AJ453" s="82">
        <v>2.9788642384564423</v>
      </c>
      <c r="AK453" s="82">
        <v>3.3942610768637329</v>
      </c>
      <c r="AL453" s="82">
        <v>3.7553046150513936</v>
      </c>
      <c r="AM453" s="82">
        <v>4.2957487103052019</v>
      </c>
      <c r="AN453" s="82">
        <v>0.99211821242283649</v>
      </c>
      <c r="AO453" s="84">
        <v>0.80084363717865525</v>
      </c>
      <c r="AP453" s="81">
        <v>43062</v>
      </c>
      <c r="AQ453" s="90"/>
      <c r="AR453" s="90"/>
      <c r="AS453" s="90"/>
    </row>
    <row r="454" spans="1:45" s="85" customFormat="1" x14ac:dyDescent="0.2">
      <c r="A454" s="99">
        <v>43064</v>
      </c>
      <c r="B454" s="100">
        <v>3.335087431127095</v>
      </c>
      <c r="C454" s="100">
        <v>3.2289047013547183</v>
      </c>
      <c r="D454" s="100">
        <v>0.10618272977237658</v>
      </c>
      <c r="E454" s="100">
        <v>3.2612584147204857</v>
      </c>
      <c r="F454" s="100">
        <v>3.2800524800873254</v>
      </c>
      <c r="G454" s="100">
        <v>0.52067567947776316</v>
      </c>
      <c r="H454" s="100">
        <v>1.5933378436912864</v>
      </c>
      <c r="I454" s="100">
        <v>0.57017915168176003</v>
      </c>
      <c r="J454" s="101">
        <v>581.05264389826516</v>
      </c>
      <c r="K454" s="102">
        <v>1.2662456486156258E-2</v>
      </c>
      <c r="L454" s="102">
        <v>0.14580912695668213</v>
      </c>
      <c r="M454" s="102">
        <v>0.29194777762408652</v>
      </c>
      <c r="N454" s="102">
        <v>0.31096858646287207</v>
      </c>
      <c r="O454" s="102">
        <v>0.18549584169029668</v>
      </c>
      <c r="P454" s="102">
        <v>5.31162107799064E-2</v>
      </c>
      <c r="Q454" s="103">
        <v>3.8699656499988473E-2</v>
      </c>
      <c r="R454" s="104">
        <v>2.2880827838886604</v>
      </c>
      <c r="S454" s="104">
        <v>2.4871547748633214</v>
      </c>
      <c r="T454" s="104">
        <v>2.9053980443441856</v>
      </c>
      <c r="U454" s="104">
        <v>3.2671871005867716</v>
      </c>
      <c r="V454" s="104">
        <v>3.560701565643849</v>
      </c>
      <c r="W454" s="104">
        <v>3.847673597943353</v>
      </c>
      <c r="X454" s="104">
        <v>4.092897726289765</v>
      </c>
      <c r="Y454" s="104">
        <v>4.416471594747331</v>
      </c>
      <c r="Z454" s="105">
        <v>2280</v>
      </c>
      <c r="AA454" s="103">
        <v>0.20111745567927705</v>
      </c>
      <c r="AB454" s="100">
        <v>2.122556528000977</v>
      </c>
      <c r="AC454" s="100">
        <v>2.6954477007889746</v>
      </c>
      <c r="AD454" s="100">
        <v>3.1996802191350029</v>
      </c>
      <c r="AE454" s="100">
        <v>3.5405706214569244</v>
      </c>
      <c r="AF454" s="100">
        <v>4.0338931980056447</v>
      </c>
      <c r="AG454" s="105">
        <v>0</v>
      </c>
      <c r="AH454" s="100">
        <v>1.9595853465741506</v>
      </c>
      <c r="AI454" s="100">
        <v>2.4298966213869959</v>
      </c>
      <c r="AJ454" s="100">
        <v>2.9787003490207669</v>
      </c>
      <c r="AK454" s="100">
        <v>3.393897642750531</v>
      </c>
      <c r="AL454" s="100">
        <v>3.7550746223494595</v>
      </c>
      <c r="AM454" s="100">
        <v>4.2965901862099543</v>
      </c>
      <c r="AN454" s="100">
        <v>0.99204738711198193</v>
      </c>
      <c r="AO454" s="102">
        <v>0.80134112705223137</v>
      </c>
      <c r="AP454" s="99">
        <v>43063</v>
      </c>
      <c r="AQ454" s="90"/>
      <c r="AR454" s="90"/>
      <c r="AS454" s="90"/>
    </row>
    <row r="455" spans="1:45" s="85" customFormat="1" x14ac:dyDescent="0.2">
      <c r="A455" s="99">
        <v>43065</v>
      </c>
      <c r="B455" s="100">
        <v>3.3350871429559446</v>
      </c>
      <c r="C455" s="100">
        <v>3.2287103253903489</v>
      </c>
      <c r="D455" s="100">
        <v>0.1063768175655958</v>
      </c>
      <c r="E455" s="100">
        <v>3.2612223275787482</v>
      </c>
      <c r="F455" s="100">
        <v>3.2800097638455048</v>
      </c>
      <c r="G455" s="100">
        <v>0.52081387390937173</v>
      </c>
      <c r="H455" s="100">
        <v>1.5929193597580489</v>
      </c>
      <c r="I455" s="100">
        <v>0.57026181213545613</v>
      </c>
      <c r="J455" s="101">
        <v>582.08204218249375</v>
      </c>
      <c r="K455" s="102">
        <v>1.260561472669848E-2</v>
      </c>
      <c r="L455" s="102">
        <v>0.14600421882564493</v>
      </c>
      <c r="M455" s="102">
        <v>0.29179029209027829</v>
      </c>
      <c r="N455" s="102">
        <v>0.31097226064504235</v>
      </c>
      <c r="O455" s="102">
        <v>0.18546536759111973</v>
      </c>
      <c r="P455" s="102">
        <v>5.3162246121216311E-2</v>
      </c>
      <c r="Q455" s="103">
        <v>3.8802821771906769E-2</v>
      </c>
      <c r="R455" s="104">
        <v>2.2876680865767014</v>
      </c>
      <c r="S455" s="104">
        <v>2.4867036583221274</v>
      </c>
      <c r="T455" s="104">
        <v>2.9051752645238951</v>
      </c>
      <c r="U455" s="104">
        <v>3.2666952060468626</v>
      </c>
      <c r="V455" s="104">
        <v>3.560416298900833</v>
      </c>
      <c r="W455" s="104">
        <v>3.8471879070749004</v>
      </c>
      <c r="X455" s="104">
        <v>4.0930679657135309</v>
      </c>
      <c r="Y455" s="104">
        <v>4.4168349864498007</v>
      </c>
      <c r="Z455" s="105">
        <v>2280</v>
      </c>
      <c r="AA455" s="103">
        <v>0.20179631486732602</v>
      </c>
      <c r="AB455" s="100">
        <v>2.1221090939003719</v>
      </c>
      <c r="AC455" s="100">
        <v>2.6950449837845483</v>
      </c>
      <c r="AD455" s="100">
        <v>3.1996211353137669</v>
      </c>
      <c r="AE455" s="100">
        <v>3.5399904771559676</v>
      </c>
      <c r="AF455" s="100">
        <v>4.0348788181872823</v>
      </c>
      <c r="AG455" s="105">
        <v>0</v>
      </c>
      <c r="AH455" s="100">
        <v>1.9588846702480731</v>
      </c>
      <c r="AI455" s="100">
        <v>2.4297827933722549</v>
      </c>
      <c r="AJ455" s="100">
        <v>2.9785364595850909</v>
      </c>
      <c r="AK455" s="100">
        <v>3.3935342086373286</v>
      </c>
      <c r="AL455" s="100">
        <v>3.754844629647526</v>
      </c>
      <c r="AM455" s="100">
        <v>4.2974316621147066</v>
      </c>
      <c r="AN455" s="100">
        <v>0.99197656180112737</v>
      </c>
      <c r="AO455" s="102">
        <v>0.80183861692580738</v>
      </c>
      <c r="AP455" s="99">
        <v>43064</v>
      </c>
      <c r="AQ455" s="90"/>
      <c r="AR455" s="90"/>
      <c r="AS455" s="90"/>
    </row>
    <row r="456" spans="1:45" s="85" customFormat="1" x14ac:dyDescent="0.2">
      <c r="A456" s="99">
        <v>43066</v>
      </c>
      <c r="B456" s="100">
        <v>3.3350868547847936</v>
      </c>
      <c r="C456" s="100">
        <v>3.228515949425979</v>
      </c>
      <c r="D456" s="100">
        <v>0.10657090535881503</v>
      </c>
      <c r="E456" s="100">
        <v>3.2611862404370102</v>
      </c>
      <c r="F456" s="100">
        <v>3.2799670476036846</v>
      </c>
      <c r="G456" s="100">
        <v>0.52095206834098029</v>
      </c>
      <c r="H456" s="100">
        <v>1.5925008758248111</v>
      </c>
      <c r="I456" s="100">
        <v>0.57034447258915244</v>
      </c>
      <c r="J456" s="101">
        <v>583.11144046672234</v>
      </c>
      <c r="K456" s="102">
        <v>1.2548772967240704E-2</v>
      </c>
      <c r="L456" s="102">
        <v>0.14619931069460773</v>
      </c>
      <c r="M456" s="102">
        <v>0.29163280655647006</v>
      </c>
      <c r="N456" s="102">
        <v>0.31097593482721264</v>
      </c>
      <c r="O456" s="102">
        <v>0.18543489349194273</v>
      </c>
      <c r="P456" s="102">
        <v>5.3208281462526222E-2</v>
      </c>
      <c r="Q456" s="103">
        <v>3.8905987043825072E-2</v>
      </c>
      <c r="R456" s="104">
        <v>2.2872533892647415</v>
      </c>
      <c r="S456" s="104">
        <v>2.4862525417809334</v>
      </c>
      <c r="T456" s="104">
        <v>2.9049524847036041</v>
      </c>
      <c r="U456" s="104">
        <v>3.2662033115069526</v>
      </c>
      <c r="V456" s="104">
        <v>3.5601310321578175</v>
      </c>
      <c r="W456" s="104">
        <v>3.8467022162064484</v>
      </c>
      <c r="X456" s="104">
        <v>4.0932382051372969</v>
      </c>
      <c r="Y456" s="104">
        <v>4.4171983781522712</v>
      </c>
      <c r="Z456" s="105">
        <v>2281</v>
      </c>
      <c r="AA456" s="103">
        <v>0.20247517405537496</v>
      </c>
      <c r="AB456" s="100">
        <v>2.1216616597997668</v>
      </c>
      <c r="AC456" s="100">
        <v>2.6946422667801224</v>
      </c>
      <c r="AD456" s="100">
        <v>3.1995620514925305</v>
      </c>
      <c r="AE456" s="100">
        <v>3.5394103328550108</v>
      </c>
      <c r="AF456" s="100">
        <v>4.0358644383689199</v>
      </c>
      <c r="AG456" s="105">
        <v>0</v>
      </c>
      <c r="AH456" s="100">
        <v>1.9581839939219956</v>
      </c>
      <c r="AI456" s="100">
        <v>2.4296689653575148</v>
      </c>
      <c r="AJ456" s="100">
        <v>2.978372570149415</v>
      </c>
      <c r="AK456" s="100">
        <v>3.3931707745241271</v>
      </c>
      <c r="AL456" s="100">
        <v>3.7546146369455924</v>
      </c>
      <c r="AM456" s="100">
        <v>4.298273138019459</v>
      </c>
      <c r="AN456" s="100">
        <v>0.99190573649027269</v>
      </c>
      <c r="AO456" s="102">
        <v>0.8023361067993835</v>
      </c>
      <c r="AP456" s="99">
        <v>43065</v>
      </c>
      <c r="AQ456" s="90"/>
      <c r="AR456" s="90"/>
      <c r="AS456" s="90"/>
    </row>
    <row r="457" spans="1:45" s="85" customFormat="1" x14ac:dyDescent="0.2">
      <c r="A457" s="99">
        <v>43067</v>
      </c>
      <c r="B457" s="100">
        <v>3.3350865666136431</v>
      </c>
      <c r="C457" s="100">
        <v>3.2283215734616091</v>
      </c>
      <c r="D457" s="100">
        <v>0.10676499315203425</v>
      </c>
      <c r="E457" s="100">
        <v>3.2611501532952722</v>
      </c>
      <c r="F457" s="100">
        <v>3.2799243313618645</v>
      </c>
      <c r="G457" s="100">
        <v>0.52109026277258885</v>
      </c>
      <c r="H457" s="100">
        <v>1.5920823918915734</v>
      </c>
      <c r="I457" s="100">
        <v>0.57042713304284853</v>
      </c>
      <c r="J457" s="101">
        <v>584.14083875095093</v>
      </c>
      <c r="K457" s="102">
        <v>1.2491931207782928E-2</v>
      </c>
      <c r="L457" s="102">
        <v>0.14639440256357056</v>
      </c>
      <c r="M457" s="102">
        <v>0.29147532102266183</v>
      </c>
      <c r="N457" s="102">
        <v>0.31097960900938287</v>
      </c>
      <c r="O457" s="102">
        <v>0.18540441939276575</v>
      </c>
      <c r="P457" s="102">
        <v>5.3254316803836133E-2</v>
      </c>
      <c r="Q457" s="103">
        <v>3.9009152315743367E-2</v>
      </c>
      <c r="R457" s="104">
        <v>2.2868386919527821</v>
      </c>
      <c r="S457" s="104">
        <v>2.4858014252397389</v>
      </c>
      <c r="T457" s="104">
        <v>2.9047297048833136</v>
      </c>
      <c r="U457" s="104">
        <v>3.2657114169670436</v>
      </c>
      <c r="V457" s="104">
        <v>3.5598457654148015</v>
      </c>
      <c r="W457" s="104">
        <v>3.8462165253379963</v>
      </c>
      <c r="X457" s="104">
        <v>4.0934084445610637</v>
      </c>
      <c r="Y457" s="104">
        <v>4.4175617698547409</v>
      </c>
      <c r="Z457" s="105">
        <v>2281</v>
      </c>
      <c r="AA457" s="103">
        <v>0.20315403324342396</v>
      </c>
      <c r="AB457" s="100">
        <v>2.1212142256991617</v>
      </c>
      <c r="AC457" s="100">
        <v>2.6942395497756957</v>
      </c>
      <c r="AD457" s="100">
        <v>3.1995029676712949</v>
      </c>
      <c r="AE457" s="100">
        <v>3.5388301885540541</v>
      </c>
      <c r="AF457" s="100">
        <v>4.0368500585505576</v>
      </c>
      <c r="AG457" s="105">
        <v>0</v>
      </c>
      <c r="AH457" s="100">
        <v>1.9574833175959183</v>
      </c>
      <c r="AI457" s="100">
        <v>2.4295551373427742</v>
      </c>
      <c r="AJ457" s="100">
        <v>2.9782086807137391</v>
      </c>
      <c r="AK457" s="100">
        <v>3.3928073404109247</v>
      </c>
      <c r="AL457" s="100">
        <v>3.7543846442436584</v>
      </c>
      <c r="AM457" s="100">
        <v>4.2991146139242105</v>
      </c>
      <c r="AN457" s="100">
        <v>0.99183491117941813</v>
      </c>
      <c r="AO457" s="102">
        <v>0.8028335966729595</v>
      </c>
      <c r="AP457" s="99">
        <v>43066</v>
      </c>
      <c r="AQ457" s="90"/>
      <c r="AR457" s="90"/>
      <c r="AS457" s="90"/>
    </row>
    <row r="458" spans="1:45" s="85" customFormat="1" x14ac:dyDescent="0.2">
      <c r="A458" s="99">
        <v>43068</v>
      </c>
      <c r="B458" s="100">
        <v>3.3350862784424926</v>
      </c>
      <c r="C458" s="100">
        <v>3.2281271974972388</v>
      </c>
      <c r="D458" s="100">
        <v>0.10695908094525347</v>
      </c>
      <c r="E458" s="100">
        <v>3.2611140661535343</v>
      </c>
      <c r="F458" s="100">
        <v>3.2798816151200443</v>
      </c>
      <c r="G458" s="100">
        <v>0.5212284572041973</v>
      </c>
      <c r="H458" s="100">
        <v>1.5916639079583357</v>
      </c>
      <c r="I458" s="100">
        <v>0.57050979349654485</v>
      </c>
      <c r="J458" s="101">
        <v>585.17023703517953</v>
      </c>
      <c r="K458" s="102">
        <v>1.2435089448325151E-2</v>
      </c>
      <c r="L458" s="102">
        <v>0.14658949443253338</v>
      </c>
      <c r="M458" s="102">
        <v>0.29131783548885354</v>
      </c>
      <c r="N458" s="102">
        <v>0.31098328319155316</v>
      </c>
      <c r="O458" s="102">
        <v>0.18537394529358878</v>
      </c>
      <c r="P458" s="102">
        <v>5.3300352145146043E-2</v>
      </c>
      <c r="Q458" s="103">
        <v>3.9112317587661663E-2</v>
      </c>
      <c r="R458" s="104">
        <v>2.2864239946408222</v>
      </c>
      <c r="S458" s="104">
        <v>2.4853503086985445</v>
      </c>
      <c r="T458" s="104">
        <v>2.9045069250630231</v>
      </c>
      <c r="U458" s="104">
        <v>3.2652195224271345</v>
      </c>
      <c r="V458" s="104">
        <v>3.5595604986717859</v>
      </c>
      <c r="W458" s="104">
        <v>3.8457308344695438</v>
      </c>
      <c r="X458" s="104">
        <v>4.0935786839848305</v>
      </c>
      <c r="Y458" s="104">
        <v>4.4179251615572115</v>
      </c>
      <c r="Z458" s="105">
        <v>2281</v>
      </c>
      <c r="AA458" s="103">
        <v>0.2038328924314729</v>
      </c>
      <c r="AB458" s="100">
        <v>2.1207667915985571</v>
      </c>
      <c r="AC458" s="100">
        <v>2.6938368327712698</v>
      </c>
      <c r="AD458" s="100">
        <v>3.1994438838500585</v>
      </c>
      <c r="AE458" s="100">
        <v>3.5382500442530973</v>
      </c>
      <c r="AF458" s="100">
        <v>4.0378356787321961</v>
      </c>
      <c r="AG458" s="105">
        <v>0</v>
      </c>
      <c r="AH458" s="100">
        <v>1.9567826412698408</v>
      </c>
      <c r="AI458" s="100">
        <v>2.4294413093280336</v>
      </c>
      <c r="AJ458" s="100">
        <v>2.9780447912780637</v>
      </c>
      <c r="AK458" s="100">
        <v>3.3924439062977227</v>
      </c>
      <c r="AL458" s="100">
        <v>3.7541546515417243</v>
      </c>
      <c r="AM458" s="100">
        <v>4.2999560898289637</v>
      </c>
      <c r="AN458" s="100">
        <v>0.99176408586856357</v>
      </c>
      <c r="AO458" s="102">
        <v>0.80333108654653551</v>
      </c>
      <c r="AP458" s="99">
        <v>43067</v>
      </c>
      <c r="AQ458" s="90"/>
      <c r="AR458" s="90"/>
      <c r="AS458" s="90"/>
    </row>
    <row r="459" spans="1:45" s="85" customFormat="1" x14ac:dyDescent="0.2">
      <c r="A459" s="99">
        <v>43069</v>
      </c>
      <c r="B459" s="100">
        <v>3.3350859902713421</v>
      </c>
      <c r="C459" s="100">
        <v>3.2279328215328693</v>
      </c>
      <c r="D459" s="100">
        <v>0.10715316873847269</v>
      </c>
      <c r="E459" s="100">
        <v>3.2610779790117972</v>
      </c>
      <c r="F459" s="100">
        <v>3.2798388988782241</v>
      </c>
      <c r="G459" s="100">
        <v>0.52136665163580587</v>
      </c>
      <c r="H459" s="100">
        <v>1.5912454240250979</v>
      </c>
      <c r="I459" s="100">
        <v>0.57059245395024094</v>
      </c>
      <c r="J459" s="101">
        <v>586.19963531940812</v>
      </c>
      <c r="K459" s="102">
        <v>1.2378247688867371E-2</v>
      </c>
      <c r="L459" s="102">
        <v>0.14678458630149618</v>
      </c>
      <c r="M459" s="102">
        <v>0.29116034995504536</v>
      </c>
      <c r="N459" s="102">
        <v>0.31098695737372339</v>
      </c>
      <c r="O459" s="102">
        <v>0.18534347119441177</v>
      </c>
      <c r="P459" s="102">
        <v>5.3346387486455954E-2</v>
      </c>
      <c r="Q459" s="103">
        <v>3.9215482859579966E-2</v>
      </c>
      <c r="R459" s="104">
        <v>2.2860092973288628</v>
      </c>
      <c r="S459" s="104">
        <v>2.48489919215735</v>
      </c>
      <c r="T459" s="104">
        <v>2.9042841452427322</v>
      </c>
      <c r="U459" s="104">
        <v>3.2647276278872246</v>
      </c>
      <c r="V459" s="104">
        <v>3.5592752319287695</v>
      </c>
      <c r="W459" s="104">
        <v>3.8452451436010917</v>
      </c>
      <c r="X459" s="104">
        <v>4.0937489234085973</v>
      </c>
      <c r="Y459" s="104">
        <v>4.4182885532596821</v>
      </c>
      <c r="Z459" s="105">
        <v>2282</v>
      </c>
      <c r="AA459" s="103">
        <v>0.20451175161952187</v>
      </c>
      <c r="AB459" s="100">
        <v>2.1203193574979515</v>
      </c>
      <c r="AC459" s="100">
        <v>2.6934341157668431</v>
      </c>
      <c r="AD459" s="100">
        <v>3.1993848000288225</v>
      </c>
      <c r="AE459" s="100">
        <v>3.5376698999521405</v>
      </c>
      <c r="AF459" s="100">
        <v>4.0388212989138328</v>
      </c>
      <c r="AG459" s="105">
        <v>0</v>
      </c>
      <c r="AH459" s="100">
        <v>1.9560819649437633</v>
      </c>
      <c r="AI459" s="100">
        <v>2.4293274813132935</v>
      </c>
      <c r="AJ459" s="100">
        <v>2.9778809018423877</v>
      </c>
      <c r="AK459" s="100">
        <v>3.3920804721845212</v>
      </c>
      <c r="AL459" s="100">
        <v>3.7539246588397908</v>
      </c>
      <c r="AM459" s="100">
        <v>4.3007975657337152</v>
      </c>
      <c r="AN459" s="100">
        <v>0.9916932605577089</v>
      </c>
      <c r="AO459" s="102">
        <v>0.80382857642011163</v>
      </c>
      <c r="AP459" s="99">
        <v>43068</v>
      </c>
      <c r="AQ459" s="90"/>
      <c r="AR459" s="90"/>
      <c r="AS459" s="90"/>
    </row>
    <row r="460" spans="1:45" s="85" customFormat="1" x14ac:dyDescent="0.2">
      <c r="A460" s="99">
        <v>43070</v>
      </c>
      <c r="B460" s="100">
        <v>3.3350857021001916</v>
      </c>
      <c r="C460" s="100">
        <v>3.2277384455684994</v>
      </c>
      <c r="D460" s="100">
        <v>0.10734725653169191</v>
      </c>
      <c r="E460" s="100">
        <v>3.2610418918700592</v>
      </c>
      <c r="F460" s="100">
        <v>3.2797961826364039</v>
      </c>
      <c r="G460" s="100">
        <v>0.52150484606741432</v>
      </c>
      <c r="H460" s="100">
        <v>1.5908269400918602</v>
      </c>
      <c r="I460" s="100">
        <v>0.57067511440393714</v>
      </c>
      <c r="J460" s="101">
        <v>587.22903360363671</v>
      </c>
      <c r="K460" s="102">
        <v>1.2321405929409595E-2</v>
      </c>
      <c r="L460" s="102">
        <v>0.14697967817045901</v>
      </c>
      <c r="M460" s="102">
        <v>0.29100286442123707</v>
      </c>
      <c r="N460" s="102">
        <v>0.31099063155589368</v>
      </c>
      <c r="O460" s="102">
        <v>0.18531299709523483</v>
      </c>
      <c r="P460" s="102">
        <v>5.3392422827765865E-2</v>
      </c>
      <c r="Q460" s="103">
        <v>3.9318648131498261E-2</v>
      </c>
      <c r="R460" s="104">
        <v>2.2855946000169034</v>
      </c>
      <c r="S460" s="104">
        <v>2.484448075616156</v>
      </c>
      <c r="T460" s="104">
        <v>2.9040613654224416</v>
      </c>
      <c r="U460" s="104">
        <v>3.2642357333473155</v>
      </c>
      <c r="V460" s="104">
        <v>3.5589899651857539</v>
      </c>
      <c r="W460" s="104">
        <v>3.8447594527326392</v>
      </c>
      <c r="X460" s="104">
        <v>4.0939191628323632</v>
      </c>
      <c r="Y460" s="104">
        <v>4.4186519449621517</v>
      </c>
      <c r="Z460" s="105">
        <v>2282</v>
      </c>
      <c r="AA460" s="103">
        <v>0.20519061080757084</v>
      </c>
      <c r="AB460" s="100">
        <v>2.1198719233973469</v>
      </c>
      <c r="AC460" s="100">
        <v>2.6930313987624173</v>
      </c>
      <c r="AD460" s="100">
        <v>3.1993257162075865</v>
      </c>
      <c r="AE460" s="100">
        <v>3.5370897556511838</v>
      </c>
      <c r="AF460" s="100">
        <v>4.0398069190954713</v>
      </c>
      <c r="AG460" s="105">
        <v>0</v>
      </c>
      <c r="AH460" s="100">
        <v>1.9553812886176858</v>
      </c>
      <c r="AI460" s="100">
        <v>2.4292136532985524</v>
      </c>
      <c r="AJ460" s="100">
        <v>2.9777170124067118</v>
      </c>
      <c r="AK460" s="100">
        <v>3.3917170380713189</v>
      </c>
      <c r="AL460" s="100">
        <v>3.7536946661378572</v>
      </c>
      <c r="AM460" s="100">
        <v>4.3016390416384676</v>
      </c>
      <c r="AN460" s="100">
        <v>0.99162243524685434</v>
      </c>
      <c r="AO460" s="102">
        <v>0.80432606629368764</v>
      </c>
      <c r="AP460" s="99">
        <v>43069</v>
      </c>
      <c r="AQ460" s="90"/>
      <c r="AR460" s="90"/>
      <c r="AS460" s="90"/>
    </row>
    <row r="461" spans="1:45" s="85" customFormat="1" x14ac:dyDescent="0.2">
      <c r="A461" s="81">
        <v>43071</v>
      </c>
      <c r="B461" s="82">
        <v>3.3350854139290407</v>
      </c>
      <c r="C461" s="82">
        <v>3.2275440696041295</v>
      </c>
      <c r="D461" s="82">
        <v>0.10754134432491114</v>
      </c>
      <c r="E461" s="82">
        <v>3.2610058047283212</v>
      </c>
      <c r="F461" s="82">
        <v>3.2797534663945838</v>
      </c>
      <c r="G461" s="82">
        <v>0.52164304049902288</v>
      </c>
      <c r="H461" s="82">
        <v>1.5904084561586225</v>
      </c>
      <c r="I461" s="82">
        <v>0.57075777485763335</v>
      </c>
      <c r="J461" s="83">
        <v>588.2584318878653</v>
      </c>
      <c r="K461" s="84">
        <v>1.2264564169951819E-2</v>
      </c>
      <c r="L461" s="84">
        <v>0.14717477003942181</v>
      </c>
      <c r="M461" s="84">
        <v>0.29084537888742884</v>
      </c>
      <c r="N461" s="84">
        <v>0.31099430573806397</v>
      </c>
      <c r="O461" s="84">
        <v>0.18528252299605782</v>
      </c>
      <c r="P461" s="84">
        <v>5.3438458169075775E-2</v>
      </c>
      <c r="Q461" s="88">
        <v>3.9421813403416557E-2</v>
      </c>
      <c r="R461" s="89">
        <v>2.285179902704944</v>
      </c>
      <c r="S461" s="89">
        <v>2.4839969590749615</v>
      </c>
      <c r="T461" s="89">
        <v>2.9038385856021511</v>
      </c>
      <c r="U461" s="89">
        <v>3.2637438388074065</v>
      </c>
      <c r="V461" s="89">
        <v>3.558704698442738</v>
      </c>
      <c r="W461" s="89">
        <v>3.8442737618641871</v>
      </c>
      <c r="X461" s="89">
        <v>4.0940894022561301</v>
      </c>
      <c r="Y461" s="89">
        <v>4.4190153366646223</v>
      </c>
      <c r="Z461" s="90">
        <v>2283</v>
      </c>
      <c r="AA461" s="88">
        <v>0.20586946999561981</v>
      </c>
      <c r="AB461" s="82">
        <v>2.1194244892967418</v>
      </c>
      <c r="AC461" s="82">
        <v>2.692628681757991</v>
      </c>
      <c r="AD461" s="82">
        <v>3.1992666323863506</v>
      </c>
      <c r="AE461" s="82">
        <v>3.536509611350227</v>
      </c>
      <c r="AF461" s="82">
        <v>4.0407925392771089</v>
      </c>
      <c r="AG461" s="90">
        <v>0</v>
      </c>
      <c r="AH461" s="82">
        <v>1.9546806122916085</v>
      </c>
      <c r="AI461" s="82">
        <v>2.4290998252838123</v>
      </c>
      <c r="AJ461" s="82">
        <v>2.9775531229710364</v>
      </c>
      <c r="AK461" s="82">
        <v>3.3913536039581169</v>
      </c>
      <c r="AL461" s="82">
        <v>3.7534646734359232</v>
      </c>
      <c r="AM461" s="82">
        <v>4.3024805175432199</v>
      </c>
      <c r="AN461" s="82">
        <v>0.99155160993599978</v>
      </c>
      <c r="AO461" s="84">
        <v>0.80482355616726375</v>
      </c>
      <c r="AP461" s="81">
        <v>43071</v>
      </c>
      <c r="AQ461" s="90"/>
      <c r="AR461" s="90"/>
      <c r="AS461" s="90"/>
    </row>
    <row r="462" spans="1:45" x14ac:dyDescent="0.2">
      <c r="A462" s="5">
        <v>43072</v>
      </c>
      <c r="B462" s="107">
        <v>3.334753444449984</v>
      </c>
      <c r="C462" s="6">
        <v>3.2270983811077367</v>
      </c>
      <c r="D462" s="6">
        <f>B462-C462</f>
        <v>0.10765506334224728</v>
      </c>
      <c r="E462" s="6">
        <v>3.261139046861111</v>
      </c>
      <c r="F462" s="6">
        <v>3.2796990378850075</v>
      </c>
      <c r="G462" s="6">
        <v>0.52159546234030729</v>
      </c>
      <c r="H462" s="6">
        <v>1.5909179982529547</v>
      </c>
      <c r="I462" s="6">
        <v>0.5707049036777484</v>
      </c>
      <c r="J462" s="7">
        <v>588.00087565674039</v>
      </c>
      <c r="K462" s="92">
        <v>1.2259194395796848E-2</v>
      </c>
      <c r="L462" s="92">
        <v>0.14798598949211908</v>
      </c>
      <c r="M462" s="92">
        <v>0.29115586690017514</v>
      </c>
      <c r="N462" s="92">
        <v>0.31085814360770581</v>
      </c>
      <c r="O462" s="92">
        <v>0.18432574430823118</v>
      </c>
      <c r="P462" s="92">
        <v>5.3415061295971976E-2</v>
      </c>
      <c r="Q462" s="93">
        <v>3.9404553415061293E-2</v>
      </c>
      <c r="R462" s="4">
        <v>2.2846523824504188</v>
      </c>
      <c r="S462" s="4">
        <v>2.4834595846671288</v>
      </c>
      <c r="T462" s="4">
        <v>2.9030646544072489</v>
      </c>
      <c r="U462" s="4">
        <v>3.2638717241882009</v>
      </c>
      <c r="V462" s="4">
        <v>3.5585363151183262</v>
      </c>
      <c r="W462" s="4">
        <v>3.8435358328223215</v>
      </c>
      <c r="X462" s="4">
        <v>4.0930611007126121</v>
      </c>
      <c r="Y462" s="4">
        <v>4.4185532179202642</v>
      </c>
      <c r="Z462" s="94">
        <v>2284</v>
      </c>
      <c r="AA462" s="93">
        <v>0.20359019264448336</v>
      </c>
      <c r="AB462" s="6">
        <v>2.1189785036644482</v>
      </c>
      <c r="AC462" s="6">
        <v>2.6963058357892704</v>
      </c>
      <c r="AD462" s="6">
        <v>3.2017832607600223</v>
      </c>
      <c r="AE462" s="6">
        <v>3.5400856235669744</v>
      </c>
      <c r="AF462" s="6">
        <v>4.0403606045454321</v>
      </c>
      <c r="AG462" s="94">
        <v>8</v>
      </c>
      <c r="AH462" s="6">
        <v>1.9544548091565039</v>
      </c>
      <c r="AI462" s="6">
        <v>2.4301492569383041</v>
      </c>
      <c r="AJ462" s="6">
        <v>2.9787034409114099</v>
      </c>
      <c r="AK462" s="6">
        <v>3.3920253946357315</v>
      </c>
      <c r="AL462" s="6">
        <v>3.7543364296060004</v>
      </c>
      <c r="AM462" s="6">
        <v>4.3018529810406019</v>
      </c>
      <c r="AN462" s="6">
        <v>0.99135180052442318</v>
      </c>
      <c r="AO462" s="92">
        <v>0.80550538630732804</v>
      </c>
      <c r="AP462" s="5">
        <v>43071</v>
      </c>
      <c r="AQ462" s="94"/>
      <c r="AR462" s="94"/>
      <c r="AS462" s="94"/>
    </row>
    <row r="463" spans="1:45" x14ac:dyDescent="0.2">
      <c r="A463" s="5">
        <v>43073</v>
      </c>
      <c r="B463" s="107">
        <v>3.3344214749709273</v>
      </c>
      <c r="C463" s="6">
        <v>3.2280168481180365</v>
      </c>
      <c r="D463" s="6">
        <f t="shared" ref="D463:D469" si="0">B463-C463</f>
        <v>0.10640462685289087</v>
      </c>
      <c r="E463" s="6">
        <v>3.2614806645861805</v>
      </c>
      <c r="F463" s="6">
        <v>3.2799226116258913</v>
      </c>
      <c r="G463" s="6">
        <v>0.52185219948806361</v>
      </c>
      <c r="H463" s="6">
        <v>1.592411065094677</v>
      </c>
      <c r="I463" s="6">
        <v>0.57087926509185116</v>
      </c>
      <c r="J463" s="7">
        <v>588.48556430446479</v>
      </c>
      <c r="K463" s="92">
        <v>1.2685914260717411E-2</v>
      </c>
      <c r="L463" s="92">
        <v>0.14785651793525809</v>
      </c>
      <c r="M463" s="92">
        <v>0.2909011373578303</v>
      </c>
      <c r="N463" s="92">
        <v>0.31146106736657919</v>
      </c>
      <c r="O463" s="92">
        <v>0.18328958880139984</v>
      </c>
      <c r="P463" s="92">
        <v>5.3805774278215222E-2</v>
      </c>
      <c r="Q463" s="93">
        <v>3.805774278215223E-2</v>
      </c>
      <c r="R463" s="4">
        <v>2.284508771380914</v>
      </c>
      <c r="S463" s="4">
        <v>2.4831510063423394</v>
      </c>
      <c r="T463" s="4">
        <v>2.903822839737507</v>
      </c>
      <c r="U463" s="4">
        <v>3.2642903442612528</v>
      </c>
      <c r="V463" s="4">
        <v>3.560372187834465</v>
      </c>
      <c r="W463" s="4">
        <v>3.8443944514894213</v>
      </c>
      <c r="X463" s="4">
        <v>4.0926923473080645</v>
      </c>
      <c r="Y463" s="4">
        <v>4.4180078131624185</v>
      </c>
      <c r="Z463" s="94">
        <v>2286</v>
      </c>
      <c r="AA463" s="93">
        <v>0.20078740157480315</v>
      </c>
      <c r="AB463" s="6">
        <v>2.127317528177664</v>
      </c>
      <c r="AC463" s="6">
        <v>2.6969735492124554</v>
      </c>
      <c r="AD463" s="6">
        <v>3.205936942945697</v>
      </c>
      <c r="AE463" s="6">
        <v>3.5419817384916756</v>
      </c>
      <c r="AF463" s="6">
        <v>4.0399287432426592</v>
      </c>
      <c r="AG463" s="94">
        <v>9</v>
      </c>
      <c r="AH463" s="6">
        <v>1.9598947681402892</v>
      </c>
      <c r="AI463" s="6">
        <v>2.4325869605898474</v>
      </c>
      <c r="AJ463" s="6">
        <v>2.9795141015159876</v>
      </c>
      <c r="AK463" s="6">
        <v>3.3932282815233332</v>
      </c>
      <c r="AL463" s="6">
        <v>3.7558716763011515</v>
      </c>
      <c r="AM463" s="6">
        <v>4.3018660773940658</v>
      </c>
      <c r="AN463" s="6">
        <v>0.99152619373205519</v>
      </c>
      <c r="AO463" s="92">
        <v>0.80546448235504398</v>
      </c>
      <c r="AP463" s="5">
        <v>43072</v>
      </c>
      <c r="AQ463" s="94"/>
      <c r="AR463" s="94"/>
      <c r="AS463" s="94"/>
    </row>
    <row r="464" spans="1:45" x14ac:dyDescent="0.2">
      <c r="A464" s="5">
        <v>43074</v>
      </c>
      <c r="B464" s="107">
        <v>3.3340895054918707</v>
      </c>
      <c r="C464" s="6">
        <v>3.2282709929462468</v>
      </c>
      <c r="D464" s="6">
        <f t="shared" si="0"/>
        <v>0.10581851254562391</v>
      </c>
      <c r="E464" s="6">
        <v>3.2618956927692309</v>
      </c>
      <c r="F464" s="6">
        <v>3.2800597638593292</v>
      </c>
      <c r="G464" s="6">
        <v>0.52181801734876609</v>
      </c>
      <c r="H464" s="6">
        <v>1.5954018499130047</v>
      </c>
      <c r="I464" s="6">
        <v>0.57075141983397837</v>
      </c>
      <c r="J464" s="7">
        <v>590.7129750982931</v>
      </c>
      <c r="K464" s="92">
        <v>1.2669287898645697E-2</v>
      </c>
      <c r="L464" s="92">
        <v>0.14853647881170817</v>
      </c>
      <c r="M464" s="92">
        <v>0.28920926168632588</v>
      </c>
      <c r="N464" s="92">
        <v>0.31236347750109217</v>
      </c>
      <c r="O464" s="92">
        <v>0.18435998252512015</v>
      </c>
      <c r="P464" s="92">
        <v>5.286151157710791E-2</v>
      </c>
      <c r="Q464" s="93">
        <v>3.7570991699432066E-2</v>
      </c>
      <c r="R464" s="4">
        <v>2.2841197073967212</v>
      </c>
      <c r="S464" s="4">
        <v>2.4826833621918238</v>
      </c>
      <c r="T464" s="4">
        <v>2.9035491847620207</v>
      </c>
      <c r="U464" s="4">
        <v>3.2643851798412631</v>
      </c>
      <c r="V464" s="4">
        <v>3.5607009832508236</v>
      </c>
      <c r="W464" s="4">
        <v>3.8446127505620709</v>
      </c>
      <c r="X464" s="4">
        <v>4.0916108975350838</v>
      </c>
      <c r="Y464" s="4">
        <v>4.4174745540479288</v>
      </c>
      <c r="Z464" s="94">
        <v>2289</v>
      </c>
      <c r="AA464" s="93">
        <v>0.20008737439930099</v>
      </c>
      <c r="AB464" s="6">
        <v>2.1270603279911109</v>
      </c>
      <c r="AC464" s="6">
        <v>2.6988254961326512</v>
      </c>
      <c r="AD464" s="6">
        <v>3.2051522119519418</v>
      </c>
      <c r="AE464" s="6">
        <v>3.5410220070745844</v>
      </c>
      <c r="AF464" s="6">
        <v>4.0534568889041553</v>
      </c>
      <c r="AG464" s="94">
        <v>4</v>
      </c>
      <c r="AH464" s="6">
        <v>1.9596616199838672</v>
      </c>
      <c r="AI464" s="6">
        <v>2.4336308734294674</v>
      </c>
      <c r="AJ464" s="6">
        <v>2.9796487258977571</v>
      </c>
      <c r="AK464" s="6">
        <v>3.39358765564748</v>
      </c>
      <c r="AL464" s="6">
        <v>3.7567365034721822</v>
      </c>
      <c r="AM464" s="6">
        <v>4.3054725959577667</v>
      </c>
      <c r="AN464" s="6">
        <v>0.99146663145313174</v>
      </c>
      <c r="AO464" s="92">
        <v>0.80545681584986151</v>
      </c>
      <c r="AP464" s="5">
        <v>43075</v>
      </c>
    </row>
    <row r="465" spans="1:42" x14ac:dyDescent="0.2">
      <c r="A465" s="5">
        <v>43075</v>
      </c>
      <c r="B465" s="107">
        <v>3.333757536012814</v>
      </c>
      <c r="C465" s="6">
        <v>3.2279431246250945</v>
      </c>
      <c r="D465" s="6">
        <f t="shared" si="0"/>
        <v>0.10581441138771952</v>
      </c>
      <c r="E465" s="6">
        <v>3.2618522294126171</v>
      </c>
      <c r="F465" s="6">
        <v>3.2799616114033552</v>
      </c>
      <c r="G465" s="6">
        <v>0.52245337936491876</v>
      </c>
      <c r="H465" s="6">
        <v>1.5957639860522705</v>
      </c>
      <c r="I465" s="6">
        <v>0.57069868995632367</v>
      </c>
      <c r="J465" s="7">
        <v>590.45545851528732</v>
      </c>
      <c r="K465" s="92">
        <v>1.2663755458515284E-2</v>
      </c>
      <c r="L465" s="92">
        <v>0.14847161572052403</v>
      </c>
      <c r="M465" s="92">
        <v>0.28908296943231443</v>
      </c>
      <c r="N465" s="92">
        <v>0.31266375545851527</v>
      </c>
      <c r="O465" s="92">
        <v>0.18427947598253275</v>
      </c>
      <c r="P465" s="92">
        <v>5.283842794759825E-2</v>
      </c>
      <c r="Q465" s="93">
        <v>3.7554585152838431E-2</v>
      </c>
      <c r="R465" s="4">
        <v>2.2836432354532925</v>
      </c>
      <c r="S465" s="4">
        <v>2.4822659284774833</v>
      </c>
      <c r="T465" s="4">
        <v>2.9030780185770513</v>
      </c>
      <c r="U465" s="4">
        <v>3.2636403267586269</v>
      </c>
      <c r="V465" s="4">
        <v>3.5597765908213028</v>
      </c>
      <c r="W465" s="4">
        <v>3.8440048244132679</v>
      </c>
      <c r="X465" s="4">
        <v>4.0905706977198939</v>
      </c>
      <c r="Y465" s="4">
        <v>4.4189759741432573</v>
      </c>
      <c r="Z465" s="94">
        <v>2290</v>
      </c>
      <c r="AA465" s="93">
        <v>0.20131004366812227</v>
      </c>
      <c r="AB465" s="6">
        <v>2.1268032332566347</v>
      </c>
      <c r="AC465" s="6">
        <v>2.6980462595601651</v>
      </c>
      <c r="AD465" s="6">
        <v>3.2043678419344439</v>
      </c>
      <c r="AE465" s="6">
        <v>3.5400627267312594</v>
      </c>
      <c r="AF465" s="6">
        <v>4.0524355061485933</v>
      </c>
      <c r="AG465" s="94">
        <v>0</v>
      </c>
      <c r="AH465" s="6">
        <v>1.9594285954635864</v>
      </c>
      <c r="AI465" s="6">
        <v>2.4331165430156587</v>
      </c>
      <c r="AJ465" s="6">
        <v>2.9789362573937912</v>
      </c>
      <c r="AK465" s="6">
        <v>3.3928466983435639</v>
      </c>
      <c r="AL465" s="6">
        <v>3.7559544191552958</v>
      </c>
      <c r="AM465" s="6">
        <v>4.3104123818634239</v>
      </c>
      <c r="AN465" s="6">
        <v>0.99133480610404745</v>
      </c>
      <c r="AO465" s="92">
        <v>0.80610034335105396</v>
      </c>
      <c r="AP465" s="5">
        <v>43075</v>
      </c>
    </row>
    <row r="466" spans="1:42" x14ac:dyDescent="0.2">
      <c r="A466" s="5">
        <v>43076</v>
      </c>
      <c r="B466" s="107">
        <v>3.3334255665337573</v>
      </c>
      <c r="C466" s="6">
        <v>3.2272462844565095</v>
      </c>
      <c r="D466" s="6">
        <f t="shared" si="0"/>
        <v>0.10617928207724781</v>
      </c>
      <c r="E466" s="6">
        <v>3.2617525158221432</v>
      </c>
      <c r="F466" s="6">
        <v>3.2798213169100379</v>
      </c>
      <c r="G466" s="6">
        <v>0.52238233511785037</v>
      </c>
      <c r="H466" s="6">
        <v>1.5950053455123072</v>
      </c>
      <c r="I466" s="6">
        <v>0.57069868995632367</v>
      </c>
      <c r="J466" s="7">
        <v>590.45545851528732</v>
      </c>
      <c r="K466" s="92">
        <v>1.2663755458515284E-2</v>
      </c>
      <c r="L466" s="92">
        <v>0.14847161572052403</v>
      </c>
      <c r="M466" s="92">
        <v>0.28908296943231443</v>
      </c>
      <c r="N466" s="92">
        <v>0.31266375545851527</v>
      </c>
      <c r="O466" s="92">
        <v>0.18427947598253275</v>
      </c>
      <c r="P466" s="92">
        <v>5.283842794759825E-2</v>
      </c>
      <c r="Q466" s="93">
        <v>3.7554585152838431E-2</v>
      </c>
      <c r="R466" s="4">
        <v>2.2831225067491228</v>
      </c>
      <c r="S466" s="4">
        <v>2.4817675808905579</v>
      </c>
      <c r="T466" s="4">
        <v>2.9022958263722929</v>
      </c>
      <c r="U466" s="4">
        <v>3.2629074027444949</v>
      </c>
      <c r="V466" s="4">
        <v>3.5592255436731297</v>
      </c>
      <c r="W466" s="4">
        <v>3.8435266043917231</v>
      </c>
      <c r="X466" s="4">
        <v>4.0895487167622688</v>
      </c>
      <c r="Y466" s="4">
        <v>4.417729873843764</v>
      </c>
      <c r="Z466" s="94">
        <v>2290</v>
      </c>
      <c r="AA466" s="93">
        <v>0.20262008733624454</v>
      </c>
      <c r="AB466" s="6">
        <v>2.1265462439309997</v>
      </c>
      <c r="AC466" s="6">
        <v>2.6972675294914508</v>
      </c>
      <c r="AD466" s="6">
        <v>3.203583832727154</v>
      </c>
      <c r="AE466" s="6">
        <v>3.5391038972496958</v>
      </c>
      <c r="AF466" s="6">
        <v>4.0514145319461337</v>
      </c>
      <c r="AG466" s="94">
        <v>0</v>
      </c>
      <c r="AH466" s="6">
        <v>1.9591956945107301</v>
      </c>
      <c r="AI466" s="6">
        <v>2.4326025148682415</v>
      </c>
      <c r="AJ466" s="6">
        <v>2.9782241648492884</v>
      </c>
      <c r="AK466" s="6">
        <v>3.39209539952622</v>
      </c>
      <c r="AL466" s="6">
        <v>3.755172660940354</v>
      </c>
      <c r="AM466" s="6">
        <v>4.3097925215005004</v>
      </c>
      <c r="AN466" s="6">
        <v>0.99113078764082774</v>
      </c>
      <c r="AO466" s="92">
        <v>0.80668384979562802</v>
      </c>
      <c r="AP466" s="5">
        <v>43075</v>
      </c>
    </row>
    <row r="467" spans="1:42" x14ac:dyDescent="0.2">
      <c r="A467" s="5">
        <v>43077</v>
      </c>
      <c r="B467" s="107">
        <v>3.3330935970547007</v>
      </c>
      <c r="C467" s="6">
        <v>3.2271094890449681</v>
      </c>
      <c r="D467" s="6">
        <f t="shared" si="0"/>
        <v>0.10598410800973257</v>
      </c>
      <c r="E467" s="6">
        <v>3.2616114524157536</v>
      </c>
      <c r="F467" s="6">
        <v>3.2797155495973032</v>
      </c>
      <c r="G467" s="6">
        <v>0.52277161554119511</v>
      </c>
      <c r="H467" s="6">
        <v>1.5947105843642215</v>
      </c>
      <c r="I467" s="6">
        <v>0.57086425141858632</v>
      </c>
      <c r="J467" s="7">
        <v>592.19729375818133</v>
      </c>
      <c r="K467" s="92">
        <v>1.2658227848101266E-2</v>
      </c>
      <c r="L467" s="92">
        <v>0.14884329986905281</v>
      </c>
      <c r="M467" s="92">
        <v>0.29070274989087735</v>
      </c>
      <c r="N467" s="92">
        <v>0.31034482758620691</v>
      </c>
      <c r="O467" s="92">
        <v>0.184199039720646</v>
      </c>
      <c r="P467" s="92">
        <v>5.3251855085115672E-2</v>
      </c>
      <c r="Q467" s="93">
        <v>3.7974683544303799E-2</v>
      </c>
      <c r="R467" s="4">
        <v>2.2826478128119683</v>
      </c>
      <c r="S467" s="4">
        <v>2.481176354674806</v>
      </c>
      <c r="T467" s="4">
        <v>2.9018304489422668</v>
      </c>
      <c r="U467" s="4">
        <v>3.2620043315516942</v>
      </c>
      <c r="V467" s="4">
        <v>3.5586831765070124</v>
      </c>
      <c r="W467" s="4">
        <v>3.8442636430094748</v>
      </c>
      <c r="X467" s="4">
        <v>4.0917034812170021</v>
      </c>
      <c r="Y467" s="4">
        <v>4.4166097956664494</v>
      </c>
      <c r="Z467" s="94">
        <v>2291</v>
      </c>
      <c r="AA467" s="93">
        <v>0.20034919249236141</v>
      </c>
      <c r="AB467" s="6">
        <v>2.126289359970988</v>
      </c>
      <c r="AC467" s="6">
        <v>2.6981618555807567</v>
      </c>
      <c r="AD467" s="6">
        <v>3.2047151816266624</v>
      </c>
      <c r="AE467" s="6">
        <v>3.5381455184179882</v>
      </c>
      <c r="AF467" s="6">
        <v>4.0503939661333552</v>
      </c>
      <c r="AG467" s="94">
        <v>5</v>
      </c>
      <c r="AH467" s="6">
        <v>1.9589629170566232</v>
      </c>
      <c r="AI467" s="6">
        <v>2.4328641568857701</v>
      </c>
      <c r="AJ467" s="6">
        <v>2.9798217921324675</v>
      </c>
      <c r="AK467" s="6">
        <v>3.3923079106388498</v>
      </c>
      <c r="AL467" s="6">
        <v>3.7552584946336798</v>
      </c>
      <c r="AM467" s="6">
        <v>4.3088517586023203</v>
      </c>
      <c r="AN467" s="6">
        <v>0.99109228441866082</v>
      </c>
      <c r="AO467" s="92">
        <v>0.80730719630517644</v>
      </c>
      <c r="AP467" s="5">
        <v>43077</v>
      </c>
    </row>
    <row r="468" spans="1:42" x14ac:dyDescent="0.2">
      <c r="A468" s="5">
        <v>43078</v>
      </c>
      <c r="B468" s="107">
        <v>3.332761627575644</v>
      </c>
      <c r="C468" s="6">
        <v>3.2267986415768641</v>
      </c>
      <c r="D468" s="6">
        <f t="shared" si="0"/>
        <v>0.10596298599877985</v>
      </c>
      <c r="E468" s="6">
        <v>3.2616989155524654</v>
      </c>
      <c r="F468" s="6">
        <v>3.2796584743164323</v>
      </c>
      <c r="G468" s="6">
        <v>0.522889268651623</v>
      </c>
      <c r="H468" s="6">
        <v>1.5946126016206259</v>
      </c>
      <c r="I468" s="6">
        <v>0.57094677137870553</v>
      </c>
      <c r="J468" s="7">
        <v>593.93891797556716</v>
      </c>
      <c r="K468" s="92">
        <v>1.2652705061082025E-2</v>
      </c>
      <c r="L468" s="92">
        <v>0.1487783595113438</v>
      </c>
      <c r="M468" s="92">
        <v>0.29057591623036649</v>
      </c>
      <c r="N468" s="92">
        <v>0.31064572425828968</v>
      </c>
      <c r="O468" s="92">
        <v>0.18411867364746945</v>
      </c>
      <c r="P468" s="92">
        <v>5.3228621291448515E-2</v>
      </c>
      <c r="Q468" s="93">
        <v>3.7958115183246072E-2</v>
      </c>
      <c r="R468" s="4">
        <v>2.2821741864774134</v>
      </c>
      <c r="S468" s="4">
        <v>2.4806267048313662</v>
      </c>
      <c r="T468" s="4">
        <v>2.9012808956576421</v>
      </c>
      <c r="U468" s="4">
        <v>3.2619403881635241</v>
      </c>
      <c r="V468" s="4">
        <v>3.5595842336652708</v>
      </c>
      <c r="W468" s="4">
        <v>3.8434974968663012</v>
      </c>
      <c r="X468" s="4">
        <v>4.0969992515164408</v>
      </c>
      <c r="Y468" s="4">
        <v>4.4162134733873124</v>
      </c>
      <c r="Z468" s="94">
        <v>2292</v>
      </c>
      <c r="AA468" s="93">
        <v>0.19982547993019198</v>
      </c>
      <c r="AB468" s="6">
        <v>2.1260325813334</v>
      </c>
      <c r="AC468" s="6">
        <v>2.6974070136117407</v>
      </c>
      <c r="AD468" s="6">
        <v>3.2039821540985627</v>
      </c>
      <c r="AE468" s="6">
        <v>3.537104141793864</v>
      </c>
      <c r="AF468" s="6">
        <v>4.0493738085469015</v>
      </c>
      <c r="AG468" s="94">
        <v>0</v>
      </c>
      <c r="AH468" s="6">
        <v>1.9587302630326315</v>
      </c>
      <c r="AI468" s="6">
        <v>2.4323499576582082</v>
      </c>
      <c r="AJ468" s="6">
        <v>2.9791097145592746</v>
      </c>
      <c r="AK468" s="6">
        <v>3.3919771954538325</v>
      </c>
      <c r="AL468" s="6">
        <v>3.7554721895838381</v>
      </c>
      <c r="AM468" s="6">
        <v>4.308228493776924</v>
      </c>
      <c r="AN468" s="6">
        <v>0.99094063021159584</v>
      </c>
      <c r="AO468" s="92">
        <v>0.808043990591092</v>
      </c>
      <c r="AP468" s="5">
        <v>43079</v>
      </c>
    </row>
    <row r="469" spans="1:42" x14ac:dyDescent="0.2">
      <c r="A469" s="5">
        <v>43079</v>
      </c>
      <c r="B469" s="107">
        <v>3.3324296580965873</v>
      </c>
      <c r="C469" s="6">
        <v>3.2268138582009729</v>
      </c>
      <c r="D469" s="6">
        <f t="shared" si="0"/>
        <v>0.10561579989561443</v>
      </c>
      <c r="E469" s="6">
        <v>3.26186036361878</v>
      </c>
      <c r="F469" s="6">
        <v>3.2796842297467754</v>
      </c>
      <c r="G469" s="6">
        <v>0.52264372723787955</v>
      </c>
      <c r="H469" s="6">
        <v>1.5956082900735098</v>
      </c>
      <c r="I469" s="6">
        <v>0.5709507195813317</v>
      </c>
      <c r="J469" s="7">
        <v>593.68033144352376</v>
      </c>
      <c r="K469" s="92">
        <v>1.2647187091146969E-2</v>
      </c>
      <c r="L469" s="92">
        <v>0.14827736589620585</v>
      </c>
      <c r="M469" s="92">
        <v>0.29044919319668555</v>
      </c>
      <c r="N469" s="92">
        <v>0.31094635848233754</v>
      </c>
      <c r="O469" s="92">
        <v>0.18447448757086785</v>
      </c>
      <c r="P469" s="92">
        <v>5.3205407762756216E-2</v>
      </c>
      <c r="Q469" s="93">
        <v>3.7505451373746182E-2</v>
      </c>
      <c r="R469" s="4">
        <v>2.281701626015058</v>
      </c>
      <c r="S469" s="4">
        <v>2.4812182944542518</v>
      </c>
      <c r="T469" s="4">
        <v>2.9011497439484777</v>
      </c>
      <c r="U469" s="4">
        <v>3.2617733832753424</v>
      </c>
      <c r="V469" s="4">
        <v>3.5595702178767272</v>
      </c>
      <c r="W469" s="4">
        <v>3.8434065788579175</v>
      </c>
      <c r="X469" s="4">
        <v>4.0959595426293829</v>
      </c>
      <c r="Y469" s="4">
        <v>4.4158253841259665</v>
      </c>
      <c r="Z469" s="94">
        <v>2293</v>
      </c>
      <c r="AA469" s="93">
        <v>0.20148277365896206</v>
      </c>
      <c r="AB469" s="6">
        <v>2.1257759079750533</v>
      </c>
      <c r="AC469" s="6">
        <v>2.6966526471931656</v>
      </c>
      <c r="AD469" s="6">
        <v>3.2032494417723001</v>
      </c>
      <c r="AE469" s="6">
        <v>3.5359837345158773</v>
      </c>
      <c r="AF469" s="6">
        <v>4.0483540590234828</v>
      </c>
      <c r="AG469" s="94">
        <v>0</v>
      </c>
      <c r="AH469" s="6">
        <v>1.9584977323701582</v>
      </c>
      <c r="AI469" s="6">
        <v>2.4317717637462826</v>
      </c>
      <c r="AJ469" s="6">
        <v>2.9783980123011848</v>
      </c>
      <c r="AK469" s="6">
        <v>3.3913092973667296</v>
      </c>
      <c r="AL469" s="6">
        <v>3.7549429712505131</v>
      </c>
      <c r="AM469" s="6">
        <v>4.3076054171174363</v>
      </c>
      <c r="AN469" s="6">
        <v>0.99088859952651842</v>
      </c>
      <c r="AO469" s="92">
        <v>0.80854749841085249</v>
      </c>
      <c r="AP469" s="5">
        <v>43079</v>
      </c>
    </row>
    <row r="470" spans="1:42" x14ac:dyDescent="0.2">
      <c r="A470" s="5">
        <v>43080</v>
      </c>
      <c r="B470" s="6">
        <v>3.3320976886175315</v>
      </c>
      <c r="C470" s="6">
        <v>3.2261179976296428</v>
      </c>
      <c r="D470" s="6">
        <v>0.10597969098788873</v>
      </c>
      <c r="E470" s="6">
        <v>3.2617602102918535</v>
      </c>
      <c r="F470" s="6">
        <v>3.2795439790793202</v>
      </c>
      <c r="G470" s="6">
        <v>0.52257274140778887</v>
      </c>
      <c r="H470" s="6">
        <v>1.5948504058089965</v>
      </c>
      <c r="I470" s="6">
        <v>0.57095071958133392</v>
      </c>
      <c r="J470" s="7">
        <v>593.68033144352376</v>
      </c>
      <c r="K470" s="92">
        <v>1.2647187091146969E-2</v>
      </c>
      <c r="L470" s="92">
        <v>0.14827736589620585</v>
      </c>
      <c r="M470" s="92">
        <v>0.291321412996075</v>
      </c>
      <c r="N470" s="92">
        <v>0.31094635848233754</v>
      </c>
      <c r="O470" s="92">
        <v>0.18360226777147842</v>
      </c>
      <c r="P470" s="92">
        <v>5.3205407762756216E-2</v>
      </c>
      <c r="Q470" s="93">
        <v>3.7941561273440907E-2</v>
      </c>
      <c r="R470" s="4">
        <v>2.2811833597862305</v>
      </c>
      <c r="S470" s="4">
        <v>2.480700119463489</v>
      </c>
      <c r="T470" s="4">
        <v>2.9004211695994782</v>
      </c>
      <c r="U470" s="4">
        <v>3.2612583049659958</v>
      </c>
      <c r="V470" s="4">
        <v>3.5586949273571573</v>
      </c>
      <c r="W470" s="4">
        <v>3.8429847933666181</v>
      </c>
      <c r="X470" s="4">
        <v>4.0951158092111672</v>
      </c>
      <c r="Y470" s="4">
        <v>4.4154801198525222</v>
      </c>
      <c r="Z470" s="94">
        <v>2293</v>
      </c>
      <c r="AA470" s="93">
        <v>0.20017444395987788</v>
      </c>
      <c r="AB470" s="6">
        <v>2.1255193398527834</v>
      </c>
      <c r="AC470" s="6">
        <v>2.6958987560254339</v>
      </c>
      <c r="AD470" s="6">
        <v>3.2029360951184787</v>
      </c>
      <c r="AE470" s="6">
        <v>3.5354814345150101</v>
      </c>
      <c r="AF470" s="6">
        <v>4.047334717399873</v>
      </c>
      <c r="AG470" s="94">
        <v>4</v>
      </c>
      <c r="AH470" s="6">
        <v>1.9582653250006485</v>
      </c>
      <c r="AI470" s="6">
        <v>2.4312585377174352</v>
      </c>
      <c r="AJ470" s="6">
        <v>2.9783594061882579</v>
      </c>
      <c r="AK470" s="6">
        <v>3.3914923768767182</v>
      </c>
      <c r="AL470" s="6">
        <v>3.7552041681364821</v>
      </c>
      <c r="AM470" s="6">
        <v>4.3069825285532488</v>
      </c>
      <c r="AN470" s="6">
        <v>0.99068552845996871</v>
      </c>
      <c r="AO470" s="92">
        <v>0.80912018836244393</v>
      </c>
      <c r="AP470" s="5">
        <v>43079</v>
      </c>
    </row>
    <row r="471" spans="1:42" x14ac:dyDescent="0.2">
      <c r="A471" s="5">
        <v>43081</v>
      </c>
      <c r="B471" s="6">
        <v>3.3322440087145968</v>
      </c>
      <c r="C471" s="6">
        <v>3.2264657458056041</v>
      </c>
      <c r="D471" s="6">
        <v>0.10577826290899273</v>
      </c>
      <c r="E471" s="6">
        <v>3.2623500688587819</v>
      </c>
      <c r="F471" s="6">
        <v>3.2797341653497045</v>
      </c>
      <c r="G471" s="6">
        <v>0.52348220763230591</v>
      </c>
      <c r="H471" s="6">
        <v>1.5954229321891567</v>
      </c>
      <c r="I471" s="6">
        <v>0.57114596949890795</v>
      </c>
      <c r="J471" s="7">
        <v>595.16209150326904</v>
      </c>
      <c r="K471" s="92">
        <v>1.2636165577342049E-2</v>
      </c>
      <c r="L471" s="92">
        <v>0.14858387799564271</v>
      </c>
      <c r="M471" s="92">
        <v>0.29106753812636166</v>
      </c>
      <c r="N471" s="92">
        <v>0.31023965141612203</v>
      </c>
      <c r="O471" s="92">
        <v>0.18431372549019609</v>
      </c>
      <c r="P471" s="92">
        <v>5.3159041394335513E-2</v>
      </c>
      <c r="Q471" s="93">
        <v>3.8344226579520697E-2</v>
      </c>
      <c r="R471" s="4">
        <v>2.2807596957962235</v>
      </c>
      <c r="S471" s="4">
        <v>2.4804429994265211</v>
      </c>
      <c r="T471" s="4">
        <v>2.9002146600846213</v>
      </c>
      <c r="U471" s="4">
        <v>3.2609630607168478</v>
      </c>
      <c r="V471" s="4">
        <v>3.5609288312706564</v>
      </c>
      <c r="W471" s="4">
        <v>3.8431075750702619</v>
      </c>
      <c r="X471" s="4">
        <v>4.0973614730453471</v>
      </c>
      <c r="Y471" s="4">
        <v>4.4200116112663883</v>
      </c>
      <c r="Z471" s="94">
        <v>2295</v>
      </c>
      <c r="AA471" s="93">
        <v>0.19869281045751633</v>
      </c>
      <c r="AB471" s="6">
        <v>2.1252628769234438</v>
      </c>
      <c r="AC471" s="6">
        <v>2.6992125260335764</v>
      </c>
      <c r="AD471" s="6">
        <v>3.2024202093447904</v>
      </c>
      <c r="AE471" s="6">
        <v>3.5345247582407882</v>
      </c>
      <c r="AF471" s="6">
        <v>4.0463157835129131</v>
      </c>
      <c r="AG471" s="94">
        <v>2</v>
      </c>
      <c r="AH471" s="6">
        <v>1.9580330408555873</v>
      </c>
      <c r="AI471" s="6">
        <v>2.431520979019421</v>
      </c>
      <c r="AJ471" s="6">
        <v>2.9784066194781338</v>
      </c>
      <c r="AK471" s="6">
        <v>3.3911259397490965</v>
      </c>
      <c r="AL471" s="6">
        <v>3.7558472401557652</v>
      </c>
      <c r="AM471" s="6">
        <v>4.3116934515965371</v>
      </c>
      <c r="AN471" s="6">
        <v>0.99056869785820179</v>
      </c>
      <c r="AO471" s="92">
        <v>0.81034767158389653</v>
      </c>
      <c r="AP471" s="5">
        <v>43081</v>
      </c>
    </row>
    <row r="472" spans="1:42" x14ac:dyDescent="0.2">
      <c r="A472" s="5">
        <v>43082</v>
      </c>
      <c r="B472" s="6">
        <v>3.3332607749238137</v>
      </c>
      <c r="C472" s="6">
        <v>3.226820031137172</v>
      </c>
      <c r="D472" s="6">
        <v>0.1064407437866417</v>
      </c>
      <c r="E472" s="6">
        <v>3.2632626969108047</v>
      </c>
      <c r="F472" s="6">
        <v>3.2800497584288997</v>
      </c>
      <c r="G472" s="6">
        <v>0.52424473228581192</v>
      </c>
      <c r="H472" s="6">
        <v>1.5973093910961871</v>
      </c>
      <c r="I472" s="6">
        <v>0.57114061819764494</v>
      </c>
      <c r="J472" s="7">
        <v>594.6369177187662</v>
      </c>
      <c r="K472" s="92">
        <v>1.2625163256421419E-2</v>
      </c>
      <c r="L472" s="92">
        <v>0.14845450587723116</v>
      </c>
      <c r="M472" s="92">
        <v>0.29081410535481061</v>
      </c>
      <c r="N472" s="92">
        <v>0.30953417501088376</v>
      </c>
      <c r="O472" s="92">
        <v>0.18502394427514149</v>
      </c>
      <c r="P472" s="92">
        <v>5.3548106225511538E-2</v>
      </c>
      <c r="Q472" s="93">
        <v>3.8310840226382238E-2</v>
      </c>
      <c r="R472" s="4">
        <v>2.2803378107938808</v>
      </c>
      <c r="S472" s="4">
        <v>2.480099609916206</v>
      </c>
      <c r="T472" s="4">
        <v>2.899851862290304</v>
      </c>
      <c r="U472" s="4">
        <v>3.2606453085051275</v>
      </c>
      <c r="V472" s="4">
        <v>3.5619522764882285</v>
      </c>
      <c r="W472" s="4">
        <v>3.8435272396060443</v>
      </c>
      <c r="X472" s="4">
        <v>4.0983173868253084</v>
      </c>
      <c r="Y472" s="4">
        <v>4.4192553649945747</v>
      </c>
      <c r="Z472" s="94">
        <v>2297</v>
      </c>
      <c r="AA472" s="93">
        <v>0.19939050936003483</v>
      </c>
      <c r="AB472" s="6">
        <v>2.1249006905972729</v>
      </c>
      <c r="AC472" s="6">
        <v>2.6988527622757665</v>
      </c>
      <c r="AD472" s="6">
        <v>3.2016030476443049</v>
      </c>
      <c r="AE472" s="6">
        <v>3.533568531604415</v>
      </c>
      <c r="AF472" s="6">
        <v>4.0452972571995076</v>
      </c>
      <c r="AG472" s="94">
        <v>0</v>
      </c>
      <c r="AH472" s="6">
        <v>1.9578008798664983</v>
      </c>
      <c r="AI472" s="6">
        <v>2.4310076511864804</v>
      </c>
      <c r="AJ472" s="6">
        <v>2.9776951700388965</v>
      </c>
      <c r="AK472" s="6">
        <v>3.3900568694892743</v>
      </c>
      <c r="AL472" s="6">
        <v>3.7565248631315136</v>
      </c>
      <c r="AM472" s="6">
        <v>4.3113975798992854</v>
      </c>
      <c r="AN472" s="6">
        <v>0.99037594915208516</v>
      </c>
      <c r="AO472" s="92">
        <v>0.8117314846028223</v>
      </c>
      <c r="AP472" s="5">
        <v>43081</v>
      </c>
    </row>
    <row r="473" spans="1:42" x14ac:dyDescent="0.2">
      <c r="A473" s="5">
        <v>43083</v>
      </c>
      <c r="B473" s="6">
        <v>3.3340582862113961</v>
      </c>
      <c r="C473" s="6">
        <v>3.2268016091220533</v>
      </c>
      <c r="D473" s="6">
        <v>0.10725667708934283</v>
      </c>
      <c r="E473" s="6">
        <v>3.263637208874747</v>
      </c>
      <c r="F473" s="6">
        <v>3.2801399817550956</v>
      </c>
      <c r="G473" s="6">
        <v>0.52435137756248029</v>
      </c>
      <c r="H473" s="6">
        <v>1.5990994023464016</v>
      </c>
      <c r="I473" s="6">
        <v>0.57107003044801663</v>
      </c>
      <c r="J473" s="7">
        <v>596.1187472814272</v>
      </c>
      <c r="K473" s="92">
        <v>1.2614180078294911E-2</v>
      </c>
      <c r="L473" s="92">
        <v>0.14832535885167464</v>
      </c>
      <c r="M473" s="92">
        <v>0.29056111352762071</v>
      </c>
      <c r="N473" s="92">
        <v>0.30882992605480641</v>
      </c>
      <c r="O473" s="92">
        <v>0.18616789908655937</v>
      </c>
      <c r="P473" s="92">
        <v>5.350152240104393E-2</v>
      </c>
      <c r="Q473" s="93">
        <v>3.8277511961722487E-2</v>
      </c>
      <c r="R473" s="4">
        <v>2.2799177015624643</v>
      </c>
      <c r="S473" s="4">
        <v>2.4796700933570723</v>
      </c>
      <c r="T473" s="4">
        <v>2.8991811127205422</v>
      </c>
      <c r="U473" s="4">
        <v>3.2609823703060306</v>
      </c>
      <c r="V473" s="4">
        <v>3.5631229401177267</v>
      </c>
      <c r="W473" s="4">
        <v>3.8433600913041146</v>
      </c>
      <c r="X473" s="4">
        <v>4.0973245112744801</v>
      </c>
      <c r="Y473" s="4">
        <v>4.4184817973919994</v>
      </c>
      <c r="Z473" s="94">
        <v>2299</v>
      </c>
      <c r="AA473" s="93">
        <v>0.20095693779904306</v>
      </c>
      <c r="AB473" s="6">
        <v>2.1244632601138549</v>
      </c>
      <c r="AC473" s="6">
        <v>2.6984931064470836</v>
      </c>
      <c r="AD473" s="6">
        <v>3.2007862781814356</v>
      </c>
      <c r="AE473" s="6">
        <v>3.5326127543945609</v>
      </c>
      <c r="AF473" s="6">
        <v>4.0442791382966279</v>
      </c>
      <c r="AG473" s="94">
        <v>0</v>
      </c>
      <c r="AH473" s="6">
        <v>1.9575688419649451</v>
      </c>
      <c r="AI473" s="6">
        <v>2.4304946250544015</v>
      </c>
      <c r="AJ473" s="6">
        <v>2.9769840955917264</v>
      </c>
      <c r="AK473" s="6">
        <v>3.3892778398374386</v>
      </c>
      <c r="AL473" s="6">
        <v>3.7560984831552822</v>
      </c>
      <c r="AM473" s="6">
        <v>4.3107800234207083</v>
      </c>
      <c r="AN473" s="6">
        <v>0.99023712345286274</v>
      </c>
      <c r="AO473" s="92">
        <v>0.81219813750315994</v>
      </c>
      <c r="AP473" s="5">
        <v>43083</v>
      </c>
    </row>
    <row r="474" spans="1:42" x14ac:dyDescent="0.2">
      <c r="A474" s="5">
        <v>43084</v>
      </c>
      <c r="B474" s="6">
        <v>3.3339852238157324</v>
      </c>
      <c r="C474" s="6">
        <v>3.2265729845331563</v>
      </c>
      <c r="D474" s="6">
        <v>0.10741223928257604</v>
      </c>
      <c r="E474" s="6">
        <v>3.2639659939547787</v>
      </c>
      <c r="F474" s="6">
        <v>3.2801569553470205</v>
      </c>
      <c r="G474" s="6">
        <v>0.52434105426000566</v>
      </c>
      <c r="H474" s="6">
        <v>1.6005340712510057</v>
      </c>
      <c r="I474" s="6">
        <v>0.57100391134289274</v>
      </c>
      <c r="J474" s="7">
        <v>596.60060843111569</v>
      </c>
      <c r="K474" s="92">
        <v>1.2603215993046502E-2</v>
      </c>
      <c r="L474" s="92">
        <v>0.14819643633202956</v>
      </c>
      <c r="M474" s="92">
        <v>0.29030856149500217</v>
      </c>
      <c r="N474" s="92">
        <v>0.30986527596697089</v>
      </c>
      <c r="O474" s="92">
        <v>0.18557149065623643</v>
      </c>
      <c r="P474" s="92">
        <v>5.3455019556714473E-2</v>
      </c>
      <c r="Q474" s="93">
        <v>3.824424163407214E-2</v>
      </c>
      <c r="R474" s="4">
        <v>2.2794032375348077</v>
      </c>
      <c r="S474" s="4">
        <v>2.4794012158572905</v>
      </c>
      <c r="T474" s="4">
        <v>2.8989887803394101</v>
      </c>
      <c r="U474" s="4">
        <v>3.2603660264764236</v>
      </c>
      <c r="V474" s="4">
        <v>3.5623071526471581</v>
      </c>
      <c r="W474" s="4">
        <v>3.8435014828514569</v>
      </c>
      <c r="X474" s="4">
        <v>4.096624180698452</v>
      </c>
      <c r="Y474" s="4">
        <v>4.4176848231435804</v>
      </c>
      <c r="Z474" s="94">
        <v>2301</v>
      </c>
      <c r="AA474" s="93">
        <v>0.20034767492394612</v>
      </c>
      <c r="AB474" s="6">
        <v>2.1240261358317754</v>
      </c>
      <c r="AC474" s="6">
        <v>2.6981335585151496</v>
      </c>
      <c r="AD474" s="6">
        <v>3.1999699007679085</v>
      </c>
      <c r="AE474" s="6">
        <v>3.538249472414758</v>
      </c>
      <c r="AF474" s="6">
        <v>4.0432614266413092</v>
      </c>
      <c r="AG474" s="94">
        <v>2</v>
      </c>
      <c r="AH474" s="6">
        <v>1.9573369270825323</v>
      </c>
      <c r="AI474" s="6">
        <v>2.4299819004376513</v>
      </c>
      <c r="AJ474" s="6">
        <v>2.9762733959251637</v>
      </c>
      <c r="AK474" s="6">
        <v>3.3891197908242772</v>
      </c>
      <c r="AL474" s="6">
        <v>3.7569331711479443</v>
      </c>
      <c r="AM474" s="6">
        <v>4.3101978460184416</v>
      </c>
      <c r="AN474" s="6">
        <v>0.99004496827810218</v>
      </c>
      <c r="AO474" s="92">
        <v>0.81296817210181338</v>
      </c>
      <c r="AP474" s="5">
        <v>43084</v>
      </c>
    </row>
    <row r="475" spans="1:42" x14ac:dyDescent="0.2">
      <c r="A475" s="5">
        <v>43085</v>
      </c>
      <c r="B475" s="6">
        <v>3.3331163194444446</v>
      </c>
      <c r="C475" s="6">
        <v>3.2264947497133458</v>
      </c>
      <c r="D475" s="6">
        <v>0.10662156973109882</v>
      </c>
      <c r="E475" s="6">
        <v>3.2644296712850198</v>
      </c>
      <c r="F475" s="6">
        <v>3.2802104470673639</v>
      </c>
      <c r="G475" s="6">
        <v>0.52428108282110042</v>
      </c>
      <c r="H475" s="6">
        <v>1.6035542307483355</v>
      </c>
      <c r="I475" s="6">
        <v>0.57080729166665867</v>
      </c>
      <c r="J475" s="7">
        <v>595.82378472221899</v>
      </c>
      <c r="K475" s="92">
        <v>1.2586805555555556E-2</v>
      </c>
      <c r="L475" s="92">
        <v>0.14800347222222221</v>
      </c>
      <c r="M475" s="92">
        <v>0.2907986111111111</v>
      </c>
      <c r="N475" s="92">
        <v>0.31119791666666669</v>
      </c>
      <c r="O475" s="92">
        <v>0.18402777777777779</v>
      </c>
      <c r="P475" s="92">
        <v>5.3385416666666664E-2</v>
      </c>
      <c r="Q475" s="93">
        <v>3.90625E-2</v>
      </c>
      <c r="R475" s="4">
        <v>2.2788848154063737</v>
      </c>
      <c r="S475" s="4">
        <v>2.4793160897096858</v>
      </c>
      <c r="T475" s="4">
        <v>2.8987565202155032</v>
      </c>
      <c r="U475" s="4">
        <v>3.2598015176605366</v>
      </c>
      <c r="V475" s="4">
        <v>3.5622531199589789</v>
      </c>
      <c r="W475" s="4">
        <v>3.8430350140658351</v>
      </c>
      <c r="X475" s="4">
        <v>4.0959050350187205</v>
      </c>
      <c r="Y475" s="4">
        <v>4.4168704444110896</v>
      </c>
      <c r="Z475" s="94">
        <v>2304</v>
      </c>
      <c r="AA475" s="93">
        <v>0.20008680555555555</v>
      </c>
      <c r="AB475" s="6">
        <v>2.1235893175366929</v>
      </c>
      <c r="AC475" s="6">
        <v>2.6974422691961339</v>
      </c>
      <c r="AD475" s="6">
        <v>3.2001128903608382</v>
      </c>
      <c r="AE475" s="6">
        <v>3.5418177932731121</v>
      </c>
      <c r="AF475" s="6">
        <v>4.0422441220706524</v>
      </c>
      <c r="AG475" s="94">
        <v>6</v>
      </c>
      <c r="AH475" s="6">
        <v>1.9571051351509019</v>
      </c>
      <c r="AI475" s="6">
        <v>2.4294694771508181</v>
      </c>
      <c r="AJ475" s="6">
        <v>2.976231862413699</v>
      </c>
      <c r="AK475" s="6">
        <v>3.390185695489305</v>
      </c>
      <c r="AL475" s="6">
        <v>3.7587778162197951</v>
      </c>
      <c r="AM475" s="6">
        <v>4.3095811150530912</v>
      </c>
      <c r="AN475" s="6">
        <v>0.98985721447716679</v>
      </c>
      <c r="AO475" s="92">
        <v>0.81378445318060844</v>
      </c>
      <c r="AP475" s="5">
        <v>43084</v>
      </c>
    </row>
    <row r="476" spans="1:42" x14ac:dyDescent="0.2">
      <c r="A476" s="5">
        <v>43086</v>
      </c>
      <c r="B476" s="6">
        <v>3.3331887201735357</v>
      </c>
      <c r="C476" s="6">
        <v>3.2258309540602168</v>
      </c>
      <c r="D476" s="6">
        <v>0.10735776611331893</v>
      </c>
      <c r="E476" s="6">
        <v>3.2643395300719025</v>
      </c>
      <c r="F476" s="6">
        <v>3.2800444483584408</v>
      </c>
      <c r="G476" s="6">
        <v>0.52409726273643864</v>
      </c>
      <c r="H476" s="6">
        <v>1.6040525953609486</v>
      </c>
      <c r="I476" s="6">
        <v>0.57068980477222619</v>
      </c>
      <c r="J476" s="7">
        <v>597.56485900216649</v>
      </c>
      <c r="K476" s="92">
        <v>1.2581344902386117E-2</v>
      </c>
      <c r="L476" s="92">
        <v>0.14793926247288502</v>
      </c>
      <c r="M476" s="92">
        <v>0.29067245119305857</v>
      </c>
      <c r="N476" s="92">
        <v>0.31149674620390455</v>
      </c>
      <c r="O476" s="92">
        <v>0.18394793926247288</v>
      </c>
      <c r="P476" s="92">
        <v>5.3362255965292843E-2</v>
      </c>
      <c r="Q476" s="93">
        <v>3.9045553145336226E-2</v>
      </c>
      <c r="R476" s="4">
        <v>2.2783655480470379</v>
      </c>
      <c r="S476" s="4">
        <v>2.4788514824749392</v>
      </c>
      <c r="T476" s="4">
        <v>2.8979310335805826</v>
      </c>
      <c r="U476" s="4">
        <v>3.2591339859027282</v>
      </c>
      <c r="V476" s="4">
        <v>3.5613670390034642</v>
      </c>
      <c r="W476" s="4">
        <v>3.8425564337237326</v>
      </c>
      <c r="X476" s="4">
        <v>4.0952396561685207</v>
      </c>
      <c r="Y476" s="4">
        <v>4.4160950240846359</v>
      </c>
      <c r="Z476" s="94">
        <v>2305</v>
      </c>
      <c r="AA476" s="93">
        <v>0.20130151843817787</v>
      </c>
      <c r="AB476" s="6">
        <v>2.1231528050144171</v>
      </c>
      <c r="AC476" s="6">
        <v>2.6966399828757726</v>
      </c>
      <c r="AD476" s="6">
        <v>3.1991778282711398</v>
      </c>
      <c r="AE476" s="6">
        <v>3.540694793486812</v>
      </c>
      <c r="AF476" s="6">
        <v>4.0412272244218244</v>
      </c>
      <c r="AG476" s="94">
        <v>0</v>
      </c>
      <c r="AH476" s="6">
        <v>1.9568734661017393</v>
      </c>
      <c r="AI476" s="6">
        <v>2.4289573550086136</v>
      </c>
      <c r="AJ476" s="6">
        <v>2.9755210120672477</v>
      </c>
      <c r="AK476" s="6">
        <v>3.3893124041468172</v>
      </c>
      <c r="AL476" s="6">
        <v>3.7579918270413146</v>
      </c>
      <c r="AM476" s="6">
        <v>4.3089645659017206</v>
      </c>
      <c r="AN476" s="6">
        <v>0.9896611874145147</v>
      </c>
      <c r="AO476" s="92">
        <v>0.81433477702548873</v>
      </c>
      <c r="AP476" s="5">
        <v>43086</v>
      </c>
    </row>
    <row r="477" spans="1:42" x14ac:dyDescent="0.2">
      <c r="A477" s="5">
        <v>43087</v>
      </c>
      <c r="B477" s="6">
        <v>3.3319601040763227</v>
      </c>
      <c r="C477" s="6">
        <v>3.2251241528679224</v>
      </c>
      <c r="D477" s="6">
        <v>0.10683595120840028</v>
      </c>
      <c r="E477" s="6">
        <v>3.2642043428055203</v>
      </c>
      <c r="F477" s="6">
        <v>3.2798546798984942</v>
      </c>
      <c r="G477" s="6">
        <v>0.52391163484578074</v>
      </c>
      <c r="H477" s="6">
        <v>1.6044804768747334</v>
      </c>
      <c r="I477" s="6">
        <v>0.57057241977449535</v>
      </c>
      <c r="J477" s="7">
        <v>597.30572419774398</v>
      </c>
      <c r="K477" s="92">
        <v>1.2575888985255855E-2</v>
      </c>
      <c r="L477" s="92">
        <v>0.14830875975715524</v>
      </c>
      <c r="M477" s="92">
        <v>0.29228100607111884</v>
      </c>
      <c r="N477" s="92">
        <v>0.3096270598438855</v>
      </c>
      <c r="O477" s="92">
        <v>0.18386816999132696</v>
      </c>
      <c r="P477" s="92">
        <v>5.3339115351257592E-2</v>
      </c>
      <c r="Q477" s="93">
        <v>3.9462272333044231E-2</v>
      </c>
      <c r="R477" s="4">
        <v>2.2778474052585254</v>
      </c>
      <c r="S477" s="4">
        <v>2.4783851027845607</v>
      </c>
      <c r="T477" s="4">
        <v>2.8970924885867202</v>
      </c>
      <c r="U477" s="4">
        <v>3.2585263087982352</v>
      </c>
      <c r="V477" s="4">
        <v>3.5606056894387255</v>
      </c>
      <c r="W477" s="4">
        <v>3.8421201218383083</v>
      </c>
      <c r="X477" s="4">
        <v>4.094577042747745</v>
      </c>
      <c r="Y477" s="4">
        <v>4.4153203926822489</v>
      </c>
      <c r="Z477" s="94">
        <v>2306</v>
      </c>
      <c r="AA477" s="93">
        <v>0.20121422376409367</v>
      </c>
      <c r="AB477" s="6">
        <v>2.1227165980509071</v>
      </c>
      <c r="AC477" s="6">
        <v>2.6970555617761973</v>
      </c>
      <c r="AD477" s="6">
        <v>3.2016161657553117</v>
      </c>
      <c r="AE477" s="6">
        <v>3.5395724113503944</v>
      </c>
      <c r="AF477" s="6">
        <v>4.0402107335320556</v>
      </c>
      <c r="AG477" s="94">
        <v>5</v>
      </c>
      <c r="AH477" s="6">
        <v>1.9566419198667659</v>
      </c>
      <c r="AI477" s="6">
        <v>2.4292273838266198</v>
      </c>
      <c r="AJ477" s="6">
        <v>2.9768913425021455</v>
      </c>
      <c r="AK477" s="6">
        <v>3.3896231197398383</v>
      </c>
      <c r="AL477" s="6">
        <v>3.7572061670108057</v>
      </c>
      <c r="AM477" s="6">
        <v>4.3083481984984999</v>
      </c>
      <c r="AN477" s="6">
        <v>0.98946587168496403</v>
      </c>
      <c r="AO477" s="92">
        <v>0.81488087235293738</v>
      </c>
      <c r="AP477" s="5">
        <v>43086</v>
      </c>
    </row>
    <row r="478" spans="1:42" x14ac:dyDescent="0.2">
      <c r="A478" s="5">
        <v>43088</v>
      </c>
      <c r="B478" s="6">
        <v>3.3313827481577807</v>
      </c>
      <c r="C478" s="6">
        <v>3.2250693197679512</v>
      </c>
      <c r="D478" s="6">
        <v>0.10631342838982949</v>
      </c>
      <c r="E478" s="6">
        <v>3.2645882313917642</v>
      </c>
      <c r="F478" s="6">
        <v>3.2799559841986508</v>
      </c>
      <c r="G478" s="6">
        <v>0.52441596279615199</v>
      </c>
      <c r="H478" s="6">
        <v>1.6047825358586485</v>
      </c>
      <c r="I478" s="6">
        <v>0.57064586042478449</v>
      </c>
      <c r="J478" s="7">
        <v>599.04638058083947</v>
      </c>
      <c r="K478" s="92">
        <v>1.2570437798006068E-2</v>
      </c>
      <c r="L478" s="92">
        <v>0.14867793671434765</v>
      </c>
      <c r="M478" s="92">
        <v>0.29345470307758992</v>
      </c>
      <c r="N478" s="92">
        <v>0.30775899436497617</v>
      </c>
      <c r="O478" s="92">
        <v>0.18378846987429562</v>
      </c>
      <c r="P478" s="92">
        <v>5.3749458170784567E-2</v>
      </c>
      <c r="Q478" s="93">
        <v>3.9445166883398351E-2</v>
      </c>
      <c r="R478" s="4">
        <v>2.2773303852571627</v>
      </c>
      <c r="S478" s="4">
        <v>2.4779581281217151</v>
      </c>
      <c r="T478" s="4">
        <v>2.8963522456941102</v>
      </c>
      <c r="U478" s="4">
        <v>3.2581298656932329</v>
      </c>
      <c r="V478" s="4">
        <v>3.5615308286300862</v>
      </c>
      <c r="W478" s="4">
        <v>3.8431166030904769</v>
      </c>
      <c r="X478" s="4">
        <v>4.0962071266347335</v>
      </c>
      <c r="Y478" s="4">
        <v>4.4145465497032994</v>
      </c>
      <c r="Z478" s="94">
        <v>2307</v>
      </c>
      <c r="AA478" s="93">
        <v>0.199826614651062</v>
      </c>
      <c r="AB478" s="6">
        <v>2.1222806964322714</v>
      </c>
      <c r="AC478" s="6">
        <v>2.6975760880676245</v>
      </c>
      <c r="AD478" s="6">
        <v>3.202834221109907</v>
      </c>
      <c r="AE478" s="6">
        <v>3.5384506465241516</v>
      </c>
      <c r="AF478" s="6">
        <v>4.0391946492386426</v>
      </c>
      <c r="AG478" s="94">
        <v>5</v>
      </c>
      <c r="AH478" s="6">
        <v>1.9564104963777467</v>
      </c>
      <c r="AI478" s="6">
        <v>2.4294963033321939</v>
      </c>
      <c r="AJ478" s="6">
        <v>2.9779228476911772</v>
      </c>
      <c r="AK478" s="6">
        <v>3.389931605192801</v>
      </c>
      <c r="AL478" s="6">
        <v>3.7571357054747763</v>
      </c>
      <c r="AM478" s="6">
        <v>4.3084761094487884</v>
      </c>
      <c r="AN478" s="6">
        <v>0.98930716136993035</v>
      </c>
      <c r="AO478" s="92">
        <v>0.81587417037352439</v>
      </c>
      <c r="AP478" s="5">
        <v>43088</v>
      </c>
    </row>
    <row r="479" spans="1:42" x14ac:dyDescent="0.2">
      <c r="A479" s="5">
        <v>43089</v>
      </c>
      <c r="B479" s="6">
        <v>3.3310957124296232</v>
      </c>
      <c r="C479" s="6">
        <v>3.2248015293550525</v>
      </c>
      <c r="D479" s="6">
        <v>0.10629418307457073</v>
      </c>
      <c r="E479" s="6">
        <v>3.2645882423728025</v>
      </c>
      <c r="F479" s="6">
        <v>3.2798466993235542</v>
      </c>
      <c r="G479" s="6">
        <v>0.52495833545380599</v>
      </c>
      <c r="H479" s="6">
        <v>1.605999376077029</v>
      </c>
      <c r="I479" s="6">
        <v>0.57058899956690401</v>
      </c>
      <c r="J479" s="7">
        <v>599.52750108271721</v>
      </c>
      <c r="K479" s="92">
        <v>1.2559549588566478E-2</v>
      </c>
      <c r="L479" s="92">
        <v>0.14854915547856215</v>
      </c>
      <c r="M479" s="92">
        <v>0.29363360762234736</v>
      </c>
      <c r="N479" s="92">
        <v>0.30792550887830228</v>
      </c>
      <c r="O479" s="92">
        <v>0.18406236466002598</v>
      </c>
      <c r="P479" s="92">
        <v>5.3269813772195758E-2</v>
      </c>
      <c r="Q479" s="93">
        <v>3.9844088349935039E-2</v>
      </c>
      <c r="R479" s="4">
        <v>2.2768162892344765</v>
      </c>
      <c r="S479" s="4">
        <v>2.4776303799525858</v>
      </c>
      <c r="T479" s="4">
        <v>2.8963023227527378</v>
      </c>
      <c r="U479" s="4">
        <v>3.2574884205639147</v>
      </c>
      <c r="V479" s="4">
        <v>3.5606336320990586</v>
      </c>
      <c r="W479" s="4">
        <v>3.8417443774673474</v>
      </c>
      <c r="X479" s="4">
        <v>4.0951516029810193</v>
      </c>
      <c r="Y479" s="4">
        <v>4.4167541302943016</v>
      </c>
      <c r="Z479" s="94">
        <v>2309</v>
      </c>
      <c r="AA479" s="93">
        <v>0.20008661758336943</v>
      </c>
      <c r="AB479" s="6">
        <v>2.1218450999447689</v>
      </c>
      <c r="AC479" s="6">
        <v>2.6970491545888748</v>
      </c>
      <c r="AD479" s="6">
        <v>3.2021020023948297</v>
      </c>
      <c r="AE479" s="6">
        <v>3.5373294986685635</v>
      </c>
      <c r="AF479" s="6">
        <v>4.0540222144426625</v>
      </c>
      <c r="AG479" s="94">
        <v>1</v>
      </c>
      <c r="AH479" s="6">
        <v>1.9561791955664818</v>
      </c>
      <c r="AI479" s="6">
        <v>2.4289846833846984</v>
      </c>
      <c r="AJ479" s="6">
        <v>2.9775825922220309</v>
      </c>
      <c r="AK479" s="6">
        <v>3.3894111039717663</v>
      </c>
      <c r="AL479" s="6">
        <v>3.7570143942365131</v>
      </c>
      <c r="AM479" s="6">
        <v>4.3153851886785235</v>
      </c>
      <c r="AN479" s="6">
        <v>0.98918229107751532</v>
      </c>
      <c r="AO479" s="92">
        <v>0.81650478865375076</v>
      </c>
      <c r="AP479" s="5">
        <v>43089</v>
      </c>
    </row>
    <row r="480" spans="1:42" x14ac:dyDescent="0.2">
      <c r="A480" s="5">
        <v>43090</v>
      </c>
      <c r="B480" s="6">
        <v>3.3306660899653977</v>
      </c>
      <c r="C480" s="6">
        <v>3.2245807663947881</v>
      </c>
      <c r="D480" s="6">
        <v>0.10608532357060962</v>
      </c>
      <c r="E480" s="6">
        <v>3.2650310463726346</v>
      </c>
      <c r="F480" s="6">
        <v>3.279872954064214</v>
      </c>
      <c r="G480" s="6">
        <v>0.52479273399864002</v>
      </c>
      <c r="H480" s="6">
        <v>1.6093060433390964</v>
      </c>
      <c r="I480" s="6">
        <v>0.57029844290656784</v>
      </c>
      <c r="J480" s="7">
        <v>599.7495674740494</v>
      </c>
      <c r="K480" s="92">
        <v>1.2543252595155709E-2</v>
      </c>
      <c r="L480" s="92">
        <v>0.14835640138408304</v>
      </c>
      <c r="M480" s="92">
        <v>0.29325259515570934</v>
      </c>
      <c r="N480" s="92">
        <v>0.31012110726643599</v>
      </c>
      <c r="O480" s="92">
        <v>0.18252595155709342</v>
      </c>
      <c r="P480" s="92">
        <v>5.3200692041522495E-2</v>
      </c>
      <c r="Q480" s="93">
        <v>3.9792387543252594E-2</v>
      </c>
      <c r="R480" s="4">
        <v>2.2763062770387323</v>
      </c>
      <c r="S480" s="4">
        <v>2.4778001552241222</v>
      </c>
      <c r="T480" s="4">
        <v>2.8963518550664333</v>
      </c>
      <c r="U480" s="4">
        <v>3.2571319993889221</v>
      </c>
      <c r="V480" s="4">
        <v>3.5604993874515243</v>
      </c>
      <c r="W480" s="4">
        <v>3.8410354183110922</v>
      </c>
      <c r="X480" s="4">
        <v>4.0939503946291635</v>
      </c>
      <c r="Y480" s="4">
        <v>4.4159271036288974</v>
      </c>
      <c r="Z480" s="94">
        <v>2312</v>
      </c>
      <c r="AA480" s="93">
        <v>0.19982698961937717</v>
      </c>
      <c r="AB480" s="6">
        <v>2.1214098083748074</v>
      </c>
      <c r="AC480" s="6">
        <v>2.6965224529608558</v>
      </c>
      <c r="AD480" s="6">
        <v>3.2013700985338001</v>
      </c>
      <c r="AE480" s="6">
        <v>3.5387465329316066</v>
      </c>
      <c r="AF480" s="6">
        <v>4.053230467556185</v>
      </c>
      <c r="AG480" s="94">
        <v>4</v>
      </c>
      <c r="AH480" s="6">
        <v>1.9559480173648141</v>
      </c>
      <c r="AI480" s="6">
        <v>2.4284733639682057</v>
      </c>
      <c r="AJ480" s="6">
        <v>2.9768695141287052</v>
      </c>
      <c r="AK480" s="6">
        <v>3.389552315494988</v>
      </c>
      <c r="AL480" s="6">
        <v>3.7587651471005343</v>
      </c>
      <c r="AM480" s="6">
        <v>4.3147678267843226</v>
      </c>
      <c r="AN480" s="6">
        <v>0.98896644923059951</v>
      </c>
      <c r="AO480" s="92">
        <v>0.8175350884386029</v>
      </c>
      <c r="AP480" s="5">
        <v>43090</v>
      </c>
    </row>
    <row r="481" spans="1:42" x14ac:dyDescent="0.2">
      <c r="A481" s="5">
        <v>43091</v>
      </c>
      <c r="B481" s="6">
        <v>3.3305231301340252</v>
      </c>
      <c r="C481" s="6">
        <v>3.2241941268273679</v>
      </c>
      <c r="D481" s="6">
        <v>0.10632900330665729</v>
      </c>
      <c r="E481" s="6">
        <v>3.2652078623562235</v>
      </c>
      <c r="F481" s="6">
        <v>3.2798472990179683</v>
      </c>
      <c r="G481" s="6">
        <v>0.52483180052773915</v>
      </c>
      <c r="H481" s="6">
        <v>1.6096622277176675</v>
      </c>
      <c r="I481" s="6">
        <v>0.57028102031992911</v>
      </c>
      <c r="J481" s="7">
        <v>600.49027237354312</v>
      </c>
      <c r="K481" s="92">
        <v>1.2537829658452227E-2</v>
      </c>
      <c r="L481" s="92">
        <v>0.14872460008646779</v>
      </c>
      <c r="M481" s="92">
        <v>0.29312581063553828</v>
      </c>
      <c r="N481" s="92">
        <v>0.30955469087764809</v>
      </c>
      <c r="O481" s="92">
        <v>0.1828793774319066</v>
      </c>
      <c r="P481" s="92">
        <v>5.3177691309987028E-2</v>
      </c>
      <c r="Q481" s="93">
        <v>4.1936878512753996E-2</v>
      </c>
      <c r="R481" s="4">
        <v>2.2757937747991019</v>
      </c>
      <c r="S481" s="4">
        <v>2.4775020709976672</v>
      </c>
      <c r="T481" s="4">
        <v>2.8957522903679127</v>
      </c>
      <c r="U481" s="4">
        <v>3.2567745727699422</v>
      </c>
      <c r="V481" s="4">
        <v>3.5606196627029201</v>
      </c>
      <c r="W481" s="4">
        <v>3.8405787104903535</v>
      </c>
      <c r="X481" s="4">
        <v>4.0963362917413555</v>
      </c>
      <c r="Y481" s="4">
        <v>4.4151624099190174</v>
      </c>
      <c r="Z481" s="94">
        <v>2313</v>
      </c>
      <c r="AA481" s="93">
        <v>0.2001729355814959</v>
      </c>
      <c r="AB481" s="6">
        <v>2.1209748215089452</v>
      </c>
      <c r="AC481" s="6">
        <v>2.7042453485761953</v>
      </c>
      <c r="AD481" s="6">
        <v>3.2022789863512156</v>
      </c>
      <c r="AE481" s="6">
        <v>3.5378087095264581</v>
      </c>
      <c r="AF481" s="6">
        <v>4.052438966111243</v>
      </c>
      <c r="AG481" s="94">
        <v>2</v>
      </c>
      <c r="AH481" s="6">
        <v>1.9557169617046244</v>
      </c>
      <c r="AI481" s="6">
        <v>2.4287415124507943</v>
      </c>
      <c r="AJ481" s="6">
        <v>2.9769011230838043</v>
      </c>
      <c r="AK481" s="6">
        <v>3.3890649958701786</v>
      </c>
      <c r="AL481" s="6">
        <v>3.7584116197853668</v>
      </c>
      <c r="AM481" s="6">
        <v>4.314150646472485</v>
      </c>
      <c r="AN481" s="6">
        <v>0.98877510554065495</v>
      </c>
      <c r="AO481" s="92">
        <v>0.81828359798855843</v>
      </c>
      <c r="AP481" s="5">
        <v>43091</v>
      </c>
    </row>
    <row r="482" spans="1:42" x14ac:dyDescent="0.2">
      <c r="A482" s="5">
        <v>43092</v>
      </c>
      <c r="B482" s="6">
        <v>3.3305267702936097</v>
      </c>
      <c r="C482" s="6">
        <v>3.2242061110207185</v>
      </c>
      <c r="D482" s="6">
        <v>0.10632065927289114</v>
      </c>
      <c r="E482" s="6">
        <v>3.2657716951723956</v>
      </c>
      <c r="F482" s="6">
        <v>3.2799558491482772</v>
      </c>
      <c r="G482" s="6">
        <v>0.52479404103064808</v>
      </c>
      <c r="H482" s="6">
        <v>1.6131963045654132</v>
      </c>
      <c r="I482" s="6">
        <v>0.57001727115716516</v>
      </c>
      <c r="J482" s="7">
        <v>599.71243523315934</v>
      </c>
      <c r="K482" s="92">
        <v>1.2521588946459413E-2</v>
      </c>
      <c r="L482" s="92">
        <v>0.14853195164075994</v>
      </c>
      <c r="M482" s="92">
        <v>0.29404145077720206</v>
      </c>
      <c r="N482" s="92">
        <v>0.30829015544041449</v>
      </c>
      <c r="O482" s="92">
        <v>0.18350604490500863</v>
      </c>
      <c r="P482" s="92">
        <v>5.3108808290155442E-2</v>
      </c>
      <c r="Q482" s="93">
        <v>4.1882556131260795E-2</v>
      </c>
      <c r="R482" s="4">
        <v>2.2752883127955674</v>
      </c>
      <c r="S482" s="4">
        <v>2.4778764619664062</v>
      </c>
      <c r="T482" s="4">
        <v>2.8952120462630209</v>
      </c>
      <c r="U482" s="4">
        <v>3.2567204423424974</v>
      </c>
      <c r="V482" s="4">
        <v>3.5607386549947102</v>
      </c>
      <c r="W482" s="4">
        <v>3.8402176452751573</v>
      </c>
      <c r="X482" s="4">
        <v>4.0951647531728561</v>
      </c>
      <c r="Y482" s="4">
        <v>4.4143329177293058</v>
      </c>
      <c r="Z482" s="94">
        <v>2316</v>
      </c>
      <c r="AA482" s="93">
        <v>0.19991364421416236</v>
      </c>
      <c r="AB482" s="6">
        <v>2.1205401391338889</v>
      </c>
      <c r="AC482" s="6">
        <v>2.7034746315531066</v>
      </c>
      <c r="AD482" s="6">
        <v>3.2042321821918134</v>
      </c>
      <c r="AE482" s="6">
        <v>3.5368713175200761</v>
      </c>
      <c r="AF482" s="6">
        <v>4.0516477100317481</v>
      </c>
      <c r="AG482" s="94">
        <v>3</v>
      </c>
      <c r="AH482" s="6">
        <v>1.9554860285178355</v>
      </c>
      <c r="AI482" s="6">
        <v>2.4282307484277799</v>
      </c>
      <c r="AJ482" s="6">
        <v>2.9771868102376846</v>
      </c>
      <c r="AK482" s="6">
        <v>3.3894891587146798</v>
      </c>
      <c r="AL482" s="6">
        <v>3.7579218001866734</v>
      </c>
      <c r="AM482" s="6">
        <v>4.3135336476774535</v>
      </c>
      <c r="AN482" s="6">
        <v>0.98858741067574218</v>
      </c>
      <c r="AO482" s="92">
        <v>0.8191116893160979</v>
      </c>
      <c r="AP482" s="5">
        <v>43091</v>
      </c>
    </row>
    <row r="483" spans="1:42" x14ac:dyDescent="0.2">
      <c r="A483" s="5">
        <v>43093</v>
      </c>
      <c r="B483" s="6">
        <v>3.3308886971527181</v>
      </c>
      <c r="C483" s="6">
        <v>3.225051441388501</v>
      </c>
      <c r="D483" s="6">
        <v>0.1058372557642171</v>
      </c>
      <c r="E483" s="6">
        <v>3.2660336089074495</v>
      </c>
      <c r="F483" s="6">
        <v>3.2801190374858531</v>
      </c>
      <c r="G483" s="6">
        <v>0.524388156994956</v>
      </c>
      <c r="H483" s="6">
        <v>1.0071180051298132</v>
      </c>
      <c r="I483" s="6">
        <v>0.5703106125970635</v>
      </c>
      <c r="J483" s="7">
        <v>600.19413287317002</v>
      </c>
      <c r="K483" s="92">
        <v>1.2079378774805867E-2</v>
      </c>
      <c r="L483" s="92">
        <v>0.14797238999137188</v>
      </c>
      <c r="M483" s="92">
        <v>0.29508196721311475</v>
      </c>
      <c r="N483" s="92">
        <v>0.30931837791199307</v>
      </c>
      <c r="O483" s="92">
        <v>0.182053494391717</v>
      </c>
      <c r="P483" s="92">
        <v>5.3494391716997408E-2</v>
      </c>
      <c r="Q483" s="93">
        <v>4.4003451251078518E-2</v>
      </c>
      <c r="R483" s="4">
        <v>2.2754070152076959</v>
      </c>
      <c r="S483" s="4">
        <v>2.4801815891749817</v>
      </c>
      <c r="T483" s="4">
        <v>2.8947097146213854</v>
      </c>
      <c r="U483" s="4">
        <v>3.2565545456684886</v>
      </c>
      <c r="V483" s="4">
        <v>3.5605176161540726</v>
      </c>
      <c r="W483" s="4">
        <v>3.8403139340959016</v>
      </c>
      <c r="X483" s="4">
        <v>4.0977750580288061</v>
      </c>
      <c r="Y483" s="4">
        <v>4.4183112809705758</v>
      </c>
      <c r="Z483" s="94">
        <v>2318</v>
      </c>
      <c r="AA483" s="93">
        <v>0.20017256255392579</v>
      </c>
      <c r="AB483" s="6">
        <v>2.1201057610364953</v>
      </c>
      <c r="AC483" s="6">
        <v>2.7027044077889126</v>
      </c>
      <c r="AD483" s="6">
        <v>3.2036485274812607</v>
      </c>
      <c r="AE483" s="6">
        <v>3.5432563310822971</v>
      </c>
      <c r="AF483" s="6">
        <v>4.0508566992416384</v>
      </c>
      <c r="AG483" s="94">
        <v>5</v>
      </c>
      <c r="AH483" s="6">
        <v>1.9566857837653886</v>
      </c>
      <c r="AI483" s="6">
        <v>2.4276586735452179</v>
      </c>
      <c r="AJ483" s="6">
        <v>2.9770075670957521</v>
      </c>
      <c r="AK483" s="6">
        <v>3.3899370402173741</v>
      </c>
      <c r="AL483" s="6">
        <v>3.7589674411551841</v>
      </c>
      <c r="AM483" s="6">
        <v>4.3149420989537068</v>
      </c>
      <c r="AN483" s="6">
        <v>0.98880022322900507</v>
      </c>
      <c r="AO483" s="92">
        <v>0.81907024030115105</v>
      </c>
      <c r="AP483" s="5">
        <v>43092</v>
      </c>
    </row>
    <row r="484" spans="1:42" x14ac:dyDescent="0.2">
      <c r="A484" s="5">
        <v>43094</v>
      </c>
      <c r="B484" s="6">
        <v>3.3322552824493314</v>
      </c>
      <c r="C484" s="6">
        <v>3.226712262308145</v>
      </c>
      <c r="D484" s="6">
        <v>0.10554302014118644</v>
      </c>
      <c r="E484" s="6">
        <v>3.266087782928913</v>
      </c>
      <c r="F484" s="6">
        <v>3.280286765922189</v>
      </c>
      <c r="G484" s="6">
        <v>0.52338964052928239</v>
      </c>
      <c r="H484" s="6">
        <v>1.0082235161084863</v>
      </c>
      <c r="I484" s="6">
        <v>0.57068132815868666</v>
      </c>
      <c r="J484" s="7">
        <v>601.93488572660863</v>
      </c>
      <c r="K484" s="92">
        <v>1.2505390254420009E-2</v>
      </c>
      <c r="L484" s="92">
        <v>0.14575247951703321</v>
      </c>
      <c r="M484" s="92">
        <v>0.29581716257007329</v>
      </c>
      <c r="N484" s="92">
        <v>0.31004743423889608</v>
      </c>
      <c r="O484" s="92">
        <v>0.18240620957309184</v>
      </c>
      <c r="P484" s="92">
        <v>5.3471323846485556E-2</v>
      </c>
      <c r="Q484" s="93">
        <v>4.7434238896075898E-2</v>
      </c>
      <c r="R484" s="4">
        <v>2.2765548397620297</v>
      </c>
      <c r="S484" s="4">
        <v>2.4869830893556872</v>
      </c>
      <c r="T484" s="4">
        <v>2.8959673970778508</v>
      </c>
      <c r="U484" s="4">
        <v>3.2566108949422712</v>
      </c>
      <c r="V484" s="4">
        <v>3.5602739536128656</v>
      </c>
      <c r="W484" s="4">
        <v>3.8419260684392516</v>
      </c>
      <c r="X484" s="4">
        <v>4.0976902491532075</v>
      </c>
      <c r="Y484" s="4">
        <v>4.4179817316875392</v>
      </c>
      <c r="Z484" s="94">
        <v>2319</v>
      </c>
      <c r="AA484" s="93">
        <v>0.19922380336351875</v>
      </c>
      <c r="AB484" s="6">
        <v>2.1220348517932717</v>
      </c>
      <c r="AC484" s="6">
        <v>2.7022594071580306</v>
      </c>
      <c r="AD484" s="6">
        <v>3.2031629876509284</v>
      </c>
      <c r="AE484" s="6">
        <v>3.5426740030279387</v>
      </c>
      <c r="AF484" s="6">
        <v>4.0503337736182941</v>
      </c>
      <c r="AG484" s="94">
        <v>1</v>
      </c>
      <c r="AH484" s="6">
        <v>1.9621798789452467</v>
      </c>
      <c r="AI484" s="6">
        <v>2.4294627624656111</v>
      </c>
      <c r="AJ484" s="6">
        <v>2.9765498662838317</v>
      </c>
      <c r="AK484" s="6">
        <v>3.3901316012402778</v>
      </c>
      <c r="AL484" s="6">
        <v>3.759501177657484</v>
      </c>
      <c r="AM484" s="6">
        <v>4.3144941804695698</v>
      </c>
      <c r="AN484" s="6">
        <v>0.98933603492341471</v>
      </c>
      <c r="AO484" s="92">
        <v>0.81924686992367579</v>
      </c>
      <c r="AP484" s="5">
        <v>43094</v>
      </c>
    </row>
    <row r="485" spans="1:42" x14ac:dyDescent="0.2">
      <c r="A485" s="5">
        <v>43095</v>
      </c>
      <c r="B485" s="6">
        <v>3.3330461008186125</v>
      </c>
      <c r="C485" s="6">
        <v>3.2271593032734076</v>
      </c>
      <c r="D485" s="6">
        <v>0.10588679754520491</v>
      </c>
      <c r="E485" s="6">
        <v>3.2663600295147699</v>
      </c>
      <c r="F485" s="6">
        <v>3.2803937091282909</v>
      </c>
      <c r="G485" s="6">
        <v>0.5236675277973698</v>
      </c>
      <c r="H485" s="6">
        <v>1.0096338817678099</v>
      </c>
      <c r="I485" s="6">
        <v>0.57060318828091083</v>
      </c>
      <c r="J485" s="7">
        <v>602.4161999138305</v>
      </c>
      <c r="K485" s="92">
        <v>1.2494614390348987E-2</v>
      </c>
      <c r="L485" s="92">
        <v>0.14562688496337786</v>
      </c>
      <c r="M485" s="92">
        <v>0.29513140887548472</v>
      </c>
      <c r="N485" s="92">
        <v>0.31021111589831968</v>
      </c>
      <c r="O485" s="92">
        <v>0.18311072813442481</v>
      </c>
      <c r="P485" s="92">
        <v>5.3425247738043947E-2</v>
      </c>
      <c r="Q485" s="93">
        <v>4.6531667384747954E-2</v>
      </c>
      <c r="R485" s="4">
        <v>2.2772476199949554</v>
      </c>
      <c r="S485" s="4">
        <v>2.4880608191012161</v>
      </c>
      <c r="T485" s="4">
        <v>2.8960321316645761</v>
      </c>
      <c r="U485" s="4">
        <v>3.2572412034034568</v>
      </c>
      <c r="V485" s="4">
        <v>3.5601631771774316</v>
      </c>
      <c r="W485" s="4">
        <v>3.844037491068768</v>
      </c>
      <c r="X485" s="4">
        <v>4.0973028377025429</v>
      </c>
      <c r="Y485" s="4">
        <v>4.4176290952652275</v>
      </c>
      <c r="Z485" s="94">
        <v>2321</v>
      </c>
      <c r="AA485" s="93">
        <v>0.1994829814735028</v>
      </c>
      <c r="AB485" s="6">
        <v>2.1218762329060645</v>
      </c>
      <c r="AC485" s="6">
        <v>2.701814571177382</v>
      </c>
      <c r="AD485" s="6">
        <v>3.2026073573396907</v>
      </c>
      <c r="AE485" s="6">
        <v>3.5420918409370756</v>
      </c>
      <c r="AF485" s="6">
        <v>4.0498109551947019</v>
      </c>
      <c r="AG485" s="94">
        <v>0</v>
      </c>
      <c r="AH485" s="6">
        <v>1.9620388469786021</v>
      </c>
      <c r="AI485" s="6">
        <v>2.429161577004058</v>
      </c>
      <c r="AJ485" s="6">
        <v>2.9758661566623239</v>
      </c>
      <c r="AK485" s="6">
        <v>3.3898277784504152</v>
      </c>
      <c r="AL485" s="6">
        <v>3.7604586794350454</v>
      </c>
      <c r="AM485" s="6">
        <v>4.3140463447575215</v>
      </c>
      <c r="AN485" s="6">
        <v>0.98936037631492502</v>
      </c>
      <c r="AO485" s="92">
        <v>0.8199290371720882</v>
      </c>
      <c r="AP485" s="5">
        <v>43095</v>
      </c>
    </row>
    <row r="486" spans="1:42" x14ac:dyDescent="0.2">
      <c r="A486" s="5">
        <v>43096</v>
      </c>
      <c r="B486" s="6">
        <v>3.3341232227488153</v>
      </c>
      <c r="C486" s="6">
        <v>3.2278277486134752</v>
      </c>
      <c r="D486" s="6">
        <v>0.10629547413534013</v>
      </c>
      <c r="E486" s="6">
        <v>3.266272229996078</v>
      </c>
      <c r="F486" s="6">
        <v>3.2804936454334599</v>
      </c>
      <c r="G486" s="6">
        <v>0.52327960096683812</v>
      </c>
      <c r="H486" s="6">
        <v>1.0097315474924988</v>
      </c>
      <c r="I486" s="6">
        <v>0.57083584661782749</v>
      </c>
      <c r="J486" s="7">
        <v>603.4161999138305</v>
      </c>
      <c r="K486" s="92">
        <v>1.2494614390348987E-2</v>
      </c>
      <c r="L486" s="92">
        <v>0.14476518741921585</v>
      </c>
      <c r="M486" s="92">
        <v>0.29513140887548472</v>
      </c>
      <c r="N486" s="92">
        <v>0.31064196467040067</v>
      </c>
      <c r="O486" s="92">
        <v>0.18354157690650583</v>
      </c>
      <c r="P486" s="92">
        <v>5.3425247738043947E-2</v>
      </c>
      <c r="Q486" s="93">
        <v>4.6962516156828955E-2</v>
      </c>
      <c r="R486" s="4">
        <v>2.2769460211410437</v>
      </c>
      <c r="S486" s="4">
        <v>2.4943009742678068</v>
      </c>
      <c r="T486" s="4">
        <v>2.8984257174904329</v>
      </c>
      <c r="U486" s="4">
        <v>3.2570833505471546</v>
      </c>
      <c r="V486" s="4">
        <v>3.5604435980978195</v>
      </c>
      <c r="W486" s="4">
        <v>3.8453647633275034</v>
      </c>
      <c r="X486" s="4">
        <v>4.0969768903787509</v>
      </c>
      <c r="Y486" s="4">
        <v>4.4173227442102245</v>
      </c>
      <c r="Z486" s="94">
        <v>2321</v>
      </c>
      <c r="AA486" s="93">
        <v>0.20034467901766481</v>
      </c>
      <c r="AB486" s="6">
        <v>2.1217176544666736</v>
      </c>
      <c r="AC486" s="6">
        <v>2.7013698997860462</v>
      </c>
      <c r="AD486" s="6">
        <v>3.2020029317278351</v>
      </c>
      <c r="AE486" s="6">
        <v>3.5415098447624085</v>
      </c>
      <c r="AF486" s="6">
        <v>4.0492882439488866</v>
      </c>
      <c r="AG486" s="94">
        <v>0</v>
      </c>
      <c r="AH486" s="6">
        <v>1.9618978594809746</v>
      </c>
      <c r="AI486" s="6">
        <v>2.4286487976837283</v>
      </c>
      <c r="AJ486" s="6">
        <v>2.9757146766689546</v>
      </c>
      <c r="AK486" s="6">
        <v>3.3893573614573604</v>
      </c>
      <c r="AL486" s="6">
        <v>3.7603045400774424</v>
      </c>
      <c r="AM486" s="6">
        <v>4.3135985918000355</v>
      </c>
      <c r="AN486" s="6">
        <v>0.98961730435788176</v>
      </c>
      <c r="AO486" s="92">
        <v>0.81937609513025722</v>
      </c>
      <c r="AP486" s="5">
        <v>43096</v>
      </c>
    </row>
    <row r="487" spans="1:42" x14ac:dyDescent="0.2">
      <c r="A487" s="5">
        <v>43097</v>
      </c>
      <c r="B487" s="6">
        <v>3.3340507963839863</v>
      </c>
      <c r="C487" s="6">
        <v>3.2287587806768667</v>
      </c>
      <c r="D487" s="6">
        <v>0.10529201570711955</v>
      </c>
      <c r="E487" s="6">
        <v>3.2664439522479221</v>
      </c>
      <c r="F487" s="6">
        <v>3.2806242683896145</v>
      </c>
      <c r="G487" s="6">
        <v>0.52249913189491881</v>
      </c>
      <c r="H487" s="6">
        <v>1.0112456681966113</v>
      </c>
      <c r="I487" s="6">
        <v>0.570951356005162</v>
      </c>
      <c r="J487" s="7">
        <v>602.89668532070937</v>
      </c>
      <c r="K487" s="92">
        <v>1.3775290572535515E-2</v>
      </c>
      <c r="L487" s="92">
        <v>0.14291863969005597</v>
      </c>
      <c r="M487" s="92">
        <v>0.29487731381833837</v>
      </c>
      <c r="N487" s="92">
        <v>0.31166594920361601</v>
      </c>
      <c r="O487" s="92">
        <v>0.18338355574687903</v>
      </c>
      <c r="P487" s="92">
        <v>5.3379250968575119E-2</v>
      </c>
      <c r="Q487" s="93">
        <v>4.6061127851915629E-2</v>
      </c>
      <c r="R487" s="4">
        <v>2.286801730294679</v>
      </c>
      <c r="S487" s="4">
        <v>2.4959118039700261</v>
      </c>
      <c r="T487" s="4">
        <v>2.9006520211339901</v>
      </c>
      <c r="U487" s="4">
        <v>3.2577721434178373</v>
      </c>
      <c r="V487" s="4">
        <v>3.5613359951260279</v>
      </c>
      <c r="W487" s="4">
        <v>3.8443641810394973</v>
      </c>
      <c r="X487" s="4">
        <v>4.0964688734839712</v>
      </c>
      <c r="Y487" s="4">
        <v>4.4169701866932378</v>
      </c>
      <c r="Z487" s="94">
        <v>2323</v>
      </c>
      <c r="AA487" s="93">
        <v>0.20060266896254844</v>
      </c>
      <c r="AB487" s="6">
        <v>2.1491200142905806</v>
      </c>
      <c r="AC487" s="6">
        <v>2.7009253929231254</v>
      </c>
      <c r="AD487" s="6">
        <v>3.2013987206870715</v>
      </c>
      <c r="AE487" s="6">
        <v>3.5421794106329787</v>
      </c>
      <c r="AF487" s="6">
        <v>4.0487656398588774</v>
      </c>
      <c r="AG487" s="94">
        <v>4</v>
      </c>
      <c r="AH487" s="6">
        <v>1.9778696700400757</v>
      </c>
      <c r="AI487" s="6">
        <v>2.4345393475764388</v>
      </c>
      <c r="AJ487" s="6">
        <v>2.9752735329656756</v>
      </c>
      <c r="AK487" s="6">
        <v>3.3895325374531544</v>
      </c>
      <c r="AL487" s="6">
        <v>3.7604063690194054</v>
      </c>
      <c r="AM487" s="6">
        <v>4.3131509215795942</v>
      </c>
      <c r="AN487" s="6">
        <v>0.98987787672568706</v>
      </c>
      <c r="AO487" s="92">
        <v>0.81941927950241122</v>
      </c>
      <c r="AP487" s="5">
        <v>43096</v>
      </c>
    </row>
    <row r="488" spans="1:42" x14ac:dyDescent="0.2">
      <c r="A488" s="5">
        <v>43098</v>
      </c>
      <c r="B488" s="6">
        <v>3.3346947549441102</v>
      </c>
      <c r="C488" s="6">
        <v>3.2292579177461573</v>
      </c>
      <c r="D488" s="6">
        <v>0.10543683719795283</v>
      </c>
      <c r="E488" s="6">
        <v>3.2667879841401701</v>
      </c>
      <c r="F488" s="6">
        <v>3.2806844329798701</v>
      </c>
      <c r="G488" s="6">
        <v>0.5222497037970022</v>
      </c>
      <c r="H488" s="6">
        <v>1.0132088537362087</v>
      </c>
      <c r="I488" s="6">
        <v>0.57086844368013445</v>
      </c>
      <c r="J488" s="7">
        <v>604.1182287188276</v>
      </c>
      <c r="K488" s="92">
        <v>1.3757523645743766E-2</v>
      </c>
      <c r="L488" s="92">
        <v>0.14187446259673259</v>
      </c>
      <c r="M488" s="92">
        <v>0.29578675838349094</v>
      </c>
      <c r="N488" s="92">
        <v>0.31169389509888218</v>
      </c>
      <c r="O488" s="92">
        <v>0.18357695614789338</v>
      </c>
      <c r="P488" s="92">
        <v>5.3310404127257092E-2</v>
      </c>
      <c r="Q488" s="93">
        <v>4.514187446259673E-2</v>
      </c>
      <c r="R488" s="4">
        <v>2.2874450456885467</v>
      </c>
      <c r="S488" s="4">
        <v>2.4964178933440606</v>
      </c>
      <c r="T488" s="4">
        <v>2.9008578461891346</v>
      </c>
      <c r="U488" s="4">
        <v>3.2577365213420171</v>
      </c>
      <c r="V488" s="4">
        <v>3.5615534871963086</v>
      </c>
      <c r="W488" s="4">
        <v>3.8448736236622714</v>
      </c>
      <c r="X488" s="4">
        <v>4.0957693384242546</v>
      </c>
      <c r="Y488" s="4">
        <v>4.4165945541629545</v>
      </c>
      <c r="Z488" s="94">
        <v>2326</v>
      </c>
      <c r="AA488" s="93">
        <v>0.20034393809114359</v>
      </c>
      <c r="AB488" s="6">
        <v>2.1489512430868651</v>
      </c>
      <c r="AC488" s="6">
        <v>2.7004810505277437</v>
      </c>
      <c r="AD488" s="6">
        <v>3.2012222117237927</v>
      </c>
      <c r="AE488" s="6">
        <v>3.5434724010771266</v>
      </c>
      <c r="AF488" s="6">
        <v>4.0482431429027059</v>
      </c>
      <c r="AG488" s="94">
        <v>2</v>
      </c>
      <c r="AH488" s="6">
        <v>1.9777274383786285</v>
      </c>
      <c r="AI488" s="6">
        <v>2.4314088343301155</v>
      </c>
      <c r="AJ488" s="6">
        <v>2.9758426485808052</v>
      </c>
      <c r="AK488" s="6">
        <v>3.3897271329984218</v>
      </c>
      <c r="AL488" s="6">
        <v>3.760877274583915</v>
      </c>
      <c r="AM488" s="6">
        <v>4.3127033340786731</v>
      </c>
      <c r="AN488" s="6">
        <v>0.98990992365641173</v>
      </c>
      <c r="AO488" s="92">
        <v>0.82036591735889564</v>
      </c>
      <c r="AP488" s="5">
        <v>43098</v>
      </c>
    </row>
    <row r="489" spans="1:42" x14ac:dyDescent="0.2">
      <c r="A489" s="5">
        <v>43099</v>
      </c>
      <c r="B489" s="6">
        <v>3.3344797936371453</v>
      </c>
      <c r="C489" s="6">
        <v>3.2291318048472721</v>
      </c>
      <c r="D489" s="6">
        <v>0.10534798878987317</v>
      </c>
      <c r="E489" s="6">
        <v>3.2666956347415614</v>
      </c>
      <c r="F489" s="6">
        <v>3.280636731062117</v>
      </c>
      <c r="G489" s="6">
        <v>0.52192648965099109</v>
      </c>
      <c r="H489" s="6">
        <v>1.0130272442362962</v>
      </c>
      <c r="I489" s="6">
        <v>0.57088993981082425</v>
      </c>
      <c r="J489" s="7">
        <v>605.1182287188276</v>
      </c>
      <c r="K489" s="92">
        <v>1.3757523645743766E-2</v>
      </c>
      <c r="L489" s="92">
        <v>0.1414445399828031</v>
      </c>
      <c r="M489" s="92">
        <v>0.29621668099742049</v>
      </c>
      <c r="N489" s="92">
        <v>0.31255374032674121</v>
      </c>
      <c r="O489" s="92">
        <v>0.1827171109200344</v>
      </c>
      <c r="P489" s="92">
        <v>5.3310404127257092E-2</v>
      </c>
      <c r="Q489" s="93">
        <v>5.2020636285468616E-2</v>
      </c>
      <c r="R489" s="4">
        <v>2.2871279533843696</v>
      </c>
      <c r="S489" s="4">
        <v>2.4981500331052087</v>
      </c>
      <c r="T489" s="4">
        <v>2.9006642910429656</v>
      </c>
      <c r="U489" s="4">
        <v>3.2573498361632689</v>
      </c>
      <c r="V489" s="4">
        <v>3.5611308687314334</v>
      </c>
      <c r="W489" s="4">
        <v>3.8442123762886822</v>
      </c>
      <c r="X489" s="4">
        <v>4.0953430617055648</v>
      </c>
      <c r="Y489" s="4">
        <v>4.4162883117347675</v>
      </c>
      <c r="Z489" s="94">
        <v>2326</v>
      </c>
      <c r="AA489" s="93">
        <v>0.20034393809114359</v>
      </c>
      <c r="AB489" s="6">
        <v>2.1487825157636626</v>
      </c>
      <c r="AC489" s="6">
        <v>2.7000368725390484</v>
      </c>
      <c r="AD489" s="6">
        <v>3.2007373633934515</v>
      </c>
      <c r="AE489" s="6">
        <v>3.5446051343182279</v>
      </c>
      <c r="AF489" s="6">
        <v>4.0477207530584112</v>
      </c>
      <c r="AG489" s="94">
        <v>2</v>
      </c>
      <c r="AH489" s="6">
        <v>1.9775852505658698</v>
      </c>
      <c r="AI489" s="6">
        <v>2.431110362687241</v>
      </c>
      <c r="AJ489" s="6">
        <v>2.9756672487575155</v>
      </c>
      <c r="AK489" s="6">
        <v>3.3896789310830151</v>
      </c>
      <c r="AL489" s="6">
        <v>3.7613917661425407</v>
      </c>
      <c r="AM489" s="6">
        <v>4.3122558292797679</v>
      </c>
      <c r="AN489" s="6">
        <v>0.98990135789633038</v>
      </c>
      <c r="AO489" s="92">
        <v>0.82063708343319097</v>
      </c>
      <c r="AP489" s="5">
        <v>43099</v>
      </c>
    </row>
    <row r="490" spans="1:42" x14ac:dyDescent="0.2">
      <c r="A490" s="5">
        <v>43100</v>
      </c>
      <c r="B490" s="6">
        <v>3.3338349097162512</v>
      </c>
      <c r="C490" s="6">
        <v>3.2293219517969503</v>
      </c>
      <c r="D490" s="6">
        <v>0.10451295791930093</v>
      </c>
      <c r="E490" s="6">
        <v>3.2666017979873687</v>
      </c>
      <c r="F490" s="6">
        <v>3.2806792984948401</v>
      </c>
      <c r="G490" s="6">
        <v>0.52205158640443106</v>
      </c>
      <c r="H490" s="6">
        <v>1.0127141711204339</v>
      </c>
      <c r="I490" s="6">
        <v>0.57104901117797657</v>
      </c>
      <c r="J490" s="7">
        <v>605.1182287188276</v>
      </c>
      <c r="K490" s="92">
        <v>1.3757523645743766E-2</v>
      </c>
      <c r="L490" s="92">
        <v>0.1414445399828031</v>
      </c>
      <c r="M490" s="92">
        <v>0.29707652622527947</v>
      </c>
      <c r="N490" s="92">
        <v>0.31169389509888218</v>
      </c>
      <c r="O490" s="92">
        <v>0.18314703353396389</v>
      </c>
      <c r="P490" s="92">
        <v>5.2880481513327603E-2</v>
      </c>
      <c r="Q490" s="93">
        <v>5.1590713671539126E-2</v>
      </c>
      <c r="R490" s="4">
        <v>2.2868109889884902</v>
      </c>
      <c r="S490" s="4">
        <v>2.4979474138448792</v>
      </c>
      <c r="T490" s="4">
        <v>2.9004793193307434</v>
      </c>
      <c r="U490" s="4">
        <v>3.257523100708136</v>
      </c>
      <c r="V490" s="4">
        <v>3.5608180622470562</v>
      </c>
      <c r="W490" s="4">
        <v>3.8435513279913693</v>
      </c>
      <c r="X490" s="4">
        <v>4.0949168691739688</v>
      </c>
      <c r="Y490" s="4">
        <v>4.4159821014620357</v>
      </c>
      <c r="Z490" s="94">
        <v>2326</v>
      </c>
      <c r="AA490" s="93">
        <v>0.20034393809114359</v>
      </c>
      <c r="AB490" s="6">
        <v>2.148613832309564</v>
      </c>
      <c r="AC490" s="6">
        <v>2.6995928588962088</v>
      </c>
      <c r="AD490" s="6">
        <v>3.2017669429185784</v>
      </c>
      <c r="AE490" s="6">
        <v>3.5458846549229817</v>
      </c>
      <c r="AF490" s="6">
        <v>4.0514177013880195</v>
      </c>
      <c r="AG490" s="94">
        <v>6</v>
      </c>
      <c r="AH490" s="6">
        <v>1.9774431065877704</v>
      </c>
      <c r="AI490" s="6">
        <v>2.4308086713154995</v>
      </c>
      <c r="AJ490" s="6">
        <v>2.9763627920027171</v>
      </c>
      <c r="AK490" s="6">
        <v>3.3908915059608318</v>
      </c>
      <c r="AL490" s="6">
        <v>3.7622266490432348</v>
      </c>
      <c r="AM490" s="6">
        <v>4.3139597074650515</v>
      </c>
      <c r="AN490" s="6">
        <v>0.98997542984204612</v>
      </c>
      <c r="AO490" s="92">
        <v>0.82070190430604528</v>
      </c>
      <c r="AP490" s="5">
        <v>43099</v>
      </c>
    </row>
    <row r="491" spans="1:42" x14ac:dyDescent="0.2">
      <c r="A491" s="5">
        <v>43101</v>
      </c>
      <c r="B491" s="6">
        <v>3.3338349097162512</v>
      </c>
      <c r="C491" s="6">
        <v>3.2288865630733383</v>
      </c>
      <c r="D491" s="6">
        <v>0.10494834664291286</v>
      </c>
      <c r="E491" s="6">
        <v>3.2665074975014972</v>
      </c>
      <c r="F491" s="6">
        <v>3.2805755146565447</v>
      </c>
      <c r="G491" s="6">
        <v>0.52198884780433707</v>
      </c>
      <c r="H491" s="6">
        <v>1.0124300735182084</v>
      </c>
      <c r="I491" s="6">
        <v>0.57104901117797979</v>
      </c>
      <c r="J491" s="7">
        <v>608.1182287188276</v>
      </c>
      <c r="K491" s="92">
        <v>1.3757523645743766E-2</v>
      </c>
      <c r="L491" s="92">
        <v>0.1414445399828031</v>
      </c>
      <c r="M491" s="92">
        <v>0.29707652622527947</v>
      </c>
      <c r="N491" s="92">
        <v>0.31169389509888218</v>
      </c>
      <c r="O491" s="92">
        <v>0.18314703353396389</v>
      </c>
      <c r="P491" s="92">
        <v>5.2880481513327603E-2</v>
      </c>
      <c r="Q491" s="93">
        <v>5.1590713671539126E-2</v>
      </c>
      <c r="R491" s="4">
        <v>2.2864941524492277</v>
      </c>
      <c r="S491" s="4">
        <v>2.4977448357361451</v>
      </c>
      <c r="T491" s="4">
        <v>2.9001379444382858</v>
      </c>
      <c r="U491" s="4">
        <v>3.2571232642948478</v>
      </c>
      <c r="V491" s="4">
        <v>3.560434239858135</v>
      </c>
      <c r="W491" s="4">
        <v>3.8428904787078912</v>
      </c>
      <c r="X491" s="4">
        <v>4.0944907608103209</v>
      </c>
      <c r="Y491" s="4">
        <v>4.4156759233413823</v>
      </c>
      <c r="Z491" s="94">
        <v>2326</v>
      </c>
      <c r="AA491" s="93">
        <v>0.20034393809114359</v>
      </c>
      <c r="AB491" s="6">
        <v>2.1484451927131634</v>
      </c>
      <c r="AC491" s="6">
        <v>2.6991490095384174</v>
      </c>
      <c r="AD491" s="6">
        <v>3.2012649216704174</v>
      </c>
      <c r="AE491" s="6">
        <v>3.5453220366428777</v>
      </c>
      <c r="AF491" s="6">
        <v>4.0509967174672905</v>
      </c>
      <c r="AG491" s="94">
        <v>0</v>
      </c>
      <c r="AH491" s="6">
        <v>1.9773010064303049</v>
      </c>
      <c r="AI491" s="6">
        <v>2.430507082434342</v>
      </c>
      <c r="AJ491" s="6">
        <v>2.9759338715287411</v>
      </c>
      <c r="AK491" s="6">
        <v>3.3904209561250127</v>
      </c>
      <c r="AL491" s="6">
        <v>3.7617185184566133</v>
      </c>
      <c r="AM491" s="6">
        <v>4.3135129764423539</v>
      </c>
      <c r="AN491" s="6">
        <v>0.98985362200236637</v>
      </c>
      <c r="AO491" s="92">
        <v>0.82125251117170051</v>
      </c>
      <c r="AP491" s="5">
        <v>43102</v>
      </c>
    </row>
    <row r="492" spans="1:42" x14ac:dyDescent="0.2">
      <c r="A492" s="5">
        <v>43102</v>
      </c>
      <c r="B492" s="6">
        <v>3.3342648323301805</v>
      </c>
      <c r="C492" s="6">
        <v>3.2288492896757166</v>
      </c>
      <c r="D492" s="6">
        <v>0.10541554265446385</v>
      </c>
      <c r="E492" s="6">
        <v>3.2664120317601149</v>
      </c>
      <c r="F492" s="6">
        <v>3.2805355256798587</v>
      </c>
      <c r="G492" s="6">
        <v>0.52183347952381165</v>
      </c>
      <c r="H492" s="6">
        <v>1.0123058188408205</v>
      </c>
      <c r="I492" s="6">
        <v>0.57113069647462633</v>
      </c>
      <c r="J492" s="7">
        <v>608.1182287188276</v>
      </c>
      <c r="K492" s="92">
        <v>1.3757523645743766E-2</v>
      </c>
      <c r="L492" s="92">
        <v>0.14101461736887361</v>
      </c>
      <c r="M492" s="92">
        <v>0.29707652622527947</v>
      </c>
      <c r="N492" s="92">
        <v>0.31212381771281167</v>
      </c>
      <c r="O492" s="92">
        <v>0.18314703353396389</v>
      </c>
      <c r="P492" s="92">
        <v>5.2880481513327603E-2</v>
      </c>
      <c r="Q492" s="93">
        <v>5.1160791057609629E-2</v>
      </c>
      <c r="R492" s="4">
        <v>2.2861774437149207</v>
      </c>
      <c r="S492" s="4">
        <v>2.4975422987706439</v>
      </c>
      <c r="T492" s="4">
        <v>2.8999563757860902</v>
      </c>
      <c r="U492" s="4">
        <v>3.2574908545000105</v>
      </c>
      <c r="V492" s="4">
        <v>3.5609890839781855</v>
      </c>
      <c r="W492" s="4">
        <v>3.8422298283758254</v>
      </c>
      <c r="X492" s="4">
        <v>4.0940647365954836</v>
      </c>
      <c r="Y492" s="4">
        <v>4.4153697773694311</v>
      </c>
      <c r="Z492" s="94">
        <v>2326</v>
      </c>
      <c r="AA492" s="93">
        <v>0.20163370593293206</v>
      </c>
      <c r="AB492" s="6">
        <v>2.1482765969630577</v>
      </c>
      <c r="AC492" s="6">
        <v>2.6987053244048882</v>
      </c>
      <c r="AD492" s="6">
        <v>3.2007630485185246</v>
      </c>
      <c r="AE492" s="6">
        <v>3.5447595730828008</v>
      </c>
      <c r="AF492" s="6">
        <v>4.0505758030089085</v>
      </c>
      <c r="AG492" s="94">
        <v>0</v>
      </c>
      <c r="AH492" s="6">
        <v>1.9771589500794529</v>
      </c>
      <c r="AI492" s="6">
        <v>2.429552967186499</v>
      </c>
      <c r="AJ492" s="6">
        <v>2.9755050836572732</v>
      </c>
      <c r="AK492" s="6">
        <v>3.390198536153461</v>
      </c>
      <c r="AL492" s="6">
        <v>3.7612105158763143</v>
      </c>
      <c r="AM492" s="6">
        <v>4.3130663278708106</v>
      </c>
      <c r="AN492" s="6">
        <v>0.98986199574288691</v>
      </c>
      <c r="AO492" s="92">
        <v>0.82162024517144638</v>
      </c>
      <c r="AP492" s="5">
        <v>43102</v>
      </c>
    </row>
    <row r="493" spans="1:42" x14ac:dyDescent="0.2">
      <c r="A493" s="5">
        <v>43103</v>
      </c>
      <c r="B493" s="6">
        <v>3.3363402061855671</v>
      </c>
      <c r="C493" s="6">
        <v>3.231616122728818</v>
      </c>
      <c r="D493" s="6">
        <v>0.10472408345674911</v>
      </c>
      <c r="E493" s="6">
        <v>3.2670495381726821</v>
      </c>
      <c r="F493" s="6">
        <v>3.2811776797419276</v>
      </c>
      <c r="G493" s="6">
        <v>0.52097886332189836</v>
      </c>
      <c r="H493" s="6">
        <v>1.0144492172700659</v>
      </c>
      <c r="I493" s="6">
        <v>0.57152061855669301</v>
      </c>
      <c r="J493" s="7">
        <v>608.59579037800722</v>
      </c>
      <c r="K493" s="92">
        <v>1.331615120274914E-2</v>
      </c>
      <c r="L493" s="92">
        <v>0.13960481099656358</v>
      </c>
      <c r="M493" s="92">
        <v>0.29725085910652921</v>
      </c>
      <c r="N493" s="92">
        <v>0.31357388316151202</v>
      </c>
      <c r="O493" s="92">
        <v>0.18341924398625428</v>
      </c>
      <c r="P493" s="92">
        <v>5.2835051546391752E-2</v>
      </c>
      <c r="Q493" s="93">
        <v>4.9828178694158079E-2</v>
      </c>
      <c r="R493" s="4">
        <v>2.2980846569995945</v>
      </c>
      <c r="S493" s="4">
        <v>2.501882892581563</v>
      </c>
      <c r="T493" s="4">
        <v>2.9022023072367373</v>
      </c>
      <c r="U493" s="4">
        <v>3.2602924064997829</v>
      </c>
      <c r="V493" s="4">
        <v>3.5643909917500052</v>
      </c>
      <c r="W493" s="4">
        <v>3.8464759672068878</v>
      </c>
      <c r="X493" s="4">
        <v>4.0997319264143934</v>
      </c>
      <c r="Y493" s="4">
        <v>4.4150174540366542</v>
      </c>
      <c r="Z493" s="94">
        <v>2328</v>
      </c>
      <c r="AA493" s="93">
        <v>0.19974226804123713</v>
      </c>
      <c r="AB493" s="6">
        <v>2.1481080450478474</v>
      </c>
      <c r="AC493" s="6">
        <v>2.6982618034348582</v>
      </c>
      <c r="AD493" s="6">
        <v>3.2029996073217992</v>
      </c>
      <c r="AE493" s="6">
        <v>3.5490932749997959</v>
      </c>
      <c r="AF493" s="6">
        <v>4.0501549580014125</v>
      </c>
      <c r="AG493" s="94">
        <v>4</v>
      </c>
      <c r="AH493" s="6">
        <v>1.973516825750794</v>
      </c>
      <c r="AI493" s="6">
        <v>2.4304328360575456</v>
      </c>
      <c r="AJ493" s="6">
        <v>2.9752650209343012</v>
      </c>
      <c r="AK493" s="6">
        <v>3.3909636628100817</v>
      </c>
      <c r="AL493" s="6">
        <v>3.7643876846947633</v>
      </c>
      <c r="AM493" s="6">
        <v>4.3126197617329636</v>
      </c>
      <c r="AN493" s="6">
        <v>0.99063329722991555</v>
      </c>
      <c r="AO493" s="92">
        <v>0.81994598978585498</v>
      </c>
      <c r="AP493" s="5">
        <v>43103</v>
      </c>
    </row>
    <row r="494" spans="1:42" x14ac:dyDescent="0.2">
      <c r="A494" s="5">
        <v>43104</v>
      </c>
      <c r="B494" s="6">
        <v>3.3361254295532645</v>
      </c>
      <c r="C494" s="6">
        <v>3.2311803627557625</v>
      </c>
      <c r="D494" s="6">
        <v>0.10494506679750204</v>
      </c>
      <c r="E494" s="6">
        <v>3.2669563458163071</v>
      </c>
      <c r="F494" s="6">
        <v>3.2810755497667219</v>
      </c>
      <c r="G494" s="6">
        <v>0.52091610683925671</v>
      </c>
      <c r="H494" s="6">
        <v>1.0141648014672573</v>
      </c>
      <c r="I494" s="6">
        <v>0.57152061855669301</v>
      </c>
      <c r="J494" s="7">
        <v>609.59579037800722</v>
      </c>
      <c r="K494" s="92">
        <v>1.331615120274914E-2</v>
      </c>
      <c r="L494" s="92">
        <v>0.13960481099656358</v>
      </c>
      <c r="M494" s="92">
        <v>0.29768041237113402</v>
      </c>
      <c r="N494" s="92">
        <v>0.31314432989690721</v>
      </c>
      <c r="O494" s="92">
        <v>0.18341924398625428</v>
      </c>
      <c r="P494" s="92">
        <v>5.2835051546391752E-2</v>
      </c>
      <c r="Q494" s="93">
        <v>4.9828178694158079E-2</v>
      </c>
      <c r="R494" s="4">
        <v>2.2977540509021628</v>
      </c>
      <c r="S494" s="4">
        <v>2.5015141772679814</v>
      </c>
      <c r="T494" s="4">
        <v>2.9018585461901814</v>
      </c>
      <c r="U494" s="4">
        <v>3.2597203192060968</v>
      </c>
      <c r="V494" s="4">
        <v>3.5637045825275919</v>
      </c>
      <c r="W494" s="4">
        <v>3.8460090213866645</v>
      </c>
      <c r="X494" s="4">
        <v>4.0991658045621202</v>
      </c>
      <c r="Y494" s="4">
        <v>4.4147113772039805</v>
      </c>
      <c r="Z494" s="94">
        <v>2328</v>
      </c>
      <c r="AA494" s="93">
        <v>0.20017182130584193</v>
      </c>
      <c r="AB494" s="6">
        <v>2.1479395369561347</v>
      </c>
      <c r="AC494" s="6">
        <v>2.6978184465675872</v>
      </c>
      <c r="AD494" s="6">
        <v>3.2025227674317489</v>
      </c>
      <c r="AE494" s="6">
        <v>3.5486060189283579</v>
      </c>
      <c r="AF494" s="6">
        <v>4.0497341824333422</v>
      </c>
      <c r="AG494" s="94">
        <v>1</v>
      </c>
      <c r="AH494" s="6">
        <v>1.973375660343226</v>
      </c>
      <c r="AI494" s="6">
        <v>2.4301320082308839</v>
      </c>
      <c r="AJ494" s="6">
        <v>2.9751648997641205</v>
      </c>
      <c r="AK494" s="6">
        <v>3.3907512202264467</v>
      </c>
      <c r="AL494" s="6">
        <v>3.7638784732382549</v>
      </c>
      <c r="AM494" s="6">
        <v>4.3121732780113495</v>
      </c>
      <c r="AN494" s="6">
        <v>0.99051082477890751</v>
      </c>
      <c r="AO494" s="92">
        <v>0.82049059204137298</v>
      </c>
      <c r="AP494" s="5">
        <v>43104</v>
      </c>
    </row>
    <row r="495" spans="1:42" x14ac:dyDescent="0.2">
      <c r="A495" s="5">
        <v>43105</v>
      </c>
      <c r="B495" s="6">
        <v>3.3374140893470789</v>
      </c>
      <c r="C495" s="6">
        <v>3.232202244833263</v>
      </c>
      <c r="D495" s="6">
        <v>0.10521184451381593</v>
      </c>
      <c r="E495" s="6">
        <v>3.2668619933307874</v>
      </c>
      <c r="F495" s="6">
        <v>3.2812794954275644</v>
      </c>
      <c r="G495" s="6">
        <v>0.52023152922822269</v>
      </c>
      <c r="H495" s="6">
        <v>1.0145256202103514</v>
      </c>
      <c r="I495" s="6">
        <v>0.5717826460480977</v>
      </c>
      <c r="J495" s="7">
        <v>610.59579037800722</v>
      </c>
      <c r="K495" s="92">
        <v>1.331615120274914E-2</v>
      </c>
      <c r="L495" s="92">
        <v>0.13874570446735396</v>
      </c>
      <c r="M495" s="92">
        <v>0.29725085910652921</v>
      </c>
      <c r="N495" s="92">
        <v>0.31400343642611683</v>
      </c>
      <c r="O495" s="92">
        <v>0.18384879725085912</v>
      </c>
      <c r="P495" s="92">
        <v>5.2835051546391752E-2</v>
      </c>
      <c r="Q495" s="93">
        <v>6.6151202749140894E-2</v>
      </c>
      <c r="R495" s="4">
        <v>2.300296332280126</v>
      </c>
      <c r="S495" s="4">
        <v>2.5020213716465949</v>
      </c>
      <c r="T495" s="4">
        <v>2.9021737916904118</v>
      </c>
      <c r="U495" s="4">
        <v>3.2609993125782699</v>
      </c>
      <c r="V495" s="4">
        <v>3.563765966216577</v>
      </c>
      <c r="W495" s="4">
        <v>3.8455421685092248</v>
      </c>
      <c r="X495" s="4">
        <v>4.0986468515111731</v>
      </c>
      <c r="Y495" s="4">
        <v>4.4144053325093742</v>
      </c>
      <c r="Z495" s="94">
        <v>2328</v>
      </c>
      <c r="AA495" s="93">
        <v>0.20017182130584193</v>
      </c>
      <c r="AB495" s="6">
        <v>2.1477710726765262</v>
      </c>
      <c r="AC495" s="6">
        <v>2.697375253742357</v>
      </c>
      <c r="AD495" s="6">
        <v>3.2020460610568682</v>
      </c>
      <c r="AE495" s="6">
        <v>3.5480733813634364</v>
      </c>
      <c r="AF495" s="6">
        <v>4.049313476293241</v>
      </c>
      <c r="AG495" s="94">
        <v>0</v>
      </c>
      <c r="AH495" s="6">
        <v>1.9732345385778409</v>
      </c>
      <c r="AI495" s="6">
        <v>2.4309108513069368</v>
      </c>
      <c r="AJ495" s="6">
        <v>2.9748212664468081</v>
      </c>
      <c r="AK495" s="6">
        <v>3.3905675765208763</v>
      </c>
      <c r="AL495" s="6">
        <v>3.7635250692830913</v>
      </c>
      <c r="AM495" s="6">
        <v>4.3117268766885264</v>
      </c>
      <c r="AN495" s="6">
        <v>0.99091821707847771</v>
      </c>
      <c r="AO495" s="92">
        <v>0.8190687428646577</v>
      </c>
      <c r="AP495" s="5">
        <v>43105</v>
      </c>
    </row>
    <row r="496" spans="1:42" x14ac:dyDescent="0.2">
      <c r="A496" s="5">
        <v>43106</v>
      </c>
      <c r="B496" s="6">
        <v>3.3384120171673821</v>
      </c>
      <c r="C496" s="6">
        <v>3.2332155761592376</v>
      </c>
      <c r="D496" s="6">
        <v>0.10519644100814451</v>
      </c>
      <c r="E496" s="6">
        <v>3.2677205243766614</v>
      </c>
      <c r="F496" s="6">
        <v>3.2816974699153492</v>
      </c>
      <c r="G496" s="6">
        <v>0.52100168426496229</v>
      </c>
      <c r="H496" s="6">
        <v>1.0162442580328581</v>
      </c>
      <c r="I496" s="6">
        <v>0.5717854077253115</v>
      </c>
      <c r="J496" s="7">
        <v>611.07167381974432</v>
      </c>
      <c r="K496" s="92">
        <v>1.3304721030042918E-2</v>
      </c>
      <c r="L496" s="92">
        <v>0.13819742489270387</v>
      </c>
      <c r="M496" s="92">
        <v>0.29742489270386269</v>
      </c>
      <c r="N496" s="92">
        <v>0.31373390557939912</v>
      </c>
      <c r="O496" s="92">
        <v>0.18412017167381975</v>
      </c>
      <c r="P496" s="92">
        <v>5.3218884120171672E-2</v>
      </c>
      <c r="Q496" s="93">
        <v>7.0386266094420599E-2</v>
      </c>
      <c r="R496" s="4">
        <v>2.3006070920295874</v>
      </c>
      <c r="S496" s="4">
        <v>2.5017037244692277</v>
      </c>
      <c r="T496" s="4">
        <v>2.9027657093948918</v>
      </c>
      <c r="U496" s="4">
        <v>3.2617245677818398</v>
      </c>
      <c r="V496" s="4">
        <v>3.5639606039102794</v>
      </c>
      <c r="W496" s="4">
        <v>3.8483110488029117</v>
      </c>
      <c r="X496" s="4">
        <v>4.1019682786230431</v>
      </c>
      <c r="Y496" s="4">
        <v>4.4149023546856307</v>
      </c>
      <c r="Z496" s="94">
        <v>2330</v>
      </c>
      <c r="AA496" s="93">
        <v>0.20085836909871244</v>
      </c>
      <c r="AB496" s="6">
        <v>2.1476026521976301</v>
      </c>
      <c r="AC496" s="6">
        <v>2.6969322248984722</v>
      </c>
      <c r="AD496" s="6">
        <v>3.2016340333273559</v>
      </c>
      <c r="AE496" s="6">
        <v>3.5475408822842818</v>
      </c>
      <c r="AF496" s="6">
        <v>4.0488928395696524</v>
      </c>
      <c r="AG496" s="94">
        <v>1</v>
      </c>
      <c r="AH496" s="6">
        <v>1.9730934604406238</v>
      </c>
      <c r="AI496" s="6">
        <v>2.4299598266964813</v>
      </c>
      <c r="AJ496" s="6">
        <v>2.9747207728284852</v>
      </c>
      <c r="AK496" s="6">
        <v>3.3908202094626096</v>
      </c>
      <c r="AL496" s="6">
        <v>3.7640577009112004</v>
      </c>
      <c r="AM496" s="6">
        <v>4.3131250693781134</v>
      </c>
      <c r="AN496" s="6">
        <v>0.99095599213496399</v>
      </c>
      <c r="AO496" s="92">
        <v>0.82009967658618832</v>
      </c>
      <c r="AP496" s="5">
        <v>43106</v>
      </c>
    </row>
    <row r="497" spans="1:42" x14ac:dyDescent="0.2">
      <c r="A497" s="5">
        <v>43107</v>
      </c>
      <c r="B497" s="6">
        <v>3.3390557939914163</v>
      </c>
      <c r="C497" s="6">
        <v>3.2337282186772276</v>
      </c>
      <c r="D497" s="6">
        <v>0.10532757531418868</v>
      </c>
      <c r="E497" s="6">
        <v>3.2676278678976756</v>
      </c>
      <c r="F497" s="6">
        <v>3.2817810187914427</v>
      </c>
      <c r="G497" s="6">
        <v>0.52039924866837872</v>
      </c>
      <c r="H497" s="6">
        <v>1.016041889109718</v>
      </c>
      <c r="I497" s="6">
        <v>0.5719699570815423</v>
      </c>
      <c r="J497" s="7">
        <v>612.07167381974432</v>
      </c>
      <c r="K497" s="92">
        <v>1.2875536480686695E-2</v>
      </c>
      <c r="L497" s="92">
        <v>0.13819742489270387</v>
      </c>
      <c r="M497" s="92">
        <v>0.29742489270386269</v>
      </c>
      <c r="N497" s="92">
        <v>0.31416309012875537</v>
      </c>
      <c r="O497" s="92">
        <v>0.18412017167381975</v>
      </c>
      <c r="P497" s="92">
        <v>5.3218884120171672E-2</v>
      </c>
      <c r="Q497" s="93">
        <v>6.9098712446351934E-2</v>
      </c>
      <c r="R497" s="4">
        <v>2.3044016234646225</v>
      </c>
      <c r="S497" s="4">
        <v>2.5020917521372494</v>
      </c>
      <c r="T497" s="4">
        <v>2.9040654375125623</v>
      </c>
      <c r="U497" s="4">
        <v>3.2630427208747901</v>
      </c>
      <c r="V497" s="4">
        <v>3.5646466956648108</v>
      </c>
      <c r="W497" s="4">
        <v>3.84885318581094</v>
      </c>
      <c r="X497" s="4">
        <v>4.1013340811552501</v>
      </c>
      <c r="Y497" s="4">
        <v>4.4144756105032368</v>
      </c>
      <c r="Z497" s="94">
        <v>2330</v>
      </c>
      <c r="AA497" s="93">
        <v>0.20171673819742489</v>
      </c>
      <c r="AB497" s="6">
        <v>2.1474342755080587</v>
      </c>
      <c r="AC497" s="6">
        <v>2.69648935997526</v>
      </c>
      <c r="AD497" s="6">
        <v>3.2010214450753578</v>
      </c>
      <c r="AE497" s="6">
        <v>3.5470085216548877</v>
      </c>
      <c r="AF497" s="6">
        <v>4.0484722722511233</v>
      </c>
      <c r="AG497" s="94">
        <v>0</v>
      </c>
      <c r="AH497" s="6">
        <v>1.9729428042485559</v>
      </c>
      <c r="AI497" s="6">
        <v>2.4296596547887925</v>
      </c>
      <c r="AJ497" s="6">
        <v>2.9747903534410916</v>
      </c>
      <c r="AK497" s="6">
        <v>3.3906909325583556</v>
      </c>
      <c r="AL497" s="6">
        <v>3.7640114216253493</v>
      </c>
      <c r="AM497" s="6">
        <v>4.3126748314825996</v>
      </c>
      <c r="AN497" s="6">
        <v>0.99119661145978988</v>
      </c>
      <c r="AO497" s="92">
        <v>0.81938103104672166</v>
      </c>
      <c r="AP497" s="5">
        <v>43107</v>
      </c>
    </row>
    <row r="498" spans="1:42" x14ac:dyDescent="0.2">
      <c r="A498" s="5">
        <v>43108</v>
      </c>
      <c r="B498" s="6">
        <v>3.3406946826758146</v>
      </c>
      <c r="C498" s="6">
        <v>3.235922989876471</v>
      </c>
      <c r="D498" s="6">
        <v>0.10477169279934362</v>
      </c>
      <c r="E498" s="6">
        <v>3.2680695290413428</v>
      </c>
      <c r="F498" s="6">
        <v>3.2822845956036688</v>
      </c>
      <c r="G498" s="6">
        <v>0.5196967012514806</v>
      </c>
      <c r="H498" s="6">
        <v>1.0181074336738924</v>
      </c>
      <c r="I498" s="6">
        <v>0.57225986277872953</v>
      </c>
      <c r="J498" s="7">
        <v>612.54674099485419</v>
      </c>
      <c r="K498" s="92">
        <v>1.2864493996569469E-2</v>
      </c>
      <c r="L498" s="92">
        <v>0.137221269296741</v>
      </c>
      <c r="M498" s="92">
        <v>0.29674099485420241</v>
      </c>
      <c r="N498" s="92">
        <v>0.315180102915952</v>
      </c>
      <c r="O498" s="92">
        <v>0.18481989708404803</v>
      </c>
      <c r="P498" s="92">
        <v>5.3173241852487133E-2</v>
      </c>
      <c r="Q498" s="93">
        <v>7.2898799313893647E-2</v>
      </c>
      <c r="R498" s="4">
        <v>2.3072335375295241</v>
      </c>
      <c r="S498" s="4">
        <v>2.5130136766656497</v>
      </c>
      <c r="T498" s="4">
        <v>2.9064798139965733</v>
      </c>
      <c r="U498" s="4">
        <v>3.2645959582756303</v>
      </c>
      <c r="V498" s="4">
        <v>3.5676843693709275</v>
      </c>
      <c r="W498" s="4">
        <v>3.8510507737695234</v>
      </c>
      <c r="X498" s="4">
        <v>4.1001652616659756</v>
      </c>
      <c r="Y498" s="4">
        <v>4.4141053552092693</v>
      </c>
      <c r="Z498" s="94">
        <v>2332</v>
      </c>
      <c r="AA498" s="93">
        <v>0.20154373927958832</v>
      </c>
      <c r="AB498" s="6">
        <v>2.1472659425964267</v>
      </c>
      <c r="AC498" s="6">
        <v>2.700052712087627</v>
      </c>
      <c r="AD498" s="6">
        <v>3.2004090773551308</v>
      </c>
      <c r="AE498" s="6">
        <v>3.5464762994392576</v>
      </c>
      <c r="AF498" s="6">
        <v>4.0480517743262014</v>
      </c>
      <c r="AG498" s="94">
        <v>1</v>
      </c>
      <c r="AH498" s="6">
        <v>1.9728012150508747</v>
      </c>
      <c r="AI498" s="6">
        <v>2.4315950183466049</v>
      </c>
      <c r="AJ498" s="6">
        <v>2.9753150951451199</v>
      </c>
      <c r="AK498" s="6">
        <v>3.3913357377826223</v>
      </c>
      <c r="AL498" s="6">
        <v>3.7647617098219976</v>
      </c>
      <c r="AM498" s="6">
        <v>4.3122246776254602</v>
      </c>
      <c r="AN498" s="6">
        <v>0.9918075597009044</v>
      </c>
      <c r="AO498" s="92">
        <v>0.81797044152145293</v>
      </c>
      <c r="AP498" s="5">
        <v>43108</v>
      </c>
    </row>
    <row r="499" spans="1:42" x14ac:dyDescent="0.2">
      <c r="A499" s="5">
        <v>43109</v>
      </c>
      <c r="B499" s="6">
        <v>3.3411915987998286</v>
      </c>
      <c r="C499" s="6">
        <v>3.236056842298995</v>
      </c>
      <c r="D499" s="6">
        <v>0.10513475650083359</v>
      </c>
      <c r="E499" s="6">
        <v>3.2679850919541917</v>
      </c>
      <c r="F499" s="6">
        <v>3.2822129621655534</v>
      </c>
      <c r="G499" s="6">
        <v>0.51926324695463655</v>
      </c>
      <c r="H499" s="6">
        <v>1.0186402559236183</v>
      </c>
      <c r="I499" s="6">
        <v>0.57231890270038388</v>
      </c>
      <c r="J499" s="7">
        <v>613.28418345477985</v>
      </c>
      <c r="K499" s="92">
        <v>1.2858979854264894E-2</v>
      </c>
      <c r="L499" s="92">
        <v>0.13673381911701671</v>
      </c>
      <c r="M499" s="92">
        <v>0.29661380197171022</v>
      </c>
      <c r="N499" s="92">
        <v>0.31590227175310759</v>
      </c>
      <c r="O499" s="92">
        <v>0.18474067723960566</v>
      </c>
      <c r="P499" s="92">
        <v>5.3150450064294898E-2</v>
      </c>
      <c r="Q499" s="93">
        <v>7.2010287183883415E-2</v>
      </c>
      <c r="R499" s="4">
        <v>2.3070876378762422</v>
      </c>
      <c r="S499" s="4">
        <v>2.5150362782651827</v>
      </c>
      <c r="T499" s="4">
        <v>2.9061890661428569</v>
      </c>
      <c r="U499" s="4">
        <v>3.2675275332531775</v>
      </c>
      <c r="V499" s="4">
        <v>3.5668525816077374</v>
      </c>
      <c r="W499" s="4">
        <v>3.8503805487937135</v>
      </c>
      <c r="X499" s="4">
        <v>4.0993497026309296</v>
      </c>
      <c r="Y499" s="4">
        <v>4.4137383613665291</v>
      </c>
      <c r="Z499" s="94">
        <v>2333</v>
      </c>
      <c r="AA499" s="93">
        <v>0.20145735105015003</v>
      </c>
      <c r="AB499" s="6">
        <v>2.1470976534513517</v>
      </c>
      <c r="AC499" s="6">
        <v>2.6995846915299127</v>
      </c>
      <c r="AD499" s="6">
        <v>3.2003660078870149</v>
      </c>
      <c r="AE499" s="6">
        <v>3.5459442156014034</v>
      </c>
      <c r="AF499" s="6">
        <v>4.0476313457834374</v>
      </c>
      <c r="AG499" s="94">
        <v>1</v>
      </c>
      <c r="AH499" s="6">
        <v>1.9726596698258425</v>
      </c>
      <c r="AI499" s="6">
        <v>2.4311814811753045</v>
      </c>
      <c r="AJ499" s="6">
        <v>2.9752246584503554</v>
      </c>
      <c r="AK499" s="6">
        <v>3.3908902988585594</v>
      </c>
      <c r="AL499" s="6">
        <v>3.7642511954098699</v>
      </c>
      <c r="AM499" s="6">
        <v>4.3117746077886645</v>
      </c>
      <c r="AN499" s="6">
        <v>0.99186608669623144</v>
      </c>
      <c r="AO499" s="92">
        <v>0.81852147651567053</v>
      </c>
      <c r="AP499" s="5">
        <v>43109</v>
      </c>
    </row>
    <row r="500" spans="1:42" x14ac:dyDescent="0.2">
      <c r="A500" s="5">
        <v>43110</v>
      </c>
      <c r="B500" s="6">
        <v>3.3419700214132764</v>
      </c>
      <c r="C500" s="6">
        <v>3.2366214612037072</v>
      </c>
      <c r="D500" s="6">
        <v>0.10534856020956918</v>
      </c>
      <c r="E500" s="6">
        <v>3.2682912488397617</v>
      </c>
      <c r="F500" s="6">
        <v>3.2823215829584593</v>
      </c>
      <c r="G500" s="6">
        <v>0.51963177708552</v>
      </c>
      <c r="H500" s="6">
        <v>1.0196926122178334</v>
      </c>
      <c r="I500" s="6">
        <v>0.57240685224839083</v>
      </c>
      <c r="J500" s="7">
        <v>613.75888650963316</v>
      </c>
      <c r="K500" s="92">
        <v>1.284796573875803E-2</v>
      </c>
      <c r="L500" s="92">
        <v>0.13661670235546039</v>
      </c>
      <c r="M500" s="92">
        <v>0.29593147751605997</v>
      </c>
      <c r="N500" s="92">
        <v>0.31605995717344754</v>
      </c>
      <c r="O500" s="92">
        <v>0.18543897216274091</v>
      </c>
      <c r="P500" s="92">
        <v>5.3104925053533189E-2</v>
      </c>
      <c r="Q500" s="93">
        <v>7.1092077087794428E-2</v>
      </c>
      <c r="R500" s="4">
        <v>2.30710452462383</v>
      </c>
      <c r="S500" s="4">
        <v>2.5152004081953212</v>
      </c>
      <c r="T500" s="4">
        <v>2.9056262253053653</v>
      </c>
      <c r="U500" s="4">
        <v>3.2689395282009563</v>
      </c>
      <c r="V500" s="4">
        <v>3.5687136947494884</v>
      </c>
      <c r="W500" s="4">
        <v>3.850646290607501</v>
      </c>
      <c r="X500" s="4">
        <v>4.0984842113782909</v>
      </c>
      <c r="Y500" s="4">
        <v>4.4133628563656515</v>
      </c>
      <c r="Z500" s="94">
        <v>2335</v>
      </c>
      <c r="AA500" s="93">
        <v>0.20171306209850107</v>
      </c>
      <c r="AB500" s="6">
        <v>2.1469294080614545</v>
      </c>
      <c r="AC500" s="6">
        <v>2.6991168535002159</v>
      </c>
      <c r="AD500" s="6">
        <v>3.2004655589366453</v>
      </c>
      <c r="AE500" s="6">
        <v>3.5454122701053472</v>
      </c>
      <c r="AF500" s="6">
        <v>4.0472109866113835</v>
      </c>
      <c r="AG500" s="94">
        <v>1</v>
      </c>
      <c r="AH500" s="6">
        <v>1.9725181685592748</v>
      </c>
      <c r="AI500" s="6">
        <v>2.4308811985310652</v>
      </c>
      <c r="AJ500" s="6">
        <v>2.9746605264618373</v>
      </c>
      <c r="AK500" s="6">
        <v>3.3912730985124231</v>
      </c>
      <c r="AL500" s="6">
        <v>3.7640929586630585</v>
      </c>
      <c r="AM500" s="6">
        <v>4.3127600236619292</v>
      </c>
      <c r="AN500" s="6">
        <v>0.99190721717867314</v>
      </c>
      <c r="AO500" s="92">
        <v>0.81947889106293081</v>
      </c>
      <c r="AP500" s="5">
        <v>43110</v>
      </c>
    </row>
    <row r="501" spans="1:42" x14ac:dyDescent="0.2">
      <c r="A501" s="5">
        <v>43111</v>
      </c>
      <c r="B501" s="6">
        <v>3.3427471116816432</v>
      </c>
      <c r="C501" s="6">
        <v>3.2375259182596619</v>
      </c>
      <c r="D501" s="6">
        <v>0.10522119342198133</v>
      </c>
      <c r="E501" s="6">
        <v>3.2687554662143761</v>
      </c>
      <c r="F501" s="6">
        <v>3.2825571387656201</v>
      </c>
      <c r="G501" s="6">
        <v>0.52004976097468991</v>
      </c>
      <c r="H501" s="6">
        <v>1.0210394197265673</v>
      </c>
      <c r="I501" s="6">
        <v>0.57255883611466596</v>
      </c>
      <c r="J501" s="7">
        <v>614.23363286264794</v>
      </c>
      <c r="K501" s="92">
        <v>1.2836970474967908E-2</v>
      </c>
      <c r="L501" s="92">
        <v>0.13649978605049209</v>
      </c>
      <c r="M501" s="92">
        <v>0.29567821994009413</v>
      </c>
      <c r="N501" s="92">
        <v>0.31536157466837828</v>
      </c>
      <c r="O501" s="92">
        <v>0.18656397090286692</v>
      </c>
      <c r="P501" s="92">
        <v>5.3059477963200687E-2</v>
      </c>
      <c r="Q501" s="93">
        <v>6.9319640564826701E-2</v>
      </c>
      <c r="R501" s="4">
        <v>2.3071236988215649</v>
      </c>
      <c r="S501" s="4">
        <v>2.5153664600669865</v>
      </c>
      <c r="T501" s="4">
        <v>2.9087999505867441</v>
      </c>
      <c r="U501" s="4">
        <v>3.2691786699763594</v>
      </c>
      <c r="V501" s="4">
        <v>3.571265744589331</v>
      </c>
      <c r="W501" s="4">
        <v>3.8525371487025559</v>
      </c>
      <c r="X501" s="4">
        <v>4.1019634986811742</v>
      </c>
      <c r="Y501" s="4">
        <v>4.4129804103698786</v>
      </c>
      <c r="Z501" s="94">
        <v>2337</v>
      </c>
      <c r="AA501" s="93">
        <v>0.20111253744116389</v>
      </c>
      <c r="AB501" s="6">
        <v>2.1467612064153587</v>
      </c>
      <c r="AC501" s="6">
        <v>2.698649197927351</v>
      </c>
      <c r="AD501" s="6">
        <v>3.2001326566981323</v>
      </c>
      <c r="AE501" s="6">
        <v>3.5448804629151196</v>
      </c>
      <c r="AF501" s="6">
        <v>4.0467906967985927</v>
      </c>
      <c r="AG501" s="94">
        <v>1</v>
      </c>
      <c r="AH501" s="6">
        <v>1.9723767112369877</v>
      </c>
      <c r="AI501" s="6">
        <v>2.4305810174620355</v>
      </c>
      <c r="AJ501" s="6">
        <v>2.9748090840306571</v>
      </c>
      <c r="AK501" s="6">
        <v>3.3917650422335566</v>
      </c>
      <c r="AL501" s="6">
        <v>3.7649565365797164</v>
      </c>
      <c r="AM501" s="6">
        <v>4.3123101768167036</v>
      </c>
      <c r="AN501" s="6">
        <v>0.99201251509614286</v>
      </c>
      <c r="AO501" s="92">
        <v>0.820451127640763</v>
      </c>
      <c r="AP501" s="5">
        <v>43111</v>
      </c>
    </row>
    <row r="502" spans="1:42" x14ac:dyDescent="0.2">
      <c r="A502" s="5">
        <v>43112</v>
      </c>
      <c r="B502" s="6">
        <v>3.3434559452523525</v>
      </c>
      <c r="C502" s="6">
        <v>3.2381417603769123</v>
      </c>
      <c r="D502" s="6">
        <v>0.1053141848754402</v>
      </c>
      <c r="E502" s="6">
        <v>3.2690996324568302</v>
      </c>
      <c r="F502" s="6">
        <v>3.2827825424421655</v>
      </c>
      <c r="G502" s="6">
        <v>0.52061088964501512</v>
      </c>
      <c r="H502" s="6">
        <v>1.0216729099135333</v>
      </c>
      <c r="I502" s="6">
        <v>0.57263473053891545</v>
      </c>
      <c r="J502" s="7">
        <v>614.97091531223123</v>
      </c>
      <c r="K502" s="92">
        <v>1.2831479897348161E-2</v>
      </c>
      <c r="L502" s="92">
        <v>0.13644140290846879</v>
      </c>
      <c r="M502" s="92">
        <v>0.29512403763900769</v>
      </c>
      <c r="N502" s="92">
        <v>0.31565440547476475</v>
      </c>
      <c r="O502" s="92">
        <v>0.1864841745081266</v>
      </c>
      <c r="P502" s="92">
        <v>5.3464499572284004E-2</v>
      </c>
      <c r="Q502" s="93">
        <v>6.8434559452523525E-2</v>
      </c>
      <c r="R502" s="4">
        <v>2.3069824894592177</v>
      </c>
      <c r="S502" s="4">
        <v>2.5153484027884905</v>
      </c>
      <c r="T502" s="4">
        <v>2.909552126616092</v>
      </c>
      <c r="U502" s="4">
        <v>3.2698228049589995</v>
      </c>
      <c r="V502" s="4">
        <v>3.5716667520941208</v>
      </c>
      <c r="W502" s="4">
        <v>3.8549736808491235</v>
      </c>
      <c r="X502" s="4">
        <v>4.1064678282517315</v>
      </c>
      <c r="Y502" s="4">
        <v>4.4125995836523071</v>
      </c>
      <c r="Z502" s="94">
        <v>2338</v>
      </c>
      <c r="AA502" s="93">
        <v>0.20102651839178784</v>
      </c>
      <c r="AB502" s="6">
        <v>2.1465683947659229</v>
      </c>
      <c r="AC502" s="6">
        <v>2.6981817247401594</v>
      </c>
      <c r="AD502" s="6">
        <v>3.1996481188909733</v>
      </c>
      <c r="AE502" s="6">
        <v>3.5470655650135177</v>
      </c>
      <c r="AF502" s="6">
        <v>4.046370476333621</v>
      </c>
      <c r="AG502" s="94">
        <v>1</v>
      </c>
      <c r="AH502" s="6">
        <v>1.9722352978448054</v>
      </c>
      <c r="AI502" s="6">
        <v>2.4302809379325616</v>
      </c>
      <c r="AJ502" s="6">
        <v>2.9746394668445784</v>
      </c>
      <c r="AK502" s="6">
        <v>3.3915019297524243</v>
      </c>
      <c r="AL502" s="6">
        <v>3.7659825917853471</v>
      </c>
      <c r="AM502" s="6">
        <v>4.3116055306152994</v>
      </c>
      <c r="AN502" s="6">
        <v>0.99208161802247563</v>
      </c>
      <c r="AO502" s="92">
        <v>0.82069770425219934</v>
      </c>
      <c r="AP502" s="5">
        <v>43112</v>
      </c>
    </row>
    <row r="503" spans="1:42" x14ac:dyDescent="0.2">
      <c r="A503" s="5">
        <v>43113</v>
      </c>
      <c r="B503" s="6">
        <v>3.3439504061564773</v>
      </c>
      <c r="C503" s="6">
        <v>3.2385169813287771</v>
      </c>
      <c r="D503" s="6">
        <v>0.10543342482770024</v>
      </c>
      <c r="E503" s="6">
        <v>3.2695204927011994</v>
      </c>
      <c r="F503" s="6">
        <v>3.2829727192281246</v>
      </c>
      <c r="G503" s="6">
        <v>0.52125006017451259</v>
      </c>
      <c r="H503" s="6">
        <v>1.2255832716831605</v>
      </c>
      <c r="I503" s="6">
        <v>0.57267208208635367</v>
      </c>
      <c r="J503" s="7">
        <v>615.70799486960459</v>
      </c>
      <c r="K503" s="92">
        <v>1.2825994014536126E-2</v>
      </c>
      <c r="L503" s="92">
        <v>0.13638306968790082</v>
      </c>
      <c r="M503" s="92">
        <v>0.29542539546814878</v>
      </c>
      <c r="N503" s="92">
        <v>0.31466438648995299</v>
      </c>
      <c r="O503" s="92">
        <v>0.18683197947840957</v>
      </c>
      <c r="P503" s="92">
        <v>5.3869174861051729E-2</v>
      </c>
      <c r="Q503" s="93">
        <v>6.7977768277041467E-2</v>
      </c>
      <c r="R503" s="4">
        <v>2.3068424783579031</v>
      </c>
      <c r="S503" s="4">
        <v>2.5153313257974501</v>
      </c>
      <c r="T503" s="4">
        <v>2.9091819818961349</v>
      </c>
      <c r="U503" s="4">
        <v>3.2699588432978963</v>
      </c>
      <c r="V503" s="4">
        <v>3.5718883342176624</v>
      </c>
      <c r="W503" s="4">
        <v>3.857234582742854</v>
      </c>
      <c r="X503" s="4">
        <v>4.105940005352017</v>
      </c>
      <c r="Y503" s="4">
        <v>4.4179598031244129</v>
      </c>
      <c r="Z503" s="94">
        <v>2339</v>
      </c>
      <c r="AA503" s="93">
        <v>0.20265070542967081</v>
      </c>
      <c r="AB503" s="6">
        <v>2.1463162330919641</v>
      </c>
      <c r="AC503" s="6">
        <v>2.6977144338675108</v>
      </c>
      <c r="AD503" s="6">
        <v>3.199406402920864</v>
      </c>
      <c r="AE503" s="6">
        <v>3.5468403878013661</v>
      </c>
      <c r="AF503" s="6">
        <v>4.045950325205026</v>
      </c>
      <c r="AG503" s="94">
        <v>1</v>
      </c>
      <c r="AH503" s="6">
        <v>1.9720939283685546</v>
      </c>
      <c r="AI503" s="6">
        <v>2.4299809599069935</v>
      </c>
      <c r="AJ503" s="6">
        <v>2.9745379739230731</v>
      </c>
      <c r="AK503" s="6">
        <v>3.3914667373743916</v>
      </c>
      <c r="AL503" s="6">
        <v>3.7658699975776964</v>
      </c>
      <c r="AM503" s="6">
        <v>4.3123335526727793</v>
      </c>
      <c r="AN503" s="6">
        <v>0.99204243941310788</v>
      </c>
      <c r="AO503" s="92">
        <v>0.82168549386576439</v>
      </c>
      <c r="AP503" s="5">
        <v>43113</v>
      </c>
    </row>
    <row r="504" spans="1:42" x14ac:dyDescent="0.2">
      <c r="A504" s="5">
        <v>43114</v>
      </c>
      <c r="B504" s="6">
        <v>3.3444444444444446</v>
      </c>
      <c r="C504" s="6">
        <v>3.2388781334471703</v>
      </c>
      <c r="D504" s="6">
        <v>0.1055663109972742</v>
      </c>
      <c r="E504" s="6">
        <v>3.2696928768985094</v>
      </c>
      <c r="F504" s="6">
        <v>3.2830803147291867</v>
      </c>
      <c r="G504" s="6">
        <v>0.52138468658252091</v>
      </c>
      <c r="H504" s="6">
        <v>1.2261442521736412</v>
      </c>
      <c r="I504" s="6">
        <v>0.57275641025639801</v>
      </c>
      <c r="J504" s="7">
        <v>615.44487179486896</v>
      </c>
      <c r="K504" s="92">
        <v>1.282051282051282E-2</v>
      </c>
      <c r="L504" s="92">
        <v>0.13632478632478631</v>
      </c>
      <c r="M504" s="92">
        <v>0.29487179487179488</v>
      </c>
      <c r="N504" s="92">
        <v>0.31495726495726495</v>
      </c>
      <c r="O504" s="92">
        <v>0.18717948717948718</v>
      </c>
      <c r="P504" s="92">
        <v>5.3846153846153849E-2</v>
      </c>
      <c r="Q504" s="93">
        <v>6.7094017094017092E-2</v>
      </c>
      <c r="R504" s="4">
        <v>2.3067080573812633</v>
      </c>
      <c r="S504" s="4">
        <v>2.5150816818245136</v>
      </c>
      <c r="T504" s="4">
        <v>2.9091422819939705</v>
      </c>
      <c r="U504" s="4">
        <v>3.2694227940628986</v>
      </c>
      <c r="V504" s="4">
        <v>3.5722657922557381</v>
      </c>
      <c r="W504" s="4">
        <v>3.8567662160678164</v>
      </c>
      <c r="X504" s="4">
        <v>4.1052728979479092</v>
      </c>
      <c r="Y504" s="4">
        <v>4.4173497131004371</v>
      </c>
      <c r="Z504" s="94">
        <v>2340</v>
      </c>
      <c r="AA504" s="93">
        <v>0.20299145299145299</v>
      </c>
      <c r="AB504" s="6">
        <v>2.1460318539494034</v>
      </c>
      <c r="AC504" s="6">
        <v>2.6971874395166089</v>
      </c>
      <c r="AD504" s="6">
        <v>3.1988455988079001</v>
      </c>
      <c r="AE504" s="6">
        <v>3.546512893339318</v>
      </c>
      <c r="AF504" s="6">
        <v>4.0454029458851073</v>
      </c>
      <c r="AG504" s="94">
        <v>1</v>
      </c>
      <c r="AH504" s="6">
        <v>1.9719289980976507</v>
      </c>
      <c r="AI504" s="6">
        <v>2.4296345843017182</v>
      </c>
      <c r="AJ504" s="6">
        <v>2.9742455989375145</v>
      </c>
      <c r="AK504" s="6">
        <v>3.3916683878608298</v>
      </c>
      <c r="AL504" s="6">
        <v>3.76620032024204</v>
      </c>
      <c r="AM504" s="6">
        <v>4.3117359090862539</v>
      </c>
      <c r="AN504" s="6">
        <v>0.99208290788703934</v>
      </c>
      <c r="AO504" s="92">
        <v>0.82206334794469527</v>
      </c>
      <c r="AP504" s="5">
        <v>43113</v>
      </c>
    </row>
    <row r="505" spans="1:42" x14ac:dyDescent="0.2">
      <c r="A505" s="5">
        <v>43115</v>
      </c>
      <c r="B505" s="6">
        <v>3.3466296928327646</v>
      </c>
      <c r="C505" s="6">
        <v>3.240748342452167</v>
      </c>
      <c r="D505" s="6">
        <v>0.10588135038059754</v>
      </c>
      <c r="E505" s="6">
        <v>3.270334565723144</v>
      </c>
      <c r="F505" s="6">
        <v>3.2834179965707326</v>
      </c>
      <c r="G505" s="6">
        <v>0.52036607435119075</v>
      </c>
      <c r="H505" s="6">
        <v>1.2297795076721683</v>
      </c>
      <c r="I505" s="6">
        <v>0.57285836177473615</v>
      </c>
      <c r="J505" s="7">
        <v>617.39291808873531</v>
      </c>
      <c r="K505" s="92">
        <v>1.2372013651877133E-2</v>
      </c>
      <c r="L505" s="92">
        <v>0.1348122866894198</v>
      </c>
      <c r="M505" s="92">
        <v>0.29522184300341298</v>
      </c>
      <c r="N505" s="92">
        <v>0.31612627986348124</v>
      </c>
      <c r="O505" s="92">
        <v>0.18771331058020477</v>
      </c>
      <c r="P505" s="92">
        <v>5.3754266211604097E-2</v>
      </c>
      <c r="Q505" s="93">
        <v>6.6979522184300339E-2</v>
      </c>
      <c r="R505" s="4">
        <v>2.3109651150740724</v>
      </c>
      <c r="S505" s="4">
        <v>2.5236167786552057</v>
      </c>
      <c r="T505" s="4">
        <v>2.9111430844359067</v>
      </c>
      <c r="U505" s="4">
        <v>3.2725799433739722</v>
      </c>
      <c r="V505" s="4">
        <v>3.5743686974714821</v>
      </c>
      <c r="W505" s="4">
        <v>3.8588679516998776</v>
      </c>
      <c r="X505" s="4">
        <v>4.1045037499932091</v>
      </c>
      <c r="Y505" s="4">
        <v>4.4164825578653586</v>
      </c>
      <c r="Z505" s="94">
        <v>2344</v>
      </c>
      <c r="AA505" s="93">
        <v>0.20349829351535836</v>
      </c>
      <c r="AB505" s="6">
        <v>2.1457475999336655</v>
      </c>
      <c r="AC505" s="6">
        <v>2.6966606770432215</v>
      </c>
      <c r="AD505" s="6">
        <v>3.1982849797602935</v>
      </c>
      <c r="AE505" s="6">
        <v>3.546253426021845</v>
      </c>
      <c r="AF505" s="6">
        <v>4.0448556842517416</v>
      </c>
      <c r="AG505" s="94">
        <v>1</v>
      </c>
      <c r="AH505" s="6">
        <v>1.9672931592973126</v>
      </c>
      <c r="AI505" s="6">
        <v>2.428366220963003</v>
      </c>
      <c r="AJ505" s="6">
        <v>2.9738785224086874</v>
      </c>
      <c r="AK505" s="6">
        <v>3.3919103495640961</v>
      </c>
      <c r="AL505" s="6">
        <v>3.7667407764584997</v>
      </c>
      <c r="AM505" s="6">
        <v>4.3111384054634154</v>
      </c>
      <c r="AN505" s="6">
        <v>0.99249215506170541</v>
      </c>
      <c r="AO505" s="92">
        <v>0.82244810637511601</v>
      </c>
      <c r="AP505" s="5">
        <v>43116</v>
      </c>
    </row>
    <row r="506" spans="1:42" x14ac:dyDescent="0.2">
      <c r="A506" s="5">
        <v>43116</v>
      </c>
      <c r="B506" s="6">
        <v>3.348400852878465</v>
      </c>
      <c r="C506" s="6">
        <v>3.2421820565170933</v>
      </c>
      <c r="D506" s="6">
        <v>0.10621879636137166</v>
      </c>
      <c r="E506" s="6">
        <v>3.2703370092546478</v>
      </c>
      <c r="F506" s="6">
        <v>3.2836959665980978</v>
      </c>
      <c r="G506" s="6">
        <v>0.51905191133090856</v>
      </c>
      <c r="H506" s="6">
        <v>1.2312302239821762</v>
      </c>
      <c r="I506" s="6">
        <v>0.57305756929636742</v>
      </c>
      <c r="J506" s="7">
        <v>617.13006396588753</v>
      </c>
      <c r="K506" s="92">
        <v>1.1940298507462687E-2</v>
      </c>
      <c r="L506" s="92">
        <v>0.13432835820895522</v>
      </c>
      <c r="M506" s="92">
        <v>0.29424307036247332</v>
      </c>
      <c r="N506" s="92">
        <v>0.31769722814498935</v>
      </c>
      <c r="O506" s="92">
        <v>0.18805970149253731</v>
      </c>
      <c r="P506" s="92">
        <v>5.3731343283582089E-2</v>
      </c>
      <c r="Q506" s="93">
        <v>6.524520255863539E-2</v>
      </c>
      <c r="R506" s="4">
        <v>2.3166779425733335</v>
      </c>
      <c r="S506" s="4">
        <v>2.5296276689459507</v>
      </c>
      <c r="T506" s="4">
        <v>2.9132564395768918</v>
      </c>
      <c r="U506" s="4">
        <v>3.2745254673258617</v>
      </c>
      <c r="V506" s="4">
        <v>3.5743160707531656</v>
      </c>
      <c r="W506" s="4">
        <v>3.8579544080193502</v>
      </c>
      <c r="X506" s="4">
        <v>4.1037595364458097</v>
      </c>
      <c r="Y506" s="4">
        <v>4.4158809284367644</v>
      </c>
      <c r="Z506" s="94">
        <v>2345</v>
      </c>
      <c r="AA506" s="93">
        <v>0.20383795309168443</v>
      </c>
      <c r="AB506" s="6">
        <v>2.1454634709896947</v>
      </c>
      <c r="AC506" s="6">
        <v>2.6961341463453223</v>
      </c>
      <c r="AD506" s="6">
        <v>3.1977245457169725</v>
      </c>
      <c r="AE506" s="6">
        <v>3.545516774788477</v>
      </c>
      <c r="AF506" s="6">
        <v>4.0443085402796273</v>
      </c>
      <c r="AG506" s="94">
        <v>0</v>
      </c>
      <c r="AH506" s="6">
        <v>1.9703601769790655</v>
      </c>
      <c r="AI506" s="6">
        <v>2.4289037592868712</v>
      </c>
      <c r="AJ506" s="6">
        <v>2.9734685335231785</v>
      </c>
      <c r="AK506" s="6">
        <v>3.3918479855418333</v>
      </c>
      <c r="AL506" s="6">
        <v>3.7661915719738124</v>
      </c>
      <c r="AM506" s="6">
        <v>4.3105685142993959</v>
      </c>
      <c r="AN506" s="6">
        <v>0.99305676692767797</v>
      </c>
      <c r="AO506" s="92">
        <v>0.82036881624100111</v>
      </c>
      <c r="AP506" s="5">
        <v>43116</v>
      </c>
    </row>
    <row r="507" spans="1:42" x14ac:dyDescent="0.2">
      <c r="A507" s="5">
        <v>43117</v>
      </c>
      <c r="B507" s="6">
        <v>3.3489561141883257</v>
      </c>
      <c r="C507" s="6">
        <v>3.2424348962139988</v>
      </c>
      <c r="D507" s="6">
        <v>0.1065212179743269</v>
      </c>
      <c r="E507" s="6">
        <v>3.2704429146252263</v>
      </c>
      <c r="F507" s="6">
        <v>3.2803252971468591</v>
      </c>
      <c r="G507" s="6">
        <v>0.51941024726619245</v>
      </c>
      <c r="H507" s="6">
        <v>1.2323430263016237</v>
      </c>
      <c r="I507" s="6">
        <v>0.57310183212611054</v>
      </c>
      <c r="J507" s="7">
        <v>617.60417554324522</v>
      </c>
      <c r="K507" s="92">
        <v>1.1930123561994035E-2</v>
      </c>
      <c r="L507" s="92">
        <v>0.1342138900724329</v>
      </c>
      <c r="M507" s="92">
        <v>0.29399233063485303</v>
      </c>
      <c r="N507" s="92">
        <v>0.31785257775884107</v>
      </c>
      <c r="O507" s="92">
        <v>0.18789944610140605</v>
      </c>
      <c r="P507" s="92">
        <v>5.4111631870472944E-2</v>
      </c>
      <c r="Q507" s="93">
        <v>6.4337452066467835E-2</v>
      </c>
      <c r="R507" s="4">
        <v>2.3168712238728277</v>
      </c>
      <c r="S507" s="4">
        <v>2.5299053260583726</v>
      </c>
      <c r="T507" s="4">
        <v>2.9133722651708753</v>
      </c>
      <c r="U507" s="4">
        <v>3.2742715682676331</v>
      </c>
      <c r="V507" s="4">
        <v>3.573831891111912</v>
      </c>
      <c r="W507" s="4">
        <v>3.856532112733118</v>
      </c>
      <c r="X507" s="4">
        <v>4.1034955338516763</v>
      </c>
      <c r="Y507" s="4">
        <v>4.4200543293381038</v>
      </c>
      <c r="Z507" s="94">
        <v>2347</v>
      </c>
      <c r="AA507" s="93">
        <v>0.20409032807839794</v>
      </c>
      <c r="AB507" s="6">
        <v>2.1451794670624591</v>
      </c>
      <c r="AC507" s="6">
        <v>2.6956078473209302</v>
      </c>
      <c r="AD507" s="6">
        <v>3.1974549264801713</v>
      </c>
      <c r="AE507" s="6">
        <v>3.5447803887495533</v>
      </c>
      <c r="AF507" s="6">
        <v>4.0437615139434673</v>
      </c>
      <c r="AG507" s="94">
        <v>1</v>
      </c>
      <c r="AH507" s="6">
        <v>1.9701964865186317</v>
      </c>
      <c r="AI507" s="6">
        <v>2.4285584297274432</v>
      </c>
      <c r="AJ507" s="6">
        <v>2.9731770296635553</v>
      </c>
      <c r="AK507" s="6">
        <v>3.3918206521417806</v>
      </c>
      <c r="AL507" s="6">
        <v>3.7650484848331955</v>
      </c>
      <c r="AM507" s="6">
        <v>4.3122563437050543</v>
      </c>
      <c r="AN507" s="6">
        <v>0.99306123199614682</v>
      </c>
      <c r="AO507" s="92">
        <v>0.82124047386278032</v>
      </c>
      <c r="AP507" s="5">
        <v>43117</v>
      </c>
    </row>
    <row r="508" spans="1:42" x14ac:dyDescent="0.2">
      <c r="A508" s="5">
        <v>43118</v>
      </c>
      <c r="B508" s="6">
        <v>3.350298126064736</v>
      </c>
      <c r="C508" s="6">
        <v>3.2436289524746278</v>
      </c>
      <c r="D508" s="6">
        <v>0.10666917359010819</v>
      </c>
      <c r="E508" s="6">
        <v>3.2706001904357844</v>
      </c>
      <c r="F508" s="6">
        <v>3.2687501308868208</v>
      </c>
      <c r="G508" s="6">
        <v>0.51879101699961094</v>
      </c>
      <c r="H508" s="6">
        <v>1.2333783910572467</v>
      </c>
      <c r="I508" s="6">
        <v>0.57338160136285943</v>
      </c>
      <c r="J508" s="7">
        <v>617.34114139693702</v>
      </c>
      <c r="K508" s="92">
        <v>1.1499148211243612E-2</v>
      </c>
      <c r="L508" s="92">
        <v>0.13373083475298125</v>
      </c>
      <c r="M508" s="92">
        <v>0.29429301533219759</v>
      </c>
      <c r="N508" s="92">
        <v>0.31771720613287907</v>
      </c>
      <c r="O508" s="92">
        <v>0.18867120954003408</v>
      </c>
      <c r="P508" s="92">
        <v>5.4088586030664396E-2</v>
      </c>
      <c r="Q508" s="93">
        <v>6.7717206132879043E-2</v>
      </c>
      <c r="R508" s="4">
        <v>2.3204288176759427</v>
      </c>
      <c r="S508" s="4">
        <v>2.5306446217522893</v>
      </c>
      <c r="T508" s="4">
        <v>2.9133337940825568</v>
      </c>
      <c r="U508" s="4">
        <v>3.2745653415201059</v>
      </c>
      <c r="V508" s="4">
        <v>3.5737967834157471</v>
      </c>
      <c r="W508" s="4">
        <v>3.8594447726312509</v>
      </c>
      <c r="X508" s="4">
        <v>4.1026756688136921</v>
      </c>
      <c r="Y508" s="4">
        <v>4.4194468516605969</v>
      </c>
      <c r="Z508" s="94">
        <v>2348</v>
      </c>
      <c r="AA508" s="93">
        <v>0.20400340715502555</v>
      </c>
      <c r="AB508" s="6">
        <v>2.1448955880969516</v>
      </c>
      <c r="AC508" s="6">
        <v>2.6950817798681088</v>
      </c>
      <c r="AD508" s="6">
        <v>3.1969504843690921</v>
      </c>
      <c r="AE508" s="6">
        <v>3.5440442678096034</v>
      </c>
      <c r="AF508" s="6">
        <v>4.0432146052179698</v>
      </c>
      <c r="AG508" s="94">
        <v>1</v>
      </c>
      <c r="AH508" s="6">
        <v>1.9669738529364691</v>
      </c>
      <c r="AI508" s="6">
        <v>2.4281106677785789</v>
      </c>
      <c r="AJ508" s="6">
        <v>2.9732348386129508</v>
      </c>
      <c r="AK508" s="6">
        <v>3.3921574999605042</v>
      </c>
      <c r="AL508" s="6">
        <v>3.7649435298242611</v>
      </c>
      <c r="AM508" s="6">
        <v>4.311661295546604</v>
      </c>
      <c r="AN508" s="6">
        <v>0.99342376051696124</v>
      </c>
      <c r="AO508" s="92">
        <v>0.82080260332374488</v>
      </c>
      <c r="AP508" s="5">
        <v>43117</v>
      </c>
    </row>
    <row r="509" spans="1:42" x14ac:dyDescent="0.2">
      <c r="A509" s="5">
        <v>43119</v>
      </c>
      <c r="B509" s="6">
        <v>3.3522534013605441</v>
      </c>
      <c r="C509" s="6">
        <v>3.2453148891261536</v>
      </c>
      <c r="D509" s="6">
        <v>0.10693851223439044</v>
      </c>
      <c r="E509" s="6">
        <v>3.2712974811553677</v>
      </c>
      <c r="F509" s="6">
        <v>3.2690563055887907</v>
      </c>
      <c r="G509" s="6">
        <v>0.51898674783932086</v>
      </c>
      <c r="H509" s="6">
        <v>1.2365023680882974</v>
      </c>
      <c r="I509" s="6">
        <v>0.57345663265305868</v>
      </c>
      <c r="J509" s="7">
        <v>617.28954081632401</v>
      </c>
      <c r="K509" s="92">
        <v>1.1479591836734694E-2</v>
      </c>
      <c r="L509" s="92">
        <v>0.133078231292517</v>
      </c>
      <c r="M509" s="92">
        <v>0.29336734693877553</v>
      </c>
      <c r="N509" s="92">
        <v>0.31760204081632654</v>
      </c>
      <c r="O509" s="92">
        <v>0.19047619047619047</v>
      </c>
      <c r="P509" s="92">
        <v>5.399659863945578E-2</v>
      </c>
      <c r="Q509" s="93">
        <v>6.8027210884353748E-2</v>
      </c>
      <c r="R509" s="4">
        <v>2.3204224219134</v>
      </c>
      <c r="S509" s="4">
        <v>2.5312827866133483</v>
      </c>
      <c r="T509" s="4">
        <v>2.9138484922835772</v>
      </c>
      <c r="U509" s="4">
        <v>3.2765755618577863</v>
      </c>
      <c r="V509" s="4">
        <v>3.5776805129501206</v>
      </c>
      <c r="W509" s="4">
        <v>3.8589711305222552</v>
      </c>
      <c r="X509" s="4">
        <v>4.1018351147982104</v>
      </c>
      <c r="Y509" s="4">
        <v>4.418795844979349</v>
      </c>
      <c r="Z509" s="94">
        <v>2352</v>
      </c>
      <c r="AA509" s="93">
        <v>0.203656462585034</v>
      </c>
      <c r="AB509" s="6">
        <v>2.144611834038189</v>
      </c>
      <c r="AC509" s="6">
        <v>2.6945559438849669</v>
      </c>
      <c r="AD509" s="6">
        <v>3.1964244297189377</v>
      </c>
      <c r="AE509" s="6">
        <v>3.5437731029621133</v>
      </c>
      <c r="AF509" s="6">
        <v>4.0426678140778476</v>
      </c>
      <c r="AG509" s="94">
        <v>1</v>
      </c>
      <c r="AH509" s="6">
        <v>1.9668107709114151</v>
      </c>
      <c r="AI509" s="6">
        <v>2.4275999604171301</v>
      </c>
      <c r="AJ509" s="6">
        <v>2.9726597785328739</v>
      </c>
      <c r="AK509" s="6">
        <v>3.3926349403787879</v>
      </c>
      <c r="AL509" s="6">
        <v>3.7658458975796001</v>
      </c>
      <c r="AM509" s="6">
        <v>4.311066386088533</v>
      </c>
      <c r="AN509" s="6">
        <v>0.99373544825605753</v>
      </c>
      <c r="AO509" s="92">
        <v>0.82013681933997029</v>
      </c>
      <c r="AP509" s="5">
        <v>43118</v>
      </c>
    </row>
    <row r="510" spans="1:42" x14ac:dyDescent="0.2">
      <c r="A510" s="5">
        <v>43120</v>
      </c>
      <c r="B510" s="6">
        <v>3.3530161427357688</v>
      </c>
      <c r="C510" s="6">
        <v>3.2467580458581109</v>
      </c>
      <c r="D510" s="6">
        <v>0.10625809687765786</v>
      </c>
      <c r="E510" s="6">
        <v>3.2715661563682068</v>
      </c>
      <c r="F510" s="6">
        <v>3.2693116767577499</v>
      </c>
      <c r="G510" s="6">
        <v>0.51807059023058144</v>
      </c>
      <c r="H510" s="6">
        <v>1.2385059967150138</v>
      </c>
      <c r="I510" s="6">
        <v>0.57362361937127271</v>
      </c>
      <c r="J510" s="7">
        <v>618.76423109600728</v>
      </c>
      <c r="K510" s="92">
        <v>1.1469838572642312E-2</v>
      </c>
      <c r="L510" s="92">
        <v>0.13211554800339848</v>
      </c>
      <c r="M510" s="92">
        <v>0.2931180968564146</v>
      </c>
      <c r="N510" s="92">
        <v>0.31945624468988953</v>
      </c>
      <c r="O510" s="92">
        <v>0.1898895497026338</v>
      </c>
      <c r="P510" s="92">
        <v>5.395072217502124E-2</v>
      </c>
      <c r="Q510" s="93">
        <v>6.0747663551401869E-2</v>
      </c>
      <c r="R510" s="4">
        <v>2.3260941676366782</v>
      </c>
      <c r="S510" s="4">
        <v>2.5333100431878632</v>
      </c>
      <c r="T510" s="4">
        <v>2.916154616391422</v>
      </c>
      <c r="U510" s="4">
        <v>3.2770765479844344</v>
      </c>
      <c r="V510" s="4">
        <v>3.5788172096951163</v>
      </c>
      <c r="W510" s="4">
        <v>3.8586790648981619</v>
      </c>
      <c r="X510" s="4">
        <v>4.1009394944840718</v>
      </c>
      <c r="Y510" s="4">
        <v>4.4181772908727046</v>
      </c>
      <c r="Z510" s="94">
        <v>2354</v>
      </c>
      <c r="AA510" s="93">
        <v>0.20220900594732372</v>
      </c>
      <c r="AB510" s="6">
        <v>2.1443282048312122</v>
      </c>
      <c r="AC510" s="6">
        <v>2.6940303392696574</v>
      </c>
      <c r="AD510" s="6">
        <v>3.195898538145725</v>
      </c>
      <c r="AE510" s="6">
        <v>3.5448122328130722</v>
      </c>
      <c r="AF510" s="6">
        <v>4.0421211404978212</v>
      </c>
      <c r="AG510" s="94">
        <v>1</v>
      </c>
      <c r="AH510" s="6">
        <v>1.966647747459328</v>
      </c>
      <c r="AI510" s="6">
        <v>2.4288814555206901</v>
      </c>
      <c r="AJ510" s="6">
        <v>2.9727321196852374</v>
      </c>
      <c r="AK510" s="6">
        <v>3.393839897770679</v>
      </c>
      <c r="AL510" s="6">
        <v>3.7664522533619675</v>
      </c>
      <c r="AM510" s="6">
        <v>4.3104716152952509</v>
      </c>
      <c r="AN510" s="6">
        <v>0.99416178453580806</v>
      </c>
      <c r="AO510" s="92">
        <v>0.81907584085090845</v>
      </c>
      <c r="AP510" s="5">
        <v>43120</v>
      </c>
    </row>
    <row r="511" spans="1:42" x14ac:dyDescent="0.2">
      <c r="A511" s="5">
        <v>43121</v>
      </c>
      <c r="B511" s="6">
        <v>3.3547497879558947</v>
      </c>
      <c r="C511" s="6">
        <v>3.2485976947214978</v>
      </c>
      <c r="D511" s="6">
        <v>0.10615209323439689</v>
      </c>
      <c r="E511" s="6">
        <v>3.2723214173414128</v>
      </c>
      <c r="F511" s="6">
        <v>3.2696139845701331</v>
      </c>
      <c r="G511" s="6">
        <v>0.51752118661726365</v>
      </c>
      <c r="H511" s="6">
        <v>1.2420443515327466</v>
      </c>
      <c r="I511" s="6">
        <v>0.57374469889736679</v>
      </c>
      <c r="J511" s="7">
        <v>618.71458863443695</v>
      </c>
      <c r="K511" s="92">
        <v>1.1450381679389313E-2</v>
      </c>
      <c r="L511" s="92">
        <v>0.13146734520780323</v>
      </c>
      <c r="M511" s="92">
        <v>0.2917726887192536</v>
      </c>
      <c r="N511" s="92">
        <v>0.32061068702290074</v>
      </c>
      <c r="O511" s="92">
        <v>0.19083969465648856</v>
      </c>
      <c r="P511" s="92">
        <v>5.3859202714164549E-2</v>
      </c>
      <c r="Q511" s="93">
        <v>5.8948261238337574E-2</v>
      </c>
      <c r="R511" s="4">
        <v>2.3268426713286505</v>
      </c>
      <c r="S511" s="4">
        <v>2.5391988448888196</v>
      </c>
      <c r="T511" s="4">
        <v>2.9178343314036632</v>
      </c>
      <c r="U511" s="4">
        <v>3.2791512908353124</v>
      </c>
      <c r="V511" s="4">
        <v>3.5824868663268536</v>
      </c>
      <c r="W511" s="4">
        <v>3.8596275560613695</v>
      </c>
      <c r="X511" s="4">
        <v>4.0998992305240334</v>
      </c>
      <c r="Y511" s="4">
        <v>4.4175061851763999</v>
      </c>
      <c r="Z511" s="94">
        <v>2358</v>
      </c>
      <c r="AA511" s="93">
        <v>0.20144189991518235</v>
      </c>
      <c r="AB511" s="6">
        <v>2.1440447004210865</v>
      </c>
      <c r="AC511" s="6">
        <v>2.6935049659203787</v>
      </c>
      <c r="AD511" s="6">
        <v>3.1953728095988998</v>
      </c>
      <c r="AE511" s="6">
        <v>3.5447028610989295</v>
      </c>
      <c r="AF511" s="6">
        <v>4.0415745844526141</v>
      </c>
      <c r="AG511" s="94">
        <v>1</v>
      </c>
      <c r="AH511" s="6">
        <v>1.9727734360168829</v>
      </c>
      <c r="AI511" s="6">
        <v>2.4294249659081202</v>
      </c>
      <c r="AJ511" s="6">
        <v>2.9726124986960003</v>
      </c>
      <c r="AK511" s="6">
        <v>3.3942517919625401</v>
      </c>
      <c r="AL511" s="6">
        <v>3.7672013583669495</v>
      </c>
      <c r="AM511" s="6">
        <v>4.3098769831311792</v>
      </c>
      <c r="AN511" s="6">
        <v>0.99453948216230581</v>
      </c>
      <c r="AO511" s="92">
        <v>0.81837958914427855</v>
      </c>
      <c r="AP511" s="5">
        <v>43121</v>
      </c>
    </row>
    <row r="512" spans="1:42" x14ac:dyDescent="0.2">
      <c r="A512" s="5">
        <v>43122</v>
      </c>
      <c r="B512" s="6">
        <v>3.3562340966921118</v>
      </c>
      <c r="C512" s="6">
        <v>3.2502078187024384</v>
      </c>
      <c r="D512" s="6">
        <v>0.10602627798967346</v>
      </c>
      <c r="E512" s="6">
        <v>3.272240756574857</v>
      </c>
      <c r="F512" s="6">
        <v>3.2699035786812174</v>
      </c>
      <c r="G512" s="6">
        <v>0.51631916818267443</v>
      </c>
      <c r="H512" s="6">
        <v>1.2425028689184663</v>
      </c>
      <c r="I512" s="6">
        <v>0.57420271416453905</v>
      </c>
      <c r="J512" s="7">
        <v>619.71458863443695</v>
      </c>
      <c r="K512" s="92">
        <v>1.1450381679389313E-2</v>
      </c>
      <c r="L512" s="92">
        <v>0.12934690415606445</v>
      </c>
      <c r="M512" s="92">
        <v>0.29262086513994912</v>
      </c>
      <c r="N512" s="92">
        <v>0.32188295165394404</v>
      </c>
      <c r="O512" s="92">
        <v>0.19126378286683629</v>
      </c>
      <c r="P512" s="92">
        <v>5.3435114503816793E-2</v>
      </c>
      <c r="Q512" s="93">
        <v>5.8948261238337574E-2</v>
      </c>
      <c r="R512" s="4">
        <v>2.3283846496035747</v>
      </c>
      <c r="S512" s="4">
        <v>2.544893329891007</v>
      </c>
      <c r="T512" s="4">
        <v>2.9218593694868766</v>
      </c>
      <c r="U512" s="4">
        <v>3.2796413899767138</v>
      </c>
      <c r="V512" s="4">
        <v>3.5844501329752587</v>
      </c>
      <c r="W512" s="4">
        <v>3.8587344375900665</v>
      </c>
      <c r="X512" s="4">
        <v>4.1002608216088436</v>
      </c>
      <c r="Y512" s="4">
        <v>4.4168176215059827</v>
      </c>
      <c r="Z512" s="94">
        <v>2358</v>
      </c>
      <c r="AA512" s="93">
        <v>0.2010178117048346</v>
      </c>
      <c r="AB512" s="6">
        <v>2.1446236434971708</v>
      </c>
      <c r="AC512" s="6">
        <v>2.6929798237353739</v>
      </c>
      <c r="AD512" s="6">
        <v>3.1953126598528483</v>
      </c>
      <c r="AE512" s="6">
        <v>3.5440383326690723</v>
      </c>
      <c r="AF512" s="6">
        <v>4.0410281459169566</v>
      </c>
      <c r="AG512" s="94">
        <v>1</v>
      </c>
      <c r="AH512" s="6">
        <v>1.9726099329703901</v>
      </c>
      <c r="AI512" s="6">
        <v>2.4286759407492391</v>
      </c>
      <c r="AJ512" s="6">
        <v>2.9726647087110925</v>
      </c>
      <c r="AK512" s="6">
        <v>3.3946498956656983</v>
      </c>
      <c r="AL512" s="6">
        <v>3.7673820182402151</v>
      </c>
      <c r="AM512" s="6">
        <v>4.3112396534473003</v>
      </c>
      <c r="AN512" s="6">
        <v>0.9951278894506036</v>
      </c>
      <c r="AO512" s="92">
        <v>0.81736768975423202</v>
      </c>
      <c r="AP512" s="5">
        <v>43122</v>
      </c>
    </row>
    <row r="513" spans="1:42" x14ac:dyDescent="0.2">
      <c r="A513" s="5">
        <v>43123</v>
      </c>
      <c r="B513" s="6">
        <v>3.3575063613231553</v>
      </c>
      <c r="C513" s="6">
        <v>3.2511634693193052</v>
      </c>
      <c r="D513" s="6">
        <v>0.10634289200385005</v>
      </c>
      <c r="E513" s="6">
        <v>3.2721617618207217</v>
      </c>
      <c r="F513" s="6">
        <v>3.2700513015935169</v>
      </c>
      <c r="G513" s="6">
        <v>0.51671203243400154</v>
      </c>
      <c r="H513" s="6">
        <v>1.2425396581460255</v>
      </c>
      <c r="I513" s="6">
        <v>0.57453774385071121</v>
      </c>
      <c r="J513" s="7">
        <v>620.71458863443695</v>
      </c>
      <c r="K513" s="92">
        <v>1.1450381679389313E-2</v>
      </c>
      <c r="L513" s="92">
        <v>0.1289228159457167</v>
      </c>
      <c r="M513" s="92">
        <v>0.29219677692960133</v>
      </c>
      <c r="N513" s="92">
        <v>0.32188295165394404</v>
      </c>
      <c r="O513" s="92">
        <v>0.19168787107718405</v>
      </c>
      <c r="P513" s="92">
        <v>5.3859202714164549E-2</v>
      </c>
      <c r="Q513" s="93">
        <v>5.4707379134860054E-2</v>
      </c>
      <c r="R513" s="4">
        <v>2.3280350750290477</v>
      </c>
      <c r="S513" s="4">
        <v>2.5445689369697355</v>
      </c>
      <c r="T513" s="4">
        <v>2.922832451246542</v>
      </c>
      <c r="U513" s="4">
        <v>3.2798894397626039</v>
      </c>
      <c r="V513" s="4">
        <v>3.5861460339694924</v>
      </c>
      <c r="W513" s="4">
        <v>3.8583919940483513</v>
      </c>
      <c r="X513" s="4">
        <v>4.1033817911828869</v>
      </c>
      <c r="Y513" s="4">
        <v>4.4161292274022204</v>
      </c>
      <c r="Z513" s="94">
        <v>2358</v>
      </c>
      <c r="AA513" s="93">
        <v>0.2010178117048346</v>
      </c>
      <c r="AB513" s="6">
        <v>2.1444238101676869</v>
      </c>
      <c r="AC513" s="6">
        <v>2.6924549126129302</v>
      </c>
      <c r="AD513" s="6">
        <v>3.1957200632956817</v>
      </c>
      <c r="AE513" s="6">
        <v>3.5433740202109547</v>
      </c>
      <c r="AF513" s="6">
        <v>4.0404818248655845</v>
      </c>
      <c r="AG513" s="94">
        <v>1</v>
      </c>
      <c r="AH513" s="6">
        <v>1.9724464879856258</v>
      </c>
      <c r="AI513" s="6">
        <v>2.4279038426082415</v>
      </c>
      <c r="AJ513" s="6">
        <v>2.9725009825985809</v>
      </c>
      <c r="AK513" s="6">
        <v>3.3946541412845912</v>
      </c>
      <c r="AL513" s="6">
        <v>3.7673178699784042</v>
      </c>
      <c r="AM513" s="6">
        <v>4.3108762980374351</v>
      </c>
      <c r="AN513" s="6">
        <v>0.99541042168548366</v>
      </c>
      <c r="AO513" s="92">
        <v>0.8180941593255957</v>
      </c>
      <c r="AP513" s="5">
        <v>43123</v>
      </c>
    </row>
    <row r="514" spans="1:42" x14ac:dyDescent="0.2">
      <c r="A514" s="5">
        <v>43124</v>
      </c>
      <c r="B514" s="6">
        <v>3.3579304495335029</v>
      </c>
      <c r="C514" s="6">
        <v>3.2513171014854851</v>
      </c>
      <c r="D514" s="6">
        <v>0.10661334804801781</v>
      </c>
      <c r="E514" s="6">
        <v>3.272084238349692</v>
      </c>
      <c r="F514" s="6">
        <v>3.2701653347347515</v>
      </c>
      <c r="G514" s="6">
        <v>0.51724355772245878</v>
      </c>
      <c r="H514" s="6">
        <v>1.2422597784014489</v>
      </c>
      <c r="I514" s="6">
        <v>0.5746946564885469</v>
      </c>
      <c r="J514" s="7">
        <v>621.71458863443695</v>
      </c>
      <c r="K514" s="92">
        <v>1.1450381679389313E-2</v>
      </c>
      <c r="L514" s="92">
        <v>0.1289228159457167</v>
      </c>
      <c r="M514" s="92">
        <v>0.2917726887192536</v>
      </c>
      <c r="N514" s="92">
        <v>0.32230703986429177</v>
      </c>
      <c r="O514" s="92">
        <v>0.19126378286683629</v>
      </c>
      <c r="P514" s="92">
        <v>5.4283290924512298E-2</v>
      </c>
      <c r="Q514" s="93">
        <v>5.3859202714164549E-2</v>
      </c>
      <c r="R514" s="4">
        <v>2.3276856480362325</v>
      </c>
      <c r="S514" s="4">
        <v>2.5442519240795445</v>
      </c>
      <c r="T514" s="4">
        <v>2.9224483049426255</v>
      </c>
      <c r="U514" s="4">
        <v>3.2796397833825184</v>
      </c>
      <c r="V514" s="4">
        <v>3.586131993532546</v>
      </c>
      <c r="W514" s="4">
        <v>3.8600411650974169</v>
      </c>
      <c r="X514" s="4">
        <v>4.1086521775306988</v>
      </c>
      <c r="Y514" s="4">
        <v>4.4154410028216358</v>
      </c>
      <c r="Z514" s="94">
        <v>2358</v>
      </c>
      <c r="AA514" s="93">
        <v>0.20186598812553011</v>
      </c>
      <c r="AB514" s="6">
        <v>2.1442240387865348</v>
      </c>
      <c r="AC514" s="6">
        <v>2.6919302324513805</v>
      </c>
      <c r="AD514" s="6">
        <v>3.1950248180697303</v>
      </c>
      <c r="AE514" s="6">
        <v>3.5433761756439441</v>
      </c>
      <c r="AF514" s="6">
        <v>4.039935621273238</v>
      </c>
      <c r="AG514" s="94">
        <v>1</v>
      </c>
      <c r="AH514" s="6">
        <v>1.9722831010413813</v>
      </c>
      <c r="AI514" s="6">
        <v>2.4275596776918373</v>
      </c>
      <c r="AJ514" s="6">
        <v>2.9718228454068178</v>
      </c>
      <c r="AK514" s="6">
        <v>3.3942804768192572</v>
      </c>
      <c r="AL514" s="6">
        <v>3.7680547647540124</v>
      </c>
      <c r="AM514" s="6">
        <v>4.3102809424201052</v>
      </c>
      <c r="AN514" s="6">
        <v>0.99545904793712348</v>
      </c>
      <c r="AO514" s="92">
        <v>0.81782810857559618</v>
      </c>
      <c r="AP514" s="5">
        <v>43124</v>
      </c>
    </row>
    <row r="515" spans="1:42" x14ac:dyDescent="0.2">
      <c r="A515" s="5">
        <v>43125</v>
      </c>
      <c r="B515" s="6">
        <v>3.3585665818490247</v>
      </c>
      <c r="C515" s="6">
        <v>3.2516591644290833</v>
      </c>
      <c r="D515" s="6">
        <v>0.10690741741994136</v>
      </c>
      <c r="E515" s="6">
        <v>3.2720072903848725</v>
      </c>
      <c r="F515" s="6">
        <v>3.270299650060827</v>
      </c>
      <c r="G515" s="6">
        <v>0.51655300173813523</v>
      </c>
      <c r="H515" s="6">
        <v>1.2420420198901496</v>
      </c>
      <c r="I515" s="6">
        <v>0.57491094147581812</v>
      </c>
      <c r="J515" s="7">
        <v>622.71458863443695</v>
      </c>
      <c r="K515" s="92">
        <v>1.1450381679389313E-2</v>
      </c>
      <c r="L515" s="92">
        <v>0.12807463952502121</v>
      </c>
      <c r="M515" s="92">
        <v>0.29219677692960133</v>
      </c>
      <c r="N515" s="92">
        <v>0.32273112807463955</v>
      </c>
      <c r="O515" s="92">
        <v>0.19126378286683629</v>
      </c>
      <c r="P515" s="92">
        <v>5.4283290924512298E-2</v>
      </c>
      <c r="Q515" s="93">
        <v>5.3435114503816793E-2</v>
      </c>
      <c r="R515" s="4">
        <v>2.3298198008751685</v>
      </c>
      <c r="S515" s="4">
        <v>2.5462979031225172</v>
      </c>
      <c r="T515" s="4">
        <v>2.9225982256611038</v>
      </c>
      <c r="U515" s="4">
        <v>3.2796142745791537</v>
      </c>
      <c r="V515" s="4">
        <v>3.5857043370863209</v>
      </c>
      <c r="W515" s="4">
        <v>3.8595030747853913</v>
      </c>
      <c r="X515" s="4">
        <v>4.1082204442602679</v>
      </c>
      <c r="Y515" s="4">
        <v>4.4147529477207614</v>
      </c>
      <c r="Z515" s="94">
        <v>2358</v>
      </c>
      <c r="AA515" s="93">
        <v>0.20271416454622562</v>
      </c>
      <c r="AB515" s="6">
        <v>2.1440243293345111</v>
      </c>
      <c r="AC515" s="6">
        <v>2.6914057831491021</v>
      </c>
      <c r="AD515" s="6">
        <v>3.1957261655474514</v>
      </c>
      <c r="AE515" s="6">
        <v>3.5428959822426678</v>
      </c>
      <c r="AF515" s="6">
        <v>4.0393895351146645</v>
      </c>
      <c r="AG515" s="94">
        <v>1</v>
      </c>
      <c r="AH515" s="6">
        <v>1.9721197721164552</v>
      </c>
      <c r="AI515" s="6">
        <v>2.4275587128042897</v>
      </c>
      <c r="AJ515" s="6">
        <v>2.9716482992665516</v>
      </c>
      <c r="AK515" s="6">
        <v>3.3939766961239433</v>
      </c>
      <c r="AL515" s="6">
        <v>3.7674296788217108</v>
      </c>
      <c r="AM515" s="6">
        <v>4.3097626212200293</v>
      </c>
      <c r="AN515" s="6">
        <v>0.99563801790198181</v>
      </c>
      <c r="AO515" s="92">
        <v>0.81692419710474229</v>
      </c>
      <c r="AP515" s="5">
        <v>43125</v>
      </c>
    </row>
    <row r="516" spans="1:42" x14ac:dyDescent="0.2">
      <c r="A516" s="5">
        <v>43126</v>
      </c>
      <c r="B516" s="6">
        <v>3.3587786259541983</v>
      </c>
      <c r="C516" s="6">
        <v>3.2517290635369496</v>
      </c>
      <c r="D516" s="6">
        <v>0.10704956241724872</v>
      </c>
      <c r="E516" s="6">
        <v>3.2719315347250153</v>
      </c>
      <c r="F516" s="6">
        <v>3.2703567362093859</v>
      </c>
      <c r="G516" s="6">
        <v>0.51629894258237385</v>
      </c>
      <c r="H516" s="6">
        <v>1.2417946167693439</v>
      </c>
      <c r="I516" s="6">
        <v>0.57508057675995716</v>
      </c>
      <c r="J516" s="7">
        <v>623.71458863443695</v>
      </c>
      <c r="K516" s="92">
        <v>1.1450381679389313E-2</v>
      </c>
      <c r="L516" s="92">
        <v>0.12765055131467345</v>
      </c>
      <c r="M516" s="92">
        <v>0.29262086513994912</v>
      </c>
      <c r="N516" s="92">
        <v>0.32273112807463955</v>
      </c>
      <c r="O516" s="92">
        <v>0.19126378286683629</v>
      </c>
      <c r="P516" s="92">
        <v>5.4283290924512298E-2</v>
      </c>
      <c r="Q516" s="93">
        <v>5.2586938083121287E-2</v>
      </c>
      <c r="R516" s="4">
        <v>2.3294555076026038</v>
      </c>
      <c r="S516" s="4">
        <v>2.5483840252432164</v>
      </c>
      <c r="T516" s="4">
        <v>2.9224477616010822</v>
      </c>
      <c r="U516" s="4">
        <v>3.2794722058374881</v>
      </c>
      <c r="V516" s="4">
        <v>3.5853359961260476</v>
      </c>
      <c r="W516" s="4">
        <v>3.8589651073493534</v>
      </c>
      <c r="X516" s="4">
        <v>4.1077887824543167</v>
      </c>
      <c r="Y516" s="4">
        <v>4.4140421223696116</v>
      </c>
      <c r="Z516" s="94">
        <v>2358</v>
      </c>
      <c r="AA516" s="93">
        <v>0.20313825275657338</v>
      </c>
      <c r="AB516" s="6">
        <v>2.1438246817924176</v>
      </c>
      <c r="AC516" s="6">
        <v>2.6908815646045166</v>
      </c>
      <c r="AD516" s="6">
        <v>3.195558589518972</v>
      </c>
      <c r="AE516" s="6">
        <v>3.5424159016868408</v>
      </c>
      <c r="AF516" s="6">
        <v>4.0388435663646147</v>
      </c>
      <c r="AG516" s="94">
        <v>1</v>
      </c>
      <c r="AH516" s="6">
        <v>1.9719565011896536</v>
      </c>
      <c r="AI516" s="6">
        <v>2.4270857266259793</v>
      </c>
      <c r="AJ516" s="6">
        <v>2.9714746040132387</v>
      </c>
      <c r="AK516" s="6">
        <v>3.3942986503621211</v>
      </c>
      <c r="AL516" s="6">
        <v>3.7668047794693611</v>
      </c>
      <c r="AM516" s="6">
        <v>4.3091702917045902</v>
      </c>
      <c r="AN516" s="6">
        <v>0.99567950033484753</v>
      </c>
      <c r="AO516" s="92">
        <v>0.81712200029702742</v>
      </c>
      <c r="AP516" s="5">
        <v>43126</v>
      </c>
    </row>
    <row r="517" spans="1:42" x14ac:dyDescent="0.2">
      <c r="A517" s="5">
        <v>43127</v>
      </c>
      <c r="B517" s="6">
        <v>3.3588384908859688</v>
      </c>
      <c r="C517" s="6">
        <v>3.2516308373989866</v>
      </c>
      <c r="D517" s="6">
        <v>0.10720765348698214</v>
      </c>
      <c r="E517" s="6">
        <v>3.2721646618370808</v>
      </c>
      <c r="F517" s="6">
        <v>3.2703289630198196</v>
      </c>
      <c r="G517" s="6">
        <v>0.51635576796705029</v>
      </c>
      <c r="H517" s="6">
        <v>1.2421698239326906</v>
      </c>
      <c r="I517" s="6">
        <v>0.5751208139041929</v>
      </c>
      <c r="J517" s="7">
        <v>624.45019075879827</v>
      </c>
      <c r="K517" s="92">
        <v>1.1445527766002543E-2</v>
      </c>
      <c r="L517" s="92">
        <v>0.12759643916913946</v>
      </c>
      <c r="M517" s="92">
        <v>0.29292072912250955</v>
      </c>
      <c r="N517" s="92">
        <v>0.32217041119118273</v>
      </c>
      <c r="O517" s="92">
        <v>0.19160661297159814</v>
      </c>
      <c r="P517" s="92">
        <v>5.4260279779567613E-2</v>
      </c>
      <c r="Q517" s="93">
        <v>5.2140737600678257E-2</v>
      </c>
      <c r="R517" s="4">
        <v>2.3292148720344508</v>
      </c>
      <c r="S517" s="4">
        <v>2.548382777237975</v>
      </c>
      <c r="T517" s="4">
        <v>2.9220833133861839</v>
      </c>
      <c r="U517" s="4">
        <v>3.2792389657314738</v>
      </c>
      <c r="V517" s="4">
        <v>3.5850981786269926</v>
      </c>
      <c r="W517" s="4">
        <v>3.8585447522596446</v>
      </c>
      <c r="X517" s="4">
        <v>4.1072206457223288</v>
      </c>
      <c r="Y517" s="4">
        <v>4.4132977705849816</v>
      </c>
      <c r="Z517" s="94">
        <v>2359</v>
      </c>
      <c r="AA517" s="93">
        <v>0.20220432386604492</v>
      </c>
      <c r="AB517" s="6">
        <v>2.1436250961410619</v>
      </c>
      <c r="AC517" s="6">
        <v>2.6903575767160905</v>
      </c>
      <c r="AD517" s="6">
        <v>3.195319578563339</v>
      </c>
      <c r="AE517" s="6">
        <v>3.5419359339499445</v>
      </c>
      <c r="AF517" s="6">
        <v>4.0382977149978467</v>
      </c>
      <c r="AG517" s="94">
        <v>1</v>
      </c>
      <c r="AH517" s="6">
        <v>1.9717932882397931</v>
      </c>
      <c r="AI517" s="6">
        <v>2.4270857266259793</v>
      </c>
      <c r="AJ517" s="6">
        <v>2.9714746040132387</v>
      </c>
      <c r="AK517" s="6">
        <v>3.3942986503621211</v>
      </c>
      <c r="AL517" s="6">
        <v>3.7668047794693611</v>
      </c>
      <c r="AM517" s="6">
        <v>4.3091702917045902</v>
      </c>
      <c r="AN517" s="6">
        <v>0.99567950033484753</v>
      </c>
      <c r="AO517" s="92">
        <v>0.81793692697507825</v>
      </c>
      <c r="AP517" s="5">
        <v>43127</v>
      </c>
    </row>
    <row r="518" spans="1:42" x14ac:dyDescent="0.2">
      <c r="A518" s="5">
        <v>43128</v>
      </c>
      <c r="B518" s="6">
        <v>3.3598982619754132</v>
      </c>
      <c r="C518" s="6">
        <v>3.2530223283505362</v>
      </c>
      <c r="D518" s="6">
        <v>0.10687593362487702</v>
      </c>
      <c r="E518" s="6">
        <v>3.2720887019114935</v>
      </c>
      <c r="F518" s="6">
        <v>3.2705712920445085</v>
      </c>
      <c r="G518" s="6">
        <v>0.5164477810216157</v>
      </c>
      <c r="H518" s="6">
        <v>1.242083982207939</v>
      </c>
      <c r="I518" s="6">
        <v>0.57556591776176125</v>
      </c>
      <c r="J518" s="7">
        <v>625.45019075879827</v>
      </c>
      <c r="K518" s="92">
        <v>1.1445527766002543E-2</v>
      </c>
      <c r="L518" s="92">
        <v>0.1271725307333616</v>
      </c>
      <c r="M518" s="92">
        <v>0.29207291225095378</v>
      </c>
      <c r="N518" s="92">
        <v>0.32344213649851633</v>
      </c>
      <c r="O518" s="92">
        <v>0.19118270453582026</v>
      </c>
      <c r="P518" s="92">
        <v>5.4684188215345486E-2</v>
      </c>
      <c r="Q518" s="93">
        <v>5.2564646036456122E-2</v>
      </c>
      <c r="R518" s="4">
        <v>2.3290481810737718</v>
      </c>
      <c r="S518" s="4">
        <v>2.5489844645311024</v>
      </c>
      <c r="T518" s="4">
        <v>2.9243515134004014</v>
      </c>
      <c r="U518" s="4">
        <v>3.2832867726710209</v>
      </c>
      <c r="V518" s="4">
        <v>3.5849527938207455</v>
      </c>
      <c r="W518" s="4">
        <v>3.8615438184996833</v>
      </c>
      <c r="X518" s="4">
        <v>4.1094948317707329</v>
      </c>
      <c r="Y518" s="4">
        <v>4.4125548897050866</v>
      </c>
      <c r="Z518" s="94">
        <v>2359</v>
      </c>
      <c r="AA518" s="93">
        <v>0.20093259855871132</v>
      </c>
      <c r="AB518" s="6">
        <v>2.1434255723612581</v>
      </c>
      <c r="AC518" s="6">
        <v>2.6898338193823355</v>
      </c>
      <c r="AD518" s="6">
        <v>3.1949409053016726</v>
      </c>
      <c r="AE518" s="6">
        <v>3.5414560790054663</v>
      </c>
      <c r="AF518" s="6">
        <v>4.037751980989122</v>
      </c>
      <c r="AG518" s="94">
        <v>1</v>
      </c>
      <c r="AH518" s="6">
        <v>1.9716301332456923</v>
      </c>
      <c r="AI518" s="6">
        <v>2.4267681075439191</v>
      </c>
      <c r="AJ518" s="6">
        <v>2.9714435367421812</v>
      </c>
      <c r="AK518" s="6">
        <v>3.3941586276262568</v>
      </c>
      <c r="AL518" s="6">
        <v>3.7692730486993766</v>
      </c>
      <c r="AM518" s="6">
        <v>4.3076600537057077</v>
      </c>
      <c r="AN518" s="6">
        <v>0.99616741172993883</v>
      </c>
      <c r="AO518" s="92">
        <v>0.81786279081264202</v>
      </c>
      <c r="AP518" s="5">
        <v>43128</v>
      </c>
    </row>
    <row r="519" spans="1:42" x14ac:dyDescent="0.2">
      <c r="A519" s="5">
        <v>43129</v>
      </c>
      <c r="B519" s="6">
        <v>3.3610169491525426</v>
      </c>
      <c r="C519" s="6">
        <v>3.2539993931409255</v>
      </c>
      <c r="D519" s="6">
        <v>0.10701755601161711</v>
      </c>
      <c r="E519" s="6">
        <v>3.2723571462666476</v>
      </c>
      <c r="F519" s="6">
        <v>3.2706772051809994</v>
      </c>
      <c r="G519" s="6">
        <v>0.51739616372329245</v>
      </c>
      <c r="H519" s="6">
        <v>1.2426606736855503</v>
      </c>
      <c r="I519" s="6">
        <v>0.57576271186439665</v>
      </c>
      <c r="J519" s="7">
        <v>626.18516949152399</v>
      </c>
      <c r="K519" s="92">
        <v>1.1440677966101695E-2</v>
      </c>
      <c r="L519" s="92">
        <v>0.1271186440677966</v>
      </c>
      <c r="M519" s="92">
        <v>0.29152542372881357</v>
      </c>
      <c r="N519" s="92">
        <v>0.32288135593220341</v>
      </c>
      <c r="O519" s="92">
        <v>0.19194915254237288</v>
      </c>
      <c r="P519" s="92">
        <v>5.5084745762711863E-2</v>
      </c>
      <c r="Q519" s="93">
        <v>5.0847457627118647E-2</v>
      </c>
      <c r="R519" s="4">
        <v>2.3287688554860368</v>
      </c>
      <c r="S519" s="4">
        <v>2.5487365904077492</v>
      </c>
      <c r="T519" s="4">
        <v>2.9244639209506622</v>
      </c>
      <c r="U519" s="4">
        <v>3.286128399304447</v>
      </c>
      <c r="V519" s="4">
        <v>3.5865377201996993</v>
      </c>
      <c r="W519" s="4">
        <v>3.8668907438019593</v>
      </c>
      <c r="X519" s="4">
        <v>4.1151029794131011</v>
      </c>
      <c r="Y519" s="4">
        <v>4.4118021938811545</v>
      </c>
      <c r="Z519" s="94">
        <v>2360</v>
      </c>
      <c r="AA519" s="93">
        <v>0.20127118644067796</v>
      </c>
      <c r="AB519" s="6">
        <v>2.1432261104338259</v>
      </c>
      <c r="AC519" s="6">
        <v>2.6893102925018071</v>
      </c>
      <c r="AD519" s="6">
        <v>3.1950185988654702</v>
      </c>
      <c r="AE519" s="6">
        <v>3.5409763368268998</v>
      </c>
      <c r="AF519" s="6">
        <v>4.0372063643132092</v>
      </c>
      <c r="AG519" s="94">
        <v>1</v>
      </c>
      <c r="AH519" s="6">
        <v>1.9714670361861859</v>
      </c>
      <c r="AI519" s="6">
        <v>2.4267681075439191</v>
      </c>
      <c r="AJ519" s="6">
        <v>2.9714435367421812</v>
      </c>
      <c r="AK519" s="6">
        <v>3.3941586276262568</v>
      </c>
      <c r="AL519" s="6">
        <v>3.7692730486993766</v>
      </c>
      <c r="AM519" s="6">
        <v>4.3076600537057077</v>
      </c>
      <c r="AN519" s="6">
        <v>0.99616741172993883</v>
      </c>
      <c r="AO519" s="92">
        <v>0.81935479994504534</v>
      </c>
      <c r="AP519" s="5">
        <v>43129</v>
      </c>
    </row>
    <row r="520" spans="1:42" x14ac:dyDescent="0.2">
      <c r="A520" s="5">
        <v>43130</v>
      </c>
      <c r="B520" s="6">
        <v>3.3629237288135592</v>
      </c>
      <c r="C520" s="6">
        <v>3.2555053240181264</v>
      </c>
      <c r="D520" s="6">
        <v>0.10741840479543274</v>
      </c>
      <c r="E520" s="6">
        <v>3.2722842592415966</v>
      </c>
      <c r="F520" s="6">
        <v>3.2709251955272913</v>
      </c>
      <c r="G520" s="6">
        <v>0.51660311394388325</v>
      </c>
      <c r="H520" s="6">
        <v>1.2429547188301904</v>
      </c>
      <c r="I520" s="6">
        <v>0.57627966101694061</v>
      </c>
      <c r="J520" s="7">
        <v>627.18516949152399</v>
      </c>
      <c r="K520" s="92">
        <v>1.1016949152542373E-2</v>
      </c>
      <c r="L520" s="92">
        <v>0.12669491525423729</v>
      </c>
      <c r="M520" s="92">
        <v>0.29110169491525423</v>
      </c>
      <c r="N520" s="92">
        <v>0.32288135593220341</v>
      </c>
      <c r="O520" s="92">
        <v>0.19322033898305085</v>
      </c>
      <c r="P520" s="92">
        <v>5.5084745762711863E-2</v>
      </c>
      <c r="Q520" s="93">
        <v>4.7881355932203391E-2</v>
      </c>
      <c r="R520" s="4">
        <v>2.3310037057871678</v>
      </c>
      <c r="S520" s="4">
        <v>2.5516632247607278</v>
      </c>
      <c r="T520" s="4">
        <v>2.9259040145192787</v>
      </c>
      <c r="U520" s="4">
        <v>3.2884224259864374</v>
      </c>
      <c r="V520" s="4">
        <v>3.5879610184598913</v>
      </c>
      <c r="W520" s="4">
        <v>3.867694736389145</v>
      </c>
      <c r="X520" s="4">
        <v>4.1141196820613413</v>
      </c>
      <c r="Y520" s="4">
        <v>4.4110567963365659</v>
      </c>
      <c r="Z520" s="94">
        <v>2360</v>
      </c>
      <c r="AA520" s="93">
        <v>0.20211864406779662</v>
      </c>
      <c r="AB520" s="6">
        <v>2.1430267103395915</v>
      </c>
      <c r="AC520" s="6">
        <v>2.6887869959731061</v>
      </c>
      <c r="AD520" s="6">
        <v>3.1946751816343233</v>
      </c>
      <c r="AE520" s="6">
        <v>3.5404967073877454</v>
      </c>
      <c r="AF520" s="6">
        <v>4.0366608649448823</v>
      </c>
      <c r="AG520" s="94">
        <v>1</v>
      </c>
      <c r="AH520" s="6">
        <v>1.9675519625788236</v>
      </c>
      <c r="AI520" s="6">
        <v>2.4267681075439191</v>
      </c>
      <c r="AJ520" s="6">
        <v>2.9714435367421812</v>
      </c>
      <c r="AK520" s="6">
        <v>3.3941586276262568</v>
      </c>
      <c r="AL520" s="6">
        <v>3.7692730486993766</v>
      </c>
      <c r="AM520" s="6">
        <v>4.3076600537057077</v>
      </c>
      <c r="AN520" s="6">
        <v>0.99616741172993883</v>
      </c>
      <c r="AO520" s="92">
        <v>0.81889474407602503</v>
      </c>
      <c r="AP520" s="5">
        <v>43130</v>
      </c>
    </row>
    <row r="521" spans="1:42" x14ac:dyDescent="0.2">
      <c r="A521" s="5">
        <v>43131</v>
      </c>
      <c r="B521" s="6">
        <v>3.3635593220338982</v>
      </c>
      <c r="C521" s="6">
        <v>3.255950662413678</v>
      </c>
      <c r="D521" s="6">
        <v>0.10760865962022015</v>
      </c>
      <c r="E521" s="6">
        <v>3.2722139526997158</v>
      </c>
      <c r="F521" s="6">
        <v>3.2710916681825886</v>
      </c>
      <c r="G521" s="6">
        <v>0.51636218773012799</v>
      </c>
      <c r="H521" s="6">
        <v>1.2429638752107177</v>
      </c>
      <c r="I521" s="6">
        <v>0.57641101694914254</v>
      </c>
      <c r="J521" s="7">
        <v>628.18516949152399</v>
      </c>
      <c r="K521" s="92">
        <v>1.1016949152542373E-2</v>
      </c>
      <c r="L521" s="92">
        <v>0.12627118644067797</v>
      </c>
      <c r="M521" s="92">
        <v>0.29067796610169494</v>
      </c>
      <c r="N521" s="92">
        <v>0.32372881355932204</v>
      </c>
      <c r="O521" s="92">
        <v>0.19322033898305085</v>
      </c>
      <c r="P521" s="92">
        <v>5.5084745762711863E-2</v>
      </c>
      <c r="Q521" s="93">
        <v>4.7033898305084747E-2</v>
      </c>
      <c r="R521" s="4">
        <v>2.3306376481336644</v>
      </c>
      <c r="S521" s="4">
        <v>2.5515574584905081</v>
      </c>
      <c r="T521" s="4">
        <v>2.927730969774601</v>
      </c>
      <c r="U521" s="4">
        <v>3.2883437033774863</v>
      </c>
      <c r="V521" s="4">
        <v>3.5897131035060683</v>
      </c>
      <c r="W521" s="4">
        <v>3.8668447134049848</v>
      </c>
      <c r="X521" s="4">
        <v>4.1131367552300411</v>
      </c>
      <c r="Y521" s="4">
        <v>4.4103115965353528</v>
      </c>
      <c r="Z521" s="94">
        <v>2360</v>
      </c>
      <c r="AA521" s="93">
        <v>0.20254237288135593</v>
      </c>
      <c r="AB521" s="6">
        <v>2.142827372059386</v>
      </c>
      <c r="AC521" s="6">
        <v>2.688263929694878</v>
      </c>
      <c r="AD521" s="6">
        <v>3.194073571944843</v>
      </c>
      <c r="AE521" s="6">
        <v>3.5400171906615094</v>
      </c>
      <c r="AF521" s="6">
        <v>4.0361154828589187</v>
      </c>
      <c r="AG521" s="94">
        <v>1</v>
      </c>
      <c r="AH521" s="6">
        <v>1.9673898235264273</v>
      </c>
      <c r="AI521" s="6">
        <v>2.4275123294149794</v>
      </c>
      <c r="AJ521" s="6">
        <v>2.9697284356239395</v>
      </c>
      <c r="AK521" s="6">
        <v>3.3943560341455012</v>
      </c>
      <c r="AL521" s="6">
        <v>3.7685365716911869</v>
      </c>
      <c r="AM521" s="6">
        <v>4.3053228042909693</v>
      </c>
      <c r="AN521" s="6">
        <v>0.99678228714711803</v>
      </c>
      <c r="AO521" s="92">
        <v>0.81816350567596252</v>
      </c>
      <c r="AP521" s="5">
        <v>43131</v>
      </c>
    </row>
    <row r="522" spans="1:42" x14ac:dyDescent="0.2">
      <c r="A522" s="5">
        <v>43132</v>
      </c>
      <c r="B522" s="6">
        <v>3.3643099068585944</v>
      </c>
      <c r="C522" s="6">
        <v>3.2565304718876646</v>
      </c>
      <c r="D522" s="6">
        <v>0.10777943497092979</v>
      </c>
      <c r="E522" s="6">
        <v>3.2725871755440661</v>
      </c>
      <c r="F522" s="6">
        <v>3.2711631179328311</v>
      </c>
      <c r="G522" s="6">
        <v>0.51606504006967857</v>
      </c>
      <c r="H522" s="6">
        <v>1.244378552870941</v>
      </c>
      <c r="I522" s="6">
        <v>0.57648179508890451</v>
      </c>
      <c r="J522" s="7">
        <v>628.6532599491984</v>
      </c>
      <c r="K522" s="92">
        <v>1.0584250635055038E-2</v>
      </c>
      <c r="L522" s="92">
        <v>0.12658763759525826</v>
      </c>
      <c r="M522" s="92">
        <v>0.29000846740050806</v>
      </c>
      <c r="N522" s="92">
        <v>0.32430143945808637</v>
      </c>
      <c r="O522" s="92">
        <v>0.1934801016088061</v>
      </c>
      <c r="P522" s="92">
        <v>5.5038103302286201E-2</v>
      </c>
      <c r="Q522" s="93">
        <v>0.10414902624894158</v>
      </c>
      <c r="R522" s="4">
        <v>2.3316796210007182</v>
      </c>
      <c r="S522" s="4">
        <v>2.551990122163676</v>
      </c>
      <c r="T522" s="4">
        <v>2.9273634773822543</v>
      </c>
      <c r="U522" s="4">
        <v>3.2879268284768108</v>
      </c>
      <c r="V522" s="4">
        <v>3.5920724422151387</v>
      </c>
      <c r="W522" s="4">
        <v>3.8665259569196024</v>
      </c>
      <c r="X522" s="4">
        <v>4.1117270629479927</v>
      </c>
      <c r="Y522" s="4">
        <v>4.409529123486073</v>
      </c>
      <c r="Z522" s="94">
        <v>2362</v>
      </c>
      <c r="AA522" s="93">
        <v>0.20194750211685011</v>
      </c>
      <c r="AB522" s="6">
        <v>2.1426280955740475</v>
      </c>
      <c r="AC522" s="6">
        <v>2.6877410935658124</v>
      </c>
      <c r="AD522" s="6">
        <v>3.1934721758268028</v>
      </c>
      <c r="AE522" s="6">
        <v>3.5403017778750736</v>
      </c>
      <c r="AF522" s="6">
        <v>4.0355702180301041</v>
      </c>
      <c r="AG522" s="94">
        <v>1</v>
      </c>
      <c r="AH522" s="6">
        <v>1.9612988294575229</v>
      </c>
      <c r="AI522" s="6">
        <v>2.4275123294149794</v>
      </c>
      <c r="AJ522" s="6">
        <v>2.9697284356239395</v>
      </c>
      <c r="AK522" s="6">
        <v>3.3943560341455012</v>
      </c>
      <c r="AL522" s="6">
        <v>3.7685365716911869</v>
      </c>
      <c r="AM522" s="6">
        <v>4.3053228042909693</v>
      </c>
      <c r="AN522" s="6">
        <v>0.99678228714711803</v>
      </c>
      <c r="AO522" s="92">
        <v>0.81868537050617607</v>
      </c>
      <c r="AP522" s="5">
        <v>43132</v>
      </c>
    </row>
    <row r="523" spans="1:42" x14ac:dyDescent="0.2">
      <c r="A523" s="5">
        <v>43133</v>
      </c>
      <c r="B523" s="6">
        <v>3.3645215918712954</v>
      </c>
      <c r="C523" s="6">
        <v>3.2564053925703633</v>
      </c>
      <c r="D523" s="6">
        <v>0.10811619930093208</v>
      </c>
      <c r="E523" s="6">
        <v>3.2725185428450785</v>
      </c>
      <c r="F523" s="6">
        <v>3.2712094456459981</v>
      </c>
      <c r="G523" s="6">
        <v>0.51580340413792936</v>
      </c>
      <c r="H523" s="6">
        <v>1.2520556901306663</v>
      </c>
      <c r="I523" s="6">
        <v>0.57297205757831249</v>
      </c>
      <c r="J523" s="7">
        <v>629.6532599491984</v>
      </c>
      <c r="K523" s="92">
        <v>1.0584250635055038E-2</v>
      </c>
      <c r="L523" s="92">
        <v>0.12616426756985605</v>
      </c>
      <c r="M523" s="92">
        <v>0.29043183742591022</v>
      </c>
      <c r="N523" s="92">
        <v>0.32430143945808637</v>
      </c>
      <c r="O523" s="92">
        <v>0.1934801016088061</v>
      </c>
      <c r="P523" s="92">
        <v>5.5038103302286201E-2</v>
      </c>
      <c r="Q523" s="93">
        <v>0.10372565622353937</v>
      </c>
      <c r="R523" s="4">
        <v>2.3313297551796546</v>
      </c>
      <c r="S523" s="4">
        <v>2.5517050309480456</v>
      </c>
      <c r="T523" s="4">
        <v>2.9277455413895668</v>
      </c>
      <c r="U523" s="4">
        <v>3.2874821665580383</v>
      </c>
      <c r="V523" s="4">
        <v>3.5914851473944425</v>
      </c>
      <c r="W523" s="4">
        <v>3.8658621651763201</v>
      </c>
      <c r="X523" s="4">
        <v>4.1107659038209734</v>
      </c>
      <c r="Y523" s="4">
        <v>4.4087785086445912</v>
      </c>
      <c r="Z523" s="94">
        <v>2362</v>
      </c>
      <c r="AA523" s="93">
        <v>0.20194750211685011</v>
      </c>
      <c r="AB523" s="6">
        <v>2.1424288808644194</v>
      </c>
      <c r="AC523" s="6">
        <v>2.6872184874846434</v>
      </c>
      <c r="AD523" s="6">
        <v>3.1929541980482261</v>
      </c>
      <c r="AE523" s="6">
        <v>3.5396488813061535</v>
      </c>
      <c r="AF523" s="6">
        <v>4.0350250704332273</v>
      </c>
      <c r="AG523" s="94">
        <v>1</v>
      </c>
      <c r="AH523" s="6">
        <v>1.9611378335126473</v>
      </c>
      <c r="AI523" s="6">
        <v>2.4270867135347896</v>
      </c>
      <c r="AJ523" s="6">
        <v>2.9697284356239395</v>
      </c>
      <c r="AK523" s="6">
        <v>3.3944939505500109</v>
      </c>
      <c r="AL523" s="6">
        <v>3.7685365716911869</v>
      </c>
      <c r="AM523" s="6">
        <v>4.3053228042909693</v>
      </c>
      <c r="AN523" s="6">
        <v>0.99692587070152883</v>
      </c>
      <c r="AO523" s="92">
        <v>0.81868094080635623</v>
      </c>
      <c r="AP523" s="5">
        <v>43133</v>
      </c>
    </row>
    <row r="524" spans="1:42" x14ac:dyDescent="0.2">
      <c r="A524" s="5">
        <v>43134</v>
      </c>
      <c r="B524" s="6">
        <v>3.3652707275803722</v>
      </c>
      <c r="C524" s="6">
        <v>3.2571598117011002</v>
      </c>
      <c r="D524" s="6">
        <v>0.10811091587927191</v>
      </c>
      <c r="E524" s="6">
        <v>3.2728154685723636</v>
      </c>
      <c r="F524" s="6">
        <v>3.2713749749329204</v>
      </c>
      <c r="G524" s="6">
        <v>0.51501239079574213</v>
      </c>
      <c r="H524" s="6">
        <v>1.2538465626719117</v>
      </c>
      <c r="I524" s="6">
        <v>0.57299915397630174</v>
      </c>
      <c r="J524" s="7">
        <v>630.12055837563094</v>
      </c>
      <c r="K524" s="92">
        <v>1.015228426395939E-2</v>
      </c>
      <c r="L524" s="92">
        <v>0.12605752961082911</v>
      </c>
      <c r="M524" s="92">
        <v>0.29060913705583757</v>
      </c>
      <c r="N524" s="92">
        <v>0.32445008460236885</v>
      </c>
      <c r="O524" s="92">
        <v>0.19373942470389172</v>
      </c>
      <c r="P524" s="92">
        <v>5.499153976311337E-2</v>
      </c>
      <c r="Q524" s="93">
        <v>0.10279187817258884</v>
      </c>
      <c r="R524" s="4">
        <v>2.3336583332289229</v>
      </c>
      <c r="S524" s="4">
        <v>2.5516766116927836</v>
      </c>
      <c r="T524" s="4">
        <v>2.9282970839410876</v>
      </c>
      <c r="U524" s="4">
        <v>3.2877128453323863</v>
      </c>
      <c r="V524" s="4">
        <v>3.5914534957866104</v>
      </c>
      <c r="W524" s="4">
        <v>3.86597639515381</v>
      </c>
      <c r="X524" s="4">
        <v>4.1094760734772748</v>
      </c>
      <c r="Y524" s="4">
        <v>4.4079739126672743</v>
      </c>
      <c r="Z524" s="94">
        <v>2364</v>
      </c>
      <c r="AA524" s="93">
        <v>0.20135363790186125</v>
      </c>
      <c r="AB524" s="6">
        <v>2.1422265157669469</v>
      </c>
      <c r="AC524" s="6">
        <v>2.68669611135015</v>
      </c>
      <c r="AD524" s="6">
        <v>3.1933092822583982</v>
      </c>
      <c r="AE524" s="6">
        <v>3.5389961936641354</v>
      </c>
      <c r="AF524" s="6">
        <v>4.0344673649177318</v>
      </c>
      <c r="AG524" s="94">
        <v>1</v>
      </c>
      <c r="AH524" s="6">
        <v>1.9604592789574138</v>
      </c>
      <c r="AI524" s="6">
        <v>2.4270867135347896</v>
      </c>
      <c r="AJ524" s="6">
        <v>2.9695528337636929</v>
      </c>
      <c r="AK524" s="6">
        <v>3.3944939505500109</v>
      </c>
      <c r="AL524" s="6">
        <v>3.7681503394543956</v>
      </c>
      <c r="AM524" s="6">
        <v>4.3053228042909693</v>
      </c>
      <c r="AN524" s="6">
        <v>0.99711156928906763</v>
      </c>
      <c r="AO524" s="92">
        <v>0.81817301109853768</v>
      </c>
      <c r="AP524" s="5">
        <v>43134</v>
      </c>
    </row>
    <row r="525" spans="1:42" x14ac:dyDescent="0.2">
      <c r="A525" s="5">
        <v>43135</v>
      </c>
      <c r="B525" s="6">
        <v>3.3657505285412261</v>
      </c>
      <c r="C525" s="6">
        <v>3.2571472521100575</v>
      </c>
      <c r="D525" s="6">
        <v>0.10860327643116863</v>
      </c>
      <c r="E525" s="6">
        <v>3.2730208339543045</v>
      </c>
      <c r="F525" s="6">
        <v>3.2713656418244788</v>
      </c>
      <c r="G525" s="6">
        <v>0.51500443966138998</v>
      </c>
      <c r="H525" s="6">
        <v>1.2544308215490865</v>
      </c>
      <c r="I525" s="6">
        <v>0.57298520084565707</v>
      </c>
      <c r="J525" s="7">
        <v>629.85412262156751</v>
      </c>
      <c r="K525" s="92">
        <v>1.014799154334038E-2</v>
      </c>
      <c r="L525" s="92">
        <v>0.12600422832980973</v>
      </c>
      <c r="M525" s="92">
        <v>0.29006342494714588</v>
      </c>
      <c r="N525" s="92">
        <v>0.32473572938689216</v>
      </c>
      <c r="O525" s="92">
        <v>0.19408033826638477</v>
      </c>
      <c r="P525" s="92">
        <v>5.4968287526427059E-2</v>
      </c>
      <c r="Q525" s="93">
        <v>0.10232558139534884</v>
      </c>
      <c r="R525" s="4">
        <v>2.3334660432831091</v>
      </c>
      <c r="S525" s="4">
        <v>2.5514080095507756</v>
      </c>
      <c r="T525" s="4">
        <v>2.9282042339435224</v>
      </c>
      <c r="U525" s="4">
        <v>3.2876729179992239</v>
      </c>
      <c r="V525" s="4">
        <v>3.591649686695602</v>
      </c>
      <c r="W525" s="4">
        <v>3.8680706909752147</v>
      </c>
      <c r="X525" s="4">
        <v>4.1084635227858826</v>
      </c>
      <c r="Y525" s="4">
        <v>4.4071856474415947</v>
      </c>
      <c r="Z525" s="94">
        <v>2365</v>
      </c>
      <c r="AA525" s="93">
        <v>0.20295983086680761</v>
      </c>
      <c r="AB525" s="6">
        <v>2.1420242144144801</v>
      </c>
      <c r="AC525" s="6">
        <v>2.686173965061156</v>
      </c>
      <c r="AD525" s="6">
        <v>3.192953687309124</v>
      </c>
      <c r="AE525" s="6">
        <v>3.538343714882163</v>
      </c>
      <c r="AF525" s="6">
        <v>4.0339097820974503</v>
      </c>
      <c r="AG525" s="94">
        <v>0</v>
      </c>
      <c r="AH525" s="6">
        <v>1.9602977023528452</v>
      </c>
      <c r="AI525" s="6">
        <v>2.4271766037334364</v>
      </c>
      <c r="AJ525" s="6">
        <v>2.9690092679064137</v>
      </c>
      <c r="AK525" s="6">
        <v>3.3946445050968155</v>
      </c>
      <c r="AL525" s="6">
        <v>3.7678514655228024</v>
      </c>
      <c r="AM525" s="6">
        <v>4.3041255238316314</v>
      </c>
      <c r="AN525" s="6">
        <v>0.99702239311062868</v>
      </c>
      <c r="AO525" s="92">
        <v>0.81900645226467772</v>
      </c>
      <c r="AP525" s="5">
        <v>43134</v>
      </c>
    </row>
    <row r="526" spans="1:42" x14ac:dyDescent="0.2">
      <c r="A526" s="5">
        <v>43136</v>
      </c>
      <c r="B526" s="6">
        <v>3.3662299239222317</v>
      </c>
      <c r="C526" s="6">
        <v>3.2577217371168605</v>
      </c>
      <c r="D526" s="6">
        <v>0.10850818680537122</v>
      </c>
      <c r="E526" s="6">
        <v>3.2728365565887882</v>
      </c>
      <c r="F526" s="6">
        <v>3.2715541405776247</v>
      </c>
      <c r="G526" s="6">
        <v>0.51466367174411765</v>
      </c>
      <c r="H526" s="6">
        <v>1.254924218095625</v>
      </c>
      <c r="I526" s="6">
        <v>0.57309382924766539</v>
      </c>
      <c r="J526" s="7">
        <v>631.58748943364481</v>
      </c>
      <c r="K526" s="92">
        <v>9.721048182586645E-3</v>
      </c>
      <c r="L526" s="92">
        <v>0.12552831783601015</v>
      </c>
      <c r="M526" s="92">
        <v>0.29120879120879123</v>
      </c>
      <c r="N526" s="92">
        <v>0.32502113271344041</v>
      </c>
      <c r="O526" s="92">
        <v>0.19315300084530854</v>
      </c>
      <c r="P526" s="92">
        <v>5.536770921386306E-2</v>
      </c>
      <c r="Q526" s="93">
        <v>0.10312764158918004</v>
      </c>
      <c r="R526" s="4">
        <v>2.3339337598269969</v>
      </c>
      <c r="S526" s="4">
        <v>2.5534151079580547</v>
      </c>
      <c r="T526" s="4">
        <v>2.9294086186757231</v>
      </c>
      <c r="U526" s="4">
        <v>3.2870780766093706</v>
      </c>
      <c r="V526" s="4">
        <v>3.5915054782953373</v>
      </c>
      <c r="W526" s="4">
        <v>3.8724231507364131</v>
      </c>
      <c r="X526" s="4">
        <v>4.1133707337300622</v>
      </c>
      <c r="Y526" s="4">
        <v>4.4086394646445406</v>
      </c>
      <c r="Z526" s="94">
        <v>2366</v>
      </c>
      <c r="AA526" s="93">
        <v>0.20287404902789519</v>
      </c>
      <c r="AB526" s="6">
        <v>2.1418219767869395</v>
      </c>
      <c r="AC526" s="6">
        <v>2.6856520485165292</v>
      </c>
      <c r="AD526" s="6">
        <v>3.1925981670347889</v>
      </c>
      <c r="AE526" s="6">
        <v>3.5386673414291758</v>
      </c>
      <c r="AF526" s="6">
        <v>4.0333523219453893</v>
      </c>
      <c r="AG526" s="94">
        <v>1</v>
      </c>
      <c r="AH526" s="6">
        <v>1.9599408139921748</v>
      </c>
      <c r="AI526" s="6">
        <v>2.4271766037334364</v>
      </c>
      <c r="AJ526" s="6">
        <v>2.9689219305686878</v>
      </c>
      <c r="AK526" s="6">
        <v>3.3946445050968155</v>
      </c>
      <c r="AL526" s="6">
        <v>3.7681500699591295</v>
      </c>
      <c r="AM526" s="6">
        <v>4.3041255238316314</v>
      </c>
      <c r="AN526" s="6">
        <v>0.99729562401403882</v>
      </c>
      <c r="AO526" s="92">
        <v>0.818534239644225</v>
      </c>
      <c r="AP526" s="5">
        <v>43136</v>
      </c>
    </row>
    <row r="527" spans="1:42" x14ac:dyDescent="0.2">
      <c r="A527" s="5">
        <v>43137</v>
      </c>
      <c r="B527" s="6">
        <v>3.3681434599156117</v>
      </c>
      <c r="C527" s="6">
        <v>3.2596228964982856</v>
      </c>
      <c r="D527" s="6">
        <v>0.10852056341732608</v>
      </c>
      <c r="E527" s="6">
        <v>3.2734600896527009</v>
      </c>
      <c r="F527" s="6">
        <v>3.2718438115721775</v>
      </c>
      <c r="G527" s="6">
        <v>0.51459414573644768</v>
      </c>
      <c r="H527" s="6">
        <v>1.2582651626378367</v>
      </c>
      <c r="I527" s="6">
        <v>0.57322362869197874</v>
      </c>
      <c r="J527" s="7">
        <v>630.52151898734155</v>
      </c>
      <c r="K527" s="92">
        <v>9.7046413502109713E-3</v>
      </c>
      <c r="L527" s="92">
        <v>0.12447257383966245</v>
      </c>
      <c r="M527" s="92">
        <v>0.29113924050632911</v>
      </c>
      <c r="N527" s="92">
        <v>0.32489451476793246</v>
      </c>
      <c r="O527" s="92">
        <v>0.1940928270042194</v>
      </c>
      <c r="P527" s="92">
        <v>5.5696202531645568E-2</v>
      </c>
      <c r="Q527" s="93">
        <v>0.10084388185654009</v>
      </c>
      <c r="R527" s="4">
        <v>2.3369371102022924</v>
      </c>
      <c r="S527" s="4">
        <v>2.5553694479694831</v>
      </c>
      <c r="T527" s="4">
        <v>2.9301550936528233</v>
      </c>
      <c r="U527" s="4">
        <v>3.2881581414659</v>
      </c>
      <c r="V527" s="4">
        <v>3.5941980518790642</v>
      </c>
      <c r="W527" s="4">
        <v>3.8771265812500939</v>
      </c>
      <c r="X527" s="4">
        <v>4.1155660919333013</v>
      </c>
      <c r="Y527" s="4">
        <v>4.4120104205947701</v>
      </c>
      <c r="Z527" s="94">
        <v>2370</v>
      </c>
      <c r="AA527" s="93">
        <v>0.20168776371308017</v>
      </c>
      <c r="AB527" s="6">
        <v>2.1416198028642515</v>
      </c>
      <c r="AC527" s="6">
        <v>2.6851303616151818</v>
      </c>
      <c r="AD527" s="6">
        <v>3.1925929976568899</v>
      </c>
      <c r="AE527" s="6">
        <v>3.5378620678293111</v>
      </c>
      <c r="AF527" s="6">
        <v>4.0327949844345614</v>
      </c>
      <c r="AG527" s="94">
        <v>1</v>
      </c>
      <c r="AH527" s="6">
        <v>1.9597787983870725</v>
      </c>
      <c r="AI527" s="6">
        <v>2.4268817853141926</v>
      </c>
      <c r="AJ527" s="6">
        <v>2.9689245735554151</v>
      </c>
      <c r="AK527" s="6">
        <v>3.3946860381692954</v>
      </c>
      <c r="AL527" s="6">
        <v>3.7681842397889858</v>
      </c>
      <c r="AM527" s="6">
        <v>4.306592956241067</v>
      </c>
      <c r="AN527" s="6">
        <v>0.99768583974915193</v>
      </c>
      <c r="AO527" s="92">
        <v>0.8189242807173176</v>
      </c>
      <c r="AP527" s="5">
        <v>43136</v>
      </c>
    </row>
    <row r="528" spans="1:42" x14ac:dyDescent="0.2">
      <c r="A528" s="5">
        <v>43138</v>
      </c>
      <c r="B528" s="6">
        <v>3.3704717775905646</v>
      </c>
      <c r="C528" s="6">
        <v>3.2620635830887248</v>
      </c>
      <c r="D528" s="6">
        <v>0.10840819450183981</v>
      </c>
      <c r="E528" s="6">
        <v>3.2739862673183269</v>
      </c>
      <c r="F528" s="6">
        <v>3.2722609975480701</v>
      </c>
      <c r="G528" s="6">
        <v>0.51386839977897281</v>
      </c>
      <c r="H528" s="6">
        <v>1.2620331449941731</v>
      </c>
      <c r="I528" s="6">
        <v>0.57350463352989778</v>
      </c>
      <c r="J528" s="7">
        <v>631.45745577084745</v>
      </c>
      <c r="K528" s="92">
        <v>9.2670598146588033E-3</v>
      </c>
      <c r="L528" s="92">
        <v>0.12342038753159225</v>
      </c>
      <c r="M528" s="92">
        <v>0.2902274641954507</v>
      </c>
      <c r="N528" s="92">
        <v>0.32687447346251053</v>
      </c>
      <c r="O528" s="92">
        <v>0.19460825610783489</v>
      </c>
      <c r="P528" s="92">
        <v>5.560235888795282E-2</v>
      </c>
      <c r="Q528" s="93">
        <v>9.7304128053917444E-2</v>
      </c>
      <c r="R528" s="4">
        <v>2.342494742940552</v>
      </c>
      <c r="S528" s="4">
        <v>2.5590463080977406</v>
      </c>
      <c r="T528" s="4">
        <v>2.9318072833579594</v>
      </c>
      <c r="U528" s="4">
        <v>3.2898463181438533</v>
      </c>
      <c r="V528" s="4">
        <v>3.5954132461681421</v>
      </c>
      <c r="W528" s="4">
        <v>3.8774750131907982</v>
      </c>
      <c r="X528" s="4">
        <v>4.1155753751352044</v>
      </c>
      <c r="Y528" s="4">
        <v>4.4108721488920777</v>
      </c>
      <c r="Z528" s="94">
        <v>2374</v>
      </c>
      <c r="AA528" s="93">
        <v>0.20008424599831509</v>
      </c>
      <c r="AB528" s="6">
        <v>2.1414176926263493</v>
      </c>
      <c r="AC528" s="6">
        <v>2.6846089042560712</v>
      </c>
      <c r="AD528" s="6">
        <v>3.1918990345278506</v>
      </c>
      <c r="AE528" s="6">
        <v>3.5382333784271944</v>
      </c>
      <c r="AF528" s="6">
        <v>4.0322377695379856</v>
      </c>
      <c r="AG528" s="94">
        <v>1</v>
      </c>
      <c r="AH528" s="6">
        <v>1.9519454819594027</v>
      </c>
      <c r="AI528" s="6">
        <v>2.4271360955926529</v>
      </c>
      <c r="AJ528" s="6">
        <v>2.9685220939904191</v>
      </c>
      <c r="AK528" s="6">
        <v>3.3948704410487651</v>
      </c>
      <c r="AL528" s="6">
        <v>3.7700358307903303</v>
      </c>
      <c r="AM528" s="6">
        <v>4.3072540212311363</v>
      </c>
      <c r="AN528" s="6">
        <v>0.99832630973656866</v>
      </c>
      <c r="AO528" s="92">
        <v>0.81819108404987095</v>
      </c>
      <c r="AP528" s="5">
        <v>43138</v>
      </c>
    </row>
    <row r="529" spans="1:43" x14ac:dyDescent="0.2">
      <c r="A529" s="5">
        <v>43139</v>
      </c>
      <c r="B529" s="6">
        <v>3.3730559058427909</v>
      </c>
      <c r="C529" s="6">
        <v>3.2648443437147923</v>
      </c>
      <c r="D529" s="6">
        <v>0.10821156212799865</v>
      </c>
      <c r="E529" s="6">
        <v>3.2751880497880572</v>
      </c>
      <c r="F529" s="6">
        <v>3.2726596511829387</v>
      </c>
      <c r="G529" s="6">
        <v>0.51360135874918966</v>
      </c>
      <c r="H529" s="6">
        <v>1.2664861138286443</v>
      </c>
      <c r="I529" s="6">
        <v>0.57379571248422911</v>
      </c>
      <c r="J529" s="7">
        <v>631.13030685162084</v>
      </c>
      <c r="K529" s="92">
        <v>9.2475830180748213E-3</v>
      </c>
      <c r="L529" s="92">
        <v>0.12189995796553174</v>
      </c>
      <c r="M529" s="92">
        <v>0.2896174863387978</v>
      </c>
      <c r="N529" s="92">
        <v>0.32744850777637663</v>
      </c>
      <c r="O529" s="92">
        <v>0.19630096679277007</v>
      </c>
      <c r="P529" s="92">
        <v>5.5485498108448932E-2</v>
      </c>
      <c r="Q529" s="93">
        <v>9.6679277007145861E-2</v>
      </c>
      <c r="R529" s="4">
        <v>2.3458202982519043</v>
      </c>
      <c r="S529" s="4">
        <v>2.5612259612970885</v>
      </c>
      <c r="T529" s="4">
        <v>2.9330444197351992</v>
      </c>
      <c r="U529" s="4">
        <v>3.2957509022468199</v>
      </c>
      <c r="V529" s="4">
        <v>3.5961661265138902</v>
      </c>
      <c r="W529" s="4">
        <v>3.8810283389738234</v>
      </c>
      <c r="X529" s="4">
        <v>4.1145882279451591</v>
      </c>
      <c r="Y529" s="4">
        <v>4.4096251928601706</v>
      </c>
      <c r="Z529" s="94">
        <v>2379</v>
      </c>
      <c r="AA529" s="93">
        <v>0.20008406893652794</v>
      </c>
      <c r="AB529" s="6">
        <v>2.1412156460531722</v>
      </c>
      <c r="AC529" s="6">
        <v>2.6840876763381987</v>
      </c>
      <c r="AD529" s="6">
        <v>3.1912053559236941</v>
      </c>
      <c r="AE529" s="6">
        <v>3.5379178922084131</v>
      </c>
      <c r="AF529" s="6">
        <v>4.0316806772286871</v>
      </c>
      <c r="AG529" s="94">
        <v>1</v>
      </c>
      <c r="AH529" s="6">
        <v>1.9517852221312075</v>
      </c>
      <c r="AI529" s="6">
        <v>2.4272650692502458</v>
      </c>
      <c r="AJ529" s="6">
        <v>2.9681770990983689</v>
      </c>
      <c r="AK529" s="6">
        <v>3.3952999899155651</v>
      </c>
      <c r="AL529" s="6">
        <v>3.7724356079530086</v>
      </c>
      <c r="AM529" s="6">
        <v>4.3066545938708574</v>
      </c>
      <c r="AN529" s="6">
        <v>0.99883395942558129</v>
      </c>
      <c r="AO529" s="92">
        <v>0.81866556124856005</v>
      </c>
      <c r="AP529" s="5">
        <v>43139</v>
      </c>
    </row>
    <row r="530" spans="1:43" x14ac:dyDescent="0.2">
      <c r="A530" s="5">
        <v>43140</v>
      </c>
      <c r="B530" s="6">
        <v>3.373109243697479</v>
      </c>
      <c r="C530" s="6">
        <v>3.2646210956233777</v>
      </c>
      <c r="D530" s="6">
        <v>0.10848814807410134</v>
      </c>
      <c r="E530" s="6">
        <v>3.275431054908251</v>
      </c>
      <c r="F530" s="6">
        <v>3.272655427733389</v>
      </c>
      <c r="G530" s="6">
        <v>0.51362493965740952</v>
      </c>
      <c r="H530" s="6">
        <v>1.2668873430364482</v>
      </c>
      <c r="I530" s="6">
        <v>0.57378571428571012</v>
      </c>
      <c r="J530" s="7">
        <v>632.86512605041935</v>
      </c>
      <c r="K530" s="92">
        <v>9.2436974789915968E-3</v>
      </c>
      <c r="L530" s="92">
        <v>0.12184873949579832</v>
      </c>
      <c r="M530" s="92">
        <v>0.28949579831932776</v>
      </c>
      <c r="N530" s="92">
        <v>0.32773109243697479</v>
      </c>
      <c r="O530" s="92">
        <v>0.19621848739495798</v>
      </c>
      <c r="P530" s="92">
        <v>5.5462184873949577E-2</v>
      </c>
      <c r="Q530" s="93">
        <v>9.6638655462184878E-2</v>
      </c>
      <c r="R530" s="4">
        <v>2.3456011920719866</v>
      </c>
      <c r="S530" s="4">
        <v>2.5609144008454119</v>
      </c>
      <c r="T530" s="4">
        <v>2.9327621208375518</v>
      </c>
      <c r="U530" s="4">
        <v>3.2957933681122151</v>
      </c>
      <c r="V530" s="4">
        <v>3.5956288256247015</v>
      </c>
      <c r="W530" s="4">
        <v>3.8805753472124338</v>
      </c>
      <c r="X530" s="4">
        <v>4.1140068750697418</v>
      </c>
      <c r="Y530" s="4">
        <v>4.4088590797442917</v>
      </c>
      <c r="Z530" s="94">
        <v>2380</v>
      </c>
      <c r="AA530" s="93">
        <v>0.2004201680672269</v>
      </c>
      <c r="AB530" s="6">
        <v>2.1410136631246655</v>
      </c>
      <c r="AC530" s="6">
        <v>2.6835666777606098</v>
      </c>
      <c r="AD530" s="6">
        <v>3.1905119617277653</v>
      </c>
      <c r="AE530" s="6">
        <v>3.5410621361035517</v>
      </c>
      <c r="AF530" s="6">
        <v>4.0311237074796971</v>
      </c>
      <c r="AG530" s="94">
        <v>1</v>
      </c>
      <c r="AH530" s="6">
        <v>1.9516250208178925</v>
      </c>
      <c r="AI530" s="6">
        <v>2.4269220486556677</v>
      </c>
      <c r="AJ530" s="6">
        <v>2.967678745241372</v>
      </c>
      <c r="AK530" s="6">
        <v>3.3949104799905903</v>
      </c>
      <c r="AL530" s="6">
        <v>3.7727942883467476</v>
      </c>
      <c r="AM530" s="6">
        <v>4.3060553067697995</v>
      </c>
      <c r="AN530" s="6">
        <v>0.99867323366616412</v>
      </c>
      <c r="AO530" s="92">
        <v>0.81933895407667534</v>
      </c>
      <c r="AP530" s="5">
        <v>43141</v>
      </c>
    </row>
    <row r="531" spans="1:43" x14ac:dyDescent="0.2">
      <c r="A531" s="5">
        <v>43141</v>
      </c>
      <c r="B531" s="6">
        <v>3.373109243697479</v>
      </c>
      <c r="C531" s="6">
        <v>3.2644572775745502</v>
      </c>
      <c r="D531" s="6">
        <v>0.10865196612292882</v>
      </c>
      <c r="E531" s="6">
        <v>3.2753680069814788</v>
      </c>
      <c r="F531" s="6">
        <v>3.2726944717533706</v>
      </c>
      <c r="G531" s="6">
        <v>0.51355455595209343</v>
      </c>
      <c r="H531" s="6">
        <v>1.2665144197530047</v>
      </c>
      <c r="I531" s="6">
        <v>0.57385714285714029</v>
      </c>
      <c r="J531" s="7">
        <v>632.86512605041935</v>
      </c>
      <c r="K531" s="92">
        <v>9.2436974789915968E-3</v>
      </c>
      <c r="L531" s="92">
        <v>0.12184873949579832</v>
      </c>
      <c r="M531" s="92">
        <v>0.28949579831932776</v>
      </c>
      <c r="N531" s="92">
        <v>0.32773109243697479</v>
      </c>
      <c r="O531" s="92">
        <v>0.19621848739495798</v>
      </c>
      <c r="P531" s="92">
        <v>5.5462184873949577E-2</v>
      </c>
      <c r="Q531" s="93">
        <v>9.6218487394957988E-2</v>
      </c>
      <c r="R531" s="4">
        <v>2.3453255250234482</v>
      </c>
      <c r="S531" s="4">
        <v>2.5604667201396487</v>
      </c>
      <c r="T531" s="4">
        <v>2.9330774475979595</v>
      </c>
      <c r="U531" s="4">
        <v>3.2960648474442578</v>
      </c>
      <c r="V531" s="4">
        <v>3.5951670518912677</v>
      </c>
      <c r="W531" s="4">
        <v>3.8796254971732869</v>
      </c>
      <c r="X531" s="4">
        <v>4.1134429033602791</v>
      </c>
      <c r="Y531" s="4">
        <v>4.408211495570403</v>
      </c>
      <c r="Z531" s="94">
        <v>2380</v>
      </c>
      <c r="AA531" s="93">
        <v>0.2</v>
      </c>
      <c r="AB531" s="6">
        <v>2.1408117438207812</v>
      </c>
      <c r="AC531" s="6">
        <v>2.683045908422395</v>
      </c>
      <c r="AD531" s="6">
        <v>3.1918817124586352</v>
      </c>
      <c r="AE531" s="6">
        <v>3.5403681749772766</v>
      </c>
      <c r="AF531" s="6">
        <v>4.0305668602640514</v>
      </c>
      <c r="AG531" s="94">
        <v>1</v>
      </c>
      <c r="AH531" s="6">
        <v>1.9514648779974493</v>
      </c>
      <c r="AI531" s="6">
        <v>2.4265791597140893</v>
      </c>
      <c r="AJ531" s="6">
        <v>2.9676694204486647</v>
      </c>
      <c r="AK531" s="6">
        <v>3.3950308498581268</v>
      </c>
      <c r="AL531" s="6">
        <v>3.7721619492723515</v>
      </c>
      <c r="AM531" s="6">
        <v>4.3054561598919827</v>
      </c>
      <c r="AN531" s="6">
        <v>0.99862853042602795</v>
      </c>
      <c r="AO531" s="92">
        <v>0.819658994262639</v>
      </c>
      <c r="AP531" s="5">
        <v>43141</v>
      </c>
    </row>
    <row r="532" spans="1:43" x14ac:dyDescent="0.2">
      <c r="A532" s="5">
        <v>43142</v>
      </c>
      <c r="B532" s="6">
        <v>3.373582528349433</v>
      </c>
      <c r="C532" s="6">
        <v>3.2646562815354843</v>
      </c>
      <c r="D532" s="6">
        <v>0.10892624681394869</v>
      </c>
      <c r="E532" s="6">
        <v>3.2754410650891819</v>
      </c>
      <c r="F532" s="6">
        <v>3.2727843819145108</v>
      </c>
      <c r="G532" s="6">
        <v>0.51330983180031486</v>
      </c>
      <c r="H532" s="6">
        <v>1.2668634786361133</v>
      </c>
      <c r="I532" s="6">
        <v>0.57396472070558169</v>
      </c>
      <c r="J532" s="7">
        <v>632.59932801344257</v>
      </c>
      <c r="K532" s="92">
        <v>9.2398152036959266E-3</v>
      </c>
      <c r="L532" s="92">
        <v>0.12137757244855103</v>
      </c>
      <c r="M532" s="92">
        <v>0.28937421251574968</v>
      </c>
      <c r="N532" s="92">
        <v>0.32843343133137337</v>
      </c>
      <c r="O532" s="92">
        <v>0.19613607727845442</v>
      </c>
      <c r="P532" s="92">
        <v>5.543889122217556E-2</v>
      </c>
      <c r="Q532" s="93">
        <v>9.5338093238135233E-2</v>
      </c>
      <c r="R532" s="4">
        <v>2.3451040042662172</v>
      </c>
      <c r="S532" s="4">
        <v>2.5619271254915912</v>
      </c>
      <c r="T532" s="4">
        <v>2.9332500117197631</v>
      </c>
      <c r="U532" s="4">
        <v>3.2956923575524835</v>
      </c>
      <c r="V532" s="4">
        <v>3.5953204288095675</v>
      </c>
      <c r="W532" s="4">
        <v>3.8803913561368595</v>
      </c>
      <c r="X532" s="4">
        <v>4.1128559256210027</v>
      </c>
      <c r="Y532" s="4">
        <v>4.4074492498700444</v>
      </c>
      <c r="Z532" s="94">
        <v>2381</v>
      </c>
      <c r="AA532" s="93">
        <v>0.20117597648047039</v>
      </c>
      <c r="AB532" s="6">
        <v>2.1406098881214777</v>
      </c>
      <c r="AC532" s="6">
        <v>2.6825253682226893</v>
      </c>
      <c r="AD532" s="6">
        <v>3.1914925796647697</v>
      </c>
      <c r="AE532" s="6">
        <v>3.5396744497977846</v>
      </c>
      <c r="AF532" s="6">
        <v>4.030010135554793</v>
      </c>
      <c r="AG532" s="94">
        <v>0</v>
      </c>
      <c r="AH532" s="6">
        <v>1.9513047936478785</v>
      </c>
      <c r="AI532" s="6">
        <v>2.4261877730731261</v>
      </c>
      <c r="AJ532" s="6">
        <v>2.9671709250569949</v>
      </c>
      <c r="AK532" s="6">
        <v>3.3948826288463811</v>
      </c>
      <c r="AL532" s="6">
        <v>3.7722259252951869</v>
      </c>
      <c r="AM532" s="6">
        <v>4.3048571532014446</v>
      </c>
      <c r="AN532" s="6">
        <v>0.99867031865171108</v>
      </c>
      <c r="AO532" s="92">
        <v>0.8196657343473972</v>
      </c>
      <c r="AP532" s="5">
        <v>43141</v>
      </c>
    </row>
    <row r="533" spans="1:43" x14ac:dyDescent="0.2">
      <c r="A533" s="5">
        <v>43143</v>
      </c>
      <c r="B533" s="6">
        <v>3.3741082668904743</v>
      </c>
      <c r="C533" s="6">
        <v>3.2650577227390465</v>
      </c>
      <c r="D533" s="6">
        <v>0.10905054415142779</v>
      </c>
      <c r="E533" s="6">
        <v>3.2756799778632981</v>
      </c>
      <c r="F533" s="6">
        <v>3.2728957153789735</v>
      </c>
      <c r="G533" s="6">
        <v>0.51250174186367792</v>
      </c>
      <c r="H533" s="6">
        <v>1.2683341945351481</v>
      </c>
      <c r="I533" s="6">
        <v>0.57403273185060566</v>
      </c>
      <c r="J533" s="7">
        <v>635.06756189676526</v>
      </c>
      <c r="K533" s="92">
        <v>8.8124213176668069E-3</v>
      </c>
      <c r="L533" s="92">
        <v>0.12127570289550986</v>
      </c>
      <c r="M533" s="92">
        <v>0.28955098615190938</v>
      </c>
      <c r="N533" s="92">
        <v>0.32899706252622746</v>
      </c>
      <c r="O533" s="92">
        <v>0.19597146454049516</v>
      </c>
      <c r="P533" s="92">
        <v>5.5392362568191356E-2</v>
      </c>
      <c r="Q533" s="93">
        <v>9.3999160721779274E-2</v>
      </c>
      <c r="R533" s="4">
        <v>2.3449340388349245</v>
      </c>
      <c r="S533" s="4">
        <v>2.5631707433757174</v>
      </c>
      <c r="T533" s="4">
        <v>2.9334068335149972</v>
      </c>
      <c r="U533" s="4">
        <v>3.2956651752813197</v>
      </c>
      <c r="V533" s="4">
        <v>3.595195636714648</v>
      </c>
      <c r="W533" s="4">
        <v>3.8792582450571507</v>
      </c>
      <c r="X533" s="4">
        <v>4.1122400787538709</v>
      </c>
      <c r="Y533" s="4">
        <v>4.4065759168968155</v>
      </c>
      <c r="Z533" s="94">
        <v>2383</v>
      </c>
      <c r="AA533" s="93">
        <v>0.20268569030633654</v>
      </c>
      <c r="AB533" s="6">
        <v>2.1404080960067193</v>
      </c>
      <c r="AC533" s="6">
        <v>2.6820050570606715</v>
      </c>
      <c r="AD533" s="6">
        <v>3.1913056110604394</v>
      </c>
      <c r="AE533" s="6">
        <v>3.5389809604848534</v>
      </c>
      <c r="AF533" s="6">
        <v>4.029453533324971</v>
      </c>
      <c r="AG533" s="94">
        <v>1</v>
      </c>
      <c r="AH533" s="6">
        <v>1.9567673026807713</v>
      </c>
      <c r="AI533" s="6">
        <v>2.4248896503289377</v>
      </c>
      <c r="AJ533" s="6">
        <v>2.9669978687903082</v>
      </c>
      <c r="AK533" s="6">
        <v>3.3954364860994835</v>
      </c>
      <c r="AL533" s="6">
        <v>3.7715942239380391</v>
      </c>
      <c r="AM533" s="6">
        <v>4.3042582866622272</v>
      </c>
      <c r="AN533" s="6">
        <v>0.99875663637696988</v>
      </c>
      <c r="AO533" s="92">
        <v>0.81947215122902994</v>
      </c>
      <c r="AP533" s="5">
        <v>43144</v>
      </c>
    </row>
    <row r="534" spans="1:43" x14ac:dyDescent="0.2">
      <c r="A534" s="5">
        <v>43144</v>
      </c>
      <c r="B534" s="6">
        <v>3.3745279060008393</v>
      </c>
      <c r="C534" s="6">
        <v>3.2648311763240518</v>
      </c>
      <c r="D534" s="6">
        <v>0.10969672967678745</v>
      </c>
      <c r="E534" s="6">
        <v>3.2756173111323021</v>
      </c>
      <c r="F534" s="6">
        <v>3.2728979570249894</v>
      </c>
      <c r="G534" s="6">
        <v>0.51249052155815311</v>
      </c>
      <c r="H534" s="6">
        <v>1.2679598168368005</v>
      </c>
      <c r="I534" s="6">
        <v>0.57410407049936774</v>
      </c>
      <c r="J534" s="7">
        <v>635.06756189676526</v>
      </c>
      <c r="K534" s="92">
        <v>8.8124213176668069E-3</v>
      </c>
      <c r="L534" s="92">
        <v>0.12127570289550986</v>
      </c>
      <c r="M534" s="92">
        <v>0.28913134704154425</v>
      </c>
      <c r="N534" s="92">
        <v>0.32899706252622746</v>
      </c>
      <c r="O534" s="92">
        <v>0.19639110365086027</v>
      </c>
      <c r="P534" s="92">
        <v>5.5392362568191356E-2</v>
      </c>
      <c r="Q534" s="93">
        <v>9.3579521611414182E-2</v>
      </c>
      <c r="R534" s="4">
        <v>2.3446560521318109</v>
      </c>
      <c r="S534" s="4">
        <v>2.5627836886985844</v>
      </c>
      <c r="T534" s="4">
        <v>2.9330771499432888</v>
      </c>
      <c r="U534" s="4">
        <v>3.2953908576855713</v>
      </c>
      <c r="V534" s="4">
        <v>3.5946194579145514</v>
      </c>
      <c r="W534" s="4">
        <v>3.8787393104915218</v>
      </c>
      <c r="X534" s="4">
        <v>4.1116706116206432</v>
      </c>
      <c r="Y534" s="4">
        <v>4.4059323399093993</v>
      </c>
      <c r="Z534" s="94">
        <v>2383</v>
      </c>
      <c r="AA534" s="93">
        <v>0.2039446076374318</v>
      </c>
      <c r="AB534" s="6">
        <v>2.1402063674564773</v>
      </c>
      <c r="AC534" s="6">
        <v>2.6814849748355649</v>
      </c>
      <c r="AD534" s="6">
        <v>3.190705197568513</v>
      </c>
      <c r="AE534" s="6">
        <v>3.5382877069582888</v>
      </c>
      <c r="AF534" s="6">
        <v>4.0288970535476398</v>
      </c>
      <c r="AG534" s="94">
        <v>0</v>
      </c>
      <c r="AH534" s="6">
        <v>1.9566066963498967</v>
      </c>
      <c r="AI534" s="6">
        <v>2.4245470346492688</v>
      </c>
      <c r="AJ534" s="6">
        <v>2.9664055079947573</v>
      </c>
      <c r="AK534" s="6">
        <v>3.3948645611842223</v>
      </c>
      <c r="AL534" s="6">
        <v>3.7709392876387651</v>
      </c>
      <c r="AM534" s="6">
        <v>4.3036595602383905</v>
      </c>
      <c r="AN534" s="6">
        <v>0.9986833107091142</v>
      </c>
      <c r="AO534" s="92">
        <v>0.82013102633980439</v>
      </c>
      <c r="AP534" s="5">
        <v>43144</v>
      </c>
    </row>
    <row r="535" spans="1:43" x14ac:dyDescent="0.2">
      <c r="A535" s="5">
        <v>43145</v>
      </c>
      <c r="B535" s="6">
        <v>3.374737725556022</v>
      </c>
      <c r="C535" s="6">
        <v>3.2645366638386188</v>
      </c>
      <c r="D535" s="6">
        <v>0.11020106171740318</v>
      </c>
      <c r="E535" s="6">
        <v>3.2755541034712183</v>
      </c>
      <c r="F535" s="6">
        <v>3.2728847043294396</v>
      </c>
      <c r="G535" s="6">
        <v>0.51246725508593005</v>
      </c>
      <c r="H535" s="6">
        <v>1.2675651575066245</v>
      </c>
      <c r="I535" s="6">
        <v>0.57416701636592116</v>
      </c>
      <c r="J535" s="7">
        <v>637.06756189676526</v>
      </c>
      <c r="K535" s="92">
        <v>8.8124213176668069E-3</v>
      </c>
      <c r="L535" s="92">
        <v>0.12127570289550986</v>
      </c>
      <c r="M535" s="92">
        <v>0.28871170793117917</v>
      </c>
      <c r="N535" s="92">
        <v>0.32941670163659253</v>
      </c>
      <c r="O535" s="92">
        <v>0.19639110365086027</v>
      </c>
      <c r="P535" s="92">
        <v>5.5392362568191356E-2</v>
      </c>
      <c r="Q535" s="93">
        <v>9.3159882501049104E-2</v>
      </c>
      <c r="R535" s="4">
        <v>2.3443781569415596</v>
      </c>
      <c r="S535" s="4">
        <v>2.5623967780201649</v>
      </c>
      <c r="T535" s="4">
        <v>2.9326036485699096</v>
      </c>
      <c r="U535" s="4">
        <v>3.2949808476258426</v>
      </c>
      <c r="V535" s="4">
        <v>3.5946359163195201</v>
      </c>
      <c r="W535" s="4">
        <v>3.8782468715534706</v>
      </c>
      <c r="X535" s="4">
        <v>4.1111012687250179</v>
      </c>
      <c r="Y535" s="4">
        <v>4.4052889060501421</v>
      </c>
      <c r="Z535" s="94">
        <v>2383</v>
      </c>
      <c r="AA535" s="93">
        <v>0.20478388585816198</v>
      </c>
      <c r="AB535" s="6">
        <v>2.1400047024507285</v>
      </c>
      <c r="AC535" s="6">
        <v>2.6809651214466372</v>
      </c>
      <c r="AD535" s="6">
        <v>3.1901049972233761</v>
      </c>
      <c r="AE535" s="6">
        <v>3.5375946891379231</v>
      </c>
      <c r="AF535" s="6">
        <v>4.0283406961958592</v>
      </c>
      <c r="AG535" s="94">
        <v>0</v>
      </c>
      <c r="AH535" s="6">
        <v>1.9564461481345325</v>
      </c>
      <c r="AI535" s="6">
        <v>2.4242045506065186</v>
      </c>
      <c r="AJ535" s="6">
        <v>2.9656780920752035</v>
      </c>
      <c r="AK535" s="6">
        <v>3.3946695164297322</v>
      </c>
      <c r="AL535" s="6">
        <v>3.7703082038295594</v>
      </c>
      <c r="AM535" s="6">
        <v>4.3030609738939845</v>
      </c>
      <c r="AN535" s="6">
        <v>0.99858984239679338</v>
      </c>
      <c r="AO535" s="92">
        <v>0.82079437489172991</v>
      </c>
      <c r="AP535" s="5">
        <v>43146</v>
      </c>
    </row>
    <row r="536" spans="1:43" x14ac:dyDescent="0.2">
      <c r="A536" s="5">
        <v>43146</v>
      </c>
      <c r="B536" s="6">
        <v>3.3747902684563758</v>
      </c>
      <c r="C536" s="6">
        <v>3.2641661455266107</v>
      </c>
      <c r="D536" s="6">
        <v>0.11062412292976509</v>
      </c>
      <c r="E536" s="6">
        <v>3.2756435308028617</v>
      </c>
      <c r="F536" s="6">
        <v>3.2728674604050814</v>
      </c>
      <c r="G536" s="6">
        <v>0.51234059758116179</v>
      </c>
      <c r="H536" s="6">
        <v>1.2678712241294299</v>
      </c>
      <c r="I536" s="6">
        <v>0.57413590604026421</v>
      </c>
      <c r="J536" s="7">
        <v>636.80075503356056</v>
      </c>
      <c r="K536" s="92">
        <v>8.8087248322147645E-3</v>
      </c>
      <c r="L536" s="92">
        <v>0.1212248322147651</v>
      </c>
      <c r="M536" s="92">
        <v>0.28859060402684567</v>
      </c>
      <c r="N536" s="92">
        <v>0.32969798657718119</v>
      </c>
      <c r="O536" s="92">
        <v>0.19630872483221476</v>
      </c>
      <c r="P536" s="92">
        <v>5.5369127516778527E-2</v>
      </c>
      <c r="Q536" s="93">
        <v>9.3120805369127521E-2</v>
      </c>
      <c r="R536" s="4">
        <v>2.3441509584943772</v>
      </c>
      <c r="S536" s="4">
        <v>2.5622039547859079</v>
      </c>
      <c r="T536" s="4">
        <v>2.9321752669146228</v>
      </c>
      <c r="U536" s="4">
        <v>3.2946802232911141</v>
      </c>
      <c r="V536" s="4">
        <v>3.5948584046653989</v>
      </c>
      <c r="W536" s="4">
        <v>3.8775504200735664</v>
      </c>
      <c r="X536" s="4">
        <v>4.1105011101000892</v>
      </c>
      <c r="Y536" s="4">
        <v>4.4045355712678633</v>
      </c>
      <c r="Z536" s="94">
        <v>2384</v>
      </c>
      <c r="AA536" s="93">
        <v>0.20679530201342283</v>
      </c>
      <c r="AB536" s="6">
        <v>2.1398031009694565</v>
      </c>
      <c r="AC536" s="6">
        <v>2.6804454967932005</v>
      </c>
      <c r="AD536" s="6">
        <v>3.1895050099493618</v>
      </c>
      <c r="AE536" s="6">
        <v>3.5369019069436161</v>
      </c>
      <c r="AF536" s="6">
        <v>4.0277844612426961</v>
      </c>
      <c r="AG536" s="94">
        <v>0</v>
      </c>
      <c r="AH536" s="6">
        <v>1.9562856580130172</v>
      </c>
      <c r="AI536" s="6">
        <v>2.4238621981485595</v>
      </c>
      <c r="AJ536" s="6">
        <v>2.965180471586669</v>
      </c>
      <c r="AK536" s="6">
        <v>3.39441085469538</v>
      </c>
      <c r="AL536" s="6">
        <v>3.7696773094064815</v>
      </c>
      <c r="AM536" s="6">
        <v>4.3025290894530128</v>
      </c>
      <c r="AN536" s="6">
        <v>0.99843107572343692</v>
      </c>
      <c r="AO536" s="92">
        <v>0.82133849093080791</v>
      </c>
      <c r="AP536" s="5">
        <v>43146</v>
      </c>
    </row>
    <row r="537" spans="1:43" x14ac:dyDescent="0.2">
      <c r="A537" s="5">
        <v>43147</v>
      </c>
      <c r="B537" s="6">
        <v>3.3752097315436242</v>
      </c>
      <c r="C537" s="6">
        <v>3.2641443329923723</v>
      </c>
      <c r="D537" s="6">
        <v>0.11106539855125197</v>
      </c>
      <c r="E537" s="6">
        <v>3.2755795665269214</v>
      </c>
      <c r="F537" s="6">
        <v>3.2729330031652042</v>
      </c>
      <c r="G537" s="6">
        <v>0.51216000609578649</v>
      </c>
      <c r="H537" s="6">
        <v>0.9381798416357966</v>
      </c>
      <c r="I537" s="6">
        <v>0.57421979865770822</v>
      </c>
      <c r="J537" s="7">
        <v>639.80075503356056</v>
      </c>
      <c r="K537" s="92">
        <v>8.8087248322147645E-3</v>
      </c>
      <c r="L537" s="92">
        <v>0.12080536912751678</v>
      </c>
      <c r="M537" s="92">
        <v>0.28901006711409394</v>
      </c>
      <c r="N537" s="92">
        <v>0.32927852348993286</v>
      </c>
      <c r="O537" s="92">
        <v>0.19672818791946309</v>
      </c>
      <c r="P537" s="92">
        <v>5.5369127516778527E-2</v>
      </c>
      <c r="Q537" s="93">
        <v>9.2701342281879193E-2</v>
      </c>
      <c r="R537" s="4">
        <v>2.3438723848826797</v>
      </c>
      <c r="S537" s="4">
        <v>2.5618055749684006</v>
      </c>
      <c r="T537" s="4">
        <v>2.9320117345821828</v>
      </c>
      <c r="U537" s="4">
        <v>3.2947169991257237</v>
      </c>
      <c r="V537" s="4">
        <v>3.5957442766608967</v>
      </c>
      <c r="W537" s="4">
        <v>3.8770748742690273</v>
      </c>
      <c r="X537" s="4">
        <v>4.1099300647226267</v>
      </c>
      <c r="Y537" s="4">
        <v>4.4038936127841639</v>
      </c>
      <c r="Z537" s="94">
        <v>2384</v>
      </c>
      <c r="AA537" s="93">
        <v>0.20679530201342283</v>
      </c>
      <c r="AB537" s="6">
        <v>2.139601562992651</v>
      </c>
      <c r="AC537" s="6">
        <v>2.6799261007746114</v>
      </c>
      <c r="AD537" s="6">
        <v>3.18920907842447</v>
      </c>
      <c r="AE537" s="6">
        <v>3.5362093602952553</v>
      </c>
      <c r="AF537" s="6">
        <v>4.0272283486612226</v>
      </c>
      <c r="AG537" s="94">
        <v>1</v>
      </c>
      <c r="AH537" s="6">
        <v>1.956125225963699</v>
      </c>
      <c r="AI537" s="6">
        <v>2.4230317484723227</v>
      </c>
      <c r="AJ537" s="6">
        <v>2.9650084590309751</v>
      </c>
      <c r="AK537" s="6">
        <v>3.3941002917779985</v>
      </c>
      <c r="AL537" s="6">
        <v>3.7690699590974055</v>
      </c>
      <c r="AM537" s="6">
        <v>4.3019314273771299</v>
      </c>
      <c r="AN537" s="6">
        <v>0.99844074086847978</v>
      </c>
      <c r="AO537" s="92">
        <v>0.82140753354776341</v>
      </c>
      <c r="AP537" s="5">
        <v>43149</v>
      </c>
    </row>
    <row r="538" spans="1:43" x14ac:dyDescent="0.2">
      <c r="A538" s="5">
        <v>43148</v>
      </c>
      <c r="B538" s="6">
        <v>3.3754194630872485</v>
      </c>
      <c r="C538" s="6">
        <v>3.2639164714218238</v>
      </c>
      <c r="D538" s="6">
        <v>0.11150299166542466</v>
      </c>
      <c r="E538" s="6">
        <v>3.2755155451315328</v>
      </c>
      <c r="F538" s="6">
        <v>3.2729319094174754</v>
      </c>
      <c r="G538" s="6">
        <v>0.51211227549523797</v>
      </c>
      <c r="H538" s="6">
        <v>0.93778904172735944</v>
      </c>
      <c r="I538" s="6">
        <v>0.57429530201342016</v>
      </c>
      <c r="J538" s="7">
        <v>640.80075503356056</v>
      </c>
      <c r="K538" s="92">
        <v>8.8087248322147645E-3</v>
      </c>
      <c r="L538" s="92">
        <v>0.12080536912751678</v>
      </c>
      <c r="M538" s="92">
        <v>0.28901006711409394</v>
      </c>
      <c r="N538" s="92">
        <v>0.32885906040268459</v>
      </c>
      <c r="O538" s="92">
        <v>0.19714765100671142</v>
      </c>
      <c r="P538" s="92">
        <v>5.5369127516778527E-2</v>
      </c>
      <c r="Q538" s="93">
        <v>9.4379194630872479E-2</v>
      </c>
      <c r="R538" s="4">
        <v>2.3437783824193303</v>
      </c>
      <c r="S538" s="4">
        <v>2.5616364176238084</v>
      </c>
      <c r="T538" s="4">
        <v>2.9318076947000353</v>
      </c>
      <c r="U538" s="4">
        <v>3.2943723508736689</v>
      </c>
      <c r="V538" s="4">
        <v>3.5954527271873644</v>
      </c>
      <c r="W538" s="4">
        <v>3.8766227730260141</v>
      </c>
      <c r="X538" s="4">
        <v>4.1093340417707171</v>
      </c>
      <c r="Y538" s="4">
        <v>4.4031480406361716</v>
      </c>
      <c r="Z538" s="94">
        <v>2384</v>
      </c>
      <c r="AA538" s="93">
        <v>0.20889261744966442</v>
      </c>
      <c r="AB538" s="6">
        <v>2.139550017632569</v>
      </c>
      <c r="AC538" s="6">
        <v>2.6796810690684323</v>
      </c>
      <c r="AD538" s="6">
        <v>3.1888267191648452</v>
      </c>
      <c r="AE538" s="6">
        <v>3.5356454840912375</v>
      </c>
      <c r="AF538" s="6">
        <v>4.0266663029461105</v>
      </c>
      <c r="AG538" s="94">
        <v>0</v>
      </c>
      <c r="AH538" s="6">
        <v>1.956092561541275</v>
      </c>
      <c r="AI538" s="6">
        <v>2.4229025845535066</v>
      </c>
      <c r="AJ538" s="6">
        <v>2.9647159135383414</v>
      </c>
      <c r="AK538" s="6">
        <v>3.3936387537220449</v>
      </c>
      <c r="AL538" s="6">
        <v>3.768583687566911</v>
      </c>
      <c r="AM538" s="6">
        <v>4.3012621153287531</v>
      </c>
      <c r="AN538" s="6">
        <v>0.99837197747252582</v>
      </c>
      <c r="AO538" s="92">
        <v>0.82196380823311987</v>
      </c>
      <c r="AP538" s="5">
        <v>43150</v>
      </c>
    </row>
    <row r="539" spans="1:43" x14ac:dyDescent="0.2">
      <c r="A539" s="5">
        <v>43149</v>
      </c>
      <c r="B539" s="6">
        <v>3.3758389261744965</v>
      </c>
      <c r="C539" s="6">
        <v>3.2639278801526661</v>
      </c>
      <c r="D539" s="6">
        <v>0.11191104602183044</v>
      </c>
      <c r="E539" s="6">
        <v>3.2754517591009567</v>
      </c>
      <c r="F539" s="6">
        <v>3.2730021684705375</v>
      </c>
      <c r="G539" s="6">
        <v>0.5113377177645031</v>
      </c>
      <c r="H539" s="6">
        <v>0.93749554352119391</v>
      </c>
      <c r="I539" s="6">
        <v>0.57437499999999009</v>
      </c>
      <c r="J539" s="7">
        <v>640.80075503356056</v>
      </c>
      <c r="K539" s="92">
        <v>8.389261744966443E-3</v>
      </c>
      <c r="L539" s="92">
        <v>0.12080536912751678</v>
      </c>
      <c r="M539" s="92">
        <v>0.28942953020134227</v>
      </c>
      <c r="N539" s="92">
        <v>0.32885906040268459</v>
      </c>
      <c r="O539" s="92">
        <v>0.19714765100671142</v>
      </c>
      <c r="P539" s="92">
        <v>5.5369127516778527E-2</v>
      </c>
      <c r="Q539" s="93">
        <v>9.3959731543624164E-2</v>
      </c>
      <c r="R539" s="4">
        <v>2.3446658044733315</v>
      </c>
      <c r="S539" s="4">
        <v>2.5631851864663768</v>
      </c>
      <c r="T539" s="4">
        <v>2.9316171517995033</v>
      </c>
      <c r="U539" s="4">
        <v>3.2940278349895364</v>
      </c>
      <c r="V539" s="4">
        <v>3.5947962846091244</v>
      </c>
      <c r="W539" s="4">
        <v>3.8761708490264</v>
      </c>
      <c r="X539" s="4">
        <v>4.1087382912502219</v>
      </c>
      <c r="Y539" s="4">
        <v>4.4024028529667509</v>
      </c>
      <c r="Z539" s="94">
        <v>2384</v>
      </c>
      <c r="AA539" s="93">
        <v>0.20931208053691275</v>
      </c>
      <c r="AB539" s="6">
        <v>2.1394984805802122</v>
      </c>
      <c r="AC539" s="6">
        <v>2.6794361391216817</v>
      </c>
      <c r="AD539" s="6">
        <v>3.1884445329827384</v>
      </c>
      <c r="AE539" s="6">
        <v>3.5350819201462191</v>
      </c>
      <c r="AF539" s="6">
        <v>4.0261045071967434</v>
      </c>
      <c r="AG539" s="94">
        <v>0</v>
      </c>
      <c r="AH539" s="6">
        <v>1.9536122700241034</v>
      </c>
      <c r="AI539" s="6">
        <v>2.4227734588959784</v>
      </c>
      <c r="AJ539" s="6">
        <v>2.9644315719892109</v>
      </c>
      <c r="AK539" s="6">
        <v>3.3932048599401701</v>
      </c>
      <c r="AL539" s="6">
        <v>3.7680093058382949</v>
      </c>
      <c r="AM539" s="6">
        <v>4.3005931523620227</v>
      </c>
      <c r="AN539" s="6">
        <v>0.99843828830917181</v>
      </c>
      <c r="AO539" s="92">
        <v>0.82168857920758254</v>
      </c>
      <c r="AP539" s="5">
        <v>43150</v>
      </c>
    </row>
    <row r="540" spans="1:43" x14ac:dyDescent="0.2">
      <c r="A540" s="5">
        <v>43150</v>
      </c>
      <c r="B540" s="6">
        <v>3.3761006289308177</v>
      </c>
      <c r="C540" s="6">
        <v>3.2640281661660744</v>
      </c>
      <c r="D540" s="6">
        <v>0.11207246276474336</v>
      </c>
      <c r="E540" s="6">
        <v>3.2755789020586219</v>
      </c>
      <c r="F540" s="6">
        <v>3.2730398323074987</v>
      </c>
      <c r="G540" s="6">
        <v>0.51074016745679085</v>
      </c>
      <c r="H540" s="6">
        <v>0.93798035105018718</v>
      </c>
      <c r="I540" s="6">
        <v>0.57439832285114489</v>
      </c>
      <c r="J540" s="7">
        <v>640.53249475891062</v>
      </c>
      <c r="K540" s="92">
        <v>8.385744234800839E-3</v>
      </c>
      <c r="L540" s="92">
        <v>0.12033542976939203</v>
      </c>
      <c r="M540" s="92">
        <v>0.28972746331236898</v>
      </c>
      <c r="N540" s="92">
        <v>0.32914046121593293</v>
      </c>
      <c r="O540" s="92">
        <v>0.1970649895178197</v>
      </c>
      <c r="P540" s="92">
        <v>5.5345911949685536E-2</v>
      </c>
      <c r="Q540" s="93">
        <v>9.3501048218029348E-2</v>
      </c>
      <c r="R540" s="4">
        <v>2.3456924857380907</v>
      </c>
      <c r="S540" s="4">
        <v>2.5640317143536353</v>
      </c>
      <c r="T540" s="4">
        <v>2.931440746783041</v>
      </c>
      <c r="U540" s="4">
        <v>3.2937508705718952</v>
      </c>
      <c r="V540" s="4">
        <v>3.5949448076078507</v>
      </c>
      <c r="W540" s="4">
        <v>3.8755666453453181</v>
      </c>
      <c r="X540" s="4">
        <v>4.1081038438670152</v>
      </c>
      <c r="Y540" s="4">
        <v>4.4015534268967231</v>
      </c>
      <c r="Z540" s="94">
        <v>2385</v>
      </c>
      <c r="AA540" s="93">
        <v>0.21006289308176102</v>
      </c>
      <c r="AB540" s="6">
        <v>2.1394469518335724</v>
      </c>
      <c r="AC540" s="6">
        <v>2.6791913108709786</v>
      </c>
      <c r="AD540" s="6">
        <v>3.18806251976065</v>
      </c>
      <c r="AE540" s="6">
        <v>3.5345186682008669</v>
      </c>
      <c r="AF540" s="6">
        <v>4.0255429612463907</v>
      </c>
      <c r="AG540" s="94">
        <v>0</v>
      </c>
      <c r="AH540" s="6">
        <v>1.953579615112595</v>
      </c>
      <c r="AI540" s="6">
        <v>2.4234570890327372</v>
      </c>
      <c r="AJ540" s="6">
        <v>2.964046591129609</v>
      </c>
      <c r="AK540" s="6">
        <v>3.3932007687759786</v>
      </c>
      <c r="AL540" s="6">
        <v>3.7674352392603905</v>
      </c>
      <c r="AM540" s="6">
        <v>4.2999245381768256</v>
      </c>
      <c r="AN540" s="6">
        <v>0.99844050691341613</v>
      </c>
      <c r="AO540" s="92">
        <v>0.82203765551899344</v>
      </c>
      <c r="AP540" s="5">
        <v>43150</v>
      </c>
    </row>
    <row r="541" spans="1:43" x14ac:dyDescent="0.2">
      <c r="A541" s="5">
        <v>43151</v>
      </c>
      <c r="B541" s="6">
        <v>4.333333333333333</v>
      </c>
      <c r="C541" s="6">
        <v>3.2645774388239674</v>
      </c>
      <c r="D541" s="6">
        <v>1.0687558945093656</v>
      </c>
      <c r="E541" s="6">
        <v>3.2755156096147804</v>
      </c>
      <c r="F541" s="6">
        <v>3.273175337273218</v>
      </c>
      <c r="G541" s="6">
        <v>0.51114326405574084</v>
      </c>
      <c r="H541" s="6">
        <v>0.93811423378360181</v>
      </c>
      <c r="I541" s="6">
        <v>0.57461215932913667</v>
      </c>
      <c r="J541" s="7">
        <v>640.53249475891062</v>
      </c>
      <c r="K541" s="92">
        <v>0</v>
      </c>
      <c r="L541" s="92">
        <v>0</v>
      </c>
      <c r="M541" s="92">
        <v>0</v>
      </c>
      <c r="N541" s="92">
        <v>0</v>
      </c>
      <c r="O541" s="92">
        <v>0.33333333333333331</v>
      </c>
      <c r="P541" s="92">
        <v>0.66666666666666663</v>
      </c>
      <c r="Q541" s="93">
        <v>9.2243186582809222E-2</v>
      </c>
      <c r="R541" s="4">
        <v>2.3455892170992145</v>
      </c>
      <c r="S541" s="4">
        <v>2.5646783905943411</v>
      </c>
      <c r="T541" s="4">
        <v>2.9318422618464126</v>
      </c>
      <c r="U541" s="4">
        <v>3.2941521970900993</v>
      </c>
      <c r="V541" s="4">
        <v>3.5959990571304608</v>
      </c>
      <c r="W541" s="4">
        <v>3.875807230632486</v>
      </c>
      <c r="X541" s="4">
        <v>4.1096899522255557</v>
      </c>
      <c r="Y541" s="4">
        <v>4.4109209873371329</v>
      </c>
      <c r="Z541" s="94">
        <v>2385</v>
      </c>
      <c r="AA541" s="93">
        <v>0</v>
      </c>
      <c r="AB541" s="6">
        <v>99</v>
      </c>
      <c r="AC541" s="6">
        <v>99</v>
      </c>
      <c r="AD541" s="6">
        <v>99</v>
      </c>
      <c r="AE541" s="6">
        <v>3.8081120499750845</v>
      </c>
      <c r="AF541" s="6">
        <v>4.3099999999999996</v>
      </c>
      <c r="AG541" s="94">
        <v>0</v>
      </c>
      <c r="AH541" s="6"/>
      <c r="AI541" s="6"/>
      <c r="AJ541" s="6"/>
      <c r="AK541" s="6"/>
      <c r="AL541" s="6">
        <v>3.8081120499750845</v>
      </c>
      <c r="AM541" s="6">
        <v>4.3949999999999996</v>
      </c>
      <c r="AN541" s="6">
        <v>0.99860253503676166</v>
      </c>
      <c r="AO541" s="92">
        <v>0.82248088634434013</v>
      </c>
      <c r="AP541" s="5">
        <v>43150</v>
      </c>
      <c r="AQ541" s="94">
        <v>3</v>
      </c>
    </row>
    <row r="542" spans="1:43" x14ac:dyDescent="0.2">
      <c r="A542" s="5">
        <v>43152</v>
      </c>
      <c r="B542" s="6">
        <v>4.2857142857142856</v>
      </c>
      <c r="C542" s="6">
        <v>3.2651437693012388</v>
      </c>
      <c r="D542" s="6">
        <v>1.0205705164130467</v>
      </c>
      <c r="E542" s="6">
        <v>3.2756899868783291</v>
      </c>
      <c r="F542" s="6">
        <v>3.2732426180941827</v>
      </c>
      <c r="G542" s="6">
        <v>0.51109824270147175</v>
      </c>
      <c r="H542" s="6">
        <v>0.93848541105329486</v>
      </c>
      <c r="I542" s="6">
        <v>0.57486588432522623</v>
      </c>
      <c r="J542" s="7">
        <v>642.26362112321658</v>
      </c>
      <c r="K542" s="92">
        <v>0</v>
      </c>
      <c r="L542" s="92">
        <v>0</v>
      </c>
      <c r="M542" s="92">
        <v>0</v>
      </c>
      <c r="N542" s="92">
        <v>0</v>
      </c>
      <c r="O542" s="92">
        <v>0.42857142857142855</v>
      </c>
      <c r="P542" s="92">
        <v>0.5714285714285714</v>
      </c>
      <c r="Q542" s="93">
        <v>9.0947191953059517E-2</v>
      </c>
      <c r="R542" s="4">
        <v>2.3455534774654123</v>
      </c>
      <c r="S542" s="4">
        <v>2.5663356556227042</v>
      </c>
      <c r="T542" s="4">
        <v>2.9321826501148411</v>
      </c>
      <c r="U542" s="4">
        <v>3.2939112768941774</v>
      </c>
      <c r="V542" s="4">
        <v>3.5996721682953328</v>
      </c>
      <c r="W542" s="4">
        <v>3.8754966403518871</v>
      </c>
      <c r="X542" s="4">
        <v>4.1089063206342207</v>
      </c>
      <c r="Y542" s="4">
        <v>4.4099198753721813</v>
      </c>
      <c r="Z542" s="94">
        <v>2386</v>
      </c>
      <c r="AA542" s="93">
        <v>0</v>
      </c>
      <c r="AB542" s="6">
        <v>99</v>
      </c>
      <c r="AC542" s="6">
        <v>99</v>
      </c>
      <c r="AD542" s="6">
        <v>99</v>
      </c>
      <c r="AE542" s="6">
        <v>3.8074834189893263</v>
      </c>
      <c r="AF542" s="6">
        <v>4.29</v>
      </c>
      <c r="AG542" s="94">
        <v>0</v>
      </c>
      <c r="AH542" s="6"/>
      <c r="AI542" s="6"/>
      <c r="AJ542" s="6"/>
      <c r="AK542" s="6"/>
      <c r="AL542" s="6">
        <v>3.9091611396631087</v>
      </c>
      <c r="AM542" s="6">
        <v>4.4846535992999996</v>
      </c>
      <c r="AN542" s="6">
        <v>0.99870344388198384</v>
      </c>
      <c r="AO542" s="92">
        <v>0.82322090913354007</v>
      </c>
      <c r="AP542" s="5">
        <v>43152</v>
      </c>
      <c r="AQ542" s="94">
        <v>7</v>
      </c>
    </row>
    <row r="543" spans="1:43" x14ac:dyDescent="0.2">
      <c r="A543" s="5">
        <v>43153</v>
      </c>
      <c r="B543" s="6">
        <v>4.1363636363636367</v>
      </c>
      <c r="C543" s="6">
        <v>3.2652275033207414</v>
      </c>
      <c r="D543" s="6">
        <v>0.87113613304289528</v>
      </c>
      <c r="E543" s="6">
        <v>3.2757104209378514</v>
      </c>
      <c r="F543" s="6">
        <v>3.2733213145088196</v>
      </c>
      <c r="G543" s="6">
        <v>0.51030624095258736</v>
      </c>
      <c r="H543" s="6">
        <v>0.93852580778159078</v>
      </c>
      <c r="I543" s="6">
        <v>0.57496439044825187</v>
      </c>
      <c r="J543" s="7">
        <v>642.99455383326131</v>
      </c>
      <c r="K543" s="92">
        <v>0</v>
      </c>
      <c r="L543" s="92">
        <v>0</v>
      </c>
      <c r="M543" s="92">
        <v>0</v>
      </c>
      <c r="N543" s="92">
        <v>9.0909090909090912E-2</v>
      </c>
      <c r="O543" s="92">
        <v>0.54545454545454541</v>
      </c>
      <c r="P543" s="92">
        <v>0.36363636363636365</v>
      </c>
      <c r="Q543" s="93">
        <v>8.9652283200670299E-2</v>
      </c>
      <c r="R543" s="4">
        <v>2.3465301452844569</v>
      </c>
      <c r="S543" s="4">
        <v>2.5688604043343126</v>
      </c>
      <c r="T543" s="4">
        <v>2.932802043066943</v>
      </c>
      <c r="U543" s="4">
        <v>3.2935995996004568</v>
      </c>
      <c r="V543" s="4">
        <v>3.5985628190767556</v>
      </c>
      <c r="W543" s="4">
        <v>3.8749217965323375</v>
      </c>
      <c r="X543" s="4">
        <v>4.1081190679696205</v>
      </c>
      <c r="Y543" s="4">
        <v>4.4089269419048209</v>
      </c>
      <c r="Z543" s="94">
        <v>2387</v>
      </c>
      <c r="AA543" s="93">
        <v>0</v>
      </c>
      <c r="AB543" s="6">
        <v>99</v>
      </c>
      <c r="AC543" s="6">
        <v>99</v>
      </c>
      <c r="AD543" s="6">
        <v>3.47</v>
      </c>
      <c r="AE543" s="6">
        <v>3.8068551303813147</v>
      </c>
      <c r="AF543" s="6">
        <v>4.2891437489999999</v>
      </c>
      <c r="AG543" s="94">
        <v>0</v>
      </c>
      <c r="AH543" s="6"/>
      <c r="AI543" s="6"/>
      <c r="AJ543" s="6"/>
      <c r="AK543" s="6">
        <v>3.47</v>
      </c>
      <c r="AL543" s="6">
        <v>3.9658736845302194</v>
      </c>
      <c r="AM543" s="6">
        <v>4.4837433352612264</v>
      </c>
      <c r="AN543" s="6">
        <v>0.9987589925480872</v>
      </c>
      <c r="AO543" s="92">
        <v>0.82303394683953257</v>
      </c>
      <c r="AP543" s="5">
        <v>43153</v>
      </c>
      <c r="AQ543" s="94">
        <v>11</v>
      </c>
    </row>
    <row r="544" spans="1:43" x14ac:dyDescent="0.2">
      <c r="A544" s="5">
        <v>43154</v>
      </c>
      <c r="B544" s="6">
        <v>4.0666666666666664</v>
      </c>
      <c r="C544" s="6">
        <v>3.2665022978642866</v>
      </c>
      <c r="D544" s="6">
        <v>0.80016436880237984</v>
      </c>
      <c r="E544" s="6">
        <v>3.2762339565210064</v>
      </c>
      <c r="F544" s="6">
        <v>3.2798548914990011</v>
      </c>
      <c r="G544" s="6">
        <v>0.50985378797625724</v>
      </c>
      <c r="H544" s="6">
        <v>0.94129736312163981</v>
      </c>
      <c r="I544" s="6">
        <v>0.57503973232955952</v>
      </c>
      <c r="J544" s="7">
        <v>643.91886240067106</v>
      </c>
      <c r="K544" s="92">
        <v>0</v>
      </c>
      <c r="L544" s="92">
        <v>0</v>
      </c>
      <c r="M544" s="92">
        <v>6.6666666666666666E-2</v>
      </c>
      <c r="N544" s="92">
        <v>6.6666666666666666E-2</v>
      </c>
      <c r="O544" s="92">
        <v>0.53333333333333333</v>
      </c>
      <c r="P544" s="92">
        <v>0.33333333333333331</v>
      </c>
      <c r="Q544" s="93">
        <v>8.7829360100376411E-2</v>
      </c>
      <c r="R544" s="4">
        <v>2.3469660307963229</v>
      </c>
      <c r="S544" s="4">
        <v>2.5696010234904176</v>
      </c>
      <c r="T544" s="4">
        <v>2.9332534462518067</v>
      </c>
      <c r="U544" s="4">
        <v>3.2954653047145586</v>
      </c>
      <c r="V544" s="4">
        <v>3.6002919282605972</v>
      </c>
      <c r="W544" s="4">
        <v>3.8746872520603453</v>
      </c>
      <c r="X544" s="4">
        <v>4.1083001225533025</v>
      </c>
      <c r="Y544" s="4">
        <v>4.4077118740410546</v>
      </c>
      <c r="Z544" s="94">
        <v>2391</v>
      </c>
      <c r="AA544" s="93">
        <v>0</v>
      </c>
      <c r="AB544" s="6">
        <v>99</v>
      </c>
      <c r="AC544" s="6">
        <v>3.1</v>
      </c>
      <c r="AD544" s="6">
        <v>3.63</v>
      </c>
      <c r="AE544" s="6">
        <v>3.8</v>
      </c>
      <c r="AF544" s="6">
        <v>4.26</v>
      </c>
      <c r="AG544" s="94">
        <v>0</v>
      </c>
      <c r="AH544" s="6"/>
      <c r="AI544" s="6"/>
      <c r="AJ544" s="6">
        <v>3.1</v>
      </c>
      <c r="AK544" s="6">
        <v>3.63</v>
      </c>
      <c r="AL544" s="6">
        <v>3.9714077566369386</v>
      </c>
      <c r="AM544" s="6">
        <v>4.4382669368244176</v>
      </c>
      <c r="AN544" s="6">
        <v>0.99900069197653907</v>
      </c>
      <c r="AO544" s="92">
        <v>0.82302718057526736</v>
      </c>
      <c r="AP544" s="5">
        <v>43155</v>
      </c>
      <c r="AQ544" s="94">
        <v>15</v>
      </c>
    </row>
    <row r="545" spans="1:43" x14ac:dyDescent="0.2">
      <c r="A545" s="5">
        <v>43155</v>
      </c>
      <c r="B545" s="6">
        <v>4.0294117647058822</v>
      </c>
      <c r="C545" s="6">
        <v>3.2665001171460033</v>
      </c>
      <c r="D545" s="6">
        <v>0.76291164755987895</v>
      </c>
      <c r="E545" s="6">
        <v>3.2761745930060777</v>
      </c>
      <c r="F545" s="6">
        <v>3.2799515587549788</v>
      </c>
      <c r="G545" s="6">
        <v>0.50971418293760173</v>
      </c>
      <c r="H545" s="6">
        <v>0.94107580109955669</v>
      </c>
      <c r="I545" s="6">
        <v>0.57514847344206532</v>
      </c>
      <c r="J545" s="7">
        <v>643.91886240067106</v>
      </c>
      <c r="K545" s="92">
        <v>0</v>
      </c>
      <c r="L545" s="92">
        <v>0</v>
      </c>
      <c r="M545" s="92">
        <v>5.8823529411764705E-2</v>
      </c>
      <c r="N545" s="92">
        <v>0.11764705882352941</v>
      </c>
      <c r="O545" s="92">
        <v>0.52941176470588236</v>
      </c>
      <c r="P545" s="92">
        <v>0.29411764705882354</v>
      </c>
      <c r="Q545" s="93">
        <v>8.8665830196570469E-2</v>
      </c>
      <c r="R545" s="4">
        <v>2.3468722015402679</v>
      </c>
      <c r="S545" s="4">
        <v>2.5694129438096542</v>
      </c>
      <c r="T545" s="4">
        <v>2.9330732605184799</v>
      </c>
      <c r="U545" s="4">
        <v>3.2953364618154772</v>
      </c>
      <c r="V545" s="4">
        <v>3.5999654975229873</v>
      </c>
      <c r="W545" s="4">
        <v>3.8742674226364131</v>
      </c>
      <c r="X545" s="4">
        <v>4.1074184382545935</v>
      </c>
      <c r="Y545" s="4">
        <v>4.4068195795876388</v>
      </c>
      <c r="Z545" s="94">
        <v>2391</v>
      </c>
      <c r="AA545" s="93">
        <v>0</v>
      </c>
      <c r="AB545" s="6">
        <v>99</v>
      </c>
      <c r="AC545" s="6">
        <v>3.0996262400000001</v>
      </c>
      <c r="AD545" s="6">
        <v>3.58</v>
      </c>
      <c r="AE545" s="6">
        <v>3.7996614399999999</v>
      </c>
      <c r="AF545" s="6">
        <v>4.2592230047999999</v>
      </c>
      <c r="AG545" s="94">
        <v>0</v>
      </c>
      <c r="AH545" s="6"/>
      <c r="AI545" s="6"/>
      <c r="AJ545" s="6">
        <v>3.0996262400000001</v>
      </c>
      <c r="AK545" s="6">
        <v>3.6046597325</v>
      </c>
      <c r="AL545" s="6">
        <v>3.9684537524822168</v>
      </c>
      <c r="AM545" s="6">
        <v>4.4373842857436623</v>
      </c>
      <c r="AN545" s="6">
        <v>0.99901047288892253</v>
      </c>
      <c r="AO545" s="92">
        <v>0.82325860279766327</v>
      </c>
      <c r="AP545" s="5">
        <v>43155</v>
      </c>
      <c r="AQ545" s="94">
        <v>17</v>
      </c>
    </row>
    <row r="546" spans="1:43" x14ac:dyDescent="0.2">
      <c r="A546" s="5">
        <v>43156</v>
      </c>
      <c r="B546" s="6">
        <v>4.125</v>
      </c>
      <c r="C546" s="6">
        <v>3.2676659038212406</v>
      </c>
      <c r="D546" s="6">
        <v>0.85733409617875944</v>
      </c>
      <c r="E546" s="6">
        <v>3.2762838949844482</v>
      </c>
      <c r="F546" s="6">
        <v>3.2802378229066025</v>
      </c>
      <c r="G546" s="6">
        <v>0.5104418606555845</v>
      </c>
      <c r="H546" s="6">
        <v>0.94212440704961586</v>
      </c>
      <c r="I546" s="6">
        <v>0.57543478260868652</v>
      </c>
      <c r="J546" s="7">
        <v>644.64966555184219</v>
      </c>
      <c r="K546" s="92">
        <v>0</v>
      </c>
      <c r="L546" s="92">
        <v>0</v>
      </c>
      <c r="M546" s="92">
        <v>0</v>
      </c>
      <c r="N546" s="92">
        <v>0.05</v>
      </c>
      <c r="O546" s="92">
        <v>0.65</v>
      </c>
      <c r="P546" s="92">
        <v>0.3</v>
      </c>
      <c r="Q546" s="93">
        <v>7.2324414715719057E-2</v>
      </c>
      <c r="R546" s="4">
        <v>2.3467981703580567</v>
      </c>
      <c r="S546" s="4">
        <v>2.5692454513583196</v>
      </c>
      <c r="T546" s="4">
        <v>2.9339189745511103</v>
      </c>
      <c r="U546" s="4">
        <v>3.2954413559527582</v>
      </c>
      <c r="V546" s="4">
        <v>3.6004807533769796</v>
      </c>
      <c r="W546" s="4">
        <v>3.8789582525844515</v>
      </c>
      <c r="X546" s="4">
        <v>4.1084674687823304</v>
      </c>
      <c r="Y546" s="4">
        <v>4.4128614702967139</v>
      </c>
      <c r="Z546" s="94">
        <v>2392</v>
      </c>
      <c r="AA546" s="93">
        <v>0</v>
      </c>
      <c r="AB546" s="6">
        <v>99</v>
      </c>
      <c r="AC546" s="6">
        <v>99</v>
      </c>
      <c r="AD546" s="6">
        <v>3.628639364792396</v>
      </c>
      <c r="AE546" s="6">
        <v>3.78</v>
      </c>
      <c r="AF546" s="6">
        <v>4.2584464470177981</v>
      </c>
      <c r="AG546" s="94">
        <v>0</v>
      </c>
      <c r="AH546" s="6"/>
      <c r="AI546" s="6"/>
      <c r="AJ546" s="6"/>
      <c r="AK546" s="6">
        <v>3.628639364792396</v>
      </c>
      <c r="AL546" s="6">
        <v>3.9954724000203354</v>
      </c>
      <c r="AM546" s="6">
        <v>4.4508622034591534</v>
      </c>
      <c r="AN546" s="6">
        <v>0.99929276928421407</v>
      </c>
      <c r="AO546" s="92">
        <v>0.82377493834415894</v>
      </c>
      <c r="AP546" s="5">
        <v>43156</v>
      </c>
      <c r="AQ546" s="94">
        <v>20</v>
      </c>
    </row>
    <row r="547" spans="1:43" x14ac:dyDescent="0.2">
      <c r="A547" s="5">
        <v>43157</v>
      </c>
      <c r="B547" s="6">
        <v>4.125</v>
      </c>
      <c r="C547" s="6">
        <v>3.2672720391025765</v>
      </c>
      <c r="D547" s="6">
        <v>0.85772796089742354</v>
      </c>
      <c r="E547" s="6">
        <v>3.2762267169095587</v>
      </c>
      <c r="F547" s="6">
        <v>3.2804008612205968</v>
      </c>
      <c r="G547" s="6">
        <v>0.51028303776774708</v>
      </c>
      <c r="H547" s="6">
        <v>0.94166790822348001</v>
      </c>
      <c r="I547" s="6">
        <v>0.57543478260868652</v>
      </c>
      <c r="J547" s="7">
        <v>644.64966555184219</v>
      </c>
      <c r="K547" s="92">
        <v>0</v>
      </c>
      <c r="L547" s="92">
        <v>0</v>
      </c>
      <c r="M547" s="92">
        <v>0</v>
      </c>
      <c r="N547" s="92">
        <v>0.05</v>
      </c>
      <c r="O547" s="92">
        <v>0.65</v>
      </c>
      <c r="P547" s="92">
        <v>0.3</v>
      </c>
      <c r="Q547" s="93">
        <v>7.2324414715719057E-2</v>
      </c>
      <c r="R547" s="4">
        <v>2.3467044499828145</v>
      </c>
      <c r="S547" s="4">
        <v>2.5690618431537526</v>
      </c>
      <c r="T547" s="4">
        <v>2.9336547786771177</v>
      </c>
      <c r="U547" s="4">
        <v>3.2950545183001001</v>
      </c>
      <c r="V547" s="4">
        <v>3.6000329529376076</v>
      </c>
      <c r="W547" s="4">
        <v>3.8782054806115474</v>
      </c>
      <c r="X547" s="4">
        <v>4.1078047305302698</v>
      </c>
      <c r="Y547" s="4">
        <v>4.4116716491617121</v>
      </c>
      <c r="Z547" s="94">
        <v>2392</v>
      </c>
      <c r="AA547" s="93">
        <v>0</v>
      </c>
      <c r="AB547" s="6">
        <v>99</v>
      </c>
      <c r="AC547" s="6">
        <v>99</v>
      </c>
      <c r="AD547" s="6">
        <v>3.6279596989605944</v>
      </c>
      <c r="AE547" s="6">
        <v>3.7796257151999999</v>
      </c>
      <c r="AF547" s="6">
        <v>4.2576703262840896</v>
      </c>
      <c r="AG547" s="94">
        <v>0</v>
      </c>
      <c r="AH547" s="6"/>
      <c r="AI547" s="6"/>
      <c r="AJ547" s="6"/>
      <c r="AK547" s="6">
        <v>3.6279596989605944</v>
      </c>
      <c r="AL547" s="6">
        <v>3.9948290923427594</v>
      </c>
      <c r="AM547" s="6">
        <v>4.4499980030245663</v>
      </c>
      <c r="AN547" s="6">
        <v>0.99917657823187433</v>
      </c>
      <c r="AO547" s="92">
        <v>0.82426220029422248</v>
      </c>
      <c r="AP547" s="5">
        <v>43156</v>
      </c>
      <c r="AQ547" s="94">
        <v>20</v>
      </c>
    </row>
    <row r="548" spans="1:43" x14ac:dyDescent="0.2">
      <c r="A548" s="5">
        <v>43158</v>
      </c>
      <c r="B548" s="6">
        <v>4.1111111111111107</v>
      </c>
      <c r="C548" s="6">
        <v>3.2677802004970173</v>
      </c>
      <c r="D548" s="6">
        <v>0.84333091061409338</v>
      </c>
      <c r="E548" s="6">
        <v>3.2762793111534827</v>
      </c>
      <c r="F548" s="6">
        <v>3.2804198195849601</v>
      </c>
      <c r="G548" s="6">
        <v>0.51065206217224246</v>
      </c>
      <c r="H548" s="6">
        <v>0.94186712444365484</v>
      </c>
      <c r="I548" s="6">
        <v>0.57575846218135329</v>
      </c>
      <c r="J548" s="7">
        <v>646.37985791893152</v>
      </c>
      <c r="K548" s="92">
        <v>0</v>
      </c>
      <c r="L548" s="92">
        <v>0</v>
      </c>
      <c r="M548" s="92">
        <v>0</v>
      </c>
      <c r="N548" s="92">
        <v>0.1111111111111111</v>
      </c>
      <c r="O548" s="92">
        <v>0.55555555555555558</v>
      </c>
      <c r="P548" s="92">
        <v>0.33333333333333331</v>
      </c>
      <c r="Q548" s="93">
        <v>7.1876305892185535E-2</v>
      </c>
      <c r="R548" s="4">
        <v>2.3466306622252375</v>
      </c>
      <c r="S548" s="4">
        <v>2.5689074926387954</v>
      </c>
      <c r="T548" s="4">
        <v>2.9343362939704312</v>
      </c>
      <c r="U548" s="4">
        <v>3.2956134964024173</v>
      </c>
      <c r="V548" s="4">
        <v>3.601256293461307</v>
      </c>
      <c r="W548" s="4">
        <v>3.8773775988514183</v>
      </c>
      <c r="X548" s="4">
        <v>4.1069521884517783</v>
      </c>
      <c r="Y548" s="4">
        <v>4.4219349315630581</v>
      </c>
      <c r="Z548" s="94">
        <v>2393</v>
      </c>
      <c r="AA548" s="93">
        <v>0</v>
      </c>
      <c r="AB548" s="6">
        <v>99</v>
      </c>
      <c r="AC548" s="6">
        <v>99</v>
      </c>
      <c r="AD548" s="6">
        <v>3.6272804670885344</v>
      </c>
      <c r="AE548" s="6">
        <v>3.779251553275099</v>
      </c>
      <c r="AF548" s="6">
        <v>4.2568946422299856</v>
      </c>
      <c r="AG548" s="94">
        <v>0</v>
      </c>
      <c r="AH548" s="6"/>
      <c r="AI548" s="6"/>
      <c r="AJ548" s="6"/>
      <c r="AK548" s="6">
        <v>3.6524268223628447</v>
      </c>
      <c r="AL548" s="6">
        <v>3.9802946517422799</v>
      </c>
      <c r="AM548" s="6">
        <v>4.4805340062311512</v>
      </c>
      <c r="AN548" s="6">
        <v>0.99928669027563044</v>
      </c>
      <c r="AO548" s="92">
        <v>0.82472013261273547</v>
      </c>
      <c r="AP548" s="5">
        <v>43158</v>
      </c>
      <c r="AQ548" s="94">
        <v>27</v>
      </c>
    </row>
    <row r="549" spans="1:43" x14ac:dyDescent="0.2">
      <c r="A549" s="5">
        <v>43159</v>
      </c>
      <c r="B549" s="6">
        <v>4.0892857142857144</v>
      </c>
      <c r="C549" s="6">
        <v>3.2683445915112013</v>
      </c>
      <c r="D549" s="6">
        <v>0.82094112277451314</v>
      </c>
      <c r="E549" s="6">
        <v>3.2762796664821083</v>
      </c>
      <c r="F549" s="6">
        <v>3.2806727276627776</v>
      </c>
      <c r="G549" s="6">
        <v>0.50946540993404377</v>
      </c>
      <c r="H549" s="6">
        <v>0.94268775051367915</v>
      </c>
      <c r="I549" s="6">
        <v>0.57584377610692683</v>
      </c>
      <c r="J549" s="7">
        <v>647.10985797827743</v>
      </c>
      <c r="K549" s="92">
        <v>0</v>
      </c>
      <c r="L549" s="92">
        <v>0</v>
      </c>
      <c r="M549" s="92">
        <v>0</v>
      </c>
      <c r="N549" s="92">
        <v>0.14285714285714285</v>
      </c>
      <c r="O549" s="92">
        <v>0.5357142857142857</v>
      </c>
      <c r="P549" s="92">
        <v>0.32142857142857145</v>
      </c>
      <c r="Q549" s="93">
        <v>7.1010860484544691E-2</v>
      </c>
      <c r="R549" s="4">
        <v>2.3500011686159139</v>
      </c>
      <c r="S549" s="4">
        <v>2.5703943686182686</v>
      </c>
      <c r="T549" s="4">
        <v>2.9346404785659557</v>
      </c>
      <c r="U549" s="4">
        <v>3.2956180555976706</v>
      </c>
      <c r="V549" s="4">
        <v>3.6004940126376899</v>
      </c>
      <c r="W549" s="4">
        <v>3.8766068111604381</v>
      </c>
      <c r="X549" s="4">
        <v>4.1061028974127671</v>
      </c>
      <c r="Y549" s="4">
        <v>4.4209533960189109</v>
      </c>
      <c r="Z549" s="94">
        <v>2394</v>
      </c>
      <c r="AA549" s="93">
        <v>0</v>
      </c>
      <c r="AB549" s="6">
        <v>99</v>
      </c>
      <c r="AC549" s="6">
        <v>99</v>
      </c>
      <c r="AD549" s="6">
        <v>3.41</v>
      </c>
      <c r="AE549" s="6">
        <v>3.7788775141647952</v>
      </c>
      <c r="AF549" s="6">
        <v>4.2561193944870128</v>
      </c>
      <c r="AG549" s="94">
        <v>0</v>
      </c>
      <c r="AH549" s="6"/>
      <c r="AI549" s="6"/>
      <c r="AJ549" s="6"/>
      <c r="AK549" s="6">
        <v>3.5913478884901715</v>
      </c>
      <c r="AL549" s="6">
        <v>3.9796414694767108</v>
      </c>
      <c r="AM549" s="6">
        <v>4.4796776921721104</v>
      </c>
      <c r="AN549" s="6">
        <v>0.9995210695188167</v>
      </c>
      <c r="AO549" s="92">
        <v>0.82401778820633753</v>
      </c>
      <c r="AP549" s="5">
        <v>43159</v>
      </c>
      <c r="AQ549" s="94">
        <v>28</v>
      </c>
    </row>
    <row r="550" spans="1:43" x14ac:dyDescent="0.2">
      <c r="A550" s="5">
        <v>43160</v>
      </c>
      <c r="B550" s="6">
        <v>4.0857142857142854</v>
      </c>
      <c r="C550" s="6">
        <v>3.2695180234412597</v>
      </c>
      <c r="D550" s="6">
        <v>0.81619626227302566</v>
      </c>
      <c r="E550" s="6">
        <v>3.2762248580154161</v>
      </c>
      <c r="F550" s="6">
        <v>3.2809697120167609</v>
      </c>
      <c r="G550" s="6">
        <v>0.51002786881598072</v>
      </c>
      <c r="H550" s="6">
        <v>1.190352947501125</v>
      </c>
      <c r="I550" s="6">
        <v>0.57243525480366764</v>
      </c>
      <c r="J550" s="7">
        <v>648.10985797827743</v>
      </c>
      <c r="K550" s="92">
        <v>0</v>
      </c>
      <c r="L550" s="92">
        <v>0</v>
      </c>
      <c r="M550" s="92">
        <v>0</v>
      </c>
      <c r="N550" s="92">
        <v>0.14285714285714285</v>
      </c>
      <c r="O550" s="92">
        <v>0.54285714285714282</v>
      </c>
      <c r="P550" s="92">
        <v>0.31428571428571428</v>
      </c>
      <c r="Q550" s="93">
        <v>7.0175438596491224E-2</v>
      </c>
      <c r="R550" s="4">
        <v>2.3509328915420316</v>
      </c>
      <c r="S550" s="4">
        <v>2.5728890125083468</v>
      </c>
      <c r="T550" s="4">
        <v>2.9346456393450775</v>
      </c>
      <c r="U550" s="4">
        <v>3.2953456550683713</v>
      </c>
      <c r="V550" s="4">
        <v>3.6004459999529983</v>
      </c>
      <c r="W550" s="4">
        <v>3.8775880967673166</v>
      </c>
      <c r="X550" s="4">
        <v>4.1097170529498097</v>
      </c>
      <c r="Y550" s="4">
        <v>4.462848880954164</v>
      </c>
      <c r="Z550" s="94">
        <v>2394</v>
      </c>
      <c r="AA550" s="93">
        <v>0</v>
      </c>
      <c r="AB550" s="6">
        <v>99</v>
      </c>
      <c r="AC550" s="6">
        <v>99</v>
      </c>
      <c r="AD550" s="6">
        <v>3.4094308964</v>
      </c>
      <c r="AE550" s="6">
        <v>3.7785035978086263</v>
      </c>
      <c r="AF550" s="6">
        <v>4.2553445826871128</v>
      </c>
      <c r="AG550" s="94">
        <v>0</v>
      </c>
      <c r="AH550" s="6"/>
      <c r="AI550" s="6"/>
      <c r="AJ550" s="6"/>
      <c r="AK550" s="6">
        <v>3.5725869294944501</v>
      </c>
      <c r="AL550" s="6">
        <v>3.9939384079373257</v>
      </c>
      <c r="AM550" s="6">
        <v>4.5083156185370576</v>
      </c>
      <c r="AN550" s="6">
        <v>0.99992465664535091</v>
      </c>
      <c r="AO550" s="92">
        <v>0.82279254091358578</v>
      </c>
      <c r="AP550" s="5">
        <v>43160</v>
      </c>
      <c r="AQ550" s="94">
        <v>35</v>
      </c>
    </row>
    <row r="551" spans="1:43" x14ac:dyDescent="0.2">
      <c r="A551" s="5">
        <v>43161</v>
      </c>
      <c r="B551" s="6">
        <v>4.0657894736842106</v>
      </c>
      <c r="C551" s="6">
        <v>3.2697230008288254</v>
      </c>
      <c r="D551" s="6">
        <v>0.79606647285538523</v>
      </c>
      <c r="E551" s="6">
        <v>3.2765815029629319</v>
      </c>
      <c r="F551" s="6">
        <v>3.2811621260837001</v>
      </c>
      <c r="G551" s="6">
        <v>0.51005391176615611</v>
      </c>
      <c r="H551" s="6">
        <v>1.1917874197873173</v>
      </c>
      <c r="I551" s="6">
        <v>0.57237479131885394</v>
      </c>
      <c r="J551" s="7">
        <v>647.56886477462103</v>
      </c>
      <c r="K551" s="92">
        <v>0</v>
      </c>
      <c r="L551" s="92">
        <v>0</v>
      </c>
      <c r="M551" s="92">
        <v>0</v>
      </c>
      <c r="N551" s="92">
        <v>0.15789473684210525</v>
      </c>
      <c r="O551" s="92">
        <v>0.55263157894736847</v>
      </c>
      <c r="P551" s="92">
        <v>0.28947368421052633</v>
      </c>
      <c r="Q551" s="93">
        <v>6.9282136894824708E-2</v>
      </c>
      <c r="R551" s="4">
        <v>2.3508863104335691</v>
      </c>
      <c r="S551" s="4">
        <v>2.572642829806592</v>
      </c>
      <c r="T551" s="4">
        <v>2.9345556889328321</v>
      </c>
      <c r="U551" s="4">
        <v>3.2949303824605725</v>
      </c>
      <c r="V551" s="4">
        <v>3.6035436511600842</v>
      </c>
      <c r="W551" s="4">
        <v>3.8783526554244538</v>
      </c>
      <c r="X551" s="4">
        <v>4.1090601513611267</v>
      </c>
      <c r="Y551" s="4">
        <v>4.4619402713548579</v>
      </c>
      <c r="Z551" s="94">
        <v>2396</v>
      </c>
      <c r="AA551" s="93">
        <v>0</v>
      </c>
      <c r="AB551" s="6">
        <v>99</v>
      </c>
      <c r="AC551" s="6">
        <v>99</v>
      </c>
      <c r="AD551" s="6">
        <v>3.4087280170402727</v>
      </c>
      <c r="AE551" s="6">
        <v>3.7780274638767355</v>
      </c>
      <c r="AF551" s="6">
        <v>4.2543503323231384</v>
      </c>
      <c r="AG551" s="94">
        <v>0</v>
      </c>
      <c r="AH551" s="6"/>
      <c r="AI551" s="6"/>
      <c r="AJ551" s="6"/>
      <c r="AK551" s="6">
        <v>3.6016478081951271</v>
      </c>
      <c r="AL551" s="6">
        <v>3.9861108402469005</v>
      </c>
      <c r="AM551" s="6">
        <v>4.5072319319076488</v>
      </c>
      <c r="AN551" s="6">
        <v>0.99985388040235734</v>
      </c>
      <c r="AO551" s="92">
        <v>0.82365493753403041</v>
      </c>
      <c r="AP551" s="5">
        <v>43160</v>
      </c>
      <c r="AQ551" s="94">
        <v>38</v>
      </c>
    </row>
    <row r="552" spans="1:43" x14ac:dyDescent="0.2">
      <c r="A552" s="5">
        <v>43162</v>
      </c>
      <c r="B552" s="6">
        <v>4.0476190476190474</v>
      </c>
      <c r="C552" s="6">
        <v>3.2697219849824317</v>
      </c>
      <c r="D552" s="6">
        <v>0.77789706263661573</v>
      </c>
      <c r="E552" s="6">
        <v>3.27690371947961</v>
      </c>
      <c r="F552" s="6">
        <v>3.2811227670463317</v>
      </c>
      <c r="G552" s="6">
        <v>0.5099077919829833</v>
      </c>
      <c r="H552" s="6">
        <v>1.1930159467148571</v>
      </c>
      <c r="I552" s="6">
        <v>0.57230608840699926</v>
      </c>
      <c r="J552" s="7">
        <v>649.02793994995591</v>
      </c>
      <c r="K552" s="92">
        <v>0</v>
      </c>
      <c r="L552" s="92">
        <v>0</v>
      </c>
      <c r="M552" s="92">
        <v>0</v>
      </c>
      <c r="N552" s="92">
        <v>0.16666666666666666</v>
      </c>
      <c r="O552" s="92">
        <v>0.5714285714285714</v>
      </c>
      <c r="P552" s="92">
        <v>0.26190476190476192</v>
      </c>
      <c r="Q552" s="93">
        <v>6.8390325271059219E-2</v>
      </c>
      <c r="R552" s="4">
        <v>2.3508405658560054</v>
      </c>
      <c r="S552" s="4">
        <v>2.5723967425272067</v>
      </c>
      <c r="T552" s="4">
        <v>2.9346594430630901</v>
      </c>
      <c r="U552" s="4">
        <v>3.2945040667860011</v>
      </c>
      <c r="V552" s="4">
        <v>3.6051841942950769</v>
      </c>
      <c r="W552" s="4">
        <v>3.8773976776392631</v>
      </c>
      <c r="X552" s="4">
        <v>4.1084069980602216</v>
      </c>
      <c r="Y552" s="4">
        <v>4.4610340092132672</v>
      </c>
      <c r="Z552" s="94">
        <v>2398</v>
      </c>
      <c r="AA552" s="93">
        <v>0</v>
      </c>
      <c r="AB552" s="6">
        <v>99</v>
      </c>
      <c r="AC552" s="6">
        <v>99</v>
      </c>
      <c r="AD552" s="6">
        <v>3.4080256501784443</v>
      </c>
      <c r="AE552" s="6">
        <v>3.77</v>
      </c>
      <c r="AF552" s="6">
        <v>4.2533568409474478</v>
      </c>
      <c r="AG552" s="94">
        <v>0</v>
      </c>
      <c r="AH552" s="6"/>
      <c r="AI552" s="6"/>
      <c r="AJ552" s="6"/>
      <c r="AK552" s="6">
        <v>3.6122007800046663</v>
      </c>
      <c r="AL552" s="6">
        <v>3.9658395826750308</v>
      </c>
      <c r="AM552" s="6">
        <v>4.5061491251798254</v>
      </c>
      <c r="AN552" s="6">
        <v>0.9997376793581747</v>
      </c>
      <c r="AO552" s="92">
        <v>0.82428923947309418</v>
      </c>
      <c r="AP552" s="5">
        <v>43162</v>
      </c>
      <c r="AQ552" s="94">
        <v>42</v>
      </c>
    </row>
    <row r="553" spans="1:43" x14ac:dyDescent="0.2">
      <c r="A553" s="5">
        <v>43163</v>
      </c>
      <c r="B553" s="6">
        <v>4</v>
      </c>
      <c r="C553" s="6">
        <v>3.2700782266392348</v>
      </c>
      <c r="D553" s="6">
        <v>0.72992177336076525</v>
      </c>
      <c r="E553" s="6">
        <v>3.2770538178871176</v>
      </c>
      <c r="F553" s="6">
        <v>3.2807774420513063</v>
      </c>
      <c r="G553" s="6">
        <v>0.50916057575375895</v>
      </c>
      <c r="H553" s="6">
        <v>1.1945364984209121</v>
      </c>
      <c r="I553" s="6">
        <v>0.57224999999999249</v>
      </c>
      <c r="J553" s="7">
        <v>649.48708333333343</v>
      </c>
      <c r="K553" s="92">
        <v>0</v>
      </c>
      <c r="L553" s="92">
        <v>0</v>
      </c>
      <c r="M553" s="92">
        <v>2.1739130434782608E-2</v>
      </c>
      <c r="N553" s="92">
        <v>0.19565217391304349</v>
      </c>
      <c r="O553" s="92">
        <v>0.54347826086956519</v>
      </c>
      <c r="P553" s="92">
        <v>0.2391304347826087</v>
      </c>
      <c r="Q553" s="93">
        <v>7.7083333333333337E-2</v>
      </c>
      <c r="R553" s="4">
        <v>2.3510596445675347</v>
      </c>
      <c r="S553" s="4">
        <v>2.57265589745331</v>
      </c>
      <c r="T553" s="4">
        <v>2.9347759106003934</v>
      </c>
      <c r="U553" s="4">
        <v>3.2947206344937312</v>
      </c>
      <c r="V553" s="4">
        <v>3.6049294858276557</v>
      </c>
      <c r="W553" s="4">
        <v>3.8761569340844195</v>
      </c>
      <c r="X553" s="4">
        <v>4.1077038049380024</v>
      </c>
      <c r="Y553" s="4">
        <v>4.4598168445901107</v>
      </c>
      <c r="Z553" s="94">
        <v>2400</v>
      </c>
      <c r="AA553" s="93">
        <v>0</v>
      </c>
      <c r="AB553" s="6">
        <v>99</v>
      </c>
      <c r="AC553" s="6">
        <v>3.19</v>
      </c>
      <c r="AD553" s="6">
        <v>3.4</v>
      </c>
      <c r="AE553" s="6">
        <v>3.7689783799453318</v>
      </c>
      <c r="AF553" s="6">
        <v>4.2523641076333014</v>
      </c>
      <c r="AG553" s="94">
        <v>0</v>
      </c>
      <c r="AH553" s="6"/>
      <c r="AI553" s="6"/>
      <c r="AJ553" s="6">
        <v>3.19</v>
      </c>
      <c r="AK553" s="6">
        <v>3.591109636440978</v>
      </c>
      <c r="AL553" s="6">
        <v>3.9575819207296097</v>
      </c>
      <c r="AM553" s="6">
        <v>4.5050671971505842</v>
      </c>
      <c r="AN553" s="6">
        <v>0.99981968319821157</v>
      </c>
      <c r="AO553" s="92">
        <v>0.82437251270872125</v>
      </c>
      <c r="AP553" s="5">
        <v>43163</v>
      </c>
      <c r="AQ553" s="94">
        <v>46</v>
      </c>
    </row>
    <row r="554" spans="1:43" x14ac:dyDescent="0.2">
      <c r="A554" s="5">
        <v>43164</v>
      </c>
      <c r="B554" s="6">
        <v>3.9803921568627452</v>
      </c>
      <c r="C554" s="6">
        <v>3.2704733800442098</v>
      </c>
      <c r="D554" s="6">
        <v>0.70991877681853532</v>
      </c>
      <c r="E554" s="6">
        <v>3.2772377702061859</v>
      </c>
      <c r="F554" s="6">
        <v>3.2805485487310739</v>
      </c>
      <c r="G554" s="6">
        <v>0.50932761540635119</v>
      </c>
      <c r="H554" s="6">
        <v>1.1966568757867284</v>
      </c>
      <c r="I554" s="6">
        <v>0.57206824802329737</v>
      </c>
      <c r="J554" s="7">
        <v>649.67623803579045</v>
      </c>
      <c r="K554" s="92">
        <v>0</v>
      </c>
      <c r="L554" s="92">
        <v>0</v>
      </c>
      <c r="M554" s="92">
        <v>3.9215686274509803E-2</v>
      </c>
      <c r="N554" s="92">
        <v>0.19607843137254902</v>
      </c>
      <c r="O554" s="92">
        <v>0.52941176470588236</v>
      </c>
      <c r="P554" s="92">
        <v>0.23529411764705882</v>
      </c>
      <c r="Q554" s="93">
        <v>7.6154806491885149E-2</v>
      </c>
      <c r="R554" s="4">
        <v>2.3509945297192845</v>
      </c>
      <c r="S554" s="4">
        <v>2.5724353788459098</v>
      </c>
      <c r="T554" s="4">
        <v>2.9347719397285914</v>
      </c>
      <c r="U554" s="4">
        <v>3.2952560490532332</v>
      </c>
      <c r="V554" s="4">
        <v>3.6045699980959673</v>
      </c>
      <c r="W554" s="4">
        <v>3.8778563938892678</v>
      </c>
      <c r="X554" s="4">
        <v>4.1080779219756218</v>
      </c>
      <c r="Y554" s="4">
        <v>4.4578427642474097</v>
      </c>
      <c r="Z554" s="94">
        <v>2403</v>
      </c>
      <c r="AA554" s="93">
        <v>0</v>
      </c>
      <c r="AB554" s="6">
        <v>99</v>
      </c>
      <c r="AC554" s="6">
        <v>3.11</v>
      </c>
      <c r="AD554" s="6">
        <v>3.3992682850023677</v>
      </c>
      <c r="AE554" s="6">
        <v>3.7679577016044288</v>
      </c>
      <c r="AF554" s="6">
        <v>4.25</v>
      </c>
      <c r="AG554" s="94">
        <v>0</v>
      </c>
      <c r="AH554" s="6"/>
      <c r="AI554" s="6"/>
      <c r="AJ554" s="6">
        <v>3.1497551334952165</v>
      </c>
      <c r="AK554" s="6">
        <v>3.5832821223446514</v>
      </c>
      <c r="AL554" s="6">
        <v>3.9517904931628776</v>
      </c>
      <c r="AM554" s="6">
        <v>4.4828206344010217</v>
      </c>
      <c r="AN554" s="6">
        <v>0.99986150029631915</v>
      </c>
      <c r="AO554" s="92">
        <v>0.8244593292074508</v>
      </c>
      <c r="AP554" s="5">
        <v>43164</v>
      </c>
      <c r="AQ554" s="94">
        <v>51</v>
      </c>
    </row>
    <row r="555" spans="1:43" x14ac:dyDescent="0.2">
      <c r="A555" s="5">
        <v>43165</v>
      </c>
      <c r="B555" s="6">
        <v>3.9636363636363638</v>
      </c>
      <c r="C555" s="6">
        <v>3.2710315028832451</v>
      </c>
      <c r="D555" s="6">
        <v>0.69260486075311878</v>
      </c>
      <c r="E555" s="6">
        <v>3.2775030753083065</v>
      </c>
      <c r="F555" s="6">
        <v>3.2808336014073625</v>
      </c>
      <c r="G555" s="6">
        <v>0.50907646009236651</v>
      </c>
      <c r="H555" s="6">
        <v>1.1984044090669941</v>
      </c>
      <c r="I555" s="6">
        <v>0.57204989604988543</v>
      </c>
      <c r="J555" s="7">
        <v>650.13596673596476</v>
      </c>
      <c r="K555" s="92">
        <v>0</v>
      </c>
      <c r="L555" s="92">
        <v>0</v>
      </c>
      <c r="M555" s="92">
        <v>3.6363636363636362E-2</v>
      </c>
      <c r="N555" s="92">
        <v>0.21818181818181817</v>
      </c>
      <c r="O555" s="92">
        <v>0.52727272727272723</v>
      </c>
      <c r="P555" s="92">
        <v>0.21818181818181817</v>
      </c>
      <c r="Q555" s="93">
        <v>7.5259875259875264E-2</v>
      </c>
      <c r="R555" s="4">
        <v>2.3509044460943933</v>
      </c>
      <c r="S555" s="4">
        <v>2.5721980870372603</v>
      </c>
      <c r="T555" s="4">
        <v>2.934770662959528</v>
      </c>
      <c r="U555" s="4">
        <v>3.2959261675320772</v>
      </c>
      <c r="V555" s="4">
        <v>3.6054539749893224</v>
      </c>
      <c r="W555" s="4">
        <v>3.8765975717214038</v>
      </c>
      <c r="X555" s="4">
        <v>4.1074193794821321</v>
      </c>
      <c r="Y555" s="4">
        <v>4.456308202093437</v>
      </c>
      <c r="Z555" s="94">
        <v>2405</v>
      </c>
      <c r="AA555" s="93">
        <v>0</v>
      </c>
      <c r="AB555" s="6">
        <v>99</v>
      </c>
      <c r="AC555" s="6">
        <v>3.1094114985590342</v>
      </c>
      <c r="AD555" s="6">
        <v>3.3985371275926703</v>
      </c>
      <c r="AE555" s="6">
        <v>3.75</v>
      </c>
      <c r="AF555" s="6">
        <v>4.2493525781990993</v>
      </c>
      <c r="AG555" s="94">
        <v>0</v>
      </c>
      <c r="AH555" s="6"/>
      <c r="AI555" s="6"/>
      <c r="AJ555" s="6">
        <v>3.1492161531410678</v>
      </c>
      <c r="AK555" s="6">
        <v>3.5912379087372073</v>
      </c>
      <c r="AL555" s="6">
        <v>3.9381252775567326</v>
      </c>
      <c r="AM555" s="6">
        <v>4.4817765228719884</v>
      </c>
      <c r="AN555" s="6">
        <v>0.99994061900572484</v>
      </c>
      <c r="AO555" s="92">
        <v>0.8248775571673197</v>
      </c>
      <c r="AP555" s="5">
        <v>43165</v>
      </c>
      <c r="AQ555" s="94">
        <v>55</v>
      </c>
    </row>
    <row r="556" spans="1:43" x14ac:dyDescent="0.2">
      <c r="A556" s="5">
        <v>43166</v>
      </c>
      <c r="B556" s="6">
        <v>3.9553571428571428</v>
      </c>
      <c r="C556" s="6">
        <v>3.2708473825439808</v>
      </c>
      <c r="D556" s="6">
        <v>0.68450976031316202</v>
      </c>
      <c r="E556" s="6">
        <v>3.2774497919803376</v>
      </c>
      <c r="F556" s="6">
        <v>3.2809240453773576</v>
      </c>
      <c r="G556" s="6">
        <v>0.50864900266252755</v>
      </c>
      <c r="H556" s="6">
        <v>1.1979666181147843</v>
      </c>
      <c r="I556" s="6">
        <v>0.57213305613304843</v>
      </c>
      <c r="J556" s="7">
        <v>650.13596673596476</v>
      </c>
      <c r="K556" s="92">
        <v>0</v>
      </c>
      <c r="L556" s="92">
        <v>0</v>
      </c>
      <c r="M556" s="92">
        <v>3.5714285714285712E-2</v>
      </c>
      <c r="N556" s="92">
        <v>0.23214285714285715</v>
      </c>
      <c r="O556" s="92">
        <v>0.5178571428571429</v>
      </c>
      <c r="P556" s="92">
        <v>0.21428571428571427</v>
      </c>
      <c r="Q556" s="93">
        <v>7.4844074844074848E-2</v>
      </c>
      <c r="R556" s="4">
        <v>2.3507644533470868</v>
      </c>
      <c r="S556" s="4">
        <v>2.5723255071766786</v>
      </c>
      <c r="T556" s="4">
        <v>2.9347291519125762</v>
      </c>
      <c r="U556" s="4">
        <v>3.2954413709705057</v>
      </c>
      <c r="V556" s="4">
        <v>3.6047791850386677</v>
      </c>
      <c r="W556" s="4">
        <v>3.8757722004474817</v>
      </c>
      <c r="X556" s="4">
        <v>4.1068627711703733</v>
      </c>
      <c r="Y556" s="4">
        <v>4.4556589556981949</v>
      </c>
      <c r="Z556" s="94">
        <v>2405</v>
      </c>
      <c r="AA556" s="93">
        <v>0</v>
      </c>
      <c r="AB556" s="6">
        <v>99</v>
      </c>
      <c r="AC556" s="6">
        <v>3.1088234073805121</v>
      </c>
      <c r="AD556" s="6">
        <v>3.27</v>
      </c>
      <c r="AE556" s="6">
        <v>3.749385491613062</v>
      </c>
      <c r="AF556" s="6">
        <v>4.2487054787769418</v>
      </c>
      <c r="AG556" s="94">
        <v>0</v>
      </c>
      <c r="AH556" s="6"/>
      <c r="AI556" s="6"/>
      <c r="AJ556" s="6">
        <v>3.1486775146668768</v>
      </c>
      <c r="AK556" s="6">
        <v>3.5658034067886821</v>
      </c>
      <c r="AL556" s="6">
        <v>3.9372860226676099</v>
      </c>
      <c r="AM556" s="6">
        <v>4.4807332403863382</v>
      </c>
      <c r="AN556" s="6">
        <v>0.99989816622831285</v>
      </c>
      <c r="AO556" s="92">
        <v>0.82532761877103589</v>
      </c>
      <c r="AP556" s="5">
        <v>43165</v>
      </c>
      <c r="AQ556" s="94">
        <v>56</v>
      </c>
    </row>
    <row r="557" spans="1:43" x14ac:dyDescent="0.2">
      <c r="A557" s="5">
        <v>43167</v>
      </c>
      <c r="B557" s="6">
        <v>3.9098360655737703</v>
      </c>
      <c r="C557" s="6">
        <v>3.2718945046566996</v>
      </c>
      <c r="D557" s="6">
        <v>0.63794156091707066</v>
      </c>
      <c r="E557" s="6">
        <v>3.2774093619033238</v>
      </c>
      <c r="F557" s="6">
        <v>3.2812146109425311</v>
      </c>
      <c r="G557" s="6">
        <v>0.50754655045380836</v>
      </c>
      <c r="H557" s="6">
        <v>1.1992939626624199</v>
      </c>
      <c r="I557" s="6">
        <v>0.57233582709890862</v>
      </c>
      <c r="J557" s="7">
        <v>652.86533665835304</v>
      </c>
      <c r="K557" s="92">
        <v>0</v>
      </c>
      <c r="L557" s="92">
        <v>0</v>
      </c>
      <c r="M557" s="92">
        <v>4.9180327868852458E-2</v>
      </c>
      <c r="N557" s="92">
        <v>0.27868852459016391</v>
      </c>
      <c r="O557" s="92">
        <v>0.47540983606557374</v>
      </c>
      <c r="P557" s="92">
        <v>0.19672131147540983</v>
      </c>
      <c r="Q557" s="93">
        <v>7.315045719035744E-2</v>
      </c>
      <c r="R557" s="4">
        <v>2.3518043322747735</v>
      </c>
      <c r="S557" s="4">
        <v>2.5743525008117452</v>
      </c>
      <c r="T557" s="4">
        <v>2.9395025327393154</v>
      </c>
      <c r="U557" s="4">
        <v>3.2955051906998207</v>
      </c>
      <c r="V557" s="4">
        <v>3.6049383755309563</v>
      </c>
      <c r="W557" s="4">
        <v>3.8748451358498492</v>
      </c>
      <c r="X557" s="4">
        <v>4.1062581892987007</v>
      </c>
      <c r="Y557" s="4">
        <v>4.4545655377631856</v>
      </c>
      <c r="Z557" s="94">
        <v>2406</v>
      </c>
      <c r="AA557" s="93">
        <v>0</v>
      </c>
      <c r="AB557" s="6">
        <v>99</v>
      </c>
      <c r="AC557" s="6">
        <v>3.04</v>
      </c>
      <c r="AD557" s="6">
        <v>3.2694643097601275</v>
      </c>
      <c r="AE557" s="6">
        <v>3.7487713264600089</v>
      </c>
      <c r="AF557" s="6">
        <v>4.2480587014767393</v>
      </c>
      <c r="AG557" s="94">
        <v>0</v>
      </c>
      <c r="AH557" s="6"/>
      <c r="AI557" s="6"/>
      <c r="AJ557" s="6">
        <v>3.1120928118144491</v>
      </c>
      <c r="AK557" s="6">
        <v>3.5638532529232299</v>
      </c>
      <c r="AL557" s="6">
        <v>3.9364474065685742</v>
      </c>
      <c r="AM557" s="6">
        <v>4.4796907858286037</v>
      </c>
      <c r="AN557" s="6">
        <v>1.0002905707571246</v>
      </c>
      <c r="AO557" s="92">
        <v>0.82463947058439713</v>
      </c>
      <c r="AP557" s="5">
        <v>43168</v>
      </c>
      <c r="AQ557" s="94">
        <v>61</v>
      </c>
    </row>
    <row r="558" spans="1:43" x14ac:dyDescent="0.2">
      <c r="A558" s="5">
        <v>43168</v>
      </c>
      <c r="B558" s="6">
        <v>3.8863636363636362</v>
      </c>
      <c r="C558" s="6">
        <v>3.2724602755191734</v>
      </c>
      <c r="D558" s="6">
        <v>0.61390336084446284</v>
      </c>
      <c r="E558" s="6">
        <v>3.2777709815642879</v>
      </c>
      <c r="F558" s="6">
        <v>3.2816310958138697</v>
      </c>
      <c r="G558" s="6">
        <v>0.506848913763424</v>
      </c>
      <c r="H558" s="6">
        <v>1.2019439270960357</v>
      </c>
      <c r="I558" s="6">
        <v>0.57222083852220285</v>
      </c>
      <c r="J558" s="7">
        <v>652.05354919053207</v>
      </c>
      <c r="K558" s="92">
        <v>0</v>
      </c>
      <c r="L558" s="92">
        <v>0</v>
      </c>
      <c r="M558" s="92">
        <v>4.5454545454545456E-2</v>
      </c>
      <c r="N558" s="92">
        <v>0.31818181818181818</v>
      </c>
      <c r="O558" s="92">
        <v>0.45454545454545453</v>
      </c>
      <c r="P558" s="92">
        <v>0.18181818181818182</v>
      </c>
      <c r="Q558" s="93">
        <v>7.2229140722291404E-2</v>
      </c>
      <c r="R558" s="4">
        <v>2.3535639685347145</v>
      </c>
      <c r="S558" s="4">
        <v>2.5760300526770892</v>
      </c>
      <c r="T558" s="4">
        <v>2.9394289424652067</v>
      </c>
      <c r="U558" s="4">
        <v>3.2967748432428778</v>
      </c>
      <c r="V558" s="4">
        <v>3.6049382369430041</v>
      </c>
      <c r="W558" s="4">
        <v>3.8738657376674372</v>
      </c>
      <c r="X558" s="4">
        <v>4.1055608973933069</v>
      </c>
      <c r="Y558" s="4">
        <v>4.4525808484548195</v>
      </c>
      <c r="Z558" s="94">
        <v>2409</v>
      </c>
      <c r="AA558" s="93">
        <v>0</v>
      </c>
      <c r="AB558" s="6">
        <v>99</v>
      </c>
      <c r="AC558" s="6">
        <v>3.0397206341756466</v>
      </c>
      <c r="AD558" s="6">
        <v>3.2689289355040052</v>
      </c>
      <c r="AE558" s="6">
        <v>3.7481575042341699</v>
      </c>
      <c r="AF558" s="6">
        <v>4.2474117796585382</v>
      </c>
      <c r="AG558" s="94">
        <v>0</v>
      </c>
      <c r="AH558" s="6"/>
      <c r="AI558" s="6"/>
      <c r="AJ558" s="6">
        <v>3.1116410526952083</v>
      </c>
      <c r="AK558" s="6">
        <v>3.5587040487643189</v>
      </c>
      <c r="AL558" s="6">
        <v>3.9317557808284316</v>
      </c>
      <c r="AM558" s="6">
        <v>4.4786491580854939</v>
      </c>
      <c r="AN558" s="6">
        <v>1.0003934925058782</v>
      </c>
      <c r="AO558" s="92">
        <v>0.82407957464290882</v>
      </c>
      <c r="AP558" s="5">
        <v>43168</v>
      </c>
      <c r="AQ558" s="94">
        <v>66</v>
      </c>
    </row>
    <row r="559" spans="1:43" x14ac:dyDescent="0.2">
      <c r="A559" s="5">
        <v>43169</v>
      </c>
      <c r="B559" s="6">
        <v>3.8630136986301369</v>
      </c>
      <c r="C559" s="6">
        <v>3.2731633684826078</v>
      </c>
      <c r="D559" s="6">
        <v>0.58985033014752908</v>
      </c>
      <c r="E559" s="6">
        <v>3.2781403320000817</v>
      </c>
      <c r="F559" s="6">
        <v>3.2821468961474674</v>
      </c>
      <c r="G559" s="6">
        <v>0.50609670013230768</v>
      </c>
      <c r="H559" s="6">
        <v>1.2044790028000076</v>
      </c>
      <c r="I559" s="6">
        <v>0.57219320066334634</v>
      </c>
      <c r="J559" s="7">
        <v>652.24253731343197</v>
      </c>
      <c r="K559" s="92">
        <v>0</v>
      </c>
      <c r="L559" s="92">
        <v>0</v>
      </c>
      <c r="M559" s="92">
        <v>6.8493150684931503E-2</v>
      </c>
      <c r="N559" s="92">
        <v>0.31506849315068491</v>
      </c>
      <c r="O559" s="92">
        <v>0.43835616438356162</v>
      </c>
      <c r="P559" s="92">
        <v>0.17808219178082191</v>
      </c>
      <c r="Q559" s="93">
        <v>7.0480928689883912E-2</v>
      </c>
      <c r="R559" s="4">
        <v>2.3538228183394381</v>
      </c>
      <c r="S559" s="4">
        <v>2.5782224874445352</v>
      </c>
      <c r="T559" s="4">
        <v>2.9393610469373934</v>
      </c>
      <c r="U559" s="4">
        <v>3.2971315162460586</v>
      </c>
      <c r="V559" s="4">
        <v>3.6060754730684819</v>
      </c>
      <c r="W559" s="4">
        <v>3.8725255214605334</v>
      </c>
      <c r="X559" s="4">
        <v>4.1047426043309674</v>
      </c>
      <c r="Y559" s="4">
        <v>4.467310482368255</v>
      </c>
      <c r="Z559" s="94">
        <v>2412</v>
      </c>
      <c r="AA559" s="93">
        <v>0</v>
      </c>
      <c r="AB559" s="6">
        <v>99</v>
      </c>
      <c r="AC559" s="6">
        <v>2.87</v>
      </c>
      <c r="AD559" s="6">
        <v>3.2683938769334864</v>
      </c>
      <c r="AE559" s="6">
        <v>3.7475440246292506</v>
      </c>
      <c r="AF559" s="6">
        <v>4.2464235753389969</v>
      </c>
      <c r="AG559" s="94">
        <v>0</v>
      </c>
      <c r="AH559" s="6"/>
      <c r="AI559" s="6"/>
      <c r="AJ559" s="6">
        <v>3.0607137316037765</v>
      </c>
      <c r="AK559" s="6">
        <v>3.5568245831201732</v>
      </c>
      <c r="AL559" s="6">
        <v>3.921164649105557</v>
      </c>
      <c r="AM559" s="6">
        <v>4.4770230978885195</v>
      </c>
      <c r="AN559" s="6">
        <v>1.000517767021097</v>
      </c>
      <c r="AO559" s="92">
        <v>0.82437131274996911</v>
      </c>
      <c r="AP559" s="5">
        <v>43169</v>
      </c>
      <c r="AQ559" s="94">
        <v>73</v>
      </c>
    </row>
    <row r="560" spans="1:43" x14ac:dyDescent="0.2">
      <c r="A560" s="5">
        <v>43170</v>
      </c>
      <c r="B560" s="6">
        <v>3.8397435897435899</v>
      </c>
      <c r="C560" s="6">
        <v>3.2742036642386858</v>
      </c>
      <c r="D560" s="6">
        <v>0.56553992550490406</v>
      </c>
      <c r="E560" s="6">
        <v>3.2782961310724965</v>
      </c>
      <c r="F560" s="6">
        <v>3.2815963153111642</v>
      </c>
      <c r="G560" s="6">
        <v>0.50527994414516608</v>
      </c>
      <c r="H560" s="6">
        <v>1.2060546979312317</v>
      </c>
      <c r="I560" s="6">
        <v>0.57235391628677212</v>
      </c>
      <c r="J560" s="7">
        <v>652.97223373394081</v>
      </c>
      <c r="K560" s="92">
        <v>0</v>
      </c>
      <c r="L560" s="92">
        <v>0</v>
      </c>
      <c r="M560" s="92">
        <v>8.9743589743589744E-2</v>
      </c>
      <c r="N560" s="92">
        <v>0.30769230769230771</v>
      </c>
      <c r="O560" s="92">
        <v>0.4358974358974359</v>
      </c>
      <c r="P560" s="92">
        <v>0.16666666666666666</v>
      </c>
      <c r="Q560" s="93">
        <v>6.8794032324906759E-2</v>
      </c>
      <c r="R560" s="4">
        <v>2.3550979588103087</v>
      </c>
      <c r="S560" s="4">
        <v>2.5871300880206411</v>
      </c>
      <c r="T560" s="4">
        <v>2.9403069297537838</v>
      </c>
      <c r="U560" s="4">
        <v>3.2975398510171252</v>
      </c>
      <c r="V560" s="4">
        <v>3.60788273653794</v>
      </c>
      <c r="W560" s="4">
        <v>3.8724769274072544</v>
      </c>
      <c r="X560" s="4">
        <v>4.1043147587091582</v>
      </c>
      <c r="Y560" s="4">
        <v>4.4664972391111588</v>
      </c>
      <c r="Z560" s="94">
        <v>2413</v>
      </c>
      <c r="AA560" s="93">
        <v>0</v>
      </c>
      <c r="AB560" s="6">
        <v>99</v>
      </c>
      <c r="AC560" s="6">
        <v>2.79</v>
      </c>
      <c r="AD560" s="6">
        <v>3.2678591337508114</v>
      </c>
      <c r="AE560" s="6">
        <v>3.7469308873393334</v>
      </c>
      <c r="AF560" s="6">
        <v>4.2454361226371882</v>
      </c>
      <c r="AG560" s="94">
        <v>0</v>
      </c>
      <c r="AH560" s="6"/>
      <c r="AI560" s="6"/>
      <c r="AJ560" s="6">
        <v>3.0430540787451288</v>
      </c>
      <c r="AK560" s="6">
        <v>3.5633107355648677</v>
      </c>
      <c r="AL560" s="6">
        <v>3.9217708282356538</v>
      </c>
      <c r="AM560" s="6">
        <v>4.4760148085607057</v>
      </c>
      <c r="AN560" s="6">
        <v>1.0008288111758055</v>
      </c>
      <c r="AO560" s="92">
        <v>0.82418818186248377</v>
      </c>
      <c r="AP560" s="5">
        <v>43170</v>
      </c>
      <c r="AQ560" s="94">
        <v>78</v>
      </c>
    </row>
    <row r="561" spans="1:43" x14ac:dyDescent="0.2">
      <c r="A561" s="5">
        <v>43171</v>
      </c>
      <c r="B561" s="6">
        <v>3.8292682926829267</v>
      </c>
      <c r="C561" s="6">
        <v>3.2749433799995975</v>
      </c>
      <c r="D561" s="6">
        <v>0.55432491268332917</v>
      </c>
      <c r="E561" s="6">
        <v>3.278697285686456</v>
      </c>
      <c r="F561" s="6">
        <v>3.282024814289116</v>
      </c>
      <c r="G561" s="6">
        <v>0.50440803522982214</v>
      </c>
      <c r="H561" s="6">
        <v>1.2082928587099726</v>
      </c>
      <c r="I561" s="6">
        <v>0.57231055900620886</v>
      </c>
      <c r="J561" s="7">
        <v>653.4314699792958</v>
      </c>
      <c r="K561" s="92">
        <v>0</v>
      </c>
      <c r="L561" s="92">
        <v>0</v>
      </c>
      <c r="M561" s="92">
        <v>9.7560975609756101E-2</v>
      </c>
      <c r="N561" s="92">
        <v>0.3048780487804878</v>
      </c>
      <c r="O561" s="92">
        <v>0.43902439024390244</v>
      </c>
      <c r="P561" s="92">
        <v>0.15853658536585366</v>
      </c>
      <c r="Q561" s="93">
        <v>6.7908902691511383E-2</v>
      </c>
      <c r="R561" s="4">
        <v>2.3584271064085973</v>
      </c>
      <c r="S561" s="4">
        <v>2.5937368524075821</v>
      </c>
      <c r="T561" s="4">
        <v>2.9422555206018197</v>
      </c>
      <c r="U561" s="4">
        <v>3.2984019731627714</v>
      </c>
      <c r="V561" s="4">
        <v>3.6086743952425473</v>
      </c>
      <c r="W561" s="4">
        <v>3.8721534097349948</v>
      </c>
      <c r="X561" s="4">
        <v>4.1036360558803038</v>
      </c>
      <c r="Y561" s="4">
        <v>4.4655608152464996</v>
      </c>
      <c r="Z561" s="94">
        <v>2415</v>
      </c>
      <c r="AA561" s="93">
        <v>0</v>
      </c>
      <c r="AB561" s="6">
        <v>99</v>
      </c>
      <c r="AC561" s="6">
        <v>2.789759939556304</v>
      </c>
      <c r="AD561" s="6">
        <v>3.2673247056586057</v>
      </c>
      <c r="AE561" s="6">
        <v>3.7463180920588752</v>
      </c>
      <c r="AF561" s="6">
        <v>4.2444494206387233</v>
      </c>
      <c r="AG561" s="94">
        <v>0</v>
      </c>
      <c r="AH561" s="6"/>
      <c r="AI561" s="6"/>
      <c r="AJ561" s="6">
        <v>3.0498051693587298</v>
      </c>
      <c r="AK561" s="6">
        <v>3.558844049557909</v>
      </c>
      <c r="AL561" s="6">
        <v>3.9155889782369226</v>
      </c>
      <c r="AM561" s="6">
        <v>4.4750073012315124</v>
      </c>
      <c r="AN561" s="6">
        <v>1.0009812799779239</v>
      </c>
      <c r="AO561" s="92">
        <v>0.82372737111235261</v>
      </c>
      <c r="AP561" s="5">
        <v>43171</v>
      </c>
      <c r="AQ561" s="94">
        <v>82</v>
      </c>
    </row>
    <row r="562" spans="1:43" x14ac:dyDescent="0.2">
      <c r="A562" s="5">
        <v>43172</v>
      </c>
      <c r="B562" s="6">
        <v>3.8470588235294119</v>
      </c>
      <c r="C562" s="6">
        <v>3.2753128170199464</v>
      </c>
      <c r="D562" s="6">
        <v>0.5717460065094655</v>
      </c>
      <c r="E562" s="6">
        <v>3.2790480317414872</v>
      </c>
      <c r="F562" s="6">
        <v>3.282579198373722</v>
      </c>
      <c r="G562" s="6">
        <v>0.50522623179281367</v>
      </c>
      <c r="H562" s="6">
        <v>1.209119437255221</v>
      </c>
      <c r="I562" s="6">
        <v>0.5723882450331057</v>
      </c>
      <c r="J562" s="7">
        <v>654.16100993377768</v>
      </c>
      <c r="K562" s="92">
        <v>0</v>
      </c>
      <c r="L562" s="92">
        <v>0</v>
      </c>
      <c r="M562" s="92">
        <v>9.4117647058823528E-2</v>
      </c>
      <c r="N562" s="92">
        <v>0.29411764705882354</v>
      </c>
      <c r="O562" s="92">
        <v>0.43529411764705883</v>
      </c>
      <c r="P562" s="92">
        <v>0.17647058823529413</v>
      </c>
      <c r="Q562" s="93">
        <v>6.7466887417218541E-2</v>
      </c>
      <c r="R562" s="4">
        <v>2.3584666024693348</v>
      </c>
      <c r="S562" s="4">
        <v>2.5939344646793416</v>
      </c>
      <c r="T562" s="4">
        <v>2.9419638010209059</v>
      </c>
      <c r="U562" s="4">
        <v>3.2988534286396738</v>
      </c>
      <c r="V562" s="4">
        <v>3.6088076821949477</v>
      </c>
      <c r="W562" s="4">
        <v>3.8724039740544716</v>
      </c>
      <c r="X562" s="4">
        <v>4.1071781019402938</v>
      </c>
      <c r="Y562" s="4">
        <v>4.4679029855190677</v>
      </c>
      <c r="Z562" s="94">
        <v>2416</v>
      </c>
      <c r="AA562" s="93">
        <v>0</v>
      </c>
      <c r="AB562" s="6">
        <v>99</v>
      </c>
      <c r="AC562" s="6">
        <v>2.7895199595919657</v>
      </c>
      <c r="AD562" s="6">
        <v>3.266790592359881</v>
      </c>
      <c r="AE562" s="6">
        <v>3.7457056384827085</v>
      </c>
      <c r="AF562" s="6">
        <v>4.2434634684307433</v>
      </c>
      <c r="AG562" s="94">
        <v>0</v>
      </c>
      <c r="AH562" s="6"/>
      <c r="AI562" s="6"/>
      <c r="AJ562" s="6">
        <v>3.0493711167423267</v>
      </c>
      <c r="AK562" s="6">
        <v>3.5580835057698841</v>
      </c>
      <c r="AL562" s="6">
        <v>3.9154073809092376</v>
      </c>
      <c r="AM562" s="6">
        <v>4.4728004982167366</v>
      </c>
      <c r="AN562" s="6">
        <v>1.0009494783034179</v>
      </c>
      <c r="AO562" s="92">
        <v>0.82474268406987639</v>
      </c>
      <c r="AP562" s="5">
        <v>43172</v>
      </c>
      <c r="AQ562" s="94">
        <v>85</v>
      </c>
    </row>
    <row r="563" spans="1:43" x14ac:dyDescent="0.2">
      <c r="A563" s="5">
        <v>43173</v>
      </c>
      <c r="B563" s="6">
        <v>3.8426966292134832</v>
      </c>
      <c r="C563" s="6">
        <v>3.2757417515214593</v>
      </c>
      <c r="D563" s="6">
        <v>0.56695487769202391</v>
      </c>
      <c r="E563" s="6">
        <v>3.27900907807097</v>
      </c>
      <c r="F563" s="6">
        <v>3.2829568244201548</v>
      </c>
      <c r="G563" s="6">
        <v>0.50470141245556421</v>
      </c>
      <c r="H563" s="6">
        <v>1.2099514496995372</v>
      </c>
      <c r="I563" s="6">
        <v>0.57252378982209073</v>
      </c>
      <c r="J563" s="7">
        <v>654.89035995035374</v>
      </c>
      <c r="K563" s="92">
        <v>0</v>
      </c>
      <c r="L563" s="92">
        <v>0</v>
      </c>
      <c r="M563" s="92">
        <v>8.98876404494382E-2</v>
      </c>
      <c r="N563" s="92">
        <v>0.30337078651685395</v>
      </c>
      <c r="O563" s="92">
        <v>0.43820224719101125</v>
      </c>
      <c r="P563" s="92">
        <v>0.16853932584269662</v>
      </c>
      <c r="Q563" s="93">
        <v>6.9921390153082338E-2</v>
      </c>
      <c r="R563" s="4">
        <v>2.3607993019204958</v>
      </c>
      <c r="S563" s="4">
        <v>2.5979732444642609</v>
      </c>
      <c r="T563" s="4">
        <v>2.9417545930831706</v>
      </c>
      <c r="U563" s="4">
        <v>3.2997080371554324</v>
      </c>
      <c r="V563" s="4">
        <v>3.6090846785517083</v>
      </c>
      <c r="W563" s="4">
        <v>3.8746616290801579</v>
      </c>
      <c r="X563" s="4">
        <v>4.1064077327159811</v>
      </c>
      <c r="Y563" s="4">
        <v>4.4672512482563853</v>
      </c>
      <c r="Z563" s="94">
        <v>2417</v>
      </c>
      <c r="AA563" s="93">
        <v>0</v>
      </c>
      <c r="AB563" s="6">
        <v>99</v>
      </c>
      <c r="AC563" s="6">
        <v>2.7892800600638226</v>
      </c>
      <c r="AD563" s="6">
        <v>3.2662567935580338</v>
      </c>
      <c r="AE563" s="6">
        <v>3.7450935263060403</v>
      </c>
      <c r="AF563" s="6">
        <v>4.2424782651019131</v>
      </c>
      <c r="AG563" s="94">
        <v>0</v>
      </c>
      <c r="AH563" s="6"/>
      <c r="AI563" s="6"/>
      <c r="AJ563" s="6">
        <v>3.0489373060668568</v>
      </c>
      <c r="AK563" s="6">
        <v>3.5419662403733549</v>
      </c>
      <c r="AL563" s="6">
        <v>3.9135488288000557</v>
      </c>
      <c r="AM563" s="6">
        <v>4.4717734320340661</v>
      </c>
      <c r="AN563" s="6">
        <v>1.0011123284123948</v>
      </c>
      <c r="AO563" s="92">
        <v>0.82449703473237312</v>
      </c>
      <c r="AP563" s="5">
        <v>43173</v>
      </c>
      <c r="AQ563" s="94">
        <v>89</v>
      </c>
    </row>
    <row r="564" spans="1:43" x14ac:dyDescent="0.2">
      <c r="A564" s="5">
        <v>43174</v>
      </c>
      <c r="B564" s="6">
        <v>3.8532608695652173</v>
      </c>
      <c r="C564" s="6">
        <v>3.2761714803032462</v>
      </c>
      <c r="D564" s="6">
        <v>0.57708938926197106</v>
      </c>
      <c r="E564" s="6">
        <v>3.2794091709226638</v>
      </c>
      <c r="F564" s="6">
        <v>3.2835082237734476</v>
      </c>
      <c r="G564" s="6">
        <v>0.50527567211407498</v>
      </c>
      <c r="H564" s="6">
        <v>1.2112672847673729</v>
      </c>
      <c r="I564" s="6">
        <v>0.57257650951199124</v>
      </c>
      <c r="J564" s="7">
        <v>655.61952026468498</v>
      </c>
      <c r="K564" s="92">
        <v>0</v>
      </c>
      <c r="L564" s="92">
        <v>0</v>
      </c>
      <c r="M564" s="92">
        <v>8.6956521739130432E-2</v>
      </c>
      <c r="N564" s="92">
        <v>0.29347826086956524</v>
      </c>
      <c r="O564" s="92">
        <v>0.44565217391304346</v>
      </c>
      <c r="P564" s="92">
        <v>0.17391304347826086</v>
      </c>
      <c r="Q564" s="93">
        <v>7.0719602977667495E-2</v>
      </c>
      <c r="R564" s="4">
        <v>2.3607642264768902</v>
      </c>
      <c r="S564" s="4">
        <v>2.5981896101281476</v>
      </c>
      <c r="T564" s="4">
        <v>2.9414519573801647</v>
      </c>
      <c r="U564" s="4">
        <v>3.2998282733650997</v>
      </c>
      <c r="V564" s="4">
        <v>3.6094339280780812</v>
      </c>
      <c r="W564" s="4">
        <v>3.876872453076992</v>
      </c>
      <c r="X564" s="4">
        <v>4.1067340418640237</v>
      </c>
      <c r="Y564" s="4">
        <v>4.4665984751983299</v>
      </c>
      <c r="Z564" s="94">
        <v>2418</v>
      </c>
      <c r="AA564" s="93">
        <v>0</v>
      </c>
      <c r="AB564" s="6">
        <v>99</v>
      </c>
      <c r="AC564" s="6">
        <v>2.789040240928744</v>
      </c>
      <c r="AD564" s="6">
        <v>3.265723308956844</v>
      </c>
      <c r="AE564" s="6">
        <v>3.7444817552244505</v>
      </c>
      <c r="AF564" s="6">
        <v>4.2414938097424209</v>
      </c>
      <c r="AG564" s="94">
        <v>0</v>
      </c>
      <c r="AH564" s="6"/>
      <c r="AI564" s="6"/>
      <c r="AJ564" s="6">
        <v>3.0485037371079513</v>
      </c>
      <c r="AK564" s="6">
        <v>3.5412162043344115</v>
      </c>
      <c r="AL564" s="6">
        <v>3.9162172209206805</v>
      </c>
      <c r="AM564" s="6">
        <v>4.4644504899012896</v>
      </c>
      <c r="AN564" s="6">
        <v>1.001095044123627</v>
      </c>
      <c r="AO564" s="92">
        <v>0.82534793851665245</v>
      </c>
      <c r="AP564" s="5">
        <v>43174</v>
      </c>
      <c r="AQ564" s="94">
        <v>92</v>
      </c>
    </row>
    <row r="565" spans="1:43" x14ac:dyDescent="0.2">
      <c r="A565" s="5">
        <v>43175</v>
      </c>
      <c r="B565" s="6">
        <v>3.8541666666666665</v>
      </c>
      <c r="C565" s="6">
        <v>3.2765192715216167</v>
      </c>
      <c r="D565" s="6">
        <v>0.57764739514504981</v>
      </c>
      <c r="E565" s="6">
        <v>3.2794077824312176</v>
      </c>
      <c r="F565" s="6">
        <v>3.2838365481104015</v>
      </c>
      <c r="G565" s="6">
        <v>0.50521478602040371</v>
      </c>
      <c r="H565" s="6">
        <v>1.2119209455481976</v>
      </c>
      <c r="I565" s="6">
        <v>0.57271186440677746</v>
      </c>
      <c r="J565" s="7">
        <v>656.34849111203221</v>
      </c>
      <c r="K565" s="92">
        <v>0</v>
      </c>
      <c r="L565" s="92">
        <v>0</v>
      </c>
      <c r="M565" s="92">
        <v>8.3333333333333329E-2</v>
      </c>
      <c r="N565" s="92">
        <v>0.29166666666666669</v>
      </c>
      <c r="O565" s="92">
        <v>0.45833333333333331</v>
      </c>
      <c r="P565" s="92">
        <v>0.16666666666666666</v>
      </c>
      <c r="Q565" s="93">
        <v>6.9450186027284005E-2</v>
      </c>
      <c r="R565" s="4">
        <v>2.3607289169313188</v>
      </c>
      <c r="S565" s="4">
        <v>2.598416745626678</v>
      </c>
      <c r="T565" s="4">
        <v>2.9412466032713476</v>
      </c>
      <c r="U565" s="4">
        <v>3.2997744877241653</v>
      </c>
      <c r="V565" s="4">
        <v>3.6111313990695537</v>
      </c>
      <c r="W565" s="4">
        <v>3.8781989681802864</v>
      </c>
      <c r="X565" s="4">
        <v>4.1056565567797074</v>
      </c>
      <c r="Y565" s="4">
        <v>4.4659446680303123</v>
      </c>
      <c r="Z565" s="94">
        <v>2419</v>
      </c>
      <c r="AA565" s="93">
        <v>0</v>
      </c>
      <c r="AB565" s="6">
        <v>99</v>
      </c>
      <c r="AC565" s="6">
        <v>2.7888005021436304</v>
      </c>
      <c r="AD565" s="6">
        <v>3.265190138260476</v>
      </c>
      <c r="AE565" s="6">
        <v>3.7438703249338925</v>
      </c>
      <c r="AF565" s="6">
        <v>4.2405101014439737</v>
      </c>
      <c r="AG565" s="94">
        <v>0</v>
      </c>
      <c r="AH565" s="6"/>
      <c r="AI565" s="6"/>
      <c r="AJ565" s="6">
        <v>3.0480704096415336</v>
      </c>
      <c r="AK565" s="6">
        <v>3.535450064428006</v>
      </c>
      <c r="AL565" s="6">
        <v>3.9120416681808536</v>
      </c>
      <c r="AM565" s="6">
        <v>4.4633849156316137</v>
      </c>
      <c r="AN565" s="6">
        <v>1.0011885314052307</v>
      </c>
      <c r="AO565" s="92">
        <v>0.8255761695233621</v>
      </c>
      <c r="AP565" s="5">
        <v>43175</v>
      </c>
      <c r="AQ565" s="94">
        <v>96</v>
      </c>
    </row>
    <row r="566" spans="1:43" x14ac:dyDescent="0.2">
      <c r="A566" s="5">
        <v>43176</v>
      </c>
      <c r="B566" s="6">
        <v>3.855</v>
      </c>
      <c r="C566" s="6">
        <v>3.2769525815848453</v>
      </c>
      <c r="D566" s="6">
        <v>0.57804741841515472</v>
      </c>
      <c r="E566" s="6">
        <v>3.2797454020603878</v>
      </c>
      <c r="F566" s="6">
        <v>3.2839871588791425</v>
      </c>
      <c r="G566" s="6">
        <v>0.50527015605716097</v>
      </c>
      <c r="H566" s="6">
        <v>1.2136519004070208</v>
      </c>
      <c r="I566" s="6">
        <v>0.57270136307310227</v>
      </c>
      <c r="J566" s="7">
        <v>656.80627839735826</v>
      </c>
      <c r="K566" s="92">
        <v>0</v>
      </c>
      <c r="L566" s="92">
        <v>0</v>
      </c>
      <c r="M566" s="92">
        <v>0.08</v>
      </c>
      <c r="N566" s="92">
        <v>0.28999999999999998</v>
      </c>
      <c r="O566" s="92">
        <v>0.47</v>
      </c>
      <c r="P566" s="92">
        <v>0.16</v>
      </c>
      <c r="Q566" s="93">
        <v>6.856670797191243E-2</v>
      </c>
      <c r="R566" s="4">
        <v>2.3606999475173467</v>
      </c>
      <c r="S566" s="4">
        <v>2.5983587597002491</v>
      </c>
      <c r="T566" s="4">
        <v>2.9421732185282519</v>
      </c>
      <c r="U566" s="4">
        <v>3.2999837519866841</v>
      </c>
      <c r="V566" s="4">
        <v>3.6125107946442929</v>
      </c>
      <c r="W566" s="4">
        <v>3.8806761679889843</v>
      </c>
      <c r="X566" s="4">
        <v>4.1047423049667318</v>
      </c>
      <c r="Y566" s="4">
        <v>4.4652745947384753</v>
      </c>
      <c r="Z566" s="94">
        <v>2421</v>
      </c>
      <c r="AA566" s="93">
        <v>0</v>
      </c>
      <c r="AB566" s="6">
        <v>99</v>
      </c>
      <c r="AC566" s="6">
        <v>2.7885608436654148</v>
      </c>
      <c r="AD566" s="6">
        <v>3.2646572811734762</v>
      </c>
      <c r="AE566" s="6">
        <v>3.7432592351306928</v>
      </c>
      <c r="AF566" s="6">
        <v>4.2395271392997964</v>
      </c>
      <c r="AG566" s="94">
        <v>0</v>
      </c>
      <c r="AH566" s="6"/>
      <c r="AI566" s="6"/>
      <c r="AJ566" s="6">
        <v>3.0476373234438237</v>
      </c>
      <c r="AK566" s="6">
        <v>3.5352299125482163</v>
      </c>
      <c r="AL566" s="6">
        <v>3.9092043476547489</v>
      </c>
      <c r="AM566" s="6">
        <v>4.4623202400720894</v>
      </c>
      <c r="AN566" s="6">
        <v>1.0011964158929878</v>
      </c>
      <c r="AO566" s="92">
        <v>0.82614569963868523</v>
      </c>
      <c r="AP566" s="5">
        <v>43176</v>
      </c>
      <c r="AQ566" s="94">
        <v>100</v>
      </c>
    </row>
    <row r="567" spans="1:43" x14ac:dyDescent="0.2">
      <c r="A567" s="5">
        <v>43177</v>
      </c>
      <c r="B567" s="6">
        <v>3.854368932038835</v>
      </c>
      <c r="C567" s="6">
        <v>3.2773577642651643</v>
      </c>
      <c r="D567" s="6">
        <v>0.57701116777367067</v>
      </c>
      <c r="E567" s="6">
        <v>3.2798966242214216</v>
      </c>
      <c r="F567" s="6">
        <v>3.2840349347030404</v>
      </c>
      <c r="G567" s="6">
        <v>0.50499265486140854</v>
      </c>
      <c r="H567" s="6">
        <v>1.2144124164279519</v>
      </c>
      <c r="I567" s="6">
        <v>0.57274979355903155</v>
      </c>
      <c r="J567" s="7">
        <v>657.53509496284096</v>
      </c>
      <c r="K567" s="92">
        <v>0</v>
      </c>
      <c r="L567" s="92">
        <v>0</v>
      </c>
      <c r="M567" s="92">
        <v>8.7378640776699032E-2</v>
      </c>
      <c r="N567" s="92">
        <v>0.28155339805825241</v>
      </c>
      <c r="O567" s="92">
        <v>0.46601941747572817</v>
      </c>
      <c r="P567" s="92">
        <v>0.1650485436893204</v>
      </c>
      <c r="Q567" s="93">
        <v>6.8125516102394715E-2</v>
      </c>
      <c r="R567" s="4">
        <v>2.3617732781872536</v>
      </c>
      <c r="S567" s="4">
        <v>2.5998300433175325</v>
      </c>
      <c r="T567" s="4">
        <v>2.9436344886644554</v>
      </c>
      <c r="U567" s="4">
        <v>3.2995583207689219</v>
      </c>
      <c r="V567" s="4">
        <v>3.6118280671703755</v>
      </c>
      <c r="W567" s="4">
        <v>3.8806198332229087</v>
      </c>
      <c r="X567" s="4">
        <v>4.1049833657266701</v>
      </c>
      <c r="Y567" s="4">
        <v>4.4646180612454005</v>
      </c>
      <c r="Z567" s="94">
        <v>2422</v>
      </c>
      <c r="AA567" s="93">
        <v>0</v>
      </c>
      <c r="AB567" s="6">
        <v>99</v>
      </c>
      <c r="AC567" s="6">
        <v>2.7883212654510618</v>
      </c>
      <c r="AD567" s="6">
        <v>3.264124737400774</v>
      </c>
      <c r="AE567" s="6">
        <v>3.7426484855115492</v>
      </c>
      <c r="AF567" s="6">
        <v>4.2385449224046248</v>
      </c>
      <c r="AG567" s="94">
        <v>0</v>
      </c>
      <c r="AH567" s="6"/>
      <c r="AI567" s="6"/>
      <c r="AJ567" s="6">
        <v>3.0641817584811855</v>
      </c>
      <c r="AK567" s="6">
        <v>3.5344799373888223</v>
      </c>
      <c r="AL567" s="6">
        <v>3.9054749948018421</v>
      </c>
      <c r="AM567" s="6">
        <v>4.4600060817906657</v>
      </c>
      <c r="AN567" s="6">
        <v>1.0012844188433117</v>
      </c>
      <c r="AO567" s="92">
        <v>0.82629000022555787</v>
      </c>
      <c r="AP567" s="5">
        <v>43177</v>
      </c>
      <c r="AQ567" s="94">
        <v>103</v>
      </c>
    </row>
    <row r="568" spans="1:43" x14ac:dyDescent="0.2">
      <c r="A568" s="5">
        <v>43178</v>
      </c>
      <c r="B568" s="6">
        <v>3.8348214285714284</v>
      </c>
      <c r="C568" s="6">
        <v>3.2790150664682205</v>
      </c>
      <c r="D568" s="6">
        <v>0.55580636210320788</v>
      </c>
      <c r="E568" s="6">
        <v>3.2801506999479053</v>
      </c>
      <c r="F568" s="6">
        <v>3.2837447881217026</v>
      </c>
      <c r="G568" s="6">
        <v>0.50478434398177896</v>
      </c>
      <c r="H568" s="6">
        <v>1.334186427917845</v>
      </c>
      <c r="I568" s="6">
        <v>0.57300330033002833</v>
      </c>
      <c r="J568" s="7">
        <v>657.9925742574269</v>
      </c>
      <c r="K568" s="92">
        <v>8.9285714285714281E-3</v>
      </c>
      <c r="L568" s="92">
        <v>0</v>
      </c>
      <c r="M568" s="92">
        <v>8.9285714285714288E-2</v>
      </c>
      <c r="N568" s="92">
        <v>0.2857142857142857</v>
      </c>
      <c r="O568" s="92">
        <v>0.44642857142857145</v>
      </c>
      <c r="P568" s="92">
        <v>0.16964285714285715</v>
      </c>
      <c r="Q568" s="93">
        <v>7.384488448844885E-2</v>
      </c>
      <c r="R568" s="4">
        <v>2.361760406926078</v>
      </c>
      <c r="S568" s="4">
        <v>2.6051643710200412</v>
      </c>
      <c r="T568" s="4">
        <v>2.9477349538819282</v>
      </c>
      <c r="U568" s="4">
        <v>3.2994142986897921</v>
      </c>
      <c r="V568" s="4">
        <v>3.6121503733692348</v>
      </c>
      <c r="W568" s="4">
        <v>3.8891502888497032</v>
      </c>
      <c r="X568" s="4">
        <v>4.1050312657724053</v>
      </c>
      <c r="Y568" s="4">
        <v>4.4639439399488294</v>
      </c>
      <c r="Z568" s="94">
        <v>2424</v>
      </c>
      <c r="AA568" s="93">
        <v>0</v>
      </c>
      <c r="AB568" s="6">
        <v>99</v>
      </c>
      <c r="AC568" s="6">
        <v>2.7880817674575673</v>
      </c>
      <c r="AD568" s="6">
        <v>3.2635925066476803</v>
      </c>
      <c r="AE568" s="6">
        <v>3.742038075773531</v>
      </c>
      <c r="AF568" s="6">
        <v>3.83</v>
      </c>
      <c r="AG568" s="94">
        <v>0</v>
      </c>
      <c r="AH568" s="6"/>
      <c r="AI568" s="6"/>
      <c r="AJ568" s="6">
        <v>3.0803615039036378</v>
      </c>
      <c r="AK568" s="6">
        <v>3.5211932910916368</v>
      </c>
      <c r="AL568" s="6">
        <v>3.9126400858068284</v>
      </c>
      <c r="AM568" s="6">
        <v>4.4180207862644991</v>
      </c>
      <c r="AN568" s="6">
        <v>1.0017501903304682</v>
      </c>
      <c r="AO568" s="92">
        <v>0.82549361945594724</v>
      </c>
      <c r="AP568" s="5">
        <v>43178</v>
      </c>
      <c r="AQ568" s="94">
        <v>112</v>
      </c>
    </row>
    <row r="569" spans="1:43" x14ac:dyDescent="0.2">
      <c r="A569" s="5">
        <v>43179</v>
      </c>
      <c r="B569" s="6">
        <v>3.8377192982456139</v>
      </c>
      <c r="C569" s="6">
        <v>3.2787946053339794</v>
      </c>
      <c r="D569" s="6">
        <v>0.55892469291163449</v>
      </c>
      <c r="E569" s="6">
        <v>3.2801386265508987</v>
      </c>
      <c r="F569" s="6">
        <v>3.2838409623271421</v>
      </c>
      <c r="G569" s="6">
        <v>0.5047976754109168</v>
      </c>
      <c r="H569" s="6">
        <v>1.3340289833263108</v>
      </c>
      <c r="I569" s="6">
        <v>0.57300206185566305</v>
      </c>
      <c r="J569" s="7">
        <v>657.721237113401</v>
      </c>
      <c r="K569" s="92">
        <v>8.771929824561403E-3</v>
      </c>
      <c r="L569" s="92">
        <v>0</v>
      </c>
      <c r="M569" s="92">
        <v>8.771929824561403E-2</v>
      </c>
      <c r="N569" s="92">
        <v>0.28947368421052633</v>
      </c>
      <c r="O569" s="92">
        <v>0.43859649122807015</v>
      </c>
      <c r="P569" s="92">
        <v>0.17543859649122806</v>
      </c>
      <c r="Q569" s="93">
        <v>7.3402061855670109E-2</v>
      </c>
      <c r="R569" s="4">
        <v>2.3617099708708817</v>
      </c>
      <c r="S569" s="4">
        <v>2.6052584004725547</v>
      </c>
      <c r="T569" s="4">
        <v>2.9476373810278034</v>
      </c>
      <c r="U569" s="4">
        <v>3.2988585113217677</v>
      </c>
      <c r="V569" s="4">
        <v>3.6116087388824525</v>
      </c>
      <c r="W569" s="4">
        <v>3.8915324599695911</v>
      </c>
      <c r="X569" s="4">
        <v>4.1049736526093339</v>
      </c>
      <c r="Y569" s="4">
        <v>4.4630900774156208</v>
      </c>
      <c r="Z569" s="94">
        <v>2425</v>
      </c>
      <c r="AA569" s="93">
        <v>0</v>
      </c>
      <c r="AB569" s="6">
        <v>99</v>
      </c>
      <c r="AC569" s="6">
        <v>2.7878576641886355</v>
      </c>
      <c r="AD569" s="6">
        <v>3.2630323082355277</v>
      </c>
      <c r="AE569" s="6">
        <v>3.7413309208600718</v>
      </c>
      <c r="AF569" s="6">
        <v>3.8294288372876002</v>
      </c>
      <c r="AG569" s="94">
        <v>0</v>
      </c>
      <c r="AH569" s="6"/>
      <c r="AI569" s="6"/>
      <c r="AJ569" s="6">
        <v>3.0798848020643548</v>
      </c>
      <c r="AK569" s="6">
        <v>3.515823428288293</v>
      </c>
      <c r="AL569" s="6">
        <v>3.9116206449079116</v>
      </c>
      <c r="AM569" s="6">
        <v>4.409855989239607</v>
      </c>
      <c r="AN569" s="6">
        <v>1.0016592760854786</v>
      </c>
      <c r="AO569" s="92">
        <v>0.82623931952995666</v>
      </c>
      <c r="AP569" s="5">
        <v>43178</v>
      </c>
      <c r="AQ569" s="94">
        <v>114</v>
      </c>
    </row>
    <row r="570" spans="1:43" x14ac:dyDescent="0.2">
      <c r="A570" s="5">
        <v>43180</v>
      </c>
      <c r="B570" s="6">
        <v>3.831967213114754</v>
      </c>
      <c r="C570" s="6">
        <v>3.2798367698949566</v>
      </c>
      <c r="D570" s="6">
        <v>0.55213044321979732</v>
      </c>
      <c r="E570" s="6">
        <v>3.2806563623303404</v>
      </c>
      <c r="F570" s="6">
        <v>3.2838104946022639</v>
      </c>
      <c r="G570" s="6">
        <v>0.50423154704302076</v>
      </c>
      <c r="H570" s="6">
        <v>1.3379446599984834</v>
      </c>
      <c r="I570" s="6">
        <v>0.57295594895017465</v>
      </c>
      <c r="J570" s="7">
        <v>658.6364759160133</v>
      </c>
      <c r="K570" s="92">
        <v>8.1967213114754103E-3</v>
      </c>
      <c r="L570" s="92">
        <v>0</v>
      </c>
      <c r="M570" s="92">
        <v>8.1967213114754092E-2</v>
      </c>
      <c r="N570" s="92">
        <v>0.31147540983606559</v>
      </c>
      <c r="O570" s="92">
        <v>0.42622950819672129</v>
      </c>
      <c r="P570" s="92">
        <v>0.1721311475409836</v>
      </c>
      <c r="Q570" s="93">
        <v>7.1634417455743102E-2</v>
      </c>
      <c r="R570" s="4">
        <v>2.3630008017712676</v>
      </c>
      <c r="S570" s="4">
        <v>2.6069241854954175</v>
      </c>
      <c r="T570" s="4">
        <v>2.9493655078185186</v>
      </c>
      <c r="U570" s="4">
        <v>3.299867951540306</v>
      </c>
      <c r="V570" s="4">
        <v>3.6120459464953156</v>
      </c>
      <c r="W570" s="4">
        <v>3.8965686364370828</v>
      </c>
      <c r="X570" s="4">
        <v>4.1039779530402267</v>
      </c>
      <c r="Y570" s="4">
        <v>4.4621802684633378</v>
      </c>
      <c r="Z570" s="94">
        <v>2429</v>
      </c>
      <c r="AA570" s="93">
        <v>0</v>
      </c>
      <c r="AB570" s="6">
        <v>99</v>
      </c>
      <c r="AC570" s="6">
        <v>2.7876336451708523</v>
      </c>
      <c r="AD570" s="6">
        <v>3.2624725256375307</v>
      </c>
      <c r="AE570" s="6">
        <v>3.7406243129183587</v>
      </c>
      <c r="AF570" s="6">
        <v>3.8288580203289189</v>
      </c>
      <c r="AG570" s="94">
        <v>0</v>
      </c>
      <c r="AH570" s="6"/>
      <c r="AI570" s="6"/>
      <c r="AJ570" s="6">
        <v>3.0794084483614546</v>
      </c>
      <c r="AK570" s="6">
        <v>3.512774282592769</v>
      </c>
      <c r="AL570" s="6">
        <v>3.9126945613453374</v>
      </c>
      <c r="AM570" s="6">
        <v>4.4090993742181182</v>
      </c>
      <c r="AN570" s="6">
        <v>1.0018430518774033</v>
      </c>
      <c r="AO570" s="92">
        <v>0.82611954844506219</v>
      </c>
      <c r="AP570" s="5">
        <v>43180</v>
      </c>
      <c r="AQ570" s="94">
        <v>122</v>
      </c>
    </row>
    <row r="571" spans="1:43" x14ac:dyDescent="0.2">
      <c r="A571" s="5">
        <v>43181</v>
      </c>
      <c r="B571" s="6">
        <v>3.8319999999999999</v>
      </c>
      <c r="C571" s="6">
        <v>3.2798876637414085</v>
      </c>
      <c r="D571" s="6">
        <v>0.55211233625859135</v>
      </c>
      <c r="E571" s="6">
        <v>3.2806064272493827</v>
      </c>
      <c r="F571" s="6">
        <v>3.2840772483493907</v>
      </c>
      <c r="G571" s="6">
        <v>0.50391444401591123</v>
      </c>
      <c r="H571" s="6">
        <v>1.337336089262684</v>
      </c>
      <c r="I571" s="6">
        <v>0.57317414573897763</v>
      </c>
      <c r="J571" s="7">
        <v>658.6364759160133</v>
      </c>
      <c r="K571" s="92">
        <v>8.0000000000000002E-3</v>
      </c>
      <c r="L571" s="92">
        <v>0</v>
      </c>
      <c r="M571" s="92">
        <v>0.08</v>
      </c>
      <c r="N571" s="92">
        <v>0.312</v>
      </c>
      <c r="O571" s="92">
        <v>0.432</v>
      </c>
      <c r="P571" s="92">
        <v>0.16800000000000001</v>
      </c>
      <c r="Q571" s="93">
        <v>7.0399341292713052E-2</v>
      </c>
      <c r="R571" s="4">
        <v>2.3628838166781092</v>
      </c>
      <c r="S571" s="4">
        <v>2.6082711023556562</v>
      </c>
      <c r="T571" s="4">
        <v>2.9496980195516556</v>
      </c>
      <c r="U571" s="4">
        <v>3.2998899689928272</v>
      </c>
      <c r="V571" s="4">
        <v>3.6117328892911296</v>
      </c>
      <c r="W571" s="4">
        <v>3.8959338721072969</v>
      </c>
      <c r="X571" s="4">
        <v>4.1031196278568887</v>
      </c>
      <c r="Y571" s="4">
        <v>4.4610736071625299</v>
      </c>
      <c r="Z571" s="94">
        <v>2429</v>
      </c>
      <c r="AA571" s="93">
        <v>0</v>
      </c>
      <c r="AB571" s="6">
        <v>99</v>
      </c>
      <c r="AC571" s="6">
        <v>2.787409710351437</v>
      </c>
      <c r="AD571" s="6">
        <v>3.2619131583394614</v>
      </c>
      <c r="AE571" s="6">
        <v>3.7399182512435249</v>
      </c>
      <c r="AF571" s="6">
        <v>3.8282875487752177</v>
      </c>
      <c r="AG571" s="94">
        <v>0</v>
      </c>
      <c r="AH571" s="6"/>
      <c r="AI571" s="6"/>
      <c r="AJ571" s="6">
        <v>3.0789324423525231</v>
      </c>
      <c r="AK571" s="6">
        <v>3.5116579184697523</v>
      </c>
      <c r="AL571" s="6">
        <v>3.9112361583846558</v>
      </c>
      <c r="AM571" s="6">
        <v>4.4078279555387399</v>
      </c>
      <c r="AN571" s="6">
        <v>1.0018710301985183</v>
      </c>
      <c r="AO571" s="92">
        <v>0.82639980671435231</v>
      </c>
      <c r="AP571" s="5">
        <v>43181</v>
      </c>
      <c r="AQ571" s="94">
        <v>125</v>
      </c>
    </row>
    <row r="572" spans="1:43" x14ac:dyDescent="0.2">
      <c r="A572" s="5">
        <v>43182</v>
      </c>
      <c r="B572" s="6">
        <v>3.828125</v>
      </c>
      <c r="C572" s="6">
        <v>3.2801717039196929</v>
      </c>
      <c r="D572" s="6">
        <v>0.54795329608030707</v>
      </c>
      <c r="E572" s="6">
        <v>3.2807862498407512</v>
      </c>
      <c r="F572" s="6">
        <v>3.2841436443472727</v>
      </c>
      <c r="G572" s="6">
        <v>0.50352460326274706</v>
      </c>
      <c r="H572" s="6">
        <v>1.3383535485502835</v>
      </c>
      <c r="I572" s="6">
        <v>0.5732386831275631</v>
      </c>
      <c r="J572" s="7">
        <v>659.36502057612961</v>
      </c>
      <c r="K572" s="92">
        <v>7.8125E-3</v>
      </c>
      <c r="L572" s="92">
        <v>0</v>
      </c>
      <c r="M572" s="92">
        <v>7.8125E-2</v>
      </c>
      <c r="N572" s="92">
        <v>0.3203125</v>
      </c>
      <c r="O572" s="92">
        <v>0.4296875</v>
      </c>
      <c r="P572" s="92">
        <v>0.1640625</v>
      </c>
      <c r="Q572" s="93">
        <v>6.9547325102880656E-2</v>
      </c>
      <c r="R572" s="4">
        <v>2.3628223007417586</v>
      </c>
      <c r="S572" s="4">
        <v>2.6105396681069903</v>
      </c>
      <c r="T572" s="4">
        <v>2.9499617467027024</v>
      </c>
      <c r="U572" s="4">
        <v>3.3007801010678968</v>
      </c>
      <c r="V572" s="4">
        <v>3.6113513865995799</v>
      </c>
      <c r="W572" s="4">
        <v>3.8950027921302821</v>
      </c>
      <c r="X572" s="4">
        <v>4.1022396455105143</v>
      </c>
      <c r="Y572" s="4">
        <v>4.4599382441388284</v>
      </c>
      <c r="Z572" s="94">
        <v>2430</v>
      </c>
      <c r="AA572" s="93">
        <v>0</v>
      </c>
      <c r="AB572" s="6">
        <v>99</v>
      </c>
      <c r="AC572" s="6">
        <v>2.7871858596776553</v>
      </c>
      <c r="AD572" s="6">
        <v>3.2613542058279834</v>
      </c>
      <c r="AE572" s="6">
        <v>3.7392127351319742</v>
      </c>
      <c r="AF572" s="6">
        <v>3.8277174222782504</v>
      </c>
      <c r="AG572" s="94">
        <v>0</v>
      </c>
      <c r="AH572" s="6"/>
      <c r="AI572" s="6"/>
      <c r="AJ572" s="6">
        <v>3.078456783595958</v>
      </c>
      <c r="AK572" s="6">
        <v>3.5149553877263906</v>
      </c>
      <c r="AL572" s="6">
        <v>3.9089373550791544</v>
      </c>
      <c r="AM572" s="6">
        <v>4.4065581328507069</v>
      </c>
      <c r="AN572" s="6">
        <v>1.0019028240538432</v>
      </c>
      <c r="AO572" s="92">
        <v>0.82674229697947654</v>
      </c>
      <c r="AP572" s="5">
        <v>43182</v>
      </c>
      <c r="AQ572" s="94">
        <v>128</v>
      </c>
    </row>
    <row r="573" spans="1:43" x14ac:dyDescent="0.2">
      <c r="A573" s="5">
        <v>43183</v>
      </c>
      <c r="B573" s="6">
        <v>3.8161764705882355</v>
      </c>
      <c r="C573" s="6">
        <v>3.2811158906939561</v>
      </c>
      <c r="D573" s="6">
        <v>0.53506057989427935</v>
      </c>
      <c r="E573" s="6">
        <v>3.2810634291622511</v>
      </c>
      <c r="F573" s="6">
        <v>3.2842139869956535</v>
      </c>
      <c r="G573" s="6">
        <v>0.50313259918845799</v>
      </c>
      <c r="H573" s="6">
        <v>1.3424263800779923</v>
      </c>
      <c r="I573" s="6">
        <v>0.57318405916186688</v>
      </c>
      <c r="J573" s="7">
        <v>659.27978635990439</v>
      </c>
      <c r="K573" s="92">
        <v>7.3529411764705881E-3</v>
      </c>
      <c r="L573" s="92">
        <v>0</v>
      </c>
      <c r="M573" s="92">
        <v>7.3529411764705885E-2</v>
      </c>
      <c r="N573" s="92">
        <v>0.34558823529411764</v>
      </c>
      <c r="O573" s="92">
        <v>0.41911764705882354</v>
      </c>
      <c r="P573" s="92">
        <v>0.15441176470588236</v>
      </c>
      <c r="Q573" s="93">
        <v>6.9022185702547242E-2</v>
      </c>
      <c r="R573" s="4">
        <v>2.3629270606740227</v>
      </c>
      <c r="S573" s="4">
        <v>2.6128954373486124</v>
      </c>
      <c r="T573" s="4">
        <v>2.9508072608126472</v>
      </c>
      <c r="U573" s="4">
        <v>3.3014248673234547</v>
      </c>
      <c r="V573" s="4">
        <v>3.6109055869380016</v>
      </c>
      <c r="W573" s="4">
        <v>3.8949584198140546</v>
      </c>
      <c r="X573" s="4">
        <v>4.1027141049761191</v>
      </c>
      <c r="Y573" s="4">
        <v>4.4587836493754436</v>
      </c>
      <c r="Z573" s="94">
        <v>2434</v>
      </c>
      <c r="AA573" s="93">
        <v>0</v>
      </c>
      <c r="AB573" s="6">
        <v>99</v>
      </c>
      <c r="AC573" s="6">
        <v>2.7869620930968186</v>
      </c>
      <c r="AD573" s="6">
        <v>3.2607956675906471</v>
      </c>
      <c r="AE573" s="6">
        <v>3.7385077638813793</v>
      </c>
      <c r="AF573" s="6">
        <v>3.8271476404902622</v>
      </c>
      <c r="AG573" s="94">
        <v>0</v>
      </c>
      <c r="AH573" s="6"/>
      <c r="AI573" s="6"/>
      <c r="AJ573" s="6">
        <v>3.077981471650967</v>
      </c>
      <c r="AK573" s="6">
        <v>3.5138313460861137</v>
      </c>
      <c r="AL573" s="6">
        <v>3.9127211148522183</v>
      </c>
      <c r="AM573" s="6">
        <v>4.4052899024585193</v>
      </c>
      <c r="AN573" s="6">
        <v>1.002095713229056</v>
      </c>
      <c r="AO573" s="92">
        <v>0.82697222256284697</v>
      </c>
      <c r="AP573" s="5">
        <v>43183</v>
      </c>
      <c r="AQ573" s="94">
        <v>136</v>
      </c>
    </row>
    <row r="574" spans="1:43" x14ac:dyDescent="0.2">
      <c r="A574" s="5">
        <v>43184</v>
      </c>
      <c r="B574" s="6">
        <v>3.814189189189189</v>
      </c>
      <c r="C574" s="6">
        <v>3.2832639985358929</v>
      </c>
      <c r="D574" s="6">
        <v>0.53092519065329613</v>
      </c>
      <c r="E574" s="6">
        <v>3.2820901302492365</v>
      </c>
      <c r="F574" s="6">
        <v>3.2843191387690607</v>
      </c>
      <c r="G574" s="6">
        <v>0.50304977029915776</v>
      </c>
      <c r="H574" s="6">
        <v>1.3491129643378357</v>
      </c>
      <c r="I574" s="6">
        <v>0.5733251332513255</v>
      </c>
      <c r="J574" s="7">
        <v>658.92619926199404</v>
      </c>
      <c r="K574" s="92">
        <v>6.7567567567567571E-3</v>
      </c>
      <c r="L574" s="92">
        <v>0</v>
      </c>
      <c r="M574" s="92">
        <v>7.4324324324324328E-2</v>
      </c>
      <c r="N574" s="92">
        <v>0.33783783783783783</v>
      </c>
      <c r="O574" s="92">
        <v>0.4391891891891892</v>
      </c>
      <c r="P574" s="92">
        <v>0.14189189189189189</v>
      </c>
      <c r="Q574" s="93">
        <v>6.601066010660106E-2</v>
      </c>
      <c r="R574" s="4">
        <v>2.3681588678765464</v>
      </c>
      <c r="S574" s="4">
        <v>2.6207667543052611</v>
      </c>
      <c r="T574" s="4">
        <v>2.9513720796267964</v>
      </c>
      <c r="U574" s="4">
        <v>3.3024690044789877</v>
      </c>
      <c r="V574" s="4">
        <v>3.6150834369999973</v>
      </c>
      <c r="W574" s="4">
        <v>3.9000821884584971</v>
      </c>
      <c r="X574" s="4">
        <v>4.1011486642534054</v>
      </c>
      <c r="Y574" s="4">
        <v>4.4576499896169128</v>
      </c>
      <c r="Z574" s="94">
        <v>2439</v>
      </c>
      <c r="AA574" s="93">
        <v>0</v>
      </c>
      <c r="AB574" s="6">
        <v>99</v>
      </c>
      <c r="AC574" s="6">
        <v>2.7867384105562847</v>
      </c>
      <c r="AD574" s="6">
        <v>3.2602375431158896</v>
      </c>
      <c r="AE574" s="6">
        <v>3.7378033367906776</v>
      </c>
      <c r="AF574" s="6">
        <v>3.8265782030639888</v>
      </c>
      <c r="AG574" s="94">
        <v>0</v>
      </c>
      <c r="AH574" s="6"/>
      <c r="AI574" s="6"/>
      <c r="AJ574" s="6">
        <v>3.0822786418886974</v>
      </c>
      <c r="AK574" s="6">
        <v>3.5116341482930422</v>
      </c>
      <c r="AL574" s="6">
        <v>3.9164116206897295</v>
      </c>
      <c r="AM574" s="6">
        <v>4.4040232606796605</v>
      </c>
      <c r="AN574" s="6">
        <v>1.0024384467656418</v>
      </c>
      <c r="AO574" s="92">
        <v>0.82776951967349799</v>
      </c>
      <c r="AP574" s="5">
        <v>43184</v>
      </c>
      <c r="AQ574" s="94">
        <v>148</v>
      </c>
    </row>
    <row r="575" spans="1:43" x14ac:dyDescent="0.2">
      <c r="A575" s="5">
        <v>43185</v>
      </c>
      <c r="B575" s="6">
        <v>3.7974683544303796</v>
      </c>
      <c r="C575" s="6">
        <v>3.2860859221873344</v>
      </c>
      <c r="D575" s="6">
        <v>0.51138243224304514</v>
      </c>
      <c r="E575" s="6">
        <v>3.2822538481089336</v>
      </c>
      <c r="F575" s="6">
        <v>3.2848819702745073</v>
      </c>
      <c r="G575" s="6">
        <v>0.5008896137614185</v>
      </c>
      <c r="H575" s="6">
        <v>1.3523964604060283</v>
      </c>
      <c r="I575" s="6">
        <v>0.57387295081966516</v>
      </c>
      <c r="J575" s="7">
        <v>659.65573770491756</v>
      </c>
      <c r="K575" s="92">
        <v>6.3291139240506328E-3</v>
      </c>
      <c r="L575" s="92">
        <v>0</v>
      </c>
      <c r="M575" s="92">
        <v>9.49367088607595E-2</v>
      </c>
      <c r="N575" s="92">
        <v>0.32911392405063289</v>
      </c>
      <c r="O575" s="92">
        <v>0.43037974683544306</v>
      </c>
      <c r="P575" s="92">
        <v>0.13924050632911392</v>
      </c>
      <c r="Q575" s="93">
        <v>6.2295081967213117E-2</v>
      </c>
      <c r="R575" s="4">
        <v>2.3816848705710707</v>
      </c>
      <c r="S575" s="4">
        <v>2.6321588840128483</v>
      </c>
      <c r="T575" s="4">
        <v>2.9533830391064901</v>
      </c>
      <c r="U575" s="4">
        <v>3.3055783584444356</v>
      </c>
      <c r="V575" s="4">
        <v>3.6151519104479819</v>
      </c>
      <c r="W575" s="4">
        <v>3.8993312683868302</v>
      </c>
      <c r="X575" s="4">
        <v>4.1004537552549563</v>
      </c>
      <c r="Y575" s="4">
        <v>4.4578445247795173</v>
      </c>
      <c r="Z575" s="94">
        <v>2440</v>
      </c>
      <c r="AA575" s="93">
        <v>0</v>
      </c>
      <c r="AB575" s="6">
        <v>99</v>
      </c>
      <c r="AC575" s="6">
        <v>2.7865148120034577</v>
      </c>
      <c r="AD575" s="6">
        <v>3.2596798318930316</v>
      </c>
      <c r="AE575" s="6">
        <v>3.7370994531600692</v>
      </c>
      <c r="AF575" s="6">
        <v>3.8260091096526554</v>
      </c>
      <c r="AG575" s="94">
        <v>0</v>
      </c>
      <c r="AH575" s="6"/>
      <c r="AI575" s="6"/>
      <c r="AJ575" s="6">
        <v>3.0679892389063261</v>
      </c>
      <c r="AK575" s="6">
        <v>3.5086703559548957</v>
      </c>
      <c r="AL575" s="6">
        <v>3.909703775120148</v>
      </c>
      <c r="AM575" s="6">
        <v>4.4117237400334295</v>
      </c>
      <c r="AN575" s="6">
        <v>1.0034195958251637</v>
      </c>
      <c r="AO575" s="92">
        <v>0.82513126182065666</v>
      </c>
      <c r="AP575" s="5">
        <v>43185</v>
      </c>
      <c r="AQ575" s="94">
        <v>158</v>
      </c>
    </row>
    <row r="576" spans="1:43" x14ac:dyDescent="0.2">
      <c r="A576" s="5">
        <v>43186</v>
      </c>
      <c r="B576" s="6">
        <v>3.8012422360248448</v>
      </c>
      <c r="C576" s="6">
        <v>3.2861632652464681</v>
      </c>
      <c r="D576" s="6">
        <v>0.51507897077837672</v>
      </c>
      <c r="E576" s="6">
        <v>3.2824319060516678</v>
      </c>
      <c r="F576" s="6">
        <v>3.2852591456271143</v>
      </c>
      <c r="G576" s="6">
        <v>0.50108466581067423</v>
      </c>
      <c r="H576" s="6">
        <v>1.3529313240029308</v>
      </c>
      <c r="I576" s="6">
        <v>0.57395329782875171</v>
      </c>
      <c r="J576" s="7">
        <v>660.38508807865583</v>
      </c>
      <c r="K576" s="92">
        <v>6.2111801242236021E-3</v>
      </c>
      <c r="L576" s="92">
        <v>0</v>
      </c>
      <c r="M576" s="92">
        <v>9.3167701863354033E-2</v>
      </c>
      <c r="N576" s="92">
        <v>0.32298136645962733</v>
      </c>
      <c r="O576" s="92">
        <v>0.44099378881987578</v>
      </c>
      <c r="P576" s="92">
        <v>0.13664596273291926</v>
      </c>
      <c r="Q576" s="93">
        <v>6.1450225317492828E-2</v>
      </c>
      <c r="R576" s="4">
        <v>2.3815565565782624</v>
      </c>
      <c r="S576" s="4">
        <v>2.6320003283626319</v>
      </c>
      <c r="T576" s="4">
        <v>2.9530524476077677</v>
      </c>
      <c r="U576" s="4">
        <v>3.3051598962410567</v>
      </c>
      <c r="V576" s="4">
        <v>3.6161735408987865</v>
      </c>
      <c r="W576" s="4">
        <v>3.898614273100292</v>
      </c>
      <c r="X576" s="4">
        <v>4.1012280406873645</v>
      </c>
      <c r="Y576" s="4">
        <v>4.4568714601532164</v>
      </c>
      <c r="Z576" s="94">
        <v>2441</v>
      </c>
      <c r="AA576" s="93">
        <v>0</v>
      </c>
      <c r="AB576" s="6">
        <v>99</v>
      </c>
      <c r="AC576" s="6">
        <v>2.7862912973857878</v>
      </c>
      <c r="AD576" s="6">
        <v>3.2591225334122758</v>
      </c>
      <c r="AE576" s="6">
        <v>3.7363961122910134</v>
      </c>
      <c r="AF576" s="6">
        <v>3.825440359909976</v>
      </c>
      <c r="AG576" s="94">
        <v>0</v>
      </c>
      <c r="AH576" s="6"/>
      <c r="AI576" s="6"/>
      <c r="AJ576" s="6">
        <v>3.0675380595117789</v>
      </c>
      <c r="AK576" s="6">
        <v>3.5078608903279087</v>
      </c>
      <c r="AL576" s="6">
        <v>3.9118300776416959</v>
      </c>
      <c r="AM576" s="6">
        <v>4.4104761289375238</v>
      </c>
      <c r="AN576" s="6">
        <v>1.0033593372840661</v>
      </c>
      <c r="AO576" s="92">
        <v>0.82592743977188965</v>
      </c>
      <c r="AP576" s="5">
        <v>43186</v>
      </c>
      <c r="AQ576" s="94">
        <v>161</v>
      </c>
    </row>
    <row r="577" spans="1:43" x14ac:dyDescent="0.2">
      <c r="A577" s="5">
        <v>43187</v>
      </c>
      <c r="B577" s="6">
        <v>3.8036809815950918</v>
      </c>
      <c r="C577" s="6">
        <v>3.2862470414565612</v>
      </c>
      <c r="D577" s="6">
        <v>0.51743394013853061</v>
      </c>
      <c r="E577" s="6">
        <v>3.2826630689804013</v>
      </c>
      <c r="F577" s="6">
        <v>3.2857765781001866</v>
      </c>
      <c r="G577" s="6">
        <v>0.50101123324973174</v>
      </c>
      <c r="H577" s="6">
        <v>1.3538632549112108</v>
      </c>
      <c r="I577" s="6">
        <v>0.57396805896805192</v>
      </c>
      <c r="J577" s="7">
        <v>661.11425061424961</v>
      </c>
      <c r="K577" s="92">
        <v>6.1349693251533744E-3</v>
      </c>
      <c r="L577" s="92">
        <v>0</v>
      </c>
      <c r="M577" s="92">
        <v>9.202453987730061E-2</v>
      </c>
      <c r="N577" s="92">
        <v>0.31901840490797545</v>
      </c>
      <c r="O577" s="92">
        <v>0.44785276073619634</v>
      </c>
      <c r="P577" s="92">
        <v>0.13496932515337423</v>
      </c>
      <c r="Q577" s="93">
        <v>6.1015561015561014E-2</v>
      </c>
      <c r="R577" s="4">
        <v>2.3814334511591913</v>
      </c>
      <c r="S577" s="4">
        <v>2.6318326797832072</v>
      </c>
      <c r="T577" s="4">
        <v>2.9526567535565</v>
      </c>
      <c r="U577" s="4">
        <v>3.3052088457300606</v>
      </c>
      <c r="V577" s="4">
        <v>3.6182058786354672</v>
      </c>
      <c r="W577" s="4">
        <v>3.8977942070908886</v>
      </c>
      <c r="X577" s="4">
        <v>4.0999133835070385</v>
      </c>
      <c r="Y577" s="4">
        <v>4.4560011467019276</v>
      </c>
      <c r="Z577" s="94">
        <v>2442</v>
      </c>
      <c r="AA577" s="93">
        <v>0</v>
      </c>
      <c r="AB577" s="6">
        <v>99</v>
      </c>
      <c r="AC577" s="6">
        <v>2.7860678666507712</v>
      </c>
      <c r="AD577" s="6">
        <v>3.2585656471647053</v>
      </c>
      <c r="AE577" s="6">
        <v>3.7356933134862262</v>
      </c>
      <c r="AF577" s="6">
        <v>3.8248719534901525</v>
      </c>
      <c r="AG577" s="94">
        <v>0</v>
      </c>
      <c r="AH577" s="6"/>
      <c r="AI577" s="6"/>
      <c r="AJ577" s="6">
        <v>3.0670871929531383</v>
      </c>
      <c r="AK577" s="6">
        <v>3.5070522318857771</v>
      </c>
      <c r="AL577" s="6">
        <v>3.9109150049573094</v>
      </c>
      <c r="AM577" s="6">
        <v>4.4092300554411006</v>
      </c>
      <c r="AN577" s="6">
        <v>1.0032979371921027</v>
      </c>
      <c r="AO577" s="92">
        <v>0.82658208965845748</v>
      </c>
      <c r="AP577" s="5">
        <v>43187</v>
      </c>
      <c r="AQ577" s="94">
        <v>163</v>
      </c>
    </row>
    <row r="578" spans="1:43" x14ac:dyDescent="0.2">
      <c r="A578" s="5">
        <v>43188</v>
      </c>
      <c r="B578" s="6">
        <v>3.8132530120481927</v>
      </c>
      <c r="C578" s="6">
        <v>3.2863265591300115</v>
      </c>
      <c r="D578" s="6">
        <v>0.52692645291818119</v>
      </c>
      <c r="E578" s="6">
        <v>3.2826162029870209</v>
      </c>
      <c r="F578" s="6">
        <v>3.2860185283790218</v>
      </c>
      <c r="G578" s="6">
        <v>0.50162471592579871</v>
      </c>
      <c r="H578" s="6">
        <v>1.3531993088989427</v>
      </c>
      <c r="I578" s="6">
        <v>0.57418099918098875</v>
      </c>
      <c r="J578" s="7">
        <v>662.11425061424961</v>
      </c>
      <c r="K578" s="92">
        <v>6.024096385542169E-3</v>
      </c>
      <c r="L578" s="92">
        <v>0</v>
      </c>
      <c r="M578" s="92">
        <v>9.036144578313253E-2</v>
      </c>
      <c r="N578" s="92">
        <v>0.31325301204819278</v>
      </c>
      <c r="O578" s="92">
        <v>0.44578313253012047</v>
      </c>
      <c r="P578" s="92">
        <v>0.14457831325301204</v>
      </c>
      <c r="Q578" s="93">
        <v>5.4054054054054057E-2</v>
      </c>
      <c r="R578" s="4">
        <v>2.3812732827300618</v>
      </c>
      <c r="S578" s="4">
        <v>2.6316121436591704</v>
      </c>
      <c r="T578" s="4">
        <v>2.9523113034958905</v>
      </c>
      <c r="U578" s="4">
        <v>3.3046857592578025</v>
      </c>
      <c r="V578" s="4">
        <v>3.6175972213678764</v>
      </c>
      <c r="W578" s="4">
        <v>3.8989663827006762</v>
      </c>
      <c r="X578" s="4">
        <v>4.1011356716280307</v>
      </c>
      <c r="Y578" s="4">
        <v>4.4727296954095186</v>
      </c>
      <c r="Z578" s="94">
        <v>2442</v>
      </c>
      <c r="AA578" s="93">
        <v>0</v>
      </c>
      <c r="AB578" s="6">
        <v>99</v>
      </c>
      <c r="AC578" s="6">
        <v>2.7858445197459498</v>
      </c>
      <c r="AD578" s="6">
        <v>3.2580091726422817</v>
      </c>
      <c r="AE578" s="6">
        <v>3.7349910560496768</v>
      </c>
      <c r="AF578" s="6">
        <v>3.8243038900478741</v>
      </c>
      <c r="AG578" s="94">
        <v>0</v>
      </c>
      <c r="AH578" s="6"/>
      <c r="AI578" s="6"/>
      <c r="AJ578" s="6">
        <v>3.0666366388523256</v>
      </c>
      <c r="AK578" s="6">
        <v>3.506244379251465</v>
      </c>
      <c r="AL578" s="6">
        <v>3.9113677011818142</v>
      </c>
      <c r="AM578" s="6">
        <v>4.4102367230346875</v>
      </c>
      <c r="AN578" s="6">
        <v>1.0032970764808105</v>
      </c>
      <c r="AO578" s="92">
        <v>0.82724801809282378</v>
      </c>
      <c r="AP578" s="5">
        <v>43188</v>
      </c>
      <c r="AQ578" s="94">
        <v>166</v>
      </c>
    </row>
    <row r="579" spans="1:43" x14ac:dyDescent="0.2">
      <c r="A579" s="5">
        <v>43189</v>
      </c>
      <c r="B579" s="6">
        <v>3.8154761904761907</v>
      </c>
      <c r="C579" s="6">
        <v>3.2862015754301672</v>
      </c>
      <c r="D579" s="6">
        <v>0.52927461504602347</v>
      </c>
      <c r="E579" s="6">
        <v>3.2828433567707043</v>
      </c>
      <c r="F579" s="6">
        <v>3.2863781647515427</v>
      </c>
      <c r="G579" s="6">
        <v>0.50155301327341262</v>
      </c>
      <c r="H579" s="6">
        <v>1.3536825639821763</v>
      </c>
      <c r="I579" s="6">
        <v>0.57417519443307152</v>
      </c>
      <c r="J579" s="7">
        <v>662.84281620958063</v>
      </c>
      <c r="K579" s="92">
        <v>5.9523809523809521E-3</v>
      </c>
      <c r="L579" s="92">
        <v>0</v>
      </c>
      <c r="M579" s="92">
        <v>8.9285714285714288E-2</v>
      </c>
      <c r="N579" s="92">
        <v>0.30952380952380953</v>
      </c>
      <c r="O579" s="92">
        <v>0.45238095238095238</v>
      </c>
      <c r="P579" s="92">
        <v>0.14285714285714285</v>
      </c>
      <c r="Q579" s="93">
        <v>5.3622595169873104E-2</v>
      </c>
      <c r="R579" s="4">
        <v>2.3811580087789141</v>
      </c>
      <c r="S579" s="4">
        <v>2.6314309239047189</v>
      </c>
      <c r="T579" s="4">
        <v>2.9520640286682727</v>
      </c>
      <c r="U579" s="4">
        <v>3.3043607012935916</v>
      </c>
      <c r="V579" s="4">
        <v>3.6172902912478575</v>
      </c>
      <c r="W579" s="4">
        <v>3.8989815384085516</v>
      </c>
      <c r="X579" s="4">
        <v>4.0997436095997397</v>
      </c>
      <c r="Y579" s="4">
        <v>4.4715366348893824</v>
      </c>
      <c r="Z579" s="94">
        <v>2443</v>
      </c>
      <c r="AA579" s="93">
        <v>0</v>
      </c>
      <c r="AB579" s="6">
        <v>99</v>
      </c>
      <c r="AC579" s="6">
        <v>2.7856212566189118</v>
      </c>
      <c r="AD579" s="6">
        <v>3.2574531093378423</v>
      </c>
      <c r="AE579" s="6">
        <v>3.7342893392865859</v>
      </c>
      <c r="AF579" s="6">
        <v>3.8237361692383152</v>
      </c>
      <c r="AG579" s="94">
        <v>0</v>
      </c>
      <c r="AH579" s="6"/>
      <c r="AI579" s="6"/>
      <c r="AJ579" s="6">
        <v>3.0661863968319323</v>
      </c>
      <c r="AK579" s="6">
        <v>3.5054373310512932</v>
      </c>
      <c r="AL579" s="6">
        <v>3.9098033509442542</v>
      </c>
      <c r="AM579" s="6">
        <v>4.40899321784888</v>
      </c>
      <c r="AN579" s="6">
        <v>1.0031728882230717</v>
      </c>
      <c r="AO579" s="92">
        <v>0.82793362802454062</v>
      </c>
      <c r="AP579" s="5">
        <v>43189</v>
      </c>
      <c r="AQ579" s="94">
        <v>168</v>
      </c>
    </row>
    <row r="580" spans="1:43" x14ac:dyDescent="0.2">
      <c r="A580" s="5">
        <v>43190</v>
      </c>
      <c r="B580" s="6">
        <v>3.8165680473372783</v>
      </c>
      <c r="C580" s="6">
        <v>3.2858104076735151</v>
      </c>
      <c r="D580" s="6">
        <v>0.53075763966376321</v>
      </c>
      <c r="E580" s="6">
        <v>3.2827968146977322</v>
      </c>
      <c r="F580" s="6">
        <v>3.2868513183381216</v>
      </c>
      <c r="G580" s="6">
        <v>0.50141223439573246</v>
      </c>
      <c r="H580" s="6">
        <v>1.3527396741183908</v>
      </c>
      <c r="I580" s="6">
        <v>0.5742406876790751</v>
      </c>
      <c r="J580" s="7">
        <v>663.84281620958063</v>
      </c>
      <c r="K580" s="92">
        <v>5.9171597633136093E-3</v>
      </c>
      <c r="L580" s="92">
        <v>0</v>
      </c>
      <c r="M580" s="92">
        <v>8.8757396449704137E-2</v>
      </c>
      <c r="N580" s="92">
        <v>0.30769230769230771</v>
      </c>
      <c r="O580" s="92">
        <v>0.45562130177514792</v>
      </c>
      <c r="P580" s="92">
        <v>0.14201183431952663</v>
      </c>
      <c r="Q580" s="93">
        <v>8.8006549324600905E-2</v>
      </c>
      <c r="R580" s="4">
        <v>2.3810005228704139</v>
      </c>
      <c r="S580" s="4">
        <v>2.6312059919856123</v>
      </c>
      <c r="T580" s="4">
        <v>2.9517793352920068</v>
      </c>
      <c r="U580" s="4">
        <v>3.3039500991787167</v>
      </c>
      <c r="V580" s="4">
        <v>3.6165777294933941</v>
      </c>
      <c r="W580" s="4">
        <v>3.8977800220697896</v>
      </c>
      <c r="X580" s="4">
        <v>4.0985424849015581</v>
      </c>
      <c r="Y580" s="4">
        <v>4.4706336774051181</v>
      </c>
      <c r="Z580" s="94">
        <v>2443</v>
      </c>
      <c r="AA580" s="93">
        <v>0</v>
      </c>
      <c r="AB580" s="6">
        <v>99</v>
      </c>
      <c r="AC580" s="6">
        <v>2.785398077217291</v>
      </c>
      <c r="AD580" s="6">
        <v>3.2568974567450986</v>
      </c>
      <c r="AE580" s="6">
        <v>3.7335881625034215</v>
      </c>
      <c r="AF580" s="6">
        <v>3.8231687907171361</v>
      </c>
      <c r="AG580" s="94">
        <v>0</v>
      </c>
      <c r="AH580" s="6"/>
      <c r="AI580" s="6"/>
      <c r="AJ580" s="6">
        <v>3.0657364665152063</v>
      </c>
      <c r="AK580" s="6">
        <v>3.504631085914951</v>
      </c>
      <c r="AL580" s="6">
        <v>3.9080079179032778</v>
      </c>
      <c r="AM580" s="6">
        <v>4.4077512387030664</v>
      </c>
      <c r="AN580" s="6">
        <v>1.0030531765342299</v>
      </c>
      <c r="AO580" s="92">
        <v>0.82840151616078694</v>
      </c>
      <c r="AP580" s="5">
        <v>43190</v>
      </c>
      <c r="AQ580" s="94">
        <v>169</v>
      </c>
    </row>
    <row r="581" spans="1:43" x14ac:dyDescent="0.2">
      <c r="A581" s="5">
        <v>43191</v>
      </c>
      <c r="B581" s="6">
        <v>3.8192090395480225</v>
      </c>
      <c r="C581" s="6">
        <v>3.2870434712011645</v>
      </c>
      <c r="D581" s="6">
        <v>0.53216556834685802</v>
      </c>
      <c r="E581" s="6">
        <v>3.2834168407310362</v>
      </c>
      <c r="F581" s="6">
        <v>3.2871548083305102</v>
      </c>
      <c r="G581" s="6">
        <v>0.50168780784583311</v>
      </c>
      <c r="H581" s="6">
        <v>1.356705806668602</v>
      </c>
      <c r="I581" s="6">
        <v>0.57435813573180361</v>
      </c>
      <c r="J581" s="7">
        <v>664.02739165985258</v>
      </c>
      <c r="K581" s="92">
        <v>5.6497175141242938E-3</v>
      </c>
      <c r="L581" s="92">
        <v>0</v>
      </c>
      <c r="M581" s="92">
        <v>9.03954802259887E-2</v>
      </c>
      <c r="N581" s="92">
        <v>0.29943502824858759</v>
      </c>
      <c r="O581" s="92">
        <v>0.4632768361581921</v>
      </c>
      <c r="P581" s="92">
        <v>0.14124293785310735</v>
      </c>
      <c r="Q581" s="93">
        <v>8.6263286999182343E-2</v>
      </c>
      <c r="R581" s="4">
        <v>2.3809930191417918</v>
      </c>
      <c r="S581" s="4">
        <v>2.6312134366505635</v>
      </c>
      <c r="T581" s="4">
        <v>2.9535320245605883</v>
      </c>
      <c r="U581" s="4">
        <v>3.3039558490430698</v>
      </c>
      <c r="V581" s="4">
        <v>3.6181703937850989</v>
      </c>
      <c r="W581" s="4">
        <v>3.9005942297169112</v>
      </c>
      <c r="X581" s="4">
        <v>4.1007829319109748</v>
      </c>
      <c r="Y581" s="4">
        <v>4.4688784098950398</v>
      </c>
      <c r="Z581" s="94">
        <v>2446</v>
      </c>
      <c r="AA581" s="93">
        <v>0</v>
      </c>
      <c r="AB581" s="6">
        <v>99</v>
      </c>
      <c r="AC581" s="6">
        <v>2.7851749814887667</v>
      </c>
      <c r="AD581" s="6">
        <v>3.2563422143586349</v>
      </c>
      <c r="AE581" s="6">
        <v>3.7328875250078961</v>
      </c>
      <c r="AF581" s="6">
        <v>3.8226017541404813</v>
      </c>
      <c r="AG581" s="94">
        <v>0</v>
      </c>
      <c r="AH581" s="6"/>
      <c r="AI581" s="6"/>
      <c r="AJ581" s="6">
        <v>3.0755814195556779</v>
      </c>
      <c r="AK581" s="6">
        <v>3.5035647812966833</v>
      </c>
      <c r="AL581" s="6">
        <v>3.9070402141417668</v>
      </c>
      <c r="AM581" s="6">
        <v>4.4018503508550717</v>
      </c>
      <c r="AN581" s="6">
        <v>1.0032402607440838</v>
      </c>
      <c r="AO581" s="92">
        <v>0.82862924246057246</v>
      </c>
      <c r="AP581" s="5">
        <v>43192</v>
      </c>
      <c r="AQ581" s="94">
        <v>177</v>
      </c>
    </row>
    <row r="582" spans="1:43" x14ac:dyDescent="0.2">
      <c r="A582" s="5">
        <v>43192</v>
      </c>
      <c r="B582" s="6">
        <v>3.8192090395480225</v>
      </c>
      <c r="C582" s="6">
        <v>3.2864888081567321</v>
      </c>
      <c r="D582" s="6">
        <v>0.53272023139129043</v>
      </c>
      <c r="E582" s="6">
        <v>3.2833708659641374</v>
      </c>
      <c r="F582" s="6">
        <v>3.2873187945970201</v>
      </c>
      <c r="G582" s="6">
        <v>0.50142782292704591</v>
      </c>
      <c r="H582" s="6">
        <v>1.3555767296557597</v>
      </c>
      <c r="I582" s="6">
        <v>0.57435813573180361</v>
      </c>
      <c r="J582" s="7">
        <v>665.02739165985258</v>
      </c>
      <c r="K582" s="92">
        <v>5.6497175141242938E-3</v>
      </c>
      <c r="L582" s="92">
        <v>0</v>
      </c>
      <c r="M582" s="92">
        <v>9.03954802259887E-2</v>
      </c>
      <c r="N582" s="92">
        <v>0.29943502824858759</v>
      </c>
      <c r="O582" s="92">
        <v>0.4632768361581921</v>
      </c>
      <c r="P582" s="92">
        <v>0.14124293785310735</v>
      </c>
      <c r="Q582" s="93">
        <v>8.6263286999182343E-2</v>
      </c>
      <c r="R582" s="4">
        <v>2.3808433422773754</v>
      </c>
      <c r="S582" s="4">
        <v>2.6309506234130549</v>
      </c>
      <c r="T582" s="4">
        <v>2.9531052339317654</v>
      </c>
      <c r="U582" s="4">
        <v>3.3034207195194973</v>
      </c>
      <c r="V582" s="4">
        <v>3.6176961227699498</v>
      </c>
      <c r="W582" s="4">
        <v>3.8995078252448958</v>
      </c>
      <c r="X582" s="4">
        <v>4.0992842255468291</v>
      </c>
      <c r="Y582" s="4">
        <v>4.4679819082690422</v>
      </c>
      <c r="Z582" s="94">
        <v>2446</v>
      </c>
      <c r="AA582" s="93">
        <v>0</v>
      </c>
      <c r="AB582" s="6">
        <v>99</v>
      </c>
      <c r="AC582" s="6">
        <v>2.7849519693810647</v>
      </c>
      <c r="AD582" s="6">
        <v>3.2557873816739056</v>
      </c>
      <c r="AE582" s="6">
        <v>3.7321874261089651</v>
      </c>
      <c r="AF582" s="6">
        <v>3.8220350591649783</v>
      </c>
      <c r="AG582" s="94">
        <v>0</v>
      </c>
      <c r="AH582" s="6"/>
      <c r="AI582" s="6"/>
      <c r="AJ582" s="6">
        <v>3.0751165281009216</v>
      </c>
      <c r="AK582" s="6">
        <v>3.5027616587418868</v>
      </c>
      <c r="AL582" s="6">
        <v>3.9060180180833939</v>
      </c>
      <c r="AM582" s="6">
        <v>4.4005812016410735</v>
      </c>
      <c r="AN582" s="6">
        <v>1.0030749511321702</v>
      </c>
      <c r="AO582" s="92">
        <v>0.8290729608269064</v>
      </c>
      <c r="AP582" s="5">
        <v>43192</v>
      </c>
      <c r="AQ582" s="94">
        <v>177</v>
      </c>
    </row>
    <row r="583" spans="1:43" x14ac:dyDescent="0.2">
      <c r="A583" s="5">
        <v>43193</v>
      </c>
      <c r="B583" s="6">
        <v>3.803763440860215</v>
      </c>
      <c r="C583" s="6">
        <v>3.2880940503414346</v>
      </c>
      <c r="D583" s="6">
        <v>0.51566939051878036</v>
      </c>
      <c r="E583" s="6">
        <v>3.2839357925190757</v>
      </c>
      <c r="F583" s="6">
        <v>3.2878834216145862</v>
      </c>
      <c r="G583" s="6">
        <v>0.49999571683639843</v>
      </c>
      <c r="H583" s="6">
        <v>1.3698552477170514</v>
      </c>
      <c r="I583" s="6">
        <v>0.57084524295630323</v>
      </c>
      <c r="J583" s="7">
        <v>665.21151490404009</v>
      </c>
      <c r="K583" s="92">
        <v>5.3763440860215058E-3</v>
      </c>
      <c r="L583" s="92">
        <v>5.3763440860215058E-3</v>
      </c>
      <c r="M583" s="92">
        <v>9.6774193548387094E-2</v>
      </c>
      <c r="N583" s="92">
        <v>0.30107526881720431</v>
      </c>
      <c r="O583" s="92">
        <v>0.45161290322580644</v>
      </c>
      <c r="P583" s="92">
        <v>0.13978494623655913</v>
      </c>
      <c r="Q583" s="93">
        <v>8.411596570028583E-2</v>
      </c>
      <c r="R583" s="4">
        <v>2.3929860785824646</v>
      </c>
      <c r="S583" s="4">
        <v>2.6327286797523768</v>
      </c>
      <c r="T583" s="4">
        <v>2.9545198283596132</v>
      </c>
      <c r="U583" s="4">
        <v>3.3036512469655519</v>
      </c>
      <c r="V583" s="4">
        <v>3.6173918049666072</v>
      </c>
      <c r="W583" s="4">
        <v>3.8994956725015131</v>
      </c>
      <c r="X583" s="4">
        <v>4.1032651131856062</v>
      </c>
      <c r="Y583" s="4">
        <v>4.4662431534717122</v>
      </c>
      <c r="Z583" s="94">
        <v>2449</v>
      </c>
      <c r="AA583" s="93">
        <v>0</v>
      </c>
      <c r="AB583" s="6">
        <v>2.33</v>
      </c>
      <c r="AC583" s="6">
        <v>2.784729040841956</v>
      </c>
      <c r="AD583" s="6">
        <v>3.255232958187233</v>
      </c>
      <c r="AE583" s="6">
        <v>3.7314878651168231</v>
      </c>
      <c r="AF583" s="6">
        <v>3.8214687054477379</v>
      </c>
      <c r="AG583" s="94">
        <v>0</v>
      </c>
      <c r="AH583" s="6"/>
      <c r="AI583" s="6">
        <v>2.33</v>
      </c>
      <c r="AJ583" s="6">
        <v>3.083579527857355</v>
      </c>
      <c r="AK583" s="6">
        <v>3.5050686534991859</v>
      </c>
      <c r="AL583" s="6">
        <v>3.9033303779896009</v>
      </c>
      <c r="AM583" s="6">
        <v>4.3962631273781279</v>
      </c>
      <c r="AN583" s="6">
        <v>1.0034803455762396</v>
      </c>
      <c r="AO583" s="92">
        <v>0.82826700759503769</v>
      </c>
      <c r="AP583" s="5">
        <v>43193</v>
      </c>
      <c r="AQ583" s="94">
        <v>186</v>
      </c>
    </row>
    <row r="584" spans="1:43" x14ac:dyDescent="0.2">
      <c r="A584" s="5">
        <v>43194</v>
      </c>
      <c r="B584" s="6">
        <v>3.8</v>
      </c>
      <c r="C584" s="6">
        <v>3.2883086538861206</v>
      </c>
      <c r="D584" s="6">
        <v>0.51169134611387923</v>
      </c>
      <c r="E584" s="6">
        <v>3.2838703362642128</v>
      </c>
      <c r="F584" s="6">
        <v>3.287918398775203</v>
      </c>
      <c r="G584" s="6">
        <v>0.49947944267703309</v>
      </c>
      <c r="H584" s="6">
        <v>1.3711014055951902</v>
      </c>
      <c r="I584" s="6">
        <v>0.57078743370052487</v>
      </c>
      <c r="J584" s="7">
        <v>665.66789065687772</v>
      </c>
      <c r="K584" s="92">
        <v>5.263157894736842E-3</v>
      </c>
      <c r="L584" s="92">
        <v>5.263157894736842E-3</v>
      </c>
      <c r="M584" s="92">
        <v>0.1</v>
      </c>
      <c r="N584" s="92">
        <v>0.30526315789473685</v>
      </c>
      <c r="O584" s="92">
        <v>0.44210526315789472</v>
      </c>
      <c r="P584" s="92">
        <v>0.14210526315789473</v>
      </c>
      <c r="Q584" s="93">
        <v>8.3231334149326805E-2</v>
      </c>
      <c r="R584" s="4">
        <v>2.3986169700165947</v>
      </c>
      <c r="S584" s="4">
        <v>2.6342623961252705</v>
      </c>
      <c r="T584" s="4">
        <v>2.9552562204834385</v>
      </c>
      <c r="U584" s="4">
        <v>3.3036781705681562</v>
      </c>
      <c r="V584" s="4">
        <v>3.6166728305440015</v>
      </c>
      <c r="W584" s="4">
        <v>3.8985587001366353</v>
      </c>
      <c r="X584" s="4">
        <v>4.1065210630183282</v>
      </c>
      <c r="Y584" s="4">
        <v>4.4647653126739959</v>
      </c>
      <c r="Z584" s="94">
        <v>2451</v>
      </c>
      <c r="AA584" s="93">
        <v>0</v>
      </c>
      <c r="AB584" s="6">
        <v>2.3298847207870002</v>
      </c>
      <c r="AC584" s="6">
        <v>2.7845061958192576</v>
      </c>
      <c r="AD584" s="6">
        <v>3.2546789433958074</v>
      </c>
      <c r="AE584" s="6">
        <v>3.730774575551596</v>
      </c>
      <c r="AF584" s="6">
        <v>3.8208869700685359</v>
      </c>
      <c r="AG584" s="94">
        <v>0</v>
      </c>
      <c r="AH584" s="6"/>
      <c r="AI584" s="6">
        <v>2.3298847207870002</v>
      </c>
      <c r="AJ584" s="6">
        <v>3.084524103912738</v>
      </c>
      <c r="AK584" s="6">
        <v>3.502042047863565</v>
      </c>
      <c r="AL584" s="6">
        <v>3.9022971453519508</v>
      </c>
      <c r="AM584" s="6">
        <v>4.3925987124561905</v>
      </c>
      <c r="AN584" s="6">
        <v>1.0035848390841366</v>
      </c>
      <c r="AO584" s="92">
        <v>0.82792996861015788</v>
      </c>
      <c r="AP584" s="5">
        <v>43194</v>
      </c>
      <c r="AQ584" s="94">
        <v>190</v>
      </c>
    </row>
    <row r="585" spans="1:43" x14ac:dyDescent="0.2">
      <c r="A585" s="5">
        <v>43195</v>
      </c>
      <c r="B585" s="6">
        <v>3.8005181347150261</v>
      </c>
      <c r="C585" s="6">
        <v>3.2884995470608742</v>
      </c>
      <c r="D585" s="6">
        <v>0.51201858765415187</v>
      </c>
      <c r="E585" s="6">
        <v>3.2839895413595932</v>
      </c>
      <c r="F585" s="6">
        <v>3.2880002025301183</v>
      </c>
      <c r="G585" s="6">
        <v>0.49953292285548806</v>
      </c>
      <c r="H585" s="6">
        <v>1.3716221622375795</v>
      </c>
      <c r="I585" s="6">
        <v>0.57084420880912989</v>
      </c>
      <c r="J585" s="7">
        <v>666.3960032626419</v>
      </c>
      <c r="K585" s="92">
        <v>5.1813471502590676E-3</v>
      </c>
      <c r="L585" s="92">
        <v>5.1813471502590676E-3</v>
      </c>
      <c r="M585" s="92">
        <v>9.8445595854922283E-2</v>
      </c>
      <c r="N585" s="92">
        <v>0.30569948186528495</v>
      </c>
      <c r="O585" s="92">
        <v>0.44559585492227977</v>
      </c>
      <c r="P585" s="92">
        <v>0.13989637305699482</v>
      </c>
      <c r="Q585" s="93">
        <v>8.2381729200652523E-2</v>
      </c>
      <c r="R585" s="4">
        <v>2.3986805670795146</v>
      </c>
      <c r="S585" s="4">
        <v>2.6340085946566258</v>
      </c>
      <c r="T585" s="4">
        <v>2.9551175409519583</v>
      </c>
      <c r="U585" s="4">
        <v>3.3034345118149879</v>
      </c>
      <c r="V585" s="4">
        <v>3.6167739236740557</v>
      </c>
      <c r="W585" s="4">
        <v>3.897903156720425</v>
      </c>
      <c r="X585" s="4">
        <v>4.1062554705580956</v>
      </c>
      <c r="Y585" s="4">
        <v>4.4635725473265673</v>
      </c>
      <c r="Z585" s="94">
        <v>2452</v>
      </c>
      <c r="AA585" s="93">
        <v>0</v>
      </c>
      <c r="AB585" s="6">
        <v>2.3297694715472597</v>
      </c>
      <c r="AC585" s="6">
        <v>2.784283434260832</v>
      </c>
      <c r="AD585" s="6">
        <v>3.2541253367976823</v>
      </c>
      <c r="AE585" s="6">
        <v>3.7300618446370155</v>
      </c>
      <c r="AF585" s="6">
        <v>3.8203055944448194</v>
      </c>
      <c r="AG585" s="94">
        <v>0</v>
      </c>
      <c r="AH585" s="6"/>
      <c r="AI585" s="6">
        <v>2.3297694715472597</v>
      </c>
      <c r="AJ585" s="6">
        <v>3.0840472993187031</v>
      </c>
      <c r="AK585" s="6">
        <v>3.5044323748433999</v>
      </c>
      <c r="AL585" s="6">
        <v>3.9027472948067499</v>
      </c>
      <c r="AM585" s="6">
        <v>4.3913469212686014</v>
      </c>
      <c r="AN585" s="6">
        <v>1.0035823594918818</v>
      </c>
      <c r="AO585" s="92">
        <v>0.82848768530007721</v>
      </c>
      <c r="AP585" s="5">
        <v>43195</v>
      </c>
      <c r="AQ585" s="94">
        <v>193</v>
      </c>
    </row>
    <row r="586" spans="1:43" x14ac:dyDescent="0.2">
      <c r="A586" s="5">
        <v>43196</v>
      </c>
      <c r="B586" s="6">
        <v>3.796954314720812</v>
      </c>
      <c r="C586" s="6">
        <v>3.2892072258247285</v>
      </c>
      <c r="D586" s="6">
        <v>0.50774708889608355</v>
      </c>
      <c r="E586" s="6">
        <v>3.28434302324681</v>
      </c>
      <c r="F586" s="6">
        <v>3.2880050487842567</v>
      </c>
      <c r="G586" s="6">
        <v>0.49867463779595944</v>
      </c>
      <c r="H586" s="6">
        <v>1.3739704118376099</v>
      </c>
      <c r="I586" s="6">
        <v>0.57086389568051921</v>
      </c>
      <c r="J586" s="7">
        <v>666.85207823960809</v>
      </c>
      <c r="K586" s="92">
        <v>5.076142131979695E-3</v>
      </c>
      <c r="L586" s="92">
        <v>5.076142131979695E-3</v>
      </c>
      <c r="M586" s="92">
        <v>9.6446700507614211E-2</v>
      </c>
      <c r="N586" s="92">
        <v>0.31472081218274112</v>
      </c>
      <c r="O586" s="92">
        <v>0.44162436548223349</v>
      </c>
      <c r="P586" s="92">
        <v>0.13705583756345177</v>
      </c>
      <c r="Q586" s="93">
        <v>8.3537082314588423E-2</v>
      </c>
      <c r="R586" s="4">
        <v>2.4016937356295425</v>
      </c>
      <c r="S586" s="4">
        <v>2.6340330289545477</v>
      </c>
      <c r="T586" s="4">
        <v>2.9558144635259458</v>
      </c>
      <c r="U586" s="4">
        <v>3.3034649907354119</v>
      </c>
      <c r="V586" s="4">
        <v>3.6169498038542094</v>
      </c>
      <c r="W586" s="4">
        <v>3.8968560555081986</v>
      </c>
      <c r="X586" s="4">
        <v>4.1052074947574191</v>
      </c>
      <c r="Y586" s="4">
        <v>4.4621079147498559</v>
      </c>
      <c r="Z586" s="94">
        <v>2454</v>
      </c>
      <c r="AA586" s="93">
        <v>0</v>
      </c>
      <c r="AB586" s="6">
        <v>2.3296542522677917</v>
      </c>
      <c r="AC586" s="6">
        <v>2.7840607561145871</v>
      </c>
      <c r="AD586" s="6">
        <v>3.253572137891775</v>
      </c>
      <c r="AE586" s="6">
        <v>3.7293496716441203</v>
      </c>
      <c r="AF586" s="6">
        <v>3.8197245782058964</v>
      </c>
      <c r="AG586" s="94">
        <v>0</v>
      </c>
      <c r="AH586" s="6"/>
      <c r="AI586" s="6">
        <v>2.3296542522677917</v>
      </c>
      <c r="AJ586" s="6">
        <v>3.0835708393445991</v>
      </c>
      <c r="AK586" s="6">
        <v>3.5063469519109076</v>
      </c>
      <c r="AL586" s="6">
        <v>3.9010138957303795</v>
      </c>
      <c r="AM586" s="6">
        <v>4.3900966859142665</v>
      </c>
      <c r="AN586" s="6">
        <v>1.003731080800049</v>
      </c>
      <c r="AO586" s="92">
        <v>0.82802583044963618</v>
      </c>
      <c r="AP586" s="5">
        <v>43196</v>
      </c>
      <c r="AQ586" s="94">
        <v>197</v>
      </c>
    </row>
    <row r="587" spans="1:43" x14ac:dyDescent="0.2">
      <c r="A587" s="5">
        <v>43197</v>
      </c>
      <c r="B587" s="6">
        <v>3.796954314720812</v>
      </c>
      <c r="C587" s="6">
        <v>3.2886473356813557</v>
      </c>
      <c r="D587" s="6">
        <v>0.50830697903945632</v>
      </c>
      <c r="E587" s="6">
        <v>3.2842964716425755</v>
      </c>
      <c r="F587" s="6">
        <v>3.2880473466393485</v>
      </c>
      <c r="G587" s="6">
        <v>0.49841258585134107</v>
      </c>
      <c r="H587" s="6">
        <v>1.3728195954292075</v>
      </c>
      <c r="I587" s="6">
        <v>0.57086389568051932</v>
      </c>
      <c r="J587" s="7">
        <v>667.85207823960809</v>
      </c>
      <c r="K587" s="92">
        <v>5.076142131979695E-3</v>
      </c>
      <c r="L587" s="92">
        <v>5.076142131979695E-3</v>
      </c>
      <c r="M587" s="92">
        <v>9.6446700507614211E-2</v>
      </c>
      <c r="N587" s="92">
        <v>0.31472081218274112</v>
      </c>
      <c r="O587" s="92">
        <v>0.44162436548223349</v>
      </c>
      <c r="P587" s="92">
        <v>0.13705583756345177</v>
      </c>
      <c r="Q587" s="93">
        <v>8.3944580277098613E-2</v>
      </c>
      <c r="R587" s="4">
        <v>2.4015621662224396</v>
      </c>
      <c r="S587" s="4">
        <v>2.633770377997164</v>
      </c>
      <c r="T587" s="4">
        <v>2.9554347828386098</v>
      </c>
      <c r="U587" s="4">
        <v>3.3029431097001734</v>
      </c>
      <c r="V587" s="4">
        <v>3.6160716702476936</v>
      </c>
      <c r="W587" s="4">
        <v>3.8958520666525835</v>
      </c>
      <c r="X587" s="4">
        <v>4.104037693221688</v>
      </c>
      <c r="Y587" s="4">
        <v>4.461199254132894</v>
      </c>
      <c r="Z587" s="94">
        <v>2454</v>
      </c>
      <c r="AA587" s="93">
        <v>0</v>
      </c>
      <c r="AB587" s="6">
        <v>2.3295390629356172</v>
      </c>
      <c r="AC587" s="6">
        <v>2.7838381613284762</v>
      </c>
      <c r="AD587" s="6">
        <v>3.2530193461778629</v>
      </c>
      <c r="AE587" s="6">
        <v>3.7286380558452792</v>
      </c>
      <c r="AF587" s="6">
        <v>3.8191439209816096</v>
      </c>
      <c r="AG587" s="94">
        <v>0</v>
      </c>
      <c r="AH587" s="6"/>
      <c r="AI587" s="6">
        <v>2.3295390629356172</v>
      </c>
      <c r="AJ587" s="6">
        <v>3.08309472355855</v>
      </c>
      <c r="AK587" s="6">
        <v>3.5055326348487723</v>
      </c>
      <c r="AL587" s="6">
        <v>3.8999877594138725</v>
      </c>
      <c r="AM587" s="6">
        <v>4.3888480028238277</v>
      </c>
      <c r="AN587" s="6">
        <v>1.0035642486624772</v>
      </c>
      <c r="AO587" s="92">
        <v>0.82846467146926539</v>
      </c>
      <c r="AP587" s="5">
        <v>43197</v>
      </c>
      <c r="AQ587" s="94">
        <v>197</v>
      </c>
    </row>
    <row r="588" spans="1:43" x14ac:dyDescent="0.2">
      <c r="A588" s="5">
        <v>43198</v>
      </c>
      <c r="B588" s="6">
        <v>3.8170731707317072</v>
      </c>
      <c r="C588" s="6">
        <v>3.2898292652428474</v>
      </c>
      <c r="D588" s="6">
        <v>0.5272439054888598</v>
      </c>
      <c r="E588" s="6">
        <v>3.2844709928898452</v>
      </c>
      <c r="F588" s="6">
        <v>3.2883640455052792</v>
      </c>
      <c r="G588" s="6">
        <v>0.50050808220599408</v>
      </c>
      <c r="H588" s="6">
        <v>1.3744540482029457</v>
      </c>
      <c r="I588" s="6">
        <v>0.57120162932789764</v>
      </c>
      <c r="J588" s="7">
        <v>668.57963340121933</v>
      </c>
      <c r="K588" s="92">
        <v>4.8780487804878049E-3</v>
      </c>
      <c r="L588" s="92">
        <v>4.8780487804878049E-3</v>
      </c>
      <c r="M588" s="92">
        <v>9.2682926829268292E-2</v>
      </c>
      <c r="N588" s="92">
        <v>0.30243902439024389</v>
      </c>
      <c r="O588" s="92">
        <v>0.43902439024390244</v>
      </c>
      <c r="P588" s="92">
        <v>0.15609756097560976</v>
      </c>
      <c r="Q588" s="93">
        <v>8.2688391038696532E-2</v>
      </c>
      <c r="R588" s="4">
        <v>2.4015448646408597</v>
      </c>
      <c r="S588" s="4">
        <v>2.6335274402933648</v>
      </c>
      <c r="T588" s="4">
        <v>2.9550887394554759</v>
      </c>
      <c r="U588" s="4">
        <v>3.3025899387625026</v>
      </c>
      <c r="V588" s="4">
        <v>3.6167448495753471</v>
      </c>
      <c r="W588" s="4">
        <v>3.9027895939389334</v>
      </c>
      <c r="X588" s="4">
        <v>4.1150365680027967</v>
      </c>
      <c r="Y588" s="4">
        <v>4.487621749456145</v>
      </c>
      <c r="Z588" s="94">
        <v>2455</v>
      </c>
      <c r="AA588" s="93">
        <v>0</v>
      </c>
      <c r="AB588" s="6">
        <v>2.3294239035377644</v>
      </c>
      <c r="AC588" s="6">
        <v>2.7836156498504985</v>
      </c>
      <c r="AD588" s="6">
        <v>3.2524669611565828</v>
      </c>
      <c r="AE588" s="6">
        <v>3.7278835128219225</v>
      </c>
      <c r="AF588" s="6">
        <v>3.818563622402336</v>
      </c>
      <c r="AG588" s="94">
        <v>0</v>
      </c>
      <c r="AH588" s="6"/>
      <c r="AI588" s="6">
        <v>2.3294239035377644</v>
      </c>
      <c r="AJ588" s="6">
        <v>3.0826189515294597</v>
      </c>
      <c r="AK588" s="6">
        <v>3.5047191353701921</v>
      </c>
      <c r="AL588" s="6">
        <v>3.8986640247204232</v>
      </c>
      <c r="AM588" s="6">
        <v>4.4042257327465455</v>
      </c>
      <c r="AN588" s="6">
        <v>1.0037862779471052</v>
      </c>
      <c r="AO588" s="92">
        <v>0.8293596092508172</v>
      </c>
      <c r="AP588" s="5">
        <v>43200</v>
      </c>
      <c r="AQ588" s="94">
        <v>205</v>
      </c>
    </row>
    <row r="589" spans="1:43" x14ac:dyDescent="0.2">
      <c r="A589" s="5">
        <v>43199</v>
      </c>
      <c r="B589" s="6">
        <v>3.8170731707317072</v>
      </c>
      <c r="C589" s="6">
        <v>3.2892694061600691</v>
      </c>
      <c r="D589" s="6">
        <v>0.52780376457163802</v>
      </c>
      <c r="E589" s="6">
        <v>3.2844254108864317</v>
      </c>
      <c r="F589" s="6">
        <v>3.2882869284011944</v>
      </c>
      <c r="G589" s="6">
        <v>0.50024554994351356</v>
      </c>
      <c r="H589" s="6">
        <v>1.3733028340402775</v>
      </c>
      <c r="I589" s="6">
        <v>0.57120162932789764</v>
      </c>
      <c r="J589" s="7">
        <v>669.57963340121933</v>
      </c>
      <c r="K589" s="92">
        <v>4.8780487804878049E-3</v>
      </c>
      <c r="L589" s="92">
        <v>4.8780487804878049E-3</v>
      </c>
      <c r="M589" s="92">
        <v>9.2682926829268292E-2</v>
      </c>
      <c r="N589" s="92">
        <v>0.30243902439024389</v>
      </c>
      <c r="O589" s="92">
        <v>0.43902439024390244</v>
      </c>
      <c r="P589" s="92">
        <v>0.15609756097560976</v>
      </c>
      <c r="Q589" s="93">
        <v>8.2688391038696532E-2</v>
      </c>
      <c r="R589" s="4">
        <v>2.4014134332801702</v>
      </c>
      <c r="S589" s="4">
        <v>2.6332650330623748</v>
      </c>
      <c r="T589" s="4">
        <v>2.9547225587111683</v>
      </c>
      <c r="U589" s="4">
        <v>3.3021455621523983</v>
      </c>
      <c r="V589" s="4">
        <v>3.6163309489200319</v>
      </c>
      <c r="W589" s="4">
        <v>3.9017443039301281</v>
      </c>
      <c r="X589" s="4">
        <v>4.1136694676985508</v>
      </c>
      <c r="Y589" s="4">
        <v>4.4865086842136517</v>
      </c>
      <c r="Z589" s="94">
        <v>2455</v>
      </c>
      <c r="AA589" s="93">
        <v>0</v>
      </c>
      <c r="AB589" s="6">
        <v>2.3293087740612703</v>
      </c>
      <c r="AC589" s="6">
        <v>2.7833932216286983</v>
      </c>
      <c r="AD589" s="6">
        <v>3.2519149823294282</v>
      </c>
      <c r="AE589" s="6">
        <v>3.7267467614424721</v>
      </c>
      <c r="AF589" s="6">
        <v>3.8179836820989843</v>
      </c>
      <c r="AG589" s="94">
        <v>0</v>
      </c>
      <c r="AH589" s="6"/>
      <c r="AI589" s="6">
        <v>2.3293087740612703</v>
      </c>
      <c r="AJ589" s="6">
        <v>3.0821435228270118</v>
      </c>
      <c r="AK589" s="6">
        <v>3.5039064520694527</v>
      </c>
      <c r="AL589" s="6">
        <v>3.8976430803157642</v>
      </c>
      <c r="AM589" s="6">
        <v>4.4029869563629864</v>
      </c>
      <c r="AN589" s="6">
        <v>1.0036194095109585</v>
      </c>
      <c r="AO589" s="92">
        <v>0.8297982395984469</v>
      </c>
      <c r="AP589" s="5">
        <v>43200</v>
      </c>
      <c r="AQ589" s="94">
        <v>205</v>
      </c>
    </row>
    <row r="590" spans="1:43" x14ac:dyDescent="0.2">
      <c r="A590" s="5">
        <v>43200</v>
      </c>
      <c r="B590" s="6">
        <v>3.8170731707317072</v>
      </c>
      <c r="C590" s="6">
        <v>3.288710016003642</v>
      </c>
      <c r="D590" s="6">
        <v>0.52836315472806517</v>
      </c>
      <c r="E590" s="6">
        <v>3.2843788231099826</v>
      </c>
      <c r="F590" s="6">
        <v>3.2886733179580721</v>
      </c>
      <c r="G590" s="6">
        <v>0.49998339210420362</v>
      </c>
      <c r="H590" s="6">
        <v>1.3721534201622481</v>
      </c>
      <c r="I590" s="6">
        <v>0.57120162932789764</v>
      </c>
      <c r="J590" s="7">
        <v>670.57963340121933</v>
      </c>
      <c r="K590" s="92">
        <v>4.8780487804878049E-3</v>
      </c>
      <c r="L590" s="92">
        <v>4.8780487804878049E-3</v>
      </c>
      <c r="M590" s="92">
        <v>9.2682926829268292E-2</v>
      </c>
      <c r="N590" s="92">
        <v>0.30243902439024389</v>
      </c>
      <c r="O590" s="92">
        <v>0.43902439024390244</v>
      </c>
      <c r="P590" s="92">
        <v>0.15609756097560976</v>
      </c>
      <c r="Q590" s="93">
        <v>8.2688391038696532E-2</v>
      </c>
      <c r="R590" s="4">
        <v>2.4012820388921248</v>
      </c>
      <c r="S590" s="4">
        <v>2.6330027522691055</v>
      </c>
      <c r="T590" s="4">
        <v>2.9544529308767786</v>
      </c>
      <c r="U590" s="4">
        <v>3.3017014427732421</v>
      </c>
      <c r="V590" s="4">
        <v>3.6159172446384553</v>
      </c>
      <c r="W590" s="4">
        <v>3.9006189576254675</v>
      </c>
      <c r="X590" s="4">
        <v>4.1123041787014509</v>
      </c>
      <c r="Y590" s="4">
        <v>4.485375661811827</v>
      </c>
      <c r="Z590" s="94">
        <v>2455</v>
      </c>
      <c r="AA590" s="93">
        <v>0</v>
      </c>
      <c r="AB590" s="6">
        <v>2.3291936744931787</v>
      </c>
      <c r="AC590" s="6">
        <v>2.7831708766111651</v>
      </c>
      <c r="AD590" s="6">
        <v>3.2513634091987478</v>
      </c>
      <c r="AE590" s="6">
        <v>3.7256114305767123</v>
      </c>
      <c r="AF590" s="6">
        <v>3.8174040997029954</v>
      </c>
      <c r="AG590" s="94">
        <v>0</v>
      </c>
      <c r="AH590" s="6"/>
      <c r="AI590" s="6">
        <v>2.3291936744931787</v>
      </c>
      <c r="AJ590" s="6">
        <v>3.0816684370216652</v>
      </c>
      <c r="AK590" s="6">
        <v>3.5030945835443004</v>
      </c>
      <c r="AL590" s="6">
        <v>3.8966232879323739</v>
      </c>
      <c r="AM590" s="6">
        <v>4.4017497003933306</v>
      </c>
      <c r="AN590" s="6">
        <v>1.0034530530422303</v>
      </c>
      <c r="AO590" s="92">
        <v>0.830234885182775</v>
      </c>
      <c r="AP590" s="5">
        <v>43200</v>
      </c>
      <c r="AQ590" s="94">
        <v>205</v>
      </c>
    </row>
    <row r="591" spans="1:43" x14ac:dyDescent="0.2">
      <c r="A591" s="5">
        <v>43201</v>
      </c>
      <c r="B591" s="6">
        <v>3.8149038461538463</v>
      </c>
      <c r="C591" s="6">
        <v>3.2893387370554046</v>
      </c>
      <c r="D591" s="6">
        <v>0.52556510909844167</v>
      </c>
      <c r="E591" s="6">
        <v>3.2844763254293396</v>
      </c>
      <c r="F591" s="6">
        <v>3.2890501478503027</v>
      </c>
      <c r="G591" s="6">
        <v>0.49903555980863484</v>
      </c>
      <c r="H591" s="6">
        <v>1.3735086723682917</v>
      </c>
      <c r="I591" s="6">
        <v>0.57127850162865901</v>
      </c>
      <c r="J591" s="7">
        <v>671.3061889250821</v>
      </c>
      <c r="K591" s="92">
        <v>4.807692307692308E-3</v>
      </c>
      <c r="L591" s="92">
        <v>4.807692307692308E-3</v>
      </c>
      <c r="M591" s="92">
        <v>9.1346153846153841E-2</v>
      </c>
      <c r="N591" s="92">
        <v>0.30769230769230771</v>
      </c>
      <c r="O591" s="92">
        <v>0.4375</v>
      </c>
      <c r="P591" s="92">
        <v>0.15384615384615385</v>
      </c>
      <c r="Q591" s="93">
        <v>8.1840390879478822E-2</v>
      </c>
      <c r="R591" s="4">
        <v>2.4026996348978931</v>
      </c>
      <c r="S591" s="4">
        <v>2.6334712069523607</v>
      </c>
      <c r="T591" s="4">
        <v>2.9546296239903524</v>
      </c>
      <c r="U591" s="4">
        <v>3.3015717031862248</v>
      </c>
      <c r="V591" s="4">
        <v>3.6175269561984744</v>
      </c>
      <c r="W591" s="4">
        <v>3.8993015663619253</v>
      </c>
      <c r="X591" s="4">
        <v>4.1106878292344193</v>
      </c>
      <c r="Y591" s="4">
        <v>4.4841975992639753</v>
      </c>
      <c r="Z591" s="94">
        <v>2456</v>
      </c>
      <c r="AA591" s="93">
        <v>0</v>
      </c>
      <c r="AB591" s="6">
        <v>2.3290786048205421</v>
      </c>
      <c r="AC591" s="6">
        <v>2.7829486147460343</v>
      </c>
      <c r="AD591" s="6">
        <v>3.2508122412677434</v>
      </c>
      <c r="AE591" s="6">
        <v>3.7244775172678506</v>
      </c>
      <c r="AF591" s="6">
        <v>3.8168248748463407</v>
      </c>
      <c r="AG591" s="94">
        <v>0</v>
      </c>
      <c r="AH591" s="6"/>
      <c r="AI591" s="6">
        <v>2.3290786048205421</v>
      </c>
      <c r="AJ591" s="6">
        <v>3.0811936936846593</v>
      </c>
      <c r="AK591" s="6">
        <v>3.5043996681335616</v>
      </c>
      <c r="AL591" s="6">
        <v>3.8942243744578287</v>
      </c>
      <c r="AM591" s="6">
        <v>4.400513961386733</v>
      </c>
      <c r="AN591" s="6">
        <v>1.003669694596115</v>
      </c>
      <c r="AO591" s="92">
        <v>0.82929557355197281</v>
      </c>
      <c r="AP591" s="5">
        <v>43200</v>
      </c>
      <c r="AQ591" s="94">
        <v>208</v>
      </c>
    </row>
    <row r="592" spans="1:43" x14ac:dyDescent="0.2">
      <c r="A592" s="5">
        <v>43202</v>
      </c>
      <c r="B592" s="6">
        <v>3.8133971291866029</v>
      </c>
      <c r="C592" s="6">
        <v>3.2891271919688045</v>
      </c>
      <c r="D592" s="6">
        <v>0.52426993721779835</v>
      </c>
      <c r="E592" s="6">
        <v>3.2844296314786456</v>
      </c>
      <c r="F592" s="6">
        <v>3.2890064213148458</v>
      </c>
      <c r="G592" s="6">
        <v>0.49856783413410599</v>
      </c>
      <c r="H592" s="6">
        <v>1.3727880165166284</v>
      </c>
      <c r="I592" s="6">
        <v>0.57136400651465191</v>
      </c>
      <c r="J592" s="7">
        <v>672.3061889250821</v>
      </c>
      <c r="K592" s="92">
        <v>4.7846889952153108E-3</v>
      </c>
      <c r="L592" s="92">
        <v>4.7846889952153108E-3</v>
      </c>
      <c r="M592" s="92">
        <v>9.0909090909090912E-2</v>
      </c>
      <c r="N592" s="92">
        <v>0.31100478468899523</v>
      </c>
      <c r="O592" s="92">
        <v>0.4354066985645933</v>
      </c>
      <c r="P592" s="92">
        <v>0.15311004784688995</v>
      </c>
      <c r="Q592" s="93">
        <v>8.143322475570032E-2</v>
      </c>
      <c r="R592" s="4">
        <v>2.4025715490416495</v>
      </c>
      <c r="S592" s="4">
        <v>2.6348148012248744</v>
      </c>
      <c r="T592" s="4">
        <v>2.9548205699378789</v>
      </c>
      <c r="U592" s="4">
        <v>3.3011275990393756</v>
      </c>
      <c r="V592" s="4">
        <v>3.616914810514448</v>
      </c>
      <c r="W592" s="4">
        <v>3.8980529125127998</v>
      </c>
      <c r="X592" s="4">
        <v>4.1093402221707898</v>
      </c>
      <c r="Y592" s="4">
        <v>4.4830225371789298</v>
      </c>
      <c r="Z592" s="94">
        <v>2456</v>
      </c>
      <c r="AA592" s="93">
        <v>0</v>
      </c>
      <c r="AB592" s="6">
        <v>2.3289635650304206</v>
      </c>
      <c r="AC592" s="6">
        <v>2.7827264359814858</v>
      </c>
      <c r="AD592" s="6">
        <v>3.2502614780404686</v>
      </c>
      <c r="AE592" s="6">
        <v>3.7233450185677053</v>
      </c>
      <c r="AF592" s="6">
        <v>3.8162460071615212</v>
      </c>
      <c r="AG592" s="94">
        <v>0</v>
      </c>
      <c r="AH592" s="6"/>
      <c r="AI592" s="6">
        <v>2.3289635650304206</v>
      </c>
      <c r="AJ592" s="6">
        <v>3.0807192923880029</v>
      </c>
      <c r="AK592" s="6">
        <v>3.5023001987494462</v>
      </c>
      <c r="AL592" s="6">
        <v>3.8932071065839957</v>
      </c>
      <c r="AM592" s="6">
        <v>4.3992797359042539</v>
      </c>
      <c r="AN592" s="6">
        <v>1.0036198147275892</v>
      </c>
      <c r="AO592" s="92">
        <v>0.82962404747599172</v>
      </c>
      <c r="AP592" s="5">
        <v>43203</v>
      </c>
      <c r="AQ592" s="94">
        <v>209</v>
      </c>
    </row>
    <row r="593" spans="1:43" x14ac:dyDescent="0.2">
      <c r="A593" s="5">
        <v>43203</v>
      </c>
      <c r="B593" s="6">
        <v>3.81042654028436</v>
      </c>
      <c r="C593" s="6">
        <v>3.2889404403985867</v>
      </c>
      <c r="D593" s="6">
        <v>0.52148609988577332</v>
      </c>
      <c r="E593" s="6">
        <v>3.2843824489562405</v>
      </c>
      <c r="F593" s="6">
        <v>3.2890729964916341</v>
      </c>
      <c r="G593" s="6">
        <v>0.49839587902279725</v>
      </c>
      <c r="H593" s="6">
        <v>1.3721561986774553</v>
      </c>
      <c r="I593" s="6">
        <v>0.57147394136807239</v>
      </c>
      <c r="J593" s="7">
        <v>673.3061889250821</v>
      </c>
      <c r="K593" s="92">
        <v>4.7393364928909956E-3</v>
      </c>
      <c r="L593" s="92">
        <v>4.7393364928909956E-3</v>
      </c>
      <c r="M593" s="92">
        <v>9.004739336492891E-2</v>
      </c>
      <c r="N593" s="92">
        <v>0.31753554502369669</v>
      </c>
      <c r="O593" s="92">
        <v>0.43127962085308058</v>
      </c>
      <c r="P593" s="92">
        <v>0.15165876777251186</v>
      </c>
      <c r="Q593" s="93">
        <v>8.4283387622149833E-2</v>
      </c>
      <c r="R593" s="4">
        <v>2.4024434982738061</v>
      </c>
      <c r="S593" s="4">
        <v>2.6345337094834673</v>
      </c>
      <c r="T593" s="4">
        <v>2.9543774429852974</v>
      </c>
      <c r="U593" s="4">
        <v>3.3005906963853757</v>
      </c>
      <c r="V593" s="4">
        <v>3.6178485678149999</v>
      </c>
      <c r="W593" s="4">
        <v>3.8968059137638265</v>
      </c>
      <c r="X593" s="4">
        <v>4.1079943753367578</v>
      </c>
      <c r="Y593" s="4">
        <v>4.4818487169010899</v>
      </c>
      <c r="Z593" s="94">
        <v>2456</v>
      </c>
      <c r="AA593" s="93">
        <v>0</v>
      </c>
      <c r="AB593" s="6">
        <v>2.3288485551098819</v>
      </c>
      <c r="AC593" s="6">
        <v>2.7825043402657452</v>
      </c>
      <c r="AD593" s="6">
        <v>3.2497111190218262</v>
      </c>
      <c r="AE593" s="6">
        <v>3.7222139315366731</v>
      </c>
      <c r="AF593" s="6">
        <v>3.8156674962815664</v>
      </c>
      <c r="AG593" s="94">
        <v>0</v>
      </c>
      <c r="AH593" s="6"/>
      <c r="AI593" s="6">
        <v>2.3288485551098819</v>
      </c>
      <c r="AJ593" s="6">
        <v>3.0802452327044794</v>
      </c>
      <c r="AK593" s="6">
        <v>3.5068184272243221</v>
      </c>
      <c r="AL593" s="6">
        <v>3.8921909831328394</v>
      </c>
      <c r="AM593" s="6">
        <v>4.3980470205188045</v>
      </c>
      <c r="AN593" s="6">
        <v>1.0035634339634842</v>
      </c>
      <c r="AO593" s="92">
        <v>0.83010086774155345</v>
      </c>
      <c r="AP593" s="5">
        <v>43203</v>
      </c>
      <c r="AQ593" s="94">
        <v>211</v>
      </c>
    </row>
    <row r="594" spans="1:43" x14ac:dyDescent="0.2">
      <c r="A594" s="5">
        <v>43204</v>
      </c>
      <c r="B594" s="6">
        <v>3.8107476635514019</v>
      </c>
      <c r="C594" s="6">
        <v>3.2890223917543024</v>
      </c>
      <c r="D594" s="6">
        <v>0.52172527179709949</v>
      </c>
      <c r="E594" s="6">
        <v>3.2843352080591703</v>
      </c>
      <c r="F594" s="6">
        <v>3.2891478273668979</v>
      </c>
      <c r="G594" s="6">
        <v>0.49846556097712164</v>
      </c>
      <c r="H594" s="6">
        <v>1.3715732658658459</v>
      </c>
      <c r="I594" s="6">
        <v>0.57168159609119951</v>
      </c>
      <c r="J594" s="7">
        <v>674.3061889250821</v>
      </c>
      <c r="K594" s="92">
        <v>4.6728971962616819E-3</v>
      </c>
      <c r="L594" s="92">
        <v>4.6728971962616819E-3</v>
      </c>
      <c r="M594" s="92">
        <v>8.8785046728971959E-2</v>
      </c>
      <c r="N594" s="92">
        <v>0.31775700934579437</v>
      </c>
      <c r="O594" s="92">
        <v>0.43457943925233644</v>
      </c>
      <c r="P594" s="92">
        <v>0.14953271028037382</v>
      </c>
      <c r="Q594" s="93">
        <v>8.3061889250814328E-2</v>
      </c>
      <c r="R594" s="4">
        <v>2.4023154825783428</v>
      </c>
      <c r="S594" s="4">
        <v>2.6342527628996248</v>
      </c>
      <c r="T594" s="4">
        <v>2.9540192343780722</v>
      </c>
      <c r="U594" s="4">
        <v>3.3005829745348811</v>
      </c>
      <c r="V594" s="4">
        <v>3.619873451574636</v>
      </c>
      <c r="W594" s="4">
        <v>3.8972879282890833</v>
      </c>
      <c r="X594" s="4">
        <v>4.1066502848791231</v>
      </c>
      <c r="Y594" s="4">
        <v>4.4806761361639378</v>
      </c>
      <c r="Z594" s="94">
        <v>2456</v>
      </c>
      <c r="AA594" s="93">
        <v>0</v>
      </c>
      <c r="AB594" s="6">
        <v>2.3287335750460021</v>
      </c>
      <c r="AC594" s="6">
        <v>2.7822823275470832</v>
      </c>
      <c r="AD594" s="6">
        <v>3.249161163717567</v>
      </c>
      <c r="AE594" s="6">
        <v>3.7210842532436978</v>
      </c>
      <c r="AF594" s="6">
        <v>3.8150893418400336</v>
      </c>
      <c r="AG594" s="94">
        <v>0</v>
      </c>
      <c r="AH594" s="6"/>
      <c r="AI594" s="6">
        <v>2.3287335750460021</v>
      </c>
      <c r="AJ594" s="6">
        <v>3.0797715142076423</v>
      </c>
      <c r="AK594" s="6">
        <v>3.5090100947268228</v>
      </c>
      <c r="AL594" s="6">
        <v>3.8911507114804587</v>
      </c>
      <c r="AM594" s="6">
        <v>4.3968158118150837</v>
      </c>
      <c r="AN594" s="6">
        <v>1.0035820045743058</v>
      </c>
      <c r="AO594" s="92">
        <v>0.83051281754297235</v>
      </c>
      <c r="AP594" s="5">
        <v>43204</v>
      </c>
      <c r="AQ594" s="94">
        <v>214</v>
      </c>
    </row>
    <row r="595" spans="1:43" x14ac:dyDescent="0.2">
      <c r="A595" s="5">
        <v>43205</v>
      </c>
      <c r="B595" s="6">
        <v>3.8101851851851851</v>
      </c>
      <c r="C595" s="6">
        <v>3.2887809839501991</v>
      </c>
      <c r="D595" s="6">
        <v>0.52140420123498599</v>
      </c>
      <c r="E595" s="6">
        <v>3.2842881671137838</v>
      </c>
      <c r="F595" s="6">
        <v>3.2890566317767855</v>
      </c>
      <c r="G595" s="6">
        <v>0.49826930275050002</v>
      </c>
      <c r="H595" s="6">
        <v>1.3706623433578886</v>
      </c>
      <c r="I595" s="6">
        <v>0.57184039087947214</v>
      </c>
      <c r="J595" s="7">
        <v>675.3061889250821</v>
      </c>
      <c r="K595" s="92">
        <v>4.6296296296296294E-3</v>
      </c>
      <c r="L595" s="92">
        <v>4.6296296296296294E-3</v>
      </c>
      <c r="M595" s="92">
        <v>8.7962962962962965E-2</v>
      </c>
      <c r="N595" s="92">
        <v>0.31944444444444442</v>
      </c>
      <c r="O595" s="92">
        <v>0.43518518518518517</v>
      </c>
      <c r="P595" s="92">
        <v>0.14814814814814814</v>
      </c>
      <c r="Q595" s="93">
        <v>8.2654723127035826E-2</v>
      </c>
      <c r="R595" s="4">
        <v>2.4021875019392498</v>
      </c>
      <c r="S595" s="4">
        <v>2.6339719613482862</v>
      </c>
      <c r="T595" s="4">
        <v>2.9537920086513538</v>
      </c>
      <c r="U595" s="4">
        <v>3.3007187884423654</v>
      </c>
      <c r="V595" s="4">
        <v>3.6194026547543219</v>
      </c>
      <c r="W595" s="4">
        <v>3.8961013449996975</v>
      </c>
      <c r="X595" s="4">
        <v>4.105307946956569</v>
      </c>
      <c r="Y595" s="4">
        <v>4.4795047927069067</v>
      </c>
      <c r="Z595" s="94">
        <v>2456</v>
      </c>
      <c r="AA595" s="93">
        <v>0</v>
      </c>
      <c r="AB595" s="6">
        <v>2.3286186248258645</v>
      </c>
      <c r="AC595" s="6">
        <v>2.7820603977738152</v>
      </c>
      <c r="AD595" s="6">
        <v>3.2486116116342871</v>
      </c>
      <c r="AE595" s="6">
        <v>3.7199559807662368</v>
      </c>
      <c r="AF595" s="6">
        <v>3.8145115434710068</v>
      </c>
      <c r="AG595" s="94">
        <v>0</v>
      </c>
      <c r="AH595" s="6"/>
      <c r="AI595" s="6">
        <v>2.3286186248258645</v>
      </c>
      <c r="AJ595" s="6">
        <v>3.0792981364718104</v>
      </c>
      <c r="AK595" s="6">
        <v>3.5085200257941294</v>
      </c>
      <c r="AL595" s="6">
        <v>3.8892895506943259</v>
      </c>
      <c r="AM595" s="6">
        <v>4.3955861063895281</v>
      </c>
      <c r="AN595" s="6">
        <v>1.0035054975393458</v>
      </c>
      <c r="AO595" s="92">
        <v>0.83121825020494633</v>
      </c>
      <c r="AP595" s="5">
        <v>43205</v>
      </c>
      <c r="AQ595" s="94">
        <v>216</v>
      </c>
    </row>
    <row r="596" spans="1:43" x14ac:dyDescent="0.2">
      <c r="A596" s="5">
        <v>43206</v>
      </c>
      <c r="B596" s="6">
        <v>3.8022222222222224</v>
      </c>
      <c r="C596" s="6">
        <v>3.2910119171144889</v>
      </c>
      <c r="D596" s="6">
        <v>0.51121030510773346</v>
      </c>
      <c r="E596" s="6">
        <v>3.284510363620631</v>
      </c>
      <c r="F596" s="6">
        <v>3.288799979999383</v>
      </c>
      <c r="G596" s="6">
        <v>0.49611025256799329</v>
      </c>
      <c r="H596" s="6">
        <v>1.3763978065303184</v>
      </c>
      <c r="I596" s="6">
        <v>0.57182113821137104</v>
      </c>
      <c r="J596" s="7">
        <v>675.20650406504137</v>
      </c>
      <c r="K596" s="92">
        <v>4.4444444444444444E-3</v>
      </c>
      <c r="L596" s="92">
        <v>4.4444444444444444E-3</v>
      </c>
      <c r="M596" s="92">
        <v>8.8888888888888892E-2</v>
      </c>
      <c r="N596" s="92">
        <v>0.3288888888888889</v>
      </c>
      <c r="O596" s="92">
        <v>0.43111111111111111</v>
      </c>
      <c r="P596" s="92">
        <v>0.14222222222222222</v>
      </c>
      <c r="Q596" s="93">
        <v>8.0487804878048783E-2</v>
      </c>
      <c r="R596" s="4">
        <v>2.4072038313373416</v>
      </c>
      <c r="S596" s="4">
        <v>2.6469828022245956</v>
      </c>
      <c r="T596" s="4">
        <v>2.95620511982592</v>
      </c>
      <c r="U596" s="4">
        <v>3.3034134808600024</v>
      </c>
      <c r="V596" s="4">
        <v>3.6193091899254521</v>
      </c>
      <c r="W596" s="4">
        <v>3.8945749296696368</v>
      </c>
      <c r="X596" s="4">
        <v>4.1033803035134628</v>
      </c>
      <c r="Y596" s="4">
        <v>4.4782073679731313</v>
      </c>
      <c r="Z596" s="94">
        <v>2460</v>
      </c>
      <c r="AA596" s="93">
        <v>0</v>
      </c>
      <c r="AB596" s="6">
        <v>2.3285037044365602</v>
      </c>
      <c r="AC596" s="6">
        <v>2.7818385508943027</v>
      </c>
      <c r="AD596" s="6">
        <v>3.2480624622794263</v>
      </c>
      <c r="AE596" s="6">
        <v>3.7188291111902303</v>
      </c>
      <c r="AF596" s="6">
        <v>3.8139341008090959</v>
      </c>
      <c r="AG596" s="94">
        <v>0</v>
      </c>
      <c r="AH596" s="6"/>
      <c r="AI596" s="6">
        <v>2.3285037044365602</v>
      </c>
      <c r="AJ596" s="6">
        <v>3.0863838441184699</v>
      </c>
      <c r="AK596" s="6">
        <v>3.5017888123441803</v>
      </c>
      <c r="AL596" s="6">
        <v>3.8858633766973996</v>
      </c>
      <c r="AM596" s="6">
        <v>4.3943579008502613</v>
      </c>
      <c r="AN596" s="6">
        <v>1.0042751592027432</v>
      </c>
      <c r="AO596" s="92">
        <v>0.82800281271271436</v>
      </c>
      <c r="AP596" s="5">
        <v>43206</v>
      </c>
      <c r="AQ596" s="94">
        <v>225</v>
      </c>
    </row>
    <row r="597" spans="1:43" x14ac:dyDescent="0.2">
      <c r="A597" s="5">
        <v>43207</v>
      </c>
      <c r="B597" s="6">
        <v>3.8022222222222224</v>
      </c>
      <c r="C597" s="6">
        <v>3.2904524058110201</v>
      </c>
      <c r="D597" s="6">
        <v>0.51176981641120234</v>
      </c>
      <c r="E597" s="6">
        <v>3.2844655855936566</v>
      </c>
      <c r="F597" s="6">
        <v>3.2889160986330293</v>
      </c>
      <c r="G597" s="6">
        <v>0.49585090296554046</v>
      </c>
      <c r="H597" s="6">
        <v>1.3752484269205614</v>
      </c>
      <c r="I597" s="6">
        <v>0.57182113821137659</v>
      </c>
      <c r="J597" s="7">
        <v>676.20650406504137</v>
      </c>
      <c r="K597" s="92">
        <v>4.4444444444444444E-3</v>
      </c>
      <c r="L597" s="92">
        <v>4.4444444444444444E-3</v>
      </c>
      <c r="M597" s="92">
        <v>8.8888888888888892E-2</v>
      </c>
      <c r="N597" s="92">
        <v>0.3288888888888889</v>
      </c>
      <c r="O597" s="92">
        <v>0.43111111111111111</v>
      </c>
      <c r="P597" s="92">
        <v>0.14222222222222222</v>
      </c>
      <c r="Q597" s="93">
        <v>8.0894308943089424E-2</v>
      </c>
      <c r="R597" s="4">
        <v>2.407037948845669</v>
      </c>
      <c r="S597" s="4">
        <v>2.6467613785933741</v>
      </c>
      <c r="T597" s="4">
        <v>2.9558776310725028</v>
      </c>
      <c r="U597" s="4">
        <v>3.3028531187578052</v>
      </c>
      <c r="V597" s="4">
        <v>3.6186611856197013</v>
      </c>
      <c r="W597" s="4">
        <v>3.8935009382461647</v>
      </c>
      <c r="X597" s="4">
        <v>4.1020999932961937</v>
      </c>
      <c r="Y597" s="4">
        <v>4.4770185811616958</v>
      </c>
      <c r="Z597" s="94">
        <v>2460</v>
      </c>
      <c r="AA597" s="93">
        <v>0</v>
      </c>
      <c r="AB597" s="6">
        <v>2.3283888138651885</v>
      </c>
      <c r="AC597" s="6">
        <v>2.7816167868569508</v>
      </c>
      <c r="AD597" s="6">
        <v>3.2475137151612672</v>
      </c>
      <c r="AE597" s="6">
        <v>3.7177036416100702</v>
      </c>
      <c r="AF597" s="6">
        <v>3.8133570134894357</v>
      </c>
      <c r="AG597" s="94">
        <v>0</v>
      </c>
      <c r="AH597" s="6"/>
      <c r="AI597" s="6">
        <v>2.3283888138651885</v>
      </c>
      <c r="AJ597" s="6">
        <v>3.0858998493690186</v>
      </c>
      <c r="AK597" s="6">
        <v>3.5009912991710053</v>
      </c>
      <c r="AL597" s="6">
        <v>3.8848557707444393</v>
      </c>
      <c r="AM597" s="6">
        <v>4.3931311918170257</v>
      </c>
      <c r="AN597" s="6">
        <v>1.0041078899353895</v>
      </c>
      <c r="AO597" s="92">
        <v>0.82843753629555628</v>
      </c>
      <c r="AP597" s="5">
        <v>43207</v>
      </c>
      <c r="AQ597" s="94">
        <v>225</v>
      </c>
    </row>
    <row r="598" spans="1:43" x14ac:dyDescent="0.2">
      <c r="A598" s="5">
        <v>43208</v>
      </c>
      <c r="B598" s="6">
        <v>3.8004291845493561</v>
      </c>
      <c r="C598" s="6">
        <v>3.2920057961349136</v>
      </c>
      <c r="D598" s="6">
        <v>0.50842338841444246</v>
      </c>
      <c r="E598" s="6">
        <v>3.2848078278171005</v>
      </c>
      <c r="F598" s="6">
        <v>3.2888648572934889</v>
      </c>
      <c r="G598" s="6">
        <v>0.49561144166507504</v>
      </c>
      <c r="H598" s="6">
        <v>1.3790568227983846</v>
      </c>
      <c r="I598" s="6">
        <v>0.57191636215996133</v>
      </c>
      <c r="J598" s="7">
        <v>676.38164839626552</v>
      </c>
      <c r="K598" s="92">
        <v>4.2918454935622317E-3</v>
      </c>
      <c r="L598" s="92">
        <v>4.2918454935622317E-3</v>
      </c>
      <c r="M598" s="92">
        <v>8.5836909871244635E-2</v>
      </c>
      <c r="N598" s="92">
        <v>0.33905579399141633</v>
      </c>
      <c r="O598" s="92">
        <v>0.42489270386266093</v>
      </c>
      <c r="P598" s="92">
        <v>0.14163090128755365</v>
      </c>
      <c r="Q598" s="93">
        <v>7.8765732846122621E-2</v>
      </c>
      <c r="R598" s="4">
        <v>2.4111845338224507</v>
      </c>
      <c r="S598" s="4">
        <v>2.6508367330767411</v>
      </c>
      <c r="T598" s="4">
        <v>2.9568404855676995</v>
      </c>
      <c r="U598" s="4">
        <v>3.3044859589377307</v>
      </c>
      <c r="V598" s="4">
        <v>3.6192548809172718</v>
      </c>
      <c r="W598" s="4">
        <v>3.8946677564240848</v>
      </c>
      <c r="X598" s="4">
        <v>4.1087859043005031</v>
      </c>
      <c r="Y598" s="4">
        <v>4.4757057391202792</v>
      </c>
      <c r="Z598" s="94">
        <v>2463</v>
      </c>
      <c r="AA598" s="93">
        <v>0</v>
      </c>
      <c r="AB598" s="6">
        <v>2.3282739530988565</v>
      </c>
      <c r="AC598" s="6">
        <v>2.7813951056102106</v>
      </c>
      <c r="AD598" s="6">
        <v>3.2469653697889322</v>
      </c>
      <c r="AE598" s="6">
        <v>3.7165795691285677</v>
      </c>
      <c r="AF598" s="6">
        <v>3.8127802811476839</v>
      </c>
      <c r="AG598" s="94">
        <v>0</v>
      </c>
      <c r="AH598" s="6"/>
      <c r="AI598" s="6">
        <v>2.3282739530988565</v>
      </c>
      <c r="AJ598" s="6">
        <v>3.085416209955365</v>
      </c>
      <c r="AK598" s="6">
        <v>3.5060050426561635</v>
      </c>
      <c r="AL598" s="6">
        <v>3.8851856671548108</v>
      </c>
      <c r="AM598" s="6">
        <v>4.3894239766508054</v>
      </c>
      <c r="AN598" s="6">
        <v>1.0044957183267074</v>
      </c>
      <c r="AO598" s="92">
        <v>0.82783694228950577</v>
      </c>
      <c r="AP598" s="5">
        <v>43208</v>
      </c>
      <c r="AQ598" s="94">
        <v>233</v>
      </c>
    </row>
    <row r="599" spans="1:43" x14ac:dyDescent="0.2">
      <c r="A599" s="5">
        <v>43209</v>
      </c>
      <c r="B599" s="6">
        <v>3.8012820512820511</v>
      </c>
      <c r="C599" s="6">
        <v>3.2918951253663549</v>
      </c>
      <c r="D599" s="6">
        <v>0.50938692591569623</v>
      </c>
      <c r="E599" s="6">
        <v>3.2847631967032358</v>
      </c>
      <c r="F599" s="6">
        <v>3.2889862898804108</v>
      </c>
      <c r="G599" s="6">
        <v>0.49534818429160765</v>
      </c>
      <c r="H599" s="6">
        <v>1.3784218739536691</v>
      </c>
      <c r="I599" s="6">
        <v>0.57198944376775573</v>
      </c>
      <c r="J599" s="7">
        <v>677.38164839626552</v>
      </c>
      <c r="K599" s="92">
        <v>4.2735042735042739E-3</v>
      </c>
      <c r="L599" s="92">
        <v>4.2735042735042739E-3</v>
      </c>
      <c r="M599" s="92">
        <v>8.5470085470085472E-2</v>
      </c>
      <c r="N599" s="92">
        <v>0.33760683760683763</v>
      </c>
      <c r="O599" s="92">
        <v>0.42735042735042733</v>
      </c>
      <c r="P599" s="92">
        <v>0.14102564102564102</v>
      </c>
      <c r="Q599" s="93">
        <v>7.8359723913926108E-2</v>
      </c>
      <c r="R599" s="4">
        <v>2.4110456458387151</v>
      </c>
      <c r="S599" s="4">
        <v>2.6506390560480266</v>
      </c>
      <c r="T599" s="4">
        <v>2.9566007281005118</v>
      </c>
      <c r="U599" s="4">
        <v>3.3044650154061701</v>
      </c>
      <c r="V599" s="4">
        <v>3.6186762666244063</v>
      </c>
      <c r="W599" s="4">
        <v>3.8938562724147769</v>
      </c>
      <c r="X599" s="4">
        <v>4.1076801960870171</v>
      </c>
      <c r="Y599" s="4">
        <v>4.47450461399837</v>
      </c>
      <c r="Z599" s="94">
        <v>2463</v>
      </c>
      <c r="AA599" s="93">
        <v>0</v>
      </c>
      <c r="AB599" s="6">
        <v>2.3281591221246791</v>
      </c>
      <c r="AC599" s="6">
        <v>2.7811735071025776</v>
      </c>
      <c r="AD599" s="6">
        <v>3.2464174256723819</v>
      </c>
      <c r="AE599" s="6">
        <v>3.7154568908569225</v>
      </c>
      <c r="AF599" s="6">
        <v>3.8122039034200221</v>
      </c>
      <c r="AG599" s="94">
        <v>0</v>
      </c>
      <c r="AH599" s="6"/>
      <c r="AI599" s="6">
        <v>2.3281591221246791</v>
      </c>
      <c r="AJ599" s="6">
        <v>3.0849329254246425</v>
      </c>
      <c r="AK599" s="6">
        <v>3.5052046039350322</v>
      </c>
      <c r="AL599" s="6">
        <v>3.8837429385555087</v>
      </c>
      <c r="AM599" s="6">
        <v>4.3882042553507663</v>
      </c>
      <c r="AN599" s="6">
        <v>1.0044738927276635</v>
      </c>
      <c r="AO599" s="92">
        <v>0.82788629055044649</v>
      </c>
      <c r="AP599" s="5">
        <v>43213</v>
      </c>
      <c r="AQ599" s="94">
        <v>234</v>
      </c>
    </row>
    <row r="600" spans="1:43" x14ac:dyDescent="0.2">
      <c r="A600" s="5">
        <v>43210</v>
      </c>
      <c r="B600" s="6">
        <v>3.8012820512820511</v>
      </c>
      <c r="C600" s="6">
        <v>3.2913354737731879</v>
      </c>
      <c r="D600" s="6">
        <v>0.50994657750886319</v>
      </c>
      <c r="E600" s="6">
        <v>3.284717802105833</v>
      </c>
      <c r="F600" s="6">
        <v>3.2891068631378895</v>
      </c>
      <c r="G600" s="6">
        <v>0.49508980367602923</v>
      </c>
      <c r="H600" s="6">
        <v>1.3772716253805126</v>
      </c>
      <c r="I600" s="6">
        <v>0.57198944376775573</v>
      </c>
      <c r="J600" s="7">
        <v>678.38164839626552</v>
      </c>
      <c r="K600" s="92">
        <v>4.2735042735042739E-3</v>
      </c>
      <c r="L600" s="92">
        <v>4.2735042735042739E-3</v>
      </c>
      <c r="M600" s="92">
        <v>8.5470085470085472E-2</v>
      </c>
      <c r="N600" s="92">
        <v>0.33760683760683763</v>
      </c>
      <c r="O600" s="92">
        <v>0.42735042735042733</v>
      </c>
      <c r="P600" s="92">
        <v>0.14102564102564102</v>
      </c>
      <c r="Q600" s="93">
        <v>7.8359723913926108E-2</v>
      </c>
      <c r="R600" s="4">
        <v>2.4109067992866993</v>
      </c>
      <c r="S600" s="4">
        <v>2.6504414513801358</v>
      </c>
      <c r="T600" s="4">
        <v>2.9563333198217818</v>
      </c>
      <c r="U600" s="4">
        <v>3.3038802474312297</v>
      </c>
      <c r="V600" s="4">
        <v>3.6180980357083734</v>
      </c>
      <c r="W600" s="4">
        <v>3.8930454809047217</v>
      </c>
      <c r="X600" s="4">
        <v>4.1065757196517092</v>
      </c>
      <c r="Y600" s="4">
        <v>4.4733047828018959</v>
      </c>
      <c r="Z600" s="94">
        <v>2463</v>
      </c>
      <c r="AA600" s="93">
        <v>0</v>
      </c>
      <c r="AB600" s="6">
        <v>2.328044320929779</v>
      </c>
      <c r="AC600" s="6">
        <v>2.780951991282592</v>
      </c>
      <c r="AD600" s="6">
        <v>3.2458698823224137</v>
      </c>
      <c r="AE600" s="6">
        <v>3.7143356039146909</v>
      </c>
      <c r="AF600" s="6">
        <v>3.8116278799431531</v>
      </c>
      <c r="AG600" s="94">
        <v>0</v>
      </c>
      <c r="AH600" s="6"/>
      <c r="AI600" s="6">
        <v>2.328044320929779</v>
      </c>
      <c r="AJ600" s="6">
        <v>3.0844499953248157</v>
      </c>
      <c r="AK600" s="6">
        <v>3.5044049596314144</v>
      </c>
      <c r="AL600" s="6">
        <v>3.8827456298545879</v>
      </c>
      <c r="AM600" s="6">
        <v>4.3869860081560077</v>
      </c>
      <c r="AN600" s="6">
        <v>1.004306770520186</v>
      </c>
      <c r="AO600" s="92">
        <v>0.82831863416934681</v>
      </c>
      <c r="AP600" s="5">
        <v>43213</v>
      </c>
      <c r="AQ600" s="94">
        <v>234</v>
      </c>
    </row>
    <row r="601" spans="1:43" x14ac:dyDescent="0.2">
      <c r="A601" s="5">
        <v>43211</v>
      </c>
      <c r="B601" s="6">
        <v>3.8012820512820511</v>
      </c>
      <c r="C601" s="6">
        <v>3.290776289191224</v>
      </c>
      <c r="D601" s="6">
        <v>0.5105057620908271</v>
      </c>
      <c r="E601" s="6">
        <v>3.2846717229181808</v>
      </c>
      <c r="F601" s="6">
        <v>3.2892265792624231</v>
      </c>
      <c r="G601" s="6">
        <v>0.49483178988335541</v>
      </c>
      <c r="H601" s="6">
        <v>1.3761231642362075</v>
      </c>
      <c r="I601" s="6">
        <v>0.57198944376775573</v>
      </c>
      <c r="J601" s="7">
        <v>679.38164839626552</v>
      </c>
      <c r="K601" s="92">
        <v>4.2735042735042739E-3</v>
      </c>
      <c r="L601" s="92">
        <v>4.2735042735042739E-3</v>
      </c>
      <c r="M601" s="92">
        <v>8.5470085470085472E-2</v>
      </c>
      <c r="N601" s="92">
        <v>0.33760683760683763</v>
      </c>
      <c r="O601" s="92">
        <v>0.42735042735042733</v>
      </c>
      <c r="P601" s="92">
        <v>0.14102564102564102</v>
      </c>
      <c r="Q601" s="93">
        <v>7.8359723913926108E-2</v>
      </c>
      <c r="R601" s="4">
        <v>2.4107679941455675</v>
      </c>
      <c r="S601" s="4">
        <v>2.6502439190281777</v>
      </c>
      <c r="T601" s="4">
        <v>2.9560660211679961</v>
      </c>
      <c r="U601" s="4">
        <v>3.3032690189918834</v>
      </c>
      <c r="V601" s="4">
        <v>3.6175201877459426</v>
      </c>
      <c r="W601" s="4">
        <v>3.8922998868773839</v>
      </c>
      <c r="X601" s="4">
        <v>4.1054724725904439</v>
      </c>
      <c r="Y601" s="4">
        <v>4.4721062431372935</v>
      </c>
      <c r="Z601" s="94">
        <v>2463</v>
      </c>
      <c r="AA601" s="93">
        <v>0</v>
      </c>
      <c r="AB601" s="6">
        <v>2.3279295495012859</v>
      </c>
      <c r="AC601" s="6">
        <v>2.7807305580988393</v>
      </c>
      <c r="AD601" s="6">
        <v>3.2453227392506592</v>
      </c>
      <c r="AE601" s="6">
        <v>3.7132157054297554</v>
      </c>
      <c r="AF601" s="6">
        <v>3.8110522103543008</v>
      </c>
      <c r="AG601" s="94">
        <v>0</v>
      </c>
      <c r="AH601" s="6"/>
      <c r="AI601" s="6">
        <v>2.3279295495012859</v>
      </c>
      <c r="AJ601" s="6">
        <v>3.0839674192046824</v>
      </c>
      <c r="AK601" s="6">
        <v>3.5036061083911241</v>
      </c>
      <c r="AL601" s="6">
        <v>3.8817494244092741</v>
      </c>
      <c r="AM601" s="6">
        <v>4.3857692317793795</v>
      </c>
      <c r="AN601" s="6">
        <v>1.0041400760932879</v>
      </c>
      <c r="AO601" s="92">
        <v>0.82874915248497782</v>
      </c>
      <c r="AP601" s="5">
        <v>43213</v>
      </c>
      <c r="AQ601" s="94">
        <v>234</v>
      </c>
    </row>
    <row r="602" spans="1:43" x14ac:dyDescent="0.2">
      <c r="A602" s="5">
        <v>43212</v>
      </c>
      <c r="B602" s="6">
        <v>3.8012820512820511</v>
      </c>
      <c r="C602" s="6">
        <v>3.2902175708947463</v>
      </c>
      <c r="D602" s="6">
        <v>0.51106448038730479</v>
      </c>
      <c r="E602" s="6">
        <v>3.2846249650793586</v>
      </c>
      <c r="F602" s="6">
        <v>3.2893454404440239</v>
      </c>
      <c r="G602" s="6">
        <v>0.49457414208208617</v>
      </c>
      <c r="H602" s="6">
        <v>1.3749764862453597</v>
      </c>
      <c r="I602" s="6">
        <v>0.57198944376775573</v>
      </c>
      <c r="J602" s="7">
        <v>680.38164839626552</v>
      </c>
      <c r="K602" s="92">
        <v>4.2735042735042739E-3</v>
      </c>
      <c r="L602" s="92">
        <v>4.2735042735042739E-3</v>
      </c>
      <c r="M602" s="92">
        <v>8.5470085470085472E-2</v>
      </c>
      <c r="N602" s="92">
        <v>0.33760683760683763</v>
      </c>
      <c r="O602" s="92">
        <v>0.42735042735042733</v>
      </c>
      <c r="P602" s="92">
        <v>0.14102564102564102</v>
      </c>
      <c r="Q602" s="93">
        <v>7.8359723913926108E-2</v>
      </c>
      <c r="R602" s="4">
        <v>2.4106292303944974</v>
      </c>
      <c r="S602" s="4">
        <v>2.6500464589473012</v>
      </c>
      <c r="T602" s="4">
        <v>2.955798832064267</v>
      </c>
      <c r="U602" s="4">
        <v>3.3026309843090642</v>
      </c>
      <c r="V602" s="4">
        <v>3.617020477148861</v>
      </c>
      <c r="W602" s="4">
        <v>3.8916528046131456</v>
      </c>
      <c r="X602" s="4">
        <v>4.1044877755542961</v>
      </c>
      <c r="Y602" s="4">
        <v>4.4709089926173373</v>
      </c>
      <c r="Z602" s="94">
        <v>2463</v>
      </c>
      <c r="AA602" s="93">
        <v>0</v>
      </c>
      <c r="AB602" s="6">
        <v>2.3278148078263388</v>
      </c>
      <c r="AC602" s="6">
        <v>2.7805092074999496</v>
      </c>
      <c r="AD602" s="6">
        <v>3.2447759959695834</v>
      </c>
      <c r="AE602" s="6">
        <v>3.7120971925382942</v>
      </c>
      <c r="AF602" s="6">
        <v>3.8104768942912091</v>
      </c>
      <c r="AG602" s="94">
        <v>0</v>
      </c>
      <c r="AH602" s="6"/>
      <c r="AI602" s="6">
        <v>2.3278148078263388</v>
      </c>
      <c r="AJ602" s="6">
        <v>3.0834851966138705</v>
      </c>
      <c r="AK602" s="6">
        <v>3.5028080488632858</v>
      </c>
      <c r="AL602" s="6">
        <v>3.8807543200746983</v>
      </c>
      <c r="AM602" s="6">
        <v>4.3845539229448773</v>
      </c>
      <c r="AN602" s="6">
        <v>1.0039738072769697</v>
      </c>
      <c r="AO602" s="92">
        <v>0.82917785719849102</v>
      </c>
      <c r="AP602" s="5">
        <v>43213</v>
      </c>
      <c r="AQ602" s="94">
        <v>234</v>
      </c>
    </row>
    <row r="603" spans="1:43" x14ac:dyDescent="0.2">
      <c r="A603" s="5">
        <v>43213</v>
      </c>
      <c r="B603" s="6">
        <v>3.8012820512820511</v>
      </c>
      <c r="C603" s="6">
        <v>3.28965931815977</v>
      </c>
      <c r="D603" s="6">
        <v>0.51162273312228113</v>
      </c>
      <c r="E603" s="6">
        <v>3.2845775343964698</v>
      </c>
      <c r="F603" s="6">
        <v>3.2894634488662424</v>
      </c>
      <c r="G603" s="6">
        <v>0.49431685944339265</v>
      </c>
      <c r="H603" s="6">
        <v>1.3738315871468285</v>
      </c>
      <c r="I603" s="6">
        <v>0.57198944376775573</v>
      </c>
      <c r="J603" s="7">
        <v>681.38164839626552</v>
      </c>
      <c r="K603" s="92">
        <v>4.2735042735042739E-3</v>
      </c>
      <c r="L603" s="92">
        <v>4.2735042735042739E-3</v>
      </c>
      <c r="M603" s="92">
        <v>8.5470085470085472E-2</v>
      </c>
      <c r="N603" s="92">
        <v>0.33760683760683763</v>
      </c>
      <c r="O603" s="92">
        <v>0.42735042735042733</v>
      </c>
      <c r="P603" s="92">
        <v>0.14102564102564102</v>
      </c>
      <c r="Q603" s="93">
        <v>7.8359723913926108E-2</v>
      </c>
      <c r="R603" s="4">
        <v>2.4104905080126819</v>
      </c>
      <c r="S603" s="4">
        <v>2.6498490710926959</v>
      </c>
      <c r="T603" s="4">
        <v>2.9555317524357783</v>
      </c>
      <c r="U603" s="4">
        <v>3.3020071145523358</v>
      </c>
      <c r="V603" s="4">
        <v>3.6166315385043077</v>
      </c>
      <c r="W603" s="4">
        <v>3.8910061669184253</v>
      </c>
      <c r="X603" s="4">
        <v>4.1035616773792105</v>
      </c>
      <c r="Y603" s="4">
        <v>4.469713028861114</v>
      </c>
      <c r="Z603" s="94">
        <v>2463</v>
      </c>
      <c r="AA603" s="93">
        <v>0</v>
      </c>
      <c r="AB603" s="6">
        <v>2.3277000958920833</v>
      </c>
      <c r="AC603" s="6">
        <v>2.7802879394345976</v>
      </c>
      <c r="AD603" s="6">
        <v>3.2442296519924825</v>
      </c>
      <c r="AE603" s="6">
        <v>3.7109800623847486</v>
      </c>
      <c r="AF603" s="6">
        <v>3.8099019313921407</v>
      </c>
      <c r="AG603" s="94">
        <v>0</v>
      </c>
      <c r="AH603" s="6"/>
      <c r="AI603" s="6">
        <v>2.3277000958920833</v>
      </c>
      <c r="AJ603" s="6">
        <v>3.083003327102837</v>
      </c>
      <c r="AK603" s="6">
        <v>3.5020107797003419</v>
      </c>
      <c r="AL603" s="6">
        <v>3.8797603147120872</v>
      </c>
      <c r="AM603" s="6">
        <v>4.3833400783875787</v>
      </c>
      <c r="AN603" s="6">
        <v>1.0038079619388998</v>
      </c>
      <c r="AO603" s="92">
        <v>0.82960475987166038</v>
      </c>
      <c r="AP603" s="5">
        <v>43213</v>
      </c>
      <c r="AQ603" s="94">
        <v>234</v>
      </c>
    </row>
    <row r="604" spans="1:43" x14ac:dyDescent="0.2">
      <c r="A604" s="5">
        <v>43214</v>
      </c>
      <c r="B604" s="6">
        <v>3.8012820512820511</v>
      </c>
      <c r="C604" s="6">
        <v>3.2891015302640527</v>
      </c>
      <c r="D604" s="6">
        <v>0.51218052101799838</v>
      </c>
      <c r="E604" s="6">
        <v>3.2845294365514359</v>
      </c>
      <c r="F604" s="6">
        <v>3.28948079390688</v>
      </c>
      <c r="G604" s="6">
        <v>0.49405994114112528</v>
      </c>
      <c r="H604" s="6">
        <v>1.37268846269367</v>
      </c>
      <c r="I604" s="6">
        <v>0.57198944376776018</v>
      </c>
      <c r="J604" s="7">
        <v>682.38164839626552</v>
      </c>
      <c r="K604" s="92">
        <v>4.2735042735042739E-3</v>
      </c>
      <c r="L604" s="92">
        <v>4.2735042735042739E-3</v>
      </c>
      <c r="M604" s="92">
        <v>8.5470085470085472E-2</v>
      </c>
      <c r="N604" s="92">
        <v>0.33760683760683763</v>
      </c>
      <c r="O604" s="92">
        <v>0.42735042735042733</v>
      </c>
      <c r="P604" s="92">
        <v>0.14102564102564102</v>
      </c>
      <c r="Q604" s="93">
        <v>7.9983759642712135E-2</v>
      </c>
      <c r="R604" s="4">
        <v>2.4103518269793289</v>
      </c>
      <c r="S604" s="4">
        <v>2.6496517554195886</v>
      </c>
      <c r="T604" s="4">
        <v>2.9552647822077858</v>
      </c>
      <c r="U604" s="4">
        <v>3.3013837517479145</v>
      </c>
      <c r="V604" s="4">
        <v>3.6162427732448572</v>
      </c>
      <c r="W604" s="4">
        <v>3.8903599732737599</v>
      </c>
      <c r="X604" s="4">
        <v>4.1026364213536475</v>
      </c>
      <c r="Y604" s="4">
        <v>4.4685183494940022</v>
      </c>
      <c r="Z604" s="94">
        <v>2463</v>
      </c>
      <c r="AA604" s="93">
        <v>0</v>
      </c>
      <c r="AB604" s="6">
        <v>2.3275854136856728</v>
      </c>
      <c r="AC604" s="6">
        <v>2.7800667538515023</v>
      </c>
      <c r="AD604" s="6">
        <v>3.243683706833481</v>
      </c>
      <c r="AE604" s="6">
        <v>3.7098643121217947</v>
      </c>
      <c r="AF604" s="6">
        <v>3.8093273212958767</v>
      </c>
      <c r="AG604" s="94">
        <v>0</v>
      </c>
      <c r="AH604" s="6"/>
      <c r="AI604" s="6">
        <v>2.3275854136856728</v>
      </c>
      <c r="AJ604" s="6">
        <v>3.0825218102228602</v>
      </c>
      <c r="AK604" s="6">
        <v>3.5012142995580202</v>
      </c>
      <c r="AL604" s="6">
        <v>3.8787674061887309</v>
      </c>
      <c r="AM604" s="6">
        <v>4.3821276948535974</v>
      </c>
      <c r="AN604" s="6">
        <v>1.0036425379826326</v>
      </c>
      <c r="AO604" s="92">
        <v>0.8300298719303939</v>
      </c>
      <c r="AP604" s="5">
        <v>43214</v>
      </c>
      <c r="AQ604" s="94">
        <v>234</v>
      </c>
    </row>
    <row r="605" spans="1:43" x14ac:dyDescent="0.2">
      <c r="A605" s="5">
        <v>43215</v>
      </c>
      <c r="B605" s="6">
        <v>3.8016877637130801</v>
      </c>
      <c r="C605" s="6">
        <v>3.2889799640162178</v>
      </c>
      <c r="D605" s="6">
        <v>0.51270779969686231</v>
      </c>
      <c r="E605" s="6">
        <v>3.2847264235854086</v>
      </c>
      <c r="F605" s="6">
        <v>3.2895138765066463</v>
      </c>
      <c r="G605" s="6">
        <v>0.49396450794047536</v>
      </c>
      <c r="H605" s="6">
        <v>1.3729580512334658</v>
      </c>
      <c r="I605" s="6">
        <v>0.57201704545454224</v>
      </c>
      <c r="J605" s="7">
        <v>683.1043019480494</v>
      </c>
      <c r="K605" s="92">
        <v>4.2194092827004216E-3</v>
      </c>
      <c r="L605" s="92">
        <v>4.2194092827004216E-3</v>
      </c>
      <c r="M605" s="92">
        <v>8.4388185654008435E-2</v>
      </c>
      <c r="N605" s="92">
        <v>0.33755274261603374</v>
      </c>
      <c r="O605" s="92">
        <v>0.43037974683544306</v>
      </c>
      <c r="P605" s="92">
        <v>0.13924050632911392</v>
      </c>
      <c r="Q605" s="93">
        <v>7.9951298701298704E-2</v>
      </c>
      <c r="R605" s="4">
        <v>2.4102147221658314</v>
      </c>
      <c r="S605" s="4">
        <v>2.649890111580147</v>
      </c>
      <c r="T605" s="4">
        <v>2.9550978157559995</v>
      </c>
      <c r="U605" s="4">
        <v>3.3009284169055819</v>
      </c>
      <c r="V605" s="4">
        <v>3.6168410481501789</v>
      </c>
      <c r="W605" s="4">
        <v>3.8900942603896742</v>
      </c>
      <c r="X605" s="4">
        <v>4.1013669318035735</v>
      </c>
      <c r="Y605" s="4">
        <v>4.4672486716784228</v>
      </c>
      <c r="Z605" s="94">
        <v>2464</v>
      </c>
      <c r="AA605" s="93">
        <v>0</v>
      </c>
      <c r="AB605" s="6">
        <v>2.3274707611942693</v>
      </c>
      <c r="AC605" s="6">
        <v>2.779845650699428</v>
      </c>
      <c r="AD605" s="6">
        <v>3.2431381600075317</v>
      </c>
      <c r="AE605" s="6">
        <v>3.7087499389103109</v>
      </c>
      <c r="AF605" s="6">
        <v>3.8087530636417148</v>
      </c>
      <c r="AG605" s="94">
        <v>0</v>
      </c>
      <c r="AH605" s="6"/>
      <c r="AI605" s="6">
        <v>2.3274707611942693</v>
      </c>
      <c r="AJ605" s="6">
        <v>3.0820406455260465</v>
      </c>
      <c r="AK605" s="6">
        <v>3.5009133745066547</v>
      </c>
      <c r="AL605" s="6">
        <v>3.8770348944882032</v>
      </c>
      <c r="AM605" s="6">
        <v>4.3809167691000352</v>
      </c>
      <c r="AN605" s="6">
        <v>1.003528030141758</v>
      </c>
      <c r="AO605" s="92">
        <v>0.83073078726024707</v>
      </c>
      <c r="AP605" s="5">
        <v>43215</v>
      </c>
      <c r="AQ605" s="94">
        <v>237</v>
      </c>
    </row>
    <row r="606" spans="1:43" x14ac:dyDescent="0.2">
      <c r="A606" s="5">
        <v>43216</v>
      </c>
      <c r="B606" s="6">
        <v>3.8</v>
      </c>
      <c r="C606" s="6">
        <v>3.2889814669394619</v>
      </c>
      <c r="D606" s="6">
        <v>0.51101853306053791</v>
      </c>
      <c r="E606" s="6">
        <v>3.2849654432376481</v>
      </c>
      <c r="F606" s="6">
        <v>3.2893895668400863</v>
      </c>
      <c r="G606" s="6">
        <v>0.4936642728797741</v>
      </c>
      <c r="H606" s="6">
        <v>1.3742473081898574</v>
      </c>
      <c r="I606" s="6">
        <v>0.57193430656933875</v>
      </c>
      <c r="J606" s="7">
        <v>683.54947283049114</v>
      </c>
      <c r="K606" s="92">
        <v>4.1666666666666666E-3</v>
      </c>
      <c r="L606" s="92">
        <v>4.1666666666666666E-3</v>
      </c>
      <c r="M606" s="92">
        <v>8.3333333333333329E-2</v>
      </c>
      <c r="N606" s="92">
        <v>0.34166666666666667</v>
      </c>
      <c r="O606" s="92">
        <v>0.42916666666666664</v>
      </c>
      <c r="P606" s="92">
        <v>0.13750000000000001</v>
      </c>
      <c r="Q606" s="93">
        <v>7.9480940794809413E-2</v>
      </c>
      <c r="R606" s="4">
        <v>2.4100724967346916</v>
      </c>
      <c r="S606" s="4">
        <v>2.6505806607698696</v>
      </c>
      <c r="T606" s="4">
        <v>2.9549561510488331</v>
      </c>
      <c r="U606" s="4">
        <v>3.3006612055128151</v>
      </c>
      <c r="V606" s="4">
        <v>3.6165314608395014</v>
      </c>
      <c r="W606" s="4">
        <v>3.8888568763973144</v>
      </c>
      <c r="X606" s="4">
        <v>4.099797820664385</v>
      </c>
      <c r="Y606" s="4">
        <v>4.4658893201396905</v>
      </c>
      <c r="Z606" s="94">
        <v>2466</v>
      </c>
      <c r="AA606" s="93">
        <v>0</v>
      </c>
      <c r="AB606" s="6">
        <v>2.3273561384050421</v>
      </c>
      <c r="AC606" s="6">
        <v>2.7796246299271834</v>
      </c>
      <c r="AD606" s="6">
        <v>3.2425930110304124</v>
      </c>
      <c r="AE606" s="6">
        <v>3.707636939919349</v>
      </c>
      <c r="AF606" s="6">
        <v>3.8081791580694695</v>
      </c>
      <c r="AG606" s="94">
        <v>0</v>
      </c>
      <c r="AH606" s="6"/>
      <c r="AI606" s="6">
        <v>2.3273561384050421</v>
      </c>
      <c r="AJ606" s="6">
        <v>3.0815598325653228</v>
      </c>
      <c r="AK606" s="6">
        <v>3.5012191967369493</v>
      </c>
      <c r="AL606" s="6">
        <v>3.8757898544707241</v>
      </c>
      <c r="AM606" s="6">
        <v>4.3797072978949183</v>
      </c>
      <c r="AN606" s="6">
        <v>1.0034416364375991</v>
      </c>
      <c r="AO606" s="92">
        <v>0.83132978212230235</v>
      </c>
      <c r="AP606" s="5">
        <v>43216</v>
      </c>
      <c r="AQ606" s="94">
        <v>240</v>
      </c>
    </row>
    <row r="607" spans="1:43" x14ac:dyDescent="0.2">
      <c r="A607" s="5">
        <v>43217</v>
      </c>
      <c r="B607" s="6">
        <v>3.806122448979592</v>
      </c>
      <c r="C607" s="6">
        <v>3.2893445507207035</v>
      </c>
      <c r="D607" s="6">
        <v>0.51677789825888842</v>
      </c>
      <c r="E607" s="6">
        <v>3.2856387965562308</v>
      </c>
      <c r="F607" s="6">
        <v>3.2892524689421814</v>
      </c>
      <c r="G607" s="6">
        <v>0.49393855165165007</v>
      </c>
      <c r="H607" s="6">
        <v>1.3773587979577979</v>
      </c>
      <c r="I607" s="6">
        <v>0.57180234912919747</v>
      </c>
      <c r="J607" s="7">
        <v>683.71769947346911</v>
      </c>
      <c r="K607" s="92">
        <v>4.0816326530612249E-3</v>
      </c>
      <c r="L607" s="92">
        <v>4.0816326530612249E-3</v>
      </c>
      <c r="M607" s="92">
        <v>8.1632653061224483E-2</v>
      </c>
      <c r="N607" s="92">
        <v>0.33877551020408164</v>
      </c>
      <c r="O607" s="92">
        <v>0.42857142857142855</v>
      </c>
      <c r="P607" s="92">
        <v>0.14285714285714285</v>
      </c>
      <c r="Q607" s="93">
        <v>8.2219522073714052E-2</v>
      </c>
      <c r="R607" s="4">
        <v>2.4099240396191668</v>
      </c>
      <c r="S607" s="4">
        <v>2.6517399010494613</v>
      </c>
      <c r="T607" s="4">
        <v>2.9549480911319561</v>
      </c>
      <c r="U607" s="4">
        <v>3.3008545004996592</v>
      </c>
      <c r="V607" s="4">
        <v>3.6158873635249753</v>
      </c>
      <c r="W607" s="4">
        <v>3.8910219922639513</v>
      </c>
      <c r="X607" s="4">
        <v>4.106309133794678</v>
      </c>
      <c r="Y607" s="4">
        <v>4.464425676774523</v>
      </c>
      <c r="Z607" s="94">
        <v>2469</v>
      </c>
      <c r="AA607" s="93">
        <v>0</v>
      </c>
      <c r="AB607" s="6">
        <v>2.327241545305168</v>
      </c>
      <c r="AC607" s="6">
        <v>2.7794036914836213</v>
      </c>
      <c r="AD607" s="6">
        <v>3.2420482594187248</v>
      </c>
      <c r="AE607" s="6">
        <v>3.7065253123261028</v>
      </c>
      <c r="AF607" s="6">
        <v>3.8076056042194697</v>
      </c>
      <c r="AG607" s="94">
        <v>0</v>
      </c>
      <c r="AH607" s="6"/>
      <c r="AI607" s="6">
        <v>2.327241545305168</v>
      </c>
      <c r="AJ607" s="6">
        <v>3.0810793708944351</v>
      </c>
      <c r="AK607" s="6">
        <v>3.5004268424896359</v>
      </c>
      <c r="AL607" s="6">
        <v>3.8766092008846114</v>
      </c>
      <c r="AM607" s="6">
        <v>4.3745850335590495</v>
      </c>
      <c r="AN607" s="6">
        <v>1.0033270952115436</v>
      </c>
      <c r="AO607" s="92">
        <v>0.83214312799121082</v>
      </c>
      <c r="AP607" s="5">
        <v>43217</v>
      </c>
      <c r="AQ607" s="94">
        <v>245</v>
      </c>
    </row>
    <row r="608" spans="1:43" x14ac:dyDescent="0.2">
      <c r="A608" s="5">
        <v>43218</v>
      </c>
      <c r="B608" s="6">
        <v>3.8044354838709675</v>
      </c>
      <c r="C608" s="6">
        <v>3.2897760144135386</v>
      </c>
      <c r="D608" s="6">
        <v>0.51465946945742891</v>
      </c>
      <c r="E608" s="6">
        <v>3.2858087819551018</v>
      </c>
      <c r="F608" s="6">
        <v>3.2890877864668555</v>
      </c>
      <c r="G608" s="6">
        <v>0.49308458435425112</v>
      </c>
      <c r="H608" s="6">
        <v>1.378330724980589</v>
      </c>
      <c r="I608" s="6">
        <v>0.57188259109311412</v>
      </c>
      <c r="J608" s="7">
        <v>684.44048582996038</v>
      </c>
      <c r="K608" s="92">
        <v>4.0322580645161289E-3</v>
      </c>
      <c r="L608" s="92">
        <v>4.0322580645161289E-3</v>
      </c>
      <c r="M608" s="92">
        <v>8.4677419354838704E-2</v>
      </c>
      <c r="N608" s="92">
        <v>0.33467741935483869</v>
      </c>
      <c r="O608" s="92">
        <v>0.43145161290322581</v>
      </c>
      <c r="P608" s="92">
        <v>0.14112903225806453</v>
      </c>
      <c r="Q608" s="93">
        <v>8.5829959514170037E-2</v>
      </c>
      <c r="R608" s="4">
        <v>2.4105690718423896</v>
      </c>
      <c r="S608" s="4">
        <v>2.6575147345249626</v>
      </c>
      <c r="T608" s="4">
        <v>2.9548683095722321</v>
      </c>
      <c r="U608" s="4">
        <v>3.3005480812352359</v>
      </c>
      <c r="V608" s="4">
        <v>3.6163890526962894</v>
      </c>
      <c r="W608" s="4">
        <v>3.8910007379010705</v>
      </c>
      <c r="X608" s="4">
        <v>4.1049589000005424</v>
      </c>
      <c r="Y608" s="4">
        <v>4.4631159548840627</v>
      </c>
      <c r="Z608" s="94">
        <v>2470</v>
      </c>
      <c r="AA608" s="93">
        <v>0</v>
      </c>
      <c r="AB608" s="6">
        <v>2.3271269818818316</v>
      </c>
      <c r="AC608" s="6">
        <v>2.7791828353176391</v>
      </c>
      <c r="AD608" s="6">
        <v>3.2415039046898926</v>
      </c>
      <c r="AE608" s="6">
        <v>3.7054150533158792</v>
      </c>
      <c r="AF608" s="6">
        <v>3.8070324017325587</v>
      </c>
      <c r="AG608" s="94">
        <v>0</v>
      </c>
      <c r="AH608" s="6"/>
      <c r="AI608" s="6">
        <v>2.3271269818818316</v>
      </c>
      <c r="AJ608" s="6">
        <v>3.0810469143504271</v>
      </c>
      <c r="AK608" s="6">
        <v>3.4996388719893012</v>
      </c>
      <c r="AL608" s="6">
        <v>3.8760697239901343</v>
      </c>
      <c r="AM608" s="6">
        <v>4.3733719721989894</v>
      </c>
      <c r="AN608" s="6">
        <v>1.0034713620757154</v>
      </c>
      <c r="AO608" s="92">
        <v>0.83145459031066993</v>
      </c>
      <c r="AP608" s="5">
        <v>43218</v>
      </c>
      <c r="AQ608" s="94">
        <v>248</v>
      </c>
    </row>
    <row r="609" spans="1:45" x14ac:dyDescent="0.2">
      <c r="A609" s="5">
        <v>43219</v>
      </c>
      <c r="B609" s="6">
        <v>3.8043478260869565</v>
      </c>
      <c r="C609" s="6">
        <v>3.2909298186738436</v>
      </c>
      <c r="D609" s="6">
        <v>0.51341800741311294</v>
      </c>
      <c r="E609" s="6">
        <v>3.2862065121573467</v>
      </c>
      <c r="F609" s="6">
        <v>3.2893165118822383</v>
      </c>
      <c r="G609" s="6">
        <v>0.49277051093889213</v>
      </c>
      <c r="H609" s="6">
        <v>1.3819195303925229</v>
      </c>
      <c r="I609" s="6">
        <v>0.57189724919093388</v>
      </c>
      <c r="J609" s="7">
        <v>684.88592233009695</v>
      </c>
      <c r="K609" s="92">
        <v>3.952569169960474E-3</v>
      </c>
      <c r="L609" s="92">
        <v>3.952569169960474E-3</v>
      </c>
      <c r="M609" s="92">
        <v>8.6956521739130432E-2</v>
      </c>
      <c r="N609" s="92">
        <v>0.33201581027667987</v>
      </c>
      <c r="O609" s="92">
        <v>0.43083003952569171</v>
      </c>
      <c r="P609" s="92">
        <v>0.14229249011857709</v>
      </c>
      <c r="Q609" s="93">
        <v>8.6569579288025889E-2</v>
      </c>
      <c r="R609" s="4">
        <v>2.4140062072600257</v>
      </c>
      <c r="S609" s="4">
        <v>2.6607264041864402</v>
      </c>
      <c r="T609" s="4">
        <v>2.9555088986796587</v>
      </c>
      <c r="U609" s="4">
        <v>3.3004480854153595</v>
      </c>
      <c r="V609" s="4">
        <v>3.6204336250443347</v>
      </c>
      <c r="W609" s="4">
        <v>3.8911234788474669</v>
      </c>
      <c r="X609" s="4">
        <v>4.1079096306773204</v>
      </c>
      <c r="Y609" s="4">
        <v>4.4617020502876361</v>
      </c>
      <c r="Z609" s="94">
        <v>2472</v>
      </c>
      <c r="AA609" s="93">
        <v>0</v>
      </c>
      <c r="AB609" s="6">
        <v>2.3270124481222259</v>
      </c>
      <c r="AC609" s="6">
        <v>2.7789620613781785</v>
      </c>
      <c r="AD609" s="6">
        <v>3.2409599463621594</v>
      </c>
      <c r="AE609" s="6">
        <v>3.704306160082067</v>
      </c>
      <c r="AF609" s="6">
        <v>3.8064595502500937</v>
      </c>
      <c r="AG609" s="94">
        <v>0</v>
      </c>
      <c r="AH609" s="6"/>
      <c r="AI609" s="6">
        <v>2.3270124481222259</v>
      </c>
      <c r="AJ609" s="6">
        <v>3.0859982648770341</v>
      </c>
      <c r="AK609" s="6">
        <v>3.5013653468243215</v>
      </c>
      <c r="AL609" s="6">
        <v>3.8744283252560385</v>
      </c>
      <c r="AM609" s="6">
        <v>4.3726559345066596</v>
      </c>
      <c r="AN609" s="6">
        <v>1.0037307310341639</v>
      </c>
      <c r="AO609" s="92">
        <v>0.83071751686788708</v>
      </c>
      <c r="AP609" s="5">
        <v>43219</v>
      </c>
      <c r="AQ609" s="94">
        <v>253</v>
      </c>
    </row>
    <row r="610" spans="1:45" x14ac:dyDescent="0.2">
      <c r="A610" s="5">
        <v>43220</v>
      </c>
      <c r="B610" s="6">
        <v>3.7988505747126435</v>
      </c>
      <c r="C610" s="6">
        <v>3.292976797508111</v>
      </c>
      <c r="D610" s="6">
        <v>0.50587377720453253</v>
      </c>
      <c r="E610" s="6">
        <v>3.2867268442018625</v>
      </c>
      <c r="F610" s="6">
        <v>3.2893347927871144</v>
      </c>
      <c r="G610" s="6">
        <v>0.49129603895105078</v>
      </c>
      <c r="H610" s="6">
        <v>1.3866501488794671</v>
      </c>
      <c r="I610" s="6">
        <v>0.57202828282827622</v>
      </c>
      <c r="J610" s="7">
        <v>685.05454545454268</v>
      </c>
      <c r="K610" s="92">
        <v>3.8314176245210726E-3</v>
      </c>
      <c r="L610" s="92">
        <v>3.8314176245210726E-3</v>
      </c>
      <c r="M610" s="92">
        <v>8.8122605363984668E-2</v>
      </c>
      <c r="N610" s="92">
        <v>0.33716475095785442</v>
      </c>
      <c r="O610" s="92">
        <v>0.42911877394636017</v>
      </c>
      <c r="P610" s="92">
        <v>0.13793103448275862</v>
      </c>
      <c r="Q610" s="93">
        <v>8.4848484848484854E-2</v>
      </c>
      <c r="R610" s="4">
        <v>2.4173325313998131</v>
      </c>
      <c r="S610" s="4">
        <v>2.6634643475338757</v>
      </c>
      <c r="T610" s="4">
        <v>2.957358206699265</v>
      </c>
      <c r="U610" s="4">
        <v>3.3011286375506783</v>
      </c>
      <c r="V610" s="4">
        <v>3.620500525227774</v>
      </c>
      <c r="W610" s="4">
        <v>3.8924704184093257</v>
      </c>
      <c r="X610" s="4">
        <v>4.1063905526110833</v>
      </c>
      <c r="Y610" s="4">
        <v>4.4601694298746057</v>
      </c>
      <c r="Z610" s="94">
        <v>2475</v>
      </c>
      <c r="AA610" s="93">
        <v>0</v>
      </c>
      <c r="AB610" s="6">
        <v>2.3268979440135507</v>
      </c>
      <c r="AC610" s="6">
        <v>2.778741369614226</v>
      </c>
      <c r="AD610" s="6">
        <v>3.2404163839545879</v>
      </c>
      <c r="AE610" s="6">
        <v>3.7031986298261081</v>
      </c>
      <c r="AF610" s="6">
        <v>3.8058870494139434</v>
      </c>
      <c r="AG610" s="94">
        <v>0</v>
      </c>
      <c r="AH610" s="6"/>
      <c r="AI610" s="6">
        <v>2.3268979440135507</v>
      </c>
      <c r="AJ610" s="6">
        <v>3.089192994375785</v>
      </c>
      <c r="AK610" s="6">
        <v>3.4985050098777517</v>
      </c>
      <c r="AL610" s="6">
        <v>3.8748506756100953</v>
      </c>
      <c r="AM610" s="6">
        <v>4.3714377781094953</v>
      </c>
      <c r="AN610" s="6">
        <v>1.004297488375274</v>
      </c>
      <c r="AO610" s="92">
        <v>0.8291256586326613</v>
      </c>
      <c r="AP610" s="5">
        <v>43219</v>
      </c>
      <c r="AQ610" s="94">
        <v>261</v>
      </c>
    </row>
    <row r="611" spans="1:45" x14ac:dyDescent="0.2">
      <c r="A611" s="5">
        <v>43221</v>
      </c>
      <c r="B611" s="6">
        <v>3.7969924812030076</v>
      </c>
      <c r="C611" s="6">
        <v>3.2942669540586058</v>
      </c>
      <c r="D611" s="6">
        <v>0.50272552714440177</v>
      </c>
      <c r="E611" s="6">
        <v>3.2871694195025234</v>
      </c>
      <c r="F611" s="6">
        <v>3.2895779018263998</v>
      </c>
      <c r="G611" s="6">
        <v>0.49015047281702279</v>
      </c>
      <c r="H611" s="6">
        <v>1.3894098888445248</v>
      </c>
      <c r="I611" s="6">
        <v>0.5720912394024974</v>
      </c>
      <c r="J611" s="7">
        <v>685.50060557125835</v>
      </c>
      <c r="K611" s="92">
        <v>3.7593984962406013E-3</v>
      </c>
      <c r="L611" s="92">
        <v>3.7593984962406013E-3</v>
      </c>
      <c r="M611" s="92">
        <v>9.0225563909774431E-2</v>
      </c>
      <c r="N611" s="92">
        <v>0.33458646616541354</v>
      </c>
      <c r="O611" s="92">
        <v>0.43233082706766918</v>
      </c>
      <c r="P611" s="92">
        <v>0.13533834586466165</v>
      </c>
      <c r="Q611" s="93">
        <v>8.4376261606782396E-2</v>
      </c>
      <c r="R611" s="4">
        <v>2.4189202072355132</v>
      </c>
      <c r="S611" s="4">
        <v>2.6669810160712841</v>
      </c>
      <c r="T611" s="4">
        <v>2.9600333069975342</v>
      </c>
      <c r="U611" s="4">
        <v>3.3020480711195654</v>
      </c>
      <c r="V611" s="4">
        <v>3.6207466670549362</v>
      </c>
      <c r="W611" s="4">
        <v>3.8920878023389918</v>
      </c>
      <c r="X611" s="4">
        <v>4.1050237141559904</v>
      </c>
      <c r="Y611" s="4">
        <v>4.4587145847525278</v>
      </c>
      <c r="Z611" s="94">
        <v>2477</v>
      </c>
      <c r="AA611" s="93">
        <v>0</v>
      </c>
      <c r="AB611" s="6">
        <v>2.3267834695430141</v>
      </c>
      <c r="AC611" s="6">
        <v>2.7785207599748118</v>
      </c>
      <c r="AD611" s="6">
        <v>3.2398732169870565</v>
      </c>
      <c r="AE611" s="6">
        <v>3.7020924597574676</v>
      </c>
      <c r="AF611" s="6">
        <v>3.8053148988664884</v>
      </c>
      <c r="AG611" s="94">
        <v>0</v>
      </c>
      <c r="AH611" s="6"/>
      <c r="AI611" s="6">
        <v>2.3267834695430141</v>
      </c>
      <c r="AJ611" s="6">
        <v>3.0896018449342133</v>
      </c>
      <c r="AK611" s="6">
        <v>3.4969612753443644</v>
      </c>
      <c r="AL611" s="6">
        <v>3.8740034376770178</v>
      </c>
      <c r="AM611" s="6">
        <v>4.3702211083574287</v>
      </c>
      <c r="AN611" s="6">
        <v>1.0046452448712553</v>
      </c>
      <c r="AO611" s="92">
        <v>0.82753250271442391</v>
      </c>
      <c r="AP611" s="5">
        <v>43220</v>
      </c>
      <c r="AQ611" s="94">
        <v>266</v>
      </c>
    </row>
    <row r="612" spans="1:45" x14ac:dyDescent="0.2">
      <c r="A612" s="5">
        <v>43222</v>
      </c>
      <c r="B612" s="6">
        <v>3.794776119402985</v>
      </c>
      <c r="C612" s="6">
        <v>3.2941340774942689</v>
      </c>
      <c r="D612" s="6">
        <v>0.50064204190871608</v>
      </c>
      <c r="E612" s="6">
        <v>3.2874209524149114</v>
      </c>
      <c r="F612" s="6">
        <v>3.2898656847740639</v>
      </c>
      <c r="G612" s="6">
        <v>0.48995473490094454</v>
      </c>
      <c r="H612" s="6">
        <v>1.3898821773087884</v>
      </c>
      <c r="I612" s="6">
        <v>0.57207021791766943</v>
      </c>
      <c r="J612" s="7">
        <v>686.22356739305542</v>
      </c>
      <c r="K612" s="92">
        <v>3.7313432835820895E-3</v>
      </c>
      <c r="L612" s="92">
        <v>3.7313432835820895E-3</v>
      </c>
      <c r="M612" s="92">
        <v>9.3283582089552244E-2</v>
      </c>
      <c r="N612" s="92">
        <v>0.33208955223880599</v>
      </c>
      <c r="O612" s="92">
        <v>0.43283582089552236</v>
      </c>
      <c r="P612" s="92">
        <v>0.13432835820895522</v>
      </c>
      <c r="Q612" s="93">
        <v>8.4342211460855535E-2</v>
      </c>
      <c r="R612" s="4">
        <v>2.4188113971259892</v>
      </c>
      <c r="S612" s="4">
        <v>2.6670204392796997</v>
      </c>
      <c r="T612" s="4">
        <v>2.9607124653465848</v>
      </c>
      <c r="U612" s="4">
        <v>3.3020894159040197</v>
      </c>
      <c r="V612" s="4">
        <v>3.6205746735504842</v>
      </c>
      <c r="W612" s="4">
        <v>3.8930151708929532</v>
      </c>
      <c r="X612" s="4">
        <v>4.1038465315948818</v>
      </c>
      <c r="Y612" s="4">
        <v>4.4573520995543081</v>
      </c>
      <c r="Z612" s="94">
        <v>2478</v>
      </c>
      <c r="AA612" s="93">
        <v>0</v>
      </c>
      <c r="AB612" s="6">
        <v>2.3266690246978317</v>
      </c>
      <c r="AC612" s="6">
        <v>2.7783002324090109</v>
      </c>
      <c r="AD612" s="6">
        <v>3.2393304449802596</v>
      </c>
      <c r="AE612" s="6">
        <v>3.7009876470936036</v>
      </c>
      <c r="AF612" s="6">
        <v>3.8047430982506198</v>
      </c>
      <c r="AG612" s="94">
        <v>0</v>
      </c>
      <c r="AH612" s="6"/>
      <c r="AI612" s="6">
        <v>2.3266690246978317</v>
      </c>
      <c r="AJ612" s="6">
        <v>3.0943606808829882</v>
      </c>
      <c r="AK612" s="6">
        <v>3.4961828247560613</v>
      </c>
      <c r="AL612" s="6">
        <v>3.8743474152435136</v>
      </c>
      <c r="AM612" s="6">
        <v>4.369005921900075</v>
      </c>
      <c r="AN612" s="6">
        <v>1.0045179772661741</v>
      </c>
      <c r="AO612" s="92">
        <v>0.82816188704105698</v>
      </c>
      <c r="AP612" s="5">
        <v>43222</v>
      </c>
      <c r="AQ612" s="94">
        <v>268</v>
      </c>
    </row>
    <row r="613" spans="1:45" x14ac:dyDescent="0.2">
      <c r="A613" s="5">
        <v>43223</v>
      </c>
      <c r="B613" s="6">
        <v>3.7944444444444443</v>
      </c>
      <c r="C613" s="6">
        <v>3.2942924048062623</v>
      </c>
      <c r="D613" s="6">
        <v>0.500152039638182</v>
      </c>
      <c r="E613" s="6">
        <v>3.2873716718871537</v>
      </c>
      <c r="F613" s="6">
        <v>3.2901226953785923</v>
      </c>
      <c r="G613" s="6">
        <v>0.48973680149040916</v>
      </c>
      <c r="H613" s="6">
        <v>1.3997922255450657</v>
      </c>
      <c r="I613" s="6">
        <v>0.56850686037126053</v>
      </c>
      <c r="J613" s="7">
        <v>687.22356739305542</v>
      </c>
      <c r="K613" s="92">
        <v>3.7037037037037038E-3</v>
      </c>
      <c r="L613" s="92">
        <v>3.7037037037037038E-3</v>
      </c>
      <c r="M613" s="92">
        <v>9.2592592592592587E-2</v>
      </c>
      <c r="N613" s="92">
        <v>0.33333333333333331</v>
      </c>
      <c r="O613" s="92">
        <v>0.43333333333333335</v>
      </c>
      <c r="P613" s="92">
        <v>0.13333333333333333</v>
      </c>
      <c r="Q613" s="93">
        <v>8.3938660209846652E-2</v>
      </c>
      <c r="R613" s="4">
        <v>2.418645453045245</v>
      </c>
      <c r="S613" s="4">
        <v>2.6677303274583872</v>
      </c>
      <c r="T613" s="4">
        <v>2.960711048999197</v>
      </c>
      <c r="U613" s="4">
        <v>3.3024515198822817</v>
      </c>
      <c r="V613" s="4">
        <v>3.6201272187725122</v>
      </c>
      <c r="W613" s="4">
        <v>3.8944414134142749</v>
      </c>
      <c r="X613" s="4">
        <v>4.1028962997402356</v>
      </c>
      <c r="Y613" s="4">
        <v>4.4560965023166501</v>
      </c>
      <c r="Z613" s="94">
        <v>2478</v>
      </c>
      <c r="AA613" s="93">
        <v>0</v>
      </c>
      <c r="AB613" s="6">
        <v>2.326554609465227</v>
      </c>
      <c r="AC613" s="6">
        <v>2.7780797868659426</v>
      </c>
      <c r="AD613" s="6">
        <v>3.2387880674557032</v>
      </c>
      <c r="AE613" s="6">
        <v>3.6998841890599383</v>
      </c>
      <c r="AF613" s="6">
        <v>3.804171647209738</v>
      </c>
      <c r="AG613" s="94">
        <v>0</v>
      </c>
      <c r="AH613" s="6"/>
      <c r="AI613" s="6">
        <v>2.326554609465227</v>
      </c>
      <c r="AJ613" s="6">
        <v>3.0938913573985798</v>
      </c>
      <c r="AK613" s="6">
        <v>3.4967895194158936</v>
      </c>
      <c r="AL613" s="6">
        <v>3.8743312690393443</v>
      </c>
      <c r="AM613" s="6">
        <v>4.3677922153984978</v>
      </c>
      <c r="AN613" s="6">
        <v>1.004578547987933</v>
      </c>
      <c r="AO613" s="92">
        <v>0.82819735297777441</v>
      </c>
      <c r="AP613" s="5">
        <v>43223</v>
      </c>
      <c r="AQ613" s="94">
        <v>270</v>
      </c>
      <c r="AR613" s="6">
        <v>-0.43954910219189758</v>
      </c>
      <c r="AS613" s="6">
        <v>0.85834141549345933</v>
      </c>
    </row>
    <row r="614" spans="1:45" x14ac:dyDescent="0.2">
      <c r="A614" s="5">
        <v>43224</v>
      </c>
      <c r="B614" s="6">
        <v>3.7933579335793359</v>
      </c>
      <c r="C614" s="6">
        <v>3.2941207067624387</v>
      </c>
      <c r="D614" s="6">
        <v>0.49923722681689719</v>
      </c>
      <c r="E614" s="6">
        <v>3.2873225945523123</v>
      </c>
      <c r="F614" s="6">
        <v>3.2903462276589197</v>
      </c>
      <c r="G614" s="6">
        <v>0.48935549176015669</v>
      </c>
      <c r="H614" s="6">
        <v>1.3991828192036535</v>
      </c>
      <c r="I614" s="6">
        <v>0.5685875706214667</v>
      </c>
      <c r="J614" s="7">
        <v>688.22356739305542</v>
      </c>
      <c r="K614" s="92">
        <v>3.6900369003690036E-3</v>
      </c>
      <c r="L614" s="92">
        <v>3.6900369003690036E-3</v>
      </c>
      <c r="M614" s="92">
        <v>9.2250922509225092E-2</v>
      </c>
      <c r="N614" s="92">
        <v>0.33579335793357934</v>
      </c>
      <c r="O614" s="92">
        <v>0.43173431734317341</v>
      </c>
      <c r="P614" s="92">
        <v>0.13284132841328414</v>
      </c>
      <c r="Q614" s="93">
        <v>8.4342211460855535E-2</v>
      </c>
      <c r="R614" s="4">
        <v>2.4184794676308878</v>
      </c>
      <c r="S614" s="4">
        <v>2.6683029779085352</v>
      </c>
      <c r="T614" s="4">
        <v>2.9608505676164185</v>
      </c>
      <c r="U614" s="4">
        <v>3.3022233170497661</v>
      </c>
      <c r="V614" s="4">
        <v>3.619701712984071</v>
      </c>
      <c r="W614" s="4">
        <v>3.8938574902351522</v>
      </c>
      <c r="X614" s="4">
        <v>4.1019260309832379</v>
      </c>
      <c r="Y614" s="4">
        <v>4.4548134091794545</v>
      </c>
      <c r="Z614" s="94">
        <v>2478</v>
      </c>
      <c r="AA614" s="93">
        <v>0</v>
      </c>
      <c r="AB614" s="6">
        <v>2.3264402238324311</v>
      </c>
      <c r="AC614" s="6">
        <v>2.7778554882309985</v>
      </c>
      <c r="AD614" s="6">
        <v>3.2382460839357057</v>
      </c>
      <c r="AE614" s="6">
        <v>3.6987820828898292</v>
      </c>
      <c r="AF614" s="6">
        <v>3.8036005453877517</v>
      </c>
      <c r="AG614" s="94">
        <v>0</v>
      </c>
      <c r="AH614" s="6"/>
      <c r="AI614" s="6">
        <v>2.3264402238324311</v>
      </c>
      <c r="AJ614" s="6">
        <v>3.0934198623739646</v>
      </c>
      <c r="AK614" s="6">
        <v>3.4974817361608457</v>
      </c>
      <c r="AL614" s="6">
        <v>3.8733105380017072</v>
      </c>
      <c r="AM614" s="6">
        <v>4.3665703807234353</v>
      </c>
      <c r="AN614" s="6">
        <v>1.0045408192849505</v>
      </c>
      <c r="AO614" s="92">
        <v>0.82837421009856294</v>
      </c>
      <c r="AP614" s="5">
        <v>43224</v>
      </c>
      <c r="AQ614" s="94">
        <v>271</v>
      </c>
      <c r="AR614" s="6">
        <v>-0.43954910219189758</v>
      </c>
      <c r="AS614" s="6">
        <v>0.85834141549345933</v>
      </c>
    </row>
    <row r="615" spans="1:45" x14ac:dyDescent="0.2">
      <c r="A615" s="5">
        <v>43225</v>
      </c>
      <c r="B615" s="6">
        <v>3.7916666666666665</v>
      </c>
      <c r="C615" s="6">
        <v>3.2945206576736736</v>
      </c>
      <c r="D615" s="6">
        <v>0.49714600899299288</v>
      </c>
      <c r="E615" s="6">
        <v>3.2874408784046958</v>
      </c>
      <c r="F615" s="6">
        <v>3.2907480317064826</v>
      </c>
      <c r="G615" s="6">
        <v>0.48918062625657188</v>
      </c>
      <c r="H615" s="6">
        <v>1.4008558516254357</v>
      </c>
      <c r="I615" s="6">
        <v>0.56861693548386594</v>
      </c>
      <c r="J615" s="7">
        <v>688.6677419354819</v>
      </c>
      <c r="K615" s="92">
        <v>3.6231884057971015E-3</v>
      </c>
      <c r="L615" s="92">
        <v>3.6231884057971015E-3</v>
      </c>
      <c r="M615" s="92">
        <v>9.0579710144927536E-2</v>
      </c>
      <c r="N615" s="92">
        <v>0.34057971014492755</v>
      </c>
      <c r="O615" s="92">
        <v>0.4311594202898551</v>
      </c>
      <c r="P615" s="92">
        <v>0.13043478260869565</v>
      </c>
      <c r="Q615" s="93">
        <v>8.3467741935483869E-2</v>
      </c>
      <c r="R615" s="4">
        <v>2.4185784424440699</v>
      </c>
      <c r="S615" s="4">
        <v>2.6683580783179659</v>
      </c>
      <c r="T615" s="4">
        <v>2.960699393849989</v>
      </c>
      <c r="U615" s="4">
        <v>3.3029150579935145</v>
      </c>
      <c r="V615" s="4">
        <v>3.6209794642007118</v>
      </c>
      <c r="W615" s="4">
        <v>3.8927031703749861</v>
      </c>
      <c r="X615" s="4">
        <v>4.1003454402267758</v>
      </c>
      <c r="Y615" s="4">
        <v>4.4532822619824648</v>
      </c>
      <c r="Z615" s="94">
        <v>2480</v>
      </c>
      <c r="AA615" s="93">
        <v>0</v>
      </c>
      <c r="AB615" s="6">
        <v>2.3263258677866827</v>
      </c>
      <c r="AC615" s="6">
        <v>2.7776312744688454</v>
      </c>
      <c r="AD615" s="6">
        <v>3.2377044939433941</v>
      </c>
      <c r="AE615" s="6">
        <v>3.6976813258245387</v>
      </c>
      <c r="AF615" s="6">
        <v>3.8030297924290779</v>
      </c>
      <c r="AG615" s="94">
        <v>0</v>
      </c>
      <c r="AH615" s="6"/>
      <c r="AI615" s="6">
        <v>2.3263258677866827</v>
      </c>
      <c r="AJ615" s="6">
        <v>3.0929487021559363</v>
      </c>
      <c r="AK615" s="6">
        <v>3.49904092753764</v>
      </c>
      <c r="AL615" s="6">
        <v>3.8714961600775664</v>
      </c>
      <c r="AM615" s="6">
        <v>4.3653500367868308</v>
      </c>
      <c r="AN615" s="6">
        <v>1.0046146334877801</v>
      </c>
      <c r="AO615" s="92">
        <v>0.82846122847039216</v>
      </c>
      <c r="AP615" s="5">
        <v>43225</v>
      </c>
      <c r="AQ615" s="94">
        <v>276</v>
      </c>
      <c r="AR615" s="6">
        <v>-0.43756088820288941</v>
      </c>
      <c r="AS615" s="6">
        <v>0.85846271065951085</v>
      </c>
    </row>
    <row r="616" spans="1:45" x14ac:dyDescent="0.2">
      <c r="A616" s="5">
        <v>43226</v>
      </c>
      <c r="B616" s="6">
        <v>3.7974910394265233</v>
      </c>
      <c r="C616" s="6">
        <v>3.2946254654965355</v>
      </c>
      <c r="D616" s="6">
        <v>0.50286557392998787</v>
      </c>
      <c r="E616" s="6">
        <v>3.2876631510328891</v>
      </c>
      <c r="F616" s="6">
        <v>3.2910847738865994</v>
      </c>
      <c r="G616" s="6">
        <v>0.48971592441438416</v>
      </c>
      <c r="H616" s="6">
        <v>1.4011952227996272</v>
      </c>
      <c r="I616" s="6">
        <v>0.56869407496976432</v>
      </c>
      <c r="J616" s="7">
        <v>689.38976219266624</v>
      </c>
      <c r="K616" s="92">
        <v>3.5842293906810036E-3</v>
      </c>
      <c r="L616" s="92">
        <v>3.5842293906810036E-3</v>
      </c>
      <c r="M616" s="92">
        <v>8.9605734767025089E-2</v>
      </c>
      <c r="N616" s="92">
        <v>0.33691756272401435</v>
      </c>
      <c r="O616" s="92">
        <v>0.43010752688172044</v>
      </c>
      <c r="P616" s="92">
        <v>0.13620071684587814</v>
      </c>
      <c r="Q616" s="93">
        <v>8.2627972591696894E-2</v>
      </c>
      <c r="R616" s="4">
        <v>2.4186307105204095</v>
      </c>
      <c r="S616" s="4">
        <v>2.668338963528774</v>
      </c>
      <c r="T616" s="4">
        <v>2.960412022872271</v>
      </c>
      <c r="U616" s="4">
        <v>3.3028099939241531</v>
      </c>
      <c r="V616" s="4">
        <v>3.6205948297157029</v>
      </c>
      <c r="W616" s="4">
        <v>3.8932477285234346</v>
      </c>
      <c r="X616" s="4">
        <v>4.1085606186814161</v>
      </c>
      <c r="Y616" s="4">
        <v>4.4678317005702697</v>
      </c>
      <c r="Z616" s="94">
        <v>2481</v>
      </c>
      <c r="AA616" s="93">
        <v>0</v>
      </c>
      <c r="AB616" s="6">
        <v>2.3262115413152284</v>
      </c>
      <c r="AC616" s="6">
        <v>2.7774071455259679</v>
      </c>
      <c r="AD616" s="6">
        <v>3.237163297002704</v>
      </c>
      <c r="AE616" s="6">
        <v>3.6965819151132058</v>
      </c>
      <c r="AF616" s="6">
        <v>3.8024593879786401</v>
      </c>
      <c r="AG616" s="94">
        <v>0</v>
      </c>
      <c r="AH616" s="6"/>
      <c r="AI616" s="6">
        <v>2.3262115413152284</v>
      </c>
      <c r="AJ616" s="6">
        <v>3.0924778763320058</v>
      </c>
      <c r="AK616" s="6">
        <v>3.4982604511302897</v>
      </c>
      <c r="AL616" s="6">
        <v>3.871225953363274</v>
      </c>
      <c r="AM616" s="6">
        <v>4.3668084865443273</v>
      </c>
      <c r="AN616" s="6">
        <v>1.0045435664947173</v>
      </c>
      <c r="AO616" s="92">
        <v>0.82925562388698781</v>
      </c>
      <c r="AP616" s="5">
        <v>43227</v>
      </c>
      <c r="AQ616" s="94">
        <v>279</v>
      </c>
      <c r="AR616" s="6">
        <v>-0.43735090852213387</v>
      </c>
      <c r="AS616" s="6">
        <v>0.85858384315937908</v>
      </c>
    </row>
    <row r="617" spans="1:45" x14ac:dyDescent="0.2">
      <c r="A617" s="5">
        <v>43227</v>
      </c>
      <c r="B617" s="6">
        <v>3.8007117437722422</v>
      </c>
      <c r="C617" s="6">
        <v>3.2943913021582012</v>
      </c>
      <c r="D617" s="6">
        <v>0.50632044161404099</v>
      </c>
      <c r="E617" s="6">
        <v>3.287904989719022</v>
      </c>
      <c r="F617" s="6">
        <v>3.2910885914294701</v>
      </c>
      <c r="G617" s="6">
        <v>0.48964934680827604</v>
      </c>
      <c r="H617" s="6">
        <v>1.4014595083632928</v>
      </c>
      <c r="I617" s="6">
        <v>0.56865431103947961</v>
      </c>
      <c r="J617" s="7">
        <v>690.11160354552703</v>
      </c>
      <c r="K617" s="92">
        <v>3.5587188612099642E-3</v>
      </c>
      <c r="L617" s="92">
        <v>3.5587188612099642E-3</v>
      </c>
      <c r="M617" s="92">
        <v>8.8967971530249115E-2</v>
      </c>
      <c r="N617" s="92">
        <v>0.33451957295373663</v>
      </c>
      <c r="O617" s="92">
        <v>0.4306049822064057</v>
      </c>
      <c r="P617" s="92">
        <v>0.13879003558718861</v>
      </c>
      <c r="Q617" s="93">
        <v>8.2594681708299755E-2</v>
      </c>
      <c r="R617" s="4">
        <v>2.418687516506616</v>
      </c>
      <c r="S617" s="4">
        <v>2.6683340776385389</v>
      </c>
      <c r="T617" s="4">
        <v>2.9601458701872492</v>
      </c>
      <c r="U617" s="4">
        <v>3.3022155829145547</v>
      </c>
      <c r="V617" s="4">
        <v>3.6200955654315186</v>
      </c>
      <c r="W617" s="4">
        <v>3.8929270532955358</v>
      </c>
      <c r="X617" s="4">
        <v>4.1072770089808603</v>
      </c>
      <c r="Y617" s="4">
        <v>4.4665032621380556</v>
      </c>
      <c r="Z617" s="94">
        <v>2482</v>
      </c>
      <c r="AA617" s="93">
        <v>0</v>
      </c>
      <c r="AB617" s="6">
        <v>2.3260972444053225</v>
      </c>
      <c r="AC617" s="6">
        <v>2.7771831013488972</v>
      </c>
      <c r="AD617" s="6">
        <v>3.236622492638376</v>
      </c>
      <c r="AE617" s="6">
        <v>3.695483848012818</v>
      </c>
      <c r="AF617" s="6">
        <v>3.8018893316818678</v>
      </c>
      <c r="AG617" s="94">
        <v>0</v>
      </c>
      <c r="AH617" s="6"/>
      <c r="AI617" s="6">
        <v>2.3260972444053225</v>
      </c>
      <c r="AJ617" s="6">
        <v>3.0920073844904192</v>
      </c>
      <c r="AK617" s="6">
        <v>3.4974807356275717</v>
      </c>
      <c r="AL617" s="6">
        <v>3.8713622640523253</v>
      </c>
      <c r="AM617" s="6">
        <v>4.3634114153889305</v>
      </c>
      <c r="AN617" s="6">
        <v>1.004385293784301</v>
      </c>
      <c r="AO617" s="92">
        <v>0.82981371119879344</v>
      </c>
      <c r="AP617" s="5">
        <v>43227</v>
      </c>
      <c r="AQ617" s="94">
        <v>281</v>
      </c>
      <c r="AR617" s="6">
        <v>-0.43714118881618447</v>
      </c>
      <c r="AS617" s="6">
        <v>0.85870481326980086</v>
      </c>
    </row>
    <row r="618" spans="1:45" x14ac:dyDescent="0.2">
      <c r="A618" s="5">
        <v>43228</v>
      </c>
      <c r="B618" s="6">
        <v>3.801056338028169</v>
      </c>
      <c r="C618" s="6">
        <v>3.2943254955169343</v>
      </c>
      <c r="D618" s="6">
        <v>0.50673084251123468</v>
      </c>
      <c r="E618" s="6">
        <v>3.2879323022338838</v>
      </c>
      <c r="F618" s="6">
        <v>3.2911327093824578</v>
      </c>
      <c r="G618" s="6">
        <v>0.48971953851331695</v>
      </c>
      <c r="H618" s="6">
        <v>1.401583039814124</v>
      </c>
      <c r="I618" s="6">
        <v>0.56866290777284878</v>
      </c>
      <c r="J618" s="7">
        <v>690.83326621023298</v>
      </c>
      <c r="K618" s="92">
        <v>3.5211267605633804E-3</v>
      </c>
      <c r="L618" s="92">
        <v>3.5211267605633804E-3</v>
      </c>
      <c r="M618" s="92">
        <v>8.8028169014084501E-2</v>
      </c>
      <c r="N618" s="92">
        <v>0.33450704225352113</v>
      </c>
      <c r="O618" s="92">
        <v>0.43309859154929575</v>
      </c>
      <c r="P618" s="92">
        <v>0.13732394366197184</v>
      </c>
      <c r="Q618" s="93">
        <v>8.1755940394683854E-2</v>
      </c>
      <c r="R618" s="4">
        <v>2.4187488562231829</v>
      </c>
      <c r="S618" s="4">
        <v>2.6683434014456355</v>
      </c>
      <c r="T618" s="4">
        <v>2.9599009025205403</v>
      </c>
      <c r="U618" s="4">
        <v>3.3016649684556749</v>
      </c>
      <c r="V618" s="4">
        <v>3.6201951350312713</v>
      </c>
      <c r="W618" s="4">
        <v>3.8948678142066853</v>
      </c>
      <c r="X618" s="4">
        <v>4.1093101645316441</v>
      </c>
      <c r="Y618" s="4">
        <v>4.4651911704921954</v>
      </c>
      <c r="Z618" s="94">
        <v>2483</v>
      </c>
      <c r="AA618" s="93">
        <v>0</v>
      </c>
      <c r="AB618" s="6">
        <v>2.3259829770442271</v>
      </c>
      <c r="AC618" s="6">
        <v>2.7769591418842117</v>
      </c>
      <c r="AD618" s="6">
        <v>3.2360820803759558</v>
      </c>
      <c r="AE618" s="6">
        <v>3.6943871217881807</v>
      </c>
      <c r="AF618" s="6">
        <v>3.8013196231846944</v>
      </c>
      <c r="AG618" s="94">
        <v>0</v>
      </c>
      <c r="AH618" s="6"/>
      <c r="AI618" s="6">
        <v>2.3259829770442271</v>
      </c>
      <c r="AJ618" s="6">
        <v>3.0915372262201584</v>
      </c>
      <c r="AK618" s="6">
        <v>3.4965259715444681</v>
      </c>
      <c r="AL618" s="6">
        <v>3.8730172922249024</v>
      </c>
      <c r="AM618" s="6">
        <v>4.3622200742129706</v>
      </c>
      <c r="AN618" s="6">
        <v>1.0043340541762098</v>
      </c>
      <c r="AO618" s="92">
        <v>0.8301890785914976</v>
      </c>
      <c r="AP618" s="5">
        <v>43229</v>
      </c>
      <c r="AQ618" s="94">
        <v>284</v>
      </c>
      <c r="AR618" s="6">
        <v>-0.43693172845080097</v>
      </c>
      <c r="AS618" s="6">
        <v>0.85882562126692752</v>
      </c>
    </row>
    <row r="619" spans="1:45" x14ac:dyDescent="0.2">
      <c r="A619" s="5">
        <v>43229</v>
      </c>
      <c r="B619" s="6">
        <v>3.8006993006993008</v>
      </c>
      <c r="C619" s="6">
        <v>3.2941067532103667</v>
      </c>
      <c r="D619" s="6">
        <v>0.50659254748893412</v>
      </c>
      <c r="E619" s="6">
        <v>3.2880316322999192</v>
      </c>
      <c r="F619" s="6">
        <v>3.2911955006502134</v>
      </c>
      <c r="G619" s="6">
        <v>0.48965624932502222</v>
      </c>
      <c r="H619" s="6">
        <v>1.4015436630932809</v>
      </c>
      <c r="I619" s="6">
        <v>0.56866344605474595</v>
      </c>
      <c r="J619" s="7">
        <v>691.55475040257443</v>
      </c>
      <c r="K619" s="92">
        <v>3.4965034965034965E-3</v>
      </c>
      <c r="L619" s="92">
        <v>3.4965034965034965E-3</v>
      </c>
      <c r="M619" s="92">
        <v>8.7412587412587409E-2</v>
      </c>
      <c r="N619" s="92">
        <v>0.33566433566433568</v>
      </c>
      <c r="O619" s="92">
        <v>0.43356643356643354</v>
      </c>
      <c r="P619" s="92">
        <v>0.13636363636363635</v>
      </c>
      <c r="Q619" s="93">
        <v>8.1320450885668277E-2</v>
      </c>
      <c r="R619" s="4">
        <v>2.4188147254949142</v>
      </c>
      <c r="S619" s="4">
        <v>2.6683669157774315</v>
      </c>
      <c r="T619" s="4">
        <v>2.9600257821633282</v>
      </c>
      <c r="U619" s="4">
        <v>3.3014221827763457</v>
      </c>
      <c r="V619" s="4">
        <v>3.6193134393445145</v>
      </c>
      <c r="W619" s="4">
        <v>3.8943872958168146</v>
      </c>
      <c r="X619" s="4">
        <v>4.1093756583535281</v>
      </c>
      <c r="Y619" s="4">
        <v>4.4638953732900823</v>
      </c>
      <c r="Z619" s="94">
        <v>2484</v>
      </c>
      <c r="AA619" s="93">
        <v>0</v>
      </c>
      <c r="AB619" s="6">
        <v>2.3258687392192114</v>
      </c>
      <c r="AC619" s="6">
        <v>2.776735267078537</v>
      </c>
      <c r="AD619" s="6">
        <v>3.2355420597417912</v>
      </c>
      <c r="AE619" s="6">
        <v>3.6932917337118902</v>
      </c>
      <c r="AF619" s="6">
        <v>3.8007502621335587</v>
      </c>
      <c r="AG619" s="94">
        <v>0</v>
      </c>
      <c r="AH619" s="6"/>
      <c r="AI619" s="6">
        <v>2.3258687392192114</v>
      </c>
      <c r="AJ619" s="6">
        <v>3.0910674011109389</v>
      </c>
      <c r="AK619" s="6">
        <v>3.497456831158249</v>
      </c>
      <c r="AL619" s="6">
        <v>3.8740811114438132</v>
      </c>
      <c r="AM619" s="6">
        <v>4.3610301522669754</v>
      </c>
      <c r="AN619" s="6">
        <v>1.0042148984261043</v>
      </c>
      <c r="AO619" s="92">
        <v>0.83090100784417475</v>
      </c>
      <c r="AP619" s="5">
        <v>43229</v>
      </c>
      <c r="AQ619" s="94">
        <v>286</v>
      </c>
      <c r="AR619" s="6">
        <v>-0.43672252679373669</v>
      </c>
      <c r="AS619" s="6">
        <v>0.85894626742632574</v>
      </c>
    </row>
    <row r="620" spans="1:45" x14ac:dyDescent="0.2">
      <c r="A620" s="5">
        <v>43230</v>
      </c>
      <c r="B620" s="6">
        <v>3.7996515679442511</v>
      </c>
      <c r="C620" s="6">
        <v>3.2938662363149729</v>
      </c>
      <c r="D620" s="6">
        <v>0.50578533162927819</v>
      </c>
      <c r="E620" s="6">
        <v>3.2879806020580915</v>
      </c>
      <c r="F620" s="6">
        <v>3.291508074355415</v>
      </c>
      <c r="G620" s="6">
        <v>0.48917567397068368</v>
      </c>
      <c r="H620" s="6">
        <v>1.4007975002827444</v>
      </c>
      <c r="I620" s="6">
        <v>0.56872785829307082</v>
      </c>
      <c r="J620" s="7">
        <v>692.55475040257443</v>
      </c>
      <c r="K620" s="92">
        <v>3.4843205574912892E-3</v>
      </c>
      <c r="L620" s="92">
        <v>3.4843205574912892E-3</v>
      </c>
      <c r="M620" s="92">
        <v>8.7108013937282236E-2</v>
      </c>
      <c r="N620" s="92">
        <v>0.33797909407665505</v>
      </c>
      <c r="O620" s="92">
        <v>0.43205574912891986</v>
      </c>
      <c r="P620" s="92">
        <v>0.13588850174216027</v>
      </c>
      <c r="Q620" s="93">
        <v>8.0917874396135264E-2</v>
      </c>
      <c r="R620" s="4">
        <v>2.4186583624126081</v>
      </c>
      <c r="S620" s="4">
        <v>2.6702585060660295</v>
      </c>
      <c r="T620" s="4">
        <v>2.9609796105071036</v>
      </c>
      <c r="U620" s="4">
        <v>3.3017037655279022</v>
      </c>
      <c r="V620" s="4">
        <v>3.6182567655658255</v>
      </c>
      <c r="W620" s="4">
        <v>3.8934622336652946</v>
      </c>
      <c r="X620" s="4">
        <v>4.1086658090116677</v>
      </c>
      <c r="Y620" s="4">
        <v>4.462882145828222</v>
      </c>
      <c r="Z620" s="94">
        <v>2484</v>
      </c>
      <c r="AA620" s="93">
        <v>0</v>
      </c>
      <c r="AB620" s="6">
        <v>2.3257545309175534</v>
      </c>
      <c r="AC620" s="6">
        <v>2.7765114768785462</v>
      </c>
      <c r="AD620" s="6">
        <v>3.2350024302630311</v>
      </c>
      <c r="AE620" s="6">
        <v>3.6921976810643042</v>
      </c>
      <c r="AF620" s="6">
        <v>3.8001812481754014</v>
      </c>
      <c r="AG620" s="94">
        <v>0</v>
      </c>
      <c r="AH620" s="6"/>
      <c r="AI620" s="6">
        <v>2.3257545309175534</v>
      </c>
      <c r="AJ620" s="6">
        <v>3.0905979087531983</v>
      </c>
      <c r="AK620" s="6">
        <v>3.4952654578542863</v>
      </c>
      <c r="AL620" s="6">
        <v>3.8730675746106717</v>
      </c>
      <c r="AM620" s="6">
        <v>4.3598416464278706</v>
      </c>
      <c r="AN620" s="6">
        <v>1.0041578088328431</v>
      </c>
      <c r="AO620" s="92">
        <v>0.83122659721847869</v>
      </c>
      <c r="AP620" s="5">
        <v>43230</v>
      </c>
      <c r="AQ620" s="94">
        <v>287</v>
      </c>
      <c r="AR620" s="6">
        <v>-0.43651358321472866</v>
      </c>
      <c r="AS620" s="6">
        <v>0.859066752022979</v>
      </c>
    </row>
    <row r="621" spans="1:45" x14ac:dyDescent="0.2">
      <c r="A621" s="5">
        <v>43231</v>
      </c>
      <c r="B621" s="6">
        <v>3.796551724137931</v>
      </c>
      <c r="C621" s="6">
        <v>3.2942369537987375</v>
      </c>
      <c r="D621" s="6">
        <v>0.50231477033919347</v>
      </c>
      <c r="E621" s="6">
        <v>3.2882244427568179</v>
      </c>
      <c r="F621" s="6">
        <v>3.2912746425835069</v>
      </c>
      <c r="G621" s="6">
        <v>0.48802538797722878</v>
      </c>
      <c r="H621" s="6">
        <v>1.4022355069106098</v>
      </c>
      <c r="I621" s="6">
        <v>0.5687127916331407</v>
      </c>
      <c r="J621" s="7">
        <v>692.99678197908361</v>
      </c>
      <c r="K621" s="92">
        <v>3.4482758620689655E-3</v>
      </c>
      <c r="L621" s="92">
        <v>3.4482758620689655E-3</v>
      </c>
      <c r="M621" s="92">
        <v>8.6206896551724144E-2</v>
      </c>
      <c r="N621" s="92">
        <v>0.34482758620689657</v>
      </c>
      <c r="O621" s="92">
        <v>0.42758620689655175</v>
      </c>
      <c r="P621" s="92">
        <v>0.13448275862068965</v>
      </c>
      <c r="Q621" s="93">
        <v>8.0852775543041031E-2</v>
      </c>
      <c r="R621" s="4">
        <v>2.4224170646223309</v>
      </c>
      <c r="S621" s="4">
        <v>2.6714810334833756</v>
      </c>
      <c r="T621" s="4">
        <v>2.9609926787295846</v>
      </c>
      <c r="U621" s="4">
        <v>3.301843418812282</v>
      </c>
      <c r="V621" s="4">
        <v>3.6174502832802107</v>
      </c>
      <c r="W621" s="4">
        <v>3.8922752719029776</v>
      </c>
      <c r="X621" s="4">
        <v>4.1079034504578198</v>
      </c>
      <c r="Y621" s="4">
        <v>4.4613524538261409</v>
      </c>
      <c r="Z621" s="94">
        <v>2486</v>
      </c>
      <c r="AA621" s="93">
        <v>0</v>
      </c>
      <c r="AB621" s="6">
        <v>2.3256403521265372</v>
      </c>
      <c r="AC621" s="6">
        <v>2.776287771230959</v>
      </c>
      <c r="AD621" s="6">
        <v>3.2344631914676225</v>
      </c>
      <c r="AE621" s="6">
        <v>3.6911049611335143</v>
      </c>
      <c r="AF621" s="6">
        <v>3.7996125809576657</v>
      </c>
      <c r="AG621" s="94">
        <v>0</v>
      </c>
      <c r="AH621" s="6"/>
      <c r="AI621" s="6">
        <v>2.3256403521265372</v>
      </c>
      <c r="AJ621" s="6">
        <v>3.0901287487381097</v>
      </c>
      <c r="AK621" s="6">
        <v>3.4975505400691596</v>
      </c>
      <c r="AL621" s="6">
        <v>3.872055183669191</v>
      </c>
      <c r="AM621" s="6">
        <v>4.3586545535830181</v>
      </c>
      <c r="AN621" s="6">
        <v>1.0042898997752654</v>
      </c>
      <c r="AO621" s="92">
        <v>0.82979067705939946</v>
      </c>
      <c r="AP621" s="5">
        <v>43231</v>
      </c>
      <c r="AQ621" s="94">
        <v>290</v>
      </c>
      <c r="AR621" s="6">
        <v>-0.43630489708549502</v>
      </c>
      <c r="AS621" s="6">
        <v>0.85918707533129024</v>
      </c>
    </row>
    <row r="622" spans="1:45" x14ac:dyDescent="0.2">
      <c r="A622" s="5">
        <v>43232</v>
      </c>
      <c r="B622" s="6">
        <v>3.7962328767123288</v>
      </c>
      <c r="C622" s="6">
        <v>3.2944288211978434</v>
      </c>
      <c r="D622" s="6">
        <v>0.50180405551448537</v>
      </c>
      <c r="E622" s="6">
        <v>3.2883870251115224</v>
      </c>
      <c r="F622" s="6">
        <v>3.2912147751811962</v>
      </c>
      <c r="G622" s="6">
        <v>0.48724691753154648</v>
      </c>
      <c r="H622" s="6">
        <v>1.402756357908151</v>
      </c>
      <c r="I622" s="6">
        <v>0.56871733011659986</v>
      </c>
      <c r="J622" s="7">
        <v>693.71773220747855</v>
      </c>
      <c r="K622" s="92">
        <v>3.4246575342465752E-3</v>
      </c>
      <c r="L622" s="92">
        <v>3.4246575342465752E-3</v>
      </c>
      <c r="M622" s="92">
        <v>8.5616438356164379E-2</v>
      </c>
      <c r="N622" s="92">
        <v>0.3458904109589041</v>
      </c>
      <c r="O622" s="92">
        <v>0.42808219178082191</v>
      </c>
      <c r="P622" s="92">
        <v>0.13356164383561644</v>
      </c>
      <c r="Q622" s="93">
        <v>8.0418174507438683E-2</v>
      </c>
      <c r="R622" s="4">
        <v>2.4251126365126474</v>
      </c>
      <c r="S622" s="4">
        <v>2.673129238140393</v>
      </c>
      <c r="T622" s="4">
        <v>2.9611868717564582</v>
      </c>
      <c r="U622" s="4">
        <v>3.3018014819456281</v>
      </c>
      <c r="V622" s="4">
        <v>3.6173294815376207</v>
      </c>
      <c r="W622" s="4">
        <v>3.8910127811132256</v>
      </c>
      <c r="X622" s="4">
        <v>4.1071264765391691</v>
      </c>
      <c r="Y622" s="4">
        <v>4.4601052278560296</v>
      </c>
      <c r="Z622" s="94">
        <v>2487</v>
      </c>
      <c r="AA622" s="93">
        <v>0</v>
      </c>
      <c r="AB622" s="6">
        <v>2.3255262028334558</v>
      </c>
      <c r="AC622" s="6">
        <v>2.7760641500825418</v>
      </c>
      <c r="AD622" s="6">
        <v>3.2339243428843107</v>
      </c>
      <c r="AE622" s="6">
        <v>3.6900135712153164</v>
      </c>
      <c r="AF622" s="6">
        <v>3.7990442601282961</v>
      </c>
      <c r="AG622" s="94">
        <v>0</v>
      </c>
      <c r="AH622" s="6"/>
      <c r="AI622" s="6">
        <v>2.3255262028334558</v>
      </c>
      <c r="AJ622" s="6">
        <v>3.0896599206575694</v>
      </c>
      <c r="AK622" s="6">
        <v>3.4967007793773104</v>
      </c>
      <c r="AL622" s="6">
        <v>3.8706355848488276</v>
      </c>
      <c r="AM622" s="6">
        <v>4.3574688706301856</v>
      </c>
      <c r="AN622" s="6">
        <v>1.0043413305502984</v>
      </c>
      <c r="AO622" s="92">
        <v>0.82923610848397089</v>
      </c>
      <c r="AP622" s="5">
        <v>43232</v>
      </c>
      <c r="AQ622" s="94">
        <v>292</v>
      </c>
      <c r="AR622" s="6">
        <v>-0.436096467779723</v>
      </c>
      <c r="AS622" s="6">
        <v>0.85930723762508177</v>
      </c>
    </row>
    <row r="623" spans="1:45" x14ac:dyDescent="0.2">
      <c r="A623" s="5">
        <v>43233</v>
      </c>
      <c r="B623" s="6">
        <v>3.7915254237288134</v>
      </c>
      <c r="C623" s="6">
        <v>3.2947113405578454</v>
      </c>
      <c r="D623" s="6">
        <v>0.49681408317096798</v>
      </c>
      <c r="E623" s="6">
        <v>3.28817131590954</v>
      </c>
      <c r="F623" s="6">
        <v>3.2911229107966813</v>
      </c>
      <c r="G623" s="6">
        <v>0.48621825525709145</v>
      </c>
      <c r="H623" s="6">
        <v>1.403353052025871</v>
      </c>
      <c r="I623" s="6">
        <v>0.56877813504822661</v>
      </c>
      <c r="J623" s="7">
        <v>694.43850482314883</v>
      </c>
      <c r="K623" s="92">
        <v>3.3898305084745762E-3</v>
      </c>
      <c r="L623" s="92">
        <v>3.3898305084745762E-3</v>
      </c>
      <c r="M623" s="92">
        <v>9.152542372881356E-2</v>
      </c>
      <c r="N623" s="92">
        <v>0.34237288135593219</v>
      </c>
      <c r="O623" s="92">
        <v>0.42711864406779659</v>
      </c>
      <c r="P623" s="92">
        <v>0.13220338983050847</v>
      </c>
      <c r="Q623" s="93">
        <v>7.9581993569131829E-2</v>
      </c>
      <c r="R623" s="4">
        <v>2.4298780068929888</v>
      </c>
      <c r="S623" s="4">
        <v>2.6743587719250916</v>
      </c>
      <c r="T623" s="4">
        <v>2.961455598134981</v>
      </c>
      <c r="U623" s="4">
        <v>3.3014063289041502</v>
      </c>
      <c r="V623" s="4">
        <v>3.6165742238865355</v>
      </c>
      <c r="W623" s="4">
        <v>3.8921116263744913</v>
      </c>
      <c r="X623" s="4">
        <v>4.1063207115096327</v>
      </c>
      <c r="Y623" s="4">
        <v>4.4588740889113385</v>
      </c>
      <c r="Z623" s="94">
        <v>2488</v>
      </c>
      <c r="AA623" s="93">
        <v>0</v>
      </c>
      <c r="AB623" s="6">
        <v>2.3254120830256095</v>
      </c>
      <c r="AC623" s="6">
        <v>2.7758406133801086</v>
      </c>
      <c r="AD623" s="6">
        <v>3.2333858840426357</v>
      </c>
      <c r="AE623" s="6">
        <v>3.6889235086131844</v>
      </c>
      <c r="AF623" s="6">
        <v>3.7984762853357372</v>
      </c>
      <c r="AG623" s="94">
        <v>0</v>
      </c>
      <c r="AH623" s="6"/>
      <c r="AI623" s="6">
        <v>2.3254120830256095</v>
      </c>
      <c r="AJ623" s="6">
        <v>3.0799920593557424</v>
      </c>
      <c r="AK623" s="6">
        <v>3.4959215051623946</v>
      </c>
      <c r="AL623" s="6">
        <v>3.870102691430219</v>
      </c>
      <c r="AM623" s="6">
        <v>4.3562845944774917</v>
      </c>
      <c r="AN623" s="6">
        <v>1.0045686903092923</v>
      </c>
      <c r="AO623" s="92">
        <v>0.82767601505056143</v>
      </c>
      <c r="AP623" s="5">
        <v>43233</v>
      </c>
      <c r="AQ623" s="94">
        <v>295</v>
      </c>
      <c r="AR623" s="6">
        <v>-0.43588829467306445</v>
      </c>
      <c r="AS623" s="6">
        <v>0.85942723917759822</v>
      </c>
    </row>
    <row r="624" spans="1:45" x14ac:dyDescent="0.2">
      <c r="A624" s="5">
        <v>43234</v>
      </c>
      <c r="B624" s="6">
        <v>3.7960526315789473</v>
      </c>
      <c r="C624" s="6">
        <v>3.296624546235627</v>
      </c>
      <c r="D624" s="6">
        <v>0.49942808534332039</v>
      </c>
      <c r="E624" s="6">
        <v>3.2890581260072711</v>
      </c>
      <c r="F624" s="6">
        <v>3.291311378557225</v>
      </c>
      <c r="G624" s="6">
        <v>0.48695325962278779</v>
      </c>
      <c r="H624" s="6">
        <v>1.4094781945782895</v>
      </c>
      <c r="I624" s="6">
        <v>0.56884831460673702</v>
      </c>
      <c r="J624" s="7">
        <v>694.32223113964574</v>
      </c>
      <c r="K624" s="92">
        <v>3.2894736842105261E-3</v>
      </c>
      <c r="L624" s="92">
        <v>3.2894736842105261E-3</v>
      </c>
      <c r="M624" s="92">
        <v>9.2105263157894732E-2</v>
      </c>
      <c r="N624" s="92">
        <v>0.33552631578947367</v>
      </c>
      <c r="O624" s="92">
        <v>0.43092105263157893</v>
      </c>
      <c r="P624" s="92">
        <v>0.13486842105263158</v>
      </c>
      <c r="Q624" s="93">
        <v>7.825040128410915E-2</v>
      </c>
      <c r="R624" s="4">
        <v>2.4297847038918143</v>
      </c>
      <c r="S624" s="4">
        <v>2.6756917967434992</v>
      </c>
      <c r="T624" s="4">
        <v>2.9637090308364646</v>
      </c>
      <c r="U624" s="4">
        <v>3.3030360899708104</v>
      </c>
      <c r="V624" s="4">
        <v>3.6204467937130858</v>
      </c>
      <c r="W624" s="4">
        <v>3.8950933980138061</v>
      </c>
      <c r="X624" s="4">
        <v>4.1086624376450072</v>
      </c>
      <c r="Y624" s="4">
        <v>4.4569511360286382</v>
      </c>
      <c r="Z624" s="94">
        <v>2492</v>
      </c>
      <c r="AA624" s="93">
        <v>0</v>
      </c>
      <c r="AB624" s="6">
        <v>2.3252979926903063</v>
      </c>
      <c r="AC624" s="6">
        <v>2.77561716107052</v>
      </c>
      <c r="AD624" s="6">
        <v>3.2328478144729313</v>
      </c>
      <c r="AE624" s="6">
        <v>3.6878347706382404</v>
      </c>
      <c r="AF624" s="6">
        <v>3.797908656228933</v>
      </c>
      <c r="AG624" s="94">
        <v>0</v>
      </c>
      <c r="AH624" s="6"/>
      <c r="AI624" s="6">
        <v>2.3252979926903063</v>
      </c>
      <c r="AJ624" s="6">
        <v>3.0795449572530447</v>
      </c>
      <c r="AK624" s="6">
        <v>3.4966611962774312</v>
      </c>
      <c r="AL624" s="6">
        <v>3.8720259033977249</v>
      </c>
      <c r="AM624" s="6">
        <v>4.3560723697485644</v>
      </c>
      <c r="AN624" s="6">
        <v>1.0048569911847429</v>
      </c>
      <c r="AO624" s="92">
        <v>0.82817191829535985</v>
      </c>
      <c r="AP624" s="5">
        <v>43234</v>
      </c>
      <c r="AQ624" s="94">
        <v>304</v>
      </c>
      <c r="AR624" s="6">
        <v>-0.43568037714312702</v>
      </c>
      <c r="AS624" s="6">
        <v>0.85954708026150739</v>
      </c>
    </row>
    <row r="625" spans="1:45" x14ac:dyDescent="0.2">
      <c r="A625" s="5">
        <v>43235</v>
      </c>
      <c r="B625" s="6">
        <v>3.7980456026058631</v>
      </c>
      <c r="C625" s="6">
        <v>3.2975294143401315</v>
      </c>
      <c r="D625" s="6">
        <v>0.50051618826573163</v>
      </c>
      <c r="E625" s="6">
        <v>3.2894059104556863</v>
      </c>
      <c r="F625" s="6">
        <v>3.2916865445550263</v>
      </c>
      <c r="G625" s="6">
        <v>0.4867054729569571</v>
      </c>
      <c r="H625" s="6">
        <v>1.4116541791675687</v>
      </c>
      <c r="I625" s="6">
        <v>0.56890894504612521</v>
      </c>
      <c r="J625" s="7">
        <v>695.04332129963586</v>
      </c>
      <c r="K625" s="92">
        <v>3.2573289902280132E-3</v>
      </c>
      <c r="L625" s="92">
        <v>3.2573289902280132E-3</v>
      </c>
      <c r="M625" s="92">
        <v>9.4462540716612378E-2</v>
      </c>
      <c r="N625" s="92">
        <v>0.33224755700325731</v>
      </c>
      <c r="O625" s="92">
        <v>0.42671009771986973</v>
      </c>
      <c r="P625" s="92">
        <v>0.14006514657980457</v>
      </c>
      <c r="Q625" s="93">
        <v>7.7817890092258327E-2</v>
      </c>
      <c r="R625" s="4">
        <v>2.4335251802580546</v>
      </c>
      <c r="S625" s="4">
        <v>2.6757500789796453</v>
      </c>
      <c r="T625" s="4">
        <v>2.9643941922902939</v>
      </c>
      <c r="U625" s="4">
        <v>3.3036491004264583</v>
      </c>
      <c r="V625" s="4">
        <v>3.6208436030740971</v>
      </c>
      <c r="W625" s="4">
        <v>3.8963917153466245</v>
      </c>
      <c r="X625" s="4">
        <v>4.1121161854034636</v>
      </c>
      <c r="Y625" s="4">
        <v>4.4557746757654959</v>
      </c>
      <c r="Z625" s="94">
        <v>2493</v>
      </c>
      <c r="AA625" s="93">
        <v>0</v>
      </c>
      <c r="AB625" s="6">
        <v>2.3251839318148617</v>
      </c>
      <c r="AC625" s="6">
        <v>2.7753937931006831</v>
      </c>
      <c r="AD625" s="6">
        <v>3.2323101337063243</v>
      </c>
      <c r="AE625" s="6">
        <v>3.6867473546092282</v>
      </c>
      <c r="AF625" s="6">
        <v>3.7973413724573262</v>
      </c>
      <c r="AG625" s="94">
        <v>0</v>
      </c>
      <c r="AH625" s="6"/>
      <c r="AI625" s="6">
        <v>2.3251839318148617</v>
      </c>
      <c r="AJ625" s="6">
        <v>3.0694642628750759</v>
      </c>
      <c r="AK625" s="6">
        <v>3.4958807197981003</v>
      </c>
      <c r="AL625" s="6">
        <v>3.8710032125341498</v>
      </c>
      <c r="AM625" s="6">
        <v>4.3542050310156029</v>
      </c>
      <c r="AN625" s="6">
        <v>1.0051004896554485</v>
      </c>
      <c r="AO625" s="92">
        <v>0.82609291749766989</v>
      </c>
      <c r="AP625" s="5">
        <v>43236</v>
      </c>
      <c r="AQ625" s="94">
        <v>307</v>
      </c>
      <c r="AR625" s="6">
        <v>-0.43547271456946923</v>
      </c>
      <c r="AS625" s="6">
        <v>0.8604017339699519</v>
      </c>
    </row>
    <row r="626" spans="1:45" x14ac:dyDescent="0.2">
      <c r="A626" s="5">
        <v>43236</v>
      </c>
      <c r="B626" s="6">
        <v>3.792604501607717</v>
      </c>
      <c r="C626" s="6">
        <v>3.2978327954811055</v>
      </c>
      <c r="D626" s="6">
        <v>0.49477170612661148</v>
      </c>
      <c r="E626" s="6">
        <v>3.2897651405732469</v>
      </c>
      <c r="F626" s="6">
        <v>3.2919161259960612</v>
      </c>
      <c r="G626" s="6">
        <v>0.48584240180840843</v>
      </c>
      <c r="H626" s="6">
        <v>1.4852243647167247</v>
      </c>
      <c r="I626" s="6">
        <v>0.56891382765530829</v>
      </c>
      <c r="J626" s="7">
        <v>695.48537074148044</v>
      </c>
      <c r="K626" s="92">
        <v>3.2154340836012861E-3</v>
      </c>
      <c r="L626" s="92">
        <v>3.2154340836012861E-3</v>
      </c>
      <c r="M626" s="92">
        <v>9.9678456591639875E-2</v>
      </c>
      <c r="N626" s="92">
        <v>0.3311897106109325</v>
      </c>
      <c r="O626" s="92">
        <v>0.42443729903536975</v>
      </c>
      <c r="P626" s="92">
        <v>0.13826366559485531</v>
      </c>
      <c r="Q626" s="93">
        <v>7.735470941883768E-2</v>
      </c>
      <c r="R626" s="4">
        <v>2.4363412749635134</v>
      </c>
      <c r="S626" s="4">
        <v>2.6821492847163499</v>
      </c>
      <c r="T626" s="4">
        <v>2.9651791618736287</v>
      </c>
      <c r="U626" s="4">
        <v>3.3033046515351563</v>
      </c>
      <c r="V626" s="4">
        <v>3.6200584871446093</v>
      </c>
      <c r="W626" s="4">
        <v>3.894960460446911</v>
      </c>
      <c r="X626" s="4">
        <v>4.1111284313110339</v>
      </c>
      <c r="Y626" s="4">
        <v>4.4543932387311269</v>
      </c>
      <c r="Z626" s="94">
        <v>2495</v>
      </c>
      <c r="AA626" s="93">
        <v>0</v>
      </c>
      <c r="AB626" s="6">
        <v>2.3250699003865991</v>
      </c>
      <c r="AC626" s="6">
        <v>2.7751705094175518</v>
      </c>
      <c r="AD626" s="6">
        <v>3.2317728412747311</v>
      </c>
      <c r="AE626" s="6">
        <v>3.6856612578524848</v>
      </c>
      <c r="AF626" s="6">
        <v>3.7967744336708562</v>
      </c>
      <c r="AG626" s="94">
        <v>0</v>
      </c>
      <c r="AH626" s="6"/>
      <c r="AI626" s="6">
        <v>2.3250699003865991</v>
      </c>
      <c r="AJ626" s="6">
        <v>3.0623024268541572</v>
      </c>
      <c r="AK626" s="6">
        <v>3.4973815778256716</v>
      </c>
      <c r="AL626" s="6">
        <v>3.8699818268088038</v>
      </c>
      <c r="AM626" s="6">
        <v>4.3530105292944254</v>
      </c>
      <c r="AN626" s="6">
        <v>1.0051021591581011</v>
      </c>
      <c r="AO626" s="92">
        <v>0.82649939564418273</v>
      </c>
      <c r="AP626" s="5">
        <v>43236</v>
      </c>
      <c r="AQ626" s="94">
        <v>311</v>
      </c>
      <c r="AR626" s="6">
        <v>-0.43526530633359073</v>
      </c>
      <c r="AS626" s="6">
        <v>0.86051977787345146</v>
      </c>
    </row>
    <row r="627" spans="1:45" x14ac:dyDescent="0.2">
      <c r="A627" s="5">
        <v>43237</v>
      </c>
      <c r="B627" s="6">
        <v>3.7920634920634919</v>
      </c>
      <c r="C627" s="6">
        <v>3.2976910653821929</v>
      </c>
      <c r="D627" s="6">
        <v>0.49437242668129899</v>
      </c>
      <c r="E627" s="6">
        <v>3.2897107443458662</v>
      </c>
      <c r="F627" s="6">
        <v>3.2920585836348639</v>
      </c>
      <c r="G627" s="6">
        <v>0.48541639860175556</v>
      </c>
      <c r="H627" s="6">
        <v>1.4840375172960247</v>
      </c>
      <c r="I627" s="6">
        <v>0.56901842948717707</v>
      </c>
      <c r="J627" s="7">
        <v>696.20633012820326</v>
      </c>
      <c r="K627" s="92">
        <v>3.1746031746031746E-3</v>
      </c>
      <c r="L627" s="92">
        <v>3.1746031746031746E-3</v>
      </c>
      <c r="M627" s="92">
        <v>9.841269841269841E-2</v>
      </c>
      <c r="N627" s="92">
        <v>0.33650793650793653</v>
      </c>
      <c r="O627" s="92">
        <v>0.41904761904761906</v>
      </c>
      <c r="P627" s="92">
        <v>0.13968253968253969</v>
      </c>
      <c r="Q627" s="93">
        <v>7.6121794871794865E-2</v>
      </c>
      <c r="R627" s="4">
        <v>2.4363381735030498</v>
      </c>
      <c r="S627" s="4">
        <v>2.6823098141775126</v>
      </c>
      <c r="T627" s="4">
        <v>2.9655566224019667</v>
      </c>
      <c r="U627" s="4">
        <v>3.3032065039780383</v>
      </c>
      <c r="V627" s="4">
        <v>3.619102809271268</v>
      </c>
      <c r="W627" s="4">
        <v>3.893860905695488</v>
      </c>
      <c r="X627" s="4">
        <v>4.110089441628106</v>
      </c>
      <c r="Y627" s="4">
        <v>4.453209411908972</v>
      </c>
      <c r="Z627" s="94">
        <v>2496</v>
      </c>
      <c r="AA627" s="93">
        <v>0</v>
      </c>
      <c r="AB627" s="6">
        <v>2.3249501005771669</v>
      </c>
      <c r="AC627" s="6">
        <v>2.7749359586818421</v>
      </c>
      <c r="AD627" s="6">
        <v>3.2312086312787511</v>
      </c>
      <c r="AE627" s="6">
        <v>3.6845213088828266</v>
      </c>
      <c r="AF627" s="6">
        <v>3.7961790241602862</v>
      </c>
      <c r="AG627" s="94">
        <v>0</v>
      </c>
      <c r="AH627" s="6"/>
      <c r="AI627" s="6">
        <v>2.3249501005771669</v>
      </c>
      <c r="AJ627" s="6">
        <v>3.0618340375054447</v>
      </c>
      <c r="AK627" s="6">
        <v>3.4950529345664711</v>
      </c>
      <c r="AL627" s="6">
        <v>3.8689070261075376</v>
      </c>
      <c r="AM627" s="6">
        <v>4.3505804882114303</v>
      </c>
      <c r="AN627" s="6">
        <v>1.005067454095337</v>
      </c>
      <c r="AO627" s="92">
        <v>0.82686284546188094</v>
      </c>
      <c r="AP627" s="5">
        <v>43238</v>
      </c>
      <c r="AQ627" s="94">
        <v>315</v>
      </c>
      <c r="AR627" s="6">
        <v>-0.43507665339643431</v>
      </c>
      <c r="AS627" s="6">
        <v>0.86063565066207814</v>
      </c>
    </row>
    <row r="628" spans="1:45" x14ac:dyDescent="0.2">
      <c r="A628" s="5">
        <v>43238</v>
      </c>
      <c r="B628" s="6">
        <v>3.7884012539184955</v>
      </c>
      <c r="C628" s="6">
        <v>3.298041230590337</v>
      </c>
      <c r="D628" s="6">
        <v>0.49036002332815842</v>
      </c>
      <c r="E628" s="6">
        <v>3.2900881334678123</v>
      </c>
      <c r="F628" s="6">
        <v>3.2922658377513105</v>
      </c>
      <c r="G628" s="6">
        <v>0.48487254339345093</v>
      </c>
      <c r="H628" s="6">
        <v>1.4852850992965965</v>
      </c>
      <c r="I628" s="6">
        <v>0.56898318654923719</v>
      </c>
      <c r="J628" s="7">
        <v>696.64811849479884</v>
      </c>
      <c r="K628" s="92">
        <v>3.134796238244514E-3</v>
      </c>
      <c r="L628" s="92">
        <v>3.134796238244514E-3</v>
      </c>
      <c r="M628" s="92">
        <v>0.10031347962382445</v>
      </c>
      <c r="N628" s="92">
        <v>0.33855799373040751</v>
      </c>
      <c r="O628" s="92">
        <v>0.41692789968652039</v>
      </c>
      <c r="P628" s="92">
        <v>0.13793103448275862</v>
      </c>
      <c r="Q628" s="93">
        <v>7.5260208166533227E-2</v>
      </c>
      <c r="R628" s="4">
        <v>2.4371035543593464</v>
      </c>
      <c r="S628" s="4">
        <v>2.6914226139933501</v>
      </c>
      <c r="T628" s="4">
        <v>2.9653108679960036</v>
      </c>
      <c r="U628" s="4">
        <v>3.3029736786661448</v>
      </c>
      <c r="V628" s="4">
        <v>3.61837803478375</v>
      </c>
      <c r="W628" s="4">
        <v>3.8933787085575142</v>
      </c>
      <c r="X628" s="4">
        <v>4.1090462814938471</v>
      </c>
      <c r="Y628" s="4">
        <v>4.4518375038053311</v>
      </c>
      <c r="Z628" s="94">
        <v>2498</v>
      </c>
      <c r="AA628" s="93">
        <v>0</v>
      </c>
      <c r="AB628" s="6">
        <v>2.324830382102911</v>
      </c>
      <c r="AC628" s="6">
        <v>2.7747015965254014</v>
      </c>
      <c r="AD628" s="6">
        <v>3.2306450790124637</v>
      </c>
      <c r="AE628" s="6">
        <v>3.6833832751907036</v>
      </c>
      <c r="AF628" s="6">
        <v>3.7955842375126512</v>
      </c>
      <c r="AG628" s="94">
        <v>0</v>
      </c>
      <c r="AH628" s="6"/>
      <c r="AI628" s="6">
        <v>2.324830382102911</v>
      </c>
      <c r="AJ628" s="6">
        <v>3.0578859820823476</v>
      </c>
      <c r="AK628" s="6">
        <v>3.4965665619877422</v>
      </c>
      <c r="AL628" s="6">
        <v>3.8687524938005966</v>
      </c>
      <c r="AM628" s="6">
        <v>4.349338650749333</v>
      </c>
      <c r="AN628" s="6">
        <v>1.005066160549003</v>
      </c>
      <c r="AO628" s="92">
        <v>0.82721076339269173</v>
      </c>
      <c r="AP628" s="5">
        <v>43238</v>
      </c>
      <c r="AQ628" s="94">
        <v>319</v>
      </c>
      <c r="AR628" s="6">
        <v>-0.43488805299129885</v>
      </c>
      <c r="AS628" s="6">
        <v>0.86075138527132966</v>
      </c>
    </row>
    <row r="629" spans="1:45" x14ac:dyDescent="0.2">
      <c r="A629" s="5">
        <v>43239</v>
      </c>
      <c r="B629" s="6">
        <v>3.7848297213622293</v>
      </c>
      <c r="C629" s="6">
        <v>3.2984155950270155</v>
      </c>
      <c r="D629" s="6">
        <v>0.48641412633521375</v>
      </c>
      <c r="E629" s="6">
        <v>3.290004664756407</v>
      </c>
      <c r="F629" s="6">
        <v>3.2924538167257795</v>
      </c>
      <c r="G629" s="6">
        <v>0.48436051913562705</v>
      </c>
      <c r="H629" s="6">
        <v>1.4849080273352677</v>
      </c>
      <c r="I629" s="6">
        <v>0.56908363345337809</v>
      </c>
      <c r="J629" s="7">
        <v>697.36894757903065</v>
      </c>
      <c r="K629" s="92">
        <v>3.0959752321981426E-3</v>
      </c>
      <c r="L629" s="92">
        <v>3.0959752321981426E-3</v>
      </c>
      <c r="M629" s="92">
        <v>0.1021671826625387</v>
      </c>
      <c r="N629" s="92">
        <v>0.34055727554179566</v>
      </c>
      <c r="O629" s="92">
        <v>0.4148606811145511</v>
      </c>
      <c r="P629" s="92">
        <v>0.13622291021671826</v>
      </c>
      <c r="Q629" s="93">
        <v>7.4829931972789115E-2</v>
      </c>
      <c r="R629" s="4">
        <v>2.4369765612303254</v>
      </c>
      <c r="S629" s="4">
        <v>2.6923874364123477</v>
      </c>
      <c r="T629" s="4">
        <v>2.9677130886948162</v>
      </c>
      <c r="U629" s="4">
        <v>3.3030231168721449</v>
      </c>
      <c r="V629" s="4">
        <v>3.61738831704647</v>
      </c>
      <c r="W629" s="4">
        <v>3.8921585528872513</v>
      </c>
      <c r="X629" s="4">
        <v>4.1080046976043034</v>
      </c>
      <c r="Y629" s="4">
        <v>4.4506954628758804</v>
      </c>
      <c r="Z629" s="94">
        <v>2499</v>
      </c>
      <c r="AA629" s="93">
        <v>0</v>
      </c>
      <c r="AB629" s="6">
        <v>2.3247107449094258</v>
      </c>
      <c r="AC629" s="6">
        <v>2.7744674227732107</v>
      </c>
      <c r="AD629" s="6">
        <v>3.2300821834128728</v>
      </c>
      <c r="AE629" s="6">
        <v>3.6822471519291438</v>
      </c>
      <c r="AF629" s="6">
        <v>3.7949900728589525</v>
      </c>
      <c r="AG629" s="94">
        <v>0</v>
      </c>
      <c r="AH629" s="6"/>
      <c r="AI629" s="6">
        <v>2.3247107449094258</v>
      </c>
      <c r="AJ629" s="6">
        <v>3.0620482273329528</v>
      </c>
      <c r="AK629" s="6">
        <v>3.4969197828965868</v>
      </c>
      <c r="AL629" s="6">
        <v>3.867470831967291</v>
      </c>
      <c r="AM629" s="6">
        <v>4.3480988654166586</v>
      </c>
      <c r="AN629" s="6">
        <v>1.0052240105877535</v>
      </c>
      <c r="AO629" s="92">
        <v>0.82664232134184601</v>
      </c>
      <c r="AP629" s="5">
        <v>43239</v>
      </c>
      <c r="AQ629" s="94">
        <v>323</v>
      </c>
      <c r="AR629" s="6">
        <v>-0.43274408648435081</v>
      </c>
      <c r="AS629" s="6">
        <v>0.86086698194357791</v>
      </c>
    </row>
    <row r="630" spans="1:45" x14ac:dyDescent="0.2">
      <c r="A630" s="5">
        <v>43240</v>
      </c>
      <c r="B630" s="6">
        <v>3.790909090909091</v>
      </c>
      <c r="C630" s="6">
        <v>3.2991633012081625</v>
      </c>
      <c r="D630" s="6">
        <v>0.49174578970092853</v>
      </c>
      <c r="E630" s="6">
        <v>3.2901452141282586</v>
      </c>
      <c r="F630" s="6">
        <v>3.2929414881454599</v>
      </c>
      <c r="G630" s="6">
        <v>0.48528318229137068</v>
      </c>
      <c r="H630" s="6">
        <v>1.4652104338608605</v>
      </c>
      <c r="I630" s="6">
        <v>0.56923230707716244</v>
      </c>
      <c r="J630" s="7">
        <v>697.81047580967424</v>
      </c>
      <c r="K630" s="92">
        <v>3.0303030303030303E-3</v>
      </c>
      <c r="L630" s="92">
        <v>3.0303030303030303E-3</v>
      </c>
      <c r="M630" s="92">
        <v>0.1</v>
      </c>
      <c r="N630" s="92">
        <v>0.33939393939393941</v>
      </c>
      <c r="O630" s="92">
        <v>0.41212121212121211</v>
      </c>
      <c r="P630" s="92">
        <v>0.14242424242424243</v>
      </c>
      <c r="Q630" s="93">
        <v>7.3170731707317069E-2</v>
      </c>
      <c r="R630" s="4">
        <v>2.4369132055753293</v>
      </c>
      <c r="S630" s="4">
        <v>2.6927422057531856</v>
      </c>
      <c r="T630" s="4">
        <v>2.9673278207629155</v>
      </c>
      <c r="U630" s="4">
        <v>3.3027656401957275</v>
      </c>
      <c r="V630" s="4">
        <v>3.622522239768811</v>
      </c>
      <c r="W630" s="4">
        <v>3.8943400831518415</v>
      </c>
      <c r="X630" s="4">
        <v>4.1112692591498536</v>
      </c>
      <c r="Y630" s="4">
        <v>4.4494319370192468</v>
      </c>
      <c r="Z630" s="94">
        <v>2501</v>
      </c>
      <c r="AA630" s="93">
        <v>0</v>
      </c>
      <c r="AB630" s="6">
        <v>2.3245911889423665</v>
      </c>
      <c r="AC630" s="6">
        <v>2.7742334372505035</v>
      </c>
      <c r="AD630" s="6">
        <v>3.2295199434194699</v>
      </c>
      <c r="AE630" s="6">
        <v>3.6811129342685187</v>
      </c>
      <c r="AF630" s="6">
        <v>3.794396529331971</v>
      </c>
      <c r="AG630" s="94">
        <v>0</v>
      </c>
      <c r="AH630" s="6"/>
      <c r="AI630" s="6">
        <v>2.3245911889423665</v>
      </c>
      <c r="AJ630" s="6">
        <v>3.0615798291707836</v>
      </c>
      <c r="AK630" s="6">
        <v>3.4960023967154648</v>
      </c>
      <c r="AL630" s="6">
        <v>3.8649098689500696</v>
      </c>
      <c r="AM630" s="6">
        <v>4.3464231825091302</v>
      </c>
      <c r="AN630" s="6">
        <v>1.0053533112395909</v>
      </c>
      <c r="AO630" s="92">
        <v>0.82740675394105678</v>
      </c>
      <c r="AP630" s="5">
        <v>43241</v>
      </c>
      <c r="AQ630" s="94">
        <v>330</v>
      </c>
      <c r="AR630" s="6">
        <v>-0.43256794967499879</v>
      </c>
      <c r="AS630" s="6">
        <v>0.86098244092065368</v>
      </c>
    </row>
    <row r="631" spans="1:45" x14ac:dyDescent="0.2">
      <c r="A631" s="5">
        <v>43241</v>
      </c>
      <c r="B631" s="6">
        <v>3.7900302114803623</v>
      </c>
      <c r="C631" s="6">
        <v>3.2990157130187856</v>
      </c>
      <c r="D631" s="6">
        <v>0.49101449846157674</v>
      </c>
      <c r="E631" s="6">
        <v>3.2900954884692251</v>
      </c>
      <c r="F631" s="6">
        <v>3.2930424446411868</v>
      </c>
      <c r="G631" s="6">
        <v>0.48483968953728163</v>
      </c>
      <c r="H631" s="6">
        <v>1.4637233641482188</v>
      </c>
      <c r="I631" s="6">
        <v>0.56927628948419973</v>
      </c>
      <c r="J631" s="7">
        <v>698.81047580967424</v>
      </c>
      <c r="K631" s="92">
        <v>3.0211480362537764E-3</v>
      </c>
      <c r="L631" s="92">
        <v>3.0211480362537764E-3</v>
      </c>
      <c r="M631" s="92">
        <v>9.9697885196374625E-2</v>
      </c>
      <c r="N631" s="92">
        <v>0.34138972809667673</v>
      </c>
      <c r="O631" s="92">
        <v>0.41087613293051362</v>
      </c>
      <c r="P631" s="92">
        <v>0.1419939577039275</v>
      </c>
      <c r="Q631" s="93">
        <v>7.2770891643342661E-2</v>
      </c>
      <c r="R631" s="4">
        <v>2.4367632772968091</v>
      </c>
      <c r="S631" s="4">
        <v>2.6953652383155173</v>
      </c>
      <c r="T631" s="4">
        <v>2.9674147738635899</v>
      </c>
      <c r="U631" s="4">
        <v>3.3036713354291267</v>
      </c>
      <c r="V631" s="4">
        <v>3.6226283127494265</v>
      </c>
      <c r="W631" s="4">
        <v>3.8934026824253474</v>
      </c>
      <c r="X631" s="4">
        <v>4.1102269606123469</v>
      </c>
      <c r="Y631" s="4">
        <v>4.4485084147953646</v>
      </c>
      <c r="Z631" s="94">
        <v>2501</v>
      </c>
      <c r="AA631" s="93">
        <v>0</v>
      </c>
      <c r="AB631" s="6">
        <v>2.3244734060563106</v>
      </c>
      <c r="AC631" s="6">
        <v>2.7740029506401531</v>
      </c>
      <c r="AD631" s="6">
        <v>3.2289663107092896</v>
      </c>
      <c r="AE631" s="6">
        <v>3.6799966523848489</v>
      </c>
      <c r="AF631" s="6">
        <v>3.7938120025830959</v>
      </c>
      <c r="AG631" s="94">
        <v>0</v>
      </c>
      <c r="AH631" s="6"/>
      <c r="AI631" s="6">
        <v>2.3244734060563106</v>
      </c>
      <c r="AJ631" s="6">
        <v>3.0611185858265157</v>
      </c>
      <c r="AK631" s="6">
        <v>3.4965794948743656</v>
      </c>
      <c r="AL631" s="6">
        <v>3.8638592303402439</v>
      </c>
      <c r="AM631" s="6">
        <v>4.3452032415180248</v>
      </c>
      <c r="AN631" s="6">
        <v>1.0053279184856061</v>
      </c>
      <c r="AO631" s="92">
        <v>0.82746452765677059</v>
      </c>
      <c r="AP631" s="5">
        <v>43241</v>
      </c>
      <c r="AQ631" s="94">
        <v>331</v>
      </c>
      <c r="AR631" s="6">
        <v>-0.43238630255610389</v>
      </c>
      <c r="AS631" s="6">
        <v>0.86109835034268289</v>
      </c>
    </row>
    <row r="632" spans="1:45" x14ac:dyDescent="0.2">
      <c r="A632" s="5">
        <v>43242</v>
      </c>
      <c r="B632" s="6">
        <v>3.7899408284023668</v>
      </c>
      <c r="C632" s="6">
        <v>3.3007196151615021</v>
      </c>
      <c r="D632" s="6">
        <v>0.48922121324086465</v>
      </c>
      <c r="E632" s="6">
        <v>3.2906362289503335</v>
      </c>
      <c r="F632" s="6">
        <v>3.2932311840202084</v>
      </c>
      <c r="G632" s="6">
        <v>0.48384933125965146</v>
      </c>
      <c r="H632" s="6">
        <v>1.4676653046241952</v>
      </c>
      <c r="I632" s="6">
        <v>0.56930511182107957</v>
      </c>
      <c r="J632" s="7">
        <v>698.97204472843441</v>
      </c>
      <c r="K632" s="92">
        <v>2.9585798816568047E-3</v>
      </c>
      <c r="L632" s="92">
        <v>2.9585798816568047E-3</v>
      </c>
      <c r="M632" s="92">
        <v>9.7633136094674555E-2</v>
      </c>
      <c r="N632" s="92">
        <v>0.34319526627218933</v>
      </c>
      <c r="O632" s="92">
        <v>0.41420118343195267</v>
      </c>
      <c r="P632" s="92">
        <v>0.13905325443786981</v>
      </c>
      <c r="Q632" s="93">
        <v>7.1086261980830664E-2</v>
      </c>
      <c r="R632" s="4">
        <v>2.4422113184933569</v>
      </c>
      <c r="S632" s="4">
        <v>2.6999682446692752</v>
      </c>
      <c r="T632" s="4">
        <v>2.9727749483177344</v>
      </c>
      <c r="U632" s="4">
        <v>3.3055423654083427</v>
      </c>
      <c r="V632" s="4">
        <v>3.6232620103335118</v>
      </c>
      <c r="W632" s="4">
        <v>3.8925940580685596</v>
      </c>
      <c r="X632" s="4">
        <v>4.1090613781217593</v>
      </c>
      <c r="Y632" s="4">
        <v>4.4470884696685973</v>
      </c>
      <c r="Z632" s="94">
        <v>2504</v>
      </c>
      <c r="AA632" s="93">
        <v>0</v>
      </c>
      <c r="AB632" s="6">
        <v>2.3243557359073619</v>
      </c>
      <c r="AC632" s="6">
        <v>2.7737727129579097</v>
      </c>
      <c r="AD632" s="6">
        <v>3.2284134723879467</v>
      </c>
      <c r="AE632" s="6">
        <v>3.6788825341636682</v>
      </c>
      <c r="AF632" s="6">
        <v>3.7932282459936268</v>
      </c>
      <c r="AG632" s="94">
        <v>0</v>
      </c>
      <c r="AH632" s="6"/>
      <c r="AI632" s="6">
        <v>2.3243557359073619</v>
      </c>
      <c r="AJ632" s="6">
        <v>3.0606579887043415</v>
      </c>
      <c r="AK632" s="6">
        <v>3.4969294012292633</v>
      </c>
      <c r="AL632" s="6">
        <v>3.8635159656892712</v>
      </c>
      <c r="AM632" s="6">
        <v>4.3439856282133205</v>
      </c>
      <c r="AN632" s="6">
        <v>1.0057646658991626</v>
      </c>
      <c r="AO632" s="92">
        <v>0.82571681817263287</v>
      </c>
      <c r="AP632" s="5">
        <v>43242</v>
      </c>
      <c r="AQ632" s="94">
        <v>338</v>
      </c>
      <c r="AR632" s="6">
        <v>-0.43220458368329595</v>
      </c>
      <c r="AS632" s="6">
        <v>0.86153722784689413</v>
      </c>
    </row>
    <row r="633" spans="1:45" x14ac:dyDescent="0.2">
      <c r="A633" s="5">
        <v>43243</v>
      </c>
      <c r="B633" s="6">
        <v>3.7871720116618075</v>
      </c>
      <c r="C633" s="6">
        <v>3.3014362032794722</v>
      </c>
      <c r="D633" s="6">
        <v>0.48573580838233532</v>
      </c>
      <c r="E633" s="6">
        <v>3.2906191255674968</v>
      </c>
      <c r="F633" s="6">
        <v>3.2934624966240493</v>
      </c>
      <c r="G633" s="6">
        <v>0.48331077899580155</v>
      </c>
      <c r="H633" s="6">
        <v>1.4677873811513242</v>
      </c>
      <c r="I633" s="6">
        <v>0.56952095808382996</v>
      </c>
      <c r="J633" s="7">
        <v>699.69261477045802</v>
      </c>
      <c r="K633" s="92">
        <v>2.9154518950437317E-3</v>
      </c>
      <c r="L633" s="92">
        <v>2.9154518950437317E-3</v>
      </c>
      <c r="M633" s="92">
        <v>9.6209912536443148E-2</v>
      </c>
      <c r="N633" s="92">
        <v>0.3498542274052478</v>
      </c>
      <c r="O633" s="92">
        <v>0.41107871720116618</v>
      </c>
      <c r="P633" s="92">
        <v>0.13702623906705538</v>
      </c>
      <c r="Q633" s="93">
        <v>7.5049900199600797E-2</v>
      </c>
      <c r="R633" s="4">
        <v>2.4432821905092696</v>
      </c>
      <c r="S633" s="4">
        <v>2.7033479972242445</v>
      </c>
      <c r="T633" s="4">
        <v>2.9732341759617538</v>
      </c>
      <c r="U633" s="4">
        <v>3.3068269519236071</v>
      </c>
      <c r="V633" s="4">
        <v>3.6240096932767574</v>
      </c>
      <c r="W633" s="4">
        <v>3.8922617152592429</v>
      </c>
      <c r="X633" s="4">
        <v>4.1094614709613193</v>
      </c>
      <c r="Y633" s="4">
        <v>4.445997623524562</v>
      </c>
      <c r="Z633" s="94">
        <v>2505</v>
      </c>
      <c r="AA633" s="93">
        <v>0</v>
      </c>
      <c r="AB633" s="6">
        <v>2.3242381784165262</v>
      </c>
      <c r="AC633" s="6">
        <v>2.7735427239595887</v>
      </c>
      <c r="AD633" s="6">
        <v>3.2278614270910451</v>
      </c>
      <c r="AE633" s="6">
        <v>3.6777705738267183</v>
      </c>
      <c r="AF633" s="6">
        <v>3.7926452584215813</v>
      </c>
      <c r="AG633" s="94">
        <v>0</v>
      </c>
      <c r="AH633" s="6"/>
      <c r="AI633" s="6">
        <v>2.3242381784165262</v>
      </c>
      <c r="AJ633" s="6">
        <v>3.0601980367183415</v>
      </c>
      <c r="AK633" s="6">
        <v>3.496596404277367</v>
      </c>
      <c r="AL633" s="6">
        <v>3.8642214180612964</v>
      </c>
      <c r="AM633" s="6">
        <v>4.3427703361939853</v>
      </c>
      <c r="AN633" s="6">
        <v>1.0060056800121311</v>
      </c>
      <c r="AO633" s="92">
        <v>0.82541691648974791</v>
      </c>
      <c r="AP633" s="5">
        <v>43243</v>
      </c>
      <c r="AQ633" s="94">
        <v>343</v>
      </c>
      <c r="AR633" s="6">
        <v>-0.42982332797832479</v>
      </c>
      <c r="AS633" s="6">
        <v>0.86166562006956626</v>
      </c>
    </row>
    <row r="634" spans="1:45" x14ac:dyDescent="0.2">
      <c r="A634" s="5">
        <v>43244</v>
      </c>
      <c r="B634" s="6">
        <v>3.7865329512893982</v>
      </c>
      <c r="C634" s="6">
        <v>3.3024090381885878</v>
      </c>
      <c r="D634" s="6">
        <v>0.48412391310081038</v>
      </c>
      <c r="E634" s="6">
        <v>3.2908612495198017</v>
      </c>
      <c r="F634" s="6">
        <v>3.2932550108909253</v>
      </c>
      <c r="G634" s="6">
        <v>0.48292340003654383</v>
      </c>
      <c r="H634" s="6">
        <v>1.4693007210559939</v>
      </c>
      <c r="I634" s="6">
        <v>0.56966493817311281</v>
      </c>
      <c r="J634" s="7">
        <v>700.13362584762945</v>
      </c>
      <c r="K634" s="92">
        <v>2.8653295128939827E-3</v>
      </c>
      <c r="L634" s="92">
        <v>2.8653295128939827E-3</v>
      </c>
      <c r="M634" s="92">
        <v>9.4555873925501438E-2</v>
      </c>
      <c r="N634" s="92">
        <v>0.35530085959885388</v>
      </c>
      <c r="O634" s="92">
        <v>0.40687679083094558</v>
      </c>
      <c r="P634" s="92">
        <v>0.13753581661891118</v>
      </c>
      <c r="Q634" s="93">
        <v>6.8607897885919422E-2</v>
      </c>
      <c r="R634" s="4">
        <v>2.4432296636482822</v>
      </c>
      <c r="S634" s="4">
        <v>2.7077796631166429</v>
      </c>
      <c r="T634" s="4">
        <v>2.9758854158941346</v>
      </c>
      <c r="U634" s="4">
        <v>3.3073618936516271</v>
      </c>
      <c r="V634" s="4">
        <v>3.6251482929795515</v>
      </c>
      <c r="W634" s="4">
        <v>3.8922572456269942</v>
      </c>
      <c r="X634" s="4">
        <v>4.1095253908645368</v>
      </c>
      <c r="Y634" s="4">
        <v>4.4447380869437714</v>
      </c>
      <c r="Z634" s="94">
        <v>2507</v>
      </c>
      <c r="AA634" s="93">
        <v>0</v>
      </c>
      <c r="AB634" s="6">
        <v>2.3241207335049197</v>
      </c>
      <c r="AC634" s="6">
        <v>2.7733129834014281</v>
      </c>
      <c r="AD634" s="6">
        <v>3.2273101734577798</v>
      </c>
      <c r="AE634" s="6">
        <v>3.6766607656181187</v>
      </c>
      <c r="AF634" s="6">
        <v>3.7920630387276453</v>
      </c>
      <c r="AG634" s="94">
        <v>0</v>
      </c>
      <c r="AH634" s="6"/>
      <c r="AI634" s="6">
        <v>2.3241207335049197</v>
      </c>
      <c r="AJ634" s="6">
        <v>3.0597387287854945</v>
      </c>
      <c r="AK634" s="6">
        <v>3.4980353002041826</v>
      </c>
      <c r="AL634" s="6">
        <v>3.8627290343437162</v>
      </c>
      <c r="AM634" s="6">
        <v>4.3404832474385389</v>
      </c>
      <c r="AN634" s="6">
        <v>1.0062374425972</v>
      </c>
      <c r="AO634" s="92">
        <v>0.82519195275145918</v>
      </c>
      <c r="AP634" s="5">
        <v>43244</v>
      </c>
      <c r="AQ634" s="94">
        <v>349</v>
      </c>
      <c r="AR634" s="6">
        <v>-0.42792858877569717</v>
      </c>
      <c r="AS634" s="6">
        <v>0.86179386167007987</v>
      </c>
    </row>
    <row r="635" spans="1:45" x14ac:dyDescent="0.2">
      <c r="A635" s="5">
        <v>43245</v>
      </c>
      <c r="B635" s="6">
        <v>3.7875354107648724</v>
      </c>
      <c r="C635" s="6">
        <v>3.3028067338083189</v>
      </c>
      <c r="D635" s="6">
        <v>0.48472867695655353</v>
      </c>
      <c r="E635" s="6">
        <v>3.2908414737080021</v>
      </c>
      <c r="F635" s="6">
        <v>3.2944028947647612</v>
      </c>
      <c r="G635" s="6">
        <v>0.48312390074074801</v>
      </c>
      <c r="H635" s="6">
        <v>1.4685298869173016</v>
      </c>
      <c r="I635" s="6">
        <v>0.5698444976076531</v>
      </c>
      <c r="J635" s="7">
        <v>700.85406698564475</v>
      </c>
      <c r="K635" s="92">
        <v>2.8328611898016999E-3</v>
      </c>
      <c r="L635" s="92">
        <v>2.8328611898016999E-3</v>
      </c>
      <c r="M635" s="92">
        <v>9.3484419263456089E-2</v>
      </c>
      <c r="N635" s="92">
        <v>0.35694050991501414</v>
      </c>
      <c r="O635" s="92">
        <v>0.40509915014164305</v>
      </c>
      <c r="P635" s="92">
        <v>0.13881019830028329</v>
      </c>
      <c r="Q635" s="93">
        <v>7.2966507177033499E-2</v>
      </c>
      <c r="R635" s="4">
        <v>2.4431396393815237</v>
      </c>
      <c r="S635" s="4">
        <v>2.707606519257451</v>
      </c>
      <c r="T635" s="4">
        <v>2.9775114138234291</v>
      </c>
      <c r="U635" s="4">
        <v>3.308556749534576</v>
      </c>
      <c r="V635" s="4">
        <v>3.6247094321470898</v>
      </c>
      <c r="W635" s="4">
        <v>3.8909926218597737</v>
      </c>
      <c r="X635" s="4">
        <v>4.1111462324533461</v>
      </c>
      <c r="Y635" s="4">
        <v>4.4589137433324764</v>
      </c>
      <c r="Z635" s="94">
        <v>2508</v>
      </c>
      <c r="AA635" s="93">
        <v>0</v>
      </c>
      <c r="AB635" s="6">
        <v>2.3240034010937705</v>
      </c>
      <c r="AC635" s="6">
        <v>2.7730834910400874</v>
      </c>
      <c r="AD635" s="6">
        <v>3.2267597101309251</v>
      </c>
      <c r="AE635" s="6">
        <v>3.6755531038042566</v>
      </c>
      <c r="AF635" s="6">
        <v>3.7914815857751658</v>
      </c>
      <c r="AG635" s="94">
        <v>0</v>
      </c>
      <c r="AH635" s="6"/>
      <c r="AI635" s="6">
        <v>2.3240034010937705</v>
      </c>
      <c r="AJ635" s="6">
        <v>3.0592800638256548</v>
      </c>
      <c r="AK635" s="6">
        <v>3.4971301510931614</v>
      </c>
      <c r="AL635" s="6">
        <v>3.8614603714532389</v>
      </c>
      <c r="AM635" s="6">
        <v>4.3462215228548251</v>
      </c>
      <c r="AN635" s="6">
        <v>1.0063444590627624</v>
      </c>
      <c r="AO635" s="92">
        <v>0.82535643717692186</v>
      </c>
      <c r="AP635" s="5">
        <v>43246</v>
      </c>
      <c r="AQ635" s="94">
        <v>353</v>
      </c>
      <c r="AR635" s="6">
        <v>-0.42769371088861652</v>
      </c>
      <c r="AS635" s="6">
        <v>0.86192195290330709</v>
      </c>
    </row>
    <row r="636" spans="1:45" x14ac:dyDescent="0.2">
      <c r="A636" s="5">
        <v>43246</v>
      </c>
      <c r="B636" s="6">
        <v>3.7875354107648724</v>
      </c>
      <c r="C636" s="6">
        <v>3.3022211955758989</v>
      </c>
      <c r="D636" s="6">
        <v>0.48531421518897355</v>
      </c>
      <c r="E636" s="6">
        <v>3.2907942721802947</v>
      </c>
      <c r="F636" s="6">
        <v>3.294224318666588</v>
      </c>
      <c r="G636" s="6">
        <v>0.48286079890312233</v>
      </c>
      <c r="H636" s="6">
        <v>1.4662403045356018</v>
      </c>
      <c r="I636" s="6">
        <v>0.5698444976076531</v>
      </c>
      <c r="J636" s="7">
        <v>701.85406698564475</v>
      </c>
      <c r="K636" s="92">
        <v>2.8328611898016999E-3</v>
      </c>
      <c r="L636" s="92">
        <v>2.8328611898016999E-3</v>
      </c>
      <c r="M636" s="92">
        <v>9.3484419263456089E-2</v>
      </c>
      <c r="N636" s="92">
        <v>0.35694050991501414</v>
      </c>
      <c r="O636" s="92">
        <v>0.40509915014164305</v>
      </c>
      <c r="P636" s="92">
        <v>0.13881019830028329</v>
      </c>
      <c r="Q636" s="93">
        <v>7.2966507177033499E-2</v>
      </c>
      <c r="R636" s="4">
        <v>2.4430082391089325</v>
      </c>
      <c r="S636" s="4">
        <v>2.7072993473782239</v>
      </c>
      <c r="T636" s="4">
        <v>2.9770050773260159</v>
      </c>
      <c r="U636" s="4">
        <v>3.3080063553269534</v>
      </c>
      <c r="V636" s="4">
        <v>3.6240734382929767</v>
      </c>
      <c r="W636" s="4">
        <v>3.8897339681694993</v>
      </c>
      <c r="X636" s="4">
        <v>4.109884369882316</v>
      </c>
      <c r="Y636" s="4">
        <v>4.4573080893108443</v>
      </c>
      <c r="Z636" s="94">
        <v>2508</v>
      </c>
      <c r="AA636" s="93">
        <v>0</v>
      </c>
      <c r="AB636" s="6">
        <v>2.3238861811044171</v>
      </c>
      <c r="AC636" s="6">
        <v>2.7728542466326473</v>
      </c>
      <c r="AD636" s="6">
        <v>3.226210035756822</v>
      </c>
      <c r="AE636" s="6">
        <v>3.6744475826736784</v>
      </c>
      <c r="AF636" s="6">
        <v>3.7909008984301442</v>
      </c>
      <c r="AG636" s="94">
        <v>0</v>
      </c>
      <c r="AH636" s="6"/>
      <c r="AI636" s="6">
        <v>2.3238861811044171</v>
      </c>
      <c r="AJ636" s="6">
        <v>3.0588220407615516</v>
      </c>
      <c r="AK636" s="6">
        <v>3.4963437712638297</v>
      </c>
      <c r="AL636" s="6">
        <v>3.8604154308983594</v>
      </c>
      <c r="AM636" s="6">
        <v>4.3450148068605809</v>
      </c>
      <c r="AN636" s="6">
        <v>1.0061698320937598</v>
      </c>
      <c r="AO636" s="92">
        <v>0.82576451813303209</v>
      </c>
      <c r="AP636" s="5">
        <v>43246</v>
      </c>
      <c r="AQ636" s="94">
        <v>353</v>
      </c>
      <c r="AR636" s="6">
        <v>-0.4274589166941718</v>
      </c>
      <c r="AS636" s="6">
        <v>0.86204989402357612</v>
      </c>
    </row>
    <row r="637" spans="1:45" x14ac:dyDescent="0.2">
      <c r="A637" s="5">
        <v>43247</v>
      </c>
      <c r="B637" s="6">
        <v>3.7807262569832401</v>
      </c>
      <c r="C637" s="6">
        <v>3.3023664327365641</v>
      </c>
      <c r="D637" s="6">
        <v>0.478359824246676</v>
      </c>
      <c r="E637" s="6">
        <v>3.2908528978432474</v>
      </c>
      <c r="F637" s="6">
        <v>3.294197939934369</v>
      </c>
      <c r="G637" s="6">
        <v>0.48288847616776759</v>
      </c>
      <c r="H637" s="6">
        <v>1.4672295061415961</v>
      </c>
      <c r="I637" s="6">
        <v>0.56969334926323933</v>
      </c>
      <c r="J637" s="7">
        <v>702.01433691756392</v>
      </c>
      <c r="K637" s="92">
        <v>2.7932960893854749E-3</v>
      </c>
      <c r="L637" s="92">
        <v>2.7932960893854749E-3</v>
      </c>
      <c r="M637" s="92">
        <v>9.7765363128491614E-2</v>
      </c>
      <c r="N637" s="92">
        <v>0.35474860335195529</v>
      </c>
      <c r="O637" s="92">
        <v>0.41061452513966479</v>
      </c>
      <c r="P637" s="92">
        <v>0.13128491620111732</v>
      </c>
      <c r="Q637" s="93">
        <v>7.2082835523695737E-2</v>
      </c>
      <c r="R637" s="4">
        <v>2.443013083030654</v>
      </c>
      <c r="S637" s="4">
        <v>2.7072123017276706</v>
      </c>
      <c r="T637" s="4">
        <v>2.9763588777741501</v>
      </c>
      <c r="U637" s="4">
        <v>3.3083076078358356</v>
      </c>
      <c r="V637" s="4">
        <v>3.6269397946420248</v>
      </c>
      <c r="W637" s="4">
        <v>3.890378536150755</v>
      </c>
      <c r="X637" s="4">
        <v>4.1108297238759892</v>
      </c>
      <c r="Y637" s="4">
        <v>4.4552981024290474</v>
      </c>
      <c r="Z637" s="94">
        <v>2511</v>
      </c>
      <c r="AA637" s="93">
        <v>0</v>
      </c>
      <c r="AB637" s="6">
        <v>2.3237690734583096</v>
      </c>
      <c r="AC637" s="6">
        <v>2.7726252499366084</v>
      </c>
      <c r="AD637" s="6">
        <v>3.2408225980350887</v>
      </c>
      <c r="AE637" s="6">
        <v>3.6759547574891616</v>
      </c>
      <c r="AF637" s="6">
        <v>4.1550239747658795</v>
      </c>
      <c r="AG637" s="94">
        <v>0</v>
      </c>
      <c r="AH637" s="6"/>
      <c r="AI637" s="6">
        <v>2.3237690734583096</v>
      </c>
      <c r="AJ637" s="6">
        <v>3.0606198537172822</v>
      </c>
      <c r="AK637" s="6">
        <v>3.4980951259551314</v>
      </c>
      <c r="AL637" s="6">
        <v>3.863763739546239</v>
      </c>
      <c r="AM637" s="6">
        <v>4.3604330413252956</v>
      </c>
      <c r="AN637" s="6">
        <v>1.0061798498341932</v>
      </c>
      <c r="AO637" s="92">
        <v>0.8256591622460604</v>
      </c>
      <c r="AP637" s="5">
        <v>43247</v>
      </c>
      <c r="AQ637" s="94">
        <v>358</v>
      </c>
      <c r="AR637" s="6">
        <v>-0.42722420612022782</v>
      </c>
      <c r="AS637" s="6">
        <v>0.86217768528467331</v>
      </c>
    </row>
    <row r="638" spans="1:45" x14ac:dyDescent="0.2">
      <c r="A638" s="5">
        <v>43248</v>
      </c>
      <c r="B638" s="6">
        <v>3.775482093663912</v>
      </c>
      <c r="C638" s="6">
        <v>3.3029619420850955</v>
      </c>
      <c r="D638" s="6">
        <v>0.47252015157881644</v>
      </c>
      <c r="E638" s="6">
        <v>3.2909237974608243</v>
      </c>
      <c r="F638" s="6">
        <v>3.2943928981732422</v>
      </c>
      <c r="G638" s="6">
        <v>0.48140059366222515</v>
      </c>
      <c r="H638" s="6">
        <v>1.4676076001093064</v>
      </c>
      <c r="I638" s="6">
        <v>0.56976522085156966</v>
      </c>
      <c r="J638" s="7">
        <v>702.4548348587341</v>
      </c>
      <c r="K638" s="92">
        <v>2.7548209366391185E-3</v>
      </c>
      <c r="L638" s="92">
        <v>2.7548209366391185E-3</v>
      </c>
      <c r="M638" s="92">
        <v>9.9173553719008267E-2</v>
      </c>
      <c r="N638" s="92">
        <v>0.3608815426997245</v>
      </c>
      <c r="O638" s="92">
        <v>0.4049586776859504</v>
      </c>
      <c r="P638" s="92">
        <v>0.12947658402203857</v>
      </c>
      <c r="Q638" s="93">
        <v>7.1229606048547556E-2</v>
      </c>
      <c r="R638" s="4">
        <v>2.4444083798217173</v>
      </c>
      <c r="S638" s="4">
        <v>2.7083452965291714</v>
      </c>
      <c r="T638" s="4">
        <v>2.9795938954788772</v>
      </c>
      <c r="U638" s="4">
        <v>3.309061102678498</v>
      </c>
      <c r="V638" s="4">
        <v>3.6256814769886558</v>
      </c>
      <c r="W638" s="4">
        <v>3.8895061803950362</v>
      </c>
      <c r="X638" s="4">
        <v>4.1093037428272217</v>
      </c>
      <c r="Y638" s="4">
        <v>4.4534651465400623</v>
      </c>
      <c r="Z638" s="94">
        <v>2513</v>
      </c>
      <c r="AA638" s="93">
        <v>0</v>
      </c>
      <c r="AB638" s="6">
        <v>2.323652078077008</v>
      </c>
      <c r="AC638" s="6">
        <v>2.7723965007098901</v>
      </c>
      <c r="AD638" s="6">
        <v>3.2402551129497517</v>
      </c>
      <c r="AE638" s="6">
        <v>3.6748502713457598</v>
      </c>
      <c r="AF638" s="6">
        <v>4.1538473301278573</v>
      </c>
      <c r="AG638" s="94">
        <v>0</v>
      </c>
      <c r="AH638" s="6"/>
      <c r="AI638" s="6">
        <v>2.323652078077008</v>
      </c>
      <c r="AJ638" s="6">
        <v>3.0523771809196689</v>
      </c>
      <c r="AK638" s="6">
        <v>3.4967016308875207</v>
      </c>
      <c r="AL638" s="6">
        <v>3.86272379253551</v>
      </c>
      <c r="AM638" s="6">
        <v>4.359229165672204</v>
      </c>
      <c r="AN638" s="6">
        <v>1.0064260961406439</v>
      </c>
      <c r="AO638" s="92">
        <v>0.82445413542165413</v>
      </c>
      <c r="AP638" s="5">
        <v>43248</v>
      </c>
      <c r="AQ638" s="94">
        <v>363</v>
      </c>
      <c r="AR638" s="6">
        <v>-0.42534328563605461</v>
      </c>
      <c r="AS638" s="6">
        <v>0.86230532693984507</v>
      </c>
    </row>
    <row r="639" spans="1:45" x14ac:dyDescent="0.2">
      <c r="A639" s="5">
        <v>43249</v>
      </c>
      <c r="B639" s="6">
        <v>3.7697547683923704</v>
      </c>
      <c r="C639" s="6">
        <v>3.3031909516649822</v>
      </c>
      <c r="D639" s="6">
        <v>0.46656381672738823</v>
      </c>
      <c r="E639" s="6">
        <v>3.291026498732641</v>
      </c>
      <c r="F639" s="6">
        <v>3.2941225070821218</v>
      </c>
      <c r="G639" s="6">
        <v>0.48040471784295513</v>
      </c>
      <c r="H639" s="6">
        <v>1.4680261182531238</v>
      </c>
      <c r="I639" s="6">
        <v>0.56971769383697191</v>
      </c>
      <c r="J639" s="7">
        <v>702.89542743538914</v>
      </c>
      <c r="K639" s="92">
        <v>2.7247956403269754E-3</v>
      </c>
      <c r="L639" s="92">
        <v>5.4495912806539508E-3</v>
      </c>
      <c r="M639" s="92">
        <v>9.8092643051771122E-2</v>
      </c>
      <c r="N639" s="92">
        <v>0.36512261580381472</v>
      </c>
      <c r="O639" s="92">
        <v>0.40054495912806537</v>
      </c>
      <c r="P639" s="92">
        <v>0.12806539509536785</v>
      </c>
      <c r="Q639" s="93">
        <v>7.0377733598409542E-2</v>
      </c>
      <c r="R639" s="4">
        <v>2.4483724727139617</v>
      </c>
      <c r="S639" s="4">
        <v>2.7090148323574184</v>
      </c>
      <c r="T639" s="4">
        <v>2.9800564115777388</v>
      </c>
      <c r="U639" s="4">
        <v>3.3100719646667325</v>
      </c>
      <c r="V639" s="4">
        <v>3.6249562994187552</v>
      </c>
      <c r="W639" s="4">
        <v>3.8885795131596788</v>
      </c>
      <c r="X639" s="4">
        <v>4.1076597785589843</v>
      </c>
      <c r="Y639" s="4">
        <v>4.4516656008665834</v>
      </c>
      <c r="Z639" s="94">
        <v>2515</v>
      </c>
      <c r="AA639" s="93">
        <v>0</v>
      </c>
      <c r="AB639" s="6">
        <v>2.3235351948821834</v>
      </c>
      <c r="AC639" s="6">
        <v>2.7721679987108301</v>
      </c>
      <c r="AD639" s="6">
        <v>3.2396884524138319</v>
      </c>
      <c r="AE639" s="6">
        <v>3.6737479177736803</v>
      </c>
      <c r="AF639" s="6">
        <v>4.1526728170977165</v>
      </c>
      <c r="AG639" s="94">
        <v>0</v>
      </c>
      <c r="AH639" s="6"/>
      <c r="AI639" s="6">
        <v>2.4217675974410917</v>
      </c>
      <c r="AJ639" s="6">
        <v>3.0519224612004647</v>
      </c>
      <c r="AK639" s="6">
        <v>3.4972763869066545</v>
      </c>
      <c r="AL639" s="6">
        <v>3.8616857802798754</v>
      </c>
      <c r="AM639" s="6">
        <v>4.3580275573195957</v>
      </c>
      <c r="AN639" s="6">
        <v>1.0065050649655862</v>
      </c>
      <c r="AO639" s="92">
        <v>0.82377783963812168</v>
      </c>
      <c r="AP639" s="5">
        <v>43249</v>
      </c>
      <c r="AQ639" s="94">
        <v>367</v>
      </c>
      <c r="AR639" s="6">
        <v>-0.42517808463297468</v>
      </c>
      <c r="AS639" s="6">
        <v>0.86309772726298628</v>
      </c>
    </row>
    <row r="640" spans="1:45" x14ac:dyDescent="0.2">
      <c r="A640" s="5">
        <v>43250</v>
      </c>
      <c r="B640" s="6">
        <v>3.7648648648648648</v>
      </c>
      <c r="C640" s="6">
        <v>3.3036687430037111</v>
      </c>
      <c r="D640" s="6">
        <v>0.46119612186115377</v>
      </c>
      <c r="E640" s="6">
        <v>3.291212872415973</v>
      </c>
      <c r="F640" s="6">
        <v>3.2942037467424559</v>
      </c>
      <c r="G640" s="6">
        <v>0.47984325788912235</v>
      </c>
      <c r="H640" s="6">
        <v>1.4682843602751183</v>
      </c>
      <c r="I640" s="6">
        <v>0.56982511923687718</v>
      </c>
      <c r="J640" s="7">
        <v>703.6156597774243</v>
      </c>
      <c r="K640" s="92">
        <v>2.7027027027027029E-3</v>
      </c>
      <c r="L640" s="92">
        <v>5.4054054054054057E-3</v>
      </c>
      <c r="M640" s="92">
        <v>0.10270270270270271</v>
      </c>
      <c r="N640" s="92">
        <v>0.36486486486486486</v>
      </c>
      <c r="O640" s="92">
        <v>0.39729729729729729</v>
      </c>
      <c r="P640" s="92">
        <v>0.12702702702702703</v>
      </c>
      <c r="Q640" s="93">
        <v>6.9554848966613667E-2</v>
      </c>
      <c r="R640" s="4">
        <v>2.4483179459697149</v>
      </c>
      <c r="S640" s="4">
        <v>2.711351943034765</v>
      </c>
      <c r="T640" s="4">
        <v>2.9818401272562007</v>
      </c>
      <c r="U640" s="4">
        <v>3.3100328680949929</v>
      </c>
      <c r="V640" s="4">
        <v>3.6258412034398706</v>
      </c>
      <c r="W640" s="4">
        <v>3.8877093564619418</v>
      </c>
      <c r="X640" s="4">
        <v>4.1060298802233737</v>
      </c>
      <c r="Y640" s="4">
        <v>4.4500126472930557</v>
      </c>
      <c r="Z640" s="94">
        <v>2516</v>
      </c>
      <c r="AA640" s="93">
        <v>0</v>
      </c>
      <c r="AB640" s="6">
        <v>2.323418423795617</v>
      </c>
      <c r="AC640" s="6">
        <v>2.7719397436981841</v>
      </c>
      <c r="AD640" s="6">
        <v>3.2391226149861247</v>
      </c>
      <c r="AE640" s="6">
        <v>3.6726476911160377</v>
      </c>
      <c r="AF640" s="6">
        <v>4.1515004304907341</v>
      </c>
      <c r="AG640" s="94">
        <v>0</v>
      </c>
      <c r="AH640" s="6"/>
      <c r="AI640" s="6">
        <v>2.4216422531326245</v>
      </c>
      <c r="AJ640" s="6">
        <v>3.0816542514492031</v>
      </c>
      <c r="AK640" s="6">
        <v>3.4993297964052577</v>
      </c>
      <c r="AL640" s="6">
        <v>3.8606496977623288</v>
      </c>
      <c r="AM640" s="6">
        <v>4.3568282101655509</v>
      </c>
      <c r="AN640" s="6">
        <v>1.0066084153962123</v>
      </c>
      <c r="AO640" s="92">
        <v>0.8236769374898868</v>
      </c>
      <c r="AP640" s="5">
        <v>43250</v>
      </c>
      <c r="AQ640" s="94">
        <v>370</v>
      </c>
      <c r="AR640" s="6">
        <v>-0.42501277434311335</v>
      </c>
      <c r="AS640" s="6">
        <v>0.86321157941780213</v>
      </c>
    </row>
    <row r="641" spans="1:45" x14ac:dyDescent="0.2">
      <c r="A641" s="5">
        <v>43251</v>
      </c>
      <c r="B641" s="6">
        <v>3.7620967741935485</v>
      </c>
      <c r="C641" s="6">
        <v>3.3038190511847492</v>
      </c>
      <c r="D641" s="6">
        <v>0.45827772300879932</v>
      </c>
      <c r="E641" s="6">
        <v>3.2914229152478707</v>
      </c>
      <c r="F641" s="6">
        <v>3.294219116888164</v>
      </c>
      <c r="G641" s="6">
        <v>0.47926614850513038</v>
      </c>
      <c r="H641" s="6">
        <v>1.4682734344914961</v>
      </c>
      <c r="I641" s="6">
        <v>0.56976956694476688</v>
      </c>
      <c r="J641" s="7">
        <v>704.33571712356206</v>
      </c>
      <c r="K641" s="92">
        <v>2.6881720430107529E-3</v>
      </c>
      <c r="L641" s="92">
        <v>5.3763440860215058E-3</v>
      </c>
      <c r="M641" s="92">
        <v>0.10483870967741936</v>
      </c>
      <c r="N641" s="92">
        <v>0.36559139784946237</v>
      </c>
      <c r="O641" s="92">
        <v>0.39516129032258063</v>
      </c>
      <c r="P641" s="92">
        <v>0.12634408602150538</v>
      </c>
      <c r="Q641" s="93">
        <v>6.9129916567342076E-2</v>
      </c>
      <c r="R641" s="4">
        <v>2.4504199441381762</v>
      </c>
      <c r="S641" s="4">
        <v>2.7124130066347183</v>
      </c>
      <c r="T641" s="4">
        <v>2.9819268993864565</v>
      </c>
      <c r="U641" s="4">
        <v>3.3103207519499027</v>
      </c>
      <c r="V641" s="4">
        <v>3.6253992662152799</v>
      </c>
      <c r="W641" s="4">
        <v>3.8875151697889416</v>
      </c>
      <c r="X641" s="4">
        <v>4.1043431986338144</v>
      </c>
      <c r="Y641" s="4">
        <v>4.4483778537460195</v>
      </c>
      <c r="Z641" s="94">
        <v>2517</v>
      </c>
      <c r="AA641" s="93">
        <v>0</v>
      </c>
      <c r="AB641" s="6">
        <v>2.3233017647392007</v>
      </c>
      <c r="AC641" s="6">
        <v>2.7717117354311238</v>
      </c>
      <c r="AD641" s="6">
        <v>3.2385575992292774</v>
      </c>
      <c r="AE641" s="6">
        <v>3.6715495857377287</v>
      </c>
      <c r="AF641" s="6">
        <v>4.150330165140641</v>
      </c>
      <c r="AG641" s="94">
        <v>0</v>
      </c>
      <c r="AH641" s="6"/>
      <c r="AI641" s="6">
        <v>2.4215170290547636</v>
      </c>
      <c r="AJ641" s="6">
        <v>3.0924328222458235</v>
      </c>
      <c r="AK641" s="6">
        <v>3.5017853885773946</v>
      </c>
      <c r="AL641" s="6">
        <v>3.8596155399854677</v>
      </c>
      <c r="AM641" s="6">
        <v>4.3556311181335241</v>
      </c>
      <c r="AN641" s="6">
        <v>1.0066164215511173</v>
      </c>
      <c r="AO641" s="92">
        <v>0.8233775487531918</v>
      </c>
      <c r="AP641" s="5">
        <v>43251</v>
      </c>
      <c r="AQ641" s="94">
        <v>372</v>
      </c>
      <c r="AR641" s="6">
        <v>-0.42484735518397709</v>
      </c>
      <c r="AS641" s="6">
        <v>0.86332530773517357</v>
      </c>
    </row>
    <row r="642" spans="1:45" x14ac:dyDescent="0.2">
      <c r="A642" s="5">
        <v>43252</v>
      </c>
      <c r="B642" s="6">
        <v>3.7493403693931397</v>
      </c>
      <c r="C642" s="6">
        <v>3.3050271347593192</v>
      </c>
      <c r="D642" s="6">
        <v>0.44431323463382055</v>
      </c>
      <c r="E642" s="6">
        <v>3.2916629177647785</v>
      </c>
      <c r="F642" s="6">
        <v>3.2943425546333649</v>
      </c>
      <c r="G642" s="6">
        <v>0.47810375396777177</v>
      </c>
      <c r="H642" s="6">
        <v>1.470526505283781</v>
      </c>
      <c r="I642" s="6">
        <v>0.56983730158729906</v>
      </c>
      <c r="J642" s="7">
        <v>704.49603174602817</v>
      </c>
      <c r="K642" s="92">
        <v>2.6385224274406332E-3</v>
      </c>
      <c r="L642" s="92">
        <v>5.2770448548812663E-3</v>
      </c>
      <c r="M642" s="92">
        <v>0.11873350923482849</v>
      </c>
      <c r="N642" s="92">
        <v>0.36147757255936674</v>
      </c>
      <c r="O642" s="92">
        <v>0.38786279683377306</v>
      </c>
      <c r="P642" s="92">
        <v>0.12401055408970976</v>
      </c>
      <c r="Q642" s="93">
        <v>6.9444444444444448E-2</v>
      </c>
      <c r="R642" s="4">
        <v>2.4551625712229388</v>
      </c>
      <c r="S642" s="4">
        <v>2.7134105688403922</v>
      </c>
      <c r="T642" s="4">
        <v>2.9849865550790056</v>
      </c>
      <c r="U642" s="4">
        <v>3.3110841691230779</v>
      </c>
      <c r="V642" s="4">
        <v>3.6248984398135944</v>
      </c>
      <c r="W642" s="4">
        <v>3.8862610691452928</v>
      </c>
      <c r="X642" s="4">
        <v>4.102360617476938</v>
      </c>
      <c r="Y642" s="4">
        <v>4.4465643888216135</v>
      </c>
      <c r="Z642" s="94">
        <v>2520</v>
      </c>
      <c r="AA642" s="93">
        <v>0</v>
      </c>
      <c r="AB642" s="6">
        <v>2.3231852176349355</v>
      </c>
      <c r="AC642" s="6">
        <v>2.7714839736692376</v>
      </c>
      <c r="AD642" s="6">
        <v>3.2379934037097757</v>
      </c>
      <c r="AE642" s="6">
        <v>3.6704535960253253</v>
      </c>
      <c r="AF642" s="6">
        <v>4.1491620158995364</v>
      </c>
      <c r="AG642" s="94">
        <v>0</v>
      </c>
      <c r="AH642" s="6"/>
      <c r="AI642" s="6">
        <v>2.4213919251238578</v>
      </c>
      <c r="AJ642" s="6">
        <v>3.1519091610737644</v>
      </c>
      <c r="AK642" s="6">
        <v>3.503028302764998</v>
      </c>
      <c r="AL642" s="6">
        <v>3.8585833019713855</v>
      </c>
      <c r="AM642" s="6">
        <v>4.3544362751722172</v>
      </c>
      <c r="AN642" s="6">
        <v>1.0069586953008889</v>
      </c>
      <c r="AO642" s="92">
        <v>0.82255338725594029</v>
      </c>
      <c r="AP642" s="5">
        <v>43252</v>
      </c>
      <c r="AQ642" s="94">
        <v>379</v>
      </c>
      <c r="AR642" s="6">
        <v>-0.42466741871555813</v>
      </c>
      <c r="AS642" s="6">
        <v>0.86343891243533244</v>
      </c>
    </row>
    <row r="643" spans="1:45" x14ac:dyDescent="0.2">
      <c r="A643" s="5">
        <v>43253</v>
      </c>
      <c r="B643" s="6">
        <v>3.7650918635170605</v>
      </c>
      <c r="C643" s="6">
        <v>3.3049226772541371</v>
      </c>
      <c r="D643" s="6">
        <v>0.46016918626292336</v>
      </c>
      <c r="E643" s="6">
        <v>3.2918690539698292</v>
      </c>
      <c r="F643" s="6">
        <v>3.2945310520356532</v>
      </c>
      <c r="G643" s="6">
        <v>0.47788563851325738</v>
      </c>
      <c r="H643" s="6">
        <v>1.4700315350915953</v>
      </c>
      <c r="I643" s="6">
        <v>0.56984926616421372</v>
      </c>
      <c r="J643" s="7">
        <v>705.21618405394838</v>
      </c>
      <c r="K643" s="92">
        <v>2.6246719160104987E-3</v>
      </c>
      <c r="L643" s="92">
        <v>5.2493438320209973E-3</v>
      </c>
      <c r="M643" s="92">
        <v>9.4488188976377951E-2</v>
      </c>
      <c r="N643" s="92">
        <v>0.37795275590551181</v>
      </c>
      <c r="O643" s="92">
        <v>0.39632545931758528</v>
      </c>
      <c r="P643" s="92">
        <v>0.12335958005249344</v>
      </c>
      <c r="Q643" s="93">
        <v>6.9020230067433561E-2</v>
      </c>
      <c r="R643" s="4">
        <v>2.4550078285407815</v>
      </c>
      <c r="S643" s="4">
        <v>2.713133925553465</v>
      </c>
      <c r="T643" s="4">
        <v>2.986742278577931</v>
      </c>
      <c r="U643" s="4">
        <v>3.3115265910388638</v>
      </c>
      <c r="V643" s="4">
        <v>3.6250718779646434</v>
      </c>
      <c r="W643" s="4">
        <v>3.8862065460058504</v>
      </c>
      <c r="X643" s="4">
        <v>4.1007712023548732</v>
      </c>
      <c r="Y643" s="4">
        <v>4.4449805711087436</v>
      </c>
      <c r="Z643" s="94">
        <v>2521</v>
      </c>
      <c r="AA643" s="93">
        <v>0</v>
      </c>
      <c r="AB643" s="6">
        <v>2.323068782404933</v>
      </c>
      <c r="AC643" s="6">
        <v>2.7712564581725281</v>
      </c>
      <c r="AD643" s="6">
        <v>3.2374300269979308</v>
      </c>
      <c r="AE643" s="6">
        <v>3.6693597163869693</v>
      </c>
      <c r="AF643" s="6">
        <v>4.1479959776378079</v>
      </c>
      <c r="AG643" s="94">
        <v>0</v>
      </c>
      <c r="AH643" s="6"/>
      <c r="AI643" s="6">
        <v>2.4212669412563725</v>
      </c>
      <c r="AJ643" s="6">
        <v>3.050109922258601</v>
      </c>
      <c r="AK643" s="6">
        <v>3.4983490404131574</v>
      </c>
      <c r="AL643" s="6">
        <v>3.8581634897025228</v>
      </c>
      <c r="AM643" s="6">
        <v>4.3532436752554222</v>
      </c>
      <c r="AN643" s="6">
        <v>1.006852856262475</v>
      </c>
      <c r="AO643" s="92">
        <v>0.82307650078600014</v>
      </c>
      <c r="AP643" s="5">
        <v>43254</v>
      </c>
      <c r="AQ643" s="94">
        <v>381</v>
      </c>
      <c r="AR643" s="6">
        <v>-0.42450103241737613</v>
      </c>
      <c r="AS643" s="6">
        <v>0.86355239373800896</v>
      </c>
    </row>
    <row r="644" spans="1:45" x14ac:dyDescent="0.2">
      <c r="A644" s="5">
        <v>43254</v>
      </c>
      <c r="B644" s="6">
        <v>3.7688311688311686</v>
      </c>
      <c r="C644" s="6">
        <v>3.3051784099683399</v>
      </c>
      <c r="D644" s="6">
        <v>0.46365275886282875</v>
      </c>
      <c r="E644" s="6">
        <v>3.2918211900488021</v>
      </c>
      <c r="F644" s="6">
        <v>3.2950103814642406</v>
      </c>
      <c r="G644" s="6">
        <v>0.47822130155649173</v>
      </c>
      <c r="H644" s="6">
        <v>1.4683667515235843</v>
      </c>
      <c r="I644" s="6">
        <v>0.57007933359777196</v>
      </c>
      <c r="J644" s="7">
        <v>706.21618405394838</v>
      </c>
      <c r="K644" s="92">
        <v>2.5974025974025974E-3</v>
      </c>
      <c r="L644" s="92">
        <v>5.1948051948051948E-3</v>
      </c>
      <c r="M644" s="92">
        <v>9.350649350649351E-2</v>
      </c>
      <c r="N644" s="92">
        <v>0.37402597402597404</v>
      </c>
      <c r="O644" s="92">
        <v>0.4</v>
      </c>
      <c r="P644" s="92">
        <v>0.12467532467532468</v>
      </c>
      <c r="Q644" s="93">
        <v>6.8226894089646967E-2</v>
      </c>
      <c r="R644" s="4">
        <v>2.4548221830438348</v>
      </c>
      <c r="S644" s="4">
        <v>2.7128215333886438</v>
      </c>
      <c r="T644" s="4">
        <v>2.9865964886189196</v>
      </c>
      <c r="U644" s="4">
        <v>3.3117592675590339</v>
      </c>
      <c r="V644" s="4">
        <v>3.6251429177974224</v>
      </c>
      <c r="W644" s="4">
        <v>3.8871009402199763</v>
      </c>
      <c r="X644" s="4">
        <v>4.1034785956298787</v>
      </c>
      <c r="Y644" s="4">
        <v>4.4434981663248037</v>
      </c>
      <c r="Z644" s="94">
        <v>2521</v>
      </c>
      <c r="AA644" s="93">
        <v>0</v>
      </c>
      <c r="AB644" s="6">
        <v>2.3229524589714146</v>
      </c>
      <c r="AC644" s="6">
        <v>2.7710291887014122</v>
      </c>
      <c r="AD644" s="6">
        <v>3.2368674676678677</v>
      </c>
      <c r="AE644" s="6">
        <v>3.6682679412522674</v>
      </c>
      <c r="AF644" s="6">
        <v>4.1468320452440492</v>
      </c>
      <c r="AG644" s="94">
        <v>0</v>
      </c>
      <c r="AH644" s="6"/>
      <c r="AI644" s="6">
        <v>2.4211420773688914</v>
      </c>
      <c r="AJ644" s="6">
        <v>3.0496583672459869</v>
      </c>
      <c r="AK644" s="6">
        <v>3.4977129393678918</v>
      </c>
      <c r="AL644" s="6">
        <v>3.8576404112846845</v>
      </c>
      <c r="AM644" s="6">
        <v>4.3534688683739455</v>
      </c>
      <c r="AN644" s="6">
        <v>1.0069206462826856</v>
      </c>
      <c r="AO644" s="92">
        <v>0.82320344548983493</v>
      </c>
      <c r="AP644" s="5">
        <v>43255</v>
      </c>
      <c r="AQ644" s="94">
        <v>385</v>
      </c>
      <c r="AR644" s="6">
        <v>-0.42433454073708887</v>
      </c>
      <c r="AS644" s="6">
        <v>0.86366575186243189</v>
      </c>
    </row>
    <row r="645" spans="1:45" x14ac:dyDescent="0.2">
      <c r="A645" s="5">
        <v>43255</v>
      </c>
      <c r="B645" s="6">
        <v>3.7713178294573644</v>
      </c>
      <c r="C645" s="6">
        <v>3.3051457991273927</v>
      </c>
      <c r="D645" s="6">
        <v>0.46617203032997168</v>
      </c>
      <c r="E645" s="6">
        <v>3.2917761327270538</v>
      </c>
      <c r="F645" s="6">
        <v>3.2953623356083193</v>
      </c>
      <c r="G645" s="6">
        <v>0.47889872665736255</v>
      </c>
      <c r="H645" s="6">
        <v>1.4664509407223847</v>
      </c>
      <c r="I645" s="6">
        <v>0.57021420071399576</v>
      </c>
      <c r="J645" s="7">
        <v>707.21618405394838</v>
      </c>
      <c r="K645" s="92">
        <v>2.5839793281653748E-3</v>
      </c>
      <c r="L645" s="92">
        <v>5.1679586563307496E-3</v>
      </c>
      <c r="M645" s="92">
        <v>9.3023255813953487E-2</v>
      </c>
      <c r="N645" s="92">
        <v>0.37209302325581395</v>
      </c>
      <c r="O645" s="92">
        <v>0.4005167958656331</v>
      </c>
      <c r="P645" s="92">
        <v>0.12661498708010335</v>
      </c>
      <c r="Q645" s="93">
        <v>6.7433558111860373E-2</v>
      </c>
      <c r="R645" s="4">
        <v>2.454636738277991</v>
      </c>
      <c r="S645" s="4">
        <v>2.7125065389166485</v>
      </c>
      <c r="T645" s="4">
        <v>2.9862901334345087</v>
      </c>
      <c r="U645" s="4">
        <v>3.3112101589016234</v>
      </c>
      <c r="V645" s="4">
        <v>3.6241635822276379</v>
      </c>
      <c r="W645" s="4">
        <v>3.8866614012144787</v>
      </c>
      <c r="X645" s="4">
        <v>4.103703156896648</v>
      </c>
      <c r="Y645" s="4">
        <v>4.4718388355692023</v>
      </c>
      <c r="Z645" s="94">
        <v>2521</v>
      </c>
      <c r="AA645" s="93">
        <v>0</v>
      </c>
      <c r="AB645" s="6">
        <v>2.3228362472567108</v>
      </c>
      <c r="AC645" s="6">
        <v>2.7708021650167205</v>
      </c>
      <c r="AD645" s="6">
        <v>3.236305724297512</v>
      </c>
      <c r="AE645" s="6">
        <v>3.6671782650721862</v>
      </c>
      <c r="AF645" s="6">
        <v>4.1456702136249772</v>
      </c>
      <c r="AG645" s="94">
        <v>0</v>
      </c>
      <c r="AH645" s="6"/>
      <c r="AI645" s="6">
        <v>2.4210173333781162</v>
      </c>
      <c r="AJ645" s="6">
        <v>3.0492074420278605</v>
      </c>
      <c r="AK645" s="6">
        <v>3.496931995087861</v>
      </c>
      <c r="AL645" s="6">
        <v>3.858370793588775</v>
      </c>
      <c r="AM645" s="6">
        <v>4.3591778981040052</v>
      </c>
      <c r="AN645" s="6">
        <v>1.0068928738565486</v>
      </c>
      <c r="AO645" s="92">
        <v>0.82317269337618026</v>
      </c>
      <c r="AP645" s="5">
        <v>43255</v>
      </c>
      <c r="AQ645" s="94">
        <v>387</v>
      </c>
      <c r="AR645" s="6">
        <v>-0.42416794408107839</v>
      </c>
      <c r="AS645" s="6">
        <v>0.86377898702733014</v>
      </c>
    </row>
    <row r="646" spans="1:45" x14ac:dyDescent="0.2">
      <c r="A646" s="5">
        <v>43256</v>
      </c>
      <c r="B646" s="6">
        <v>3.770780856423174</v>
      </c>
      <c r="C646" s="6">
        <v>3.3071110070246843</v>
      </c>
      <c r="D646" s="6">
        <v>0.46366984939848965</v>
      </c>
      <c r="E646" s="6">
        <v>3.2920140688873953</v>
      </c>
      <c r="F646" s="6">
        <v>3.2957768266844711</v>
      </c>
      <c r="G646" s="6">
        <v>0.47841325401726487</v>
      </c>
      <c r="H646" s="6">
        <v>1.4699532472205938</v>
      </c>
      <c r="I646" s="6">
        <v>0.57050713153723709</v>
      </c>
      <c r="J646" s="7">
        <v>707.37440570523177</v>
      </c>
      <c r="K646" s="92">
        <v>2.5188916876574307E-3</v>
      </c>
      <c r="L646" s="92">
        <v>5.0377833753148613E-3</v>
      </c>
      <c r="M646" s="92">
        <v>9.3198992443324941E-2</v>
      </c>
      <c r="N646" s="92">
        <v>0.37279596977329976</v>
      </c>
      <c r="O646" s="92">
        <v>0.40050377833753148</v>
      </c>
      <c r="P646" s="92">
        <v>0.12594458438287154</v>
      </c>
      <c r="Q646" s="93">
        <v>6.4580031695721074E-2</v>
      </c>
      <c r="R646" s="4">
        <v>2.4568324376433157</v>
      </c>
      <c r="S646" s="4">
        <v>2.7151034018421591</v>
      </c>
      <c r="T646" s="4">
        <v>2.9886281568205</v>
      </c>
      <c r="U646" s="4">
        <v>3.3123818968511962</v>
      </c>
      <c r="V646" s="4">
        <v>3.6250464191531413</v>
      </c>
      <c r="W646" s="4">
        <v>3.8861952984527983</v>
      </c>
      <c r="X646" s="4">
        <v>4.1077538313292541</v>
      </c>
      <c r="Y646" s="4">
        <v>4.469667381363104</v>
      </c>
      <c r="Z646" s="94">
        <v>2524</v>
      </c>
      <c r="AA646" s="93">
        <v>0</v>
      </c>
      <c r="AB646" s="6">
        <v>2.3227201471832619</v>
      </c>
      <c r="AC646" s="6">
        <v>2.7705753868796958</v>
      </c>
      <c r="AD646" s="6">
        <v>3.2357447954685767</v>
      </c>
      <c r="AE646" s="6">
        <v>3.6660906823189485</v>
      </c>
      <c r="AF646" s="6">
        <v>4.1445104777053512</v>
      </c>
      <c r="AG646" s="94">
        <v>0</v>
      </c>
      <c r="AH646" s="6"/>
      <c r="AI646" s="6">
        <v>2.4208927092008645</v>
      </c>
      <c r="AJ646" s="6">
        <v>3.0528447902762719</v>
      </c>
      <c r="AK646" s="6">
        <v>3.498350945422207</v>
      </c>
      <c r="AL646" s="6">
        <v>3.859169830496608</v>
      </c>
      <c r="AM646" s="6">
        <v>4.358239087513013</v>
      </c>
      <c r="AN646" s="6">
        <v>1.0074672672119471</v>
      </c>
      <c r="AO646" s="92">
        <v>0.82118168039529527</v>
      </c>
      <c r="AP646" s="5">
        <v>43257</v>
      </c>
      <c r="AQ646" s="94">
        <v>397</v>
      </c>
      <c r="AR646" s="6">
        <v>-0.4240012428544806</v>
      </c>
      <c r="AS646" s="6">
        <v>0.8638920994509347</v>
      </c>
    </row>
    <row r="647" spans="1:45" x14ac:dyDescent="0.2">
      <c r="A647" s="5">
        <v>43257</v>
      </c>
      <c r="B647" s="6">
        <v>3.7675879396984926</v>
      </c>
      <c r="C647" s="6">
        <v>3.3067027972854728</v>
      </c>
      <c r="D647" s="6">
        <v>0.46088514241301981</v>
      </c>
      <c r="E647" s="6">
        <v>3.2919708649185462</v>
      </c>
      <c r="F647" s="6">
        <v>3.2963111555949212</v>
      </c>
      <c r="G647" s="6">
        <v>0.47783313387248438</v>
      </c>
      <c r="H647" s="6">
        <v>1.4677251623730267</v>
      </c>
      <c r="I647" s="6">
        <v>0.57056259904912299</v>
      </c>
      <c r="J647" s="7">
        <v>708.37440570523177</v>
      </c>
      <c r="K647" s="92">
        <v>2.5125628140703518E-3</v>
      </c>
      <c r="L647" s="92">
        <v>7.537688442211055E-3</v>
      </c>
      <c r="M647" s="92">
        <v>9.2964824120603015E-2</v>
      </c>
      <c r="N647" s="92">
        <v>0.37185929648241206</v>
      </c>
      <c r="O647" s="92">
        <v>0.39949748743718594</v>
      </c>
      <c r="P647" s="92">
        <v>0.12562814070351758</v>
      </c>
      <c r="Q647" s="93">
        <v>6.418383518225039E-2</v>
      </c>
      <c r="R647" s="4">
        <v>2.4618777152014717</v>
      </c>
      <c r="S647" s="4">
        <v>2.7148234597480867</v>
      </c>
      <c r="T647" s="4">
        <v>2.9881509566167472</v>
      </c>
      <c r="U647" s="4">
        <v>3.3117084627938516</v>
      </c>
      <c r="V647" s="4">
        <v>3.6240782660913506</v>
      </c>
      <c r="W647" s="4">
        <v>3.8854378404229655</v>
      </c>
      <c r="X647" s="4">
        <v>4.1069428349097787</v>
      </c>
      <c r="Y647" s="4">
        <v>4.468580314185612</v>
      </c>
      <c r="Z647" s="94">
        <v>2524</v>
      </c>
      <c r="AA647" s="93">
        <v>0</v>
      </c>
      <c r="AB647" s="6">
        <v>2.322604158673617</v>
      </c>
      <c r="AC647" s="6">
        <v>2.7703488540519929</v>
      </c>
      <c r="AD647" s="6">
        <v>3.2351846797665513</v>
      </c>
      <c r="AE647" s="6">
        <v>3.6650051874859293</v>
      </c>
      <c r="AF647" s="6">
        <v>4.1433528324278921</v>
      </c>
      <c r="AG647" s="94">
        <v>0</v>
      </c>
      <c r="AH647" s="6"/>
      <c r="AI647" s="6">
        <v>2.4938454698360482</v>
      </c>
      <c r="AJ647" s="6">
        <v>3.052397796285224</v>
      </c>
      <c r="AK647" s="6">
        <v>3.4975677911127159</v>
      </c>
      <c r="AL647" s="6">
        <v>3.8581460117210939</v>
      </c>
      <c r="AM647" s="6">
        <v>4.3570585804960142</v>
      </c>
      <c r="AN647" s="6">
        <v>1.007366649427996</v>
      </c>
      <c r="AO647" s="92">
        <v>0.82137802701058393</v>
      </c>
      <c r="AP647" s="5">
        <v>43257</v>
      </c>
      <c r="AQ647" s="94">
        <v>398</v>
      </c>
      <c r="AR647" s="6">
        <v>-0.42383443746118799</v>
      </c>
      <c r="AS647" s="6">
        <v>0.86400508935097931</v>
      </c>
    </row>
    <row r="648" spans="1:45" x14ac:dyDescent="0.2">
      <c r="A648" s="5">
        <v>43258</v>
      </c>
      <c r="B648" s="6">
        <v>3.7636138613861387</v>
      </c>
      <c r="C648" s="6">
        <v>3.3078689136419084</v>
      </c>
      <c r="D648" s="6">
        <v>0.45574494774423036</v>
      </c>
      <c r="E648" s="6">
        <v>3.2921910700971542</v>
      </c>
      <c r="F648" s="6">
        <v>3.2962086066594596</v>
      </c>
      <c r="G648" s="6">
        <v>0.47645232926040065</v>
      </c>
      <c r="H648" s="6">
        <v>1.468368658387869</v>
      </c>
      <c r="I648" s="6">
        <v>0.57084356435643024</v>
      </c>
      <c r="J648" s="7">
        <v>709.09346534653741</v>
      </c>
      <c r="K648" s="92">
        <v>2.4752475247524753E-3</v>
      </c>
      <c r="L648" s="92">
        <v>7.4257425742574254E-3</v>
      </c>
      <c r="M648" s="92">
        <v>9.405940594059406E-2</v>
      </c>
      <c r="N648" s="92">
        <v>0.37623762376237624</v>
      </c>
      <c r="O648" s="92">
        <v>0.39603960396039606</v>
      </c>
      <c r="P648" s="92">
        <v>0.12376237623762376</v>
      </c>
      <c r="Q648" s="93">
        <v>6.2178217821782178E-2</v>
      </c>
      <c r="R648" s="4">
        <v>2.4700202582018846</v>
      </c>
      <c r="S648" s="4">
        <v>2.7178120990451839</v>
      </c>
      <c r="T648" s="4">
        <v>2.9889710157706713</v>
      </c>
      <c r="U648" s="4">
        <v>3.3128596519445446</v>
      </c>
      <c r="V648" s="4">
        <v>3.623741548139328</v>
      </c>
      <c r="W648" s="4">
        <v>3.8854375815669009</v>
      </c>
      <c r="X648" s="4">
        <v>4.105777958689842</v>
      </c>
      <c r="Y648" s="4">
        <v>4.4671123558800021</v>
      </c>
      <c r="Z648" s="94">
        <v>2525</v>
      </c>
      <c r="AA648" s="93">
        <v>0</v>
      </c>
      <c r="AB648" s="6">
        <v>2.3224882816504349</v>
      </c>
      <c r="AC648" s="6">
        <v>2.7701225662956777</v>
      </c>
      <c r="AD648" s="6">
        <v>3.2346253757806882</v>
      </c>
      <c r="AE648" s="6">
        <v>3.6639217750875548</v>
      </c>
      <c r="AF648" s="6">
        <v>4.1421972727532026</v>
      </c>
      <c r="AG648" s="94">
        <v>0</v>
      </c>
      <c r="AH648" s="6"/>
      <c r="AI648" s="6">
        <v>2.4937204662307675</v>
      </c>
      <c r="AJ648" s="6">
        <v>3.0561105962544408</v>
      </c>
      <c r="AK648" s="6">
        <v>3.4970021116661942</v>
      </c>
      <c r="AL648" s="6">
        <v>3.8577670599507017</v>
      </c>
      <c r="AM648" s="6">
        <v>4.3558802692358602</v>
      </c>
      <c r="AN648" s="6">
        <v>1.0077365785578887</v>
      </c>
      <c r="AO648" s="92">
        <v>0.8203550211122892</v>
      </c>
      <c r="AP648" s="5">
        <v>43258</v>
      </c>
      <c r="AQ648" s="94">
        <v>404</v>
      </c>
      <c r="AR648" s="6">
        <v>-0.42366752830385446</v>
      </c>
      <c r="AS648" s="6">
        <v>0.86448873067116061</v>
      </c>
    </row>
    <row r="649" spans="1:45" x14ac:dyDescent="0.2">
      <c r="A649" s="5">
        <v>43259</v>
      </c>
      <c r="B649" s="6">
        <v>3.7634803921568629</v>
      </c>
      <c r="C649" s="6">
        <v>3.3088213022755748</v>
      </c>
      <c r="D649" s="6">
        <v>0.45465908988128811</v>
      </c>
      <c r="E649" s="6">
        <v>3.2923922908828032</v>
      </c>
      <c r="F649" s="6">
        <v>3.296572531275809</v>
      </c>
      <c r="G649" s="6">
        <v>0.47548836651551912</v>
      </c>
      <c r="H649" s="6">
        <v>1.4692355119358169</v>
      </c>
      <c r="I649" s="6">
        <v>0.57098970704671148</v>
      </c>
      <c r="J649" s="7">
        <v>709.81235154394381</v>
      </c>
      <c r="K649" s="92">
        <v>2.4509803921568627E-3</v>
      </c>
      <c r="L649" s="92">
        <v>7.3529411764705881E-3</v>
      </c>
      <c r="M649" s="92">
        <v>9.3137254901960786E-2</v>
      </c>
      <c r="N649" s="92">
        <v>0.37745098039215685</v>
      </c>
      <c r="O649" s="92">
        <v>0.39705882352941174</v>
      </c>
      <c r="P649" s="92">
        <v>0.12254901960784313</v>
      </c>
      <c r="Q649" s="93">
        <v>6.0965954077593032E-2</v>
      </c>
      <c r="R649" s="4">
        <v>2.4704601447577255</v>
      </c>
      <c r="S649" s="4">
        <v>2.7196704743271862</v>
      </c>
      <c r="T649" s="4">
        <v>2.9908350574691469</v>
      </c>
      <c r="U649" s="4">
        <v>3.3146457050993074</v>
      </c>
      <c r="V649" s="4">
        <v>3.6233690944480172</v>
      </c>
      <c r="W649" s="4">
        <v>3.8866941460539421</v>
      </c>
      <c r="X649" s="4">
        <v>4.1045190753420862</v>
      </c>
      <c r="Y649" s="4">
        <v>4.4656317326258961</v>
      </c>
      <c r="Z649" s="94">
        <v>2526</v>
      </c>
      <c r="AA649" s="93">
        <v>0</v>
      </c>
      <c r="AB649" s="6">
        <v>2.3223725160364825</v>
      </c>
      <c r="AC649" s="6">
        <v>2.7698965233732253</v>
      </c>
      <c r="AD649" s="6">
        <v>3.2340668821039897</v>
      </c>
      <c r="AE649" s="6">
        <v>3.6628404396591989</v>
      </c>
      <c r="AF649" s="6">
        <v>4.1410437936596853</v>
      </c>
      <c r="AG649" s="94">
        <v>0</v>
      </c>
      <c r="AH649" s="6"/>
      <c r="AI649" s="6">
        <v>2.493595581451618</v>
      </c>
      <c r="AJ649" s="6">
        <v>3.0556664186136402</v>
      </c>
      <c r="AK649" s="6">
        <v>3.4958203550045224</v>
      </c>
      <c r="AL649" s="6">
        <v>3.8570930775443273</v>
      </c>
      <c r="AM649" s="6">
        <v>4.3547041479477508</v>
      </c>
      <c r="AN649" s="6">
        <v>1.0080304668231106</v>
      </c>
      <c r="AO649" s="92">
        <v>0.81909137080722372</v>
      </c>
      <c r="AP649" s="5">
        <v>43259</v>
      </c>
      <c r="AQ649" s="94">
        <v>408</v>
      </c>
      <c r="AR649" s="6">
        <v>-0.42350051578390024</v>
      </c>
      <c r="AS649" s="6">
        <v>0.86460257140154528</v>
      </c>
    </row>
    <row r="650" spans="1:45" x14ac:dyDescent="0.2">
      <c r="A650" s="5">
        <v>43260</v>
      </c>
      <c r="B650" s="6">
        <v>3.7609223300970873</v>
      </c>
      <c r="C650" s="6">
        <v>3.3092143356087633</v>
      </c>
      <c r="D650" s="6">
        <v>0.45170799448832399</v>
      </c>
      <c r="E650" s="6">
        <v>3.2925148177046064</v>
      </c>
      <c r="F650" s="6">
        <v>3.2967675265358052</v>
      </c>
      <c r="G650" s="6">
        <v>0.47477998308471292</v>
      </c>
      <c r="H650" s="6">
        <v>1.469194980458207</v>
      </c>
      <c r="I650" s="6">
        <v>0.57108428967154468</v>
      </c>
      <c r="J650" s="7">
        <v>710.53106450336054</v>
      </c>
      <c r="K650" s="92">
        <v>2.4271844660194173E-3</v>
      </c>
      <c r="L650" s="92">
        <v>7.2815533980582527E-3</v>
      </c>
      <c r="M650" s="92">
        <v>9.2233009708737865E-2</v>
      </c>
      <c r="N650" s="92">
        <v>0.38349514563106796</v>
      </c>
      <c r="O650" s="92">
        <v>0.39320388349514562</v>
      </c>
      <c r="P650" s="92">
        <v>0.12135922330097088</v>
      </c>
      <c r="Q650" s="93">
        <v>6.2129006727344678E-2</v>
      </c>
      <c r="R650" s="4">
        <v>2.4703490796136442</v>
      </c>
      <c r="S650" s="4">
        <v>2.725601996292379</v>
      </c>
      <c r="T650" s="4">
        <v>2.9922678718445699</v>
      </c>
      <c r="U650" s="4">
        <v>3.3154713379641421</v>
      </c>
      <c r="V650" s="4">
        <v>3.6225058391356417</v>
      </c>
      <c r="W650" s="4">
        <v>3.8853506552549173</v>
      </c>
      <c r="X650" s="4">
        <v>4.103239281116152</v>
      </c>
      <c r="Y650" s="4">
        <v>4.4641385035670469</v>
      </c>
      <c r="Z650" s="94">
        <v>2527</v>
      </c>
      <c r="AA650" s="93">
        <v>0</v>
      </c>
      <c r="AB650" s="6">
        <v>2.322256861754636</v>
      </c>
      <c r="AC650" s="6">
        <v>2.7696707250475208</v>
      </c>
      <c r="AD650" s="6">
        <v>3.2335091973331966</v>
      </c>
      <c r="AE650" s="6">
        <v>3.661761175757082</v>
      </c>
      <c r="AF650" s="6">
        <v>4.1398923901434648</v>
      </c>
      <c r="AG650" s="94">
        <v>0</v>
      </c>
      <c r="AH650" s="6"/>
      <c r="AI650" s="6">
        <v>2.4934708154193639</v>
      </c>
      <c r="AJ650" s="6">
        <v>3.0552228559529993</v>
      </c>
      <c r="AK650" s="6">
        <v>3.4951725024378986</v>
      </c>
      <c r="AL650" s="6">
        <v>3.8560690429179161</v>
      </c>
      <c r="AM650" s="6">
        <v>4.3535302108704599</v>
      </c>
      <c r="AN650" s="6">
        <v>1.00812256902995</v>
      </c>
      <c r="AO650" s="92">
        <v>0.81929538687368442</v>
      </c>
      <c r="AP650" s="5">
        <v>43260</v>
      </c>
      <c r="AQ650" s="94">
        <v>412</v>
      </c>
      <c r="AR650" s="6">
        <v>-0.42208352367771962</v>
      </c>
      <c r="AS650" s="6">
        <v>0.86471628772105069</v>
      </c>
    </row>
    <row r="651" spans="1:45" x14ac:dyDescent="0.2">
      <c r="A651" s="5">
        <v>43261</v>
      </c>
      <c r="B651" s="6">
        <v>3.7577197149643706</v>
      </c>
      <c r="C651" s="6">
        <v>3.3107074208857243</v>
      </c>
      <c r="D651" s="6">
        <v>0.44701229407864629</v>
      </c>
      <c r="E651" s="6">
        <v>3.292864434068671</v>
      </c>
      <c r="F651" s="6">
        <v>3.2969519379129411</v>
      </c>
      <c r="G651" s="6">
        <v>0.4735732545891353</v>
      </c>
      <c r="H651" s="6">
        <v>1.4715195959521323</v>
      </c>
      <c r="I651" s="6">
        <v>0.57137154150197145</v>
      </c>
      <c r="J651" s="7">
        <v>710.68735177865892</v>
      </c>
      <c r="K651" s="92">
        <v>2.3752969121140144E-3</v>
      </c>
      <c r="L651" s="92">
        <v>7.1258907363420431E-3</v>
      </c>
      <c r="M651" s="92">
        <v>9.5011876484560567E-2</v>
      </c>
      <c r="N651" s="92">
        <v>0.38479809976247031</v>
      </c>
      <c r="O651" s="92">
        <v>0.38954869358669836</v>
      </c>
      <c r="P651" s="92">
        <v>0.12114014251781473</v>
      </c>
      <c r="Q651" s="93">
        <v>5.9683794466403164E-2</v>
      </c>
      <c r="R651" s="4">
        <v>2.4714154150967893</v>
      </c>
      <c r="S651" s="4">
        <v>2.7331639183132346</v>
      </c>
      <c r="T651" s="4">
        <v>2.9940313073040206</v>
      </c>
      <c r="U651" s="4">
        <v>3.316288550077461</v>
      </c>
      <c r="V651" s="4">
        <v>3.6222203324673448</v>
      </c>
      <c r="W651" s="4">
        <v>3.8886750884883745</v>
      </c>
      <c r="X651" s="4">
        <v>4.1052463081704147</v>
      </c>
      <c r="Y651" s="4">
        <v>4.4618237430184617</v>
      </c>
      <c r="Z651" s="94">
        <v>2530</v>
      </c>
      <c r="AA651" s="93">
        <v>0</v>
      </c>
      <c r="AB651" s="6">
        <v>2.3221413187278799</v>
      </c>
      <c r="AC651" s="6">
        <v>2.7694451710818573</v>
      </c>
      <c r="AD651" s="6">
        <v>3.232952320068776</v>
      </c>
      <c r="AE651" s="6">
        <v>3.6606839779581701</v>
      </c>
      <c r="AF651" s="6">
        <v>4.138743057218309</v>
      </c>
      <c r="AG651" s="94">
        <v>0</v>
      </c>
      <c r="AH651" s="6"/>
      <c r="AI651" s="6">
        <v>2.4933461680548805</v>
      </c>
      <c r="AJ651" s="6">
        <v>3.0560409119058405</v>
      </c>
      <c r="AK651" s="6">
        <v>3.4923780727511926</v>
      </c>
      <c r="AL651" s="6">
        <v>3.8552292580293868</v>
      </c>
      <c r="AM651" s="6">
        <v>4.3511357375158957</v>
      </c>
      <c r="AN651" s="6">
        <v>1.0085182004445408</v>
      </c>
      <c r="AO651" s="92">
        <v>0.81904310298158289</v>
      </c>
      <c r="AP651" s="5">
        <v>43261</v>
      </c>
      <c r="AQ651" s="94">
        <v>421</v>
      </c>
      <c r="AR651" s="6">
        <v>-0.42192730041727611</v>
      </c>
      <c r="AS651" s="6">
        <v>0.8656206399133014</v>
      </c>
    </row>
    <row r="652" spans="1:45" x14ac:dyDescent="0.2">
      <c r="A652" s="5">
        <v>43262</v>
      </c>
      <c r="B652" s="6">
        <v>3.7529002320185616</v>
      </c>
      <c r="C652" s="6">
        <v>3.3126179988892432</v>
      </c>
      <c r="D652" s="6">
        <v>0.44028223312931836</v>
      </c>
      <c r="E652" s="6">
        <v>3.2935669185303391</v>
      </c>
      <c r="F652" s="6">
        <v>3.2972570661665093</v>
      </c>
      <c r="G652" s="6">
        <v>0.47184561452462576</v>
      </c>
      <c r="H652" s="6">
        <v>1.476711231500389</v>
      </c>
      <c r="I652" s="6">
        <v>0.57138461538461061</v>
      </c>
      <c r="J652" s="7">
        <v>710.28362919131905</v>
      </c>
      <c r="K652" s="92">
        <v>2.3201856148491878E-3</v>
      </c>
      <c r="L652" s="92">
        <v>6.9605568445475635E-3</v>
      </c>
      <c r="M652" s="92">
        <v>9.5127610208816701E-2</v>
      </c>
      <c r="N652" s="92">
        <v>0.39211136890951276</v>
      </c>
      <c r="O652" s="92">
        <v>0.38515081206496521</v>
      </c>
      <c r="P652" s="92">
        <v>0.11832946635730858</v>
      </c>
      <c r="Q652" s="93">
        <v>5.838264299802761E-2</v>
      </c>
      <c r="R652" s="4">
        <v>2.4779361030685116</v>
      </c>
      <c r="S652" s="4">
        <v>2.7380175222386711</v>
      </c>
      <c r="T652" s="4">
        <v>2.9972367826882578</v>
      </c>
      <c r="U652" s="4">
        <v>3.3183259661267521</v>
      </c>
      <c r="V652" s="4">
        <v>3.6230264912323857</v>
      </c>
      <c r="W652" s="4">
        <v>3.8876230976441417</v>
      </c>
      <c r="X652" s="4">
        <v>4.1045132742049342</v>
      </c>
      <c r="Y652" s="4">
        <v>4.4586442990502064</v>
      </c>
      <c r="Z652" s="94">
        <v>2535</v>
      </c>
      <c r="AA652" s="93">
        <v>0</v>
      </c>
      <c r="AB652" s="6">
        <v>2.3220258868793073</v>
      </c>
      <c r="AC652" s="6">
        <v>2.7692198612399364</v>
      </c>
      <c r="AD652" s="6">
        <v>3.2323962489149083</v>
      </c>
      <c r="AE652" s="6">
        <v>3.6596088408600753</v>
      </c>
      <c r="AF652" s="6">
        <v>4.1375957899155491</v>
      </c>
      <c r="AG652" s="94">
        <v>0</v>
      </c>
      <c r="AH652" s="6"/>
      <c r="AI652" s="6">
        <v>2.4932216392791511</v>
      </c>
      <c r="AJ652" s="6">
        <v>3.0537575952170388</v>
      </c>
      <c r="AK652" s="6">
        <v>3.4960976056148532</v>
      </c>
      <c r="AL652" s="6">
        <v>3.8557839078562308</v>
      </c>
      <c r="AM652" s="6">
        <v>4.3499761312942224</v>
      </c>
      <c r="AN652" s="6">
        <v>1.0089982812423692</v>
      </c>
      <c r="AO652" s="92">
        <v>0.81682225320665991</v>
      </c>
      <c r="AP652" s="5">
        <v>43262</v>
      </c>
      <c r="AQ652" s="94">
        <v>431</v>
      </c>
      <c r="AR652" s="6">
        <v>-0.42177094354597955</v>
      </c>
      <c r="AS652" s="6">
        <v>0.86598168848516599</v>
      </c>
    </row>
    <row r="653" spans="1:45" x14ac:dyDescent="0.2">
      <c r="A653" s="5">
        <v>43263</v>
      </c>
      <c r="B653" s="6">
        <v>3.7528473804100226</v>
      </c>
      <c r="C653" s="6">
        <v>3.3133478192947337</v>
      </c>
      <c r="D653" s="6">
        <v>0.43949956111528898</v>
      </c>
      <c r="E653" s="6">
        <v>3.2942044914758033</v>
      </c>
      <c r="F653" s="6">
        <v>3.2973425989937057</v>
      </c>
      <c r="G653" s="6">
        <v>0.47151355808565248</v>
      </c>
      <c r="H653" s="6">
        <v>1.4800891982906104</v>
      </c>
      <c r="I653" s="6">
        <v>0.57124409448818403</v>
      </c>
      <c r="J653" s="7">
        <v>709.8834645669267</v>
      </c>
      <c r="K653" s="92">
        <v>2.2779043280182231E-3</v>
      </c>
      <c r="L653" s="92">
        <v>6.8337129840546698E-3</v>
      </c>
      <c r="M653" s="92">
        <v>9.3394077448747156E-2</v>
      </c>
      <c r="N653" s="92">
        <v>0.39635535307517084</v>
      </c>
      <c r="O653" s="92">
        <v>0.38268792710706151</v>
      </c>
      <c r="P653" s="92">
        <v>0.11845102505694761</v>
      </c>
      <c r="Q653" s="93">
        <v>5.7086614173228349E-2</v>
      </c>
      <c r="R653" s="4">
        <v>2.4791463850726809</v>
      </c>
      <c r="S653" s="4">
        <v>2.7378154288640206</v>
      </c>
      <c r="T653" s="4">
        <v>2.9995809065398857</v>
      </c>
      <c r="U653" s="4">
        <v>3.3182845627368494</v>
      </c>
      <c r="V653" s="4">
        <v>3.6226695459924407</v>
      </c>
      <c r="W653" s="4">
        <v>3.8866671210589772</v>
      </c>
      <c r="X653" s="4">
        <v>4.1036881991035905</v>
      </c>
      <c r="Y653" s="4">
        <v>4.4553950203070309</v>
      </c>
      <c r="Z653" s="94">
        <v>2540</v>
      </c>
      <c r="AA653" s="93">
        <v>0</v>
      </c>
      <c r="AB653" s="6">
        <v>2.3219105661321198</v>
      </c>
      <c r="AC653" s="6">
        <v>2.7689947952858653</v>
      </c>
      <c r="AD653" s="6">
        <v>3.2318409824794752</v>
      </c>
      <c r="AE653" s="6">
        <v>3.6585357590809555</v>
      </c>
      <c r="AF653" s="6">
        <v>4.1364505832840015</v>
      </c>
      <c r="AG653" s="94">
        <v>0</v>
      </c>
      <c r="AH653" s="6"/>
      <c r="AI653" s="6">
        <v>2.4930972290132694</v>
      </c>
      <c r="AJ653" s="6">
        <v>3.0533222362071895</v>
      </c>
      <c r="AK653" s="6">
        <v>3.4953411277485147</v>
      </c>
      <c r="AL653" s="6">
        <v>3.8547675077590444</v>
      </c>
      <c r="AM653" s="6">
        <v>4.3484567690886724</v>
      </c>
      <c r="AN653" s="6">
        <v>1.009010621782916</v>
      </c>
      <c r="AO653" s="92">
        <v>0.81723049415682214</v>
      </c>
      <c r="AP653" s="5">
        <v>43264</v>
      </c>
      <c r="AQ653" s="94">
        <v>439</v>
      </c>
      <c r="AR653" s="6">
        <v>-0.42161445354598293</v>
      </c>
      <c r="AS653" s="6">
        <v>0.86609230369541745</v>
      </c>
    </row>
    <row r="654" spans="1:45" x14ac:dyDescent="0.2">
      <c r="A654" s="5">
        <v>43264</v>
      </c>
      <c r="B654" s="6">
        <v>3.7483069977426635</v>
      </c>
      <c r="C654" s="6">
        <v>3.313713658288826</v>
      </c>
      <c r="D654" s="6">
        <v>0.43459333945383749</v>
      </c>
      <c r="E654" s="6">
        <v>3.2941631157561369</v>
      </c>
      <c r="F654" s="6">
        <v>3.2978912294342049</v>
      </c>
      <c r="G654" s="6">
        <v>0.47123939480596527</v>
      </c>
      <c r="H654" s="6">
        <v>1.4784614107989476</v>
      </c>
      <c r="I654" s="6">
        <v>0.57156692913385343</v>
      </c>
      <c r="J654" s="7">
        <v>710.8834645669267</v>
      </c>
      <c r="K654" s="92">
        <v>2.257336343115124E-3</v>
      </c>
      <c r="L654" s="92">
        <v>6.7720090293453723E-3</v>
      </c>
      <c r="M654" s="92">
        <v>9.480812641083522E-2</v>
      </c>
      <c r="N654" s="92">
        <v>0.39954853273137697</v>
      </c>
      <c r="O654" s="92">
        <v>0.38148984198645597</v>
      </c>
      <c r="P654" s="92">
        <v>0.11512415349887133</v>
      </c>
      <c r="Q654" s="93">
        <v>5.551181102362205E-2</v>
      </c>
      <c r="R654" s="4">
        <v>2.4790264832658244</v>
      </c>
      <c r="S654" s="4">
        <v>2.7386104265665825</v>
      </c>
      <c r="T654" s="4">
        <v>2.9999390472271887</v>
      </c>
      <c r="U654" s="4">
        <v>3.3179546308851764</v>
      </c>
      <c r="V654" s="4">
        <v>3.623432707403655</v>
      </c>
      <c r="W654" s="4">
        <v>3.885292591083866</v>
      </c>
      <c r="X654" s="4">
        <v>4.1026410470219004</v>
      </c>
      <c r="Y654" s="4">
        <v>4.4542063887316248</v>
      </c>
      <c r="Z654" s="94">
        <v>2540</v>
      </c>
      <c r="AA654" s="93">
        <v>0</v>
      </c>
      <c r="AB654" s="6">
        <v>2.3217953564096265</v>
      </c>
      <c r="AC654" s="6">
        <v>2.7687699729841588</v>
      </c>
      <c r="AD654" s="6">
        <v>3.2456836765606094</v>
      </c>
      <c r="AE654" s="6">
        <v>3.6656417301117732</v>
      </c>
      <c r="AF654" s="6">
        <v>4.1518574869369189</v>
      </c>
      <c r="AG654" s="94">
        <v>0</v>
      </c>
      <c r="AH654" s="6"/>
      <c r="AI654" s="6">
        <v>2.4929729371784375</v>
      </c>
      <c r="AJ654" s="6">
        <v>3.0571350716830756</v>
      </c>
      <c r="AK654" s="6">
        <v>3.4973387670282978</v>
      </c>
      <c r="AL654" s="6">
        <v>3.8575108236793998</v>
      </c>
      <c r="AM654" s="6">
        <v>4.3514576244124017</v>
      </c>
      <c r="AN654" s="6">
        <v>1.0091283814170187</v>
      </c>
      <c r="AO654" s="92">
        <v>0.81745772272391215</v>
      </c>
      <c r="AP654" s="5">
        <v>43265</v>
      </c>
      <c r="AQ654" s="94">
        <v>443</v>
      </c>
      <c r="AR654" s="6">
        <v>-0.42145783089795463</v>
      </c>
      <c r="AS654" s="6">
        <v>0.86620279978773351</v>
      </c>
    </row>
    <row r="655" spans="1:45" x14ac:dyDescent="0.2">
      <c r="A655" s="5">
        <v>43265</v>
      </c>
      <c r="B655" s="6">
        <v>3.7488738738738738</v>
      </c>
      <c r="C655" s="6">
        <v>3.3134217663409995</v>
      </c>
      <c r="D655" s="6">
        <v>0.43545210753287433</v>
      </c>
      <c r="E655" s="6">
        <v>3.2941211240076167</v>
      </c>
      <c r="F655" s="6">
        <v>3.2983675248587887</v>
      </c>
      <c r="G655" s="6">
        <v>0.47107252570532482</v>
      </c>
      <c r="H655" s="6">
        <v>1.4867866330982176</v>
      </c>
      <c r="I655" s="6">
        <v>0.56800787401574504</v>
      </c>
      <c r="J655" s="7">
        <v>711.8834645669267</v>
      </c>
      <c r="K655" s="92">
        <v>2.2522522522522522E-3</v>
      </c>
      <c r="L655" s="92">
        <v>6.7567567567567571E-3</v>
      </c>
      <c r="M655" s="92">
        <v>9.45945945945946E-2</v>
      </c>
      <c r="N655" s="92">
        <v>0.39864864864864863</v>
      </c>
      <c r="O655" s="92">
        <v>0.38288288288288286</v>
      </c>
      <c r="P655" s="92">
        <v>0.11486486486486487</v>
      </c>
      <c r="Q655" s="93">
        <v>5.748031496062992E-2</v>
      </c>
      <c r="R655" s="4">
        <v>2.4789066947363856</v>
      </c>
      <c r="S655" s="4">
        <v>2.7383069638687765</v>
      </c>
      <c r="T655" s="4">
        <v>2.9994976636007515</v>
      </c>
      <c r="U655" s="4">
        <v>3.3178393588601187</v>
      </c>
      <c r="V655" s="4">
        <v>3.623232612592763</v>
      </c>
      <c r="W655" s="4">
        <v>3.8839884895815131</v>
      </c>
      <c r="X655" s="4">
        <v>4.1017605813230853</v>
      </c>
      <c r="Y655" s="4">
        <v>4.4530199287372403</v>
      </c>
      <c r="Z655" s="94">
        <v>2540</v>
      </c>
      <c r="AA655" s="93">
        <v>0</v>
      </c>
      <c r="AB655" s="6">
        <v>2.3216802576352449</v>
      </c>
      <c r="AC655" s="6">
        <v>2.7685453940997355</v>
      </c>
      <c r="AD655" s="6">
        <v>3.2450385933671595</v>
      </c>
      <c r="AE655" s="6">
        <v>3.6645628447110128</v>
      </c>
      <c r="AF655" s="6">
        <v>4.1500740009647696</v>
      </c>
      <c r="AG655" s="94">
        <v>0</v>
      </c>
      <c r="AH655" s="6"/>
      <c r="AI655" s="6">
        <v>2.492848763695966</v>
      </c>
      <c r="AJ655" s="6">
        <v>3.0566980629323632</v>
      </c>
      <c r="AK655" s="6">
        <v>3.4965657420351519</v>
      </c>
      <c r="AL655" s="6">
        <v>3.8562818362928573</v>
      </c>
      <c r="AM655" s="6">
        <v>4.3503036268235125</v>
      </c>
      <c r="AN655" s="6">
        <v>1.0090392384852012</v>
      </c>
      <c r="AO655" s="92">
        <v>0.81775581565878241</v>
      </c>
      <c r="AP655" s="5">
        <v>43265</v>
      </c>
      <c r="AQ655" s="94">
        <v>444</v>
      </c>
      <c r="AR655" s="6">
        <v>-0.42130107608108647</v>
      </c>
      <c r="AS655" s="6">
        <v>0.86631317697382904</v>
      </c>
    </row>
    <row r="656" spans="1:45" x14ac:dyDescent="0.2">
      <c r="A656" s="5">
        <v>43266</v>
      </c>
      <c r="B656" s="6">
        <v>3.7477578475336322</v>
      </c>
      <c r="C656" s="6">
        <v>3.3133686220855081</v>
      </c>
      <c r="D656" s="6">
        <v>0.43438922544812408</v>
      </c>
      <c r="E656" s="6">
        <v>3.294078796113205</v>
      </c>
      <c r="F656" s="6">
        <v>3.2985737861166733</v>
      </c>
      <c r="G656" s="6">
        <v>0.47055793081864705</v>
      </c>
      <c r="H656" s="6">
        <v>1.4850722211231107</v>
      </c>
      <c r="I656" s="6">
        <v>0.56815354330708612</v>
      </c>
      <c r="J656" s="7">
        <v>712.8834645669267</v>
      </c>
      <c r="K656" s="92">
        <v>2.242152466367713E-3</v>
      </c>
      <c r="L656" s="92">
        <v>6.7264573991031393E-3</v>
      </c>
      <c r="M656" s="92">
        <v>9.417040358744394E-2</v>
      </c>
      <c r="N656" s="92">
        <v>0.40134529147982062</v>
      </c>
      <c r="O656" s="92">
        <v>0.3811659192825112</v>
      </c>
      <c r="P656" s="92">
        <v>0.11434977578475336</v>
      </c>
      <c r="Q656" s="93">
        <v>6.4960629921259838E-2</v>
      </c>
      <c r="R656" s="4">
        <v>2.47878690167187</v>
      </c>
      <c r="S656" s="4">
        <v>2.7382846460500776</v>
      </c>
      <c r="T656" s="4">
        <v>2.999718285766769</v>
      </c>
      <c r="U656" s="4">
        <v>3.3180292056523832</v>
      </c>
      <c r="V656" s="4">
        <v>3.6225695051085358</v>
      </c>
      <c r="W656" s="4">
        <v>3.8828654878446871</v>
      </c>
      <c r="X656" s="4">
        <v>4.1008815639409191</v>
      </c>
      <c r="Y656" s="4">
        <v>4.4518733564041488</v>
      </c>
      <c r="Z656" s="94">
        <v>2540</v>
      </c>
      <c r="AA656" s="93">
        <v>0</v>
      </c>
      <c r="AB656" s="6">
        <v>2.3215652697325</v>
      </c>
      <c r="AC656" s="6">
        <v>2.7683171226838521</v>
      </c>
      <c r="AD656" s="6">
        <v>3.2443945185411636</v>
      </c>
      <c r="AE656" s="6">
        <v>3.6634860255012125</v>
      </c>
      <c r="AF656" s="6">
        <v>4.1482725510496898</v>
      </c>
      <c r="AG656" s="94">
        <v>0</v>
      </c>
      <c r="AH656" s="6"/>
      <c r="AI656" s="6">
        <v>2.4927228348918828</v>
      </c>
      <c r="AJ656" s="6">
        <v>3.0562604464266587</v>
      </c>
      <c r="AK656" s="6">
        <v>3.4949439896035255</v>
      </c>
      <c r="AL656" s="6">
        <v>3.855264978229767</v>
      </c>
      <c r="AM656" s="6">
        <v>4.3491347322439218</v>
      </c>
      <c r="AN656" s="6">
        <v>1.0090361196467612</v>
      </c>
      <c r="AO656" s="92">
        <v>0.8180285996210902</v>
      </c>
      <c r="AP656" s="5">
        <v>43267</v>
      </c>
      <c r="AQ656" s="94">
        <v>446</v>
      </c>
      <c r="AR656" s="6">
        <v>-0.42114418957309541</v>
      </c>
      <c r="AS656" s="6">
        <v>0.86642343546493528</v>
      </c>
    </row>
    <row r="657" spans="1:45" x14ac:dyDescent="0.2">
      <c r="A657" s="5">
        <v>43267</v>
      </c>
      <c r="B657" s="6">
        <v>3.7488839285714284</v>
      </c>
      <c r="C657" s="6">
        <v>3.313296034284662</v>
      </c>
      <c r="D657" s="6">
        <v>0.43558789428676636</v>
      </c>
      <c r="E657" s="6">
        <v>3.2942985463952361</v>
      </c>
      <c r="F657" s="6">
        <v>3.2987930514087762</v>
      </c>
      <c r="G657" s="6">
        <v>0.47068733379124328</v>
      </c>
      <c r="H657" s="6">
        <v>1.4844245910152079</v>
      </c>
      <c r="I657" s="6">
        <v>0.56813852813852761</v>
      </c>
      <c r="J657" s="7">
        <v>713.60251869342756</v>
      </c>
      <c r="K657" s="92">
        <v>2.232142857142857E-3</v>
      </c>
      <c r="L657" s="92">
        <v>6.6964285714285711E-3</v>
      </c>
      <c r="M657" s="92">
        <v>9.375E-2</v>
      </c>
      <c r="N657" s="92">
        <v>0.39955357142857145</v>
      </c>
      <c r="O657" s="92">
        <v>0.38392857142857145</v>
      </c>
      <c r="P657" s="92">
        <v>0.11383928571428571</v>
      </c>
      <c r="Q657" s="93">
        <v>6.4541519086973628E-2</v>
      </c>
      <c r="R657" s="4">
        <v>2.4792636713800866</v>
      </c>
      <c r="S657" s="4">
        <v>2.7380627117424168</v>
      </c>
      <c r="T657" s="4">
        <v>2.9994408548445826</v>
      </c>
      <c r="U657" s="4">
        <v>3.3176510641990067</v>
      </c>
      <c r="V657" s="4">
        <v>3.6235009333378523</v>
      </c>
      <c r="W657" s="4">
        <v>3.8856722229080241</v>
      </c>
      <c r="X657" s="4">
        <v>4.1010343707015293</v>
      </c>
      <c r="Y657" s="4">
        <v>4.4503306335614514</v>
      </c>
      <c r="Z657" s="94">
        <v>2541</v>
      </c>
      <c r="AA657" s="93">
        <v>0</v>
      </c>
      <c r="AB657" s="6">
        <v>2.3214503926250245</v>
      </c>
      <c r="AC657" s="6">
        <v>2.768089100001077</v>
      </c>
      <c r="AD657" s="6">
        <v>3.2437514501164815</v>
      </c>
      <c r="AE657" s="6">
        <v>3.6624112670835229</v>
      </c>
      <c r="AF657" s="6">
        <v>4.1464754537638147</v>
      </c>
      <c r="AG657" s="94">
        <v>0</v>
      </c>
      <c r="AH657" s="6"/>
      <c r="AI657" s="6">
        <v>2.4925970265204005</v>
      </c>
      <c r="AJ657" s="6">
        <v>3.055823432419654</v>
      </c>
      <c r="AK657" s="6">
        <v>3.4941724492350139</v>
      </c>
      <c r="AL657" s="6">
        <v>3.8568168565491092</v>
      </c>
      <c r="AM657" s="6">
        <v>4.3479680028028183</v>
      </c>
      <c r="AN657" s="6">
        <v>1.0089208211364353</v>
      </c>
      <c r="AO657" s="92">
        <v>0.81884107957933161</v>
      </c>
      <c r="AP657" s="5">
        <v>43267</v>
      </c>
      <c r="AQ657" s="94">
        <v>448</v>
      </c>
      <c r="AR657" s="6">
        <v>-0.42098717185023071</v>
      </c>
      <c r="AS657" s="6">
        <v>0.86653357547180287</v>
      </c>
    </row>
    <row r="658" spans="1:45" x14ac:dyDescent="0.2">
      <c r="A658" s="5">
        <v>43268</v>
      </c>
      <c r="B658" s="6">
        <v>3.7516483516483516</v>
      </c>
      <c r="C658" s="6">
        <v>3.3142618955054357</v>
      </c>
      <c r="D658" s="6">
        <v>0.43738645614291594</v>
      </c>
      <c r="E658" s="6">
        <v>3.2948580975701591</v>
      </c>
      <c r="F658" s="6">
        <v>3.2996209622922388</v>
      </c>
      <c r="G658" s="6">
        <v>0.47038736223053368</v>
      </c>
      <c r="H658" s="6">
        <v>1.4859918086676107</v>
      </c>
      <c r="I658" s="6">
        <v>0.56831694848603442</v>
      </c>
      <c r="J658" s="7">
        <v>714.04050334251224</v>
      </c>
      <c r="K658" s="92">
        <v>2.1978021978021978E-3</v>
      </c>
      <c r="L658" s="92">
        <v>6.5934065934065934E-3</v>
      </c>
      <c r="M658" s="92">
        <v>9.2307692307692313E-2</v>
      </c>
      <c r="N658" s="92">
        <v>0.4</v>
      </c>
      <c r="O658" s="92">
        <v>0.38241758241758239</v>
      </c>
      <c r="P658" s="92">
        <v>0.11648351648351649</v>
      </c>
      <c r="Q658" s="93">
        <v>6.2131340935902481E-2</v>
      </c>
      <c r="R658" s="4">
        <v>2.4902588641126258</v>
      </c>
      <c r="S658" s="4">
        <v>2.7385244149154118</v>
      </c>
      <c r="T658" s="4">
        <v>2.9998583137955603</v>
      </c>
      <c r="U658" s="4">
        <v>3.3179389684625762</v>
      </c>
      <c r="V658" s="4">
        <v>3.6238886162224548</v>
      </c>
      <c r="W658" s="4">
        <v>3.8851891900174991</v>
      </c>
      <c r="X658" s="4">
        <v>4.1029848553687644</v>
      </c>
      <c r="Y658" s="4">
        <v>4.4483681420091346</v>
      </c>
      <c r="Z658" s="94">
        <v>2543</v>
      </c>
      <c r="AA658" s="93">
        <v>0</v>
      </c>
      <c r="AB658" s="6">
        <v>2.321335626236559</v>
      </c>
      <c r="AC658" s="6">
        <v>2.767861325808282</v>
      </c>
      <c r="AD658" s="6">
        <v>3.243109386132744</v>
      </c>
      <c r="AE658" s="6">
        <v>3.6613385640796206</v>
      </c>
      <c r="AF658" s="6">
        <v>4.1446826937979679</v>
      </c>
      <c r="AG658" s="94">
        <v>0</v>
      </c>
      <c r="AH658" s="6"/>
      <c r="AI658" s="6">
        <v>2.4924713385006489</v>
      </c>
      <c r="AJ658" s="6">
        <v>3.0553870199418998</v>
      </c>
      <c r="AK658" s="6">
        <v>3.495818647206633</v>
      </c>
      <c r="AL658" s="6">
        <v>3.8551615195936328</v>
      </c>
      <c r="AM658" s="6">
        <v>4.3561693410448017</v>
      </c>
      <c r="AN658" s="6">
        <v>1.0090756191404107</v>
      </c>
      <c r="AO658" s="92">
        <v>0.81867966549550542</v>
      </c>
      <c r="AP658" s="5">
        <v>43267</v>
      </c>
      <c r="AQ658" s="94">
        <v>455</v>
      </c>
      <c r="AR658" s="6">
        <v>-0.42007261750086355</v>
      </c>
      <c r="AS658" s="6">
        <v>0.86736914717639146</v>
      </c>
    </row>
    <row r="659" spans="1:45" x14ac:dyDescent="0.2">
      <c r="A659" s="5">
        <v>43269</v>
      </c>
      <c r="B659" s="6">
        <v>3.7473002159827216</v>
      </c>
      <c r="C659" s="6">
        <v>3.3160080100903504</v>
      </c>
      <c r="D659" s="6">
        <v>0.43129220589237116</v>
      </c>
      <c r="E659" s="6">
        <v>3.2955915703805316</v>
      </c>
      <c r="F659" s="6">
        <v>3.2996344293331075</v>
      </c>
      <c r="G659" s="6">
        <v>0.46964502264316299</v>
      </c>
      <c r="H659" s="6">
        <v>1.4901951633212576</v>
      </c>
      <c r="I659" s="6">
        <v>0.56851139041633625</v>
      </c>
      <c r="J659" s="7">
        <v>714.19795758051623</v>
      </c>
      <c r="K659" s="92">
        <v>2.1598272138228943E-3</v>
      </c>
      <c r="L659" s="92">
        <v>6.4794816414686825E-3</v>
      </c>
      <c r="M659" s="92">
        <v>9.5032397408207347E-2</v>
      </c>
      <c r="N659" s="92">
        <v>0.39956803455723544</v>
      </c>
      <c r="O659" s="92">
        <v>0.38444924406047515</v>
      </c>
      <c r="P659" s="92">
        <v>0.11231101511879049</v>
      </c>
      <c r="Q659" s="93">
        <v>6.0094265514532598E-2</v>
      </c>
      <c r="R659" s="4">
        <v>2.4932768615106395</v>
      </c>
      <c r="S659" s="4">
        <v>2.7428394287751683</v>
      </c>
      <c r="T659" s="4">
        <v>3.0039348994533994</v>
      </c>
      <c r="U659" s="4">
        <v>3.3195299838104644</v>
      </c>
      <c r="V659" s="4">
        <v>3.6252855944703106</v>
      </c>
      <c r="W659" s="4">
        <v>3.885590885511649</v>
      </c>
      <c r="X659" s="4">
        <v>4.1053345486136132</v>
      </c>
      <c r="Y659" s="4">
        <v>4.4459957702798585</v>
      </c>
      <c r="Z659" s="94">
        <v>2546</v>
      </c>
      <c r="AA659" s="93">
        <v>0</v>
      </c>
      <c r="AB659" s="6">
        <v>2.3212209704909506</v>
      </c>
      <c r="AC659" s="6">
        <v>2.7676337998627618</v>
      </c>
      <c r="AD659" s="6">
        <v>3.2452768527367954</v>
      </c>
      <c r="AE659" s="6">
        <v>3.6626453476569636</v>
      </c>
      <c r="AF659" s="6">
        <v>4.1474058119486914</v>
      </c>
      <c r="AG659" s="94">
        <v>0</v>
      </c>
      <c r="AH659" s="6"/>
      <c r="AI659" s="6">
        <v>2.4923457707518675</v>
      </c>
      <c r="AJ659" s="6">
        <v>3.0627367968578683</v>
      </c>
      <c r="AK659" s="6">
        <v>3.4992895852645463</v>
      </c>
      <c r="AL659" s="6">
        <v>3.8589512745896779</v>
      </c>
      <c r="AM659" s="6">
        <v>4.3590735650662831</v>
      </c>
      <c r="AN659" s="6">
        <v>1.0094307569962864</v>
      </c>
      <c r="AO659" s="92">
        <v>0.81830017937022059</v>
      </c>
      <c r="AP659" s="5">
        <v>43269</v>
      </c>
      <c r="AQ659" s="94">
        <v>463</v>
      </c>
      <c r="AR659" s="6">
        <v>-0.41990132653009749</v>
      </c>
      <c r="AS659" s="6">
        <v>0.86747654785449291</v>
      </c>
    </row>
    <row r="660" spans="1:45" x14ac:dyDescent="0.2">
      <c r="A660" s="5">
        <v>43270</v>
      </c>
      <c r="B660" s="6">
        <v>3.7478448275862069</v>
      </c>
      <c r="C660" s="6">
        <v>3.3158646440726782</v>
      </c>
      <c r="D660" s="6">
        <v>0.43198018351352863</v>
      </c>
      <c r="E660" s="6">
        <v>3.295549713861345</v>
      </c>
      <c r="F660" s="6">
        <v>3.2996654179552536</v>
      </c>
      <c r="G660" s="6">
        <v>0.46934541115633743</v>
      </c>
      <c r="H660" s="6">
        <v>1.4887518593815778</v>
      </c>
      <c r="I660" s="6">
        <v>0.56858994501178006</v>
      </c>
      <c r="J660" s="7">
        <v>715.19795758051623</v>
      </c>
      <c r="K660" s="92">
        <v>2.1551724137931034E-3</v>
      </c>
      <c r="L660" s="92">
        <v>6.4655172413793103E-3</v>
      </c>
      <c r="M660" s="92">
        <v>9.4827586206896547E-2</v>
      </c>
      <c r="N660" s="92">
        <v>0.39870689655172414</v>
      </c>
      <c r="O660" s="92">
        <v>0.38577586206896552</v>
      </c>
      <c r="P660" s="92">
        <v>0.11206896551724138</v>
      </c>
      <c r="Q660" s="93">
        <v>5.9701492537313432E-2</v>
      </c>
      <c r="R660" s="4">
        <v>2.4931524795924371</v>
      </c>
      <c r="S660" s="4">
        <v>2.7440672575734779</v>
      </c>
      <c r="T660" s="4">
        <v>3.0036535852639581</v>
      </c>
      <c r="U660" s="4">
        <v>3.319009321646976</v>
      </c>
      <c r="V660" s="4">
        <v>3.6249134161889227</v>
      </c>
      <c r="W660" s="4">
        <v>3.8846871851816944</v>
      </c>
      <c r="X660" s="4">
        <v>4.104696156336896</v>
      </c>
      <c r="Y660" s="4">
        <v>4.4449100308821103</v>
      </c>
      <c r="Z660" s="94">
        <v>2546</v>
      </c>
      <c r="AA660" s="93">
        <v>0</v>
      </c>
      <c r="AB660" s="6">
        <v>2.3211064253121543</v>
      </c>
      <c r="AC660" s="6">
        <v>2.7674065219222319</v>
      </c>
      <c r="AD660" s="6">
        <v>3.2446263530137625</v>
      </c>
      <c r="AE660" s="6">
        <v>3.6615604784274303</v>
      </c>
      <c r="AF660" s="6">
        <v>4.1461891405002085</v>
      </c>
      <c r="AG660" s="94">
        <v>0</v>
      </c>
      <c r="AH660" s="6"/>
      <c r="AI660" s="6">
        <v>2.492220323193409</v>
      </c>
      <c r="AJ660" s="6">
        <v>3.0622946365077355</v>
      </c>
      <c r="AK660" s="6">
        <v>3.4985199638163338</v>
      </c>
      <c r="AL660" s="6">
        <v>3.8577749898058302</v>
      </c>
      <c r="AM660" s="6">
        <v>4.3579128887714171</v>
      </c>
      <c r="AN660" s="6">
        <v>1.0094028233265384</v>
      </c>
      <c r="AO660" s="92">
        <v>0.81808349140629844</v>
      </c>
      <c r="AP660" s="5">
        <v>43270</v>
      </c>
      <c r="AQ660" s="94">
        <v>464</v>
      </c>
      <c r="AR660" s="6">
        <v>-0.41972995053566198</v>
      </c>
      <c r="AS660" s="6">
        <v>0.86758383499296776</v>
      </c>
    </row>
    <row r="661" spans="1:45" x14ac:dyDescent="0.2">
      <c r="A661" s="5">
        <v>43271</v>
      </c>
      <c r="B661" s="6">
        <v>3.7462686567164178</v>
      </c>
      <c r="C661" s="6">
        <v>3.3164031705884289</v>
      </c>
      <c r="D661" s="6">
        <v>0.42986548612798892</v>
      </c>
      <c r="E661" s="6">
        <v>3.295912463526474</v>
      </c>
      <c r="F661" s="6">
        <v>3.30023856203796</v>
      </c>
      <c r="G661" s="6">
        <v>0.46873164895000491</v>
      </c>
      <c r="H661" s="6">
        <v>1.4904505771676977</v>
      </c>
      <c r="I661" s="6">
        <v>0.56859160455079716</v>
      </c>
      <c r="J661" s="7">
        <v>715.35504119262623</v>
      </c>
      <c r="K661" s="92">
        <v>2.1321961620469083E-3</v>
      </c>
      <c r="L661" s="92">
        <v>6.3965884861407248E-3</v>
      </c>
      <c r="M661" s="92">
        <v>9.5948827292110878E-2</v>
      </c>
      <c r="N661" s="92">
        <v>0.39872068230277186</v>
      </c>
      <c r="O661" s="92">
        <v>0.38592750533049042</v>
      </c>
      <c r="P661" s="92">
        <v>0.11087420042643924</v>
      </c>
      <c r="Q661" s="93">
        <v>5.8846606512357791E-2</v>
      </c>
      <c r="R661" s="4">
        <v>2.4966478029809451</v>
      </c>
      <c r="S661" s="4">
        <v>2.7477065302980299</v>
      </c>
      <c r="T661" s="4">
        <v>3.0045861534741163</v>
      </c>
      <c r="U661" s="4">
        <v>3.3206935063177951</v>
      </c>
      <c r="V661" s="4">
        <v>3.6245720089112718</v>
      </c>
      <c r="W661" s="4">
        <v>3.885097672552114</v>
      </c>
      <c r="X661" s="4">
        <v>4.1034914751066704</v>
      </c>
      <c r="Y661" s="4">
        <v>4.4425709654923038</v>
      </c>
      <c r="Z661" s="94">
        <v>2549</v>
      </c>
      <c r="AA661" s="93">
        <v>0</v>
      </c>
      <c r="AB661" s="6">
        <v>2.3209919906242313</v>
      </c>
      <c r="AC661" s="6">
        <v>2.7671794917448285</v>
      </c>
      <c r="AD661" s="6">
        <v>3.2439768765365447</v>
      </c>
      <c r="AE661" s="6">
        <v>3.6604776983129663</v>
      </c>
      <c r="AF661" s="6">
        <v>4.1449747358885523</v>
      </c>
      <c r="AG661" s="94">
        <v>0</v>
      </c>
      <c r="AH661" s="6"/>
      <c r="AI661" s="6">
        <v>2.4920949957447394</v>
      </c>
      <c r="AJ661" s="6">
        <v>3.0642563524390645</v>
      </c>
      <c r="AK661" s="6">
        <v>3.4983639111879299</v>
      </c>
      <c r="AL661" s="6">
        <v>3.8575825518625746</v>
      </c>
      <c r="AM661" s="6">
        <v>4.3567543574586649</v>
      </c>
      <c r="AN661" s="6">
        <v>1.0094805495656689</v>
      </c>
      <c r="AO661" s="92">
        <v>0.81775529920636147</v>
      </c>
      <c r="AP661" s="5">
        <v>43272</v>
      </c>
      <c r="AQ661" s="94">
        <v>469</v>
      </c>
      <c r="AR661" s="6">
        <v>-0.41821827382980592</v>
      </c>
      <c r="AS661" s="6">
        <v>0.8676910087948263</v>
      </c>
    </row>
    <row r="662" spans="1:45" x14ac:dyDescent="0.2">
      <c r="A662" s="5">
        <v>43272</v>
      </c>
      <c r="B662" s="6">
        <v>3.7462845010615711</v>
      </c>
      <c r="C662" s="6">
        <v>3.3159903670876285</v>
      </c>
      <c r="D662" s="6">
        <v>0.43029413397394256</v>
      </c>
      <c r="E662" s="6">
        <v>3.2958705147070364</v>
      </c>
      <c r="F662" s="6">
        <v>3.3010672366360474</v>
      </c>
      <c r="G662" s="6">
        <v>0.46855719326769796</v>
      </c>
      <c r="H662" s="6">
        <v>1.4879346654310794</v>
      </c>
      <c r="I662" s="6">
        <v>0.56874460572773511</v>
      </c>
      <c r="J662" s="7">
        <v>716.35504119262623</v>
      </c>
      <c r="K662" s="92">
        <v>2.1231422505307855E-3</v>
      </c>
      <c r="L662" s="92">
        <v>6.369426751592357E-3</v>
      </c>
      <c r="M662" s="92">
        <v>9.5541401273885357E-2</v>
      </c>
      <c r="N662" s="92">
        <v>0.39915074309978771</v>
      </c>
      <c r="O662" s="92">
        <v>0.386411889596603</v>
      </c>
      <c r="P662" s="92">
        <v>0.11040339702760085</v>
      </c>
      <c r="Q662" s="93">
        <v>5.8061985092193014E-2</v>
      </c>
      <c r="R662" s="4">
        <v>2.496506456451054</v>
      </c>
      <c r="S662" s="4">
        <v>2.7473963892615849</v>
      </c>
      <c r="T662" s="4">
        <v>3.0042437402924111</v>
      </c>
      <c r="U662" s="4">
        <v>3.3204300408970839</v>
      </c>
      <c r="V662" s="4">
        <v>3.6237077196136167</v>
      </c>
      <c r="W662" s="4">
        <v>3.8839576952125534</v>
      </c>
      <c r="X662" s="4">
        <v>4.1028455936517281</v>
      </c>
      <c r="Y662" s="4">
        <v>4.4414986888669654</v>
      </c>
      <c r="Z662" s="94">
        <v>2549</v>
      </c>
      <c r="AA662" s="93">
        <v>0</v>
      </c>
      <c r="AB662" s="6">
        <v>2.3208776663513508</v>
      </c>
      <c r="AC662" s="6">
        <v>2.7669527090891077</v>
      </c>
      <c r="AD662" s="6">
        <v>3.2433284212943629</v>
      </c>
      <c r="AE662" s="6">
        <v>3.6593970018208934</v>
      </c>
      <c r="AF662" s="6">
        <v>4.1437625924158628</v>
      </c>
      <c r="AG662" s="94">
        <v>0</v>
      </c>
      <c r="AH662" s="6"/>
      <c r="AI662" s="6">
        <v>2.4919697883254348</v>
      </c>
      <c r="AJ662" s="6">
        <v>3.0638118596769237</v>
      </c>
      <c r="AK662" s="6">
        <v>3.4976103780585106</v>
      </c>
      <c r="AL662" s="6">
        <v>3.8566909741806992</v>
      </c>
      <c r="AM662" s="6">
        <v>4.3555979655406327</v>
      </c>
      <c r="AN662" s="6">
        <v>1.0093520182526705</v>
      </c>
      <c r="AO662" s="92">
        <v>0.81822569711089765</v>
      </c>
      <c r="AP662" s="5">
        <v>43273</v>
      </c>
      <c r="AQ662" s="94">
        <v>471</v>
      </c>
      <c r="AR662" s="6">
        <v>-0.41806070248746519</v>
      </c>
      <c r="AS662" s="6">
        <v>0.86779806946261129</v>
      </c>
    </row>
    <row r="663" spans="1:45" x14ac:dyDescent="0.2">
      <c r="A663" s="5">
        <v>43273</v>
      </c>
      <c r="B663" s="6">
        <v>3.7463002114164903</v>
      </c>
      <c r="C663" s="6">
        <v>3.3159790810257963</v>
      </c>
      <c r="D663" s="6">
        <v>0.43032113039069397</v>
      </c>
      <c r="E663" s="6">
        <v>3.2960840170116152</v>
      </c>
      <c r="F663" s="6">
        <v>3.3017312548262003</v>
      </c>
      <c r="G663" s="6">
        <v>0.46838218687311628</v>
      </c>
      <c r="H663" s="6">
        <v>1.4874554767415733</v>
      </c>
      <c r="I663" s="6">
        <v>0.56874509803921447</v>
      </c>
      <c r="J663" s="7">
        <v>717.07372549019783</v>
      </c>
      <c r="K663" s="92">
        <v>2.1141649048625794E-3</v>
      </c>
      <c r="L663" s="92">
        <v>6.3424947145877377E-3</v>
      </c>
      <c r="M663" s="92">
        <v>9.5137420718816063E-2</v>
      </c>
      <c r="N663" s="92">
        <v>0.39957716701902746</v>
      </c>
      <c r="O663" s="92">
        <v>0.386892177589852</v>
      </c>
      <c r="P663" s="92">
        <v>0.10993657505285412</v>
      </c>
      <c r="Q663" s="93">
        <v>5.7647058823529412E-2</v>
      </c>
      <c r="R663" s="4">
        <v>2.4964247781867197</v>
      </c>
      <c r="S663" s="4">
        <v>2.7471470812417293</v>
      </c>
      <c r="T663" s="4">
        <v>3.0054142066456238</v>
      </c>
      <c r="U663" s="4">
        <v>3.3209103017603989</v>
      </c>
      <c r="V663" s="4">
        <v>3.6236782207094813</v>
      </c>
      <c r="W663" s="4">
        <v>3.8850104957581424</v>
      </c>
      <c r="X663" s="4">
        <v>4.1020054160382067</v>
      </c>
      <c r="Y663" s="4">
        <v>4.4400163655780984</v>
      </c>
      <c r="Z663" s="94">
        <v>2550</v>
      </c>
      <c r="AA663" s="93">
        <v>0</v>
      </c>
      <c r="AB663" s="6">
        <v>2.3207634524177876</v>
      </c>
      <c r="AC663" s="6">
        <v>2.7667261737140438</v>
      </c>
      <c r="AD663" s="6">
        <v>3.2426809852823828</v>
      </c>
      <c r="AE663" s="6">
        <v>3.658318383479541</v>
      </c>
      <c r="AF663" s="6">
        <v>4.1425527044051984</v>
      </c>
      <c r="AG663" s="94">
        <v>0</v>
      </c>
      <c r="AH663" s="6"/>
      <c r="AI663" s="6">
        <v>2.4918447008551841</v>
      </c>
      <c r="AJ663" s="6">
        <v>3.0633679834618834</v>
      </c>
      <c r="AK663" s="6">
        <v>3.4980802647893623</v>
      </c>
      <c r="AL663" s="6">
        <v>3.8561904771053062</v>
      </c>
      <c r="AM663" s="6">
        <v>4.3544437074525444</v>
      </c>
      <c r="AN663" s="6">
        <v>1.0092726924575595</v>
      </c>
      <c r="AO663" s="92">
        <v>0.81862835771008957</v>
      </c>
      <c r="AP663" s="5">
        <v>43273</v>
      </c>
      <c r="AQ663" s="94">
        <v>473</v>
      </c>
      <c r="AR663" s="6">
        <v>-0.41790300737563468</v>
      </c>
      <c r="AS663" s="6">
        <v>0.86790501719840074</v>
      </c>
    </row>
    <row r="664" spans="1:45" x14ac:dyDescent="0.2">
      <c r="A664" s="5">
        <v>43274</v>
      </c>
      <c r="B664" s="6">
        <v>3.7478991596638656</v>
      </c>
      <c r="C664" s="6">
        <v>3.316037201798689</v>
      </c>
      <c r="D664" s="6">
        <v>0.43186195786517656</v>
      </c>
      <c r="E664" s="6">
        <v>3.2963284553679078</v>
      </c>
      <c r="F664" s="6">
        <v>3.302530743521209</v>
      </c>
      <c r="G664" s="6">
        <v>0.46841887973847679</v>
      </c>
      <c r="H664" s="6">
        <v>1.4867386919652261</v>
      </c>
      <c r="I664" s="6">
        <v>0.56883183065464393</v>
      </c>
      <c r="J664" s="7">
        <v>717.79223833790456</v>
      </c>
      <c r="K664" s="92">
        <v>2.1008403361344537E-3</v>
      </c>
      <c r="L664" s="92">
        <v>6.3025210084033615E-3</v>
      </c>
      <c r="M664" s="92">
        <v>9.4537815126050417E-2</v>
      </c>
      <c r="N664" s="92">
        <v>0.39705882352941174</v>
      </c>
      <c r="O664" s="92">
        <v>0.3907563025210084</v>
      </c>
      <c r="P664" s="92">
        <v>0.1092436974789916</v>
      </c>
      <c r="Q664" s="93">
        <v>5.8408467267738143E-2</v>
      </c>
      <c r="R664" s="4">
        <v>2.4963396508141282</v>
      </c>
      <c r="S664" s="4">
        <v>2.7469086672679417</v>
      </c>
      <c r="T664" s="4">
        <v>3.0054313487920092</v>
      </c>
      <c r="U664" s="4">
        <v>3.3207452902652723</v>
      </c>
      <c r="V664" s="4">
        <v>3.6233922786512651</v>
      </c>
      <c r="W664" s="4">
        <v>3.8855669471622258</v>
      </c>
      <c r="X664" s="4">
        <v>4.1040756867173913</v>
      </c>
      <c r="Y664" s="4">
        <v>4.43854234625746</v>
      </c>
      <c r="Z664" s="94">
        <v>2551</v>
      </c>
      <c r="AA664" s="93">
        <v>0</v>
      </c>
      <c r="AB664" s="6">
        <v>2.3206493487479229</v>
      </c>
      <c r="AC664" s="6">
        <v>2.7664998853790301</v>
      </c>
      <c r="AD664" s="6">
        <v>3.2420345665016934</v>
      </c>
      <c r="AE664" s="6">
        <v>3.6572418378381428</v>
      </c>
      <c r="AF664" s="6">
        <v>4.1413450662004436</v>
      </c>
      <c r="AG664" s="94">
        <v>0</v>
      </c>
      <c r="AH664" s="6"/>
      <c r="AI664" s="6">
        <v>2.4917197332537881</v>
      </c>
      <c r="AJ664" s="6">
        <v>3.0629247227927867</v>
      </c>
      <c r="AK664" s="6">
        <v>3.4973182637020783</v>
      </c>
      <c r="AL664" s="6">
        <v>3.8575097338009776</v>
      </c>
      <c r="AM664" s="6">
        <v>4.3532915776521088</v>
      </c>
      <c r="AN664" s="6">
        <v>1.0091940764800935</v>
      </c>
      <c r="AO664" s="92">
        <v>0.81940726381893358</v>
      </c>
      <c r="AP664" s="5">
        <v>43274</v>
      </c>
      <c r="AQ664" s="94">
        <v>476</v>
      </c>
      <c r="AR664" s="6">
        <v>-0.41738846539969554</v>
      </c>
      <c r="AS664" s="6">
        <v>0.86801185220380794</v>
      </c>
    </row>
    <row r="665" spans="1:45" x14ac:dyDescent="0.2">
      <c r="A665" s="5">
        <v>43275</v>
      </c>
      <c r="B665" s="6">
        <v>3.7468879668049793</v>
      </c>
      <c r="C665" s="6">
        <v>3.3162811650554334</v>
      </c>
      <c r="D665" s="6">
        <v>0.43060680174954591</v>
      </c>
      <c r="E665" s="6">
        <v>3.296277315173417</v>
      </c>
      <c r="F665" s="6">
        <v>3.3027027431742324</v>
      </c>
      <c r="G665" s="6">
        <v>0.46869798046791661</v>
      </c>
      <c r="H665" s="6">
        <v>1.487165263768224</v>
      </c>
      <c r="I665" s="6">
        <v>0.56878230227094384</v>
      </c>
      <c r="J665" s="7">
        <v>717.94792482380581</v>
      </c>
      <c r="K665" s="92">
        <v>2.0746887966804979E-3</v>
      </c>
      <c r="L665" s="92">
        <v>8.2987551867219917E-3</v>
      </c>
      <c r="M665" s="92">
        <v>9.5435684647302899E-2</v>
      </c>
      <c r="N665" s="92">
        <v>0.39419087136929459</v>
      </c>
      <c r="O665" s="92">
        <v>0.38796680497925312</v>
      </c>
      <c r="P665" s="92">
        <v>0.11203319502074689</v>
      </c>
      <c r="Q665" s="93">
        <v>5.7165231010180111E-2</v>
      </c>
      <c r="R665" s="4">
        <v>2.4968641670927099</v>
      </c>
      <c r="S665" s="4">
        <v>2.7468230225094432</v>
      </c>
      <c r="T665" s="4">
        <v>3.0050269031686563</v>
      </c>
      <c r="U665" s="4">
        <v>3.3206939527403403</v>
      </c>
      <c r="V665" s="4">
        <v>3.6227808249690874</v>
      </c>
      <c r="W665" s="4">
        <v>3.8876263800357034</v>
      </c>
      <c r="X665" s="4">
        <v>4.1130600416456131</v>
      </c>
      <c r="Y665" s="4">
        <v>4.4594611464931768</v>
      </c>
      <c r="Z665" s="94">
        <v>2554</v>
      </c>
      <c r="AA665" s="93">
        <v>0</v>
      </c>
      <c r="AB665" s="6">
        <v>2.3205353552662453</v>
      </c>
      <c r="AC665" s="6">
        <v>2.7662738438438761</v>
      </c>
      <c r="AD665" s="6">
        <v>3.241389162959285</v>
      </c>
      <c r="AE665" s="6">
        <v>3.6561673594667372</v>
      </c>
      <c r="AF665" s="6">
        <v>4.1401396721662085</v>
      </c>
      <c r="AG665" s="94">
        <v>0</v>
      </c>
      <c r="AH665" s="6"/>
      <c r="AI665" s="6">
        <v>2.5411961640808687</v>
      </c>
      <c r="AJ665" s="6">
        <v>3.0659063793521342</v>
      </c>
      <c r="AK665" s="6">
        <v>3.4959440709818295</v>
      </c>
      <c r="AL665" s="6">
        <v>3.8570488650067101</v>
      </c>
      <c r="AM665" s="6">
        <v>4.3544696605964681</v>
      </c>
      <c r="AN665" s="6">
        <v>1.0092693197144611</v>
      </c>
      <c r="AO665" s="92">
        <v>0.81973013176415976</v>
      </c>
      <c r="AP665" s="5">
        <v>43275</v>
      </c>
      <c r="AQ665" s="94">
        <v>482</v>
      </c>
      <c r="AR665" s="6">
        <v>-0.41738864181530877</v>
      </c>
      <c r="AS665" s="6">
        <v>0.86811857467998299</v>
      </c>
    </row>
    <row r="666" spans="1:45" x14ac:dyDescent="0.2">
      <c r="A666" s="5">
        <v>43276</v>
      </c>
      <c r="B666" s="6">
        <v>3.7484848484848485</v>
      </c>
      <c r="C666" s="6">
        <v>3.3182424008218359</v>
      </c>
      <c r="D666" s="6">
        <v>0.43024244766301267</v>
      </c>
      <c r="E666" s="6">
        <v>3.296733411067982</v>
      </c>
      <c r="F666" s="6">
        <v>3.3033742838397813</v>
      </c>
      <c r="G666" s="6">
        <v>0.46781325229438359</v>
      </c>
      <c r="H666" s="6">
        <v>1.809361146436901</v>
      </c>
      <c r="I666" s="6">
        <v>0.56898007033997378</v>
      </c>
      <c r="J666" s="7">
        <v>717.54318093004986</v>
      </c>
      <c r="K666" s="92">
        <v>2.0202020202020202E-3</v>
      </c>
      <c r="L666" s="92">
        <v>8.0808080808080808E-3</v>
      </c>
      <c r="M666" s="92">
        <v>9.494949494949495E-2</v>
      </c>
      <c r="N666" s="92">
        <v>0.39393939393939392</v>
      </c>
      <c r="O666" s="92">
        <v>0.38787878787878788</v>
      </c>
      <c r="P666" s="92">
        <v>0.11313131313131314</v>
      </c>
      <c r="Q666" s="93">
        <v>5.4318093005080108E-2</v>
      </c>
      <c r="R666" s="4">
        <v>2.5103580915178689</v>
      </c>
      <c r="S666" s="4">
        <v>2.7481937061523278</v>
      </c>
      <c r="T666" s="4">
        <v>3.0077775431457408</v>
      </c>
      <c r="U666" s="4">
        <v>3.3237152864532988</v>
      </c>
      <c r="V666" s="4">
        <v>3.6235371392873925</v>
      </c>
      <c r="W666" s="4">
        <v>3.8876317222925829</v>
      </c>
      <c r="X666" s="4">
        <v>4.1155044623212618</v>
      </c>
      <c r="Y666" s="4">
        <v>4.4582143291398797</v>
      </c>
      <c r="Z666" s="94">
        <v>2559</v>
      </c>
      <c r="AA666" s="93">
        <v>0</v>
      </c>
      <c r="AB666" s="6">
        <v>2.3204214718973488</v>
      </c>
      <c r="AC666" s="6">
        <v>2.7660480488688077</v>
      </c>
      <c r="AD666" s="6">
        <v>3.2407447726680285</v>
      </c>
      <c r="AE666" s="6">
        <v>3.6550949429560657</v>
      </c>
      <c r="AF666" s="6">
        <v>4.1389365166877354</v>
      </c>
      <c r="AG666" s="94">
        <v>0</v>
      </c>
      <c r="AH666" s="6"/>
      <c r="AI666" s="6">
        <v>2.5410258898404225</v>
      </c>
      <c r="AJ666" s="6">
        <v>3.0642788574041919</v>
      </c>
      <c r="AK666" s="6">
        <v>3.4950538518244727</v>
      </c>
      <c r="AL666" s="6">
        <v>3.8572309835659784</v>
      </c>
      <c r="AM666" s="6">
        <v>4.353038885735268</v>
      </c>
      <c r="AN666" s="6">
        <v>1.009808442977375</v>
      </c>
      <c r="AO666" s="92">
        <v>0.81845054668137773</v>
      </c>
      <c r="AP666" s="5">
        <v>43276</v>
      </c>
      <c r="AQ666" s="94">
        <v>495</v>
      </c>
      <c r="AR666" s="6">
        <v>-0.41738829077267114</v>
      </c>
      <c r="AS666" s="6">
        <v>0.86938856205305537</v>
      </c>
    </row>
    <row r="667" spans="1:45" x14ac:dyDescent="0.2">
      <c r="A667" s="5">
        <v>43277</v>
      </c>
      <c r="B667" s="6">
        <v>3.7479919678714859</v>
      </c>
      <c r="C667" s="6">
        <v>3.3181033142269576</v>
      </c>
      <c r="D667" s="6">
        <v>0.42988865364452833</v>
      </c>
      <c r="E667" s="6">
        <v>3.2968252658239292</v>
      </c>
      <c r="F667" s="6">
        <v>3.3035324178986469</v>
      </c>
      <c r="G667" s="6">
        <v>0.46801881828110847</v>
      </c>
      <c r="H667" s="6">
        <v>1.8079341734323997</v>
      </c>
      <c r="I667" s="6">
        <v>0.56908984374999294</v>
      </c>
      <c r="J667" s="7">
        <v>718.26249999999709</v>
      </c>
      <c r="K667" s="92">
        <v>2.008032128514056E-3</v>
      </c>
      <c r="L667" s="92">
        <v>1.0040160642570281E-2</v>
      </c>
      <c r="M667" s="92">
        <v>9.4377510040160636E-2</v>
      </c>
      <c r="N667" s="92">
        <v>0.39156626506024095</v>
      </c>
      <c r="O667" s="92">
        <v>0.38755020080321284</v>
      </c>
      <c r="P667" s="92">
        <v>0.1144578313253012</v>
      </c>
      <c r="Q667" s="93">
        <v>5.5468749999999997E-2</v>
      </c>
      <c r="R667" s="4">
        <v>2.5104715776525408</v>
      </c>
      <c r="S667" s="4">
        <v>2.7480395830530062</v>
      </c>
      <c r="T667" s="4">
        <v>3.0074062473454219</v>
      </c>
      <c r="U667" s="4">
        <v>3.3233418687100489</v>
      </c>
      <c r="V667" s="4">
        <v>3.6228351294392933</v>
      </c>
      <c r="W667" s="4">
        <v>3.8904391268551839</v>
      </c>
      <c r="X667" s="4">
        <v>4.1159906115401093</v>
      </c>
      <c r="Y667" s="4">
        <v>4.4567430433887418</v>
      </c>
      <c r="Z667" s="94">
        <v>2560</v>
      </c>
      <c r="AA667" s="93">
        <v>0</v>
      </c>
      <c r="AB667" s="6">
        <v>2.3202914452328747</v>
      </c>
      <c r="AC667" s="6">
        <v>2.7657971604880061</v>
      </c>
      <c r="AD667" s="6">
        <v>3.2399301110391878</v>
      </c>
      <c r="AE667" s="6">
        <v>3.6537396279341063</v>
      </c>
      <c r="AF667" s="6">
        <v>4.1375928271582971</v>
      </c>
      <c r="AG667" s="94">
        <v>0</v>
      </c>
      <c r="AH667" s="6"/>
      <c r="AI667" s="6">
        <v>2.7606426471961023</v>
      </c>
      <c r="AJ667" s="6">
        <v>3.0637215986741251</v>
      </c>
      <c r="AK667" s="6">
        <v>3.4941198413533789</v>
      </c>
      <c r="AL667" s="6">
        <v>3.8565351723045223</v>
      </c>
      <c r="AM667" s="6">
        <v>4.3524448653281418</v>
      </c>
      <c r="AN667" s="6">
        <v>1.0097124511388536</v>
      </c>
      <c r="AO667" s="92">
        <v>0.81871891803083918</v>
      </c>
      <c r="AP667" s="5">
        <v>43277</v>
      </c>
      <c r="AQ667" s="94">
        <v>498</v>
      </c>
      <c r="AR667" s="6">
        <v>-0.41761446252102141</v>
      </c>
      <c r="AS667" s="6">
        <v>0.86948052427554079</v>
      </c>
    </row>
    <row r="668" spans="1:45" x14ac:dyDescent="0.2">
      <c r="A668" s="5">
        <v>43278</v>
      </c>
      <c r="B668" s="6">
        <v>3.7415506958250497</v>
      </c>
      <c r="C668" s="6">
        <v>3.3187762334750337</v>
      </c>
      <c r="D668" s="6">
        <v>0.42277446235001603</v>
      </c>
      <c r="E668" s="6">
        <v>3.2970295131794582</v>
      </c>
      <c r="F668" s="6">
        <v>3.3034843815355894</v>
      </c>
      <c r="G668" s="6">
        <v>0.46692909043303643</v>
      </c>
      <c r="H668" s="6">
        <v>1.6422273409202695</v>
      </c>
      <c r="I668" s="6">
        <v>0.56915690866509827</v>
      </c>
      <c r="J668" s="7">
        <v>718.70101483216422</v>
      </c>
      <c r="K668" s="92">
        <v>1.9880715705765406E-3</v>
      </c>
      <c r="L668" s="92">
        <v>9.9403578528827041E-3</v>
      </c>
      <c r="M668" s="92">
        <v>9.3439363817097415E-2</v>
      </c>
      <c r="N668" s="92">
        <v>0.40159045725646125</v>
      </c>
      <c r="O668" s="92">
        <v>0.38369781312127238</v>
      </c>
      <c r="P668" s="92">
        <v>0.10934393638170974</v>
      </c>
      <c r="Q668" s="93">
        <v>5.4254488680718187E-2</v>
      </c>
      <c r="R668" s="4">
        <v>2.5161783708485483</v>
      </c>
      <c r="S668" s="4">
        <v>2.7506173325059997</v>
      </c>
      <c r="T668" s="4">
        <v>3.008916563495303</v>
      </c>
      <c r="U668" s="4">
        <v>3.3233336957637647</v>
      </c>
      <c r="V668" s="4">
        <v>3.6224577289803381</v>
      </c>
      <c r="W668" s="4">
        <v>3.8882638431545811</v>
      </c>
      <c r="X668" s="4">
        <v>4.1148826357959853</v>
      </c>
      <c r="Y668" s="4">
        <v>4.4552476888161081</v>
      </c>
      <c r="Z668" s="94">
        <v>2562</v>
      </c>
      <c r="AA668" s="93">
        <v>0</v>
      </c>
      <c r="AB668" s="6">
        <v>2.320161549036873</v>
      </c>
      <c r="AC668" s="6">
        <v>2.7655465566244315</v>
      </c>
      <c r="AD668" s="6">
        <v>3.2391169139672047</v>
      </c>
      <c r="AE668" s="6">
        <v>3.6610429264806408</v>
      </c>
      <c r="AF668" s="6">
        <v>4.1545119118850247</v>
      </c>
      <c r="AG668" s="94">
        <v>0</v>
      </c>
      <c r="AH668" s="6"/>
      <c r="AI668" s="6">
        <v>2.7602051868955213</v>
      </c>
      <c r="AJ668" s="6">
        <v>3.0631652372932394</v>
      </c>
      <c r="AK668" s="6">
        <v>3.4964334701300315</v>
      </c>
      <c r="AL668" s="6">
        <v>3.8603871592479604</v>
      </c>
      <c r="AM668" s="6">
        <v>4.3585114028184337</v>
      </c>
      <c r="AN668" s="6">
        <v>1.0099074876107044</v>
      </c>
      <c r="AO668" s="92">
        <v>0.81755152320202673</v>
      </c>
      <c r="AP668" s="5">
        <v>43279</v>
      </c>
      <c r="AQ668" s="94">
        <v>503</v>
      </c>
      <c r="AR668" s="6">
        <v>-0.41783934584395244</v>
      </c>
      <c r="AS668" s="6">
        <v>0.86957240403657643</v>
      </c>
    </row>
    <row r="669" spans="1:45" x14ac:dyDescent="0.2">
      <c r="A669" s="5">
        <v>43279</v>
      </c>
      <c r="B669" s="6">
        <v>3.7405940594059408</v>
      </c>
      <c r="C669" s="6">
        <v>3.3189538530732685</v>
      </c>
      <c r="D669" s="6">
        <v>0.4216402063326723</v>
      </c>
      <c r="E669" s="6">
        <v>3.2969851331463884</v>
      </c>
      <c r="F669" s="6">
        <v>3.3039246664753668</v>
      </c>
      <c r="G669" s="6">
        <v>0.46595816798883405</v>
      </c>
      <c r="H669" s="6">
        <v>1.6408740813682861</v>
      </c>
      <c r="I669" s="6">
        <v>0.56929352068695616</v>
      </c>
      <c r="J669" s="7">
        <v>719.70101483216422</v>
      </c>
      <c r="K669" s="92">
        <v>1.9801980198019802E-3</v>
      </c>
      <c r="L669" s="92">
        <v>9.9009900990099011E-3</v>
      </c>
      <c r="M669" s="92">
        <v>9.3069306930693069E-2</v>
      </c>
      <c r="N669" s="92">
        <v>0.40396039603960399</v>
      </c>
      <c r="O669" s="92">
        <v>0.38217821782178218</v>
      </c>
      <c r="P669" s="92">
        <v>0.10891089108910891</v>
      </c>
      <c r="Q669" s="93">
        <v>5.3473848555815766E-2</v>
      </c>
      <c r="R669" s="4">
        <v>2.5165178164146851</v>
      </c>
      <c r="S669" s="4">
        <v>2.7527563363131158</v>
      </c>
      <c r="T669" s="4">
        <v>3.0096758468201914</v>
      </c>
      <c r="U669" s="4">
        <v>3.3236312056137653</v>
      </c>
      <c r="V669" s="4">
        <v>3.6213963224447099</v>
      </c>
      <c r="W669" s="4">
        <v>3.8869220672307661</v>
      </c>
      <c r="X669" s="4">
        <v>4.1139035740123893</v>
      </c>
      <c r="Y669" s="4">
        <v>4.4538118592593614</v>
      </c>
      <c r="Z669" s="94">
        <v>2562</v>
      </c>
      <c r="AA669" s="93">
        <v>0</v>
      </c>
      <c r="AB669" s="6">
        <v>2.3200293673557333</v>
      </c>
      <c r="AC669" s="6">
        <v>2.7652946391903095</v>
      </c>
      <c r="AD669" s="6">
        <v>3.2382987013390907</v>
      </c>
      <c r="AE669" s="6">
        <v>3.659618526097022</v>
      </c>
      <c r="AF669" s="6">
        <v>4.1528853196841773</v>
      </c>
      <c r="AG669" s="94">
        <v>0</v>
      </c>
      <c r="AH669" s="6"/>
      <c r="AI669" s="6">
        <v>2.7597429101125153</v>
      </c>
      <c r="AJ669" s="6">
        <v>3.0625941704520279</v>
      </c>
      <c r="AK669" s="6">
        <v>3.4955120757895579</v>
      </c>
      <c r="AL669" s="6">
        <v>3.8591215718671039</v>
      </c>
      <c r="AM669" s="6">
        <v>4.357026383413289</v>
      </c>
      <c r="AN669" s="6">
        <v>1.0100253214278962</v>
      </c>
      <c r="AO669" s="92">
        <v>0.81661220373523491</v>
      </c>
      <c r="AP669" s="5">
        <v>43279</v>
      </c>
      <c r="AQ669" s="94">
        <v>505</v>
      </c>
      <c r="AR669" s="6">
        <v>-0.41804057148598872</v>
      </c>
      <c r="AS669" s="6">
        <v>0.8696779800808806</v>
      </c>
    </row>
    <row r="670" spans="1:45" x14ac:dyDescent="0.2">
      <c r="A670" s="5">
        <v>43280</v>
      </c>
      <c r="B670" s="6">
        <v>3.7391732283464565</v>
      </c>
      <c r="C670" s="6">
        <v>3.3192773580335171</v>
      </c>
      <c r="D670" s="6">
        <v>0.4198958703129394</v>
      </c>
      <c r="E670" s="6">
        <v>3.2970386040031876</v>
      </c>
      <c r="F670" s="6">
        <v>3.3038588299469738</v>
      </c>
      <c r="G670" s="6">
        <v>0.46461988764065015</v>
      </c>
      <c r="H670" s="6">
        <v>1.6405619102477031</v>
      </c>
      <c r="I670" s="6">
        <v>0.56940304330862168</v>
      </c>
      <c r="J670" s="7">
        <v>720.41982052282401</v>
      </c>
      <c r="K670" s="92">
        <v>1.968503937007874E-3</v>
      </c>
      <c r="L670" s="92">
        <v>9.8425196850393699E-3</v>
      </c>
      <c r="M670" s="92">
        <v>9.2519685039370081E-2</v>
      </c>
      <c r="N670" s="92">
        <v>0.40748031496062992</v>
      </c>
      <c r="O670" s="92">
        <v>0.37992125984251968</v>
      </c>
      <c r="P670" s="92">
        <v>0.10826771653543307</v>
      </c>
      <c r="Q670" s="93">
        <v>5.2672649239172843E-2</v>
      </c>
      <c r="R670" s="4">
        <v>2.5182108967473509</v>
      </c>
      <c r="S670" s="4">
        <v>2.7543042302389651</v>
      </c>
      <c r="T670" s="4">
        <v>3.0132470002872744</v>
      </c>
      <c r="U670" s="4">
        <v>3.3236846345492861</v>
      </c>
      <c r="V670" s="4">
        <v>3.6205199692654131</v>
      </c>
      <c r="W670" s="4">
        <v>3.8853572165795023</v>
      </c>
      <c r="X670" s="4">
        <v>4.1128470443463581</v>
      </c>
      <c r="Y670" s="4">
        <v>4.4523510602282315</v>
      </c>
      <c r="Z670" s="94">
        <v>2563</v>
      </c>
      <c r="AA670" s="93">
        <v>0</v>
      </c>
      <c r="AB670" s="6">
        <v>2.3198972943784879</v>
      </c>
      <c r="AC670" s="6">
        <v>2.765042962667263</v>
      </c>
      <c r="AD670" s="6">
        <v>3.2374818166523358</v>
      </c>
      <c r="AE670" s="6">
        <v>3.6581971544624752</v>
      </c>
      <c r="AF670" s="6">
        <v>4.1512620971711272</v>
      </c>
      <c r="AG670" s="94">
        <v>0</v>
      </c>
      <c r="AH670" s="6"/>
      <c r="AI670" s="6">
        <v>2.7592814061133186</v>
      </c>
      <c r="AJ670" s="6">
        <v>3.0620239270343448</v>
      </c>
      <c r="AK670" s="6">
        <v>3.4936142456426142</v>
      </c>
      <c r="AL670" s="6">
        <v>3.8578584684133177</v>
      </c>
      <c r="AM670" s="6">
        <v>4.3555442173127172</v>
      </c>
      <c r="AN670" s="6">
        <v>1.0101740391376606</v>
      </c>
      <c r="AO670" s="92">
        <v>0.81556880727702474</v>
      </c>
      <c r="AP670" s="5">
        <v>43280</v>
      </c>
      <c r="AQ670" s="94">
        <v>508</v>
      </c>
      <c r="AR670" s="6">
        <v>-0.4182407156582082</v>
      </c>
      <c r="AS670" s="6">
        <v>0.87217010369744619</v>
      </c>
    </row>
    <row r="671" spans="1:45" x14ac:dyDescent="0.2">
      <c r="A671" s="5">
        <v>43281</v>
      </c>
      <c r="B671" s="6">
        <v>3.7391732283464565</v>
      </c>
      <c r="C671" s="6">
        <v>3.3186372636479309</v>
      </c>
      <c r="D671" s="6">
        <v>0.42053596469852561</v>
      </c>
      <c r="E671" s="6">
        <v>3.2969931888754642</v>
      </c>
      <c r="F671" s="6">
        <v>3.3040831566346878</v>
      </c>
      <c r="G671" s="6">
        <v>0.46430289662755342</v>
      </c>
      <c r="H671" s="6">
        <v>1.6379546737947368</v>
      </c>
      <c r="I671" s="6">
        <v>0.56940304330862146</v>
      </c>
      <c r="J671" s="7">
        <v>721.41982052282401</v>
      </c>
      <c r="K671" s="92">
        <v>1.968503937007874E-3</v>
      </c>
      <c r="L671" s="92">
        <v>9.8425196850393699E-3</v>
      </c>
      <c r="M671" s="92">
        <v>9.2519685039370081E-2</v>
      </c>
      <c r="N671" s="92">
        <v>0.40748031496062992</v>
      </c>
      <c r="O671" s="92">
        <v>0.37992125984251968</v>
      </c>
      <c r="P671" s="92">
        <v>0.10826771653543307</v>
      </c>
      <c r="Q671" s="93">
        <v>5.2672649239172843E-2</v>
      </c>
      <c r="R671" s="4">
        <v>2.5180754846633144</v>
      </c>
      <c r="S671" s="4">
        <v>2.7541323314104855</v>
      </c>
      <c r="T671" s="4">
        <v>3.0126870189678785</v>
      </c>
      <c r="U671" s="4">
        <v>3.3230176138227181</v>
      </c>
      <c r="V671" s="4">
        <v>3.619696134432842</v>
      </c>
      <c r="W671" s="4">
        <v>3.8840804729530749</v>
      </c>
      <c r="X671" s="4">
        <v>4.1118728471316812</v>
      </c>
      <c r="Y671" s="4">
        <v>4.450918844045451</v>
      </c>
      <c r="Z671" s="94">
        <v>2563</v>
      </c>
      <c r="AA671" s="93">
        <v>0</v>
      </c>
      <c r="AB671" s="6">
        <v>2.3197653300231282</v>
      </c>
      <c r="AC671" s="6">
        <v>2.7647915268076266</v>
      </c>
      <c r="AD671" s="6">
        <v>3.2366662568539151</v>
      </c>
      <c r="AE671" s="6">
        <v>3.6567788018963117</v>
      </c>
      <c r="AF671" s="6">
        <v>4.1496422339113339</v>
      </c>
      <c r="AG671" s="94">
        <v>0</v>
      </c>
      <c r="AH671" s="6"/>
      <c r="AI671" s="6">
        <v>2.7588206728331737</v>
      </c>
      <c r="AJ671" s="6">
        <v>3.0614545053213047</v>
      </c>
      <c r="AK671" s="6">
        <v>3.4926554499529905</v>
      </c>
      <c r="AL671" s="6">
        <v>3.8565978413000637</v>
      </c>
      <c r="AM671" s="6">
        <v>4.3540648960525896</v>
      </c>
      <c r="AN671" s="6">
        <v>1.0099820386823575</v>
      </c>
      <c r="AO671" s="92">
        <v>0.81597646081716502</v>
      </c>
      <c r="AP671" s="5">
        <v>43281</v>
      </c>
      <c r="AQ671" s="94">
        <v>508</v>
      </c>
      <c r="AR671" s="6">
        <v>-0.41843978134212012</v>
      </c>
      <c r="AS671" s="6">
        <v>0.87226911150204112</v>
      </c>
    </row>
    <row r="672" spans="1:45" x14ac:dyDescent="0.2">
      <c r="A672" s="5">
        <v>43282</v>
      </c>
      <c r="B672" s="6">
        <v>3.7387475538160468</v>
      </c>
      <c r="C672" s="6">
        <v>3.3191957257508298</v>
      </c>
      <c r="D672" s="6">
        <v>0.41955182806521707</v>
      </c>
      <c r="E672" s="6">
        <v>3.2969464405271371</v>
      </c>
      <c r="F672" s="6">
        <v>3.3040360117235843</v>
      </c>
      <c r="G672" s="6">
        <v>0.46314513416057346</v>
      </c>
      <c r="H672" s="6">
        <v>1.6371906245536985</v>
      </c>
      <c r="I672" s="6">
        <v>0.56964494732734949</v>
      </c>
      <c r="J672" s="7">
        <v>722.41982052282401</v>
      </c>
      <c r="K672" s="92">
        <v>1.9569471624266144E-3</v>
      </c>
      <c r="L672" s="92">
        <v>9.7847358121330719E-3</v>
      </c>
      <c r="M672" s="92">
        <v>9.1976516634050876E-2</v>
      </c>
      <c r="N672" s="92">
        <v>0.4090019569471624</v>
      </c>
      <c r="O672" s="92">
        <v>0.37964774951076319</v>
      </c>
      <c r="P672" s="92">
        <v>0.10763209393346379</v>
      </c>
      <c r="Q672" s="93">
        <v>5.1892313694888802E-2</v>
      </c>
      <c r="R672" s="4">
        <v>2.5245852159335129</v>
      </c>
      <c r="S672" s="4">
        <v>2.7548263381775837</v>
      </c>
      <c r="T672" s="4">
        <v>3.013192538797834</v>
      </c>
      <c r="U672" s="4">
        <v>3.3231469300217351</v>
      </c>
      <c r="V672" s="4">
        <v>3.6190075687477643</v>
      </c>
      <c r="W672" s="4">
        <v>3.8847737584393047</v>
      </c>
      <c r="X672" s="4">
        <v>4.1109000695226898</v>
      </c>
      <c r="Y672" s="4">
        <v>4.4494891810383894</v>
      </c>
      <c r="Z672" s="94">
        <v>2563</v>
      </c>
      <c r="AA672" s="93">
        <v>0</v>
      </c>
      <c r="AB672" s="6">
        <v>2.3196334742077536</v>
      </c>
      <c r="AC672" s="6">
        <v>2.7645403313641452</v>
      </c>
      <c r="AD672" s="6">
        <v>3.2358520189008941</v>
      </c>
      <c r="AE672" s="6">
        <v>3.655363458761602</v>
      </c>
      <c r="AF672" s="6">
        <v>4.1480257195160162</v>
      </c>
      <c r="AG672" s="94">
        <v>0</v>
      </c>
      <c r="AH672" s="6"/>
      <c r="AI672" s="6">
        <v>2.7583607082158181</v>
      </c>
      <c r="AJ672" s="6">
        <v>3.0608859035995715</v>
      </c>
      <c r="AK672" s="6">
        <v>3.4917777770802334</v>
      </c>
      <c r="AL672" s="6">
        <v>3.8558276227537802</v>
      </c>
      <c r="AM672" s="6">
        <v>4.3525884112064848</v>
      </c>
      <c r="AN672" s="6">
        <v>1.0102416618796899</v>
      </c>
      <c r="AO672" s="92">
        <v>0.8145000941100714</v>
      </c>
      <c r="AP672" s="5">
        <v>43283</v>
      </c>
      <c r="AQ672" s="94">
        <v>511</v>
      </c>
      <c r="AR672" s="6">
        <v>-0.41863777151001935</v>
      </c>
      <c r="AS672" s="6">
        <v>0.87318302248137147</v>
      </c>
    </row>
    <row r="673" spans="1:45" x14ac:dyDescent="0.2">
      <c r="A673" s="5">
        <v>43283</v>
      </c>
      <c r="B673" s="6">
        <v>3.7355212355212357</v>
      </c>
      <c r="C673" s="6">
        <v>3.3205218242498686</v>
      </c>
      <c r="D673" s="6">
        <v>0.41499941127136708</v>
      </c>
      <c r="E673" s="6">
        <v>3.2969003475115701</v>
      </c>
      <c r="F673" s="6">
        <v>3.3041845188666055</v>
      </c>
      <c r="G673" s="6">
        <v>0.46228376237480162</v>
      </c>
      <c r="H673" s="6">
        <v>1.6380958745862504</v>
      </c>
      <c r="I673" s="6">
        <v>0.57016777214201986</v>
      </c>
      <c r="J673" s="7">
        <v>723.41982052282401</v>
      </c>
      <c r="K673" s="92">
        <v>1.9305019305019305E-3</v>
      </c>
      <c r="L673" s="92">
        <v>1.1583011583011582E-2</v>
      </c>
      <c r="M673" s="92">
        <v>9.2664092664092659E-2</v>
      </c>
      <c r="N673" s="92">
        <v>0.40733590733590735</v>
      </c>
      <c r="O673" s="92">
        <v>0.38030888030888033</v>
      </c>
      <c r="P673" s="92">
        <v>0.10617760617760617</v>
      </c>
      <c r="Q673" s="93">
        <v>4.9161139289894656E-2</v>
      </c>
      <c r="R673" s="4">
        <v>2.5263001228167119</v>
      </c>
      <c r="S673" s="4">
        <v>2.7556715560682208</v>
      </c>
      <c r="T673" s="4">
        <v>3.0139230127156438</v>
      </c>
      <c r="U673" s="4">
        <v>3.3241409668707531</v>
      </c>
      <c r="V673" s="4">
        <v>3.6208919034491869</v>
      </c>
      <c r="W673" s="4">
        <v>3.8848351912068888</v>
      </c>
      <c r="X673" s="4">
        <v>4.1099287086688596</v>
      </c>
      <c r="Y673" s="4">
        <v>4.4480620646227269</v>
      </c>
      <c r="Z673" s="94">
        <v>2563</v>
      </c>
      <c r="AA673" s="93">
        <v>0</v>
      </c>
      <c r="AB673" s="6">
        <v>2.319501726850572</v>
      </c>
      <c r="AC673" s="6">
        <v>2.7642893760899736</v>
      </c>
      <c r="AD673" s="6">
        <v>3.2350390997603866</v>
      </c>
      <c r="AE673" s="6">
        <v>3.6539511154649231</v>
      </c>
      <c r="AF673" s="6">
        <v>4.146412543641893</v>
      </c>
      <c r="AG673" s="94">
        <v>0</v>
      </c>
      <c r="AH673" s="6"/>
      <c r="AI673" s="6">
        <v>2.7349179251778639</v>
      </c>
      <c r="AJ673" s="6">
        <v>3.0611448259913066</v>
      </c>
      <c r="AK673" s="6">
        <v>3.4903414149534413</v>
      </c>
      <c r="AL673" s="6">
        <v>3.8549077866853141</v>
      </c>
      <c r="AM673" s="6">
        <v>4.3511147543854563</v>
      </c>
      <c r="AN673" s="6">
        <v>1.0107098301521453</v>
      </c>
      <c r="AO673" s="92">
        <v>0.81325413969875648</v>
      </c>
      <c r="AP673" s="5">
        <v>43283</v>
      </c>
      <c r="AQ673" s="94">
        <v>518</v>
      </c>
      <c r="AR673" s="6">
        <v>-0.41883468912503119</v>
      </c>
      <c r="AS673" s="6">
        <v>0.87328196569886241</v>
      </c>
    </row>
    <row r="674" spans="1:45" x14ac:dyDescent="0.2">
      <c r="A674" s="5">
        <v>43284</v>
      </c>
      <c r="B674" s="6">
        <v>3.7355769230769229</v>
      </c>
      <c r="C674" s="6">
        <v>3.3207184336570781</v>
      </c>
      <c r="D674" s="6">
        <v>0.41485848941984482</v>
      </c>
      <c r="E674" s="6">
        <v>3.2968558588647889</v>
      </c>
      <c r="F674" s="6">
        <v>3.304156418441635</v>
      </c>
      <c r="G674" s="6">
        <v>0.46145912036046632</v>
      </c>
      <c r="H674" s="6">
        <v>1.6368513555710005</v>
      </c>
      <c r="I674" s="6">
        <v>0.57032774092859806</v>
      </c>
      <c r="J674" s="7">
        <v>724.41982052282401</v>
      </c>
      <c r="K674" s="92">
        <v>1.9230769230769232E-3</v>
      </c>
      <c r="L674" s="92">
        <v>1.1538461538461539E-2</v>
      </c>
      <c r="M674" s="92">
        <v>9.2307692307692313E-2</v>
      </c>
      <c r="N674" s="92">
        <v>0.40769230769230769</v>
      </c>
      <c r="O674" s="92">
        <v>0.38076923076923075</v>
      </c>
      <c r="P674" s="92">
        <v>0.10576923076923077</v>
      </c>
      <c r="Q674" s="93">
        <v>4.8380803745610615E-2</v>
      </c>
      <c r="R674" s="4">
        <v>2.5270543860643579</v>
      </c>
      <c r="S674" s="4">
        <v>2.7567597539549591</v>
      </c>
      <c r="T674" s="4">
        <v>3.0145931720323826</v>
      </c>
      <c r="U674" s="4">
        <v>3.3233771251583168</v>
      </c>
      <c r="V674" s="4">
        <v>3.621063363543775</v>
      </c>
      <c r="W674" s="4">
        <v>3.8832377639130717</v>
      </c>
      <c r="X674" s="4">
        <v>4.1089587617279708</v>
      </c>
      <c r="Y674" s="4">
        <v>4.4466374882384478</v>
      </c>
      <c r="Z674" s="94">
        <v>2563</v>
      </c>
      <c r="AA674" s="93">
        <v>0</v>
      </c>
      <c r="AB674" s="6">
        <v>2.3193700878698995</v>
      </c>
      <c r="AC674" s="6">
        <v>2.7640386607386747</v>
      </c>
      <c r="AD674" s="6">
        <v>3.2342274964095123</v>
      </c>
      <c r="AE674" s="6">
        <v>3.6525417624561074</v>
      </c>
      <c r="AF674" s="6">
        <v>4.1448026959909319</v>
      </c>
      <c r="AG674" s="94">
        <v>0</v>
      </c>
      <c r="AH674" s="6"/>
      <c r="AI674" s="6">
        <v>2.7344933820421784</v>
      </c>
      <c r="AJ674" s="6">
        <v>3.0605787499532124</v>
      </c>
      <c r="AK674" s="6">
        <v>3.4883083930734036</v>
      </c>
      <c r="AL674" s="6">
        <v>3.8535361524625911</v>
      </c>
      <c r="AM674" s="6">
        <v>4.3496439172378052</v>
      </c>
      <c r="AN674" s="6">
        <v>1.0108145222135025</v>
      </c>
      <c r="AO674" s="92">
        <v>0.81268869849468262</v>
      </c>
      <c r="AP674" s="5">
        <v>43284</v>
      </c>
      <c r="AQ674" s="94">
        <v>520</v>
      </c>
      <c r="AR674" s="6">
        <v>-0.41903053714113181</v>
      </c>
      <c r="AS674" s="6">
        <v>0.8733808079184926</v>
      </c>
    </row>
    <row r="675" spans="1:45" x14ac:dyDescent="0.2">
      <c r="A675" s="5">
        <v>43285</v>
      </c>
      <c r="B675" s="6">
        <v>3.7375478927203063</v>
      </c>
      <c r="C675" s="6">
        <v>3.3203686022025818</v>
      </c>
      <c r="D675" s="6">
        <v>0.41717929051772451</v>
      </c>
      <c r="E675" s="6">
        <v>3.2970466039452857</v>
      </c>
      <c r="F675" s="6">
        <v>3.3042092901927655</v>
      </c>
      <c r="G675" s="6">
        <v>0.46132486654299404</v>
      </c>
      <c r="H675" s="6">
        <v>1.6358382905236584</v>
      </c>
      <c r="I675" s="6">
        <v>0.57034321372854735</v>
      </c>
      <c r="J675" s="7">
        <v>725.1368954758218</v>
      </c>
      <c r="K675" s="92">
        <v>1.9157088122605363E-3</v>
      </c>
      <c r="L675" s="92">
        <v>1.1494252873563218E-2</v>
      </c>
      <c r="M675" s="92">
        <v>9.1954022988505746E-2</v>
      </c>
      <c r="N675" s="92">
        <v>0.4061302681992337</v>
      </c>
      <c r="O675" s="92">
        <v>0.38122605363984674</v>
      </c>
      <c r="P675" s="92">
        <v>0.10727969348659004</v>
      </c>
      <c r="Q675" s="93">
        <v>4.7971918876755074E-2</v>
      </c>
      <c r="R675" s="4">
        <v>2.5269907015335908</v>
      </c>
      <c r="S675" s="4">
        <v>2.7564824873231895</v>
      </c>
      <c r="T675" s="4">
        <v>3.0141321053283789</v>
      </c>
      <c r="U675" s="4">
        <v>3.3237417737858808</v>
      </c>
      <c r="V675" s="4">
        <v>3.6201098245645316</v>
      </c>
      <c r="W675" s="4">
        <v>3.8823383343437161</v>
      </c>
      <c r="X675" s="4">
        <v>4.1074770878658482</v>
      </c>
      <c r="Y675" s="4">
        <v>4.4451804364065879</v>
      </c>
      <c r="Z675" s="94">
        <v>2564</v>
      </c>
      <c r="AA675" s="93">
        <v>0</v>
      </c>
      <c r="AB675" s="6">
        <v>2.3192385571841601</v>
      </c>
      <c r="AC675" s="6">
        <v>2.7637881850642199</v>
      </c>
      <c r="AD675" s="6">
        <v>3.2334172058353552</v>
      </c>
      <c r="AE675" s="6">
        <v>3.651135390227993</v>
      </c>
      <c r="AF675" s="6">
        <v>4.1431961663100925</v>
      </c>
      <c r="AG675" s="94">
        <v>0</v>
      </c>
      <c r="AH675" s="6"/>
      <c r="AI675" s="6">
        <v>2.7340695156885602</v>
      </c>
      <c r="AJ675" s="6">
        <v>3.0600134854554581</v>
      </c>
      <c r="AK675" s="6">
        <v>3.4873612377937544</v>
      </c>
      <c r="AL675" s="6">
        <v>3.8525262651639127</v>
      </c>
      <c r="AM675" s="6">
        <v>4.3480298933872747</v>
      </c>
      <c r="AN675" s="6">
        <v>1.0106324090377048</v>
      </c>
      <c r="AO675" s="92">
        <v>0.81330704298692347</v>
      </c>
      <c r="AP675" s="5">
        <v>43285</v>
      </c>
      <c r="AQ675" s="94">
        <v>522</v>
      </c>
      <c r="AR675" s="6">
        <v>-0.41922531850319267</v>
      </c>
      <c r="AS675" s="6">
        <v>0.87347954932415983</v>
      </c>
    </row>
    <row r="676" spans="1:45" x14ac:dyDescent="0.2">
      <c r="A676" s="5">
        <v>43286</v>
      </c>
      <c r="B676" s="6">
        <v>3.7381404174573056</v>
      </c>
      <c r="C676" s="6">
        <v>3.3207451389395009</v>
      </c>
      <c r="D676" s="6">
        <v>0.41739527851780478</v>
      </c>
      <c r="E676" s="6">
        <v>3.2977257201686365</v>
      </c>
      <c r="F676" s="6">
        <v>3.3044462360433515</v>
      </c>
      <c r="G676" s="6">
        <v>0.4613994920603755</v>
      </c>
      <c r="H676" s="6">
        <v>1.6400798695658387</v>
      </c>
      <c r="I676" s="6">
        <v>0.57024152707440301</v>
      </c>
      <c r="J676" s="7">
        <v>725.28827425009513</v>
      </c>
      <c r="K676" s="92">
        <v>1.8975332068311196E-3</v>
      </c>
      <c r="L676" s="92">
        <v>1.1385199240986717E-2</v>
      </c>
      <c r="M676" s="92">
        <v>9.2979127134724851E-2</v>
      </c>
      <c r="N676" s="92">
        <v>0.40417457305502846</v>
      </c>
      <c r="O676" s="92">
        <v>0.38140417457305503</v>
      </c>
      <c r="P676" s="92">
        <v>0.10815939278937381</v>
      </c>
      <c r="Q676" s="93">
        <v>5.3369692247760031E-2</v>
      </c>
      <c r="R676" s="4">
        <v>2.5270628396032593</v>
      </c>
      <c r="S676" s="4">
        <v>2.7563187970788667</v>
      </c>
      <c r="T676" s="4">
        <v>3.0138955090221708</v>
      </c>
      <c r="U676" s="4">
        <v>3.3245904431069997</v>
      </c>
      <c r="V676" s="4">
        <v>3.6217295667991323</v>
      </c>
      <c r="W676" s="4">
        <v>3.8822513791397619</v>
      </c>
      <c r="X676" s="4">
        <v>4.1067557398257186</v>
      </c>
      <c r="Y676" s="4">
        <v>4.4436499631923727</v>
      </c>
      <c r="Z676" s="94">
        <v>2567</v>
      </c>
      <c r="AA676" s="93">
        <v>0</v>
      </c>
      <c r="AB676" s="6">
        <v>2.3191071347118859</v>
      </c>
      <c r="AC676" s="6">
        <v>2.763537948820987</v>
      </c>
      <c r="AD676" s="6">
        <v>3.2326082250349208</v>
      </c>
      <c r="AE676" s="6">
        <v>3.6497319893161762</v>
      </c>
      <c r="AF676" s="6">
        <v>4.1415929443910784</v>
      </c>
      <c r="AG676" s="94">
        <v>0</v>
      </c>
      <c r="AH676" s="6"/>
      <c r="AI676" s="6">
        <v>2.7336463243854996</v>
      </c>
      <c r="AJ676" s="6">
        <v>3.0584398669251853</v>
      </c>
      <c r="AK676" s="6">
        <v>3.4867142496589918</v>
      </c>
      <c r="AL676" s="6">
        <v>3.8514624259111394</v>
      </c>
      <c r="AM676" s="6">
        <v>4.3459196216804656</v>
      </c>
      <c r="AN676" s="6">
        <v>1.0105201360007525</v>
      </c>
      <c r="AO676" s="92">
        <v>0.81428902573355266</v>
      </c>
      <c r="AP676" s="5">
        <v>43286</v>
      </c>
      <c r="AQ676" s="94">
        <v>527</v>
      </c>
      <c r="AR676" s="6">
        <v>-0.41941903614700626</v>
      </c>
      <c r="AS676" s="6">
        <v>0.87357819009933046</v>
      </c>
    </row>
    <row r="677" spans="1:45" x14ac:dyDescent="0.2">
      <c r="A677" s="5">
        <v>43287</v>
      </c>
      <c r="B677" s="6">
        <v>3.7367924528301888</v>
      </c>
      <c r="C677" s="6">
        <v>3.3213203995487586</v>
      </c>
      <c r="D677" s="6">
        <v>0.41547205328143022</v>
      </c>
      <c r="E677" s="6">
        <v>3.2976797842233849</v>
      </c>
      <c r="F677" s="6">
        <v>3.3045056608653631</v>
      </c>
      <c r="G677" s="6">
        <v>0.46025472449426352</v>
      </c>
      <c r="H677" s="6">
        <v>1.6857797302221349</v>
      </c>
      <c r="I677" s="6">
        <v>0.55354109855862044</v>
      </c>
      <c r="J677" s="7">
        <v>726.28827425009513</v>
      </c>
      <c r="K677" s="92">
        <v>1.8867924528301887E-3</v>
      </c>
      <c r="L677" s="92">
        <v>1.1320754716981131E-2</v>
      </c>
      <c r="M677" s="92">
        <v>9.2452830188679239E-2</v>
      </c>
      <c r="N677" s="92">
        <v>0.40754716981132078</v>
      </c>
      <c r="O677" s="92">
        <v>0.37924528301886795</v>
      </c>
      <c r="P677" s="92">
        <v>0.10754716981132076</v>
      </c>
      <c r="Q677" s="93">
        <v>5.2980132450331126E-2</v>
      </c>
      <c r="R677" s="4">
        <v>2.5284970177524935</v>
      </c>
      <c r="S677" s="4">
        <v>2.7601145656098556</v>
      </c>
      <c r="T677" s="4">
        <v>3.0150885062106663</v>
      </c>
      <c r="U677" s="4">
        <v>3.325764887256204</v>
      </c>
      <c r="V677" s="4">
        <v>3.6225310026110349</v>
      </c>
      <c r="W677" s="4">
        <v>3.8811256122809139</v>
      </c>
      <c r="X677" s="4">
        <v>4.1056342869487894</v>
      </c>
      <c r="Y677" s="4">
        <v>4.4422270543014486</v>
      </c>
      <c r="Z677" s="94">
        <v>2567</v>
      </c>
      <c r="AA677" s="93">
        <v>0</v>
      </c>
      <c r="AB677" s="6">
        <v>2.3189758203717163</v>
      </c>
      <c r="AC677" s="6">
        <v>2.7632879517637612</v>
      </c>
      <c r="AD677" s="6">
        <v>3.2318005510150964</v>
      </c>
      <c r="AE677" s="6">
        <v>3.648331550298765</v>
      </c>
      <c r="AF677" s="6">
        <v>4.1399930200700847</v>
      </c>
      <c r="AG677" s="94">
        <v>0</v>
      </c>
      <c r="AH677" s="6"/>
      <c r="AI677" s="6">
        <v>2.7332238064084522</v>
      </c>
      <c r="AJ677" s="6">
        <v>3.0578822599537823</v>
      </c>
      <c r="AK677" s="6">
        <v>3.4866591600597028</v>
      </c>
      <c r="AL677" s="6">
        <v>3.8502135150263368</v>
      </c>
      <c r="AM677" s="6">
        <v>4.3444315796131248</v>
      </c>
      <c r="AN677" s="6">
        <v>1.0107770731333356</v>
      </c>
      <c r="AO677" s="92">
        <v>0.81281791222295663</v>
      </c>
      <c r="AP677" s="5">
        <v>43288</v>
      </c>
      <c r="AQ677" s="94">
        <v>530</v>
      </c>
      <c r="AR677" s="6">
        <v>-0.41961169299932344</v>
      </c>
      <c r="AS677" s="6">
        <v>0.87367673042703997</v>
      </c>
    </row>
    <row r="678" spans="1:45" x14ac:dyDescent="0.2">
      <c r="A678" s="5">
        <v>43288</v>
      </c>
      <c r="B678" s="6">
        <v>3.736842105263158</v>
      </c>
      <c r="C678" s="6">
        <v>3.3213369873762697</v>
      </c>
      <c r="D678" s="6">
        <v>0.41550511788688826</v>
      </c>
      <c r="E678" s="6">
        <v>3.2976333865470018</v>
      </c>
      <c r="F678" s="6">
        <v>3.3047210057067522</v>
      </c>
      <c r="G678" s="6">
        <v>0.4596892821766333</v>
      </c>
      <c r="H678" s="6">
        <v>1.6842294825619482</v>
      </c>
      <c r="I678" s="6">
        <v>0.55368913128164343</v>
      </c>
      <c r="J678" s="7">
        <v>727.28827425009513</v>
      </c>
      <c r="K678" s="92">
        <v>1.8796992481203006E-3</v>
      </c>
      <c r="L678" s="92">
        <v>1.1278195488721804E-2</v>
      </c>
      <c r="M678" s="92">
        <v>9.2105263157894732E-2</v>
      </c>
      <c r="N678" s="92">
        <v>0.40789473684210525</v>
      </c>
      <c r="O678" s="92">
        <v>0.37969924812030076</v>
      </c>
      <c r="P678" s="92">
        <v>0.10714285714285714</v>
      </c>
      <c r="Q678" s="93">
        <v>5.2980132450331126E-2</v>
      </c>
      <c r="R678" s="4">
        <v>2.5283451599134361</v>
      </c>
      <c r="S678" s="4">
        <v>2.7621986951379363</v>
      </c>
      <c r="T678" s="4">
        <v>3.015766133346486</v>
      </c>
      <c r="U678" s="4">
        <v>3.3254699070174083</v>
      </c>
      <c r="V678" s="4">
        <v>3.6218753153433187</v>
      </c>
      <c r="W678" s="4">
        <v>3.8800018783343275</v>
      </c>
      <c r="X678" s="4">
        <v>4.1039716701058104</v>
      </c>
      <c r="Y678" s="4">
        <v>4.4407458975889957</v>
      </c>
      <c r="Z678" s="94">
        <v>2567</v>
      </c>
      <c r="AA678" s="93">
        <v>0</v>
      </c>
      <c r="AB678" s="6">
        <v>2.3188419364030253</v>
      </c>
      <c r="AC678" s="6">
        <v>2.7630340992523874</v>
      </c>
      <c r="AD678" s="6">
        <v>3.2309505932130134</v>
      </c>
      <c r="AE678" s="6">
        <v>3.6468962938906588</v>
      </c>
      <c r="AF678" s="6">
        <v>4.1383668158786158</v>
      </c>
      <c r="AG678" s="94">
        <v>0</v>
      </c>
      <c r="AH678" s="6"/>
      <c r="AI678" s="6">
        <v>2.7327987652276207</v>
      </c>
      <c r="AJ678" s="6">
        <v>3.057308721430307</v>
      </c>
      <c r="AK678" s="6">
        <v>3.4847449871466818</v>
      </c>
      <c r="AL678" s="6">
        <v>3.8487908596172247</v>
      </c>
      <c r="AM678" s="6">
        <v>4.3428894511090919</v>
      </c>
      <c r="AN678" s="6">
        <v>1.0108059438628514</v>
      </c>
      <c r="AO678" s="92">
        <v>0.81264865649435525</v>
      </c>
      <c r="AP678" s="5">
        <v>43288</v>
      </c>
      <c r="AQ678" s="94">
        <v>532</v>
      </c>
      <c r="AR678" s="6">
        <v>-0.41984748536747363</v>
      </c>
      <c r="AS678" s="6">
        <v>0.87377379104364239</v>
      </c>
    </row>
    <row r="679" spans="1:45" x14ac:dyDescent="0.2">
      <c r="A679" s="5">
        <v>43289</v>
      </c>
      <c r="B679" s="6">
        <v>3.732276119402985</v>
      </c>
      <c r="C679" s="6">
        <v>3.3212714922297324</v>
      </c>
      <c r="D679" s="6">
        <v>0.41100462717325259</v>
      </c>
      <c r="E679" s="6">
        <v>3.2977483640942822</v>
      </c>
      <c r="F679" s="6">
        <v>3.3049458839174859</v>
      </c>
      <c r="G679" s="6">
        <v>0.45943645278378736</v>
      </c>
      <c r="H679" s="6">
        <v>1.6854537371616769</v>
      </c>
      <c r="I679" s="6">
        <v>0.55363954846243701</v>
      </c>
      <c r="J679" s="7">
        <v>727.72129233164742</v>
      </c>
      <c r="K679" s="92">
        <v>1.8656716417910447E-3</v>
      </c>
      <c r="L679" s="92">
        <v>1.1194029850746268E-2</v>
      </c>
      <c r="M679" s="92">
        <v>9.5149253731343281E-2</v>
      </c>
      <c r="N679" s="92">
        <v>0.40671641791044777</v>
      </c>
      <c r="O679" s="92">
        <v>0.3824626865671642</v>
      </c>
      <c r="P679" s="92">
        <v>0.10261194029850747</v>
      </c>
      <c r="Q679" s="93">
        <v>5.2549630206305958E-2</v>
      </c>
      <c r="R679" s="4">
        <v>2.528218219788033</v>
      </c>
      <c r="S679" s="4">
        <v>2.7625127168044212</v>
      </c>
      <c r="T679" s="4">
        <v>3.015633489847326</v>
      </c>
      <c r="U679" s="4">
        <v>3.3250002890827552</v>
      </c>
      <c r="V679" s="4">
        <v>3.6225136603600636</v>
      </c>
      <c r="W679" s="4">
        <v>3.8785521135412662</v>
      </c>
      <c r="X679" s="4">
        <v>4.1023743091484137</v>
      </c>
      <c r="Y679" s="4">
        <v>4.4391858827302517</v>
      </c>
      <c r="Z679" s="94">
        <v>2569</v>
      </c>
      <c r="AA679" s="93">
        <v>0</v>
      </c>
      <c r="AB679" s="6">
        <v>2.3187081634223139</v>
      </c>
      <c r="AC679" s="6">
        <v>2.7627804911177773</v>
      </c>
      <c r="AD679" s="6">
        <v>3.2351532076338629</v>
      </c>
      <c r="AE679" s="6">
        <v>3.6667322752074689</v>
      </c>
      <c r="AF679" s="6">
        <v>4.1464047626315983</v>
      </c>
      <c r="AG679" s="94">
        <v>0</v>
      </c>
      <c r="AH679" s="6"/>
      <c r="AI679" s="6">
        <v>2.7323743978223045</v>
      </c>
      <c r="AJ679" s="6">
        <v>3.0635326812062238</v>
      </c>
      <c r="AK679" s="6">
        <v>3.4865052237269931</v>
      </c>
      <c r="AL679" s="6">
        <v>3.851353057574908</v>
      </c>
      <c r="AM679" s="6">
        <v>4.3487281935671396</v>
      </c>
      <c r="AN679" s="6">
        <v>1.0107296456550721</v>
      </c>
      <c r="AO679" s="92">
        <v>0.81323121417989397</v>
      </c>
      <c r="AP679" s="5">
        <v>43289</v>
      </c>
      <c r="AQ679" s="94">
        <v>536</v>
      </c>
      <c r="AR679" s="6">
        <v>-0.42008207167179679</v>
      </c>
      <c r="AS679" s="6">
        <v>0.8738707544460147</v>
      </c>
    </row>
    <row r="680" spans="1:45" x14ac:dyDescent="0.2">
      <c r="A680" s="5">
        <v>43290</v>
      </c>
      <c r="B680" s="6">
        <v>3.7329650092081033</v>
      </c>
      <c r="C680" s="6">
        <v>3.3217836644205545</v>
      </c>
      <c r="D680" s="6">
        <v>0.41118134478754875</v>
      </c>
      <c r="E680" s="6">
        <v>3.2980890761749837</v>
      </c>
      <c r="F680" s="6">
        <v>3.3047940676987415</v>
      </c>
      <c r="G680" s="6">
        <v>0.45930207466771827</v>
      </c>
      <c r="H680" s="6">
        <v>1.6893818340537032</v>
      </c>
      <c r="I680" s="6">
        <v>0.55365863141524019</v>
      </c>
      <c r="J680" s="7">
        <v>727.87130637636437</v>
      </c>
      <c r="K680" s="92">
        <v>1.841620626151013E-3</v>
      </c>
      <c r="L680" s="92">
        <v>1.1049723756906077E-2</v>
      </c>
      <c r="M680" s="92">
        <v>9.3922651933701654E-2</v>
      </c>
      <c r="N680" s="92">
        <v>0.40699815837937386</v>
      </c>
      <c r="O680" s="92">
        <v>0.38489871086556171</v>
      </c>
      <c r="P680" s="92">
        <v>0.10128913443830571</v>
      </c>
      <c r="Q680" s="93">
        <v>5.0933125972006221E-2</v>
      </c>
      <c r="R680" s="4">
        <v>2.5280973969153879</v>
      </c>
      <c r="S680" s="4">
        <v>2.7623007880351582</v>
      </c>
      <c r="T680" s="4">
        <v>3.0167085210503446</v>
      </c>
      <c r="U680" s="4">
        <v>3.3247731932761964</v>
      </c>
      <c r="V680" s="4">
        <v>3.6241472866913753</v>
      </c>
      <c r="W680" s="4">
        <v>3.8776716080168763</v>
      </c>
      <c r="X680" s="4">
        <v>4.1004040496336236</v>
      </c>
      <c r="Y680" s="4">
        <v>4.4375807821832378</v>
      </c>
      <c r="Z680" s="94">
        <v>2572</v>
      </c>
      <c r="AA680" s="93">
        <v>0</v>
      </c>
      <c r="AB680" s="6">
        <v>2.31857450134479</v>
      </c>
      <c r="AC680" s="6">
        <v>2.762527127106595</v>
      </c>
      <c r="AD680" s="6">
        <v>3.2345170321827403</v>
      </c>
      <c r="AE680" s="6">
        <v>3.6652051021755114</v>
      </c>
      <c r="AF680" s="6">
        <v>4.1453363907456993</v>
      </c>
      <c r="AG680" s="94">
        <v>0</v>
      </c>
      <c r="AH680" s="6"/>
      <c r="AI680" s="6">
        <v>2.7319507024831391</v>
      </c>
      <c r="AJ680" s="6">
        <v>3.0629433220914111</v>
      </c>
      <c r="AK680" s="6">
        <v>3.486370828276812</v>
      </c>
      <c r="AL680" s="6">
        <v>3.8503593913547478</v>
      </c>
      <c r="AM680" s="6">
        <v>4.3472076621128819</v>
      </c>
      <c r="AN680" s="6">
        <v>1.0107564914055998</v>
      </c>
      <c r="AO680" s="92">
        <v>0.81396335547507914</v>
      </c>
      <c r="AP680" s="5">
        <v>43291</v>
      </c>
      <c r="AQ680" s="94">
        <v>543</v>
      </c>
      <c r="AR680" s="6">
        <v>-0.42031545529285452</v>
      </c>
      <c r="AS680" s="6">
        <v>0.87396762081154444</v>
      </c>
    </row>
    <row r="681" spans="1:45" x14ac:dyDescent="0.2">
      <c r="A681" s="5">
        <v>43291</v>
      </c>
      <c r="B681" s="6">
        <v>3.7325367647058822</v>
      </c>
      <c r="C681" s="6">
        <v>3.3211225041024579</v>
      </c>
      <c r="D681" s="6">
        <v>0.41141426060342434</v>
      </c>
      <c r="E681" s="6">
        <v>3.2980463648811003</v>
      </c>
      <c r="F681" s="6">
        <v>3.3049140871875009</v>
      </c>
      <c r="G681" s="6">
        <v>0.45888958674307984</v>
      </c>
      <c r="H681" s="6">
        <v>1.6880800810486443</v>
      </c>
      <c r="I681" s="6">
        <v>0.55354450058297622</v>
      </c>
      <c r="J681" s="7">
        <v>728.58802953750273</v>
      </c>
      <c r="K681" s="92">
        <v>1.838235294117647E-3</v>
      </c>
      <c r="L681" s="92">
        <v>1.1029411764705883E-2</v>
      </c>
      <c r="M681" s="92">
        <v>9.375E-2</v>
      </c>
      <c r="N681" s="92">
        <v>0.40808823529411764</v>
      </c>
      <c r="O681" s="92">
        <v>0.38419117647058826</v>
      </c>
      <c r="P681" s="92">
        <v>0.10110294117647059</v>
      </c>
      <c r="Q681" s="93">
        <v>5.0913330742324132E-2</v>
      </c>
      <c r="R681" s="4">
        <v>2.5279494063791517</v>
      </c>
      <c r="S681" s="4">
        <v>2.7619669630633172</v>
      </c>
      <c r="T681" s="4">
        <v>3.0169608812336395</v>
      </c>
      <c r="U681" s="4">
        <v>3.3240627499027293</v>
      </c>
      <c r="V681" s="4">
        <v>3.6229173839536344</v>
      </c>
      <c r="W681" s="4">
        <v>3.8766156263771361</v>
      </c>
      <c r="X681" s="4">
        <v>4.0984590593127601</v>
      </c>
      <c r="Y681" s="4">
        <v>4.4360571690491408</v>
      </c>
      <c r="Z681" s="94">
        <v>2573</v>
      </c>
      <c r="AA681" s="93">
        <v>0</v>
      </c>
      <c r="AB681" s="6">
        <v>2.3184409500857748</v>
      </c>
      <c r="AC681" s="6">
        <v>2.7622740069659271</v>
      </c>
      <c r="AD681" s="6">
        <v>3.2338817216262279</v>
      </c>
      <c r="AE681" s="6">
        <v>3.6636813627292555</v>
      </c>
      <c r="AF681" s="6">
        <v>4.1442696760157691</v>
      </c>
      <c r="AG681" s="94">
        <v>0</v>
      </c>
      <c r="AH681" s="6"/>
      <c r="AI681" s="6">
        <v>2.7315276775075916</v>
      </c>
      <c r="AJ681" s="6">
        <v>3.0623548346938998</v>
      </c>
      <c r="AK681" s="6">
        <v>3.484614814354547</v>
      </c>
      <c r="AL681" s="6">
        <v>3.8490841889052043</v>
      </c>
      <c r="AM681" s="6">
        <v>4.3456901101119456</v>
      </c>
      <c r="AN681" s="6">
        <v>1.0105557085524104</v>
      </c>
      <c r="AO681" s="92">
        <v>0.81436670592139693</v>
      </c>
      <c r="AP681" s="5">
        <v>43291</v>
      </c>
      <c r="AQ681" s="94">
        <v>544</v>
      </c>
      <c r="AR681" s="6">
        <v>-0.42054763960057473</v>
      </c>
      <c r="AS681" s="6">
        <v>0.87406439031720085</v>
      </c>
    </row>
    <row r="682" spans="1:45" x14ac:dyDescent="0.2">
      <c r="A682" s="5">
        <v>43292</v>
      </c>
      <c r="B682" s="6">
        <v>3.7345454545454544</v>
      </c>
      <c r="C682" s="6">
        <v>3.3220592123553438</v>
      </c>
      <c r="D682" s="6">
        <v>0.41248624219011054</v>
      </c>
      <c r="E682" s="6">
        <v>3.2987370549993988</v>
      </c>
      <c r="F682" s="6">
        <v>3.3051313626352745</v>
      </c>
      <c r="G682" s="6">
        <v>0.45953614906747486</v>
      </c>
      <c r="H682" s="6">
        <v>1.6938722275364679</v>
      </c>
      <c r="I682" s="6">
        <v>0.55352096273291651</v>
      </c>
      <c r="J682" s="7">
        <v>728.73835403726844</v>
      </c>
      <c r="K682" s="92">
        <v>1.8181818181818182E-3</v>
      </c>
      <c r="L682" s="92">
        <v>1.090909090909091E-2</v>
      </c>
      <c r="M682" s="92">
        <v>9.2727272727272728E-2</v>
      </c>
      <c r="N682" s="92">
        <v>0.40727272727272729</v>
      </c>
      <c r="O682" s="92">
        <v>0.38545454545454544</v>
      </c>
      <c r="P682" s="92">
        <v>0.10181818181818182</v>
      </c>
      <c r="Q682" s="93">
        <v>4.9689440993788817E-2</v>
      </c>
      <c r="R682" s="4">
        <v>2.5278160889117625</v>
      </c>
      <c r="S682" s="4">
        <v>2.761940493317447</v>
      </c>
      <c r="T682" s="4">
        <v>3.0180996262632687</v>
      </c>
      <c r="U682" s="4">
        <v>3.3241595243080919</v>
      </c>
      <c r="V682" s="4">
        <v>3.6232329228803866</v>
      </c>
      <c r="W682" s="4">
        <v>3.8786286951672255</v>
      </c>
      <c r="X682" s="4">
        <v>4.0958901753417329</v>
      </c>
      <c r="Y682" s="4">
        <v>4.4382901439344193</v>
      </c>
      <c r="Z682" s="94">
        <v>2576</v>
      </c>
      <c r="AA682" s="93">
        <v>0</v>
      </c>
      <c r="AB682" s="6">
        <v>2.3183075095607024</v>
      </c>
      <c r="AC682" s="6">
        <v>2.7620211304432822</v>
      </c>
      <c r="AD682" s="6">
        <v>3.2332472743686584</v>
      </c>
      <c r="AE682" s="6">
        <v>3.6621610451982156</v>
      </c>
      <c r="AF682" s="6">
        <v>4.1432046148593145</v>
      </c>
      <c r="AG682" s="94">
        <v>0</v>
      </c>
      <c r="AH682" s="6"/>
      <c r="AI682" s="6">
        <v>2.7311053211999252</v>
      </c>
      <c r="AJ682" s="6">
        <v>3.0617672171280979</v>
      </c>
      <c r="AK682" s="6">
        <v>3.4851784811193234</v>
      </c>
      <c r="AL682" s="6">
        <v>3.8490217214381914</v>
      </c>
      <c r="AM682" s="6">
        <v>4.3558866798012561</v>
      </c>
      <c r="AN682" s="6">
        <v>1.0106053343370713</v>
      </c>
      <c r="AO682" s="92">
        <v>0.81468168347518499</v>
      </c>
      <c r="AP682" s="5">
        <v>43292</v>
      </c>
      <c r="AQ682" s="94">
        <v>550</v>
      </c>
      <c r="AR682" s="6">
        <v>-0.42077862795428933</v>
      </c>
      <c r="AS682" s="6">
        <v>0.87416106313953501</v>
      </c>
    </row>
    <row r="683" spans="1:45" x14ac:dyDescent="0.2">
      <c r="A683" s="5">
        <v>43293</v>
      </c>
      <c r="B683" s="6">
        <v>3.7345454545454544</v>
      </c>
      <c r="C683" s="6">
        <v>3.3214016532608026</v>
      </c>
      <c r="D683" s="6">
        <v>0.41314380128465178</v>
      </c>
      <c r="E683" s="6">
        <v>3.2986879453876443</v>
      </c>
      <c r="F683" s="6">
        <v>3.3050232252596592</v>
      </c>
      <c r="G683" s="6">
        <v>0.45921156013250836</v>
      </c>
      <c r="H683" s="6">
        <v>1.691135884339515</v>
      </c>
      <c r="I683" s="6">
        <v>0.55352096273291806</v>
      </c>
      <c r="J683" s="7">
        <v>729.73835403726844</v>
      </c>
      <c r="K683" s="92">
        <v>1.8181818181818182E-3</v>
      </c>
      <c r="L683" s="92">
        <v>1.090909090909091E-2</v>
      </c>
      <c r="M683" s="92">
        <v>9.2727272727272728E-2</v>
      </c>
      <c r="N683" s="92">
        <v>0.40727272727272729</v>
      </c>
      <c r="O683" s="92">
        <v>0.38545454545454544</v>
      </c>
      <c r="P683" s="92">
        <v>0.10181818181818182</v>
      </c>
      <c r="Q683" s="93">
        <v>4.9689440993788817E-2</v>
      </c>
      <c r="R683" s="4">
        <v>2.5276534909484192</v>
      </c>
      <c r="S683" s="4">
        <v>2.7616877805482121</v>
      </c>
      <c r="T683" s="4">
        <v>3.0177643853758775</v>
      </c>
      <c r="U683" s="4">
        <v>3.3236793772694879</v>
      </c>
      <c r="V683" s="4">
        <v>3.6226436713697314</v>
      </c>
      <c r="W683" s="4">
        <v>3.8769116195866808</v>
      </c>
      <c r="X683" s="4">
        <v>4.0939054385311602</v>
      </c>
      <c r="Y683" s="4">
        <v>4.436930262720912</v>
      </c>
      <c r="Z683" s="94">
        <v>2576</v>
      </c>
      <c r="AA683" s="93">
        <v>0</v>
      </c>
      <c r="AB683" s="6">
        <v>2.3181741796851196</v>
      </c>
      <c r="AC683" s="6">
        <v>2.7617684972865906</v>
      </c>
      <c r="AD683" s="6">
        <v>3.2326136888186578</v>
      </c>
      <c r="AE683" s="6">
        <v>3.6606441379679282</v>
      </c>
      <c r="AF683" s="6">
        <v>4.1421412037050338</v>
      </c>
      <c r="AG683" s="94">
        <v>0</v>
      </c>
      <c r="AH683" s="6"/>
      <c r="AI683" s="6">
        <v>2.7306836318711607</v>
      </c>
      <c r="AJ683" s="6">
        <v>3.0611804675147205</v>
      </c>
      <c r="AK683" s="6">
        <v>3.484214442355825</v>
      </c>
      <c r="AL683" s="6">
        <v>3.8477391328176815</v>
      </c>
      <c r="AM683" s="6">
        <v>4.3543647857664833</v>
      </c>
      <c r="AN683" s="6">
        <v>1.0104091886160655</v>
      </c>
      <c r="AO683" s="92">
        <v>0.81508393505369348</v>
      </c>
      <c r="AP683" s="5">
        <v>43293</v>
      </c>
      <c r="AQ683" s="94">
        <v>550</v>
      </c>
      <c r="AR683" s="6">
        <v>-0.42100842370277336</v>
      </c>
      <c r="AS683" s="6">
        <v>0.87425763945468238</v>
      </c>
    </row>
    <row r="684" spans="1:45" x14ac:dyDescent="0.2">
      <c r="A684" s="5">
        <v>43294</v>
      </c>
      <c r="B684" s="6">
        <v>3.7342908438061042</v>
      </c>
      <c r="C684" s="6">
        <v>3.3226541421545037</v>
      </c>
      <c r="D684" s="6">
        <v>0.41163670165160049</v>
      </c>
      <c r="E684" s="6">
        <v>3.2992083108609678</v>
      </c>
      <c r="F684" s="6">
        <v>3.3047496339243914</v>
      </c>
      <c r="G684" s="6">
        <v>0.45860721269099269</v>
      </c>
      <c r="H684" s="6">
        <v>1.6966686607750794</v>
      </c>
      <c r="I684" s="6">
        <v>0.55358278402481553</v>
      </c>
      <c r="J684" s="7">
        <v>729.88832880961854</v>
      </c>
      <c r="K684" s="92">
        <v>1.7953321364452424E-3</v>
      </c>
      <c r="L684" s="92">
        <v>1.0771992818671455E-2</v>
      </c>
      <c r="M684" s="92">
        <v>9.33572710951526E-2</v>
      </c>
      <c r="N684" s="92">
        <v>0.40754039497307004</v>
      </c>
      <c r="O684" s="92">
        <v>0.38420107719928187</v>
      </c>
      <c r="P684" s="92">
        <v>0.10233393177737882</v>
      </c>
      <c r="Q684" s="93">
        <v>4.8080651415277238E-2</v>
      </c>
      <c r="R684" s="4">
        <v>2.5287992808188635</v>
      </c>
      <c r="S684" s="4">
        <v>2.7625298492360852</v>
      </c>
      <c r="T684" s="4">
        <v>3.0192000306647619</v>
      </c>
      <c r="U684" s="4">
        <v>3.324361951036674</v>
      </c>
      <c r="V684" s="4">
        <v>3.6220618328120415</v>
      </c>
      <c r="W684" s="4">
        <v>3.8753170591174273</v>
      </c>
      <c r="X684" s="4">
        <v>4.0982827397420252</v>
      </c>
      <c r="Y684" s="4">
        <v>4.4385454381025147</v>
      </c>
      <c r="Z684" s="94">
        <v>2579</v>
      </c>
      <c r="AA684" s="93">
        <v>0</v>
      </c>
      <c r="AB684" s="6">
        <v>2.3180409603746863</v>
      </c>
      <c r="AC684" s="6">
        <v>2.7615161072442023</v>
      </c>
      <c r="AD684" s="6">
        <v>3.2319789518053574</v>
      </c>
      <c r="AE684" s="6">
        <v>3.6591306294796078</v>
      </c>
      <c r="AF684" s="6">
        <v>4.1410794389927714</v>
      </c>
      <c r="AG684" s="94">
        <v>0</v>
      </c>
      <c r="AH684" s="6"/>
      <c r="AI684" s="6">
        <v>2.7302626078390446</v>
      </c>
      <c r="AJ684" s="6">
        <v>3.0592369958272849</v>
      </c>
      <c r="AK684" s="6">
        <v>3.4850152952411557</v>
      </c>
      <c r="AL684" s="6">
        <v>3.847660412677953</v>
      </c>
      <c r="AM684" s="6">
        <v>4.3589362917344721</v>
      </c>
      <c r="AN684" s="6">
        <v>1.0106803702113212</v>
      </c>
      <c r="AO684" s="92">
        <v>0.81449481327193085</v>
      </c>
      <c r="AP684" s="5">
        <v>43294</v>
      </c>
      <c r="AQ684" s="94">
        <v>557</v>
      </c>
      <c r="AR684" s="6">
        <v>-0.42123703018428627</v>
      </c>
      <c r="AS684" s="6">
        <v>0.87529286431339481</v>
      </c>
    </row>
    <row r="685" spans="1:45" x14ac:dyDescent="0.2">
      <c r="A685" s="5">
        <v>43295</v>
      </c>
      <c r="B685" s="6">
        <v>3.7342908438061042</v>
      </c>
      <c r="C685" s="6">
        <v>3.3219962636509055</v>
      </c>
      <c r="D685" s="6">
        <v>0.41229458015519871</v>
      </c>
      <c r="E685" s="6">
        <v>3.2991579781260585</v>
      </c>
      <c r="F685" s="6">
        <v>3.3048814435134348</v>
      </c>
      <c r="G685" s="6">
        <v>0.45828225354562963</v>
      </c>
      <c r="H685" s="6">
        <v>1.6939258207982342</v>
      </c>
      <c r="I685" s="6">
        <v>0.55358278402481553</v>
      </c>
      <c r="J685" s="7">
        <v>730.88832880961854</v>
      </c>
      <c r="K685" s="92">
        <v>1.7953321364452424E-3</v>
      </c>
      <c r="L685" s="92">
        <v>1.0771992818671455E-2</v>
      </c>
      <c r="M685" s="92">
        <v>9.33572710951526E-2</v>
      </c>
      <c r="N685" s="92">
        <v>0.40754039497307004</v>
      </c>
      <c r="O685" s="92">
        <v>0.38420107719928187</v>
      </c>
      <c r="P685" s="92">
        <v>0.10233393177737882</v>
      </c>
      <c r="Q685" s="93">
        <v>4.8080651415277238E-2</v>
      </c>
      <c r="R685" s="4">
        <v>2.5286860768882424</v>
      </c>
      <c r="S685" s="4">
        <v>2.7622193098489447</v>
      </c>
      <c r="T685" s="4">
        <v>3.0188443330841337</v>
      </c>
      <c r="U685" s="4">
        <v>3.3239799355857698</v>
      </c>
      <c r="V685" s="4">
        <v>3.6214875531480173</v>
      </c>
      <c r="W685" s="4">
        <v>3.873495793834496</v>
      </c>
      <c r="X685" s="4">
        <v>4.0973260542203924</v>
      </c>
      <c r="Y685" s="4">
        <v>4.4372207681250604</v>
      </c>
      <c r="Z685" s="94">
        <v>2579</v>
      </c>
      <c r="AA685" s="93">
        <v>0</v>
      </c>
      <c r="AB685" s="6">
        <v>2.3179078515451752</v>
      </c>
      <c r="AC685" s="6">
        <v>2.7612639600648876</v>
      </c>
      <c r="AD685" s="6">
        <v>3.2309335755047655</v>
      </c>
      <c r="AE685" s="6">
        <v>3.6576205082298063</v>
      </c>
      <c r="AF685" s="6">
        <v>4.1400193171734765</v>
      </c>
      <c r="AG685" s="94">
        <v>0</v>
      </c>
      <c r="AH685" s="6"/>
      <c r="AI685" s="6">
        <v>2.7298422474280071</v>
      </c>
      <c r="AJ685" s="6">
        <v>3.0586546485767694</v>
      </c>
      <c r="AK685" s="6">
        <v>3.4840502737541867</v>
      </c>
      <c r="AL685" s="6">
        <v>3.8463773628427131</v>
      </c>
      <c r="AM685" s="6">
        <v>4.3574136132524304</v>
      </c>
      <c r="AN685" s="6">
        <v>1.0104844160998907</v>
      </c>
      <c r="AO685" s="92">
        <v>0.8148953837824513</v>
      </c>
      <c r="AP685" s="5">
        <v>43294</v>
      </c>
      <c r="AQ685" s="94">
        <v>557</v>
      </c>
      <c r="AR685" s="6">
        <v>-0.42146445072660965</v>
      </c>
      <c r="AS685" s="6">
        <v>0.87538925333067918</v>
      </c>
    </row>
    <row r="686" spans="1:45" x14ac:dyDescent="0.2">
      <c r="A686" s="5">
        <v>43296</v>
      </c>
      <c r="B686" s="6">
        <v>3.7339285714285713</v>
      </c>
      <c r="C686" s="6">
        <v>3.3224507177697618</v>
      </c>
      <c r="D686" s="6">
        <v>0.41147785365880951</v>
      </c>
      <c r="E686" s="6">
        <v>3.2992727603945613</v>
      </c>
      <c r="F686" s="6">
        <v>3.3052243432489528</v>
      </c>
      <c r="G686" s="6">
        <v>0.45733772475746554</v>
      </c>
      <c r="H686" s="6">
        <v>1.6942739423593229</v>
      </c>
      <c r="I686" s="6">
        <v>0.55365503875968614</v>
      </c>
      <c r="J686" s="7">
        <v>731.60465116279374</v>
      </c>
      <c r="K686" s="92">
        <v>1.7857142857142857E-3</v>
      </c>
      <c r="L686" s="92">
        <v>1.0714285714285714E-2</v>
      </c>
      <c r="M686" s="92">
        <v>9.464285714285714E-2</v>
      </c>
      <c r="N686" s="92">
        <v>0.40714285714285714</v>
      </c>
      <c r="O686" s="92">
        <v>0.38214285714285712</v>
      </c>
      <c r="P686" s="92">
        <v>0.10357142857142858</v>
      </c>
      <c r="Q686" s="93">
        <v>4.7286821705426356E-2</v>
      </c>
      <c r="R686" s="4">
        <v>2.5301861636218788</v>
      </c>
      <c r="S686" s="4">
        <v>2.7631010027797571</v>
      </c>
      <c r="T686" s="4">
        <v>3.019540817897779</v>
      </c>
      <c r="U686" s="4">
        <v>3.3235312571999112</v>
      </c>
      <c r="V686" s="4">
        <v>3.6209879506710299</v>
      </c>
      <c r="W686" s="4">
        <v>3.8725818742093918</v>
      </c>
      <c r="X686" s="4">
        <v>4.0964365017071254</v>
      </c>
      <c r="Y686" s="4">
        <v>4.4358197565656337</v>
      </c>
      <c r="Z686" s="94">
        <v>2580</v>
      </c>
      <c r="AA686" s="93">
        <v>0</v>
      </c>
      <c r="AB686" s="6">
        <v>2.3177748531124713</v>
      </c>
      <c r="AC686" s="6">
        <v>2.7610120554978348</v>
      </c>
      <c r="AD686" s="6">
        <v>3.2298902046291444</v>
      </c>
      <c r="AE686" s="6">
        <v>3.6561137627700724</v>
      </c>
      <c r="AF686" s="6">
        <v>4.1389608347091551</v>
      </c>
      <c r="AG686" s="94">
        <v>0</v>
      </c>
      <c r="AH686" s="6"/>
      <c r="AI686" s="6">
        <v>2.7294225489691351</v>
      </c>
      <c r="AJ686" s="6">
        <v>3.0594302673908209</v>
      </c>
      <c r="AK686" s="6">
        <v>3.4841699121311853</v>
      </c>
      <c r="AL686" s="6">
        <v>3.8450968692516523</v>
      </c>
      <c r="AM686" s="6">
        <v>4.3564819455292412</v>
      </c>
      <c r="AN686" s="6">
        <v>1.0106824970056885</v>
      </c>
      <c r="AO686" s="92">
        <v>0.81329878667241395</v>
      </c>
      <c r="AP686" s="5">
        <v>43296</v>
      </c>
      <c r="AQ686" s="94">
        <v>560</v>
      </c>
      <c r="AR686" s="6">
        <v>-0.42169068864708548</v>
      </c>
      <c r="AS686" s="6">
        <v>0.87548554538989132</v>
      </c>
    </row>
    <row r="687" spans="1:45" x14ac:dyDescent="0.2">
      <c r="A687" s="5">
        <v>43297</v>
      </c>
      <c r="B687" s="6">
        <v>3.7330960854092528</v>
      </c>
      <c r="C687" s="6">
        <v>3.3220825285867277</v>
      </c>
      <c r="D687" s="6">
        <v>0.41101355682252505</v>
      </c>
      <c r="E687" s="6">
        <v>3.2993761023174484</v>
      </c>
      <c r="F687" s="6">
        <v>3.3055140365746944</v>
      </c>
      <c r="G687" s="6">
        <v>0.45699359116331684</v>
      </c>
      <c r="H687" s="6">
        <v>1.6936081010160924</v>
      </c>
      <c r="I687" s="6">
        <v>0.55362262688880093</v>
      </c>
      <c r="J687" s="7">
        <v>732.32080588919052</v>
      </c>
      <c r="K687" s="92">
        <v>1.7793594306049821E-3</v>
      </c>
      <c r="L687" s="92">
        <v>1.0676156583629894E-2</v>
      </c>
      <c r="M687" s="92">
        <v>9.4306049822064059E-2</v>
      </c>
      <c r="N687" s="92">
        <v>0.40925266903914592</v>
      </c>
      <c r="O687" s="92">
        <v>0.38078291814946619</v>
      </c>
      <c r="P687" s="92">
        <v>0.10320284697508897</v>
      </c>
      <c r="Q687" s="93">
        <v>5.8117008911274699E-2</v>
      </c>
      <c r="R687" s="4">
        <v>2.5300428018885155</v>
      </c>
      <c r="S687" s="4">
        <v>2.7628860293610686</v>
      </c>
      <c r="T687" s="4">
        <v>3.0193437103388634</v>
      </c>
      <c r="U687" s="4">
        <v>3.3232146816990862</v>
      </c>
      <c r="V687" s="4">
        <v>3.6204541009045741</v>
      </c>
      <c r="W687" s="4">
        <v>3.8717373204390055</v>
      </c>
      <c r="X687" s="4">
        <v>4.0953919908610024</v>
      </c>
      <c r="Y687" s="4">
        <v>4.4344223522109028</v>
      </c>
      <c r="Z687" s="94">
        <v>2581</v>
      </c>
      <c r="AA687" s="93">
        <v>0</v>
      </c>
      <c r="AB687" s="6">
        <v>2.3176419649925717</v>
      </c>
      <c r="AC687" s="6">
        <v>2.7607603932926503</v>
      </c>
      <c r="AD687" s="6">
        <v>3.228848833483787</v>
      </c>
      <c r="AE687" s="6">
        <v>3.6546103817066165</v>
      </c>
      <c r="AF687" s="6">
        <v>4.1379039880728294</v>
      </c>
      <c r="AG687" s="94">
        <v>0</v>
      </c>
      <c r="AH687" s="6"/>
      <c r="AI687" s="6">
        <v>2.7290035108001311</v>
      </c>
      <c r="AJ687" s="6">
        <v>3.0588530922774444</v>
      </c>
      <c r="AK687" s="6">
        <v>3.4843509151095353</v>
      </c>
      <c r="AL687" s="6">
        <v>3.8438189239542351</v>
      </c>
      <c r="AM687" s="6">
        <v>4.3549676513395461</v>
      </c>
      <c r="AN687" s="6">
        <v>1.0105242522927389</v>
      </c>
      <c r="AO687" s="92">
        <v>0.81384083380834449</v>
      </c>
      <c r="AP687" s="5">
        <v>43298</v>
      </c>
      <c r="AQ687" s="94">
        <v>562</v>
      </c>
      <c r="AR687" s="6">
        <v>-0.4219157472526569</v>
      </c>
      <c r="AS687" s="6">
        <v>0.87558174066735706</v>
      </c>
    </row>
    <row r="688" spans="1:45" x14ac:dyDescent="0.2">
      <c r="A688" s="5">
        <v>43298</v>
      </c>
      <c r="B688" s="6">
        <v>3.7322695035460991</v>
      </c>
      <c r="C688" s="6">
        <v>3.3221484808374631</v>
      </c>
      <c r="D688" s="6">
        <v>0.41012102270863604</v>
      </c>
      <c r="E688" s="6">
        <v>3.2993232144600664</v>
      </c>
      <c r="F688" s="6">
        <v>3.306230053369775</v>
      </c>
      <c r="G688" s="6">
        <v>0.45595564309438896</v>
      </c>
      <c r="H688" s="6">
        <v>1.6922322309717563</v>
      </c>
      <c r="I688" s="6">
        <v>0.5537427353738843</v>
      </c>
      <c r="J688" s="7">
        <v>733.32080588919052</v>
      </c>
      <c r="K688" s="92">
        <v>1.7730496453900709E-3</v>
      </c>
      <c r="L688" s="92">
        <v>1.0638297872340425E-2</v>
      </c>
      <c r="M688" s="92">
        <v>9.3971631205673756E-2</v>
      </c>
      <c r="N688" s="92">
        <v>0.41134751773049644</v>
      </c>
      <c r="O688" s="92">
        <v>0.37943262411347517</v>
      </c>
      <c r="P688" s="92">
        <v>0.10283687943262411</v>
      </c>
      <c r="Q688" s="93">
        <v>5.734211545912437E-2</v>
      </c>
      <c r="R688" s="4">
        <v>2.5318274415878292</v>
      </c>
      <c r="S688" s="4">
        <v>2.7631334829342236</v>
      </c>
      <c r="T688" s="4">
        <v>3.0204023970192999</v>
      </c>
      <c r="U688" s="4">
        <v>3.3228463445233767</v>
      </c>
      <c r="V688" s="4">
        <v>3.6198059897116384</v>
      </c>
      <c r="W688" s="4">
        <v>3.870978365456009</v>
      </c>
      <c r="X688" s="4">
        <v>4.0944077741049938</v>
      </c>
      <c r="Y688" s="4">
        <v>4.4331057218623817</v>
      </c>
      <c r="Z688" s="94">
        <v>2581</v>
      </c>
      <c r="AA688" s="93">
        <v>0</v>
      </c>
      <c r="AB688" s="6">
        <v>2.3175091871015856</v>
      </c>
      <c r="AC688" s="6">
        <v>2.7605089731993573</v>
      </c>
      <c r="AD688" s="6">
        <v>3.2278094563969448</v>
      </c>
      <c r="AE688" s="6">
        <v>3.6531103536999763</v>
      </c>
      <c r="AF688" s="6">
        <v>4.1368487737484916</v>
      </c>
      <c r="AG688" s="94">
        <v>0</v>
      </c>
      <c r="AH688" s="6"/>
      <c r="AI688" s="6">
        <v>2.728585131265278</v>
      </c>
      <c r="AJ688" s="6">
        <v>3.0582767611811024</v>
      </c>
      <c r="AK688" s="6">
        <v>3.4824509007499</v>
      </c>
      <c r="AL688" s="6">
        <v>3.8425435190368318</v>
      </c>
      <c r="AM688" s="6">
        <v>4.3534563036657836</v>
      </c>
      <c r="AN688" s="6">
        <v>1.0106156905584147</v>
      </c>
      <c r="AO688" s="92">
        <v>0.81293881163182402</v>
      </c>
      <c r="AP688" s="5">
        <v>43299</v>
      </c>
      <c r="AQ688" s="94">
        <v>564</v>
      </c>
      <c r="AR688" s="6">
        <v>-0.42213962983990383</v>
      </c>
      <c r="AS688" s="6">
        <v>0.87567783933898846</v>
      </c>
    </row>
    <row r="689" spans="1:45" x14ac:dyDescent="0.2">
      <c r="A689" s="5">
        <v>43299</v>
      </c>
      <c r="B689" s="6">
        <v>3.7305653710247348</v>
      </c>
      <c r="C689" s="6">
        <v>3.322265751647592</v>
      </c>
      <c r="D689" s="6">
        <v>0.40829961937714288</v>
      </c>
      <c r="E689" s="6">
        <v>3.2992702549167832</v>
      </c>
      <c r="F689" s="6">
        <v>3.3068519851418632</v>
      </c>
      <c r="G689" s="6">
        <v>0.45476260005018909</v>
      </c>
      <c r="H689" s="6">
        <v>1.690555681561821</v>
      </c>
      <c r="I689" s="6">
        <v>0.55388221619527134</v>
      </c>
      <c r="J689" s="7">
        <v>734.32080588919052</v>
      </c>
      <c r="K689" s="92">
        <v>1.7667844522968198E-3</v>
      </c>
      <c r="L689" s="92">
        <v>1.0600706713780919E-2</v>
      </c>
      <c r="M689" s="92">
        <v>9.5406360424028266E-2</v>
      </c>
      <c r="N689" s="92">
        <v>0.41166077738515899</v>
      </c>
      <c r="O689" s="92">
        <v>0.37809187279151946</v>
      </c>
      <c r="P689" s="92">
        <v>0.10247349823321555</v>
      </c>
      <c r="Q689" s="93">
        <v>5.656722200697404E-2</v>
      </c>
      <c r="R689" s="4">
        <v>2.5352256803897575</v>
      </c>
      <c r="S689" s="4">
        <v>2.7633150790290832</v>
      </c>
      <c r="T689" s="4">
        <v>3.0211816446617714</v>
      </c>
      <c r="U689" s="4">
        <v>3.3224560481108614</v>
      </c>
      <c r="V689" s="4">
        <v>3.6192044511324339</v>
      </c>
      <c r="W689" s="4">
        <v>3.8702205552572031</v>
      </c>
      <c r="X689" s="4">
        <v>4.0934250669194681</v>
      </c>
      <c r="Y689" s="4">
        <v>4.4317912954582335</v>
      </c>
      <c r="Z689" s="94">
        <v>2581</v>
      </c>
      <c r="AA689" s="93">
        <v>0</v>
      </c>
      <c r="AB689" s="6">
        <v>2.3173765193557347</v>
      </c>
      <c r="AC689" s="6">
        <v>2.7602577949683957</v>
      </c>
      <c r="AD689" s="6">
        <v>3.2267720677197085</v>
      </c>
      <c r="AE689" s="6">
        <v>3.6516136674646855</v>
      </c>
      <c r="AF689" s="6">
        <v>4.1357951882310635</v>
      </c>
      <c r="AG689" s="94">
        <v>0</v>
      </c>
      <c r="AH689" s="6"/>
      <c r="AI689" s="6">
        <v>2.7281674087154086</v>
      </c>
      <c r="AJ689" s="6">
        <v>3.0607068042987398</v>
      </c>
      <c r="AK689" s="6">
        <v>3.4810947882740377</v>
      </c>
      <c r="AL689" s="6">
        <v>3.8412706466224353</v>
      </c>
      <c r="AM689" s="6">
        <v>4.3519478936730405</v>
      </c>
      <c r="AN689" s="6">
        <v>1.0107193228625215</v>
      </c>
      <c r="AO689" s="92">
        <v>0.81223407001349635</v>
      </c>
      <c r="AP689" s="5">
        <v>43299</v>
      </c>
      <c r="AQ689" s="94">
        <v>566</v>
      </c>
      <c r="AR689" s="6">
        <v>-0.42236233969508374</v>
      </c>
      <c r="AS689" s="6">
        <v>0.87577384158028571</v>
      </c>
    </row>
    <row r="690" spans="1:45" x14ac:dyDescent="0.2">
      <c r="A690" s="5">
        <v>43300</v>
      </c>
      <c r="B690" s="6">
        <v>3.7294220665499123</v>
      </c>
      <c r="C690" s="6">
        <v>3.3230196282623701</v>
      </c>
      <c r="D690" s="6">
        <v>0.40640243828754219</v>
      </c>
      <c r="E690" s="6">
        <v>3.2994307103799869</v>
      </c>
      <c r="F690" s="6">
        <v>3.3069305042680872</v>
      </c>
      <c r="G690" s="6">
        <v>0.4537713164810494</v>
      </c>
      <c r="H690" s="6">
        <v>1.6917382444203561</v>
      </c>
      <c r="I690" s="6">
        <v>0.5540782339271868</v>
      </c>
      <c r="J690" s="7">
        <v>735.03601859023911</v>
      </c>
      <c r="K690" s="92">
        <v>1.7513134851138354E-3</v>
      </c>
      <c r="L690" s="92">
        <v>1.0507880910683012E-2</v>
      </c>
      <c r="M690" s="92">
        <v>9.4570928196147111E-2</v>
      </c>
      <c r="N690" s="92">
        <v>0.41506129597197899</v>
      </c>
      <c r="O690" s="92">
        <v>0.37653239929947463</v>
      </c>
      <c r="P690" s="92">
        <v>0.10157618213660245</v>
      </c>
      <c r="Q690" s="93">
        <v>5.6545313710302095E-2</v>
      </c>
      <c r="R690" s="4">
        <v>2.5400559182893692</v>
      </c>
      <c r="S690" s="4">
        <v>2.7632989660193306</v>
      </c>
      <c r="T690" s="4">
        <v>3.0278246052929898</v>
      </c>
      <c r="U690" s="4">
        <v>3.3247996690020689</v>
      </c>
      <c r="V690" s="4">
        <v>3.6188222681086519</v>
      </c>
      <c r="W690" s="4">
        <v>3.8689379345496082</v>
      </c>
      <c r="X690" s="4">
        <v>4.0923837432989894</v>
      </c>
      <c r="Y690" s="4">
        <v>4.4304032718944786</v>
      </c>
      <c r="Z690" s="94">
        <v>2582</v>
      </c>
      <c r="AA690" s="93">
        <v>0</v>
      </c>
      <c r="AB690" s="6">
        <v>2.3172439616713518</v>
      </c>
      <c r="AC690" s="6">
        <v>2.7600068583506201</v>
      </c>
      <c r="AD690" s="6">
        <v>3.2257366618258914</v>
      </c>
      <c r="AE690" s="6">
        <v>3.6501203117689451</v>
      </c>
      <c r="AF690" s="6">
        <v>4.134743228026351</v>
      </c>
      <c r="AG690" s="94">
        <v>0</v>
      </c>
      <c r="AH690" s="6"/>
      <c r="AI690" s="6">
        <v>2.7277503415078694</v>
      </c>
      <c r="AJ690" s="6">
        <v>3.060130392671748</v>
      </c>
      <c r="AK690" s="6">
        <v>3.4797945922768161</v>
      </c>
      <c r="AL690" s="6">
        <v>3.8400468091082858</v>
      </c>
      <c r="AM690" s="6">
        <v>4.3504424125660215</v>
      </c>
      <c r="AN690" s="6">
        <v>1.0109410257465907</v>
      </c>
      <c r="AO690" s="92">
        <v>0.81151678814550976</v>
      </c>
      <c r="AP690" s="5">
        <v>43300</v>
      </c>
      <c r="AQ690" s="94">
        <v>571</v>
      </c>
      <c r="AR690" s="6">
        <v>-0.42258388009416947</v>
      </c>
      <c r="AS690" s="6">
        <v>0.87586974756633718</v>
      </c>
    </row>
    <row r="691" spans="1:45" x14ac:dyDescent="0.2">
      <c r="A691" s="5">
        <v>43301</v>
      </c>
      <c r="B691" s="6">
        <v>3.729895104895105</v>
      </c>
      <c r="C691" s="6">
        <v>3.3224276973494833</v>
      </c>
      <c r="D691" s="6">
        <v>0.40746740754562172</v>
      </c>
      <c r="E691" s="6">
        <v>3.2993785519648835</v>
      </c>
      <c r="F691" s="6">
        <v>3.3071425392991785</v>
      </c>
      <c r="G691" s="6">
        <v>0.4535045398866957</v>
      </c>
      <c r="H691" s="6">
        <v>1.6892600836929874</v>
      </c>
      <c r="I691" s="6">
        <v>0.55413245546088086</v>
      </c>
      <c r="J691" s="7">
        <v>736.03601859023911</v>
      </c>
      <c r="K691" s="92">
        <v>1.7482517482517483E-3</v>
      </c>
      <c r="L691" s="92">
        <v>1.048951048951049E-2</v>
      </c>
      <c r="M691" s="92">
        <v>9.4405594405594401E-2</v>
      </c>
      <c r="N691" s="92">
        <v>0.41433566433566432</v>
      </c>
      <c r="O691" s="92">
        <v>0.3776223776223776</v>
      </c>
      <c r="P691" s="92">
        <v>0.10139860139860139</v>
      </c>
      <c r="Q691" s="93">
        <v>5.615801704105345E-2</v>
      </c>
      <c r="R691" s="4">
        <v>2.5399351067281692</v>
      </c>
      <c r="S691" s="4">
        <v>2.7631004354295978</v>
      </c>
      <c r="T691" s="4">
        <v>3.0271984652582264</v>
      </c>
      <c r="U691" s="4">
        <v>3.3240959821079006</v>
      </c>
      <c r="V691" s="4">
        <v>3.6182151996332754</v>
      </c>
      <c r="W691" s="4">
        <v>3.8671997779002951</v>
      </c>
      <c r="X691" s="4">
        <v>4.0913882528336556</v>
      </c>
      <c r="Y691" s="4">
        <v>4.4290939257381172</v>
      </c>
      <c r="Z691" s="94">
        <v>2582</v>
      </c>
      <c r="AA691" s="93">
        <v>0</v>
      </c>
      <c r="AB691" s="6">
        <v>2.3171115139648819</v>
      </c>
      <c r="AC691" s="6">
        <v>2.7597561630972995</v>
      </c>
      <c r="AD691" s="6">
        <v>3.2247032331119123</v>
      </c>
      <c r="AE691" s="6">
        <v>3.6486302754342961</v>
      </c>
      <c r="AF691" s="6">
        <v>4.1336928896510017</v>
      </c>
      <c r="AG691" s="94">
        <v>0</v>
      </c>
      <c r="AH691" s="6"/>
      <c r="AI691" s="6">
        <v>2.7273339280064834</v>
      </c>
      <c r="AJ691" s="6">
        <v>3.0595548215793382</v>
      </c>
      <c r="AK691" s="6">
        <v>3.4788397232952937</v>
      </c>
      <c r="AL691" s="6">
        <v>3.8385498330382881</v>
      </c>
      <c r="AM691" s="6">
        <v>4.3489398515887947</v>
      </c>
      <c r="AN691" s="6">
        <v>1.0107617834180951</v>
      </c>
      <c r="AO691" s="92">
        <v>0.81201976198535519</v>
      </c>
      <c r="AP691" s="5">
        <v>43301</v>
      </c>
      <c r="AQ691" s="94">
        <v>572</v>
      </c>
      <c r="AR691" s="6">
        <v>-0.42280425430288471</v>
      </c>
      <c r="AS691" s="6">
        <v>0.87596555747182092</v>
      </c>
    </row>
    <row r="692" spans="1:45" x14ac:dyDescent="0.2">
      <c r="A692" s="5">
        <v>43302</v>
      </c>
      <c r="B692" s="6">
        <v>3.7282229965156795</v>
      </c>
      <c r="C692" s="6">
        <v>3.3218966675884234</v>
      </c>
      <c r="D692" s="6">
        <v>0.40632632892725606</v>
      </c>
      <c r="E692" s="6">
        <v>3.2992907444922386</v>
      </c>
      <c r="F692" s="6">
        <v>3.3069188707218076</v>
      </c>
      <c r="G692" s="6">
        <v>0.45308870172529397</v>
      </c>
      <c r="H692" s="6">
        <v>1.6882137414398197</v>
      </c>
      <c r="I692" s="6">
        <v>0.55405729771583356</v>
      </c>
      <c r="J692" s="7">
        <v>736.75067750677408</v>
      </c>
      <c r="K692" s="92">
        <v>1.7421602787456446E-3</v>
      </c>
      <c r="L692" s="92">
        <v>1.0452961672473868E-2</v>
      </c>
      <c r="M692" s="92">
        <v>9.5818815331010457E-2</v>
      </c>
      <c r="N692" s="92">
        <v>0.41463414634146339</v>
      </c>
      <c r="O692" s="92">
        <v>0.37630662020905925</v>
      </c>
      <c r="P692" s="92">
        <v>0.10104529616724739</v>
      </c>
      <c r="Q692" s="93">
        <v>5.5749128919860627E-2</v>
      </c>
      <c r="R692" s="4">
        <v>2.5400230268753918</v>
      </c>
      <c r="S692" s="4">
        <v>2.7629499219400779</v>
      </c>
      <c r="T692" s="4">
        <v>3.0273790639753217</v>
      </c>
      <c r="U692" s="4">
        <v>3.3235521885122514</v>
      </c>
      <c r="V692" s="4">
        <v>3.6175927984383298</v>
      </c>
      <c r="W692" s="4">
        <v>3.8656026146841178</v>
      </c>
      <c r="X692" s="4">
        <v>4.0903026348915557</v>
      </c>
      <c r="Y692" s="4">
        <v>4.4277123450455491</v>
      </c>
      <c r="Z692" s="94">
        <v>2583</v>
      </c>
      <c r="AA692" s="93">
        <v>0</v>
      </c>
      <c r="AB692" s="6">
        <v>2.3169791761528811</v>
      </c>
      <c r="AC692" s="6">
        <v>2.7595057089601172</v>
      </c>
      <c r="AD692" s="6">
        <v>3.2236717759966793</v>
      </c>
      <c r="AE692" s="6">
        <v>3.6471435473352956</v>
      </c>
      <c r="AF692" s="6">
        <v>4.1326441696324627</v>
      </c>
      <c r="AG692" s="94">
        <v>0</v>
      </c>
      <c r="AH692" s="6"/>
      <c r="AI692" s="6">
        <v>2.7269181665815214</v>
      </c>
      <c r="AJ692" s="6">
        <v>3.0617259058003037</v>
      </c>
      <c r="AK692" s="6">
        <v>3.4779794506222785</v>
      </c>
      <c r="AL692" s="6">
        <v>3.8372830959059079</v>
      </c>
      <c r="AM692" s="6">
        <v>4.3474402020245604</v>
      </c>
      <c r="AN692" s="6">
        <v>1.0106110476427916</v>
      </c>
      <c r="AO692" s="92">
        <v>0.81258974121355532</v>
      </c>
      <c r="AP692" s="5">
        <v>43302</v>
      </c>
      <c r="AQ692" s="94">
        <v>574</v>
      </c>
      <c r="AR692" s="6">
        <v>-0.42302346557674708</v>
      </c>
      <c r="AS692" s="6">
        <v>0.87606127147100721</v>
      </c>
    </row>
    <row r="693" spans="1:45" x14ac:dyDescent="0.2">
      <c r="A693" s="5">
        <v>43303</v>
      </c>
      <c r="B693" s="6">
        <v>3.7295652173913045</v>
      </c>
      <c r="C693" s="6">
        <v>3.3216277694496132</v>
      </c>
      <c r="D693" s="6">
        <v>0.40793744794169129</v>
      </c>
      <c r="E693" s="6">
        <v>3.2992369835198692</v>
      </c>
      <c r="F693" s="6">
        <v>3.3073160330560527</v>
      </c>
      <c r="G693" s="6">
        <v>0.45326373475858434</v>
      </c>
      <c r="H693" s="6">
        <v>1.6864031898929648</v>
      </c>
      <c r="I693" s="6">
        <v>0.55413859852884007</v>
      </c>
      <c r="J693" s="7">
        <v>737.75067750677408</v>
      </c>
      <c r="K693" s="92">
        <v>1.7391304347826088E-3</v>
      </c>
      <c r="L693" s="92">
        <v>1.0434782608695653E-2</v>
      </c>
      <c r="M693" s="92">
        <v>9.5652173913043481E-2</v>
      </c>
      <c r="N693" s="92">
        <v>0.41391304347826086</v>
      </c>
      <c r="O693" s="92">
        <v>0.37565217391304345</v>
      </c>
      <c r="P693" s="92">
        <v>0.10260869565217391</v>
      </c>
      <c r="Q693" s="93">
        <v>5.5361982191250485E-2</v>
      </c>
      <c r="R693" s="4">
        <v>2.5399005416595783</v>
      </c>
      <c r="S693" s="4">
        <v>2.7627463016074292</v>
      </c>
      <c r="T693" s="4">
        <v>3.0267301263850115</v>
      </c>
      <c r="U693" s="4">
        <v>3.3230968960002567</v>
      </c>
      <c r="V693" s="4">
        <v>3.6170320322340679</v>
      </c>
      <c r="W693" s="4">
        <v>3.8661178054301168</v>
      </c>
      <c r="X693" s="4">
        <v>4.089975619045485</v>
      </c>
      <c r="Y693" s="4">
        <v>4.4264080517325439</v>
      </c>
      <c r="Z693" s="94">
        <v>2583</v>
      </c>
      <c r="AA693" s="93">
        <v>0</v>
      </c>
      <c r="AB693" s="6">
        <v>2.3168469481520164</v>
      </c>
      <c r="AC693" s="6">
        <v>2.7592554956911686</v>
      </c>
      <c r="AD693" s="6">
        <v>3.2226422849214749</v>
      </c>
      <c r="AE693" s="6">
        <v>3.645660116399196</v>
      </c>
      <c r="AF693" s="6">
        <v>4.131597064508937</v>
      </c>
      <c r="AG693" s="94">
        <v>0</v>
      </c>
      <c r="AH693" s="6"/>
      <c r="AI693" s="6">
        <v>2.7265030556096637</v>
      </c>
      <c r="AJ693" s="6">
        <v>3.0611388946604032</v>
      </c>
      <c r="AK693" s="6">
        <v>3.4770289102321117</v>
      </c>
      <c r="AL693" s="6">
        <v>3.8360188662712553</v>
      </c>
      <c r="AM693" s="6">
        <v>4.3468596678192251</v>
      </c>
      <c r="AN693" s="6">
        <v>1.0105203115358186</v>
      </c>
      <c r="AO693" s="92">
        <v>0.81289976423706056</v>
      </c>
      <c r="AP693" s="5">
        <v>43304</v>
      </c>
      <c r="AQ693" s="94">
        <v>575</v>
      </c>
      <c r="AR693" s="6">
        <v>-0.42324151716109926</v>
      </c>
      <c r="AS693" s="6">
        <v>0.87611839249051604</v>
      </c>
    </row>
    <row r="694" spans="1:45" x14ac:dyDescent="0.2">
      <c r="A694" s="5">
        <v>43304</v>
      </c>
      <c r="B694" s="6">
        <v>3.7295652173913045</v>
      </c>
      <c r="C694" s="6">
        <v>3.3209748839715298</v>
      </c>
      <c r="D694" s="6">
        <v>0.40859033341977469</v>
      </c>
      <c r="E694" s="6">
        <v>3.2991826690542112</v>
      </c>
      <c r="F694" s="6">
        <v>3.3075299906784004</v>
      </c>
      <c r="G694" s="6">
        <v>0.45294523613549986</v>
      </c>
      <c r="H694" s="6">
        <v>1.6836894497050447</v>
      </c>
      <c r="I694" s="6">
        <v>0.55413859852884007</v>
      </c>
      <c r="J694" s="7">
        <v>738.75067750677408</v>
      </c>
      <c r="K694" s="92">
        <v>1.7391304347826088E-3</v>
      </c>
      <c r="L694" s="92">
        <v>1.0434782608695653E-2</v>
      </c>
      <c r="M694" s="92">
        <v>9.5652173913043481E-2</v>
      </c>
      <c r="N694" s="92">
        <v>0.41391304347826086</v>
      </c>
      <c r="O694" s="92">
        <v>0.37565217391304345</v>
      </c>
      <c r="P694" s="92">
        <v>0.10260869565217391</v>
      </c>
      <c r="Q694" s="93">
        <v>5.5361982191250485E-2</v>
      </c>
      <c r="R694" s="4">
        <v>2.5397781744465999</v>
      </c>
      <c r="S694" s="4">
        <v>2.7625428869246575</v>
      </c>
      <c r="T694" s="4">
        <v>3.0260821586224487</v>
      </c>
      <c r="U694" s="4">
        <v>3.3227283092555084</v>
      </c>
      <c r="V694" s="4">
        <v>3.616296467938525</v>
      </c>
      <c r="W694" s="4">
        <v>3.8646399045196933</v>
      </c>
      <c r="X694" s="4">
        <v>4.0889832198384797</v>
      </c>
      <c r="Y694" s="4">
        <v>4.4251059329535503</v>
      </c>
      <c r="Z694" s="94">
        <v>2583</v>
      </c>
      <c r="AA694" s="93">
        <v>0</v>
      </c>
      <c r="AB694" s="6">
        <v>2.3167148298790665</v>
      </c>
      <c r="AC694" s="6">
        <v>2.7590055230429615</v>
      </c>
      <c r="AD694" s="6">
        <v>3.221614754349841</v>
      </c>
      <c r="AE694" s="6">
        <v>3.6441799716056251</v>
      </c>
      <c r="AF694" s="6">
        <v>4.1305515708293434</v>
      </c>
      <c r="AG694" s="94">
        <v>0</v>
      </c>
      <c r="AH694" s="6"/>
      <c r="AI694" s="6">
        <v>2.726088593473968</v>
      </c>
      <c r="AJ694" s="6">
        <v>3.0605527566835513</v>
      </c>
      <c r="AK694" s="6">
        <v>3.4760800405998542</v>
      </c>
      <c r="AL694" s="6">
        <v>3.8347571364026551</v>
      </c>
      <c r="AM694" s="6">
        <v>4.3453684243002071</v>
      </c>
      <c r="AN694" s="6">
        <v>1.0103266242902498</v>
      </c>
      <c r="AO694" s="92">
        <v>0.81329548914043681</v>
      </c>
      <c r="AP694" s="5">
        <v>43304</v>
      </c>
      <c r="AQ694" s="94">
        <v>575</v>
      </c>
      <c r="AR694" s="6">
        <v>-0.42345841229115244</v>
      </c>
      <c r="AS694" s="6">
        <v>0.876170602038156</v>
      </c>
    </row>
    <row r="695" spans="1:45" x14ac:dyDescent="0.2">
      <c r="A695" s="5">
        <v>43305</v>
      </c>
      <c r="B695" s="6">
        <v>3.7295652173913045</v>
      </c>
      <c r="C695" s="6">
        <v>3.3203230491090734</v>
      </c>
      <c r="D695" s="6">
        <v>0.40924216828223114</v>
      </c>
      <c r="E695" s="6">
        <v>3.2991276302137011</v>
      </c>
      <c r="F695" s="6">
        <v>3.3076399914937782</v>
      </c>
      <c r="G695" s="6">
        <v>0.45262750165723314</v>
      </c>
      <c r="H695" s="6">
        <v>1.6809820603688439</v>
      </c>
      <c r="I695" s="6">
        <v>0.55413859852884151</v>
      </c>
      <c r="J695" s="7">
        <v>739.75067750677408</v>
      </c>
      <c r="K695" s="92">
        <v>1.7391304347826088E-3</v>
      </c>
      <c r="L695" s="92">
        <v>1.0434782608695653E-2</v>
      </c>
      <c r="M695" s="92">
        <v>9.5652173913043481E-2</v>
      </c>
      <c r="N695" s="92">
        <v>0.41391304347826086</v>
      </c>
      <c r="O695" s="92">
        <v>0.37565217391304345</v>
      </c>
      <c r="P695" s="92">
        <v>0.10260869565217391</v>
      </c>
      <c r="Q695" s="93">
        <v>5.5749128919860627E-2</v>
      </c>
      <c r="R695" s="4">
        <v>2.5396559251601341</v>
      </c>
      <c r="S695" s="4">
        <v>2.7623396777067772</v>
      </c>
      <c r="T695" s="4">
        <v>3.0254351586935502</v>
      </c>
      <c r="U695" s="4">
        <v>3.3219304580357192</v>
      </c>
      <c r="V695" s="4">
        <v>3.6154412112278362</v>
      </c>
      <c r="W695" s="4">
        <v>3.8631652417584581</v>
      </c>
      <c r="X695" s="4">
        <v>4.0879922975082881</v>
      </c>
      <c r="Y695" s="4">
        <v>4.4238059835320689</v>
      </c>
      <c r="Z695" s="94">
        <v>2583</v>
      </c>
      <c r="AA695" s="93">
        <v>0</v>
      </c>
      <c r="AB695" s="6">
        <v>2.3165828212509205</v>
      </c>
      <c r="AC695" s="6">
        <v>2.758755790768415</v>
      </c>
      <c r="AD695" s="6">
        <v>3.2205891787674648</v>
      </c>
      <c r="AE695" s="6">
        <v>3.6427031019862692</v>
      </c>
      <c r="AF695" s="6">
        <v>4.1295076851532704</v>
      </c>
      <c r="AG695" s="94">
        <v>0</v>
      </c>
      <c r="AH695" s="6"/>
      <c r="AI695" s="6">
        <v>2.7256747785638393</v>
      </c>
      <c r="AJ695" s="6">
        <v>3.0599674899558384</v>
      </c>
      <c r="AK695" s="6">
        <v>3.4751328372915449</v>
      </c>
      <c r="AL695" s="6">
        <v>3.8334978986039707</v>
      </c>
      <c r="AM695" s="6">
        <v>4.3438800555504926</v>
      </c>
      <c r="AN695" s="6">
        <v>1.0101335614846234</v>
      </c>
      <c r="AO695" s="92">
        <v>0.81368991527095191</v>
      </c>
      <c r="AP695" s="5">
        <v>43305</v>
      </c>
      <c r="AQ695" s="94">
        <v>575</v>
      </c>
      <c r="AR695" s="6">
        <v>-0.42367415419202059</v>
      </c>
      <c r="AS695" s="6">
        <v>0.87622281277925751</v>
      </c>
    </row>
    <row r="696" spans="1:45" x14ac:dyDescent="0.2">
      <c r="A696" s="5">
        <v>43306</v>
      </c>
      <c r="B696" s="6">
        <v>3.7279792746113989</v>
      </c>
      <c r="C696" s="6">
        <v>3.3204900603751488</v>
      </c>
      <c r="D696" s="6">
        <v>0.40748921423625006</v>
      </c>
      <c r="E696" s="6">
        <v>3.2991264150488231</v>
      </c>
      <c r="F696" s="6">
        <v>3.307854163964004</v>
      </c>
      <c r="G696" s="6">
        <v>0.45164240775853948</v>
      </c>
      <c r="H696" s="6">
        <v>1.6813586556112077</v>
      </c>
      <c r="I696" s="6">
        <v>0.55419504643962758</v>
      </c>
      <c r="J696" s="7">
        <v>740.46400928792718</v>
      </c>
      <c r="K696" s="92">
        <v>1.7271157167530224E-3</v>
      </c>
      <c r="L696" s="92">
        <v>1.0362694300518135E-2</v>
      </c>
      <c r="M696" s="92">
        <v>9.6718480138169263E-2</v>
      </c>
      <c r="N696" s="92">
        <v>0.41450777202072536</v>
      </c>
      <c r="O696" s="92">
        <v>0.37478411053540589</v>
      </c>
      <c r="P696" s="92">
        <v>0.10189982728842832</v>
      </c>
      <c r="Q696" s="93">
        <v>5.4566563467492259E-2</v>
      </c>
      <c r="R696" s="4">
        <v>2.5442433273441898</v>
      </c>
      <c r="S696" s="4">
        <v>2.7632098136522689</v>
      </c>
      <c r="T696" s="4">
        <v>3.0265793279548445</v>
      </c>
      <c r="U696" s="4">
        <v>3.3217561609247435</v>
      </c>
      <c r="V696" s="4">
        <v>3.6150892075989818</v>
      </c>
      <c r="W696" s="4">
        <v>3.8617094936525134</v>
      </c>
      <c r="X696" s="4">
        <v>4.0869962128406261</v>
      </c>
      <c r="Y696" s="4">
        <v>4.4224365074650143</v>
      </c>
      <c r="Z696" s="94">
        <v>2584</v>
      </c>
      <c r="AA696" s="93">
        <v>0</v>
      </c>
      <c r="AB696" s="6">
        <v>2.3164509221845786</v>
      </c>
      <c r="AC696" s="6">
        <v>2.7585062986208579</v>
      </c>
      <c r="AD696" s="6">
        <v>3.2195655526820661</v>
      </c>
      <c r="AE696" s="6">
        <v>3.641229496624558</v>
      </c>
      <c r="AF696" s="6">
        <v>4.1284654040509388</v>
      </c>
      <c r="AG696" s="94">
        <v>0</v>
      </c>
      <c r="AH696" s="6"/>
      <c r="AI696" s="6">
        <v>2.7252616092749897</v>
      </c>
      <c r="AJ696" s="6">
        <v>3.0554655373454405</v>
      </c>
      <c r="AK696" s="6">
        <v>3.4734024017583591</v>
      </c>
      <c r="AL696" s="6">
        <v>3.8320464855590499</v>
      </c>
      <c r="AM696" s="6">
        <v>4.3423945530595915</v>
      </c>
      <c r="AN696" s="6">
        <v>1.0102115449429392</v>
      </c>
      <c r="AO696" s="92">
        <v>0.81356712617800886</v>
      </c>
      <c r="AP696" s="5">
        <v>43307</v>
      </c>
      <c r="AQ696" s="94">
        <v>579</v>
      </c>
      <c r="AR696" s="6">
        <v>-0.42388874607875815</v>
      </c>
      <c r="AS696" s="6">
        <v>0.87627502471218</v>
      </c>
    </row>
    <row r="697" spans="1:45" x14ac:dyDescent="0.2">
      <c r="A697" s="5">
        <v>43307</v>
      </c>
      <c r="B697" s="6">
        <v>3.7271944922547333</v>
      </c>
      <c r="C697" s="6">
        <v>3.320256146640471</v>
      </c>
      <c r="D697" s="6">
        <v>0.40693834561426234</v>
      </c>
      <c r="E697" s="6">
        <v>3.2990708366677759</v>
      </c>
      <c r="F697" s="6">
        <v>3.3079712230299458</v>
      </c>
      <c r="G697" s="6">
        <v>0.45126360882000727</v>
      </c>
      <c r="H697" s="6">
        <v>1.6794293325925134</v>
      </c>
      <c r="I697" s="6">
        <v>0.55431114551083505</v>
      </c>
      <c r="J697" s="7">
        <v>741.46400928792718</v>
      </c>
      <c r="K697" s="92">
        <v>1.7211703958691911E-3</v>
      </c>
      <c r="L697" s="92">
        <v>1.0327022375215147E-2</v>
      </c>
      <c r="M697" s="92">
        <v>9.8106712564543896E-2</v>
      </c>
      <c r="N697" s="92">
        <v>0.41308089500860584</v>
      </c>
      <c r="O697" s="92">
        <v>0.37521514629948366</v>
      </c>
      <c r="P697" s="92">
        <v>0.10154905335628227</v>
      </c>
      <c r="Q697" s="93">
        <v>5.3792569659442721E-2</v>
      </c>
      <c r="R697" s="4">
        <v>2.5440192038327245</v>
      </c>
      <c r="S697" s="4">
        <v>2.7643453969994649</v>
      </c>
      <c r="T697" s="4">
        <v>3.0261905495446588</v>
      </c>
      <c r="U697" s="4">
        <v>3.3213634492332655</v>
      </c>
      <c r="V697" s="4">
        <v>3.6145426007409531</v>
      </c>
      <c r="W697" s="4">
        <v>3.860192485295507</v>
      </c>
      <c r="X697" s="4">
        <v>4.0860112562485362</v>
      </c>
      <c r="Y697" s="4">
        <v>4.4211415598884578</v>
      </c>
      <c r="Z697" s="94">
        <v>2584</v>
      </c>
      <c r="AA697" s="93">
        <v>0</v>
      </c>
      <c r="AB697" s="6">
        <v>2.3163191325971515</v>
      </c>
      <c r="AC697" s="6">
        <v>2.758257046354029</v>
      </c>
      <c r="AD697" s="6">
        <v>3.2185438706232845</v>
      </c>
      <c r="AE697" s="6">
        <v>3.6397591446553532</v>
      </c>
      <c r="AF697" s="6">
        <v>4.1274247241031574</v>
      </c>
      <c r="AG697" s="94">
        <v>0</v>
      </c>
      <c r="AH697" s="6"/>
      <c r="AI697" s="6">
        <v>2.7248490840094131</v>
      </c>
      <c r="AJ697" s="6">
        <v>3.0532234447028483</v>
      </c>
      <c r="AK697" s="6">
        <v>3.472455726921142</v>
      </c>
      <c r="AL697" s="6">
        <v>3.8307441874469621</v>
      </c>
      <c r="AM697" s="6">
        <v>4.3409119083546752</v>
      </c>
      <c r="AN697" s="6">
        <v>1.0101471178681876</v>
      </c>
      <c r="AO697" s="92">
        <v>0.8140428601646208</v>
      </c>
      <c r="AP697" s="5">
        <v>43307</v>
      </c>
      <c r="AQ697" s="94">
        <v>581</v>
      </c>
      <c r="AR697" s="6">
        <v>-0.42410219115639647</v>
      </c>
      <c r="AS697" s="6">
        <v>0.87632723783525668</v>
      </c>
    </row>
    <row r="698" spans="1:45" x14ac:dyDescent="0.2">
      <c r="A698" s="5">
        <v>43308</v>
      </c>
      <c r="B698" s="6">
        <v>3.7113402061855671</v>
      </c>
      <c r="C698" s="6">
        <v>3.3198142396677732</v>
      </c>
      <c r="D698" s="6">
        <v>0.39152596651779392</v>
      </c>
      <c r="E698" s="6">
        <v>3.2990146854048947</v>
      </c>
      <c r="F698" s="6">
        <v>3.3078510491078212</v>
      </c>
      <c r="G698" s="6">
        <v>0.45104133296655557</v>
      </c>
      <c r="H698" s="6">
        <v>1.6771822294935179</v>
      </c>
      <c r="I698" s="6">
        <v>0.55437306501547801</v>
      </c>
      <c r="J698" s="7">
        <v>742.46400928792718</v>
      </c>
      <c r="K698" s="92">
        <v>1.718213058419244E-3</v>
      </c>
      <c r="L698" s="92">
        <v>8.5910652920962206E-3</v>
      </c>
      <c r="M698" s="92">
        <v>9.9656357388316158E-2</v>
      </c>
      <c r="N698" s="92">
        <v>0.44329896907216493</v>
      </c>
      <c r="O698" s="92">
        <v>0.34879725085910651</v>
      </c>
      <c r="P698" s="92">
        <v>9.7938144329896906E-2</v>
      </c>
      <c r="Q698" s="93">
        <v>5.3405572755417956E-2</v>
      </c>
      <c r="R698" s="4">
        <v>2.5437953444425796</v>
      </c>
      <c r="S698" s="4">
        <v>2.7640663513794554</v>
      </c>
      <c r="T698" s="4">
        <v>3.0258022486057898</v>
      </c>
      <c r="U698" s="4">
        <v>3.3208274531771131</v>
      </c>
      <c r="V698" s="4">
        <v>3.6142007657924871</v>
      </c>
      <c r="W698" s="4">
        <v>3.8588225259931059</v>
      </c>
      <c r="X698" s="4">
        <v>4.0850277633369769</v>
      </c>
      <c r="Y698" s="4">
        <v>4.4198487646682336</v>
      </c>
      <c r="Z698" s="94">
        <v>2584</v>
      </c>
      <c r="AA698" s="93">
        <v>0.12542955326460481</v>
      </c>
      <c r="AB698" s="6">
        <v>2.3161874524058605</v>
      </c>
      <c r="AC698" s="6">
        <v>2.7580080337220751</v>
      </c>
      <c r="AD698" s="6">
        <v>3.2204189956965119</v>
      </c>
      <c r="AE698" s="6">
        <v>3.6810591722509471</v>
      </c>
      <c r="AF698" s="6">
        <v>4.1279205101868479</v>
      </c>
      <c r="AG698" s="94">
        <v>0</v>
      </c>
      <c r="AH698" s="6"/>
      <c r="AI698" s="6">
        <v>2.5496074088316343</v>
      </c>
      <c r="AJ698" s="6">
        <v>3.0554937483951523</v>
      </c>
      <c r="AK698" s="6">
        <v>3.4863221775081148</v>
      </c>
      <c r="AL698" s="6">
        <v>3.8470205457753517</v>
      </c>
      <c r="AM698" s="6">
        <v>4.3469090284267766</v>
      </c>
      <c r="AN698" s="6">
        <v>1.0100172872060929</v>
      </c>
      <c r="AO698" s="92">
        <v>0.81431250132805477</v>
      </c>
      <c r="AP698" s="5">
        <v>43308</v>
      </c>
      <c r="AQ698" s="94">
        <v>582</v>
      </c>
      <c r="AR698" s="6">
        <v>-0.42431449261998067</v>
      </c>
      <c r="AS698" s="6">
        <v>0.87637945214679391</v>
      </c>
    </row>
    <row r="699" spans="1:45" x14ac:dyDescent="0.2">
      <c r="A699" s="5">
        <v>43309</v>
      </c>
      <c r="B699" s="6">
        <v>3.7085470085470087</v>
      </c>
      <c r="C699" s="6">
        <v>3.3191573298017008</v>
      </c>
      <c r="D699" s="6">
        <v>0.38938967874530794</v>
      </c>
      <c r="E699" s="6">
        <v>3.2986804570036981</v>
      </c>
      <c r="F699" s="6">
        <v>3.3077477715736219</v>
      </c>
      <c r="G699" s="6">
        <v>0.45046772536162216</v>
      </c>
      <c r="H699" s="6">
        <v>1.6768240992414036</v>
      </c>
      <c r="I699" s="6">
        <v>0.55419180201082507</v>
      </c>
      <c r="J699" s="7">
        <v>742.8890177880894</v>
      </c>
      <c r="K699" s="92">
        <v>1.7094017094017094E-3</v>
      </c>
      <c r="L699" s="92">
        <v>8.5470085470085479E-3</v>
      </c>
      <c r="M699" s="92">
        <v>0.10256410256410256</v>
      </c>
      <c r="N699" s="92">
        <v>0.44273504273504272</v>
      </c>
      <c r="O699" s="92">
        <v>0.347008547008547</v>
      </c>
      <c r="P699" s="92">
        <v>9.7435897435897437E-2</v>
      </c>
      <c r="Q699" s="93">
        <v>5.336426914153132E-2</v>
      </c>
      <c r="R699" s="4">
        <v>2.5437878579494941</v>
      </c>
      <c r="S699" s="4">
        <v>2.7650642592440802</v>
      </c>
      <c r="T699" s="4">
        <v>3.0262106080116284</v>
      </c>
      <c r="U699" s="4">
        <v>3.3201813632790875</v>
      </c>
      <c r="V699" s="4">
        <v>3.6135622466742365</v>
      </c>
      <c r="W699" s="4">
        <v>3.8576801910629772</v>
      </c>
      <c r="X699" s="4">
        <v>4.0840650492955328</v>
      </c>
      <c r="Y699" s="4">
        <v>4.4184187970947395</v>
      </c>
      <c r="Z699" s="94">
        <v>2586</v>
      </c>
      <c r="AA699" s="93">
        <v>0.12820512820512819</v>
      </c>
      <c r="AB699" s="6">
        <v>2.3160558815280368</v>
      </c>
      <c r="AC699" s="6">
        <v>2.7577592604795518</v>
      </c>
      <c r="AD699" s="6">
        <v>3.2195868572088422</v>
      </c>
      <c r="AE699" s="6">
        <v>3.6796629402508643</v>
      </c>
      <c r="AF699" s="6">
        <v>4.1267559109405649</v>
      </c>
      <c r="AG699" s="94">
        <v>0</v>
      </c>
      <c r="AH699" s="6"/>
      <c r="AI699" s="6">
        <v>2.5493730488332553</v>
      </c>
      <c r="AJ699" s="6">
        <v>3.0510840764183458</v>
      </c>
      <c r="AK699" s="6">
        <v>3.4847992444343769</v>
      </c>
      <c r="AL699" s="6">
        <v>3.8457675672355371</v>
      </c>
      <c r="AM699" s="6">
        <v>4.3454371897618911</v>
      </c>
      <c r="AN699" s="6">
        <v>1.0099142406491355</v>
      </c>
      <c r="AO699" s="92">
        <v>0.81474939997648255</v>
      </c>
      <c r="AP699" s="5">
        <v>43311</v>
      </c>
      <c r="AQ699" s="94">
        <v>585</v>
      </c>
      <c r="AR699" s="6">
        <v>-0.42452565365460826</v>
      </c>
      <c r="AS699" s="6">
        <v>0.87672859864226671</v>
      </c>
    </row>
    <row r="700" spans="1:45" x14ac:dyDescent="0.2">
      <c r="A700" s="5">
        <v>43310</v>
      </c>
      <c r="B700" s="6">
        <v>3.7069846678023852</v>
      </c>
      <c r="C700" s="6">
        <v>3.3189409973944177</v>
      </c>
      <c r="D700" s="6">
        <v>0.3880436704079675</v>
      </c>
      <c r="E700" s="6">
        <v>3.2987322873360045</v>
      </c>
      <c r="F700" s="6">
        <v>3.3076330443763871</v>
      </c>
      <c r="G700" s="6">
        <v>0.44967227610952609</v>
      </c>
      <c r="H700" s="6">
        <v>1.6759729936774659</v>
      </c>
      <c r="I700" s="6">
        <v>0.55417471975260679</v>
      </c>
      <c r="J700" s="7">
        <v>743.60146888287272</v>
      </c>
      <c r="K700" s="92">
        <v>1.7035775127768314E-3</v>
      </c>
      <c r="L700" s="92">
        <v>8.5178875638841564E-3</v>
      </c>
      <c r="M700" s="92">
        <v>0.10391822827938671</v>
      </c>
      <c r="N700" s="92">
        <v>0.44293015332197616</v>
      </c>
      <c r="O700" s="92">
        <v>0.34582623509369675</v>
      </c>
      <c r="P700" s="92">
        <v>9.7103918228279393E-2</v>
      </c>
      <c r="Q700" s="93">
        <v>5.2957093158098184E-2</v>
      </c>
      <c r="R700" s="4">
        <v>2.546569008257217</v>
      </c>
      <c r="S700" s="4">
        <v>2.765335368763592</v>
      </c>
      <c r="T700" s="4">
        <v>3.0262423740852298</v>
      </c>
      <c r="U700" s="4">
        <v>3.319605610770834</v>
      </c>
      <c r="V700" s="4">
        <v>3.6129585636778678</v>
      </c>
      <c r="W700" s="4">
        <v>3.856502731560155</v>
      </c>
      <c r="X700" s="4">
        <v>4.0831031215846494</v>
      </c>
      <c r="Y700" s="4">
        <v>4.4170626531191264</v>
      </c>
      <c r="Z700" s="94">
        <v>2587</v>
      </c>
      <c r="AA700" s="93">
        <v>0.12947189097103917</v>
      </c>
      <c r="AB700" s="6">
        <v>2.3159244198811213</v>
      </c>
      <c r="AC700" s="6">
        <v>2.7575107263814211</v>
      </c>
      <c r="AD700" s="6">
        <v>3.2187560972517</v>
      </c>
      <c r="AE700" s="6">
        <v>3.6782696100473409</v>
      </c>
      <c r="AF700" s="6">
        <v>4.1255932401652187</v>
      </c>
      <c r="AG700" s="94">
        <v>0</v>
      </c>
      <c r="AH700" s="6"/>
      <c r="AI700" s="6">
        <v>2.5491389371334039</v>
      </c>
      <c r="AJ700" s="6">
        <v>3.0524545770107356</v>
      </c>
      <c r="AK700" s="6">
        <v>3.4842096486315701</v>
      </c>
      <c r="AL700" s="6">
        <v>3.8445170498593808</v>
      </c>
      <c r="AM700" s="6">
        <v>4.3439681530868874</v>
      </c>
      <c r="AN700" s="6">
        <v>1.0098472218802192</v>
      </c>
      <c r="AO700" s="92">
        <v>0.81477242470813838</v>
      </c>
      <c r="AP700" s="5">
        <v>43311</v>
      </c>
      <c r="AQ700" s="94">
        <v>587</v>
      </c>
      <c r="AR700" s="6">
        <v>-0.42473567743546559</v>
      </c>
      <c r="AS700" s="6">
        <v>0.87682355161608372</v>
      </c>
    </row>
    <row r="701" spans="1:45" x14ac:dyDescent="0.2">
      <c r="A701" s="5">
        <v>43311</v>
      </c>
      <c r="B701" s="6">
        <v>3.708403361344538</v>
      </c>
      <c r="C701" s="6">
        <v>3.3206158517012252</v>
      </c>
      <c r="D701" s="6">
        <v>0.38778750964331277</v>
      </c>
      <c r="E701" s="6">
        <v>3.2989070732842518</v>
      </c>
      <c r="F701" s="6">
        <v>3.3075740555032516</v>
      </c>
      <c r="G701" s="6">
        <v>0.44961935413059512</v>
      </c>
      <c r="H701" s="6">
        <v>1.6798803597304675</v>
      </c>
      <c r="I701" s="6">
        <v>0.55451700154559269</v>
      </c>
      <c r="J701" s="7">
        <v>744.31375579597807</v>
      </c>
      <c r="K701" s="92">
        <v>1.6806722689075631E-3</v>
      </c>
      <c r="L701" s="92">
        <v>8.4033613445378148E-3</v>
      </c>
      <c r="M701" s="92">
        <v>0.10252100840336134</v>
      </c>
      <c r="N701" s="92">
        <v>0.44369747899159662</v>
      </c>
      <c r="O701" s="92">
        <v>0.34621848739495797</v>
      </c>
      <c r="P701" s="92">
        <v>9.7478991596638656E-2</v>
      </c>
      <c r="Q701" s="93">
        <v>5.6027820710973723E-2</v>
      </c>
      <c r="R701" s="4">
        <v>2.5488823166706034</v>
      </c>
      <c r="S701" s="4">
        <v>2.7660146811508532</v>
      </c>
      <c r="T701" s="4">
        <v>3.0278145816593014</v>
      </c>
      <c r="U701" s="4">
        <v>3.3205818088415846</v>
      </c>
      <c r="V701" s="4">
        <v>3.6123444313818238</v>
      </c>
      <c r="W701" s="4">
        <v>3.856811665288566</v>
      </c>
      <c r="X701" s="4">
        <v>4.0821366065741049</v>
      </c>
      <c r="Y701" s="4">
        <v>4.421989107559968</v>
      </c>
      <c r="Z701" s="94">
        <v>2588</v>
      </c>
      <c r="AA701" s="93">
        <v>0.12773109243697478</v>
      </c>
      <c r="AB701" s="6">
        <v>2.3157930673826654</v>
      </c>
      <c r="AC701" s="6">
        <v>2.7572624311830514</v>
      </c>
      <c r="AD701" s="6">
        <v>3.2179267125813746</v>
      </c>
      <c r="AE701" s="6">
        <v>3.6768791725954779</v>
      </c>
      <c r="AF701" s="6">
        <v>4.1244324933407874</v>
      </c>
      <c r="AG701" s="94">
        <v>0</v>
      </c>
      <c r="AH701" s="6"/>
      <c r="AI701" s="6">
        <v>2.5489050733973837</v>
      </c>
      <c r="AJ701" s="6">
        <v>3.0518690064624856</v>
      </c>
      <c r="AK701" s="6">
        <v>3.4835415936418608</v>
      </c>
      <c r="AL701" s="6">
        <v>3.8439980785518064</v>
      </c>
      <c r="AM701" s="6">
        <v>4.353838084221791</v>
      </c>
      <c r="AN701" s="6">
        <v>1.0103328109794223</v>
      </c>
      <c r="AO701" s="92">
        <v>0.81381887482098281</v>
      </c>
      <c r="AP701" s="5">
        <v>43311</v>
      </c>
      <c r="AQ701" s="94">
        <v>595</v>
      </c>
      <c r="AR701" s="6">
        <v>-0.42494456712786155</v>
      </c>
      <c r="AS701" s="6">
        <v>0.87691841023381867</v>
      </c>
    </row>
    <row r="702" spans="1:45" x14ac:dyDescent="0.2">
      <c r="A702" s="5">
        <v>43312</v>
      </c>
      <c r="B702" s="6">
        <v>3.708403361344538</v>
      </c>
      <c r="C702" s="6">
        <v>3.3199667480073631</v>
      </c>
      <c r="D702" s="6">
        <v>0.38843661333717483</v>
      </c>
      <c r="E702" s="6">
        <v>3.2988512799995102</v>
      </c>
      <c r="F702" s="6">
        <v>3.3074694514704297</v>
      </c>
      <c r="G702" s="6">
        <v>0.44930582265415042</v>
      </c>
      <c r="H702" s="6">
        <v>1.6771861460335169</v>
      </c>
      <c r="I702" s="6">
        <v>0.55451700154559325</v>
      </c>
      <c r="J702" s="7">
        <v>745.31375579597807</v>
      </c>
      <c r="K702" s="92">
        <v>1.6806722689075631E-3</v>
      </c>
      <c r="L702" s="92">
        <v>8.4033613445378148E-3</v>
      </c>
      <c r="M702" s="92">
        <v>0.10252100840336134</v>
      </c>
      <c r="N702" s="92">
        <v>0.44369747899159662</v>
      </c>
      <c r="O702" s="92">
        <v>0.34621848739495797</v>
      </c>
      <c r="P702" s="92">
        <v>9.7478991596638656E-2</v>
      </c>
      <c r="Q702" s="93">
        <v>5.6027820710973723E-2</v>
      </c>
      <c r="R702" s="4">
        <v>2.5487604906833403</v>
      </c>
      <c r="S702" s="4">
        <v>2.7656214213818431</v>
      </c>
      <c r="T702" s="4">
        <v>3.0274052005231722</v>
      </c>
      <c r="U702" s="4">
        <v>3.3199639904826141</v>
      </c>
      <c r="V702" s="4">
        <v>3.6116029189301853</v>
      </c>
      <c r="W702" s="4">
        <v>3.855859267116696</v>
      </c>
      <c r="X702" s="4">
        <v>4.0811769425453637</v>
      </c>
      <c r="Y702" s="4">
        <v>4.4205761992173862</v>
      </c>
      <c r="Z702" s="94">
        <v>2588</v>
      </c>
      <c r="AA702" s="93">
        <v>0.12941176470588237</v>
      </c>
      <c r="AB702" s="6">
        <v>2.3156618239503302</v>
      </c>
      <c r="AC702" s="6">
        <v>2.7570143746402165</v>
      </c>
      <c r="AD702" s="6">
        <v>3.2170986999651188</v>
      </c>
      <c r="AE702" s="6">
        <v>3.6754916188902702</v>
      </c>
      <c r="AF702" s="6">
        <v>4.1232736659624827</v>
      </c>
      <c r="AG702" s="94">
        <v>0</v>
      </c>
      <c r="AH702" s="6"/>
      <c r="AI702" s="6">
        <v>2.5486714572912543</v>
      </c>
      <c r="AJ702" s="6">
        <v>3.0512843132938685</v>
      </c>
      <c r="AK702" s="6">
        <v>3.482586252731243</v>
      </c>
      <c r="AL702" s="6">
        <v>3.8427480615455516</v>
      </c>
      <c r="AM702" s="6">
        <v>4.352361809216962</v>
      </c>
      <c r="AN702" s="6">
        <v>1.0101408653912447</v>
      </c>
      <c r="AO702" s="92">
        <v>0.81420875864190811</v>
      </c>
      <c r="AP702" s="5">
        <v>43311</v>
      </c>
      <c r="AQ702" s="94">
        <v>595</v>
      </c>
      <c r="AR702" s="6">
        <v>-0.42515232588726448</v>
      </c>
      <c r="AS702" s="6">
        <v>0.87701317466571538</v>
      </c>
    </row>
    <row r="703" spans="1:45" x14ac:dyDescent="0.2">
      <c r="A703" s="5">
        <v>43313</v>
      </c>
      <c r="B703" s="6">
        <v>3.7080536912751678</v>
      </c>
      <c r="C703" s="6">
        <v>3.3194407274751723</v>
      </c>
      <c r="D703" s="6">
        <v>0.38861296379999555</v>
      </c>
      <c r="E703" s="6">
        <v>3.2988953016507896</v>
      </c>
      <c r="F703" s="6">
        <v>3.3074169094749952</v>
      </c>
      <c r="G703" s="6">
        <v>0.44900525803959274</v>
      </c>
      <c r="H703" s="6">
        <v>1.675848005293973</v>
      </c>
      <c r="I703" s="6">
        <v>0.55449594438006766</v>
      </c>
      <c r="J703" s="7">
        <v>746.02549246813578</v>
      </c>
      <c r="K703" s="92">
        <v>1.6778523489932886E-3</v>
      </c>
      <c r="L703" s="92">
        <v>8.389261744966443E-3</v>
      </c>
      <c r="M703" s="92">
        <v>0.10234899328859061</v>
      </c>
      <c r="N703" s="92">
        <v>0.44463087248322147</v>
      </c>
      <c r="O703" s="92">
        <v>0.34563758389261745</v>
      </c>
      <c r="P703" s="92">
        <v>9.7315436241610737E-2</v>
      </c>
      <c r="Q703" s="93">
        <v>5.6006179992275008E-2</v>
      </c>
      <c r="R703" s="4">
        <v>2.548660375586091</v>
      </c>
      <c r="S703" s="4">
        <v>2.765252253534134</v>
      </c>
      <c r="T703" s="4">
        <v>3.0269680488090538</v>
      </c>
      <c r="U703" s="4">
        <v>3.31956282100212</v>
      </c>
      <c r="V703" s="4">
        <v>3.6103583717607788</v>
      </c>
      <c r="W703" s="4">
        <v>3.8548574095944494</v>
      </c>
      <c r="X703" s="4">
        <v>4.0802042774365601</v>
      </c>
      <c r="Y703" s="4">
        <v>4.4191606956551546</v>
      </c>
      <c r="Z703" s="94">
        <v>2589</v>
      </c>
      <c r="AA703" s="93">
        <v>0.12919463087248323</v>
      </c>
      <c r="AB703" s="6">
        <v>2.3155306895018861</v>
      </c>
      <c r="AC703" s="6">
        <v>2.7567665565090946</v>
      </c>
      <c r="AD703" s="6">
        <v>3.2162720561811011</v>
      </c>
      <c r="AE703" s="6">
        <v>3.6741069399663817</v>
      </c>
      <c r="AF703" s="6">
        <v>4.1221167535406842</v>
      </c>
      <c r="AG703" s="94">
        <v>0</v>
      </c>
      <c r="AH703" s="6"/>
      <c r="AI703" s="6">
        <v>2.5484380884818298</v>
      </c>
      <c r="AJ703" s="6">
        <v>3.0507004955614696</v>
      </c>
      <c r="AK703" s="6">
        <v>3.481928324075918</v>
      </c>
      <c r="AL703" s="6">
        <v>3.8415004973507467</v>
      </c>
      <c r="AM703" s="6">
        <v>4.3521863758661006</v>
      </c>
      <c r="AN703" s="6">
        <v>1.0099524356897023</v>
      </c>
      <c r="AO703" s="92">
        <v>0.81463942692908697</v>
      </c>
      <c r="AP703" s="5">
        <v>43313</v>
      </c>
      <c r="AQ703" s="94">
        <v>596</v>
      </c>
      <c r="AR703" s="6">
        <v>-0.42535895685934166</v>
      </c>
      <c r="AS703" s="6">
        <v>0.8771078450816221</v>
      </c>
    </row>
    <row r="704" spans="1:45" x14ac:dyDescent="0.2">
      <c r="A704" s="5">
        <v>43314</v>
      </c>
      <c r="B704" s="6">
        <v>3.7073578595317724</v>
      </c>
      <c r="C704" s="6">
        <v>3.3193832229363665</v>
      </c>
      <c r="D704" s="6">
        <v>0.38797463659540599</v>
      </c>
      <c r="E704" s="6">
        <v>3.2988378425085916</v>
      </c>
      <c r="F704" s="6">
        <v>3.3073215056854792</v>
      </c>
      <c r="G704" s="6">
        <v>0.44841649931193428</v>
      </c>
      <c r="H704" s="6">
        <v>1.6739685281046071</v>
      </c>
      <c r="I704" s="6">
        <v>0.55471224410969266</v>
      </c>
      <c r="J704" s="7">
        <v>747.02549246813578</v>
      </c>
      <c r="K704" s="92">
        <v>1.6722408026755853E-3</v>
      </c>
      <c r="L704" s="92">
        <v>8.3612040133779261E-3</v>
      </c>
      <c r="M704" s="92">
        <v>0.10535117056856187</v>
      </c>
      <c r="N704" s="92">
        <v>0.43979933110367891</v>
      </c>
      <c r="O704" s="92">
        <v>0.34782608695652173</v>
      </c>
      <c r="P704" s="92">
        <v>9.6989966555183951E-2</v>
      </c>
      <c r="Q704" s="93">
        <v>5.4847431440710699E-2</v>
      </c>
      <c r="R704" s="4">
        <v>2.5501073755268031</v>
      </c>
      <c r="S704" s="4">
        <v>2.767233292152119</v>
      </c>
      <c r="T704" s="4">
        <v>3.0267280883416845</v>
      </c>
      <c r="U704" s="4">
        <v>3.3192116914175771</v>
      </c>
      <c r="V704" s="4">
        <v>3.6101136587214766</v>
      </c>
      <c r="W704" s="4">
        <v>3.8537257816990969</v>
      </c>
      <c r="X704" s="4">
        <v>4.0819115423808014</v>
      </c>
      <c r="Y704" s="4">
        <v>4.4176500673708965</v>
      </c>
      <c r="Z704" s="94">
        <v>2589</v>
      </c>
      <c r="AA704" s="93">
        <v>0.12876254180602006</v>
      </c>
      <c r="AB704" s="6">
        <v>2.3153996639552128</v>
      </c>
      <c r="AC704" s="6">
        <v>2.7565189765462681</v>
      </c>
      <c r="AD704" s="6">
        <v>3.2158548637311686</v>
      </c>
      <c r="AE704" s="6">
        <v>3.6727251268979213</v>
      </c>
      <c r="AF704" s="6">
        <v>4.1209617516008743</v>
      </c>
      <c r="AG704" s="94">
        <v>0</v>
      </c>
      <c r="AH704" s="6"/>
      <c r="AI704" s="6">
        <v>2.5482049666366762</v>
      </c>
      <c r="AJ704" s="6">
        <v>3.0554383715724014</v>
      </c>
      <c r="AK704" s="6">
        <v>3.4815455999660818</v>
      </c>
      <c r="AL704" s="6">
        <v>3.841647153682076</v>
      </c>
      <c r="AM704" s="6">
        <v>4.3507165487637884</v>
      </c>
      <c r="AN704" s="6">
        <v>1.0099674877097842</v>
      </c>
      <c r="AO704" s="92">
        <v>0.81468101022487649</v>
      </c>
      <c r="AP704" s="5">
        <v>43313</v>
      </c>
      <c r="AQ704" s="94">
        <v>598</v>
      </c>
      <c r="AR704" s="6">
        <v>-0.42556446317998997</v>
      </c>
      <c r="AS704" s="6">
        <v>0.87864730898532295</v>
      </c>
    </row>
    <row r="705" spans="1:45" x14ac:dyDescent="0.2">
      <c r="A705" s="5">
        <v>43315</v>
      </c>
      <c r="B705" s="6">
        <v>3.7101328903654487</v>
      </c>
      <c r="C705" s="6">
        <v>3.3194238506057832</v>
      </c>
      <c r="D705" s="6">
        <v>0.39070903975966553</v>
      </c>
      <c r="E705" s="6">
        <v>3.2987807566617322</v>
      </c>
      <c r="F705" s="6">
        <v>3.3072716432874856</v>
      </c>
      <c r="G705" s="6">
        <v>0.4484864061163224</v>
      </c>
      <c r="H705" s="6">
        <v>1.6724905131051286</v>
      </c>
      <c r="I705" s="6">
        <v>0.55498648126689631</v>
      </c>
      <c r="J705" s="7">
        <v>748.02549246813578</v>
      </c>
      <c r="K705" s="92">
        <v>1.6611295681063123E-3</v>
      </c>
      <c r="L705" s="92">
        <v>8.3056478405315621E-3</v>
      </c>
      <c r="M705" s="92">
        <v>0.10631229235880399</v>
      </c>
      <c r="N705" s="92">
        <v>0.43687707641196011</v>
      </c>
      <c r="O705" s="92">
        <v>0.34551495016611294</v>
      </c>
      <c r="P705" s="92">
        <v>0.10132890365448505</v>
      </c>
      <c r="Q705" s="93">
        <v>5.3302433371958287E-2</v>
      </c>
      <c r="R705" s="4">
        <v>2.5516036415574179</v>
      </c>
      <c r="S705" s="4">
        <v>2.767457483297302</v>
      </c>
      <c r="T705" s="4">
        <v>3.0262904495795726</v>
      </c>
      <c r="U705" s="4">
        <v>3.3188609741285746</v>
      </c>
      <c r="V705" s="4">
        <v>3.6089704473862607</v>
      </c>
      <c r="W705" s="4">
        <v>3.8524252337699458</v>
      </c>
      <c r="X705" s="4">
        <v>4.0844674077491945</v>
      </c>
      <c r="Y705" s="4">
        <v>4.4169979913926891</v>
      </c>
      <c r="Z705" s="94">
        <v>2589</v>
      </c>
      <c r="AA705" s="93">
        <v>0.12790697674418605</v>
      </c>
      <c r="AB705" s="6">
        <v>2.3152687472282998</v>
      </c>
      <c r="AC705" s="6">
        <v>2.7562716345087215</v>
      </c>
      <c r="AD705" s="6">
        <v>3.2150586286179399</v>
      </c>
      <c r="AE705" s="6">
        <v>3.6713461707982216</v>
      </c>
      <c r="AF705" s="6">
        <v>4.1198086556835758</v>
      </c>
      <c r="AG705" s="94">
        <v>0</v>
      </c>
      <c r="AH705" s="6"/>
      <c r="AI705" s="6">
        <v>2.5479720914241062</v>
      </c>
      <c r="AJ705" s="6">
        <v>3.0529012378882925</v>
      </c>
      <c r="AK705" s="6">
        <v>3.4805942456151882</v>
      </c>
      <c r="AL705" s="6">
        <v>3.840405704538294</v>
      </c>
      <c r="AM705" s="6">
        <v>4.3519093726490059</v>
      </c>
      <c r="AN705" s="6">
        <v>1.0099894633323867</v>
      </c>
      <c r="AO705" s="92">
        <v>0.81500119041210817</v>
      </c>
      <c r="AP705" s="5">
        <v>43318</v>
      </c>
      <c r="AQ705" s="94">
        <v>602</v>
      </c>
      <c r="AR705" s="6">
        <v>-0.42576884797537717</v>
      </c>
      <c r="AS705" s="6">
        <v>0.87870071349649925</v>
      </c>
    </row>
    <row r="706" spans="1:45" x14ac:dyDescent="0.2">
      <c r="A706" s="5">
        <v>43316</v>
      </c>
      <c r="B706" s="6">
        <v>3.7101328903654487</v>
      </c>
      <c r="C706" s="6">
        <v>3.3187778519526008</v>
      </c>
      <c r="D706" s="6">
        <v>0.39135503841284791</v>
      </c>
      <c r="E706" s="6">
        <v>3.2987247537682287</v>
      </c>
      <c r="F706" s="6">
        <v>3.3071986599804593</v>
      </c>
      <c r="G706" s="6">
        <v>0.44817490682066752</v>
      </c>
      <c r="H706" s="6">
        <v>1.6698153318992626</v>
      </c>
      <c r="I706" s="6">
        <v>0.55498648126689631</v>
      </c>
      <c r="J706" s="7">
        <v>749.02549246813578</v>
      </c>
      <c r="K706" s="92">
        <v>1.6611295681063123E-3</v>
      </c>
      <c r="L706" s="92">
        <v>8.3056478405315621E-3</v>
      </c>
      <c r="M706" s="92">
        <v>0.10631229235880399</v>
      </c>
      <c r="N706" s="92">
        <v>0.43687707641196011</v>
      </c>
      <c r="O706" s="92">
        <v>0.34551495016611294</v>
      </c>
      <c r="P706" s="92">
        <v>0.10132890365448505</v>
      </c>
      <c r="Q706" s="93">
        <v>5.3302433371958287E-2</v>
      </c>
      <c r="R706" s="4">
        <v>2.5514539031320962</v>
      </c>
      <c r="S706" s="4">
        <v>2.767112899555257</v>
      </c>
      <c r="T706" s="4">
        <v>3.0258533797459028</v>
      </c>
      <c r="U706" s="4">
        <v>3.3185106686703247</v>
      </c>
      <c r="V706" s="4">
        <v>3.6076591331552419</v>
      </c>
      <c r="W706" s="4">
        <v>3.8511271326227066</v>
      </c>
      <c r="X706" s="4">
        <v>4.0835354097586753</v>
      </c>
      <c r="Y706" s="4">
        <v>4.415658882334597</v>
      </c>
      <c r="Z706" s="94">
        <v>2589</v>
      </c>
      <c r="AA706" s="93">
        <v>0.13122923588039867</v>
      </c>
      <c r="AB706" s="6">
        <v>2.3151379392392446</v>
      </c>
      <c r="AC706" s="6">
        <v>2.7560245301538426</v>
      </c>
      <c r="AD706" s="6">
        <v>3.2142636805486973</v>
      </c>
      <c r="AE706" s="6">
        <v>3.6699700628196172</v>
      </c>
      <c r="AF706" s="6">
        <v>4.1186574613442843</v>
      </c>
      <c r="AG706" s="94">
        <v>0</v>
      </c>
      <c r="AH706" s="6"/>
      <c r="AI706" s="6">
        <v>2.5477394625131828</v>
      </c>
      <c r="AJ706" s="6">
        <v>3.0523185831771333</v>
      </c>
      <c r="AK706" s="6">
        <v>3.4796445672784495</v>
      </c>
      <c r="AL706" s="6">
        <v>3.8391666799316719</v>
      </c>
      <c r="AM706" s="6">
        <v>4.3504352477007071</v>
      </c>
      <c r="AN706" s="6">
        <v>1.0097987167559097</v>
      </c>
      <c r="AO706" s="92">
        <v>0.81538880949945181</v>
      </c>
      <c r="AP706" s="5">
        <v>43318</v>
      </c>
      <c r="AQ706" s="94">
        <v>602</v>
      </c>
      <c r="AR706" s="6">
        <v>-0.42597211436197391</v>
      </c>
      <c r="AS706" s="6">
        <v>0.87875411365353417</v>
      </c>
    </row>
    <row r="707" spans="1:45" x14ac:dyDescent="0.2">
      <c r="A707" s="5">
        <v>43317</v>
      </c>
      <c r="B707" s="6">
        <v>3.7101328903654487</v>
      </c>
      <c r="C707" s="6">
        <v>3.318132886586858</v>
      </c>
      <c r="D707" s="6">
        <v>0.39200000377859068</v>
      </c>
      <c r="E707" s="6">
        <v>3.2986680812429516</v>
      </c>
      <c r="F707" s="6">
        <v>3.307125444375242</v>
      </c>
      <c r="G707" s="6">
        <v>0.44786414925088636</v>
      </c>
      <c r="H707" s="6">
        <v>1.6671463389982979</v>
      </c>
      <c r="I707" s="6">
        <v>0.55498648126689631</v>
      </c>
      <c r="J707" s="7">
        <v>750.02549246813578</v>
      </c>
      <c r="K707" s="92">
        <v>1.6611295681063123E-3</v>
      </c>
      <c r="L707" s="92">
        <v>8.3056478405315621E-3</v>
      </c>
      <c r="M707" s="92">
        <v>0.10631229235880399</v>
      </c>
      <c r="N707" s="92">
        <v>0.43687707641196011</v>
      </c>
      <c r="O707" s="92">
        <v>0.34551495016611294</v>
      </c>
      <c r="P707" s="92">
        <v>0.10132890365448505</v>
      </c>
      <c r="Q707" s="93">
        <v>5.3302433371958287E-2</v>
      </c>
      <c r="R707" s="4">
        <v>2.5513043171857142</v>
      </c>
      <c r="S707" s="4">
        <v>2.766768768138844</v>
      </c>
      <c r="T707" s="4">
        <v>3.025416877940232</v>
      </c>
      <c r="U707" s="4">
        <v>3.3181607745789354</v>
      </c>
      <c r="V707" s="4">
        <v>3.6066213888804715</v>
      </c>
      <c r="W707" s="4">
        <v>3.8501859049003255</v>
      </c>
      <c r="X707" s="4">
        <v>4.0826047994776644</v>
      </c>
      <c r="Y707" s="4">
        <v>4.4143220316292</v>
      </c>
      <c r="Z707" s="94">
        <v>2589</v>
      </c>
      <c r="AA707" s="93">
        <v>0.13455149501661129</v>
      </c>
      <c r="AB707" s="6">
        <v>2.3150072399062549</v>
      </c>
      <c r="AC707" s="6">
        <v>2.7557776632394195</v>
      </c>
      <c r="AD707" s="6">
        <v>3.2134700165978973</v>
      </c>
      <c r="AE707" s="6">
        <v>3.6685967941532276</v>
      </c>
      <c r="AF707" s="6">
        <v>4.1175081641534064</v>
      </c>
      <c r="AG707" s="94">
        <v>0</v>
      </c>
      <c r="AH707" s="6"/>
      <c r="AI707" s="6">
        <v>2.5475070795737134</v>
      </c>
      <c r="AJ707" s="6">
        <v>3.051736796428381</v>
      </c>
      <c r="AK707" s="6">
        <v>3.4786965604995319</v>
      </c>
      <c r="AL707" s="6">
        <v>3.8379300725018024</v>
      </c>
      <c r="AM707" s="6">
        <v>4.348963923040972</v>
      </c>
      <c r="AN707" s="6">
        <v>1.0096085729452584</v>
      </c>
      <c r="AO707" s="92">
        <v>0.81577514886621261</v>
      </c>
      <c r="AP707" s="5">
        <v>43318</v>
      </c>
      <c r="AQ707" s="94">
        <v>602</v>
      </c>
      <c r="AR707" s="6">
        <v>-0.42617426544658832</v>
      </c>
      <c r="AS707" s="6">
        <v>0.87880750946771136</v>
      </c>
    </row>
    <row r="708" spans="1:45" x14ac:dyDescent="0.2">
      <c r="A708" s="5">
        <v>43318</v>
      </c>
      <c r="B708" s="6">
        <v>3.7101328903654487</v>
      </c>
      <c r="C708" s="6">
        <v>3.3174889521183375</v>
      </c>
      <c r="D708" s="6">
        <v>0.39264393824711119</v>
      </c>
      <c r="E708" s="6">
        <v>3.2986107460896026</v>
      </c>
      <c r="F708" s="6">
        <v>3.3069426665278843</v>
      </c>
      <c r="G708" s="6">
        <v>0.44755413082072215</v>
      </c>
      <c r="H708" s="6">
        <v>1.6644835114594303</v>
      </c>
      <c r="I708" s="6">
        <v>0.55498648126689631</v>
      </c>
      <c r="J708" s="7">
        <v>751.02549246813578</v>
      </c>
      <c r="K708" s="92">
        <v>1.6611295681063123E-3</v>
      </c>
      <c r="L708" s="92">
        <v>8.3056478405315621E-3</v>
      </c>
      <c r="M708" s="92">
        <v>0.10631229235880399</v>
      </c>
      <c r="N708" s="92">
        <v>0.43687707641196011</v>
      </c>
      <c r="O708" s="92">
        <v>0.34551495016611294</v>
      </c>
      <c r="P708" s="92">
        <v>0.10132890365448505</v>
      </c>
      <c r="Q708" s="93">
        <v>5.3302433371958287E-2</v>
      </c>
      <c r="R708" s="4">
        <v>2.551154883602365</v>
      </c>
      <c r="S708" s="4">
        <v>2.7664250884121238</v>
      </c>
      <c r="T708" s="4">
        <v>3.0250556464552112</v>
      </c>
      <c r="U708" s="4">
        <v>3.3178112913914086</v>
      </c>
      <c r="V708" s="4">
        <v>3.6055855408830659</v>
      </c>
      <c r="W708" s="4">
        <v>3.8492927682902107</v>
      </c>
      <c r="X708" s="4">
        <v>4.0816755741558062</v>
      </c>
      <c r="Y708" s="4">
        <v>4.4129874337833508</v>
      </c>
      <c r="Z708" s="94">
        <v>2589</v>
      </c>
      <c r="AA708" s="93">
        <v>0.13953488372093023</v>
      </c>
      <c r="AB708" s="6">
        <v>2.3148766491476462</v>
      </c>
      <c r="AC708" s="6">
        <v>2.7555310335236416</v>
      </c>
      <c r="AD708" s="6">
        <v>3.2126776338495788</v>
      </c>
      <c r="AE708" s="6">
        <v>3.6672263560287384</v>
      </c>
      <c r="AF708" s="6">
        <v>4.116360759696196</v>
      </c>
      <c r="AG708" s="94">
        <v>0</v>
      </c>
      <c r="AH708" s="6"/>
      <c r="AI708" s="6">
        <v>2.5472749422762462</v>
      </c>
      <c r="AJ708" s="6">
        <v>3.0511558757393398</v>
      </c>
      <c r="AK708" s="6">
        <v>3.4777502208397992</v>
      </c>
      <c r="AL708" s="6">
        <v>3.8366958749216789</v>
      </c>
      <c r="AM708" s="6">
        <v>4.347495390576718</v>
      </c>
      <c r="AN708" s="6">
        <v>1.0094190287954306</v>
      </c>
      <c r="AO708" s="92">
        <v>0.81616021526969096</v>
      </c>
      <c r="AP708" s="5">
        <v>43318</v>
      </c>
      <c r="AQ708" s="94">
        <v>602</v>
      </c>
      <c r="AR708" s="6">
        <v>-0.42637530432640602</v>
      </c>
      <c r="AS708" s="6">
        <v>0.8788609009502546</v>
      </c>
    </row>
    <row r="709" spans="1:45" x14ac:dyDescent="0.2">
      <c r="A709" s="5">
        <v>43319</v>
      </c>
      <c r="B709" s="6">
        <v>3.7079207920792081</v>
      </c>
      <c r="C709" s="6">
        <v>3.3175070377221276</v>
      </c>
      <c r="D709" s="6">
        <v>0.39041375435708048</v>
      </c>
      <c r="E709" s="6">
        <v>3.2986691440394207</v>
      </c>
      <c r="F709" s="6">
        <v>3.3072672989058765</v>
      </c>
      <c r="G709" s="6">
        <v>0.44684481665391401</v>
      </c>
      <c r="H709" s="6">
        <v>1.664843518740853</v>
      </c>
      <c r="I709" s="6">
        <v>0.55507722007721783</v>
      </c>
      <c r="J709" s="7">
        <v>751.73513513513171</v>
      </c>
      <c r="K709" s="92">
        <v>1.6501650165016502E-3</v>
      </c>
      <c r="L709" s="92">
        <v>8.2508250825082501E-3</v>
      </c>
      <c r="M709" s="92">
        <v>0.10726072607260725</v>
      </c>
      <c r="N709" s="92">
        <v>0.43894389438943893</v>
      </c>
      <c r="O709" s="92">
        <v>0.34323432343234322</v>
      </c>
      <c r="P709" s="92">
        <v>0.10066006600660066</v>
      </c>
      <c r="Q709" s="93">
        <v>5.2123552123552123E-2</v>
      </c>
      <c r="R709" s="4">
        <v>2.5519151767442767</v>
      </c>
      <c r="S709" s="4">
        <v>2.767134097806164</v>
      </c>
      <c r="T709" s="4">
        <v>3.0260701818214342</v>
      </c>
      <c r="U709" s="4">
        <v>3.3177799556678962</v>
      </c>
      <c r="V709" s="4">
        <v>3.6052489872734146</v>
      </c>
      <c r="W709" s="4">
        <v>3.8482113424397859</v>
      </c>
      <c r="X709" s="4">
        <v>4.08068847317747</v>
      </c>
      <c r="Y709" s="4">
        <v>4.4116018578438458</v>
      </c>
      <c r="Z709" s="94">
        <v>2590</v>
      </c>
      <c r="AA709" s="93">
        <v>0.13861386138613863</v>
      </c>
      <c r="AB709" s="6">
        <v>2.3147461668818425</v>
      </c>
      <c r="AC709" s="6">
        <v>2.7552846407650979</v>
      </c>
      <c r="AD709" s="6">
        <v>3.2118865293973227</v>
      </c>
      <c r="AE709" s="6">
        <v>3.665858739714186</v>
      </c>
      <c r="AF709" s="6">
        <v>4.1152152435726892</v>
      </c>
      <c r="AG709" s="94">
        <v>0</v>
      </c>
      <c r="AH709" s="6"/>
      <c r="AI709" s="6">
        <v>2.5470430502920713</v>
      </c>
      <c r="AJ709" s="6">
        <v>3.0513361912259014</v>
      </c>
      <c r="AK709" s="6">
        <v>3.478570894887127</v>
      </c>
      <c r="AL709" s="6">
        <v>3.8354640798975055</v>
      </c>
      <c r="AM709" s="6">
        <v>4.3460296422495581</v>
      </c>
      <c r="AN709" s="6">
        <v>1.0094161784804765</v>
      </c>
      <c r="AO709" s="92">
        <v>0.81625769178668028</v>
      </c>
      <c r="AP709" s="5">
        <v>43319</v>
      </c>
      <c r="AQ709" s="94">
        <v>606</v>
      </c>
      <c r="AR709" s="6">
        <v>-0.42657523408902032</v>
      </c>
      <c r="AS709" s="6">
        <v>0.87891428811232741</v>
      </c>
    </row>
    <row r="710" spans="1:45" x14ac:dyDescent="0.2">
      <c r="A710" s="5">
        <v>43320</v>
      </c>
      <c r="B710" s="6">
        <v>3.7044334975369457</v>
      </c>
      <c r="C710" s="6">
        <v>3.3177640351746969</v>
      </c>
      <c r="D710" s="6">
        <v>0.38666946236224886</v>
      </c>
      <c r="E710" s="6">
        <v>3.2991062217813401</v>
      </c>
      <c r="F710" s="6">
        <v>3.3068193921871982</v>
      </c>
      <c r="G710" s="6">
        <v>0.44621738097460872</v>
      </c>
      <c r="H710" s="6">
        <v>1.6666303278552597</v>
      </c>
      <c r="I710" s="6">
        <v>0.55503086419752856</v>
      </c>
      <c r="J710" s="7">
        <v>752.1543209876545</v>
      </c>
      <c r="K710" s="92">
        <v>1.6420361247947454E-3</v>
      </c>
      <c r="L710" s="92">
        <v>8.2101806239737278E-3</v>
      </c>
      <c r="M710" s="92">
        <v>0.11001642036124795</v>
      </c>
      <c r="N710" s="92">
        <v>0.44006568144499181</v>
      </c>
      <c r="O710" s="92">
        <v>0.33990147783251229</v>
      </c>
      <c r="P710" s="92">
        <v>0.10016420361247948</v>
      </c>
      <c r="Q710" s="93">
        <v>5.1697530864197531E-2</v>
      </c>
      <c r="R710" s="4">
        <v>2.5619480095253349</v>
      </c>
      <c r="S710" s="4">
        <v>2.7683871134219666</v>
      </c>
      <c r="T710" s="4">
        <v>3.0262354718852951</v>
      </c>
      <c r="U710" s="4">
        <v>3.3177902964792914</v>
      </c>
      <c r="V710" s="4">
        <v>3.604596405010613</v>
      </c>
      <c r="W710" s="4">
        <v>3.8474614129756368</v>
      </c>
      <c r="X710" s="4">
        <v>4.0796477152186341</v>
      </c>
      <c r="Y710" s="4">
        <v>4.4101673306779379</v>
      </c>
      <c r="Z710" s="94">
        <v>2592</v>
      </c>
      <c r="AA710" s="93">
        <v>0.13300492610837439</v>
      </c>
      <c r="AB710" s="6">
        <v>2.314615793027377</v>
      </c>
      <c r="AC710" s="6">
        <v>2.755038484722776</v>
      </c>
      <c r="AD710" s="6">
        <v>3.2158269047463897</v>
      </c>
      <c r="AE710" s="6">
        <v>3.6711296102492592</v>
      </c>
      <c r="AF710" s="6">
        <v>4.1140716113976428</v>
      </c>
      <c r="AG710" s="94">
        <v>0</v>
      </c>
      <c r="AH710" s="6"/>
      <c r="AI710" s="6">
        <v>2.546811403293217</v>
      </c>
      <c r="AJ710" s="6">
        <v>3.0555730052710905</v>
      </c>
      <c r="AK710" s="6">
        <v>3.4812153757090436</v>
      </c>
      <c r="AL710" s="6">
        <v>3.8376737045164711</v>
      </c>
      <c r="AM710" s="6">
        <v>4.3445666700356353</v>
      </c>
      <c r="AN710" s="6">
        <v>1.0093847559175129</v>
      </c>
      <c r="AO710" s="92">
        <v>0.81625107534765018</v>
      </c>
      <c r="AP710" s="5">
        <v>43320</v>
      </c>
      <c r="AQ710" s="94">
        <v>609</v>
      </c>
      <c r="AR710" s="6">
        <v>-0.42677405781246902</v>
      </c>
      <c r="AS710" s="6">
        <v>0.87896767096503448</v>
      </c>
    </row>
    <row r="711" spans="1:45" x14ac:dyDescent="0.2">
      <c r="A711" s="5">
        <v>43321</v>
      </c>
      <c r="B711" s="6">
        <v>3.7037643207855973</v>
      </c>
      <c r="C711" s="6">
        <v>3.317263992486843</v>
      </c>
      <c r="D711" s="6">
        <v>0.38650032829875425</v>
      </c>
      <c r="E711" s="6">
        <v>3.2990443644791925</v>
      </c>
      <c r="F711" s="6">
        <v>3.3066213674433333</v>
      </c>
      <c r="G711" s="6">
        <v>0.44581375655289612</v>
      </c>
      <c r="H711" s="6">
        <v>1.6653710096245153</v>
      </c>
      <c r="I711" s="6">
        <v>0.55499807173158267</v>
      </c>
      <c r="J711" s="7">
        <v>752.86386424990633</v>
      </c>
      <c r="K711" s="92">
        <v>1.6366612111292963E-3</v>
      </c>
      <c r="L711" s="92">
        <v>8.1833060556464818E-3</v>
      </c>
      <c r="M711" s="92">
        <v>0.10965630114566285</v>
      </c>
      <c r="N711" s="92">
        <v>0.44189852700491</v>
      </c>
      <c r="O711" s="92">
        <v>0.33878887070376434</v>
      </c>
      <c r="P711" s="92">
        <v>9.9836333878887074E-2</v>
      </c>
      <c r="Q711" s="93">
        <v>5.1291939838025456E-2</v>
      </c>
      <c r="R711" s="4">
        <v>2.5625175294111919</v>
      </c>
      <c r="S711" s="4">
        <v>2.768401925984187</v>
      </c>
      <c r="T711" s="4">
        <v>3.0257542762957148</v>
      </c>
      <c r="U711" s="4">
        <v>3.3174921684324681</v>
      </c>
      <c r="V711" s="4">
        <v>3.6036405893806203</v>
      </c>
      <c r="W711" s="4">
        <v>3.8465934046301826</v>
      </c>
      <c r="X711" s="4">
        <v>4.0786703959536288</v>
      </c>
      <c r="Y711" s="4">
        <v>4.4087896118958909</v>
      </c>
      <c r="Z711" s="94">
        <v>2593</v>
      </c>
      <c r="AA711" s="93">
        <v>0.13747954173486088</v>
      </c>
      <c r="AB711" s="6">
        <v>2.3144855275028902</v>
      </c>
      <c r="AC711" s="6">
        <v>2.7547925651560621</v>
      </c>
      <c r="AD711" s="6">
        <v>3.2152168178883134</v>
      </c>
      <c r="AE711" s="6">
        <v>3.6696398839757021</v>
      </c>
      <c r="AF711" s="6">
        <v>4.1120102880023994</v>
      </c>
      <c r="AG711" s="94">
        <v>0</v>
      </c>
      <c r="AH711" s="6"/>
      <c r="AI711" s="6">
        <v>2.5465800009524471</v>
      </c>
      <c r="AJ711" s="6">
        <v>3.0549841035930094</v>
      </c>
      <c r="AK711" s="6">
        <v>3.4795946650255547</v>
      </c>
      <c r="AL711" s="6">
        <v>3.8364436602924634</v>
      </c>
      <c r="AM711" s="6">
        <v>4.3431064659453984</v>
      </c>
      <c r="AN711" s="6">
        <v>1.0092364644050318</v>
      </c>
      <c r="AO711" s="92">
        <v>0.81679301730557208</v>
      </c>
      <c r="AP711" s="5">
        <v>43321</v>
      </c>
      <c r="AQ711" s="94">
        <v>611</v>
      </c>
      <c r="AR711" s="6">
        <v>-0.42697177856527047</v>
      </c>
      <c r="AS711" s="6">
        <v>0.87902104951942028</v>
      </c>
    </row>
    <row r="712" spans="1:45" x14ac:dyDescent="0.2">
      <c r="A712" s="5">
        <v>43322</v>
      </c>
      <c r="B712" s="6">
        <v>3.7032520325203251</v>
      </c>
      <c r="C712" s="6">
        <v>3.3176916727464421</v>
      </c>
      <c r="D712" s="6">
        <v>0.38556035977388303</v>
      </c>
      <c r="E712" s="6">
        <v>3.2995289434863255</v>
      </c>
      <c r="F712" s="6">
        <v>3.3067559125768842</v>
      </c>
      <c r="G712" s="6">
        <v>0.44529521068092015</v>
      </c>
      <c r="H712" s="6">
        <v>1.6682635576538585</v>
      </c>
      <c r="I712" s="6">
        <v>0.5549710982658953</v>
      </c>
      <c r="J712" s="7">
        <v>753.28285163776309</v>
      </c>
      <c r="K712" s="92">
        <v>1.6260162601626016E-3</v>
      </c>
      <c r="L712" s="92">
        <v>8.130081300813009E-3</v>
      </c>
      <c r="M712" s="92">
        <v>0.11056910569105691</v>
      </c>
      <c r="N712" s="92">
        <v>0.44065040650406506</v>
      </c>
      <c r="O712" s="92">
        <v>0.33983739837398375</v>
      </c>
      <c r="P712" s="92">
        <v>9.9186991869918695E-2</v>
      </c>
      <c r="Q712" s="93">
        <v>5.086705202312139E-2</v>
      </c>
      <c r="R712" s="4">
        <v>2.5683917023176996</v>
      </c>
      <c r="S712" s="4">
        <v>2.7710640101477195</v>
      </c>
      <c r="T712" s="4">
        <v>3.0267322049385283</v>
      </c>
      <c r="U712" s="4">
        <v>3.3172265608752722</v>
      </c>
      <c r="V712" s="4">
        <v>3.6030523923493991</v>
      </c>
      <c r="W712" s="4">
        <v>3.8460479520525315</v>
      </c>
      <c r="X712" s="4">
        <v>4.0783999450159225</v>
      </c>
      <c r="Y712" s="4">
        <v>4.4073642647844018</v>
      </c>
      <c r="Z712" s="94">
        <v>2595</v>
      </c>
      <c r="AA712" s="93">
        <v>0.13983739837398373</v>
      </c>
      <c r="AB712" s="6">
        <v>2.3143553702271307</v>
      </c>
      <c r="AC712" s="6">
        <v>2.7545468818247394</v>
      </c>
      <c r="AD712" s="6">
        <v>3.2146075483913568</v>
      </c>
      <c r="AE712" s="6">
        <v>3.6681534416049724</v>
      </c>
      <c r="AF712" s="6">
        <v>4.1098674335542853</v>
      </c>
      <c r="AG712" s="94">
        <v>0</v>
      </c>
      <c r="AH712" s="6"/>
      <c r="AI712" s="6">
        <v>2.5463488429432601</v>
      </c>
      <c r="AJ712" s="6">
        <v>3.0555079064540567</v>
      </c>
      <c r="AK712" s="6">
        <v>3.4785391096628664</v>
      </c>
      <c r="AL712" s="6">
        <v>3.836840734220532</v>
      </c>
      <c r="AM712" s="6">
        <v>4.3416490220234092</v>
      </c>
      <c r="AN712" s="6">
        <v>1.0092378624928073</v>
      </c>
      <c r="AO712" s="92">
        <v>0.81692348378691015</v>
      </c>
      <c r="AP712" s="5">
        <v>43322</v>
      </c>
      <c r="AQ712" s="94">
        <v>615</v>
      </c>
      <c r="AR712" s="6">
        <v>-0.42716839940645812</v>
      </c>
      <c r="AS712" s="6">
        <v>0.8790744237864716</v>
      </c>
    </row>
    <row r="713" spans="1:45" x14ac:dyDescent="0.2">
      <c r="A713" s="5">
        <v>43323</v>
      </c>
      <c r="B713" s="6">
        <v>3.7034035656401945</v>
      </c>
      <c r="C713" s="6">
        <v>3.3176731159163464</v>
      </c>
      <c r="D713" s="6">
        <v>0.38573044972384807</v>
      </c>
      <c r="E713" s="6">
        <v>3.2997275959921435</v>
      </c>
      <c r="F713" s="6">
        <v>3.3067218524159046</v>
      </c>
      <c r="G713" s="6">
        <v>0.44467327376155918</v>
      </c>
      <c r="H713" s="6">
        <v>1.6683135985474231</v>
      </c>
      <c r="I713" s="6">
        <v>0.55494607087827363</v>
      </c>
      <c r="J713" s="7">
        <v>753.99229583975102</v>
      </c>
      <c r="K713" s="92">
        <v>1.6207455429497568E-3</v>
      </c>
      <c r="L713" s="92">
        <v>8.1037277147487843E-3</v>
      </c>
      <c r="M713" s="92">
        <v>0.11021069692058347</v>
      </c>
      <c r="N713" s="92">
        <v>0.44084278768233387</v>
      </c>
      <c r="O713" s="92">
        <v>0.34035656401944897</v>
      </c>
      <c r="P713" s="92">
        <v>9.8865478119935166E-2</v>
      </c>
      <c r="Q713" s="93">
        <v>5.0462249614791989E-2</v>
      </c>
      <c r="R713" s="4">
        <v>2.5744826435812307</v>
      </c>
      <c r="S713" s="4">
        <v>2.7712172731995999</v>
      </c>
      <c r="T713" s="4">
        <v>3.0281149189528689</v>
      </c>
      <c r="U713" s="4">
        <v>3.3171444891534341</v>
      </c>
      <c r="V713" s="4">
        <v>3.6022660613665187</v>
      </c>
      <c r="W713" s="4">
        <v>3.8455278631033676</v>
      </c>
      <c r="X713" s="4">
        <v>4.0771616510851425</v>
      </c>
      <c r="Y713" s="4">
        <v>4.4059943477774146</v>
      </c>
      <c r="Z713" s="94">
        <v>2596</v>
      </c>
      <c r="AA713" s="93">
        <v>0.13938411669367909</v>
      </c>
      <c r="AB713" s="6">
        <v>2.3142253211189558</v>
      </c>
      <c r="AC713" s="6">
        <v>2.7543014344889878</v>
      </c>
      <c r="AD713" s="6">
        <v>3.2139990947863866</v>
      </c>
      <c r="AE713" s="6">
        <v>3.6666702722292128</v>
      </c>
      <c r="AF713" s="6">
        <v>4.1077301304753391</v>
      </c>
      <c r="AG713" s="94">
        <v>0</v>
      </c>
      <c r="AH713" s="6"/>
      <c r="AI713" s="6">
        <v>2.5461179289398848</v>
      </c>
      <c r="AJ713" s="6">
        <v>3.054922842723713</v>
      </c>
      <c r="AK713" s="6">
        <v>3.4769746704440543</v>
      </c>
      <c r="AL713" s="6">
        <v>3.8362448279281782</v>
      </c>
      <c r="AM713" s="6">
        <v>4.340194330348166</v>
      </c>
      <c r="AN713" s="6">
        <v>1.0091891270805524</v>
      </c>
      <c r="AO713" s="92">
        <v>0.81692280096150827</v>
      </c>
      <c r="AP713" s="5">
        <v>43323</v>
      </c>
      <c r="AQ713" s="94">
        <v>617</v>
      </c>
      <c r="AR713" s="6">
        <v>-0.42736392338561391</v>
      </c>
      <c r="AS713" s="6">
        <v>0.87912779377711625</v>
      </c>
    </row>
    <row r="714" spans="1:45" x14ac:dyDescent="0.2">
      <c r="A714" s="5">
        <v>43324</v>
      </c>
      <c r="B714" s="6">
        <v>3.7048387096774196</v>
      </c>
      <c r="C714" s="6">
        <v>3.3181956309403895</v>
      </c>
      <c r="D714" s="6">
        <v>0.38664307873703008</v>
      </c>
      <c r="E714" s="6">
        <v>3.3000751509890378</v>
      </c>
      <c r="F714" s="6">
        <v>3.3066065043627573</v>
      </c>
      <c r="G714" s="6">
        <v>0.44493115684658169</v>
      </c>
      <c r="H714" s="6">
        <v>1.6707858629573169</v>
      </c>
      <c r="I714" s="6">
        <v>0.55498267231420706</v>
      </c>
      <c r="J714" s="7">
        <v>754.70157874470897</v>
      </c>
      <c r="K714" s="92">
        <v>1.6129032258064516E-3</v>
      </c>
      <c r="L714" s="92">
        <v>8.0645161290322578E-3</v>
      </c>
      <c r="M714" s="92">
        <v>0.10967741935483871</v>
      </c>
      <c r="N714" s="92">
        <v>0.44193548387096776</v>
      </c>
      <c r="O714" s="92">
        <v>0.33709677419354839</v>
      </c>
      <c r="P714" s="92">
        <v>0.10161290322580645</v>
      </c>
      <c r="Q714" s="93">
        <v>5.1212938005390833E-2</v>
      </c>
      <c r="R714" s="4">
        <v>2.5772757804392774</v>
      </c>
      <c r="S714" s="4">
        <v>2.7710758969549327</v>
      </c>
      <c r="T714" s="4">
        <v>3.0288171896432914</v>
      </c>
      <c r="U714" s="4">
        <v>3.3172682225484333</v>
      </c>
      <c r="V714" s="4">
        <v>3.6034803299005675</v>
      </c>
      <c r="W714" s="4">
        <v>3.8470333943132995</v>
      </c>
      <c r="X714" s="4">
        <v>4.0771863023439812</v>
      </c>
      <c r="Y714" s="4">
        <v>4.4046279765348899</v>
      </c>
      <c r="Z714" s="94">
        <v>2597</v>
      </c>
      <c r="AA714" s="93">
        <v>0.13709677419354838</v>
      </c>
      <c r="AB714" s="6">
        <v>2.3140953800973301</v>
      </c>
      <c r="AC714" s="6">
        <v>2.7540562229093832</v>
      </c>
      <c r="AD714" s="6">
        <v>3.2133914556081349</v>
      </c>
      <c r="AE714" s="6">
        <v>3.6687695240475802</v>
      </c>
      <c r="AF714" s="6">
        <v>4.1055983565900016</v>
      </c>
      <c r="AG714" s="94">
        <v>0</v>
      </c>
      <c r="AH714" s="6"/>
      <c r="AI714" s="6">
        <v>2.5458872586172818</v>
      </c>
      <c r="AJ714" s="6">
        <v>3.0543386518401205</v>
      </c>
      <c r="AK714" s="6">
        <v>3.4772452438034938</v>
      </c>
      <c r="AL714" s="6">
        <v>3.835819060110917</v>
      </c>
      <c r="AM714" s="6">
        <v>4.3397346883324666</v>
      </c>
      <c r="AN714" s="6">
        <v>1.0092491444505878</v>
      </c>
      <c r="AO714" s="92">
        <v>0.81675043520857538</v>
      </c>
      <c r="AP714" s="5">
        <v>43324</v>
      </c>
      <c r="AQ714" s="94">
        <v>620</v>
      </c>
      <c r="AR714" s="6">
        <v>-0.42755835354289973</v>
      </c>
      <c r="AS714" s="6">
        <v>0.87918115950222331</v>
      </c>
    </row>
    <row r="715" spans="1:45" x14ac:dyDescent="0.2">
      <c r="A715" s="5">
        <v>43325</v>
      </c>
      <c r="B715" s="6">
        <v>3.7057877813504825</v>
      </c>
      <c r="C715" s="6">
        <v>3.3181000223206349</v>
      </c>
      <c r="D715" s="6">
        <v>0.38768775902984753</v>
      </c>
      <c r="E715" s="6">
        <v>3.3000143758628528</v>
      </c>
      <c r="F715" s="6">
        <v>3.3066872155733642</v>
      </c>
      <c r="G715" s="6">
        <v>0.44471164925229084</v>
      </c>
      <c r="H715" s="6">
        <v>1.6695964132940948</v>
      </c>
      <c r="I715" s="6">
        <v>0.55510204081632397</v>
      </c>
      <c r="J715" s="7">
        <v>755.70157874470897</v>
      </c>
      <c r="K715" s="92">
        <v>1.6077170418006431E-3</v>
      </c>
      <c r="L715" s="92">
        <v>8.0385852090032149E-3</v>
      </c>
      <c r="M715" s="92">
        <v>0.10932475884244373</v>
      </c>
      <c r="N715" s="92">
        <v>0.44051446945337619</v>
      </c>
      <c r="O715" s="92">
        <v>0.33922829581993569</v>
      </c>
      <c r="P715" s="92">
        <v>0.10128617363344052</v>
      </c>
      <c r="Q715" s="93">
        <v>5.0442818636888716E-2</v>
      </c>
      <c r="R715" s="4">
        <v>2.5771369934144674</v>
      </c>
      <c r="S715" s="4">
        <v>2.7712643075135275</v>
      </c>
      <c r="T715" s="4">
        <v>3.02904110728179</v>
      </c>
      <c r="U715" s="4">
        <v>3.317542755597807</v>
      </c>
      <c r="V715" s="4">
        <v>3.6039695003632843</v>
      </c>
      <c r="W715" s="4">
        <v>3.8460731910849191</v>
      </c>
      <c r="X715" s="4">
        <v>4.0805589101596302</v>
      </c>
      <c r="Y715" s="4">
        <v>4.4033143319276942</v>
      </c>
      <c r="Z715" s="94">
        <v>2597</v>
      </c>
      <c r="AA715" s="93">
        <v>0.13987138263665594</v>
      </c>
      <c r="AB715" s="6">
        <v>2.3139655470813252</v>
      </c>
      <c r="AC715" s="6">
        <v>2.753811246846896</v>
      </c>
      <c r="AD715" s="6">
        <v>3.2127846293951876</v>
      </c>
      <c r="AE715" s="6">
        <v>3.6673856056758161</v>
      </c>
      <c r="AF715" s="6">
        <v>4.1034720898472861</v>
      </c>
      <c r="AG715" s="94">
        <v>0</v>
      </c>
      <c r="AH715" s="6"/>
      <c r="AI715" s="6">
        <v>2.545656831651137</v>
      </c>
      <c r="AJ715" s="6">
        <v>3.0537553318909478</v>
      </c>
      <c r="AK715" s="6">
        <v>3.4762986964624529</v>
      </c>
      <c r="AL715" s="6">
        <v>3.8361048822399981</v>
      </c>
      <c r="AM715" s="6">
        <v>4.3382579843230973</v>
      </c>
      <c r="AN715" s="6">
        <v>1.0092326887640675</v>
      </c>
      <c r="AO715" s="92">
        <v>0.81686446202513352</v>
      </c>
      <c r="AP715" s="5">
        <v>43325</v>
      </c>
      <c r="AQ715" s="94">
        <v>622</v>
      </c>
      <c r="AR715" s="6">
        <v>-0.42775169290910098</v>
      </c>
      <c r="AS715" s="6">
        <v>0.87923452097260402</v>
      </c>
    </row>
    <row r="716" spans="1:45" x14ac:dyDescent="0.2">
      <c r="A716" s="5">
        <v>43326</v>
      </c>
      <c r="B716" s="6">
        <v>3.7049441786283892</v>
      </c>
      <c r="C716" s="6">
        <v>3.3181737687616901</v>
      </c>
      <c r="D716" s="6">
        <v>0.38677040986669908</v>
      </c>
      <c r="E716" s="6">
        <v>3.3001953392522045</v>
      </c>
      <c r="F716" s="6">
        <v>3.3067334763983487</v>
      </c>
      <c r="G716" s="6">
        <v>0.44451963376220888</v>
      </c>
      <c r="H716" s="6">
        <v>1.67353317816222</v>
      </c>
      <c r="I716" s="6">
        <v>0.55489999999999773</v>
      </c>
      <c r="J716" s="7">
        <v>755.82846153846185</v>
      </c>
      <c r="K716" s="92">
        <v>1.594896331738437E-3</v>
      </c>
      <c r="L716" s="92">
        <v>7.9744816586921844E-3</v>
      </c>
      <c r="M716" s="92">
        <v>0.11004784688995216</v>
      </c>
      <c r="N716" s="92">
        <v>0.44019138755980863</v>
      </c>
      <c r="O716" s="92">
        <v>0.33971291866028708</v>
      </c>
      <c r="P716" s="92">
        <v>0.10047846889952153</v>
      </c>
      <c r="Q716" s="93">
        <v>4.9615384615384617E-2</v>
      </c>
      <c r="R716" s="4">
        <v>2.5776868420591934</v>
      </c>
      <c r="S716" s="4">
        <v>2.7713465041257264</v>
      </c>
      <c r="T716" s="4">
        <v>3.0290867860015562</v>
      </c>
      <c r="U716" s="4">
        <v>3.317801184465083</v>
      </c>
      <c r="V716" s="4">
        <v>3.6042768598373733</v>
      </c>
      <c r="W716" s="4">
        <v>3.8460982512114508</v>
      </c>
      <c r="X716" s="4">
        <v>4.0787760458390547</v>
      </c>
      <c r="Y716" s="4">
        <v>4.401847412700425</v>
      </c>
      <c r="Z716" s="94">
        <v>2600</v>
      </c>
      <c r="AA716" s="93">
        <v>0.13716108452950559</v>
      </c>
      <c r="AB716" s="6">
        <v>2.3138358219901209</v>
      </c>
      <c r="AC716" s="6">
        <v>2.7535665060628913</v>
      </c>
      <c r="AD716" s="6">
        <v>3.2121786146899707</v>
      </c>
      <c r="AE716" s="6">
        <v>3.6683216133871728</v>
      </c>
      <c r="AF716" s="6">
        <v>4.1013513083198827</v>
      </c>
      <c r="AG716" s="94">
        <v>0</v>
      </c>
      <c r="AH716" s="6"/>
      <c r="AI716" s="6">
        <v>2.545426647717862</v>
      </c>
      <c r="AJ716" s="6">
        <v>3.0547211000867449</v>
      </c>
      <c r="AK716" s="6">
        <v>3.4757715602745463</v>
      </c>
      <c r="AL716" s="6">
        <v>3.8364417728788194</v>
      </c>
      <c r="AM716" s="6">
        <v>4.3367841354979122</v>
      </c>
      <c r="AN716" s="6">
        <v>1.0091819950107945</v>
      </c>
      <c r="AO716" s="92">
        <v>0.81724077807795747</v>
      </c>
      <c r="AP716" s="5">
        <v>43327</v>
      </c>
      <c r="AQ716" s="94">
        <v>627</v>
      </c>
      <c r="AR716" s="6">
        <v>-0.42794394450564965</v>
      </c>
      <c r="AS716" s="6">
        <v>0.87928787819901222</v>
      </c>
    </row>
    <row r="717" spans="1:45" x14ac:dyDescent="0.2">
      <c r="A717" s="5">
        <v>43327</v>
      </c>
      <c r="B717" s="6">
        <v>3.7049441786283892</v>
      </c>
      <c r="C717" s="6">
        <v>3.317530102154695</v>
      </c>
      <c r="D717" s="6">
        <v>0.38741407647369419</v>
      </c>
      <c r="E717" s="6">
        <v>3.3001340806138426</v>
      </c>
      <c r="F717" s="6">
        <v>3.307009806013697</v>
      </c>
      <c r="G717" s="6">
        <v>0.44420936024325253</v>
      </c>
      <c r="H717" s="6">
        <v>1.6708493754382154</v>
      </c>
      <c r="I717" s="6">
        <v>0.55489999999999773</v>
      </c>
      <c r="J717" s="7">
        <v>756.82846153846185</v>
      </c>
      <c r="K717" s="92">
        <v>1.594896331738437E-3</v>
      </c>
      <c r="L717" s="92">
        <v>7.9744816586921844E-3</v>
      </c>
      <c r="M717" s="92">
        <v>0.11004784688995216</v>
      </c>
      <c r="N717" s="92">
        <v>0.44019138755980863</v>
      </c>
      <c r="O717" s="92">
        <v>0.33971291866028708</v>
      </c>
      <c r="P717" s="92">
        <v>0.10047846889952153</v>
      </c>
      <c r="Q717" s="93">
        <v>4.9615384615384617E-2</v>
      </c>
      <c r="R717" s="4">
        <v>2.5775545907356494</v>
      </c>
      <c r="S717" s="4">
        <v>2.7710223776904592</v>
      </c>
      <c r="T717" s="4">
        <v>3.0286945452360619</v>
      </c>
      <c r="U717" s="4">
        <v>3.3173018837106696</v>
      </c>
      <c r="V717" s="4">
        <v>3.6037086544387682</v>
      </c>
      <c r="W717" s="4">
        <v>3.8444297045320375</v>
      </c>
      <c r="X717" s="4">
        <v>4.0773029626997364</v>
      </c>
      <c r="Y717" s="4">
        <v>4.4005401224090761</v>
      </c>
      <c r="Z717" s="94">
        <v>2600</v>
      </c>
      <c r="AA717" s="93">
        <v>0.14673046251993621</v>
      </c>
      <c r="AB717" s="6">
        <v>2.3137062047430041</v>
      </c>
      <c r="AC717" s="6">
        <v>2.7533220003191272</v>
      </c>
      <c r="AD717" s="6">
        <v>3.2115734100387376</v>
      </c>
      <c r="AE717" s="6">
        <v>3.6667786808018685</v>
      </c>
      <c r="AF717" s="6">
        <v>4.099235990203268</v>
      </c>
      <c r="AG717" s="94">
        <v>0</v>
      </c>
      <c r="AH717" s="6"/>
      <c r="AI717" s="6">
        <v>2.5451967064945924</v>
      </c>
      <c r="AJ717" s="6">
        <v>3.0541304186181963</v>
      </c>
      <c r="AK717" s="6">
        <v>3.4748241768734469</v>
      </c>
      <c r="AL717" s="6">
        <v>3.8352074580533766</v>
      </c>
      <c r="AM717" s="6">
        <v>4.3353131332759203</v>
      </c>
      <c r="AN717" s="6">
        <v>1.0089939657347997</v>
      </c>
      <c r="AO717" s="92">
        <v>0.81761640591399731</v>
      </c>
      <c r="AP717" s="5">
        <v>43327</v>
      </c>
      <c r="AQ717" s="94">
        <v>627</v>
      </c>
      <c r="AR717" s="6">
        <v>-0.42813511134466564</v>
      </c>
      <c r="AS717" s="6">
        <v>0.8793412311921438</v>
      </c>
    </row>
    <row r="718" spans="1:45" x14ac:dyDescent="0.2">
      <c r="A718" s="5">
        <v>43328</v>
      </c>
      <c r="B718" s="6">
        <v>3.7054140127388533</v>
      </c>
      <c r="C718" s="6">
        <v>3.3170585463123174</v>
      </c>
      <c r="D718" s="6">
        <v>0.38835546642653584</v>
      </c>
      <c r="E718" s="6">
        <v>3.30007123038749</v>
      </c>
      <c r="F718" s="6">
        <v>3.3075114200293809</v>
      </c>
      <c r="G718" s="6">
        <v>0.44398871102722048</v>
      </c>
      <c r="H718" s="6">
        <v>1.6685627786149118</v>
      </c>
      <c r="I718" s="6">
        <v>0.5549461538461542</v>
      </c>
      <c r="J718" s="7">
        <v>757.82846153846185</v>
      </c>
      <c r="K718" s="92">
        <v>1.5923566878980893E-3</v>
      </c>
      <c r="L718" s="92">
        <v>7.9617834394904458E-3</v>
      </c>
      <c r="M718" s="92">
        <v>0.10987261146496816</v>
      </c>
      <c r="N718" s="92">
        <v>0.43949044585987262</v>
      </c>
      <c r="O718" s="92">
        <v>0.34076433121019106</v>
      </c>
      <c r="P718" s="92">
        <v>0.10031847133757962</v>
      </c>
      <c r="Q718" s="93">
        <v>4.9230769230769231E-2</v>
      </c>
      <c r="R718" s="4">
        <v>2.5774224725806048</v>
      </c>
      <c r="S718" s="4">
        <v>2.7706986674468652</v>
      </c>
      <c r="T718" s="4">
        <v>3.0283027850222708</v>
      </c>
      <c r="U718" s="4">
        <v>3.3168032635657045</v>
      </c>
      <c r="V718" s="4">
        <v>3.6033448555327743</v>
      </c>
      <c r="W718" s="4">
        <v>3.8427850159915287</v>
      </c>
      <c r="X718" s="4">
        <v>4.0758328040142091</v>
      </c>
      <c r="Y718" s="4">
        <v>4.3992350089760048</v>
      </c>
      <c r="Z718" s="94">
        <v>2600</v>
      </c>
      <c r="AA718" s="93">
        <v>0.1464968152866242</v>
      </c>
      <c r="AB718" s="6">
        <v>2.3135766952593686</v>
      </c>
      <c r="AC718" s="6">
        <v>2.7530777293777549</v>
      </c>
      <c r="AD718" s="6">
        <v>3.2109690139915572</v>
      </c>
      <c r="AE718" s="6">
        <v>3.6652392360299926</v>
      </c>
      <c r="AF718" s="6">
        <v>4.0971261138148272</v>
      </c>
      <c r="AG718" s="94">
        <v>0</v>
      </c>
      <c r="AH718" s="6"/>
      <c r="AI718" s="6">
        <v>2.5449670076591833</v>
      </c>
      <c r="AJ718" s="6">
        <v>3.0535406280160449</v>
      </c>
      <c r="AK718" s="6">
        <v>3.4738784670401901</v>
      </c>
      <c r="AL718" s="6">
        <v>3.8336766083889318</v>
      </c>
      <c r="AM718" s="6">
        <v>4.3338449691155301</v>
      </c>
      <c r="AN718" s="6">
        <v>1.0088539892337194</v>
      </c>
      <c r="AO718" s="92">
        <v>0.81811125027536014</v>
      </c>
      <c r="AP718" s="5">
        <v>43328</v>
      </c>
      <c r="AQ718" s="94">
        <v>628</v>
      </c>
      <c r="AR718" s="6">
        <v>-0.42832519642899003</v>
      </c>
      <c r="AS718" s="6">
        <v>0.87939457996263748</v>
      </c>
    </row>
    <row r="719" spans="1:45" x14ac:dyDescent="0.2">
      <c r="A719" s="5">
        <v>43329</v>
      </c>
      <c r="B719" s="6">
        <v>3.7020602218700476</v>
      </c>
      <c r="C719" s="6">
        <v>3.3168381777358489</v>
      </c>
      <c r="D719" s="6">
        <v>0.38522204413419869</v>
      </c>
      <c r="E719" s="6">
        <v>3.3001540007497869</v>
      </c>
      <c r="F719" s="6">
        <v>3.307612285298692</v>
      </c>
      <c r="G719" s="6">
        <v>0.44342651552267942</v>
      </c>
      <c r="H719" s="6">
        <v>1.6696484178786863</v>
      </c>
      <c r="I719" s="6">
        <v>0.55482321291314407</v>
      </c>
      <c r="J719" s="7">
        <v>758.24519600307394</v>
      </c>
      <c r="K719" s="92">
        <v>1.5847860538827259E-3</v>
      </c>
      <c r="L719" s="92">
        <v>7.9239302694136295E-3</v>
      </c>
      <c r="M719" s="92">
        <v>0.11093502377179081</v>
      </c>
      <c r="N719" s="92">
        <v>0.44374009508716322</v>
      </c>
      <c r="O719" s="92">
        <v>0.33597464342313788</v>
      </c>
      <c r="P719" s="92">
        <v>9.9841521394611721E-2</v>
      </c>
      <c r="Q719" s="93">
        <v>4.8808608762490394E-2</v>
      </c>
      <c r="R719" s="4">
        <v>2.57809925218187</v>
      </c>
      <c r="S719" s="4">
        <v>2.7735605061151296</v>
      </c>
      <c r="T719" s="4">
        <v>3.0289367221506986</v>
      </c>
      <c r="U719" s="4">
        <v>3.3169744874651474</v>
      </c>
      <c r="V719" s="4">
        <v>3.6027060273692122</v>
      </c>
      <c r="W719" s="4">
        <v>3.8410594053156215</v>
      </c>
      <c r="X719" s="4">
        <v>4.0741163156339759</v>
      </c>
      <c r="Y719" s="4">
        <v>4.3978191221993201</v>
      </c>
      <c r="Z719" s="94">
        <v>2602</v>
      </c>
      <c r="AA719" s="93">
        <v>0.14104595879556259</v>
      </c>
      <c r="AB719" s="6">
        <v>2.3134472934587147</v>
      </c>
      <c r="AC719" s="6">
        <v>2.7528336930013171</v>
      </c>
      <c r="AD719" s="6">
        <v>3.2103654251023004</v>
      </c>
      <c r="AE719" s="6">
        <v>3.6715703975472378</v>
      </c>
      <c r="AF719" s="6">
        <v>4.0950216575929774</v>
      </c>
      <c r="AG719" s="94">
        <v>0</v>
      </c>
      <c r="AH719" s="6"/>
      <c r="AI719" s="6">
        <v>2.544737550890209</v>
      </c>
      <c r="AJ719" s="6">
        <v>3.0541952730621351</v>
      </c>
      <c r="AK719" s="6">
        <v>3.4746104763331855</v>
      </c>
      <c r="AL719" s="6">
        <v>3.8348261713817271</v>
      </c>
      <c r="AM719" s="6">
        <v>4.3323796345142993</v>
      </c>
      <c r="AN719" s="6">
        <v>1.0087576415027142</v>
      </c>
      <c r="AO719" s="92">
        <v>0.81851771987347843</v>
      </c>
      <c r="AP719" s="5">
        <v>43329</v>
      </c>
      <c r="AQ719" s="94">
        <v>631</v>
      </c>
      <c r="AR719" s="6">
        <v>-0.42851420275221352</v>
      </c>
      <c r="AS719" s="6">
        <v>0.88010358774438413</v>
      </c>
    </row>
    <row r="720" spans="1:45" x14ac:dyDescent="0.2">
      <c r="A720" s="5">
        <v>43330</v>
      </c>
      <c r="B720" s="6">
        <v>3.7011041009463721</v>
      </c>
      <c r="C720" s="6">
        <v>3.317019762214986</v>
      </c>
      <c r="D720" s="6">
        <v>0.38408433873138614</v>
      </c>
      <c r="E720" s="6">
        <v>3.3002287689208405</v>
      </c>
      <c r="F720" s="6">
        <v>3.3074046459170447</v>
      </c>
      <c r="G720" s="6">
        <v>0.44256391957095864</v>
      </c>
      <c r="H720" s="6">
        <v>1.6705473752220987</v>
      </c>
      <c r="I720" s="6">
        <v>0.55484056857472175</v>
      </c>
      <c r="J720" s="7">
        <v>758.95351517479867</v>
      </c>
      <c r="K720" s="92">
        <v>1.5772870662460567E-3</v>
      </c>
      <c r="L720" s="92">
        <v>7.8864353312302835E-3</v>
      </c>
      <c r="M720" s="92">
        <v>0.11041009463722397</v>
      </c>
      <c r="N720" s="92">
        <v>0.44637223974763407</v>
      </c>
      <c r="O720" s="92">
        <v>0.33438485804416401</v>
      </c>
      <c r="P720" s="92">
        <v>9.9369085173501584E-2</v>
      </c>
      <c r="Q720" s="93">
        <v>5.1094890510948905E-2</v>
      </c>
      <c r="R720" s="4">
        <v>2.5847343990081812</v>
      </c>
      <c r="S720" s="4">
        <v>2.7741594356767632</v>
      </c>
      <c r="T720" s="4">
        <v>3.0302741113166669</v>
      </c>
      <c r="U720" s="4">
        <v>3.31751471129428</v>
      </c>
      <c r="V720" s="4">
        <v>3.6021561120609724</v>
      </c>
      <c r="W720" s="4">
        <v>3.8395378053428</v>
      </c>
      <c r="X720" s="4">
        <v>4.0726122570908165</v>
      </c>
      <c r="Y720" s="4">
        <v>4.3964638055102609</v>
      </c>
      <c r="Z720" s="94">
        <v>2603</v>
      </c>
      <c r="AA720" s="93">
        <v>0.14037854889589904</v>
      </c>
      <c r="AB720" s="6">
        <v>2.3133179992606498</v>
      </c>
      <c r="AC720" s="6">
        <v>2.752589890952748</v>
      </c>
      <c r="AD720" s="6">
        <v>3.2097626419286276</v>
      </c>
      <c r="AE720" s="6">
        <v>3.6707819310950907</v>
      </c>
      <c r="AF720" s="6">
        <v>4.0929226000963075</v>
      </c>
      <c r="AG720" s="94">
        <v>0</v>
      </c>
      <c r="AH720" s="6"/>
      <c r="AI720" s="6">
        <v>2.5445083358669622</v>
      </c>
      <c r="AJ720" s="6">
        <v>3.0536016579638154</v>
      </c>
      <c r="AK720" s="6">
        <v>3.4745803521591445</v>
      </c>
      <c r="AL720" s="6">
        <v>3.8335972817274437</v>
      </c>
      <c r="AM720" s="6">
        <v>4.3309171210086745</v>
      </c>
      <c r="AN720" s="6">
        <v>1.0088189245583647</v>
      </c>
      <c r="AO720" s="92">
        <v>0.81818054994169842</v>
      </c>
      <c r="AP720" s="5">
        <v>43332</v>
      </c>
      <c r="AQ720" s="94">
        <v>634</v>
      </c>
      <c r="AR720" s="6">
        <v>-0.42870213329871554</v>
      </c>
      <c r="AS720" s="6">
        <v>0.88015431471626948</v>
      </c>
    </row>
    <row r="721" spans="1:45" x14ac:dyDescent="0.2">
      <c r="A721" s="5">
        <v>43331</v>
      </c>
      <c r="B721" s="6">
        <v>3.699685534591195</v>
      </c>
      <c r="C721" s="6">
        <v>3.316733154718158</v>
      </c>
      <c r="D721" s="6">
        <v>0.38295237987303699</v>
      </c>
      <c r="E721" s="6">
        <v>3.3003222484034507</v>
      </c>
      <c r="F721" s="6">
        <v>3.307242925493675</v>
      </c>
      <c r="G721" s="6">
        <v>0.44197878595764184</v>
      </c>
      <c r="H721" s="6">
        <v>1.6698307502240792</v>
      </c>
      <c r="I721" s="6">
        <v>0.55481566820276451</v>
      </c>
      <c r="J721" s="7">
        <v>759.66167434716044</v>
      </c>
      <c r="K721" s="92">
        <v>1.5723270440251573E-3</v>
      </c>
      <c r="L721" s="92">
        <v>7.8616352201257862E-3</v>
      </c>
      <c r="M721" s="92">
        <v>0.11163522012578617</v>
      </c>
      <c r="N721" s="92">
        <v>0.44654088050314467</v>
      </c>
      <c r="O721" s="92">
        <v>0.33333333333333331</v>
      </c>
      <c r="P721" s="92">
        <v>9.9056603773584911E-2</v>
      </c>
      <c r="Q721" s="93">
        <v>5.0691244239631339E-2</v>
      </c>
      <c r="R721" s="4">
        <v>2.5849872834851704</v>
      </c>
      <c r="S721" s="4">
        <v>2.7748750830634488</v>
      </c>
      <c r="T721" s="4">
        <v>3.0298284673607507</v>
      </c>
      <c r="U721" s="4">
        <v>3.3175583479820521</v>
      </c>
      <c r="V721" s="4">
        <v>3.6023217464752917</v>
      </c>
      <c r="W721" s="4">
        <v>3.8378061083437824</v>
      </c>
      <c r="X721" s="4">
        <v>4.071167376303741</v>
      </c>
      <c r="Y721" s="4">
        <v>4.3951119317219698</v>
      </c>
      <c r="Z721" s="94">
        <v>2604</v>
      </c>
      <c r="AA721" s="93">
        <v>0.14622641509433962</v>
      </c>
      <c r="AB721" s="6">
        <v>2.3131888125848881</v>
      </c>
      <c r="AC721" s="6">
        <v>2.7523463229953715</v>
      </c>
      <c r="AD721" s="6">
        <v>3.2091606630319762</v>
      </c>
      <c r="AE721" s="6">
        <v>3.6699945890549301</v>
      </c>
      <c r="AF721" s="6">
        <v>4.0908289200027159</v>
      </c>
      <c r="AG721" s="94">
        <v>0</v>
      </c>
      <c r="AH721" s="6"/>
      <c r="AI721" s="6">
        <v>2.5442793622694468</v>
      </c>
      <c r="AJ721" s="6">
        <v>3.0525440267041541</v>
      </c>
      <c r="AK721" s="6">
        <v>3.4744640517222534</v>
      </c>
      <c r="AL721" s="6">
        <v>3.8323707955919102</v>
      </c>
      <c r="AM721" s="6">
        <v>4.3294574201737657</v>
      </c>
      <c r="AN721" s="6">
        <v>1.0087051945637608</v>
      </c>
      <c r="AO721" s="92">
        <v>0.81845344356549554</v>
      </c>
      <c r="AP721" s="5">
        <v>43332</v>
      </c>
      <c r="AQ721" s="94">
        <v>636</v>
      </c>
      <c r="AR721" s="6">
        <v>-0.42888899104369393</v>
      </c>
      <c r="AS721" s="6">
        <v>0.88020502433678494</v>
      </c>
    </row>
    <row r="722" spans="1:45" x14ac:dyDescent="0.2">
      <c r="A722" s="5">
        <v>43332</v>
      </c>
      <c r="B722" s="6">
        <v>3.7003105590062111</v>
      </c>
      <c r="C722" s="6">
        <v>3.3180460959498119</v>
      </c>
      <c r="D722" s="6">
        <v>0.38226446305639916</v>
      </c>
      <c r="E722" s="6">
        <v>3.3010470487433228</v>
      </c>
      <c r="F722" s="6">
        <v>3.3071240353225884</v>
      </c>
      <c r="G722" s="6">
        <v>0.44065935552263769</v>
      </c>
      <c r="H722" s="6">
        <v>1.6769627886558107</v>
      </c>
      <c r="I722" s="6">
        <v>0.55467024539877252</v>
      </c>
      <c r="J722" s="7">
        <v>759.49501533742296</v>
      </c>
      <c r="K722" s="92">
        <v>1.5527950310559005E-3</v>
      </c>
      <c r="L722" s="92">
        <v>7.763975155279503E-3</v>
      </c>
      <c r="M722" s="92">
        <v>0.11180124223602485</v>
      </c>
      <c r="N722" s="92">
        <v>0.44565217391304346</v>
      </c>
      <c r="O722" s="92">
        <v>0.33385093167701863</v>
      </c>
      <c r="P722" s="92">
        <v>9.9378881987577633E-2</v>
      </c>
      <c r="Q722" s="93">
        <v>4.9079754601226995E-2</v>
      </c>
      <c r="R722" s="4">
        <v>2.5886990338570821</v>
      </c>
      <c r="S722" s="4">
        <v>2.7764808662282148</v>
      </c>
      <c r="T722" s="4">
        <v>3.0315040851301625</v>
      </c>
      <c r="U722" s="4">
        <v>3.3186224508452806</v>
      </c>
      <c r="V722" s="4">
        <v>3.6027003747354587</v>
      </c>
      <c r="W722" s="4">
        <v>3.838616768818564</v>
      </c>
      <c r="X722" s="4">
        <v>4.0712530705812346</v>
      </c>
      <c r="Y722" s="4">
        <v>4.393599854184667</v>
      </c>
      <c r="Z722" s="94">
        <v>2608</v>
      </c>
      <c r="AA722" s="93">
        <v>0.14596273291925466</v>
      </c>
      <c r="AB722" s="6">
        <v>2.3130597333512499</v>
      </c>
      <c r="AC722" s="6">
        <v>2.7521029888929016</v>
      </c>
      <c r="AD722" s="6">
        <v>3.2085594869775482</v>
      </c>
      <c r="AE722" s="6">
        <v>3.6692083692662467</v>
      </c>
      <c r="AF722" s="6">
        <v>4.088740596108563</v>
      </c>
      <c r="AG722" s="94">
        <v>0</v>
      </c>
      <c r="AH722" s="6"/>
      <c r="AI722" s="6">
        <v>2.5440506297783818</v>
      </c>
      <c r="AJ722" s="6">
        <v>3.0531778610229292</v>
      </c>
      <c r="AK722" s="6">
        <v>3.4730944671474329</v>
      </c>
      <c r="AL722" s="6">
        <v>3.8327586120663169</v>
      </c>
      <c r="AM722" s="6">
        <v>4.3274067654414674</v>
      </c>
      <c r="AN722" s="6">
        <v>1.0089977090479372</v>
      </c>
      <c r="AO722" s="92">
        <v>0.817243846101533</v>
      </c>
      <c r="AP722" s="5">
        <v>43332</v>
      </c>
      <c r="AQ722" s="94">
        <v>644</v>
      </c>
      <c r="AR722" s="6">
        <v>-0.42907477895320412</v>
      </c>
      <c r="AS722" s="6">
        <v>0.88025571664327562</v>
      </c>
    </row>
    <row r="723" spans="1:45" x14ac:dyDescent="0.2">
      <c r="A723" s="5">
        <v>43333</v>
      </c>
      <c r="B723" s="6">
        <v>3.7006172839506171</v>
      </c>
      <c r="C723" s="6">
        <v>3.3179902963978263</v>
      </c>
      <c r="D723" s="6">
        <v>0.38262698755279079</v>
      </c>
      <c r="E723" s="6">
        <v>3.3011741143112454</v>
      </c>
      <c r="F723" s="6">
        <v>3.3070216937698977</v>
      </c>
      <c r="G723" s="6">
        <v>0.44034322765038947</v>
      </c>
      <c r="H723" s="6">
        <v>1.6775332775809806</v>
      </c>
      <c r="I723" s="6">
        <v>0.5547067842085095</v>
      </c>
      <c r="J723" s="7">
        <v>760.20352625526721</v>
      </c>
      <c r="K723" s="92">
        <v>1.5432098765432098E-3</v>
      </c>
      <c r="L723" s="92">
        <v>7.716049382716049E-3</v>
      </c>
      <c r="M723" s="92">
        <v>0.1111111111111111</v>
      </c>
      <c r="N723" s="92">
        <v>0.44753086419753085</v>
      </c>
      <c r="O723" s="92">
        <v>0.3317901234567901</v>
      </c>
      <c r="P723" s="92">
        <v>0.10030864197530864</v>
      </c>
      <c r="Q723" s="93">
        <v>4.7911077041011885E-2</v>
      </c>
      <c r="R723" s="4">
        <v>2.5887511251507536</v>
      </c>
      <c r="S723" s="4">
        <v>2.7763142926936148</v>
      </c>
      <c r="T723" s="4">
        <v>3.0318677306337625</v>
      </c>
      <c r="U723" s="4">
        <v>3.3184304088998062</v>
      </c>
      <c r="V723" s="4">
        <v>3.6027037421843096</v>
      </c>
      <c r="W723" s="4">
        <v>3.8377034682756999</v>
      </c>
      <c r="X723" s="4">
        <v>4.0696706001012233</v>
      </c>
      <c r="Y723" s="4">
        <v>4.3922567558863062</v>
      </c>
      <c r="Z723" s="94">
        <v>2609</v>
      </c>
      <c r="AA723" s="93">
        <v>0.14506172839506173</v>
      </c>
      <c r="AB723" s="6">
        <v>2.3129307614796621</v>
      </c>
      <c r="AC723" s="6">
        <v>2.7518598884094403</v>
      </c>
      <c r="AD723" s="6">
        <v>3.2079591123342976</v>
      </c>
      <c r="AE723" s="6">
        <v>3.669230448360842</v>
      </c>
      <c r="AF723" s="6">
        <v>4.0866576073278269</v>
      </c>
      <c r="AG723" s="94">
        <v>0</v>
      </c>
      <c r="AH723" s="6"/>
      <c r="AI723" s="6">
        <v>2.5438221380751971</v>
      </c>
      <c r="AJ723" s="6">
        <v>3.0525919865117568</v>
      </c>
      <c r="AK723" s="6">
        <v>3.4727737975647814</v>
      </c>
      <c r="AL723" s="6">
        <v>3.8321352119356353</v>
      </c>
      <c r="AM723" s="6">
        <v>4.3254042445886762</v>
      </c>
      <c r="AN723" s="6">
        <v>1.0089274669350516</v>
      </c>
      <c r="AO723" s="92">
        <v>0.81791619413530758</v>
      </c>
      <c r="AP723" s="5">
        <v>43333</v>
      </c>
      <c r="AQ723" s="94">
        <v>648</v>
      </c>
      <c r="AR723" s="6">
        <v>-0.42925949998418433</v>
      </c>
      <c r="AS723" s="6">
        <v>0.88030639167295766</v>
      </c>
    </row>
    <row r="724" spans="1:45" x14ac:dyDescent="0.2">
      <c r="A724" s="5">
        <v>43334</v>
      </c>
      <c r="B724" s="6">
        <v>3.7012195121951219</v>
      </c>
      <c r="C724" s="6">
        <v>3.3195141024222115</v>
      </c>
      <c r="D724" s="6">
        <v>0.38170540977291045</v>
      </c>
      <c r="E724" s="6">
        <v>3.3018880136803133</v>
      </c>
      <c r="F724" s="6">
        <v>3.3071938708237703</v>
      </c>
      <c r="G724" s="6">
        <v>0.44029032411053659</v>
      </c>
      <c r="H724" s="6">
        <v>1.6852517707336678</v>
      </c>
      <c r="I724" s="6">
        <v>0.55472434915773394</v>
      </c>
      <c r="J724" s="7">
        <v>760.32924961714889</v>
      </c>
      <c r="K724" s="92">
        <v>1.5243902439024391E-3</v>
      </c>
      <c r="L724" s="92">
        <v>7.621951219512195E-3</v>
      </c>
      <c r="M724" s="92">
        <v>0.11128048780487805</v>
      </c>
      <c r="N724" s="92">
        <v>0.4451219512195122</v>
      </c>
      <c r="O724" s="92">
        <v>0.33536585365853661</v>
      </c>
      <c r="P724" s="92">
        <v>9.9085365853658541E-2</v>
      </c>
      <c r="Q724" s="93">
        <v>4.7856049004594184E-2</v>
      </c>
      <c r="R724" s="4">
        <v>2.590765960244116</v>
      </c>
      <c r="S724" s="4">
        <v>2.7773140204871019</v>
      </c>
      <c r="T724" s="4">
        <v>3.0324429440691514</v>
      </c>
      <c r="U724" s="4">
        <v>3.3192514889682041</v>
      </c>
      <c r="V724" s="4">
        <v>3.6037327598557503</v>
      </c>
      <c r="W724" s="4">
        <v>3.8431015948414013</v>
      </c>
      <c r="X724" s="4">
        <v>4.0711574915536035</v>
      </c>
      <c r="Y724" s="4">
        <v>4.3908105309932193</v>
      </c>
      <c r="Z724" s="94">
        <v>2612</v>
      </c>
      <c r="AA724" s="93">
        <v>0.14786585365853658</v>
      </c>
      <c r="AB724" s="6">
        <v>2.3128018968901571</v>
      </c>
      <c r="AC724" s="6">
        <v>2.7516170213094786</v>
      </c>
      <c r="AD724" s="6">
        <v>3.2073595376749187</v>
      </c>
      <c r="AE724" s="6">
        <v>3.6684088102607499</v>
      </c>
      <c r="AF724" s="6">
        <v>4.0845799326912697</v>
      </c>
      <c r="AG724" s="94">
        <v>0</v>
      </c>
      <c r="AH724" s="6"/>
      <c r="AI724" s="6">
        <v>2.5435938868420278</v>
      </c>
      <c r="AJ724" s="6">
        <v>3.0510205949403031</v>
      </c>
      <c r="AK724" s="6">
        <v>3.4727328634643992</v>
      </c>
      <c r="AL724" s="6">
        <v>3.8357036230680923</v>
      </c>
      <c r="AM724" s="6">
        <v>4.3239626405895732</v>
      </c>
      <c r="AN724" s="6">
        <v>1.0092006948041057</v>
      </c>
      <c r="AO724" s="92">
        <v>0.81723155235435807</v>
      </c>
      <c r="AP724" s="5">
        <v>43334</v>
      </c>
      <c r="AQ724" s="94">
        <v>656</v>
      </c>
      <c r="AR724" s="6">
        <v>-0.42944315708449166</v>
      </c>
      <c r="AS724" s="6">
        <v>0.88035704946291693</v>
      </c>
    </row>
    <row r="725" spans="1:45" x14ac:dyDescent="0.2">
      <c r="A725" s="5">
        <v>43335</v>
      </c>
      <c r="B725" s="6">
        <v>3.7003012048192772</v>
      </c>
      <c r="C725" s="6">
        <v>3.3207753980088954</v>
      </c>
      <c r="D725" s="6">
        <v>0.37952580681038173</v>
      </c>
      <c r="E725" s="6">
        <v>3.3021005747562628</v>
      </c>
      <c r="F725" s="6">
        <v>3.3068128028376349</v>
      </c>
      <c r="G725" s="6">
        <v>0.43946755517438663</v>
      </c>
      <c r="H725" s="6">
        <v>1.6907326013228217</v>
      </c>
      <c r="I725" s="6">
        <v>0.55477246653919632</v>
      </c>
      <c r="J725" s="7">
        <v>760.4558317399642</v>
      </c>
      <c r="K725" s="92">
        <v>1.5060240963855422E-3</v>
      </c>
      <c r="L725" s="92">
        <v>7.5301204819277108E-3</v>
      </c>
      <c r="M725" s="92">
        <v>0.11144578313253012</v>
      </c>
      <c r="N725" s="92">
        <v>0.44728915662650603</v>
      </c>
      <c r="O725" s="92">
        <v>0.33283132530120479</v>
      </c>
      <c r="P725" s="92">
        <v>9.9397590361445784E-2</v>
      </c>
      <c r="Q725" s="93">
        <v>4.5889101338432124E-2</v>
      </c>
      <c r="R725" s="4">
        <v>2.594495515241475</v>
      </c>
      <c r="S725" s="4">
        <v>2.7791506532196628</v>
      </c>
      <c r="T725" s="4">
        <v>3.0333999005360006</v>
      </c>
      <c r="U725" s="4">
        <v>3.3211384667349333</v>
      </c>
      <c r="V725" s="4">
        <v>3.6030126235022562</v>
      </c>
      <c r="W725" s="4">
        <v>3.8423219371129123</v>
      </c>
      <c r="X725" s="4">
        <v>4.0718071418383071</v>
      </c>
      <c r="Y725" s="4">
        <v>4.389370252992995</v>
      </c>
      <c r="Z725" s="94">
        <v>2615</v>
      </c>
      <c r="AA725" s="93">
        <v>0.14759036144578314</v>
      </c>
      <c r="AB725" s="6">
        <v>2.3126731395028739</v>
      </c>
      <c r="AC725" s="6">
        <v>2.7513743873578935</v>
      </c>
      <c r="AD725" s="6">
        <v>3.2067607615758322</v>
      </c>
      <c r="AE725" s="6">
        <v>3.6680938109757446</v>
      </c>
      <c r="AF725" s="6">
        <v>4.0825075513456079</v>
      </c>
      <c r="AG725" s="94">
        <v>0</v>
      </c>
      <c r="AH725" s="6"/>
      <c r="AI725" s="6">
        <v>2.543365875761717</v>
      </c>
      <c r="AJ725" s="6">
        <v>3.0516479944162924</v>
      </c>
      <c r="AK725" s="6">
        <v>3.4725893010871607</v>
      </c>
      <c r="AL725" s="6">
        <v>3.8347602593293622</v>
      </c>
      <c r="AM725" s="6">
        <v>4.3224855449221167</v>
      </c>
      <c r="AN725" s="6">
        <v>1.0095608787758179</v>
      </c>
      <c r="AO725" s="92">
        <v>0.81574823256429685</v>
      </c>
      <c r="AP725" s="5">
        <v>43335</v>
      </c>
      <c r="AQ725" s="94">
        <v>664</v>
      </c>
      <c r="AR725" s="6">
        <v>-0.42962575319293883</v>
      </c>
      <c r="AS725" s="6">
        <v>0.88040769005011199</v>
      </c>
    </row>
    <row r="726" spans="1:45" x14ac:dyDescent="0.2">
      <c r="A726" s="5">
        <v>43336</v>
      </c>
      <c r="B726" s="6">
        <v>3.7001499250374814</v>
      </c>
      <c r="C726" s="6">
        <v>3.3208816773290111</v>
      </c>
      <c r="D726" s="6">
        <v>0.37926824770847034</v>
      </c>
      <c r="E726" s="6">
        <v>3.3024433110437044</v>
      </c>
      <c r="F726" s="6">
        <v>3.3074379172110788</v>
      </c>
      <c r="G726" s="6">
        <v>0.43893125118186205</v>
      </c>
      <c r="H726" s="6">
        <v>1.6930092537879011</v>
      </c>
      <c r="I726" s="6">
        <v>0.55463507833396819</v>
      </c>
      <c r="J726" s="7">
        <v>760.87390141383366</v>
      </c>
      <c r="K726" s="92">
        <v>1.4992503748125937E-3</v>
      </c>
      <c r="L726" s="92">
        <v>7.4962518740629685E-3</v>
      </c>
      <c r="M726" s="92">
        <v>0.11094452773613193</v>
      </c>
      <c r="N726" s="92">
        <v>0.44827586206896552</v>
      </c>
      <c r="O726" s="92">
        <v>0.33283358320839579</v>
      </c>
      <c r="P726" s="92">
        <v>9.895052473763119E-2</v>
      </c>
      <c r="Q726" s="93">
        <v>4.5471914405808174E-2</v>
      </c>
      <c r="R726" s="4">
        <v>2.5980168663430585</v>
      </c>
      <c r="S726" s="4">
        <v>2.7820558076478767</v>
      </c>
      <c r="T726" s="4">
        <v>3.0331775680597941</v>
      </c>
      <c r="U726" s="4">
        <v>3.3206108084883632</v>
      </c>
      <c r="V726" s="4">
        <v>3.6032839055863981</v>
      </c>
      <c r="W726" s="4">
        <v>3.842020809298003</v>
      </c>
      <c r="X726" s="4">
        <v>4.0703892915288531</v>
      </c>
      <c r="Y726" s="4">
        <v>4.3879879008588167</v>
      </c>
      <c r="Z726" s="94">
        <v>2617</v>
      </c>
      <c r="AA726" s="93">
        <v>0.15292353823088456</v>
      </c>
      <c r="AB726" s="6">
        <v>2.3125444892380567</v>
      </c>
      <c r="AC726" s="6">
        <v>2.7511319863199497</v>
      </c>
      <c r="AD726" s="6">
        <v>3.2061125702810753</v>
      </c>
      <c r="AE726" s="6">
        <v>3.6667430862513464</v>
      </c>
      <c r="AF726" s="6">
        <v>4.0804404425526917</v>
      </c>
      <c r="AG726" s="94">
        <v>0</v>
      </c>
      <c r="AH726" s="6"/>
      <c r="AI726" s="6">
        <v>2.543138104517813</v>
      </c>
      <c r="AJ726" s="6">
        <v>3.0510657219946262</v>
      </c>
      <c r="AK726" s="6">
        <v>3.4717642351392941</v>
      </c>
      <c r="AL726" s="6">
        <v>3.8345736929341609</v>
      </c>
      <c r="AM726" s="6">
        <v>4.3210447842806277</v>
      </c>
      <c r="AN726" s="6">
        <v>1.0095002840774558</v>
      </c>
      <c r="AO726" s="92">
        <v>0.81581855506244239</v>
      </c>
      <c r="AP726" s="5">
        <v>43336</v>
      </c>
      <c r="AQ726" s="94">
        <v>667</v>
      </c>
      <c r="AR726" s="6">
        <v>-0.42980729123932182</v>
      </c>
      <c r="AS726" s="6">
        <v>0.88045831347137171</v>
      </c>
    </row>
    <row r="727" spans="1:45" x14ac:dyDescent="0.2">
      <c r="A727" s="5">
        <v>43337</v>
      </c>
      <c r="B727" s="6">
        <v>3.7007462686567165</v>
      </c>
      <c r="C727" s="6">
        <v>3.3211051893907189</v>
      </c>
      <c r="D727" s="6">
        <v>0.37964107926599766</v>
      </c>
      <c r="E727" s="6">
        <v>3.3023777555729681</v>
      </c>
      <c r="F727" s="6">
        <v>3.3073810109705528</v>
      </c>
      <c r="G727" s="6">
        <v>0.43901721428737067</v>
      </c>
      <c r="H727" s="6">
        <v>1.6924793929579238</v>
      </c>
      <c r="I727" s="6">
        <v>0.55480703095146922</v>
      </c>
      <c r="J727" s="7">
        <v>761.87390141383366</v>
      </c>
      <c r="K727" s="92">
        <v>1.4925373134328358E-3</v>
      </c>
      <c r="L727" s="92">
        <v>7.462686567164179E-3</v>
      </c>
      <c r="M727" s="92">
        <v>0.11044776119402985</v>
      </c>
      <c r="N727" s="92">
        <v>0.44925373134328356</v>
      </c>
      <c r="O727" s="92">
        <v>0.33134328358208953</v>
      </c>
      <c r="P727" s="92">
        <v>0.1</v>
      </c>
      <c r="Q727" s="93">
        <v>4.4325563622468478E-2</v>
      </c>
      <c r="R727" s="4">
        <v>2.5977277494654714</v>
      </c>
      <c r="S727" s="4">
        <v>2.7827845675600154</v>
      </c>
      <c r="T727" s="4">
        <v>3.0337516107734448</v>
      </c>
      <c r="U727" s="4">
        <v>3.3203938068251455</v>
      </c>
      <c r="V727" s="4">
        <v>3.6030345259095284</v>
      </c>
      <c r="W727" s="4">
        <v>3.8444557206177064</v>
      </c>
      <c r="X727" s="4">
        <v>4.0721650563702765</v>
      </c>
      <c r="Y727" s="4">
        <v>4.3867129190376319</v>
      </c>
      <c r="Z727" s="94">
        <v>2617</v>
      </c>
      <c r="AA727" s="93">
        <v>0.15074626865671642</v>
      </c>
      <c r="AB727" s="6">
        <v>2.3124159460160554</v>
      </c>
      <c r="AC727" s="6">
        <v>2.7508898179612968</v>
      </c>
      <c r="AD727" s="6">
        <v>3.2050984605037502</v>
      </c>
      <c r="AE727" s="6">
        <v>3.6654788671485914</v>
      </c>
      <c r="AF727" s="6">
        <v>4.0783785856886903</v>
      </c>
      <c r="AG727" s="94">
        <v>0</v>
      </c>
      <c r="AH727" s="6"/>
      <c r="AI727" s="6">
        <v>2.5429105727945633</v>
      </c>
      <c r="AJ727" s="6">
        <v>3.0504843194319049</v>
      </c>
      <c r="AK727" s="6">
        <v>3.4718247977046719</v>
      </c>
      <c r="AL727" s="6">
        <v>3.8341954097650826</v>
      </c>
      <c r="AM727" s="6">
        <v>4.3202096523677351</v>
      </c>
      <c r="AN727" s="6">
        <v>1.009569545509172</v>
      </c>
      <c r="AO727" s="92">
        <v>0.81599820220428676</v>
      </c>
      <c r="AP727" s="5">
        <v>43337</v>
      </c>
      <c r="AQ727" s="94">
        <v>670</v>
      </c>
      <c r="AR727" s="6">
        <v>-0.42998777414445222</v>
      </c>
      <c r="AS727" s="6">
        <v>0.88050891976339885</v>
      </c>
    </row>
    <row r="728" spans="1:45" x14ac:dyDescent="0.2">
      <c r="A728" s="5">
        <v>43338</v>
      </c>
      <c r="B728" s="6">
        <v>3.702962962962963</v>
      </c>
      <c r="C728" s="6">
        <v>3.3208694481567096</v>
      </c>
      <c r="D728" s="6">
        <v>0.38209351480625342</v>
      </c>
      <c r="E728" s="6">
        <v>3.3024894542603151</v>
      </c>
      <c r="F728" s="6">
        <v>3.3074597310795704</v>
      </c>
      <c r="G728" s="6">
        <v>0.43896798410629817</v>
      </c>
      <c r="H728" s="6">
        <v>1.6934352560384009</v>
      </c>
      <c r="I728" s="6">
        <v>0.55479190530736633</v>
      </c>
      <c r="J728" s="7">
        <v>762.29133256968635</v>
      </c>
      <c r="K728" s="92">
        <v>1.4814814814814814E-3</v>
      </c>
      <c r="L728" s="92">
        <v>7.4074074074074077E-3</v>
      </c>
      <c r="M728" s="92">
        <v>0.10962962962962963</v>
      </c>
      <c r="N728" s="92">
        <v>0.44888888888888889</v>
      </c>
      <c r="O728" s="92">
        <v>0.33037037037037037</v>
      </c>
      <c r="P728" s="92">
        <v>0.10222222222222223</v>
      </c>
      <c r="Q728" s="93">
        <v>4.3146239022527684E-2</v>
      </c>
      <c r="R728" s="4">
        <v>2.5977368089609714</v>
      </c>
      <c r="S728" s="4">
        <v>2.7826492286475553</v>
      </c>
      <c r="T728" s="4">
        <v>3.0343270322521412</v>
      </c>
      <c r="U728" s="4">
        <v>3.3204978017104096</v>
      </c>
      <c r="V728" s="4">
        <v>3.6016929833676414</v>
      </c>
      <c r="W728" s="4">
        <v>3.8439820658554726</v>
      </c>
      <c r="X728" s="4">
        <v>4.069650514627182</v>
      </c>
      <c r="Y728" s="4">
        <v>4.3896099020063728</v>
      </c>
      <c r="Z728" s="94">
        <v>2619</v>
      </c>
      <c r="AA728" s="93">
        <v>0.15259259259259259</v>
      </c>
      <c r="AB728" s="6">
        <v>2.3122875097573261</v>
      </c>
      <c r="AC728" s="6">
        <v>2.7506478820479696</v>
      </c>
      <c r="AD728" s="6">
        <v>3.2040862846971199</v>
      </c>
      <c r="AE728" s="6">
        <v>3.6641110964950103</v>
      </c>
      <c r="AF728" s="6">
        <v>4.0763219602432867</v>
      </c>
      <c r="AG728" s="94">
        <v>0</v>
      </c>
      <c r="AH728" s="6"/>
      <c r="AI728" s="6">
        <v>2.5426832802769193</v>
      </c>
      <c r="AJ728" s="6">
        <v>3.0499037848167951</v>
      </c>
      <c r="AK728" s="6">
        <v>3.4712993845373785</v>
      </c>
      <c r="AL728" s="6">
        <v>3.8332003795696044</v>
      </c>
      <c r="AM728" s="6">
        <v>4.3205501959165122</v>
      </c>
      <c r="AN728" s="6">
        <v>1.0094374284562342</v>
      </c>
      <c r="AO728" s="92">
        <v>0.81650327430937253</v>
      </c>
      <c r="AP728" s="5">
        <v>43338</v>
      </c>
      <c r="AQ728" s="94">
        <v>675</v>
      </c>
      <c r="AR728" s="6">
        <v>-0.43016720482019544</v>
      </c>
      <c r="AS728" s="6">
        <v>0.88055950896276802</v>
      </c>
    </row>
    <row r="729" spans="1:45" x14ac:dyDescent="0.2">
      <c r="A729" s="5">
        <v>43339</v>
      </c>
      <c r="B729" s="6">
        <v>3.7042459736456808</v>
      </c>
      <c r="C729" s="6">
        <v>3.3213251388943963</v>
      </c>
      <c r="D729" s="6">
        <v>0.38292083475128447</v>
      </c>
      <c r="E729" s="6">
        <v>3.3030413085532024</v>
      </c>
      <c r="F729" s="6">
        <v>3.3080306927105427</v>
      </c>
      <c r="G729" s="6">
        <v>0.43905991731575006</v>
      </c>
      <c r="H729" s="6">
        <v>1.6987522636100438</v>
      </c>
      <c r="I729" s="6">
        <v>0.55470072436141626</v>
      </c>
      <c r="J729" s="7">
        <v>762.12733511246915</v>
      </c>
      <c r="K729" s="92">
        <v>1.4641288433382138E-3</v>
      </c>
      <c r="L729" s="92">
        <v>7.320644216691069E-3</v>
      </c>
      <c r="M729" s="92">
        <v>0.10834553440702782</v>
      </c>
      <c r="N729" s="92">
        <v>0.44948755490483161</v>
      </c>
      <c r="O729" s="92">
        <v>0.33089311859443632</v>
      </c>
      <c r="P729" s="92">
        <v>0.10248901903367497</v>
      </c>
      <c r="Q729" s="93">
        <v>4.1555470834921844E-2</v>
      </c>
      <c r="R729" s="4">
        <v>2.5978511908848656</v>
      </c>
      <c r="S729" s="4">
        <v>2.7824883833933569</v>
      </c>
      <c r="T729" s="4">
        <v>3.0346153456249234</v>
      </c>
      <c r="U729" s="4">
        <v>3.3210932296485849</v>
      </c>
      <c r="V729" s="4">
        <v>3.6021822049042425</v>
      </c>
      <c r="W729" s="4">
        <v>3.8447532200129686</v>
      </c>
      <c r="X729" s="4">
        <v>4.0694382200791983</v>
      </c>
      <c r="Y729" s="4">
        <v>4.3881164019143766</v>
      </c>
      <c r="Z729" s="94">
        <v>2623</v>
      </c>
      <c r="AA729" s="93">
        <v>0.15080527086383602</v>
      </c>
      <c r="AB729" s="6">
        <v>2.3121591803824288</v>
      </c>
      <c r="AC729" s="6">
        <v>2.7504061783463869</v>
      </c>
      <c r="AD729" s="6">
        <v>3.2030760374380871</v>
      </c>
      <c r="AE729" s="6">
        <v>3.6628737101338245</v>
      </c>
      <c r="AF729" s="6">
        <v>4.0742705458188757</v>
      </c>
      <c r="AG729" s="94">
        <v>0</v>
      </c>
      <c r="AH729" s="6"/>
      <c r="AI729" s="6">
        <v>2.542456226650526</v>
      </c>
      <c r="AJ729" s="6">
        <v>3.0493241162445113</v>
      </c>
      <c r="AK729" s="6">
        <v>3.4723733531805734</v>
      </c>
      <c r="AL729" s="6">
        <v>3.8353206088243867</v>
      </c>
      <c r="AM729" s="6">
        <v>4.324279397653302</v>
      </c>
      <c r="AN729" s="6">
        <v>1.0093791511747576</v>
      </c>
      <c r="AO729" s="92">
        <v>0.81711307217431572</v>
      </c>
      <c r="AP729" s="5">
        <v>43339</v>
      </c>
      <c r="AQ729" s="94">
        <v>683</v>
      </c>
      <c r="AR729" s="6">
        <v>-0.43034558616949692</v>
      </c>
      <c r="AS729" s="6">
        <v>0.88061008110592676</v>
      </c>
    </row>
    <row r="730" spans="1:45" x14ac:dyDescent="0.2">
      <c r="A730" s="5">
        <v>43340</v>
      </c>
      <c r="B730" s="6">
        <v>3.7034883720930232</v>
      </c>
      <c r="C730" s="6">
        <v>3.3223859025239881</v>
      </c>
      <c r="D730" s="6">
        <v>0.38110246956903504</v>
      </c>
      <c r="E730" s="6">
        <v>3.3029750123539441</v>
      </c>
      <c r="F730" s="6">
        <v>3.3089663906201849</v>
      </c>
      <c r="G730" s="6">
        <v>0.43775751040111172</v>
      </c>
      <c r="H730" s="6">
        <v>1.699304617428282</v>
      </c>
      <c r="I730" s="6">
        <v>0.5549828440716742</v>
      </c>
      <c r="J730" s="7">
        <v>763.12733511246915</v>
      </c>
      <c r="K730" s="92">
        <v>1.4534883720930232E-3</v>
      </c>
      <c r="L730" s="92">
        <v>7.2674418604651162E-3</v>
      </c>
      <c r="M730" s="92">
        <v>0.10755813953488372</v>
      </c>
      <c r="N730" s="92">
        <v>0.45203488372093026</v>
      </c>
      <c r="O730" s="92">
        <v>0.32994186046511625</v>
      </c>
      <c r="P730" s="92">
        <v>0.10174418604651163</v>
      </c>
      <c r="Q730" s="93">
        <v>4.1174227983225314E-2</v>
      </c>
      <c r="R730" s="4">
        <v>2.6016329962644975</v>
      </c>
      <c r="S730" s="4">
        <v>2.7831214686196404</v>
      </c>
      <c r="T730" s="4">
        <v>3.0373012745377808</v>
      </c>
      <c r="U730" s="4">
        <v>3.3219011250334147</v>
      </c>
      <c r="V730" s="4">
        <v>3.6014161626978218</v>
      </c>
      <c r="W730" s="4">
        <v>3.8465609265181122</v>
      </c>
      <c r="X730" s="4">
        <v>4.0681306110997069</v>
      </c>
      <c r="Y730" s="4">
        <v>4.3867880041997935</v>
      </c>
      <c r="Z730" s="94">
        <v>2623</v>
      </c>
      <c r="AA730" s="93">
        <v>0.14825581395348839</v>
      </c>
      <c r="AB730" s="6">
        <v>2.3120309578120302</v>
      </c>
      <c r="AC730" s="6">
        <v>2.7501647066233512</v>
      </c>
      <c r="AD730" s="6">
        <v>3.2020677133251816</v>
      </c>
      <c r="AE730" s="6">
        <v>3.6629184464079483</v>
      </c>
      <c r="AF730" s="6">
        <v>4.072224322129772</v>
      </c>
      <c r="AG730" s="94">
        <v>0</v>
      </c>
      <c r="AH730" s="6"/>
      <c r="AI730" s="6">
        <v>2.5422294116017272</v>
      </c>
      <c r="AJ730" s="6">
        <v>3.0487453118167749</v>
      </c>
      <c r="AK730" s="6">
        <v>3.4719832741717997</v>
      </c>
      <c r="AL730" s="6">
        <v>3.8358100672484086</v>
      </c>
      <c r="AM730" s="6">
        <v>4.3228530423618965</v>
      </c>
      <c r="AN730" s="6">
        <v>1.0098004886390406</v>
      </c>
      <c r="AO730" s="92">
        <v>0.81563011570148414</v>
      </c>
      <c r="AP730" s="5">
        <v>43340</v>
      </c>
      <c r="AQ730" s="94">
        <v>688</v>
      </c>
      <c r="AR730" s="6">
        <v>-0.43052292108641632</v>
      </c>
      <c r="AS730" s="6">
        <v>0.88066063622919666</v>
      </c>
    </row>
    <row r="731" spans="1:45" x14ac:dyDescent="0.2">
      <c r="A731" s="5">
        <v>43341</v>
      </c>
      <c r="B731" s="6">
        <v>3.7027220630372493</v>
      </c>
      <c r="C731" s="6">
        <v>3.3243875055486467</v>
      </c>
      <c r="D731" s="6">
        <v>0.37833455748860256</v>
      </c>
      <c r="E731" s="6">
        <v>3.3035666225919118</v>
      </c>
      <c r="F731" s="6">
        <v>3.308986613064167</v>
      </c>
      <c r="G731" s="6">
        <v>0.4371563916795197</v>
      </c>
      <c r="H731" s="6">
        <v>1.709508679342481</v>
      </c>
      <c r="I731" s="6">
        <v>0.55492196421773698</v>
      </c>
      <c r="J731" s="7">
        <v>762.96383707650966</v>
      </c>
      <c r="K731" s="92">
        <v>1.4326647564469914E-3</v>
      </c>
      <c r="L731" s="92">
        <v>7.1633237822349575E-3</v>
      </c>
      <c r="M731" s="92">
        <v>0.10744985673352435</v>
      </c>
      <c r="N731" s="92">
        <v>0.45415472779369626</v>
      </c>
      <c r="O731" s="92">
        <v>0.32808022922636104</v>
      </c>
      <c r="P731" s="92">
        <v>0.10171919770773639</v>
      </c>
      <c r="Q731" s="93">
        <v>3.9588884659307197E-2</v>
      </c>
      <c r="R731" s="4">
        <v>2.6201972097357404</v>
      </c>
      <c r="S731" s="4">
        <v>2.7875619821559594</v>
      </c>
      <c r="T731" s="4">
        <v>3.0398765622011972</v>
      </c>
      <c r="U731" s="4">
        <v>3.3240618962443671</v>
      </c>
      <c r="V731" s="4">
        <v>3.6034652529329163</v>
      </c>
      <c r="W731" s="4">
        <v>3.8482837890334349</v>
      </c>
      <c r="X731" s="4">
        <v>4.0674775162701415</v>
      </c>
      <c r="Y731" s="4">
        <v>4.3952102439908671</v>
      </c>
      <c r="Z731" s="94">
        <v>2627</v>
      </c>
      <c r="AA731" s="93">
        <v>0.15329512893982808</v>
      </c>
      <c r="AB731" s="6">
        <v>2.3119028419669005</v>
      </c>
      <c r="AC731" s="6">
        <v>2.7499234666460475</v>
      </c>
      <c r="AD731" s="6">
        <v>3.2010613069784495</v>
      </c>
      <c r="AE731" s="6">
        <v>3.6685640607983681</v>
      </c>
      <c r="AF731" s="6">
        <v>4.0701832690014239</v>
      </c>
      <c r="AG731" s="94">
        <v>2</v>
      </c>
      <c r="AH731" s="6"/>
      <c r="AI731" s="6">
        <v>2.5420028348175601</v>
      </c>
      <c r="AJ731" s="6">
        <v>3.0475251380465611</v>
      </c>
      <c r="AK731" s="6">
        <v>3.4725283362687218</v>
      </c>
      <c r="AL731" s="6">
        <v>3.8368343207438369</v>
      </c>
      <c r="AM731" s="6">
        <v>4.3225360058814228</v>
      </c>
      <c r="AN731" s="6">
        <v>1.0102925590810916</v>
      </c>
      <c r="AO731" s="92">
        <v>0.81449418377980276</v>
      </c>
      <c r="AP731" s="5">
        <v>43341</v>
      </c>
      <c r="AQ731" s="94">
        <v>698</v>
      </c>
      <c r="AR731" s="6">
        <v>-0.43069921245616083</v>
      </c>
      <c r="AS731" s="6">
        <v>0.88071117436877377</v>
      </c>
    </row>
    <row r="732" spans="1:45" x14ac:dyDescent="0.2">
      <c r="A732" s="5">
        <v>43342</v>
      </c>
      <c r="B732" s="6">
        <v>3.7028571428571428</v>
      </c>
      <c r="C732" s="6">
        <v>3.3242338729543102</v>
      </c>
      <c r="D732" s="6">
        <v>0.37862326990283268</v>
      </c>
      <c r="E732" s="6">
        <v>3.3035023191622233</v>
      </c>
      <c r="F732" s="6">
        <v>3.3087860935507889</v>
      </c>
      <c r="G732" s="6">
        <v>0.43680113529359699</v>
      </c>
      <c r="H732" s="6">
        <v>1.7077799050093596</v>
      </c>
      <c r="I732" s="6">
        <v>0.5550361629234839</v>
      </c>
      <c r="J732" s="7">
        <v>763.96383707650966</v>
      </c>
      <c r="K732" s="92">
        <v>1.4285714285714286E-3</v>
      </c>
      <c r="L732" s="92">
        <v>7.1428571428571426E-3</v>
      </c>
      <c r="M732" s="92">
        <v>0.10714285714285714</v>
      </c>
      <c r="N732" s="92">
        <v>0.45428571428571429</v>
      </c>
      <c r="O732" s="92">
        <v>0.32857142857142857</v>
      </c>
      <c r="P732" s="92">
        <v>0.10142857142857142</v>
      </c>
      <c r="Q732" s="93">
        <v>7.2706509326227631E-2</v>
      </c>
      <c r="R732" s="4">
        <v>2.6199543763487401</v>
      </c>
      <c r="S732" s="4">
        <v>2.7880792009740687</v>
      </c>
      <c r="T732" s="4">
        <v>3.0394917955857426</v>
      </c>
      <c r="U732" s="4">
        <v>3.3236452337075226</v>
      </c>
      <c r="V732" s="4">
        <v>3.6028347097396636</v>
      </c>
      <c r="W732" s="4">
        <v>3.8493453891000518</v>
      </c>
      <c r="X732" s="4">
        <v>4.0661147533949924</v>
      </c>
      <c r="Y732" s="4">
        <v>4.3932424909417236</v>
      </c>
      <c r="Z732" s="94">
        <v>2627</v>
      </c>
      <c r="AA732" s="93">
        <v>0.15428571428571428</v>
      </c>
      <c r="AB732" s="6">
        <v>2.3117748327679157</v>
      </c>
      <c r="AC732" s="6">
        <v>2.749682458182042</v>
      </c>
      <c r="AD732" s="6">
        <v>3.2000568130393443</v>
      </c>
      <c r="AE732" s="6">
        <v>3.6674280096365974</v>
      </c>
      <c r="AF732" s="6">
        <v>4.0681473663696321</v>
      </c>
      <c r="AG732" s="94">
        <v>0</v>
      </c>
      <c r="AH732" s="6"/>
      <c r="AI732" s="6">
        <v>2.5417764959857516</v>
      </c>
      <c r="AJ732" s="6">
        <v>3.0469434429707576</v>
      </c>
      <c r="AK732" s="6">
        <v>3.4721320332973939</v>
      </c>
      <c r="AL732" s="6">
        <v>3.8359571378062132</v>
      </c>
      <c r="AM732" s="6">
        <v>4.3210847120436453</v>
      </c>
      <c r="AN732" s="6">
        <v>1.0102618703406168</v>
      </c>
      <c r="AO732" s="92">
        <v>0.81457116939247687</v>
      </c>
      <c r="AP732" s="5">
        <v>43343</v>
      </c>
      <c r="AQ732" s="94">
        <v>700</v>
      </c>
      <c r="AR732" s="6">
        <v>-0.43087446315511535</v>
      </c>
      <c r="AS732" s="6">
        <v>0.88076169556072881</v>
      </c>
    </row>
    <row r="733" spans="1:45" x14ac:dyDescent="0.2">
      <c r="A733" s="5">
        <v>43343</v>
      </c>
      <c r="B733" s="6">
        <v>3.703257790368272</v>
      </c>
      <c r="C733" s="6">
        <v>3.325518095449767</v>
      </c>
      <c r="D733" s="6">
        <v>0.37773969491850501</v>
      </c>
      <c r="E733" s="6">
        <v>3.3038372878018114</v>
      </c>
      <c r="F733" s="6">
        <v>3.3083750787987594</v>
      </c>
      <c r="G733" s="6">
        <v>0.43565562213577175</v>
      </c>
      <c r="H733" s="6">
        <v>1.7114604559621982</v>
      </c>
      <c r="I733" s="6">
        <v>0.55510840623811275</v>
      </c>
      <c r="J733" s="7">
        <v>764.38189425637393</v>
      </c>
      <c r="K733" s="92">
        <v>1.4164305949008499E-3</v>
      </c>
      <c r="L733" s="92">
        <v>7.0821529745042494E-3</v>
      </c>
      <c r="M733" s="92">
        <v>0.10764872521246459</v>
      </c>
      <c r="N733" s="92">
        <v>0.45184135977337109</v>
      </c>
      <c r="O733" s="92">
        <v>0.33144475920679889</v>
      </c>
      <c r="P733" s="92">
        <v>0.10056657223796034</v>
      </c>
      <c r="Q733" s="93">
        <v>7.1510079878280716E-2</v>
      </c>
      <c r="R733" s="4">
        <v>2.6220311074806837</v>
      </c>
      <c r="S733" s="4">
        <v>2.7896251310048048</v>
      </c>
      <c r="T733" s="4">
        <v>3.0419165845761276</v>
      </c>
      <c r="U733" s="4">
        <v>3.3239789636783015</v>
      </c>
      <c r="V733" s="4">
        <v>3.603021999366947</v>
      </c>
      <c r="W733" s="4">
        <v>3.8481520883259641</v>
      </c>
      <c r="X733" s="4">
        <v>4.0648106387834124</v>
      </c>
      <c r="Y733" s="4">
        <v>4.3901219631774557</v>
      </c>
      <c r="Z733" s="94">
        <v>2629</v>
      </c>
      <c r="AA733" s="93">
        <v>0.15439093484419264</v>
      </c>
      <c r="AB733" s="6">
        <v>2.3116469301360558</v>
      </c>
      <c r="AC733" s="6">
        <v>2.7494416809992832</v>
      </c>
      <c r="AD733" s="6">
        <v>3.2019991313445231</v>
      </c>
      <c r="AE733" s="6">
        <v>3.6662940018639589</v>
      </c>
      <c r="AF733" s="6">
        <v>4.0661165942797801</v>
      </c>
      <c r="AG733" s="94">
        <v>1</v>
      </c>
      <c r="AH733" s="6"/>
      <c r="AI733" s="6">
        <v>2.5415503947947222</v>
      </c>
      <c r="AJ733" s="6">
        <v>3.0483717182217727</v>
      </c>
      <c r="AK733" s="6">
        <v>3.4715198818073176</v>
      </c>
      <c r="AL733" s="6">
        <v>3.83437831625637</v>
      </c>
      <c r="AM733" s="6">
        <v>4.3196362388563996</v>
      </c>
      <c r="AN733" s="6">
        <v>1.0106235903280287</v>
      </c>
      <c r="AO733" s="92">
        <v>0.81284796717354302</v>
      </c>
      <c r="AP733" s="5">
        <v>43343</v>
      </c>
      <c r="AQ733" s="94">
        <v>706</v>
      </c>
      <c r="AR733" s="6">
        <v>-0.43104867605087493</v>
      </c>
      <c r="AS733" s="6">
        <v>0.880812199841007</v>
      </c>
    </row>
    <row r="734" spans="1:45" x14ac:dyDescent="0.2">
      <c r="A734" s="5">
        <v>43344</v>
      </c>
      <c r="B734" s="6">
        <v>3.7023809523809526</v>
      </c>
      <c r="C734" s="6">
        <v>3.3267714250168718</v>
      </c>
      <c r="D734" s="6">
        <v>0.37560952736408071</v>
      </c>
      <c r="E734" s="6">
        <v>3.3042548560025797</v>
      </c>
      <c r="F734" s="6">
        <v>3.309063171520382</v>
      </c>
      <c r="G734" s="6">
        <v>0.43548032649806834</v>
      </c>
      <c r="H734" s="6">
        <v>1.7168419494796647</v>
      </c>
      <c r="I734" s="6">
        <v>0.55522036474164094</v>
      </c>
      <c r="J734" s="7">
        <v>764.50949848024175</v>
      </c>
      <c r="K734" s="92">
        <v>1.4005602240896359E-3</v>
      </c>
      <c r="L734" s="92">
        <v>7.0028011204481795E-3</v>
      </c>
      <c r="M734" s="92">
        <v>0.10784313725490197</v>
      </c>
      <c r="N734" s="92">
        <v>0.45238095238095238</v>
      </c>
      <c r="O734" s="92">
        <v>0.33193277310924368</v>
      </c>
      <c r="P734" s="92">
        <v>9.9439775910364139E-2</v>
      </c>
      <c r="Q734" s="93">
        <v>7.1428571428571425E-2</v>
      </c>
      <c r="R734" s="4">
        <v>2.6229515501056255</v>
      </c>
      <c r="S734" s="4">
        <v>2.78933520693906</v>
      </c>
      <c r="T734" s="4">
        <v>3.0442663787059807</v>
      </c>
      <c r="U734" s="4">
        <v>3.324230317515589</v>
      </c>
      <c r="V734" s="4">
        <v>3.6045743649290256</v>
      </c>
      <c r="W734" s="4">
        <v>3.851383835878714</v>
      </c>
      <c r="X734" s="4">
        <v>4.0637640755295861</v>
      </c>
      <c r="Y734" s="4">
        <v>4.3870305420369702</v>
      </c>
      <c r="Z734" s="94">
        <v>2632</v>
      </c>
      <c r="AA734" s="93">
        <v>0.15266106442577032</v>
      </c>
      <c r="AB734" s="6">
        <v>2.3115191339924062</v>
      </c>
      <c r="AC734" s="6">
        <v>2.7492011348660994</v>
      </c>
      <c r="AD734" s="6">
        <v>3.2014074788359741</v>
      </c>
      <c r="AE734" s="6">
        <v>3.6651620321281269</v>
      </c>
      <c r="AF734" s="6">
        <v>4.0640909328860637</v>
      </c>
      <c r="AG734" s="94">
        <v>1</v>
      </c>
      <c r="AH734" s="6"/>
      <c r="AI734" s="6">
        <v>2.5413245309335766</v>
      </c>
      <c r="AJ734" s="6">
        <v>3.0443084825812488</v>
      </c>
      <c r="AK734" s="6">
        <v>3.473268914744073</v>
      </c>
      <c r="AL734" s="6">
        <v>3.8356059220526739</v>
      </c>
      <c r="AM734" s="6">
        <v>4.3196422848162177</v>
      </c>
      <c r="AN734" s="6">
        <v>1.0108774255628272</v>
      </c>
      <c r="AO734" s="92">
        <v>0.81293262192339932</v>
      </c>
      <c r="AP734" s="5">
        <v>43343</v>
      </c>
      <c r="AQ734" s="94">
        <v>714</v>
      </c>
      <c r="AR734" s="6">
        <v>-0.43122185400227542</v>
      </c>
      <c r="AS734" s="6">
        <v>0.88086268724542938</v>
      </c>
    </row>
    <row r="735" spans="1:45" x14ac:dyDescent="0.2">
      <c r="A735" s="5">
        <v>43345</v>
      </c>
      <c r="B735" s="6">
        <v>3.7033426183844012</v>
      </c>
      <c r="C735" s="6">
        <v>3.326664723812272</v>
      </c>
      <c r="D735" s="6">
        <v>0.37667789457212919</v>
      </c>
      <c r="E735" s="6">
        <v>3.3045940797058342</v>
      </c>
      <c r="F735" s="6">
        <v>3.3091164260264945</v>
      </c>
      <c r="G735" s="6">
        <v>0.43532626903697308</v>
      </c>
      <c r="H735" s="6">
        <v>1.7185283059574277</v>
      </c>
      <c r="I735" s="6">
        <v>0.55516704631738611</v>
      </c>
      <c r="J735" s="7">
        <v>764.92824601366738</v>
      </c>
      <c r="K735" s="92">
        <v>1.3927576601671309E-3</v>
      </c>
      <c r="L735" s="92">
        <v>6.9637883008356544E-3</v>
      </c>
      <c r="M735" s="92">
        <v>0.10724233983286909</v>
      </c>
      <c r="N735" s="92">
        <v>0.45125348189415043</v>
      </c>
      <c r="O735" s="92">
        <v>0.33426183844011143</v>
      </c>
      <c r="P735" s="92">
        <v>9.8885793871866301E-2</v>
      </c>
      <c r="Q735" s="93">
        <v>7.0615034168564919E-2</v>
      </c>
      <c r="R735" s="4">
        <v>2.6227423705461304</v>
      </c>
      <c r="S735" s="4">
        <v>2.7890877871337461</v>
      </c>
      <c r="T735" s="4">
        <v>3.0440191998839503</v>
      </c>
      <c r="U735" s="4">
        <v>3.3245130021379561</v>
      </c>
      <c r="V735" s="4">
        <v>3.6038298086479181</v>
      </c>
      <c r="W735" s="4">
        <v>3.8514758772723243</v>
      </c>
      <c r="X735" s="4">
        <v>4.0621855029692258</v>
      </c>
      <c r="Y735" s="4">
        <v>4.3841282963965238</v>
      </c>
      <c r="Z735" s="94">
        <v>2634</v>
      </c>
      <c r="AA735" s="93">
        <v>0.15459610027855153</v>
      </c>
      <c r="AB735" s="6">
        <v>2.3113914442581556</v>
      </c>
      <c r="AC735" s="6">
        <v>2.7489608195511983</v>
      </c>
      <c r="AD735" s="6">
        <v>3.2008166108542473</v>
      </c>
      <c r="AE735" s="6">
        <v>3.6640320950967666</v>
      </c>
      <c r="AF735" s="6">
        <v>4.0620703624507346</v>
      </c>
      <c r="AG735" s="94">
        <v>0</v>
      </c>
      <c r="AH735" s="6"/>
      <c r="AI735" s="6">
        <v>2.5410989040921068</v>
      </c>
      <c r="AJ735" s="6">
        <v>3.0437283234501846</v>
      </c>
      <c r="AK735" s="6">
        <v>3.4719649162442261</v>
      </c>
      <c r="AL735" s="6">
        <v>3.8352674920379966</v>
      </c>
      <c r="AM735" s="6">
        <v>4.3182016140325672</v>
      </c>
      <c r="AN735" s="6">
        <v>1.0107204116563435</v>
      </c>
      <c r="AO735" s="92">
        <v>0.81375652833906642</v>
      </c>
      <c r="AP735" s="5">
        <v>43345</v>
      </c>
      <c r="AQ735" s="94">
        <v>718</v>
      </c>
      <c r="AR735" s="6">
        <v>-0.43139399985942628</v>
      </c>
      <c r="AS735" s="6">
        <v>0.88091315780969359</v>
      </c>
    </row>
    <row r="736" spans="1:45" x14ac:dyDescent="0.2">
      <c r="A736" s="5">
        <v>43346</v>
      </c>
      <c r="B736" s="6">
        <v>3.702758620689655</v>
      </c>
      <c r="C736" s="6">
        <v>3.3275749563948556</v>
      </c>
      <c r="D736" s="6">
        <v>0.37518366429479943</v>
      </c>
      <c r="E736" s="6">
        <v>3.3047644704584851</v>
      </c>
      <c r="F736" s="6">
        <v>3.3092312609233696</v>
      </c>
      <c r="G736" s="6">
        <v>0.43460688693829597</v>
      </c>
      <c r="H736" s="6">
        <v>1.7216467777427427</v>
      </c>
      <c r="I736" s="6">
        <v>0.55526934749620427</v>
      </c>
      <c r="J736" s="7">
        <v>765.34711684370268</v>
      </c>
      <c r="K736" s="92">
        <v>1.3793103448275861E-3</v>
      </c>
      <c r="L736" s="92">
        <v>6.8965517241379309E-3</v>
      </c>
      <c r="M736" s="92">
        <v>0.10620689655172413</v>
      </c>
      <c r="N736" s="92">
        <v>0.45379310344827584</v>
      </c>
      <c r="O736" s="92">
        <v>0.33379310344827584</v>
      </c>
      <c r="P736" s="92">
        <v>9.7931034482758625E-2</v>
      </c>
      <c r="Q736" s="93">
        <v>6.8664643399089523E-2</v>
      </c>
      <c r="R736" s="4">
        <v>2.6254956512366414</v>
      </c>
      <c r="S736" s="4">
        <v>2.7901555222572814</v>
      </c>
      <c r="T736" s="4">
        <v>3.0461558726608655</v>
      </c>
      <c r="U736" s="4">
        <v>3.3263422074473112</v>
      </c>
      <c r="V736" s="4">
        <v>3.6058236076814127</v>
      </c>
      <c r="W736" s="4">
        <v>3.8510274659898487</v>
      </c>
      <c r="X736" s="4">
        <v>4.0608715115764848</v>
      </c>
      <c r="Y736" s="4">
        <v>4.381323045094546</v>
      </c>
      <c r="Z736" s="94">
        <v>2636</v>
      </c>
      <c r="AA736" s="93">
        <v>0.15586206896551724</v>
      </c>
      <c r="AB736" s="6">
        <v>2.3112638608545972</v>
      </c>
      <c r="AC736" s="6">
        <v>2.7487207348236669</v>
      </c>
      <c r="AD736" s="6">
        <v>3.200226526015963</v>
      </c>
      <c r="AE736" s="6">
        <v>3.6629041854574398</v>
      </c>
      <c r="AF736" s="6">
        <v>4.0600548633433462</v>
      </c>
      <c r="AG736" s="94">
        <v>0</v>
      </c>
      <c r="AH736" s="6"/>
      <c r="AI736" s="6">
        <v>2.540873513960789</v>
      </c>
      <c r="AJ736" s="6">
        <v>3.0431490337761917</v>
      </c>
      <c r="AK736" s="6">
        <v>3.4718764878574335</v>
      </c>
      <c r="AL736" s="6">
        <v>3.8348573058961732</v>
      </c>
      <c r="AM736" s="6">
        <v>4.3167637267190502</v>
      </c>
      <c r="AN736" s="6">
        <v>1.0109867101059784</v>
      </c>
      <c r="AO736" s="92">
        <v>0.81251666078506701</v>
      </c>
      <c r="AP736" s="5">
        <v>43346</v>
      </c>
      <c r="AQ736" s="94">
        <v>725</v>
      </c>
      <c r="AR736" s="6">
        <v>-0.43156511646374396</v>
      </c>
      <c r="AS736" s="6">
        <v>0.88096361156937297</v>
      </c>
    </row>
    <row r="737" spans="1:45" x14ac:dyDescent="0.2">
      <c r="A737" s="5">
        <v>43347</v>
      </c>
      <c r="B737" s="6">
        <v>3.6971544715447155</v>
      </c>
      <c r="C737" s="6">
        <v>3.3295073014232721</v>
      </c>
      <c r="D737" s="6">
        <v>0.36764717012144343</v>
      </c>
      <c r="E737" s="6">
        <v>3.3048537146422192</v>
      </c>
      <c r="F737" s="6">
        <v>3.3092747636989412</v>
      </c>
      <c r="G737" s="6">
        <v>0.43331872027368235</v>
      </c>
      <c r="H737" s="6">
        <v>1.7280254057790194</v>
      </c>
      <c r="I737" s="6">
        <v>0.55559681697612695</v>
      </c>
      <c r="J737" s="7">
        <v>765.47593785524805</v>
      </c>
      <c r="K737" s="92">
        <v>1.3550135501355014E-3</v>
      </c>
      <c r="L737" s="92">
        <v>9.485094850948509E-3</v>
      </c>
      <c r="M737" s="92">
        <v>0.10840108401084012</v>
      </c>
      <c r="N737" s="92">
        <v>0.45257452574525747</v>
      </c>
      <c r="O737" s="92">
        <v>0.33062330623306235</v>
      </c>
      <c r="P737" s="92">
        <v>9.7560975609756101E-2</v>
      </c>
      <c r="Q737" s="93">
        <v>6.5934065934065936E-2</v>
      </c>
      <c r="R737" s="4">
        <v>2.6400940681472824</v>
      </c>
      <c r="S737" s="4">
        <v>2.7933453466857188</v>
      </c>
      <c r="T737" s="4">
        <v>3.0467123821356568</v>
      </c>
      <c r="U737" s="4">
        <v>3.3283235129356572</v>
      </c>
      <c r="V737" s="4">
        <v>3.6078535177892679</v>
      </c>
      <c r="W737" s="4">
        <v>3.8536275730793732</v>
      </c>
      <c r="X737" s="4">
        <v>4.062603307548259</v>
      </c>
      <c r="Y737" s="4">
        <v>4.3864150052970876</v>
      </c>
      <c r="Z737" s="94">
        <v>2639</v>
      </c>
      <c r="AA737" s="93">
        <v>0.15853658536585366</v>
      </c>
      <c r="AB737" s="6">
        <v>2.3111363837031287</v>
      </c>
      <c r="AC737" s="6">
        <v>2.7484808804529703</v>
      </c>
      <c r="AD737" s="6">
        <v>3.1996372229413237</v>
      </c>
      <c r="AE737" s="6">
        <v>3.6617782979175089</v>
      </c>
      <c r="AF737" s="6">
        <v>4.0580444160400058</v>
      </c>
      <c r="AG737" s="94">
        <v>0</v>
      </c>
      <c r="AH737" s="6"/>
      <c r="AI737" s="6">
        <v>2.5604631144505574</v>
      </c>
      <c r="AJ737" s="6">
        <v>3.040724213707942</v>
      </c>
      <c r="AK737" s="6">
        <v>3.4709702191073561</v>
      </c>
      <c r="AL737" s="6">
        <v>3.8350168915866694</v>
      </c>
      <c r="AM737" s="6">
        <v>4.3167823836088708</v>
      </c>
      <c r="AN737" s="6">
        <v>1.0116052722053062</v>
      </c>
      <c r="AO737" s="92">
        <v>0.81124231687810688</v>
      </c>
      <c r="AP737" s="5">
        <v>43347</v>
      </c>
      <c r="AQ737" s="94">
        <v>738</v>
      </c>
      <c r="AR737" s="6">
        <v>-0.43173520664797538</v>
      </c>
      <c r="AS737" s="6">
        <v>0.88101404855991794</v>
      </c>
    </row>
    <row r="738" spans="1:45" x14ac:dyDescent="0.2">
      <c r="A738" s="5">
        <v>43348</v>
      </c>
      <c r="B738" s="6">
        <v>3.6971736204576042</v>
      </c>
      <c r="C738" s="6">
        <v>3.3302069966052281</v>
      </c>
      <c r="D738" s="6">
        <v>0.36696662385237611</v>
      </c>
      <c r="E738" s="6">
        <v>3.3048841262279369</v>
      </c>
      <c r="F738" s="6">
        <v>3.3100129319373952</v>
      </c>
      <c r="G738" s="6">
        <v>0.4324206706877467</v>
      </c>
      <c r="H738" s="6">
        <v>1.7290880609959305</v>
      </c>
      <c r="I738" s="6">
        <v>0.55573484848484811</v>
      </c>
      <c r="J738" s="7">
        <v>766.18560606060782</v>
      </c>
      <c r="K738" s="92">
        <v>1.3458950201884253E-3</v>
      </c>
      <c r="L738" s="92">
        <v>9.4212651413189772E-3</v>
      </c>
      <c r="M738" s="92">
        <v>0.10767160161507403</v>
      </c>
      <c r="N738" s="92">
        <v>0.45356662180349933</v>
      </c>
      <c r="O738" s="92">
        <v>0.33109017496635262</v>
      </c>
      <c r="P738" s="92">
        <v>9.6904441453566623E-2</v>
      </c>
      <c r="Q738" s="93">
        <v>6.4393939393939392E-2</v>
      </c>
      <c r="R738" s="4">
        <v>2.6411416650626514</v>
      </c>
      <c r="S738" s="4">
        <v>2.7950494813923235</v>
      </c>
      <c r="T738" s="4">
        <v>3.0486875526266877</v>
      </c>
      <c r="U738" s="4">
        <v>3.3295399202170515</v>
      </c>
      <c r="V738" s="4">
        <v>3.6072509536756732</v>
      </c>
      <c r="W738" s="4">
        <v>3.8529192691863039</v>
      </c>
      <c r="X738" s="4">
        <v>4.061312031926799</v>
      </c>
      <c r="Y738" s="4">
        <v>4.3848994517390842</v>
      </c>
      <c r="Z738" s="94">
        <v>2640</v>
      </c>
      <c r="AA738" s="93">
        <v>0.15881561238223418</v>
      </c>
      <c r="AB738" s="6">
        <v>2.3110090127252514</v>
      </c>
      <c r="AC738" s="6">
        <v>2.7482412562089507</v>
      </c>
      <c r="AD738" s="6">
        <v>3.199048700254103</v>
      </c>
      <c r="AE738" s="6">
        <v>3.6606544272040433</v>
      </c>
      <c r="AF738" s="6">
        <v>4.0560390011226337</v>
      </c>
      <c r="AG738" s="94">
        <v>0</v>
      </c>
      <c r="AH738" s="6"/>
      <c r="AI738" s="6">
        <v>2.5602389668454939</v>
      </c>
      <c r="AJ738" s="6">
        <v>3.040150713928603</v>
      </c>
      <c r="AK738" s="6">
        <v>3.4705520017454377</v>
      </c>
      <c r="AL738" s="6">
        <v>3.8337033665038613</v>
      </c>
      <c r="AM738" s="6">
        <v>4.3153365966939745</v>
      </c>
      <c r="AN738" s="6">
        <v>1.0118450951454749</v>
      </c>
      <c r="AO738" s="92">
        <v>0.81027978241579213</v>
      </c>
      <c r="AP738" s="5">
        <v>43348</v>
      </c>
      <c r="AQ738" s="94">
        <v>743</v>
      </c>
      <c r="AR738" s="6">
        <v>-0.43190427323623881</v>
      </c>
      <c r="AS738" s="6">
        <v>0.88106446881665712</v>
      </c>
    </row>
    <row r="739" spans="1:45" x14ac:dyDescent="0.2">
      <c r="A739" s="5">
        <v>43349</v>
      </c>
      <c r="B739" s="6">
        <v>3.6973333333333334</v>
      </c>
      <c r="C739" s="6">
        <v>3.3305056814195542</v>
      </c>
      <c r="D739" s="6">
        <v>0.3668276519137792</v>
      </c>
      <c r="E739" s="6">
        <v>3.3051190640880739</v>
      </c>
      <c r="F739" s="6">
        <v>3.309930698969124</v>
      </c>
      <c r="G739" s="6">
        <v>0.43166205805872349</v>
      </c>
      <c r="H739" s="6">
        <v>1.7325766839037593</v>
      </c>
      <c r="I739" s="6">
        <v>0.55572455542943755</v>
      </c>
      <c r="J739" s="7">
        <v>766.31479379493248</v>
      </c>
      <c r="K739" s="92">
        <v>1.3333333333333333E-3</v>
      </c>
      <c r="L739" s="92">
        <v>9.3333333333333341E-3</v>
      </c>
      <c r="M739" s="92">
        <v>0.10666666666666667</v>
      </c>
      <c r="N739" s="92">
        <v>0.45600000000000002</v>
      </c>
      <c r="O739" s="92">
        <v>0.32933333333333331</v>
      </c>
      <c r="P739" s="92">
        <v>9.7333333333333327E-2</v>
      </c>
      <c r="Q739" s="93">
        <v>6.2807415815361325E-2</v>
      </c>
      <c r="R739" s="4">
        <v>2.6424612492060753</v>
      </c>
      <c r="S739" s="4">
        <v>2.7958181460376759</v>
      </c>
      <c r="T739" s="4">
        <v>3.0511890301751574</v>
      </c>
      <c r="U739" s="4">
        <v>3.330183330249525</v>
      </c>
      <c r="V739" s="4">
        <v>3.6067996474528243</v>
      </c>
      <c r="W739" s="4">
        <v>3.8518595892595906</v>
      </c>
      <c r="X739" s="4">
        <v>4.0597002429454836</v>
      </c>
      <c r="Y739" s="4">
        <v>4.383259632708258</v>
      </c>
      <c r="Z739" s="94">
        <v>2643</v>
      </c>
      <c r="AA739" s="93">
        <v>0.15866666666666668</v>
      </c>
      <c r="AB739" s="6">
        <v>2.3108817478425698</v>
      </c>
      <c r="AC739" s="6">
        <v>2.7480018618618267</v>
      </c>
      <c r="AD739" s="6">
        <v>3.1984609565816347</v>
      </c>
      <c r="AE739" s="6">
        <v>3.6595325680637267</v>
      </c>
      <c r="AF739" s="6">
        <v>4.0540385992782326</v>
      </c>
      <c r="AG739" s="94">
        <v>0</v>
      </c>
      <c r="AH739" s="6"/>
      <c r="AI739" s="6">
        <v>2.5600150458671256</v>
      </c>
      <c r="AJ739" s="6">
        <v>3.0395780684211071</v>
      </c>
      <c r="AK739" s="6">
        <v>3.4694013841876421</v>
      </c>
      <c r="AL739" s="6">
        <v>3.8324163091925763</v>
      </c>
      <c r="AM739" s="6">
        <v>4.3156211010029883</v>
      </c>
      <c r="AN739" s="6">
        <v>1.0118681292403102</v>
      </c>
      <c r="AO739" s="92">
        <v>0.81044218861028305</v>
      </c>
      <c r="AP739" s="5">
        <v>43349</v>
      </c>
      <c r="AQ739" s="94">
        <v>750</v>
      </c>
      <c r="AR739" s="6">
        <v>-0.43207231904404786</v>
      </c>
      <c r="AS739" s="6">
        <v>0.8811148723747958</v>
      </c>
    </row>
    <row r="740" spans="1:45" x14ac:dyDescent="0.2">
      <c r="A740" s="5">
        <v>43350</v>
      </c>
      <c r="B740" s="6">
        <v>3.6981382978723403</v>
      </c>
      <c r="C740" s="6">
        <v>3.3308648956848756</v>
      </c>
      <c r="D740" s="6">
        <v>0.36727340218746463</v>
      </c>
      <c r="E740" s="6">
        <v>3.3050570514396687</v>
      </c>
      <c r="F740" s="6">
        <v>3.3102912180904163</v>
      </c>
      <c r="G740" s="6">
        <v>0.43094807010914482</v>
      </c>
      <c r="H740" s="6">
        <v>1.7323949061235413</v>
      </c>
      <c r="I740" s="6">
        <v>0.55583806280741599</v>
      </c>
      <c r="J740" s="7">
        <v>767.31479379493248</v>
      </c>
      <c r="K740" s="92">
        <v>1.3297872340425532E-3</v>
      </c>
      <c r="L740" s="92">
        <v>9.3085106382978719E-3</v>
      </c>
      <c r="M740" s="92">
        <v>0.10638297872340426</v>
      </c>
      <c r="N740" s="92">
        <v>0.45478723404255317</v>
      </c>
      <c r="O740" s="92">
        <v>0.33111702127659576</v>
      </c>
      <c r="P740" s="92">
        <v>9.7074468085106377E-2</v>
      </c>
      <c r="Q740" s="93">
        <v>6.2429057888762768E-2</v>
      </c>
      <c r="R740" s="4">
        <v>2.6434525992247453</v>
      </c>
      <c r="S740" s="4">
        <v>2.7969739689408448</v>
      </c>
      <c r="T740" s="4">
        <v>3.0516459361433004</v>
      </c>
      <c r="U740" s="4">
        <v>3.331279953581519</v>
      </c>
      <c r="V740" s="4">
        <v>3.6076386570119872</v>
      </c>
      <c r="W740" s="4">
        <v>3.8540052143625543</v>
      </c>
      <c r="X740" s="4">
        <v>4.0585358237152036</v>
      </c>
      <c r="Y740" s="4">
        <v>4.3820201148383084</v>
      </c>
      <c r="Z740" s="94">
        <v>2643</v>
      </c>
      <c r="AA740" s="93">
        <v>0.16223404255319149</v>
      </c>
      <c r="AB740" s="6">
        <v>2.3107545889767929</v>
      </c>
      <c r="AC740" s="6">
        <v>2.747762697182194</v>
      </c>
      <c r="AD740" s="6">
        <v>3.197873990554799</v>
      </c>
      <c r="AE740" s="6">
        <v>3.6584127152627626</v>
      </c>
      <c r="AF740" s="6">
        <v>4.0520431912981536</v>
      </c>
      <c r="AG740" s="94">
        <v>0</v>
      </c>
      <c r="AH740" s="6"/>
      <c r="AI740" s="6">
        <v>2.5597913512381063</v>
      </c>
      <c r="AJ740" s="6">
        <v>3.0390062753194114</v>
      </c>
      <c r="AK740" s="6">
        <v>3.4684489964985046</v>
      </c>
      <c r="AL740" s="6">
        <v>3.8313305628051415</v>
      </c>
      <c r="AM740" s="6">
        <v>4.3141832208314641</v>
      </c>
      <c r="AN740" s="6">
        <v>1.0120491740685631</v>
      </c>
      <c r="AO740" s="92">
        <v>0.8085470470104491</v>
      </c>
      <c r="AP740" s="5">
        <v>43350</v>
      </c>
      <c r="AQ740" s="94">
        <v>752</v>
      </c>
      <c r="AR740" s="6">
        <v>-0.43223934687834475</v>
      </c>
      <c r="AS740" s="6">
        <v>0.88116525926941891</v>
      </c>
    </row>
    <row r="741" spans="1:45" x14ac:dyDescent="0.2">
      <c r="A741" s="5">
        <v>43351</v>
      </c>
      <c r="B741" s="6">
        <v>3.6988110964332894</v>
      </c>
      <c r="C741" s="6">
        <v>3.3308695123420713</v>
      </c>
      <c r="D741" s="6">
        <v>0.36794158409121813</v>
      </c>
      <c r="E741" s="6">
        <v>3.3052728966380411</v>
      </c>
      <c r="F741" s="6">
        <v>3.3110899613601505</v>
      </c>
      <c r="G741" s="6">
        <v>0.43103077975639881</v>
      </c>
      <c r="H741" s="6">
        <v>1.7332181482895928</v>
      </c>
      <c r="I741" s="6">
        <v>0.5559720121028745</v>
      </c>
      <c r="J741" s="7">
        <v>768.02420574886492</v>
      </c>
      <c r="K741" s="92">
        <v>1.321003963011889E-3</v>
      </c>
      <c r="L741" s="92">
        <v>9.247027741083224E-3</v>
      </c>
      <c r="M741" s="92">
        <v>0.10700132100396301</v>
      </c>
      <c r="N741" s="92">
        <v>0.45178335535006603</v>
      </c>
      <c r="O741" s="92">
        <v>0.3342140026420079</v>
      </c>
      <c r="P741" s="92">
        <v>9.64332892998679E-2</v>
      </c>
      <c r="Q741" s="93">
        <v>6.3918305597579425E-2</v>
      </c>
      <c r="R741" s="4">
        <v>2.6432910370510831</v>
      </c>
      <c r="S741" s="4">
        <v>2.7968382496162798</v>
      </c>
      <c r="T741" s="4">
        <v>3.0518047550181095</v>
      </c>
      <c r="U741" s="4">
        <v>3.330980753500608</v>
      </c>
      <c r="V741" s="4">
        <v>3.6066782215850579</v>
      </c>
      <c r="W741" s="4">
        <v>3.8580608713966633</v>
      </c>
      <c r="X741" s="4">
        <v>4.0618255641331347</v>
      </c>
      <c r="Y741" s="4">
        <v>4.3806455677712162</v>
      </c>
      <c r="Z741" s="94">
        <v>2644</v>
      </c>
      <c r="AA741" s="93">
        <v>0.16380449141347425</v>
      </c>
      <c r="AB741" s="6">
        <v>2.3106275360497319</v>
      </c>
      <c r="AC741" s="6">
        <v>2.747523761941022</v>
      </c>
      <c r="AD741" s="6">
        <v>3.1972878008080139</v>
      </c>
      <c r="AE741" s="6">
        <v>3.6572948635867815</v>
      </c>
      <c r="AF741" s="6">
        <v>4.0500527580773804</v>
      </c>
      <c r="AG741" s="94">
        <v>0</v>
      </c>
      <c r="AH741" s="6"/>
      <c r="AI741" s="6">
        <v>2.5595678826816655</v>
      </c>
      <c r="AJ741" s="6">
        <v>3.0398126743346405</v>
      </c>
      <c r="AK741" s="6">
        <v>3.4674983128772019</v>
      </c>
      <c r="AL741" s="6">
        <v>3.8334910426880557</v>
      </c>
      <c r="AM741" s="6">
        <v>4.3127481197891333</v>
      </c>
      <c r="AN741" s="6">
        <v>1.0119571483120999</v>
      </c>
      <c r="AO741" s="92">
        <v>0.8095721686168087</v>
      </c>
      <c r="AP741" s="5">
        <v>43351</v>
      </c>
      <c r="AQ741" s="94">
        <v>757</v>
      </c>
      <c r="AR741" s="6">
        <v>-0.43240535953753145</v>
      </c>
      <c r="AS741" s="6">
        <v>0.88121562953548882</v>
      </c>
    </row>
    <row r="742" spans="1:45" x14ac:dyDescent="0.2">
      <c r="A742" s="5">
        <v>43352</v>
      </c>
      <c r="B742" s="6">
        <v>3.6982872200263506</v>
      </c>
      <c r="C742" s="6">
        <v>3.3307110960093085</v>
      </c>
      <c r="D742" s="6">
        <v>0.36757612401704209</v>
      </c>
      <c r="E742" s="6">
        <v>3.3052106325309496</v>
      </c>
      <c r="F742" s="6">
        <v>3.3113339363540204</v>
      </c>
      <c r="G742" s="6">
        <v>0.43031790467813069</v>
      </c>
      <c r="H742" s="6">
        <v>1.7311901341681069</v>
      </c>
      <c r="I742" s="6">
        <v>0.55608169440242061</v>
      </c>
      <c r="J742" s="7">
        <v>769.02420574886492</v>
      </c>
      <c r="K742" s="92">
        <v>1.3175230566534915E-3</v>
      </c>
      <c r="L742" s="92">
        <v>9.22266139657444E-3</v>
      </c>
      <c r="M742" s="92">
        <v>0.1067193675889328</v>
      </c>
      <c r="N742" s="92">
        <v>0.45322793148880103</v>
      </c>
      <c r="O742" s="92">
        <v>0.33333333333333331</v>
      </c>
      <c r="P742" s="92">
        <v>9.6179183135704879E-2</v>
      </c>
      <c r="Q742" s="93">
        <v>6.3161875945537072E-2</v>
      </c>
      <c r="R742" s="4">
        <v>2.6441806546152837</v>
      </c>
      <c r="S742" s="4">
        <v>2.7976427991769244</v>
      </c>
      <c r="T742" s="4">
        <v>3.0523037899036289</v>
      </c>
      <c r="U742" s="4">
        <v>3.3322412181515313</v>
      </c>
      <c r="V742" s="4">
        <v>3.6057078221345868</v>
      </c>
      <c r="W742" s="4">
        <v>3.8567067453614485</v>
      </c>
      <c r="X742" s="4">
        <v>4.0603760655300594</v>
      </c>
      <c r="Y742" s="4">
        <v>4.3794087386422351</v>
      </c>
      <c r="Z742" s="94">
        <v>2644</v>
      </c>
      <c r="AA742" s="93">
        <v>0.16337285902503293</v>
      </c>
      <c r="AB742" s="6">
        <v>2.3105005889833024</v>
      </c>
      <c r="AC742" s="6">
        <v>2.7472850559096558</v>
      </c>
      <c r="AD742" s="6">
        <v>3.1967023859792207</v>
      </c>
      <c r="AE742" s="6">
        <v>3.6561790078407501</v>
      </c>
      <c r="AF742" s="6">
        <v>4.0480672806138092</v>
      </c>
      <c r="AG742" s="94">
        <v>0</v>
      </c>
      <c r="AH742" s="6"/>
      <c r="AI742" s="6">
        <v>2.559344639921604</v>
      </c>
      <c r="AJ742" s="6">
        <v>3.0392441248174085</v>
      </c>
      <c r="AK742" s="6">
        <v>3.4663949721098963</v>
      </c>
      <c r="AL742" s="6">
        <v>3.8322545125321024</v>
      </c>
      <c r="AM742" s="6">
        <v>4.3113157893876286</v>
      </c>
      <c r="AN742" s="6">
        <v>1.0119547844204562</v>
      </c>
      <c r="AO742" s="92">
        <v>0.80900882373169447</v>
      </c>
      <c r="AP742" s="5">
        <v>43352</v>
      </c>
      <c r="AQ742" s="94">
        <v>759</v>
      </c>
      <c r="AR742" s="6">
        <v>-0.43257035981150027</v>
      </c>
      <c r="AS742" s="6">
        <v>0.8812659832078481</v>
      </c>
    </row>
    <row r="743" spans="1:45" x14ac:dyDescent="0.2">
      <c r="A743" s="5">
        <v>43353</v>
      </c>
      <c r="B743" s="6">
        <v>3.6976439790575917</v>
      </c>
      <c r="C743" s="6">
        <v>3.3316947532535068</v>
      </c>
      <c r="D743" s="6">
        <v>0.36594922580408484</v>
      </c>
      <c r="E743" s="6">
        <v>3.3054106486543207</v>
      </c>
      <c r="F743" s="6">
        <v>3.3113216586512735</v>
      </c>
      <c r="G743" s="6">
        <v>0.4293110952615134</v>
      </c>
      <c r="H743" s="6">
        <v>1.7334996028441458</v>
      </c>
      <c r="I743" s="6">
        <v>0.5562381852551983</v>
      </c>
      <c r="J743" s="7">
        <v>769.73308128544159</v>
      </c>
      <c r="K743" s="92">
        <v>1.3089005235602095E-3</v>
      </c>
      <c r="L743" s="92">
        <v>9.1623036649214652E-3</v>
      </c>
      <c r="M743" s="92">
        <v>0.10732984293193717</v>
      </c>
      <c r="N743" s="92">
        <v>0.45287958115183247</v>
      </c>
      <c r="O743" s="92">
        <v>0.33376963350785338</v>
      </c>
      <c r="P743" s="92">
        <v>9.5549738219895292E-2</v>
      </c>
      <c r="Q743" s="93">
        <v>6.3894139886578452E-2</v>
      </c>
      <c r="R743" s="4">
        <v>2.6479988864002038</v>
      </c>
      <c r="S743" s="4">
        <v>2.7989356455380334</v>
      </c>
      <c r="T743" s="4">
        <v>3.0538052322696516</v>
      </c>
      <c r="U743" s="4">
        <v>3.3344951982959752</v>
      </c>
      <c r="V743" s="4">
        <v>3.6073100037088901</v>
      </c>
      <c r="W743" s="4">
        <v>3.8556687313191658</v>
      </c>
      <c r="X743" s="4">
        <v>4.0587191192617498</v>
      </c>
      <c r="Y743" s="4">
        <v>4.3780339858259367</v>
      </c>
      <c r="Z743" s="94">
        <v>2645</v>
      </c>
      <c r="AA743" s="93">
        <v>0.16230366492146597</v>
      </c>
      <c r="AB743" s="6">
        <v>2.3103737476995221</v>
      </c>
      <c r="AC743" s="6">
        <v>2.7470465788598131</v>
      </c>
      <c r="AD743" s="6">
        <v>3.1961177447098743</v>
      </c>
      <c r="AE743" s="6">
        <v>3.6618732255905706</v>
      </c>
      <c r="AF743" s="6">
        <v>4.0460867400075395</v>
      </c>
      <c r="AG743" s="94">
        <v>1</v>
      </c>
      <c r="AH743" s="6">
        <v>2.1555385279793691</v>
      </c>
      <c r="AI743" s="6">
        <v>2.5591216226822975</v>
      </c>
      <c r="AJ743" s="6">
        <v>3.0396681688485878</v>
      </c>
      <c r="AK743" s="6">
        <v>3.4662414499949583</v>
      </c>
      <c r="AL743" s="6">
        <v>3.8320121784366528</v>
      </c>
      <c r="AM743" s="6">
        <v>4.3098862211792444</v>
      </c>
      <c r="AN743" s="6">
        <v>1.0122484204738513</v>
      </c>
      <c r="AO743" s="92">
        <v>0.80791446915371579</v>
      </c>
      <c r="AP743" s="5">
        <v>43353</v>
      </c>
      <c r="AQ743" s="94">
        <v>764</v>
      </c>
      <c r="AR743" s="6">
        <v>-0.43273435048166142</v>
      </c>
      <c r="AS743" s="6">
        <v>0.88131632032121876</v>
      </c>
    </row>
    <row r="744" spans="1:45" x14ac:dyDescent="0.2">
      <c r="A744" s="5">
        <v>43354</v>
      </c>
      <c r="B744" s="6">
        <v>3.6970091027308194</v>
      </c>
      <c r="C744" s="6">
        <v>3.3317925601487381</v>
      </c>
      <c r="D744" s="6">
        <v>0.36521654258208125</v>
      </c>
      <c r="E744" s="6">
        <v>3.3054771757617787</v>
      </c>
      <c r="F744" s="6">
        <v>3.3112909628945042</v>
      </c>
      <c r="G744" s="6">
        <v>0.4286662994193341</v>
      </c>
      <c r="H744" s="6">
        <v>1.7355431360687095</v>
      </c>
      <c r="I744" s="6">
        <v>0.55621080468454698</v>
      </c>
      <c r="J744" s="7">
        <v>770.15073668304103</v>
      </c>
      <c r="K744" s="92">
        <v>1.3003901170351106E-3</v>
      </c>
      <c r="L744" s="92">
        <v>9.1027308192457735E-3</v>
      </c>
      <c r="M744" s="92">
        <v>0.10793237971391417</v>
      </c>
      <c r="N744" s="92">
        <v>0.45253576072821844</v>
      </c>
      <c r="O744" s="92">
        <v>0.33420026007802339</v>
      </c>
      <c r="P744" s="92">
        <v>9.4928478543563066E-2</v>
      </c>
      <c r="Q744" s="93">
        <v>6.2712504722327159E-2</v>
      </c>
      <c r="R744" s="4">
        <v>2.652005669759911</v>
      </c>
      <c r="S744" s="4">
        <v>2.7992935851239875</v>
      </c>
      <c r="T744" s="4">
        <v>3.0542501889377185</v>
      </c>
      <c r="U744" s="4">
        <v>3.3347037325271276</v>
      </c>
      <c r="V744" s="4">
        <v>3.6068910804681935</v>
      </c>
      <c r="W744" s="4">
        <v>3.8552425904595804</v>
      </c>
      <c r="X744" s="4">
        <v>4.0596966029403028</v>
      </c>
      <c r="Y744" s="4">
        <v>4.376516986951807</v>
      </c>
      <c r="Z744" s="94">
        <v>2647</v>
      </c>
      <c r="AA744" s="93">
        <v>0.16384915474642392</v>
      </c>
      <c r="AB744" s="6">
        <v>2.3102470121205121</v>
      </c>
      <c r="AC744" s="6">
        <v>2.7468083305635851</v>
      </c>
      <c r="AD744" s="6">
        <v>3.1955338756449319</v>
      </c>
      <c r="AE744" s="6">
        <v>3.6607136538238536</v>
      </c>
      <c r="AF744" s="6">
        <v>4.0441111174601732</v>
      </c>
      <c r="AG744" s="94">
        <v>0</v>
      </c>
      <c r="AH744" s="6">
        <v>2.1554523271709605</v>
      </c>
      <c r="AI744" s="6">
        <v>2.5588988306886895</v>
      </c>
      <c r="AJ744" s="6">
        <v>3.0364638261318526</v>
      </c>
      <c r="AK744" s="6">
        <v>3.4651511516797426</v>
      </c>
      <c r="AL744" s="6">
        <v>3.8326379720117489</v>
      </c>
      <c r="AM744" s="6">
        <v>4.308459406756624</v>
      </c>
      <c r="AN744" s="6">
        <v>1.0122821649548901</v>
      </c>
      <c r="AO744" s="92">
        <v>0.80789366641150229</v>
      </c>
      <c r="AP744" s="5">
        <v>43354</v>
      </c>
      <c r="AQ744" s="94">
        <v>769</v>
      </c>
      <c r="AR744" s="6">
        <v>-0.43289733432097677</v>
      </c>
      <c r="AS744" s="6">
        <v>0.88136664091020256</v>
      </c>
    </row>
    <row r="745" spans="1:45" x14ac:dyDescent="0.2">
      <c r="A745" s="5">
        <v>43355</v>
      </c>
      <c r="B745" s="6">
        <v>3.6941935483870969</v>
      </c>
      <c r="C745" s="6">
        <v>3.3318889445944353</v>
      </c>
      <c r="D745" s="6">
        <v>0.36230460379266161</v>
      </c>
      <c r="E745" s="6">
        <v>3.3057035380296531</v>
      </c>
      <c r="F745" s="6">
        <v>3.3114842484077776</v>
      </c>
      <c r="G745" s="6">
        <v>0.42727812707803425</v>
      </c>
      <c r="H745" s="6">
        <v>1.7377735003530157</v>
      </c>
      <c r="I745" s="6">
        <v>0.55613207547169696</v>
      </c>
      <c r="J745" s="7">
        <v>770.27773584905663</v>
      </c>
      <c r="K745" s="92">
        <v>1.2903225806451613E-3</v>
      </c>
      <c r="L745" s="92">
        <v>1.032258064516129E-2</v>
      </c>
      <c r="M745" s="92">
        <v>0.10838709677419354</v>
      </c>
      <c r="N745" s="92">
        <v>0.45290322580645159</v>
      </c>
      <c r="O745" s="92">
        <v>0.3329032258064516</v>
      </c>
      <c r="P745" s="92">
        <v>9.4193548387096773E-2</v>
      </c>
      <c r="Q745" s="93">
        <v>6.1509433962264153E-2</v>
      </c>
      <c r="R745" s="4">
        <v>2.6521860930020078</v>
      </c>
      <c r="S745" s="4">
        <v>2.7992238615290392</v>
      </c>
      <c r="T745" s="4">
        <v>3.0541904749563638</v>
      </c>
      <c r="U745" s="4">
        <v>3.3347682324672379</v>
      </c>
      <c r="V745" s="4">
        <v>3.6055906961184889</v>
      </c>
      <c r="W745" s="4">
        <v>3.8554755925610413</v>
      </c>
      <c r="X745" s="4">
        <v>4.0580652929683261</v>
      </c>
      <c r="Y745" s="4">
        <v>4.3748534389971478</v>
      </c>
      <c r="Z745" s="94">
        <v>2650</v>
      </c>
      <c r="AA745" s="93">
        <v>0.16387096774193549</v>
      </c>
      <c r="AB745" s="6">
        <v>2.3101203821684964</v>
      </c>
      <c r="AC745" s="6">
        <v>2.7465703107934352</v>
      </c>
      <c r="AD745" s="6">
        <v>3.1948476697323724</v>
      </c>
      <c r="AE745" s="6">
        <v>3.6592897821330204</v>
      </c>
      <c r="AF745" s="6">
        <v>4.0421403942741136</v>
      </c>
      <c r="AG745" s="94">
        <v>0</v>
      </c>
      <c r="AH745" s="6">
        <v>2.1553661928750745</v>
      </c>
      <c r="AI745" s="6">
        <v>2.5413417307080066</v>
      </c>
      <c r="AJ745" s="6">
        <v>3.0367803595603897</v>
      </c>
      <c r="AK745" s="6">
        <v>3.4650549870529885</v>
      </c>
      <c r="AL745" s="6">
        <v>3.8317824392315809</v>
      </c>
      <c r="AM745" s="6">
        <v>4.3070353377525272</v>
      </c>
      <c r="AN745" s="6">
        <v>1.0123187414732622</v>
      </c>
      <c r="AO745" s="92">
        <v>0.80782089486110675</v>
      </c>
      <c r="AP745" s="5">
        <v>43355</v>
      </c>
      <c r="AQ745" s="94">
        <v>775</v>
      </c>
      <c r="AR745" s="6">
        <v>-0.43305931409399001</v>
      </c>
      <c r="AS745" s="6">
        <v>0.88141694500928247</v>
      </c>
    </row>
    <row r="746" spans="1:45" x14ac:dyDescent="0.2">
      <c r="A746" s="5">
        <v>43356</v>
      </c>
      <c r="B746" s="6">
        <v>3.6943734015345266</v>
      </c>
      <c r="C746" s="6">
        <v>3.3325070939468322</v>
      </c>
      <c r="D746" s="6">
        <v>0.36186630758769445</v>
      </c>
      <c r="E746" s="6">
        <v>3.3060531462071148</v>
      </c>
      <c r="F746" s="6">
        <v>3.3115630642707581</v>
      </c>
      <c r="G746" s="6">
        <v>0.42766373952220615</v>
      </c>
      <c r="H746" s="6">
        <v>1.7429549031391038</v>
      </c>
      <c r="I746" s="6">
        <v>0.55602713908782186</v>
      </c>
      <c r="J746" s="7">
        <v>770.40557859027467</v>
      </c>
      <c r="K746" s="92">
        <v>1.2787723785166241E-3</v>
      </c>
      <c r="L746" s="92">
        <v>1.0230179028132993E-2</v>
      </c>
      <c r="M746" s="92">
        <v>0.10997442455242967</v>
      </c>
      <c r="N746" s="92">
        <v>0.45012787723785164</v>
      </c>
      <c r="O746" s="92">
        <v>0.3337595907928389</v>
      </c>
      <c r="P746" s="92">
        <v>9.4629156010230184E-2</v>
      </c>
      <c r="Q746" s="93">
        <v>5.9932152280437238E-2</v>
      </c>
      <c r="R746" s="4">
        <v>2.6522912703963963</v>
      </c>
      <c r="S746" s="4">
        <v>2.7990651606690795</v>
      </c>
      <c r="T746" s="4">
        <v>3.0540160319234735</v>
      </c>
      <c r="U746" s="4">
        <v>3.335253068983163</v>
      </c>
      <c r="V746" s="4">
        <v>3.6060122513201547</v>
      </c>
      <c r="W746" s="4">
        <v>3.857062213728601</v>
      </c>
      <c r="X746" s="4">
        <v>4.0622590624967163</v>
      </c>
      <c r="Y746" s="4">
        <v>4.3731833529751363</v>
      </c>
      <c r="Z746" s="94">
        <v>2653</v>
      </c>
      <c r="AA746" s="93">
        <v>0.16624040920716113</v>
      </c>
      <c r="AB746" s="6">
        <v>2.3099938577658015</v>
      </c>
      <c r="AC746" s="6">
        <v>2.7463325193221984</v>
      </c>
      <c r="AD746" s="6">
        <v>3.1943684487255242</v>
      </c>
      <c r="AE746" s="6">
        <v>3.6578689375021622</v>
      </c>
      <c r="AF746" s="6">
        <v>4.0401745518518757</v>
      </c>
      <c r="AG746" s="94">
        <v>1</v>
      </c>
      <c r="AH746" s="6">
        <v>2.155280125052832</v>
      </c>
      <c r="AI746" s="6">
        <v>2.5411280073699687</v>
      </c>
      <c r="AJ746" s="6">
        <v>3.039019375182316</v>
      </c>
      <c r="AK746" s="6">
        <v>3.4657949725405914</v>
      </c>
      <c r="AL746" s="6">
        <v>3.8324147780276174</v>
      </c>
      <c r="AM746" s="6">
        <v>4.3056732760308849</v>
      </c>
      <c r="AN746" s="6">
        <v>1.0123741757044518</v>
      </c>
      <c r="AO746" s="92">
        <v>0.80808919246553956</v>
      </c>
      <c r="AP746" s="5">
        <v>43356</v>
      </c>
      <c r="AQ746" s="94">
        <v>782</v>
      </c>
      <c r="AR746" s="6">
        <v>-0.43322029255685379</v>
      </c>
      <c r="AS746" s="6">
        <v>0.88146723265282156</v>
      </c>
    </row>
    <row r="747" spans="1:45" x14ac:dyDescent="0.2">
      <c r="A747" s="5">
        <v>43357</v>
      </c>
      <c r="B747" s="6">
        <v>3.6927480916030535</v>
      </c>
      <c r="C747" s="6">
        <v>3.3325793022633934</v>
      </c>
      <c r="D747" s="6">
        <v>0.36016878933966012</v>
      </c>
      <c r="E747" s="6">
        <v>3.3063854454263932</v>
      </c>
      <c r="F747" s="6">
        <v>3.3118497430533793</v>
      </c>
      <c r="G747" s="6">
        <v>0.42746957424492116</v>
      </c>
      <c r="H747" s="6">
        <v>1.7451353310893483</v>
      </c>
      <c r="I747" s="6">
        <v>0.55595856873822647</v>
      </c>
      <c r="J747" s="7">
        <v>770.8244821092303</v>
      </c>
      <c r="K747" s="92">
        <v>2.5445292620865142E-3</v>
      </c>
      <c r="L747" s="92">
        <v>1.0178117048346057E-2</v>
      </c>
      <c r="M747" s="92">
        <v>0.10941475826972011</v>
      </c>
      <c r="N747" s="92">
        <v>0.44910941475826971</v>
      </c>
      <c r="O747" s="92">
        <v>0.33460559796437661</v>
      </c>
      <c r="P747" s="92">
        <v>9.4147582697201013E-2</v>
      </c>
      <c r="Q747" s="93">
        <v>5.9133709981167605E-2</v>
      </c>
      <c r="R747" s="4">
        <v>2.6521920000359911</v>
      </c>
      <c r="S747" s="4">
        <v>2.7988608178725909</v>
      </c>
      <c r="T747" s="4">
        <v>3.054738712694133</v>
      </c>
      <c r="U747" s="4">
        <v>3.3359278316232026</v>
      </c>
      <c r="V747" s="4">
        <v>3.6063524986787714</v>
      </c>
      <c r="W747" s="4">
        <v>3.8558856937250421</v>
      </c>
      <c r="X747" s="4">
        <v>4.060846322129672</v>
      </c>
      <c r="Y747" s="4">
        <v>4.3716524772338996</v>
      </c>
      <c r="Z747" s="94">
        <v>2655</v>
      </c>
      <c r="AA747" s="93">
        <v>0.16793893129770993</v>
      </c>
      <c r="AB747" s="6">
        <v>2.3098674388348566</v>
      </c>
      <c r="AC747" s="6">
        <v>2.7460949559230805</v>
      </c>
      <c r="AD747" s="6">
        <v>3.1937868881783782</v>
      </c>
      <c r="AE747" s="6">
        <v>3.6577299893911888</v>
      </c>
      <c r="AF747" s="6">
        <v>4.0382135716953966</v>
      </c>
      <c r="AG747" s="94">
        <v>1</v>
      </c>
      <c r="AH747" s="6">
        <v>2.1275970618326996</v>
      </c>
      <c r="AI747" s="6">
        <v>2.5409144961995458</v>
      </c>
      <c r="AJ747" s="6">
        <v>3.0384365394318724</v>
      </c>
      <c r="AK747" s="6">
        <v>3.4653960448877448</v>
      </c>
      <c r="AL747" s="6">
        <v>3.8320163786505215</v>
      </c>
      <c r="AM747" s="6">
        <v>4.3042522227896418</v>
      </c>
      <c r="AN747" s="6">
        <v>1.0122797477856365</v>
      </c>
      <c r="AO747" s="92">
        <v>0.80848634154078736</v>
      </c>
      <c r="AP747" s="5">
        <v>43357</v>
      </c>
      <c r="AQ747" s="94">
        <v>786</v>
      </c>
      <c r="AR747" s="6">
        <v>-0.43338027245736166</v>
      </c>
      <c r="AS747" s="6">
        <v>0.88151750387506533</v>
      </c>
    </row>
    <row r="748" spans="1:45" x14ac:dyDescent="0.2">
      <c r="A748" s="5">
        <v>43358</v>
      </c>
      <c r="B748" s="6">
        <v>3.6921618204804045</v>
      </c>
      <c r="C748" s="6">
        <v>3.3326968443278298</v>
      </c>
      <c r="D748" s="6">
        <v>0.35946497615257478</v>
      </c>
      <c r="E748" s="6">
        <v>3.3063872593063288</v>
      </c>
      <c r="F748" s="6">
        <v>3.3123398388441996</v>
      </c>
      <c r="G748" s="6">
        <v>0.4268566096042633</v>
      </c>
      <c r="H748" s="6">
        <v>1.7451909226433071</v>
      </c>
      <c r="I748" s="6">
        <v>0.55609939759035809</v>
      </c>
      <c r="J748" s="7">
        <v>771.53388554216508</v>
      </c>
      <c r="K748" s="92">
        <v>2.5284450063211127E-3</v>
      </c>
      <c r="L748" s="92">
        <v>1.1378002528445006E-2</v>
      </c>
      <c r="M748" s="92">
        <v>0.10872313527180784</v>
      </c>
      <c r="N748" s="92">
        <v>0.44879898862199746</v>
      </c>
      <c r="O748" s="92">
        <v>0.33375474083438683</v>
      </c>
      <c r="P748" s="92">
        <v>9.4816687737041716E-2</v>
      </c>
      <c r="Q748" s="93">
        <v>5.760542168674699E-2</v>
      </c>
      <c r="R748" s="4">
        <v>2.6565891989171497</v>
      </c>
      <c r="S748" s="4">
        <v>2.7986236368493604</v>
      </c>
      <c r="T748" s="4">
        <v>3.056993272159124</v>
      </c>
      <c r="U748" s="4">
        <v>3.335942391949136</v>
      </c>
      <c r="V748" s="4">
        <v>3.6052395259508625</v>
      </c>
      <c r="W748" s="4">
        <v>3.8550443068505436</v>
      </c>
      <c r="X748" s="4">
        <v>4.0596635025184193</v>
      </c>
      <c r="Y748" s="4">
        <v>4.3702651147427938</v>
      </c>
      <c r="Z748" s="94">
        <v>2656</v>
      </c>
      <c r="AA748" s="93">
        <v>0.16940581542351454</v>
      </c>
      <c r="AB748" s="6">
        <v>2.3097411252981925</v>
      </c>
      <c r="AC748" s="6">
        <v>2.745857620369657</v>
      </c>
      <c r="AD748" s="6">
        <v>3.1932060944502521</v>
      </c>
      <c r="AE748" s="6">
        <v>3.6566985813198656</v>
      </c>
      <c r="AF748" s="6">
        <v>4.036257435405358</v>
      </c>
      <c r="AG748" s="94">
        <v>0</v>
      </c>
      <c r="AH748" s="6">
        <v>2.1275224038608034</v>
      </c>
      <c r="AI748" s="6">
        <v>2.5595121750625593</v>
      </c>
      <c r="AJ748" s="6">
        <v>3.0378545869307669</v>
      </c>
      <c r="AK748" s="6">
        <v>3.4643169029754888</v>
      </c>
      <c r="AL748" s="6">
        <v>3.8307704625813961</v>
      </c>
      <c r="AM748" s="6">
        <v>4.3026627768631371</v>
      </c>
      <c r="AN748" s="6">
        <v>1.0123142996253764</v>
      </c>
      <c r="AO748" s="92">
        <v>0.80871310447535982</v>
      </c>
      <c r="AP748" s="5">
        <v>43358</v>
      </c>
      <c r="AQ748" s="94">
        <v>791</v>
      </c>
      <c r="AR748" s="6">
        <v>-0.43353925653497694</v>
      </c>
      <c r="AS748" s="6">
        <v>0.8815677587101407</v>
      </c>
    </row>
    <row r="749" spans="1:45" x14ac:dyDescent="0.2">
      <c r="A749" s="5">
        <v>43359</v>
      </c>
      <c r="B749" s="6">
        <v>3.6933249370277079</v>
      </c>
      <c r="C749" s="6">
        <v>3.3323698053352802</v>
      </c>
      <c r="D749" s="6">
        <v>0.36095513169242777</v>
      </c>
      <c r="E749" s="6">
        <v>3.3065015058678897</v>
      </c>
      <c r="F749" s="6">
        <v>3.3121587640103174</v>
      </c>
      <c r="G749" s="6">
        <v>0.42658437180665898</v>
      </c>
      <c r="H749" s="6">
        <v>1.7446283014517341</v>
      </c>
      <c r="I749" s="6">
        <v>0.55611968385396726</v>
      </c>
      <c r="J749" s="7">
        <v>772.24313135114789</v>
      </c>
      <c r="K749" s="92">
        <v>2.5188916876574307E-3</v>
      </c>
      <c r="L749" s="92">
        <v>1.1335012594458438E-2</v>
      </c>
      <c r="M749" s="92">
        <v>0.10831234256926953</v>
      </c>
      <c r="N749" s="92">
        <v>0.44836272040302266</v>
      </c>
      <c r="O749" s="92">
        <v>0.33375314861460958</v>
      </c>
      <c r="P749" s="92">
        <v>9.5717884130982367E-2</v>
      </c>
      <c r="Q749" s="93">
        <v>5.7207376740684983E-2</v>
      </c>
      <c r="R749" s="4">
        <v>2.6566344570602394</v>
      </c>
      <c r="S749" s="4">
        <v>2.7983782715966292</v>
      </c>
      <c r="T749" s="4">
        <v>3.0567876151761268</v>
      </c>
      <c r="U749" s="4">
        <v>3.3374739641672564</v>
      </c>
      <c r="V749" s="4">
        <v>3.6048145648044896</v>
      </c>
      <c r="W749" s="4">
        <v>3.8543685192629003</v>
      </c>
      <c r="X749" s="4">
        <v>4.0585357310584209</v>
      </c>
      <c r="Y749" s="4">
        <v>4.3688769753752785</v>
      </c>
      <c r="Z749" s="94">
        <v>2657</v>
      </c>
      <c r="AA749" s="93">
        <v>0.17254408060453399</v>
      </c>
      <c r="AB749" s="6">
        <v>2.3096149170784424</v>
      </c>
      <c r="AC749" s="6">
        <v>2.745620512435873</v>
      </c>
      <c r="AD749" s="6">
        <v>3.1926260662034407</v>
      </c>
      <c r="AE749" s="6">
        <v>3.6556689250877961</v>
      </c>
      <c r="AF749" s="6">
        <v>4.0343061246805112</v>
      </c>
      <c r="AG749" s="94">
        <v>0</v>
      </c>
      <c r="AH749" s="6">
        <v>2.127447800387654</v>
      </c>
      <c r="AI749" s="6">
        <v>2.5592894291325523</v>
      </c>
      <c r="AJ749" s="6">
        <v>3.0372735157002624</v>
      </c>
      <c r="AK749" s="6">
        <v>3.4634789128477026</v>
      </c>
      <c r="AL749" s="6">
        <v>3.8293445726268969</v>
      </c>
      <c r="AM749" s="6">
        <v>4.3005753312808457</v>
      </c>
      <c r="AN749" s="6">
        <v>1.012161905005019</v>
      </c>
      <c r="AO749" s="92">
        <v>0.80933495223129692</v>
      </c>
      <c r="AP749" s="5">
        <v>43358</v>
      </c>
      <c r="AQ749" s="94">
        <v>794</v>
      </c>
      <c r="AR749" s="6">
        <v>-0.43369724752086469</v>
      </c>
      <c r="AS749" s="6">
        <v>0.88161799719205669</v>
      </c>
    </row>
    <row r="750" spans="1:45" x14ac:dyDescent="0.2">
      <c r="A750" s="5">
        <v>43360</v>
      </c>
      <c r="B750" s="6">
        <v>3.6933249370277079</v>
      </c>
      <c r="C750" s="6">
        <v>3.3317131894897987</v>
      </c>
      <c r="D750" s="6">
        <v>0.36161174753790926</v>
      </c>
      <c r="E750" s="6">
        <v>3.3064368830279847</v>
      </c>
      <c r="F750" s="6">
        <v>3.3127287812837887</v>
      </c>
      <c r="G750" s="6">
        <v>0.4262735389757713</v>
      </c>
      <c r="H750" s="6">
        <v>1.7417830810505579</v>
      </c>
      <c r="I750" s="6">
        <v>0.55611968385396726</v>
      </c>
      <c r="J750" s="7">
        <v>773.24313135114789</v>
      </c>
      <c r="K750" s="92">
        <v>2.5188916876574307E-3</v>
      </c>
      <c r="L750" s="92">
        <v>1.1335012594458438E-2</v>
      </c>
      <c r="M750" s="92">
        <v>0.10831234256926953</v>
      </c>
      <c r="N750" s="92">
        <v>0.44836272040302266</v>
      </c>
      <c r="O750" s="92">
        <v>0.33375314861460958</v>
      </c>
      <c r="P750" s="92">
        <v>9.5717884130982367E-2</v>
      </c>
      <c r="Q750" s="93">
        <v>5.7207376740684983E-2</v>
      </c>
      <c r="R750" s="4">
        <v>2.6564262350200223</v>
      </c>
      <c r="S750" s="4">
        <v>2.7981170855750497</v>
      </c>
      <c r="T750" s="4">
        <v>3.056419354104924</v>
      </c>
      <c r="U750" s="4">
        <v>3.3369161070525144</v>
      </c>
      <c r="V750" s="4">
        <v>3.6037479414029567</v>
      </c>
      <c r="W750" s="4">
        <v>3.8537241862819545</v>
      </c>
      <c r="X750" s="4">
        <v>4.0575306231900914</v>
      </c>
      <c r="Y750" s="4">
        <v>4.3676380577298755</v>
      </c>
      <c r="Z750" s="94">
        <v>2657</v>
      </c>
      <c r="AA750" s="93">
        <v>0.17632241813602015</v>
      </c>
      <c r="AB750" s="6">
        <v>2.3094888140983421</v>
      </c>
      <c r="AC750" s="6">
        <v>2.7453836318960421</v>
      </c>
      <c r="AD750" s="6">
        <v>3.1920468021036728</v>
      </c>
      <c r="AE750" s="6">
        <v>3.6545556762278775</v>
      </c>
      <c r="AF750" s="6">
        <v>4.0323596213170072</v>
      </c>
      <c r="AG750" s="94">
        <v>0</v>
      </c>
      <c r="AH750" s="6">
        <v>2.1273732513841122</v>
      </c>
      <c r="AI750" s="6">
        <v>2.5590669053279127</v>
      </c>
      <c r="AJ750" s="6">
        <v>3.0366933237685125</v>
      </c>
      <c r="AK750" s="6">
        <v>3.4625403303544151</v>
      </c>
      <c r="AL750" s="6">
        <v>3.8281057865220505</v>
      </c>
      <c r="AM750" s="6">
        <v>4.2991685906001473</v>
      </c>
      <c r="AN750" s="6">
        <v>1.0119691444771342</v>
      </c>
      <c r="AO750" s="92">
        <v>0.80970299742599405</v>
      </c>
      <c r="AP750" s="5">
        <v>43360</v>
      </c>
      <c r="AQ750" s="94">
        <v>794</v>
      </c>
      <c r="AR750" s="6">
        <v>-0.43385424813791706</v>
      </c>
      <c r="AS750" s="6">
        <v>0.8816682193547053</v>
      </c>
    </row>
    <row r="751" spans="1:45" x14ac:dyDescent="0.2">
      <c r="A751" s="5">
        <v>43361</v>
      </c>
      <c r="B751" s="6">
        <v>3.6953807740324596</v>
      </c>
      <c r="C751" s="6">
        <v>3.3330670531470998</v>
      </c>
      <c r="D751" s="6">
        <v>0.36231372088535974</v>
      </c>
      <c r="E751" s="6">
        <v>3.3068329254135649</v>
      </c>
      <c r="F751" s="6">
        <v>3.312744106599542</v>
      </c>
      <c r="G751" s="6">
        <v>0.42617042502411556</v>
      </c>
      <c r="H751" s="6">
        <v>1.7469502335982872</v>
      </c>
      <c r="I751" s="6">
        <v>0.5562279052275273</v>
      </c>
      <c r="J751" s="7">
        <v>773.66077472734469</v>
      </c>
      <c r="K751" s="92">
        <v>2.4968789013732834E-3</v>
      </c>
      <c r="L751" s="92">
        <v>1.1235955056179775E-2</v>
      </c>
      <c r="M751" s="92">
        <v>0.10736579275905118</v>
      </c>
      <c r="N751" s="92">
        <v>0.44694132334581771</v>
      </c>
      <c r="O751" s="92">
        <v>0.3358302122347066</v>
      </c>
      <c r="P751" s="92">
        <v>9.612983770287141E-2</v>
      </c>
      <c r="Q751" s="93">
        <v>5.1899210229409555E-2</v>
      </c>
      <c r="R751" s="4">
        <v>2.6585780759416942</v>
      </c>
      <c r="S751" s="4">
        <v>2.7991784562084785</v>
      </c>
      <c r="T751" s="4">
        <v>3.0574970442358445</v>
      </c>
      <c r="U751" s="4">
        <v>3.3381256924401157</v>
      </c>
      <c r="V751" s="4">
        <v>3.6043059991372552</v>
      </c>
      <c r="W751" s="4">
        <v>3.8542319915785068</v>
      </c>
      <c r="X751" s="4">
        <v>4.0572714168742188</v>
      </c>
      <c r="Y751" s="4">
        <v>4.3660983845773025</v>
      </c>
      <c r="Z751" s="94">
        <v>2659</v>
      </c>
      <c r="AA751" s="93">
        <v>0.17852684144818975</v>
      </c>
      <c r="AB751" s="6">
        <v>2.3093628162807285</v>
      </c>
      <c r="AC751" s="6">
        <v>2.7451469785248457</v>
      </c>
      <c r="AD751" s="6">
        <v>3.1914683008201004</v>
      </c>
      <c r="AE751" s="6">
        <v>3.6532537548586492</v>
      </c>
      <c r="AF751" s="6">
        <v>4.0304179072077329</v>
      </c>
      <c r="AG751" s="94">
        <v>0</v>
      </c>
      <c r="AH751" s="6">
        <v>2.1272987568210713</v>
      </c>
      <c r="AI751" s="6">
        <v>2.5588446033849048</v>
      </c>
      <c r="AJ751" s="6">
        <v>3.0361140091705319</v>
      </c>
      <c r="AK751" s="6">
        <v>3.4622927792983744</v>
      </c>
      <c r="AL751" s="6">
        <v>3.8278825696606855</v>
      </c>
      <c r="AM751" s="6">
        <v>4.2977935613735037</v>
      </c>
      <c r="AN751" s="6">
        <v>1.0122724839943023</v>
      </c>
      <c r="AO751" s="92">
        <v>0.80920975960737684</v>
      </c>
      <c r="AP751" s="5">
        <v>43361</v>
      </c>
      <c r="AQ751" s="94">
        <v>801</v>
      </c>
      <c r="AR751" s="6">
        <v>-0.43401026110078877</v>
      </c>
      <c r="AS751" s="6">
        <v>0.88171842523186228</v>
      </c>
    </row>
    <row r="752" spans="1:45" x14ac:dyDescent="0.2">
      <c r="A752" s="5">
        <v>43362</v>
      </c>
      <c r="B752" s="6">
        <v>3.6953028430160693</v>
      </c>
      <c r="C752" s="6">
        <v>3.3340720574834188</v>
      </c>
      <c r="D752" s="6">
        <v>0.36123078553265042</v>
      </c>
      <c r="E752" s="6">
        <v>3.3071743298429839</v>
      </c>
      <c r="F752" s="6">
        <v>3.3124770723275367</v>
      </c>
      <c r="G752" s="6">
        <v>0.42563172615632905</v>
      </c>
      <c r="H752" s="6">
        <v>1.7524196345099592</v>
      </c>
      <c r="I752" s="6">
        <v>0.55623215627347533</v>
      </c>
      <c r="J752" s="7">
        <v>773.78775356874394</v>
      </c>
      <c r="K752" s="92">
        <v>2.472187886279357E-3</v>
      </c>
      <c r="L752" s="92">
        <v>1.1124845488257108E-2</v>
      </c>
      <c r="M752" s="92">
        <v>0.10754017305315204</v>
      </c>
      <c r="N752" s="92">
        <v>0.446229913473424</v>
      </c>
      <c r="O752" s="92">
        <v>0.33745364647713227</v>
      </c>
      <c r="P752" s="92">
        <v>9.5179233621755246E-2</v>
      </c>
      <c r="Q752" s="93">
        <v>4.9962434259954919E-2</v>
      </c>
      <c r="R752" s="4">
        <v>2.6618998629768811</v>
      </c>
      <c r="S752" s="4">
        <v>2.8010828210795848</v>
      </c>
      <c r="T752" s="4">
        <v>3.0604980091955873</v>
      </c>
      <c r="U752" s="4">
        <v>3.3390256856436875</v>
      </c>
      <c r="V752" s="4">
        <v>3.6049743815860031</v>
      </c>
      <c r="W752" s="4">
        <v>3.8562589042440991</v>
      </c>
      <c r="X752" s="4">
        <v>4.0637684744107192</v>
      </c>
      <c r="Y752" s="4">
        <v>4.3644022932350568</v>
      </c>
      <c r="Z752" s="94">
        <v>2662</v>
      </c>
      <c r="AA752" s="93">
        <v>0.17799752781211373</v>
      </c>
      <c r="AB752" s="6">
        <v>2.3092369235485406</v>
      </c>
      <c r="AC752" s="6">
        <v>2.7449105520973323</v>
      </c>
      <c r="AD752" s="6">
        <v>3.1908905610252867</v>
      </c>
      <c r="AE752" s="6">
        <v>3.6519544485587181</v>
      </c>
      <c r="AF752" s="6">
        <v>4.0284809643416528</v>
      </c>
      <c r="AG752" s="94">
        <v>0</v>
      </c>
      <c r="AH752" s="6">
        <v>2.1272243166694551</v>
      </c>
      <c r="AI752" s="6">
        <v>2.5586225230403183</v>
      </c>
      <c r="AJ752" s="6">
        <v>3.0369661955809399</v>
      </c>
      <c r="AK752" s="6">
        <v>3.4624266684489395</v>
      </c>
      <c r="AL752" s="6">
        <v>3.8279007270379002</v>
      </c>
      <c r="AM752" s="6">
        <v>4.2963930855784414</v>
      </c>
      <c r="AN752" s="6">
        <v>1.0124937041001005</v>
      </c>
      <c r="AO752" s="92">
        <v>0.80900377644729748</v>
      </c>
      <c r="AP752" s="5">
        <v>43362</v>
      </c>
      <c r="AQ752" s="94">
        <v>809</v>
      </c>
      <c r="AR752" s="6">
        <v>-0.4341652891159189</v>
      </c>
      <c r="AS752" s="6">
        <v>0.88176861485718583</v>
      </c>
    </row>
    <row r="753" spans="1:45" x14ac:dyDescent="0.2">
      <c r="A753" s="5">
        <v>43363</v>
      </c>
      <c r="B753" s="6">
        <v>3.6928746928746929</v>
      </c>
      <c r="C753" s="6">
        <v>3.3338900790493389</v>
      </c>
      <c r="D753" s="6">
        <v>0.35898461382535407</v>
      </c>
      <c r="E753" s="6">
        <v>3.3073126866924536</v>
      </c>
      <c r="F753" s="6">
        <v>3.3127482656926359</v>
      </c>
      <c r="G753" s="6">
        <v>0.42529269011666637</v>
      </c>
      <c r="H753" s="6">
        <v>1.7543811377844902</v>
      </c>
      <c r="I753" s="6">
        <v>0.55614634146341146</v>
      </c>
      <c r="J753" s="7">
        <v>773.91557223264681</v>
      </c>
      <c r="K753" s="92">
        <v>2.4570024570024569E-3</v>
      </c>
      <c r="L753" s="92">
        <v>1.2285012285012284E-2</v>
      </c>
      <c r="M753" s="92">
        <v>0.10810810810810811</v>
      </c>
      <c r="N753" s="92">
        <v>0.44594594594594594</v>
      </c>
      <c r="O753" s="92">
        <v>0.33660933660933662</v>
      </c>
      <c r="P753" s="92">
        <v>9.45945945945946E-2</v>
      </c>
      <c r="Q753" s="93">
        <v>5.2908067542213881E-2</v>
      </c>
      <c r="R753" s="4">
        <v>2.6619303197559514</v>
      </c>
      <c r="S753" s="4">
        <v>2.8011232155693793</v>
      </c>
      <c r="T753" s="4">
        <v>3.0597816742600599</v>
      </c>
      <c r="U753" s="4">
        <v>3.338589451766937</v>
      </c>
      <c r="V753" s="4">
        <v>3.6043577388850752</v>
      </c>
      <c r="W753" s="4">
        <v>3.8557783064462847</v>
      </c>
      <c r="X753" s="4">
        <v>4.0612102755446973</v>
      </c>
      <c r="Y753" s="4">
        <v>4.362699801015407</v>
      </c>
      <c r="Z753" s="94">
        <v>2665</v>
      </c>
      <c r="AA753" s="93">
        <v>0.17813267813267813</v>
      </c>
      <c r="AB753" s="6">
        <v>2.3091111358248186</v>
      </c>
      <c r="AC753" s="6">
        <v>2.744674352388917</v>
      </c>
      <c r="AD753" s="6">
        <v>3.1903135813951957</v>
      </c>
      <c r="AE753" s="6">
        <v>3.6515677337730663</v>
      </c>
      <c r="AF753" s="6">
        <v>4.0265487748031576</v>
      </c>
      <c r="AG753" s="94">
        <v>1</v>
      </c>
      <c r="AH753" s="6">
        <v>2.1271499309002198</v>
      </c>
      <c r="AI753" s="6">
        <v>2.5645605976283248</v>
      </c>
      <c r="AJ753" s="6">
        <v>3.036536125379349</v>
      </c>
      <c r="AK753" s="6">
        <v>3.4619524558655228</v>
      </c>
      <c r="AL753" s="6">
        <v>3.8279112076184689</v>
      </c>
      <c r="AM753" s="6">
        <v>4.2949952681310988</v>
      </c>
      <c r="AN753" s="6">
        <v>1.012377707887653</v>
      </c>
      <c r="AO753" s="92">
        <v>0.80968429026318889</v>
      </c>
      <c r="AP753" s="5">
        <v>43363</v>
      </c>
      <c r="AQ753" s="94">
        <v>814</v>
      </c>
      <c r="AR753" s="6">
        <v>-0.43431933488156549</v>
      </c>
      <c r="AS753" s="6">
        <v>0.88181878826421922</v>
      </c>
    </row>
    <row r="754" spans="1:45" x14ac:dyDescent="0.2">
      <c r="A754" s="5">
        <v>43364</v>
      </c>
      <c r="B754" s="6">
        <v>3.6930147058823528</v>
      </c>
      <c r="C754" s="6">
        <v>3.33371475406142</v>
      </c>
      <c r="D754" s="6">
        <v>0.35929995182093277</v>
      </c>
      <c r="E754" s="6">
        <v>3.3072477285818329</v>
      </c>
      <c r="F754" s="6">
        <v>3.3127856143555503</v>
      </c>
      <c r="G754" s="6">
        <v>0.42493536161600132</v>
      </c>
      <c r="H754" s="6">
        <v>1.7526840762152525</v>
      </c>
      <c r="I754" s="6">
        <v>0.55625891181988896</v>
      </c>
      <c r="J754" s="7">
        <v>774.91557223264681</v>
      </c>
      <c r="K754" s="92">
        <v>2.4509803921568627E-3</v>
      </c>
      <c r="L754" s="92">
        <v>1.2254901960784314E-2</v>
      </c>
      <c r="M754" s="92">
        <v>0.10784313725490197</v>
      </c>
      <c r="N754" s="92">
        <v>0.44607843137254904</v>
      </c>
      <c r="O754" s="92">
        <v>0.33700980392156865</v>
      </c>
      <c r="P754" s="92">
        <v>9.4362745098039214E-2</v>
      </c>
      <c r="Q754" s="93">
        <v>5.2157598499061916E-2</v>
      </c>
      <c r="R754" s="4">
        <v>2.6623495111848721</v>
      </c>
      <c r="S754" s="4">
        <v>2.8018060166476615</v>
      </c>
      <c r="T754" s="4">
        <v>3.0597183778719272</v>
      </c>
      <c r="U754" s="4">
        <v>3.3383132596097123</v>
      </c>
      <c r="V754" s="4">
        <v>3.604079076338043</v>
      </c>
      <c r="W754" s="4">
        <v>3.8552226183922085</v>
      </c>
      <c r="X754" s="4">
        <v>4.0601506589196656</v>
      </c>
      <c r="Y754" s="4">
        <v>4.3614578591201711</v>
      </c>
      <c r="Z754" s="94">
        <v>2665</v>
      </c>
      <c r="AA754" s="93">
        <v>0.18137254901960784</v>
      </c>
      <c r="AB754" s="6">
        <v>2.3089854530327045</v>
      </c>
      <c r="AC754" s="6">
        <v>2.744438379175381</v>
      </c>
      <c r="AD754" s="6">
        <v>3.1897373606091817</v>
      </c>
      <c r="AE754" s="6">
        <v>3.6505467732817074</v>
      </c>
      <c r="AF754" s="6">
        <v>4.0246213207714154</v>
      </c>
      <c r="AG754" s="94">
        <v>0</v>
      </c>
      <c r="AH754" s="6">
        <v>2.1270755994843533</v>
      </c>
      <c r="AI754" s="6">
        <v>2.5643451802565842</v>
      </c>
      <c r="AJ754" s="6">
        <v>3.0359504340101826</v>
      </c>
      <c r="AK754" s="6">
        <v>3.4607386182460673</v>
      </c>
      <c r="AL754" s="6">
        <v>3.8270107244783991</v>
      </c>
      <c r="AM754" s="6">
        <v>4.2936001011321672</v>
      </c>
      <c r="AN754" s="6">
        <v>1.0123378125846108</v>
      </c>
      <c r="AO754" s="92">
        <v>0.80978112411869452</v>
      </c>
      <c r="AP754" s="5">
        <v>43364</v>
      </c>
      <c r="AQ754" s="94">
        <v>816</v>
      </c>
      <c r="AR754" s="6">
        <v>-0.43447240108783314</v>
      </c>
      <c r="AS754" s="6">
        <v>0.88186894548638994</v>
      </c>
    </row>
    <row r="755" spans="1:45" x14ac:dyDescent="0.2">
      <c r="A755" s="5">
        <v>43365</v>
      </c>
      <c r="B755" s="6">
        <v>3.689403166869671</v>
      </c>
      <c r="C755" s="6">
        <v>3.3331753811578531</v>
      </c>
      <c r="D755" s="6">
        <v>0.3562277857118179</v>
      </c>
      <c r="E755" s="6">
        <v>3.3069152789235767</v>
      </c>
      <c r="F755" s="6">
        <v>3.3127090275245337</v>
      </c>
      <c r="G755" s="6">
        <v>0.42477480490777375</v>
      </c>
      <c r="H755" s="6">
        <v>1.7535501072133839</v>
      </c>
      <c r="I755" s="6">
        <v>0.55609445277361147</v>
      </c>
      <c r="J755" s="7">
        <v>775.04310344827536</v>
      </c>
      <c r="K755" s="92">
        <v>2.4360535931790498E-3</v>
      </c>
      <c r="L755" s="92">
        <v>1.3398294762484775E-2</v>
      </c>
      <c r="M755" s="92">
        <v>0.10962241169305725</v>
      </c>
      <c r="N755" s="92">
        <v>0.44579780755176612</v>
      </c>
      <c r="O755" s="92">
        <v>0.33495736906211937</v>
      </c>
      <c r="P755" s="92">
        <v>9.3788063337393424E-2</v>
      </c>
      <c r="Q755" s="93">
        <v>5.1349325337331338E-2</v>
      </c>
      <c r="R755" s="4">
        <v>2.6627634629695844</v>
      </c>
      <c r="S755" s="4">
        <v>2.8017112755489739</v>
      </c>
      <c r="T755" s="4">
        <v>3.0591305690462569</v>
      </c>
      <c r="U755" s="4">
        <v>3.3376352748400375</v>
      </c>
      <c r="V755" s="4">
        <v>3.6048021379264799</v>
      </c>
      <c r="W755" s="4">
        <v>3.8544450021175325</v>
      </c>
      <c r="X755" s="4">
        <v>4.0577135367718764</v>
      </c>
      <c r="Y755" s="4">
        <v>4.3597468478955967</v>
      </c>
      <c r="Z755" s="94">
        <v>2668</v>
      </c>
      <c r="AA755" s="93">
        <v>0.18026796589524968</v>
      </c>
      <c r="AB755" s="6">
        <v>2.2999999999999998</v>
      </c>
      <c r="AC755" s="6">
        <v>2.7442026322328696</v>
      </c>
      <c r="AD755" s="6">
        <v>3.1887624502435337</v>
      </c>
      <c r="AE755" s="6">
        <v>3.6519594136319458</v>
      </c>
      <c r="AF755" s="6">
        <v>4.0226985845197314</v>
      </c>
      <c r="AG755" s="94">
        <v>1</v>
      </c>
      <c r="AH755" s="6">
        <v>2.1270013223928745</v>
      </c>
      <c r="AI755" s="6">
        <v>2.5401181584468664</v>
      </c>
      <c r="AJ755" s="6">
        <v>3.0369130658280281</v>
      </c>
      <c r="AK755" s="6">
        <v>3.4610607781825795</v>
      </c>
      <c r="AL755" s="6">
        <v>3.8272299358756996</v>
      </c>
      <c r="AM755" s="6">
        <v>4.2922075767189591</v>
      </c>
      <c r="AN755" s="6">
        <v>1.0122686870305622</v>
      </c>
      <c r="AO755" s="92">
        <v>0.8105240202742956</v>
      </c>
      <c r="AP755" s="5">
        <v>43366</v>
      </c>
      <c r="AQ755" s="94">
        <v>821</v>
      </c>
      <c r="AR755" s="6">
        <v>-0.43462449041670315</v>
      </c>
      <c r="AS755" s="6">
        <v>0.88191908655701023</v>
      </c>
    </row>
    <row r="756" spans="1:45" x14ac:dyDescent="0.2">
      <c r="A756" s="5">
        <v>43366</v>
      </c>
      <c r="B756" s="6">
        <v>3.6887135922330097</v>
      </c>
      <c r="C756" s="6">
        <v>3.333205134713757</v>
      </c>
      <c r="D756" s="6">
        <v>0.35550845751925264</v>
      </c>
      <c r="E756" s="6">
        <v>3.3069068898748659</v>
      </c>
      <c r="F756" s="6">
        <v>3.3134530641630269</v>
      </c>
      <c r="G756" s="6">
        <v>0.42416603097383571</v>
      </c>
      <c r="H756" s="6">
        <v>1.7531385981816401</v>
      </c>
      <c r="I756" s="6">
        <v>0.55612963656800141</v>
      </c>
      <c r="J756" s="7">
        <v>775.75234170100885</v>
      </c>
      <c r="K756" s="92">
        <v>2.4271844660194173E-3</v>
      </c>
      <c r="L756" s="92">
        <v>1.3349514563106795E-2</v>
      </c>
      <c r="M756" s="92">
        <v>0.1104368932038835</v>
      </c>
      <c r="N756" s="92">
        <v>0.44538834951456313</v>
      </c>
      <c r="O756" s="92">
        <v>0.33495145631067963</v>
      </c>
      <c r="P756" s="92">
        <v>9.3446601941747573E-2</v>
      </c>
      <c r="Q756" s="93">
        <v>5.0580741850880483E-2</v>
      </c>
      <c r="R756" s="4">
        <v>2.6655337436571611</v>
      </c>
      <c r="S756" s="4">
        <v>2.8017149354113666</v>
      </c>
      <c r="T756" s="4">
        <v>3.0589338935271941</v>
      </c>
      <c r="U756" s="4">
        <v>3.3371222852704863</v>
      </c>
      <c r="V756" s="4">
        <v>3.6046151643879796</v>
      </c>
      <c r="W756" s="4">
        <v>3.8533882911032098</v>
      </c>
      <c r="X756" s="4">
        <v>4.0562298133190735</v>
      </c>
      <c r="Y756" s="4">
        <v>4.3583463925118187</v>
      </c>
      <c r="Z756" s="94">
        <v>2669</v>
      </c>
      <c r="AA756" s="93">
        <v>0.18203883495145631</v>
      </c>
      <c r="AB756" s="6">
        <v>2.2997363599999998</v>
      </c>
      <c r="AC756" s="6">
        <v>2.7439671113378932</v>
      </c>
      <c r="AD756" s="6">
        <v>3.1876410668582862</v>
      </c>
      <c r="AE756" s="6">
        <v>3.650421510780927</v>
      </c>
      <c r="AF756" s="6">
        <v>4.0207805484149102</v>
      </c>
      <c r="AG756" s="94">
        <v>0</v>
      </c>
      <c r="AH756" s="6">
        <v>2.126927099596835</v>
      </c>
      <c r="AI756" s="6">
        <v>2.5398987413535052</v>
      </c>
      <c r="AJ756" s="6">
        <v>3.0381260054760748</v>
      </c>
      <c r="AK756" s="6">
        <v>3.4601251913051443</v>
      </c>
      <c r="AL756" s="6">
        <v>3.826299740668238</v>
      </c>
      <c r="AM756" s="6">
        <v>4.2908176870651653</v>
      </c>
      <c r="AN756" s="6">
        <v>1.0122902349127652</v>
      </c>
      <c r="AO756" s="92">
        <v>0.81007231340406838</v>
      </c>
      <c r="AP756" s="5">
        <v>43366</v>
      </c>
      <c r="AQ756" s="94">
        <v>824</v>
      </c>
      <c r="AR756" s="6">
        <v>-0.43477560554205796</v>
      </c>
      <c r="AS756" s="6">
        <v>0.88196921150927787</v>
      </c>
    </row>
    <row r="757" spans="1:45" x14ac:dyDescent="0.2">
      <c r="A757" s="5">
        <v>43367</v>
      </c>
      <c r="B757" s="6">
        <v>3.6880290205562272</v>
      </c>
      <c r="C757" s="6">
        <v>3.3331872199289867</v>
      </c>
      <c r="D757" s="6">
        <v>0.35484180062724047</v>
      </c>
      <c r="E757" s="6">
        <v>3.3069542863172026</v>
      </c>
      <c r="F757" s="6">
        <v>3.3133097759080634</v>
      </c>
      <c r="G757" s="6">
        <v>0.42378015341988912</v>
      </c>
      <c r="H757" s="6">
        <v>1.7529181471856099</v>
      </c>
      <c r="I757" s="6">
        <v>0.55616104868913507</v>
      </c>
      <c r="J757" s="7">
        <v>776.46142322097148</v>
      </c>
      <c r="K757" s="92">
        <v>2.4183796856106408E-3</v>
      </c>
      <c r="L757" s="92">
        <v>1.3301088270858524E-2</v>
      </c>
      <c r="M757" s="92">
        <v>0.11124546553808948</v>
      </c>
      <c r="N757" s="92">
        <v>0.44498186215235791</v>
      </c>
      <c r="O757" s="92">
        <v>0.33494558645707379</v>
      </c>
      <c r="P757" s="92">
        <v>9.3107617896009673E-2</v>
      </c>
      <c r="Q757" s="93">
        <v>4.9812734082397003E-2</v>
      </c>
      <c r="R757" s="4">
        <v>2.6653568162923196</v>
      </c>
      <c r="S757" s="4">
        <v>2.8026560126447837</v>
      </c>
      <c r="T757" s="4">
        <v>3.059774087700474</v>
      </c>
      <c r="U757" s="4">
        <v>3.336747424013967</v>
      </c>
      <c r="V757" s="4">
        <v>3.6041077584261521</v>
      </c>
      <c r="W757" s="4">
        <v>3.8535498742326917</v>
      </c>
      <c r="X757" s="4">
        <v>4.0547637902776774</v>
      </c>
      <c r="Y757" s="4">
        <v>4.3569452120542476</v>
      </c>
      <c r="Z757" s="94">
        <v>2670</v>
      </c>
      <c r="AA757" s="93">
        <v>0.18500604594921402</v>
      </c>
      <c r="AB757" s="6">
        <v>2.299473012105866</v>
      </c>
      <c r="AC757" s="6">
        <v>2.7437318162673252</v>
      </c>
      <c r="AD757" s="6">
        <v>3.1880132381597517</v>
      </c>
      <c r="AE757" s="6">
        <v>3.6488870798591679</v>
      </c>
      <c r="AF757" s="6">
        <v>4.0188671949166253</v>
      </c>
      <c r="AG757" s="94">
        <v>1</v>
      </c>
      <c r="AH757" s="6">
        <v>2.1268529310673161</v>
      </c>
      <c r="AI757" s="6">
        <v>2.5396795425592633</v>
      </c>
      <c r="AJ757" s="6">
        <v>3.0391618432050302</v>
      </c>
      <c r="AK757" s="6">
        <v>3.4599088411893</v>
      </c>
      <c r="AL757" s="6">
        <v>3.8255191918377571</v>
      </c>
      <c r="AM757" s="6">
        <v>4.2894304243806172</v>
      </c>
      <c r="AN757" s="6">
        <v>1.0122571297688461</v>
      </c>
      <c r="AO757" s="92">
        <v>0.8104904603038745</v>
      </c>
      <c r="AP757" s="5">
        <v>43367</v>
      </c>
      <c r="AQ757" s="94">
        <v>827</v>
      </c>
      <c r="AR757" s="6">
        <v>-0.43492574912971493</v>
      </c>
      <c r="AS757" s="6">
        <v>0.88201932037627606</v>
      </c>
    </row>
    <row r="758" spans="1:45" x14ac:dyDescent="0.2">
      <c r="A758" s="5">
        <v>43368</v>
      </c>
      <c r="B758" s="6">
        <v>3.6863691194209891</v>
      </c>
      <c r="C758" s="6">
        <v>3.3330558820804908</v>
      </c>
      <c r="D758" s="6">
        <v>0.35331323734049835</v>
      </c>
      <c r="E758" s="6">
        <v>3.3068879657430479</v>
      </c>
      <c r="F758" s="6">
        <v>3.3135215586957201</v>
      </c>
      <c r="G758" s="6">
        <v>0.42304990354638655</v>
      </c>
      <c r="H758" s="6">
        <v>1.7511576493143239</v>
      </c>
      <c r="I758" s="6">
        <v>0.55627340823970217</v>
      </c>
      <c r="J758" s="7">
        <v>777.46142322097148</v>
      </c>
      <c r="K758" s="92">
        <v>2.4125452352231603E-3</v>
      </c>
      <c r="L758" s="92">
        <v>1.4475271411338963E-2</v>
      </c>
      <c r="M758" s="92">
        <v>0.11097708082026538</v>
      </c>
      <c r="N758" s="92">
        <v>0.44511459589867308</v>
      </c>
      <c r="O758" s="92">
        <v>0.33413751507840772</v>
      </c>
      <c r="P758" s="92">
        <v>9.2882991556091671E-2</v>
      </c>
      <c r="Q758" s="93">
        <v>7.3782771535580521E-2</v>
      </c>
      <c r="R758" s="4">
        <v>2.6671383683124645</v>
      </c>
      <c r="S758" s="4">
        <v>2.8029535823037799</v>
      </c>
      <c r="T758" s="4">
        <v>3.0598971939138693</v>
      </c>
      <c r="U758" s="4">
        <v>3.3363281356428582</v>
      </c>
      <c r="V758" s="4">
        <v>3.6034222186049174</v>
      </c>
      <c r="W758" s="4">
        <v>3.8521644264588826</v>
      </c>
      <c r="X758" s="4">
        <v>4.0537510576284665</v>
      </c>
      <c r="Y758" s="4">
        <v>4.355670771129045</v>
      </c>
      <c r="Z758" s="94">
        <v>2670</v>
      </c>
      <c r="AA758" s="93">
        <v>0.18697225572979492</v>
      </c>
      <c r="AB758" s="6">
        <v>2.2992099559148578</v>
      </c>
      <c r="AC758" s="6">
        <v>2.7434967467984026</v>
      </c>
      <c r="AD758" s="6">
        <v>3.1874400396109928</v>
      </c>
      <c r="AE758" s="6">
        <v>3.6473561089689328</v>
      </c>
      <c r="AF758" s="6">
        <v>4.0169585065767919</v>
      </c>
      <c r="AG758" s="94">
        <v>0</v>
      </c>
      <c r="AH758" s="6">
        <v>2.126778816775432</v>
      </c>
      <c r="AI758" s="6">
        <v>2.5536721816557235</v>
      </c>
      <c r="AJ758" s="6">
        <v>3.0385734186536242</v>
      </c>
      <c r="AK758" s="6">
        <v>3.4595749021163313</v>
      </c>
      <c r="AL758" s="6">
        <v>3.8242905488219141</v>
      </c>
      <c r="AM758" s="6">
        <v>4.2880457809110517</v>
      </c>
      <c r="AN758" s="6">
        <v>1.0122489318249588</v>
      </c>
      <c r="AO758" s="92">
        <v>0.81044961938906113</v>
      </c>
      <c r="AP758" s="5">
        <v>43368</v>
      </c>
      <c r="AQ758" s="94">
        <v>829</v>
      </c>
      <c r="AR758" s="6">
        <v>-0.43507492383745294</v>
      </c>
      <c r="AS758" s="6">
        <v>0.88206941319097443</v>
      </c>
    </row>
    <row r="759" spans="1:45" x14ac:dyDescent="0.2">
      <c r="A759" s="5">
        <v>43369</v>
      </c>
      <c r="B759" s="6">
        <v>3.6865222623345368</v>
      </c>
      <c r="C759" s="6">
        <v>3.3328189704380118</v>
      </c>
      <c r="D759" s="6">
        <v>0.35370329189652505</v>
      </c>
      <c r="E759" s="6">
        <v>3.3071456586065389</v>
      </c>
      <c r="F759" s="6">
        <v>3.3139181848191659</v>
      </c>
      <c r="G759" s="6">
        <v>0.42308834774040455</v>
      </c>
      <c r="H759" s="6">
        <v>1.7527973021467398</v>
      </c>
      <c r="I759" s="6">
        <v>0.5561339820359249</v>
      </c>
      <c r="J759" s="7">
        <v>777.87874251497124</v>
      </c>
      <c r="K759" s="92">
        <v>2.4067388688327317E-3</v>
      </c>
      <c r="L759" s="92">
        <v>1.444043321299639E-2</v>
      </c>
      <c r="M759" s="92">
        <v>0.11191335740072202</v>
      </c>
      <c r="N759" s="92">
        <v>0.44404332129963897</v>
      </c>
      <c r="O759" s="92">
        <v>0.33333333333333331</v>
      </c>
      <c r="P759" s="92">
        <v>9.3862815884476536E-2</v>
      </c>
      <c r="Q759" s="93">
        <v>7.3353293413173648E-2</v>
      </c>
      <c r="R759" s="4">
        <v>2.6671252107394401</v>
      </c>
      <c r="S759" s="4">
        <v>2.8028684551261702</v>
      </c>
      <c r="T759" s="4">
        <v>3.0597709217729574</v>
      </c>
      <c r="U759" s="4">
        <v>3.335782140197975</v>
      </c>
      <c r="V759" s="4">
        <v>3.6028580081088077</v>
      </c>
      <c r="W759" s="4">
        <v>3.8511672405970834</v>
      </c>
      <c r="X759" s="4">
        <v>4.0576857918042792</v>
      </c>
      <c r="Y759" s="4">
        <v>4.3540525101711562</v>
      </c>
      <c r="Z759" s="94">
        <v>2672</v>
      </c>
      <c r="AA759" s="93">
        <v>0.18892900120336945</v>
      </c>
      <c r="AB759" s="6">
        <v>2.2989471910250709</v>
      </c>
      <c r="AC759" s="6">
        <v>2.7432619027087237</v>
      </c>
      <c r="AD759" s="6">
        <v>3.1868675933535422</v>
      </c>
      <c r="AE759" s="6">
        <v>3.6484170274830645</v>
      </c>
      <c r="AF759" s="6">
        <v>4.0150544660389471</v>
      </c>
      <c r="AG759" s="94">
        <v>1</v>
      </c>
      <c r="AH759" s="6">
        <v>2.1267047566923276</v>
      </c>
      <c r="AI759" s="6">
        <v>2.5534529914302397</v>
      </c>
      <c r="AJ759" s="6">
        <v>3.0395129268914887</v>
      </c>
      <c r="AK759" s="6">
        <v>3.4591036478751618</v>
      </c>
      <c r="AL759" s="6">
        <v>3.8235487269535873</v>
      </c>
      <c r="AM759" s="6">
        <v>4.2868347265155942</v>
      </c>
      <c r="AN759" s="6">
        <v>1.0120798901130648</v>
      </c>
      <c r="AO759" s="92">
        <v>0.81119775903371116</v>
      </c>
      <c r="AP759" s="5">
        <v>43369</v>
      </c>
      <c r="AQ759" s="94">
        <v>831</v>
      </c>
      <c r="AR759" s="6">
        <v>-0.4352231323150404</v>
      </c>
      <c r="AS759" s="6">
        <v>0.88211948998622935</v>
      </c>
    </row>
    <row r="760" spans="1:45" x14ac:dyDescent="0.2">
      <c r="A760" s="5">
        <v>43370</v>
      </c>
      <c r="B760" s="6">
        <v>3.6860744297719088</v>
      </c>
      <c r="C760" s="6">
        <v>3.3327625987942229</v>
      </c>
      <c r="D760" s="6">
        <v>0.35331183097768593</v>
      </c>
      <c r="E760" s="6">
        <v>3.3070792160567928</v>
      </c>
      <c r="F760" s="6">
        <v>3.3139259673448409</v>
      </c>
      <c r="G760" s="6">
        <v>0.42247497289706165</v>
      </c>
      <c r="H760" s="6">
        <v>1.7506514209399373</v>
      </c>
      <c r="I760" s="6">
        <v>0.55627619760479152</v>
      </c>
      <c r="J760" s="7">
        <v>778.87874251497124</v>
      </c>
      <c r="K760" s="92">
        <v>2.4009603841536613E-3</v>
      </c>
      <c r="L760" s="92">
        <v>1.4405762304921969E-2</v>
      </c>
      <c r="M760" s="92">
        <v>0.11164465786314526</v>
      </c>
      <c r="N760" s="92">
        <v>0.44537815126050423</v>
      </c>
      <c r="O760" s="92">
        <v>0.33253301320528211</v>
      </c>
      <c r="P760" s="92">
        <v>9.3637454981992801E-2</v>
      </c>
      <c r="Q760" s="93">
        <v>7.859281437125748E-2</v>
      </c>
      <c r="R760" s="4">
        <v>2.6692954975187546</v>
      </c>
      <c r="S760" s="4">
        <v>2.8033089188726152</v>
      </c>
      <c r="T760" s="4">
        <v>3.0601046675847448</v>
      </c>
      <c r="U760" s="4">
        <v>3.335225006475905</v>
      </c>
      <c r="V760" s="4">
        <v>3.6020579998222879</v>
      </c>
      <c r="W760" s="4">
        <v>3.850874447438994</v>
      </c>
      <c r="X760" s="4">
        <v>4.056536565209826</v>
      </c>
      <c r="Y760" s="4">
        <v>4.3644836468188544</v>
      </c>
      <c r="Z760" s="94">
        <v>2672</v>
      </c>
      <c r="AA760" s="93">
        <v>0.19447779111644659</v>
      </c>
      <c r="AB760" s="6">
        <v>2.2986847170354361</v>
      </c>
      <c r="AC760" s="6">
        <v>2.7430272837762488</v>
      </c>
      <c r="AD760" s="6">
        <v>3.1862958980868634</v>
      </c>
      <c r="AE760" s="6">
        <v>3.6516026794762131</v>
      </c>
      <c r="AF760" s="6">
        <v>4.0131550560376326</v>
      </c>
      <c r="AG760" s="94">
        <v>1</v>
      </c>
      <c r="AH760" s="6">
        <v>2.1266307507891802</v>
      </c>
      <c r="AI760" s="6">
        <v>2.5532340172570684</v>
      </c>
      <c r="AJ760" s="6">
        <v>3.0389192388594086</v>
      </c>
      <c r="AK760" s="6">
        <v>3.4582015354179356</v>
      </c>
      <c r="AL760" s="6">
        <v>3.8234547607658982</v>
      </c>
      <c r="AM760" s="6">
        <v>4.2886781115371875</v>
      </c>
      <c r="AN760" s="6">
        <v>1.0121230701221149</v>
      </c>
      <c r="AO760" s="92">
        <v>0.81043752892531984</v>
      </c>
      <c r="AP760" s="5">
        <v>43371</v>
      </c>
      <c r="AQ760" s="94">
        <v>833</v>
      </c>
      <c r="AR760" s="6">
        <v>-0.43537037720426452</v>
      </c>
      <c r="AS760" s="6">
        <v>0.8821695507947841</v>
      </c>
    </row>
    <row r="761" spans="1:45" x14ac:dyDescent="0.2">
      <c r="A761" s="5">
        <v>43371</v>
      </c>
      <c r="B761" s="6">
        <v>3.6860744297719088</v>
      </c>
      <c r="C761" s="6">
        <v>3.3321074148792142</v>
      </c>
      <c r="D761" s="6">
        <v>0.35396701489269455</v>
      </c>
      <c r="E761" s="6">
        <v>3.3070593373407915</v>
      </c>
      <c r="F761" s="6">
        <v>3.3141229599530364</v>
      </c>
      <c r="G761" s="6">
        <v>0.42216734912465759</v>
      </c>
      <c r="H761" s="6">
        <v>1.7477981452470754</v>
      </c>
      <c r="I761" s="6">
        <v>0.55627619760479152</v>
      </c>
      <c r="J761" s="7">
        <v>779.87874251497124</v>
      </c>
      <c r="K761" s="92">
        <v>2.4009603841536613E-3</v>
      </c>
      <c r="L761" s="92">
        <v>1.4405762304921969E-2</v>
      </c>
      <c r="M761" s="92">
        <v>0.11164465786314526</v>
      </c>
      <c r="N761" s="92">
        <v>0.44537815126050423</v>
      </c>
      <c r="O761" s="92">
        <v>0.33253301320528211</v>
      </c>
      <c r="P761" s="92">
        <v>9.3637454981992801E-2</v>
      </c>
      <c r="Q761" s="93">
        <v>7.859281437125748E-2</v>
      </c>
      <c r="R761" s="4">
        <v>2.6689952125142704</v>
      </c>
      <c r="S761" s="4">
        <v>2.8030196145254247</v>
      </c>
      <c r="T761" s="4">
        <v>3.0598241431590241</v>
      </c>
      <c r="U761" s="4">
        <v>3.3346104229595346</v>
      </c>
      <c r="V761" s="4">
        <v>3.6011653664852616</v>
      </c>
      <c r="W761" s="4">
        <v>3.8497151582065898</v>
      </c>
      <c r="X761" s="4">
        <v>4.055389281162503</v>
      </c>
      <c r="Y761" s="4">
        <v>4.3631950108147466</v>
      </c>
      <c r="Z761" s="94">
        <v>2672</v>
      </c>
      <c r="AA761" s="93">
        <v>0.19927971188475391</v>
      </c>
      <c r="AB761" s="6">
        <v>2.2984225335457174</v>
      </c>
      <c r="AC761" s="6">
        <v>2.7427928897792988</v>
      </c>
      <c r="AD761" s="6">
        <v>3.1857249525137337</v>
      </c>
      <c r="AE761" s="6">
        <v>3.6507961350839073</v>
      </c>
      <c r="AF761" s="6">
        <v>4.011260259397786</v>
      </c>
      <c r="AG761" s="94">
        <v>0</v>
      </c>
      <c r="AH761" s="6">
        <v>2.1265567990371972</v>
      </c>
      <c r="AI761" s="6">
        <v>2.5530152588854294</v>
      </c>
      <c r="AJ761" s="6">
        <v>3.0383264660493787</v>
      </c>
      <c r="AK761" s="6">
        <v>3.4572720945018749</v>
      </c>
      <c r="AL761" s="6">
        <v>3.8222341754322353</v>
      </c>
      <c r="AM761" s="6">
        <v>4.2872807119992382</v>
      </c>
      <c r="AN761" s="6">
        <v>1.011920351794255</v>
      </c>
      <c r="AO761" s="92">
        <v>0.81089737251202543</v>
      </c>
      <c r="AP761" s="5">
        <v>43371</v>
      </c>
      <c r="AQ761" s="94">
        <v>833</v>
      </c>
      <c r="AR761" s="6">
        <v>-0.43551666113895626</v>
      </c>
      <c r="AS761" s="6">
        <v>0.88221959564926955</v>
      </c>
    </row>
    <row r="762" spans="1:45" x14ac:dyDescent="0.2">
      <c r="A762" s="5">
        <v>43372</v>
      </c>
      <c r="B762" s="6">
        <v>3.6856287425149699</v>
      </c>
      <c r="C762" s="6">
        <v>3.3319598492835429</v>
      </c>
      <c r="D762" s="6">
        <v>0.35366889323142692</v>
      </c>
      <c r="E762" s="6">
        <v>3.3071544089707468</v>
      </c>
      <c r="F762" s="6">
        <v>3.3144506545033403</v>
      </c>
      <c r="G762" s="6">
        <v>0.42228471275369539</v>
      </c>
      <c r="H762" s="6">
        <v>1.747510726804693</v>
      </c>
      <c r="I762" s="6">
        <v>0.55627759072203575</v>
      </c>
      <c r="J762" s="7">
        <v>780.58660680882895</v>
      </c>
      <c r="K762" s="92">
        <v>2.3952095808383233E-3</v>
      </c>
      <c r="L762" s="92">
        <v>1.437125748502994E-2</v>
      </c>
      <c r="M762" s="92">
        <v>0.11137724550898204</v>
      </c>
      <c r="N762" s="92">
        <v>0.44670658682634728</v>
      </c>
      <c r="O762" s="92">
        <v>0.33173652694610778</v>
      </c>
      <c r="P762" s="92">
        <v>9.3413173652694609E-2</v>
      </c>
      <c r="Q762" s="93">
        <v>7.8189300411522639E-2</v>
      </c>
      <c r="R762" s="4">
        <v>2.6688224071392197</v>
      </c>
      <c r="S762" s="4">
        <v>2.8032554699287906</v>
      </c>
      <c r="T762" s="4">
        <v>3.0598661425451228</v>
      </c>
      <c r="U762" s="4">
        <v>3.3340293603275351</v>
      </c>
      <c r="V762" s="4">
        <v>3.6004316605224349</v>
      </c>
      <c r="W762" s="4">
        <v>3.8479606750634732</v>
      </c>
      <c r="X762" s="4">
        <v>4.0542317308021678</v>
      </c>
      <c r="Y762" s="4">
        <v>4.3616938270164178</v>
      </c>
      <c r="Z762" s="94">
        <v>2673</v>
      </c>
      <c r="AA762" s="93">
        <v>0.2</v>
      </c>
      <c r="AB762" s="6">
        <v>2.2981606401565084</v>
      </c>
      <c r="AC762" s="6">
        <v>2.7425587204965547</v>
      </c>
      <c r="AD762" s="6">
        <v>3.1851547553402333</v>
      </c>
      <c r="AE762" s="6">
        <v>3.6493241170943636</v>
      </c>
      <c r="AF762" s="6">
        <v>4.0093700590341337</v>
      </c>
      <c r="AG762" s="94">
        <v>0</v>
      </c>
      <c r="AH762" s="6">
        <v>2.1264829014076176</v>
      </c>
      <c r="AI762" s="6">
        <v>2.5527967160650298</v>
      </c>
      <c r="AJ762" s="6">
        <v>3.0377346063609849</v>
      </c>
      <c r="AK762" s="6">
        <v>3.4565783729641923</v>
      </c>
      <c r="AL762" s="6">
        <v>3.8210160108233566</v>
      </c>
      <c r="AM762" s="6">
        <v>4.2917315370673164</v>
      </c>
      <c r="AN762" s="6">
        <v>1.0118243518365895</v>
      </c>
      <c r="AO762" s="92">
        <v>0.81129695634658905</v>
      </c>
      <c r="AP762" s="5">
        <v>43372</v>
      </c>
      <c r="AQ762" s="94">
        <v>835</v>
      </c>
      <c r="AR762" s="6">
        <v>-0.43566198674502576</v>
      </c>
      <c r="AS762" s="6">
        <v>0.88226962458220393</v>
      </c>
    </row>
    <row r="763" spans="1:45" x14ac:dyDescent="0.2">
      <c r="A763" s="5">
        <v>43373</v>
      </c>
      <c r="B763" s="6">
        <v>3.6845238095238093</v>
      </c>
      <c r="C763" s="6">
        <v>3.3326287340408767</v>
      </c>
      <c r="D763" s="6">
        <v>0.35189507548293264</v>
      </c>
      <c r="E763" s="6">
        <v>3.3072838511582483</v>
      </c>
      <c r="F763" s="6">
        <v>3.3148879513964054</v>
      </c>
      <c r="G763" s="6">
        <v>0.42142307397895123</v>
      </c>
      <c r="H763" s="6">
        <v>1.7483517967735527</v>
      </c>
      <c r="I763" s="6">
        <v>0.55642483171278856</v>
      </c>
      <c r="J763" s="7">
        <v>781.29431563201069</v>
      </c>
      <c r="K763" s="92">
        <v>2.3809523809523812E-3</v>
      </c>
      <c r="L763" s="92">
        <v>1.4285714285714285E-2</v>
      </c>
      <c r="M763" s="92">
        <v>0.11190476190476191</v>
      </c>
      <c r="N763" s="92">
        <v>0.44761904761904764</v>
      </c>
      <c r="O763" s="92">
        <v>0.33095238095238094</v>
      </c>
      <c r="P763" s="92">
        <v>9.285714285714286E-2</v>
      </c>
      <c r="Q763" s="93">
        <v>7.6664173522812268E-2</v>
      </c>
      <c r="R763" s="4">
        <v>2.6708618534080859</v>
      </c>
      <c r="S763" s="4">
        <v>2.8043195979951605</v>
      </c>
      <c r="T763" s="4">
        <v>3.0613869868319314</v>
      </c>
      <c r="U763" s="4">
        <v>3.3347579907722089</v>
      </c>
      <c r="V763" s="4">
        <v>3.6002674102242209</v>
      </c>
      <c r="W763" s="4">
        <v>3.8474441018523802</v>
      </c>
      <c r="X763" s="4">
        <v>4.0530909058618985</v>
      </c>
      <c r="Y763" s="4">
        <v>4.3597508093253152</v>
      </c>
      <c r="Z763" s="94">
        <v>2674</v>
      </c>
      <c r="AA763" s="93">
        <v>0.1988095238095238</v>
      </c>
      <c r="AB763" s="6">
        <v>2.2978990364692318</v>
      </c>
      <c r="AC763" s="6">
        <v>2.7423247757070568</v>
      </c>
      <c r="AD763" s="6">
        <v>3.1921886490216678</v>
      </c>
      <c r="AE763" s="6">
        <v>3.6478553469747905</v>
      </c>
      <c r="AF763" s="6">
        <v>4.0074844379505894</v>
      </c>
      <c r="AG763" s="94">
        <v>1</v>
      </c>
      <c r="AH763" s="6">
        <v>2.1264090578717125</v>
      </c>
      <c r="AI763" s="6">
        <v>2.552578388546066</v>
      </c>
      <c r="AJ763" s="6">
        <v>3.0387121858669932</v>
      </c>
      <c r="AK763" s="6">
        <v>3.4571356902361172</v>
      </c>
      <c r="AL763" s="6">
        <v>3.8199088914901616</v>
      </c>
      <c r="AM763" s="6">
        <v>4.290336434374292</v>
      </c>
      <c r="AN763" s="6">
        <v>1.0120131165218273</v>
      </c>
      <c r="AO763" s="92">
        <v>0.81116187696419351</v>
      </c>
      <c r="AP763" s="5">
        <v>43374</v>
      </c>
      <c r="AQ763" s="94">
        <v>840</v>
      </c>
      <c r="AR763" s="6">
        <v>-0.43580635664048106</v>
      </c>
      <c r="AS763" s="6">
        <v>0.88231963762599397</v>
      </c>
    </row>
    <row r="764" spans="1:45" x14ac:dyDescent="0.2">
      <c r="A764" s="5">
        <v>43374</v>
      </c>
      <c r="B764" s="6">
        <v>3.6838671411625148</v>
      </c>
      <c r="C764" s="6">
        <v>3.3326989331954224</v>
      </c>
      <c r="D764" s="6">
        <v>0.35116820796709236</v>
      </c>
      <c r="E764" s="6">
        <v>3.3074008137194779</v>
      </c>
      <c r="F764" s="6">
        <v>3.3152553090678176</v>
      </c>
      <c r="G764" s="6">
        <v>0.42054930174265737</v>
      </c>
      <c r="H764" s="6">
        <v>1.7483589441400318</v>
      </c>
      <c r="I764" s="6">
        <v>0.55645233644859682</v>
      </c>
      <c r="J764" s="7">
        <v>782.00186915887753</v>
      </c>
      <c r="K764" s="92">
        <v>2.3724792408066431E-3</v>
      </c>
      <c r="L764" s="92">
        <v>1.4234875444839857E-2</v>
      </c>
      <c r="M764" s="92">
        <v>0.11150652431791222</v>
      </c>
      <c r="N764" s="92">
        <v>0.44958481613285883</v>
      </c>
      <c r="O764" s="92">
        <v>0.32977461447212336</v>
      </c>
      <c r="P764" s="92">
        <v>9.2526690391459068E-2</v>
      </c>
      <c r="Q764" s="93">
        <v>7.5887850467289714E-2</v>
      </c>
      <c r="R764" s="4">
        <v>2.6735177407378035</v>
      </c>
      <c r="S764" s="4">
        <v>2.8047607066589406</v>
      </c>
      <c r="T764" s="4">
        <v>3.0613278689323109</v>
      </c>
      <c r="U764" s="4">
        <v>3.3349915444704159</v>
      </c>
      <c r="V764" s="4">
        <v>3.5995224033991287</v>
      </c>
      <c r="W764" s="4">
        <v>3.8463709715854701</v>
      </c>
      <c r="X764" s="4">
        <v>4.0519358909463721</v>
      </c>
      <c r="Y764" s="4">
        <v>4.357715649349541</v>
      </c>
      <c r="Z764" s="94">
        <v>2675</v>
      </c>
      <c r="AA764" s="93">
        <v>0.20166073546856464</v>
      </c>
      <c r="AB764" s="6">
        <v>2.2976377220861361</v>
      </c>
      <c r="AC764" s="6">
        <v>2.7420910551902042</v>
      </c>
      <c r="AD764" s="6">
        <v>3.191353312786517</v>
      </c>
      <c r="AE764" s="6">
        <v>3.6463898139549378</v>
      </c>
      <c r="AF764" s="6">
        <v>4.0056033792396599</v>
      </c>
      <c r="AG764" s="94">
        <v>0</v>
      </c>
      <c r="AH764" s="6">
        <v>2.1263352684007844</v>
      </c>
      <c r="AI764" s="6">
        <v>2.5523602760792179</v>
      </c>
      <c r="AJ764" s="6">
        <v>3.0381223731236964</v>
      </c>
      <c r="AK764" s="6">
        <v>3.4564496668180946</v>
      </c>
      <c r="AL764" s="6">
        <v>3.8186969003242734</v>
      </c>
      <c r="AM764" s="6">
        <v>4.2889439909654019</v>
      </c>
      <c r="AN764" s="6">
        <v>1.0120274918062586</v>
      </c>
      <c r="AO764" s="92">
        <v>0.81083371626254275</v>
      </c>
      <c r="AP764" s="5">
        <v>43374</v>
      </c>
      <c r="AQ764" s="94">
        <v>843</v>
      </c>
      <c r="AR764" s="6">
        <v>-0.43594977343546493</v>
      </c>
      <c r="AS764" s="6">
        <v>0.8823696348129354</v>
      </c>
    </row>
    <row r="765" spans="1:45" x14ac:dyDescent="0.2">
      <c r="A765" s="5">
        <v>43375</v>
      </c>
      <c r="B765" s="6">
        <v>3.6847697756788667</v>
      </c>
      <c r="C765" s="6">
        <v>3.3331391292519612</v>
      </c>
      <c r="D765" s="6">
        <v>0.35163064642690545</v>
      </c>
      <c r="E765" s="6">
        <v>3.307559694345243</v>
      </c>
      <c r="F765" s="6">
        <v>3.3156896835478227</v>
      </c>
      <c r="G765" s="6">
        <v>0.42028436433542748</v>
      </c>
      <c r="H765" s="6">
        <v>1.7496282391546627</v>
      </c>
      <c r="I765" s="6">
        <v>0.55652840059790931</v>
      </c>
      <c r="J765" s="7">
        <v>782.70926756352856</v>
      </c>
      <c r="K765" s="92">
        <v>2.3612750885478157E-3</v>
      </c>
      <c r="L765" s="92">
        <v>1.4167650531286895E-2</v>
      </c>
      <c r="M765" s="92">
        <v>0.11097992916174734</v>
      </c>
      <c r="N765" s="92">
        <v>0.44864226682408498</v>
      </c>
      <c r="O765" s="92">
        <v>0.33175914994096811</v>
      </c>
      <c r="P765" s="92">
        <v>9.2089728453364814E-2</v>
      </c>
      <c r="Q765" s="93">
        <v>7.73542600896861E-2</v>
      </c>
      <c r="R765" s="4">
        <v>2.6733418687651036</v>
      </c>
      <c r="S765" s="4">
        <v>2.8049728695362099</v>
      </c>
      <c r="T765" s="4">
        <v>3.0614709289076805</v>
      </c>
      <c r="U765" s="4">
        <v>3.3357460217856625</v>
      </c>
      <c r="V765" s="4">
        <v>3.6013213875711143</v>
      </c>
      <c r="W765" s="4">
        <v>3.846286763647798</v>
      </c>
      <c r="X765" s="4">
        <v>4.0507201173573044</v>
      </c>
      <c r="Y765" s="4">
        <v>4.3556672223996404</v>
      </c>
      <c r="Z765" s="94">
        <v>2676</v>
      </c>
      <c r="AA765" s="93">
        <v>0.20188902007083825</v>
      </c>
      <c r="AB765" s="6">
        <v>2.2973766966102942</v>
      </c>
      <c r="AC765" s="6">
        <v>2.7418575587257541</v>
      </c>
      <c r="AD765" s="6">
        <v>3.1905193695612555</v>
      </c>
      <c r="AE765" s="6">
        <v>3.6449275073150642</v>
      </c>
      <c r="AF765" s="6">
        <v>4.0037268660818519</v>
      </c>
      <c r="AG765" s="94">
        <v>0</v>
      </c>
      <c r="AH765" s="6">
        <v>2.1262615329661649</v>
      </c>
      <c r="AI765" s="6">
        <v>2.5521423784156529</v>
      </c>
      <c r="AJ765" s="6">
        <v>3.0375334655187265</v>
      </c>
      <c r="AK765" s="6">
        <v>3.4561399596303337</v>
      </c>
      <c r="AL765" s="6">
        <v>3.8174429542634463</v>
      </c>
      <c r="AM765" s="6">
        <v>4.2875541988878556</v>
      </c>
      <c r="AN765" s="6">
        <v>1.0121160720986548</v>
      </c>
      <c r="AO765" s="92">
        <v>0.81046283791940033</v>
      </c>
      <c r="AP765" s="5">
        <v>43375</v>
      </c>
      <c r="AQ765" s="94">
        <v>847</v>
      </c>
      <c r="AR765" s="6">
        <v>-0.43609223973227484</v>
      </c>
      <c r="AS765" s="6">
        <v>0.88241961617521292</v>
      </c>
    </row>
    <row r="766" spans="1:45" x14ac:dyDescent="0.2">
      <c r="A766" s="5">
        <v>43376</v>
      </c>
      <c r="B766" s="6">
        <v>3.6844262295081966</v>
      </c>
      <c r="C766" s="6">
        <v>3.3339343935532373</v>
      </c>
      <c r="D766" s="6">
        <v>0.35049183595495936</v>
      </c>
      <c r="E766" s="6">
        <v>3.3075868191598703</v>
      </c>
      <c r="F766" s="6">
        <v>3.315838526762795</v>
      </c>
      <c r="G766" s="6">
        <v>0.41972725465459521</v>
      </c>
      <c r="H766" s="6">
        <v>1.7528316773257118</v>
      </c>
      <c r="I766" s="6">
        <v>0.55671396564600617</v>
      </c>
      <c r="J766" s="7">
        <v>783.12397311426321</v>
      </c>
      <c r="K766" s="92">
        <v>2.34192037470726E-3</v>
      </c>
      <c r="L766" s="92">
        <v>1.405152224824356E-2</v>
      </c>
      <c r="M766" s="92">
        <v>0.11358313817330211</v>
      </c>
      <c r="N766" s="92">
        <v>0.44496487119437939</v>
      </c>
      <c r="O766" s="92">
        <v>0.33255269320843089</v>
      </c>
      <c r="P766" s="92">
        <v>9.2505854800936774E-2</v>
      </c>
      <c r="Q766" s="93">
        <v>7.5056011949215837E-2</v>
      </c>
      <c r="R766" s="4">
        <v>2.6752395131239863</v>
      </c>
      <c r="S766" s="4">
        <v>2.8049496048295213</v>
      </c>
      <c r="T766" s="4">
        <v>3.0621931603201449</v>
      </c>
      <c r="U766" s="4">
        <v>3.3359463655128319</v>
      </c>
      <c r="V766" s="4">
        <v>3.6019681415670273</v>
      </c>
      <c r="W766" s="4">
        <v>3.8459125258928184</v>
      </c>
      <c r="X766" s="4">
        <v>4.0494744249975865</v>
      </c>
      <c r="Y766" s="4">
        <v>4.35357100952276</v>
      </c>
      <c r="Z766" s="94">
        <v>2678</v>
      </c>
      <c r="AA766" s="93">
        <v>0.20140515222482436</v>
      </c>
      <c r="AB766" s="6">
        <v>2.297115959645601</v>
      </c>
      <c r="AC766" s="6">
        <v>2.74162428609382</v>
      </c>
      <c r="AD766" s="6">
        <v>3.1896868160276424</v>
      </c>
      <c r="AE766" s="6">
        <v>3.6471006878450276</v>
      </c>
      <c r="AF766" s="6">
        <v>4.0018548817450883</v>
      </c>
      <c r="AG766" s="94">
        <v>1</v>
      </c>
      <c r="AH766" s="6">
        <v>2.1261878515392185</v>
      </c>
      <c r="AI766" s="6">
        <v>2.55192469530702</v>
      </c>
      <c r="AJ766" s="6">
        <v>3.0371430240519994</v>
      </c>
      <c r="AK766" s="6">
        <v>3.4563521710172616</v>
      </c>
      <c r="AL766" s="6">
        <v>3.8170004697611111</v>
      </c>
      <c r="AM766" s="6">
        <v>4.2868484799699349</v>
      </c>
      <c r="AN766" s="6">
        <v>1.0123723575976371</v>
      </c>
      <c r="AO766" s="92">
        <v>0.8095076616276663</v>
      </c>
      <c r="AP766" s="5">
        <v>43377</v>
      </c>
      <c r="AQ766" s="94">
        <v>854</v>
      </c>
      <c r="AR766" s="6">
        <v>-0.43623375812539411</v>
      </c>
      <c r="AS766" s="6">
        <v>0.88246958174490064</v>
      </c>
    </row>
    <row r="767" spans="1:45" x14ac:dyDescent="0.2">
      <c r="A767" s="5">
        <v>43377</v>
      </c>
      <c r="B767" s="6">
        <v>3.6842105263157894</v>
      </c>
      <c r="C767" s="6">
        <v>3.3334204831124565</v>
      </c>
      <c r="D767" s="6">
        <v>0.35079004320333285</v>
      </c>
      <c r="E767" s="6">
        <v>3.3076825122038045</v>
      </c>
      <c r="F767" s="6">
        <v>3.3156855031426491</v>
      </c>
      <c r="G767" s="6">
        <v>0.41940708304215629</v>
      </c>
      <c r="H767" s="6">
        <v>1.7516845743847214</v>
      </c>
      <c r="I767" s="6">
        <v>0.55663680477790067</v>
      </c>
      <c r="J767" s="7">
        <v>783.8312803284789</v>
      </c>
      <c r="K767" s="92">
        <v>2.3391812865497076E-3</v>
      </c>
      <c r="L767" s="92">
        <v>1.4035087719298246E-2</v>
      </c>
      <c r="M767" s="92">
        <v>0.11345029239766082</v>
      </c>
      <c r="N767" s="92">
        <v>0.4456140350877193</v>
      </c>
      <c r="O767" s="92">
        <v>0.33216374269005849</v>
      </c>
      <c r="P767" s="92">
        <v>9.2397660818713451E-2</v>
      </c>
      <c r="Q767" s="93">
        <v>7.5027995520716692E-2</v>
      </c>
      <c r="R767" s="4">
        <v>2.6749737021139168</v>
      </c>
      <c r="S767" s="4">
        <v>2.8046995990171966</v>
      </c>
      <c r="T767" s="4">
        <v>3.0621553488463333</v>
      </c>
      <c r="U767" s="4">
        <v>3.3352020173551908</v>
      </c>
      <c r="V767" s="4">
        <v>3.6010965079965178</v>
      </c>
      <c r="W767" s="4">
        <v>3.844841491994635</v>
      </c>
      <c r="X767" s="4">
        <v>4.0482260924472495</v>
      </c>
      <c r="Y767" s="4">
        <v>4.3514873074617118</v>
      </c>
      <c r="Z767" s="94">
        <v>2679</v>
      </c>
      <c r="AA767" s="93">
        <v>0.20584795321637428</v>
      </c>
      <c r="AB767" s="6">
        <v>2.296855510796771</v>
      </c>
      <c r="AC767" s="6">
        <v>2.7413912370748732</v>
      </c>
      <c r="AD767" s="6">
        <v>3.1888556488787705</v>
      </c>
      <c r="AE767" s="6">
        <v>3.6463540370593743</v>
      </c>
      <c r="AF767" s="6">
        <v>3.9999874095841235</v>
      </c>
      <c r="AG767" s="94">
        <v>0</v>
      </c>
      <c r="AH767" s="6">
        <v>2.1261142240913413</v>
      </c>
      <c r="AI767" s="6">
        <v>2.5517072265054512</v>
      </c>
      <c r="AJ767" s="6">
        <v>3.036554274612167</v>
      </c>
      <c r="AK767" s="6">
        <v>3.4560949603337816</v>
      </c>
      <c r="AL767" s="6">
        <v>3.8157931928912818</v>
      </c>
      <c r="AM767" s="6">
        <v>4.2854650397056977</v>
      </c>
      <c r="AN767" s="6">
        <v>1.0121734918495657</v>
      </c>
      <c r="AO767" s="92">
        <v>0.80995575097773276</v>
      </c>
      <c r="AP767" s="5">
        <v>43377</v>
      </c>
      <c r="AQ767" s="94">
        <v>855</v>
      </c>
      <c r="AR767" s="6">
        <v>-0.43637433120152203</v>
      </c>
      <c r="AS767" s="6">
        <v>0.88251953155396234</v>
      </c>
    </row>
    <row r="768" spans="1:45" x14ac:dyDescent="0.2">
      <c r="A768" s="5">
        <v>43378</v>
      </c>
      <c r="B768" s="6">
        <v>3.6820809248554913</v>
      </c>
      <c r="C768" s="6">
        <v>3.3341249178212973</v>
      </c>
      <c r="D768" s="6">
        <v>0.34795600703419405</v>
      </c>
      <c r="E768" s="6">
        <v>3.307996323364494</v>
      </c>
      <c r="F768" s="6">
        <v>3.3156389073326298</v>
      </c>
      <c r="G768" s="6">
        <v>0.41959564093221158</v>
      </c>
      <c r="H768" s="6">
        <v>1.7560450581774307</v>
      </c>
      <c r="I768" s="6">
        <v>0.55681580909768669</v>
      </c>
      <c r="J768" s="7">
        <v>783.95339299030456</v>
      </c>
      <c r="K768" s="92">
        <v>2.3121387283236996E-3</v>
      </c>
      <c r="L768" s="92">
        <v>1.5028901734104046E-2</v>
      </c>
      <c r="M768" s="92">
        <v>0.11445086705202312</v>
      </c>
      <c r="N768" s="92">
        <v>0.44624277456647399</v>
      </c>
      <c r="O768" s="92">
        <v>0.32832369942196532</v>
      </c>
      <c r="P768" s="92">
        <v>9.3641618497109821E-2</v>
      </c>
      <c r="Q768" s="93">
        <v>7.1961222967934377E-2</v>
      </c>
      <c r="R768" s="4">
        <v>2.6752819038569129</v>
      </c>
      <c r="S768" s="4">
        <v>2.8050084774786574</v>
      </c>
      <c r="T768" s="4">
        <v>3.0620137845469961</v>
      </c>
      <c r="U768" s="4">
        <v>3.3355879664543715</v>
      </c>
      <c r="V768" s="4">
        <v>3.6015401352985621</v>
      </c>
      <c r="W768" s="4">
        <v>3.8460159182461662</v>
      </c>
      <c r="X768" s="4">
        <v>4.0527789427601464</v>
      </c>
      <c r="Y768" s="4">
        <v>4.3492855590397026</v>
      </c>
      <c r="Z768" s="94">
        <v>2682</v>
      </c>
      <c r="AA768" s="93">
        <v>0.19884393063583816</v>
      </c>
      <c r="AB768" s="6">
        <v>2.29</v>
      </c>
      <c r="AC768" s="6">
        <v>2.7411182663323217</v>
      </c>
      <c r="AD768" s="6">
        <v>3.1898425047468999</v>
      </c>
      <c r="AE768" s="6">
        <v>3.6488929051247729</v>
      </c>
      <c r="AF768" s="6">
        <v>3.9981244330399699</v>
      </c>
      <c r="AG768" s="94">
        <v>4</v>
      </c>
      <c r="AH768" s="6">
        <v>2.1260406505939597</v>
      </c>
      <c r="AI768" s="6">
        <v>2.5313753585509793</v>
      </c>
      <c r="AJ768" s="6">
        <v>3.0349168665749335</v>
      </c>
      <c r="AK768" s="6">
        <v>3.458267107939986</v>
      </c>
      <c r="AL768" s="6">
        <v>3.8182644914422732</v>
      </c>
      <c r="AM768" s="6">
        <v>4.2850944874317962</v>
      </c>
      <c r="AN768" s="6">
        <v>1.0122653678067794</v>
      </c>
      <c r="AO768" s="92">
        <v>0.81089211291041208</v>
      </c>
      <c r="AP768" s="5">
        <v>43378</v>
      </c>
      <c r="AQ768" s="94">
        <v>865</v>
      </c>
      <c r="AR768" s="6">
        <v>-0.43651396153959521</v>
      </c>
      <c r="AS768" s="6">
        <v>0.88256946563425276</v>
      </c>
    </row>
    <row r="769" spans="1:45" x14ac:dyDescent="0.2">
      <c r="A769" s="5">
        <v>43379</v>
      </c>
      <c r="B769" s="6">
        <v>3.6822857142857144</v>
      </c>
      <c r="C769" s="6">
        <v>3.3354534840132493</v>
      </c>
      <c r="D769" s="6">
        <v>0.34683223027246513</v>
      </c>
      <c r="E769" s="6">
        <v>3.308256381160362</v>
      </c>
      <c r="F769" s="6">
        <v>3.3156286632821752</v>
      </c>
      <c r="G769" s="6">
        <v>0.41983502122954575</v>
      </c>
      <c r="H769" s="6">
        <v>1.7609851384367987</v>
      </c>
      <c r="I769" s="6">
        <v>0.55711624441132268</v>
      </c>
      <c r="J769" s="7">
        <v>784.36847988077352</v>
      </c>
      <c r="K769" s="92">
        <v>2.2857142857142859E-3</v>
      </c>
      <c r="L769" s="92">
        <v>1.4857142857142857E-2</v>
      </c>
      <c r="M769" s="92">
        <v>0.11428571428571428</v>
      </c>
      <c r="N769" s="92">
        <v>0.44685714285714284</v>
      </c>
      <c r="O769" s="92">
        <v>0.32800000000000001</v>
      </c>
      <c r="P769" s="92">
        <v>9.3714285714285708E-2</v>
      </c>
      <c r="Q769" s="93">
        <v>6.8926974664679577E-2</v>
      </c>
      <c r="R769" s="4">
        <v>2.6750396538392884</v>
      </c>
      <c r="S769" s="4">
        <v>2.8064402326369144</v>
      </c>
      <c r="T769" s="4">
        <v>3.0657134722256969</v>
      </c>
      <c r="U769" s="4">
        <v>3.3360932026066616</v>
      </c>
      <c r="V769" s="4">
        <v>3.6022005315923602</v>
      </c>
      <c r="W769" s="4">
        <v>3.8453020183261053</v>
      </c>
      <c r="X769" s="4">
        <v>4.0539842536167727</v>
      </c>
      <c r="Y769" s="4">
        <v>4.3526785736160756</v>
      </c>
      <c r="Z769" s="94">
        <v>2684</v>
      </c>
      <c r="AA769" s="93">
        <v>0.19657142857142856</v>
      </c>
      <c r="AB769" s="6">
        <v>2.2898711986600002</v>
      </c>
      <c r="AC769" s="6">
        <v>2.7408279660188013</v>
      </c>
      <c r="AD769" s="6">
        <v>3.1892368987080251</v>
      </c>
      <c r="AE769" s="6">
        <v>3.6482732839810987</v>
      </c>
      <c r="AF769" s="6">
        <v>3.9962659356393235</v>
      </c>
      <c r="AG769" s="94">
        <v>0</v>
      </c>
      <c r="AH769" s="6">
        <v>2.1259671310185304</v>
      </c>
      <c r="AI769" s="6">
        <v>2.5311651052825619</v>
      </c>
      <c r="AJ769" s="6">
        <v>3.0329875593142037</v>
      </c>
      <c r="AK769" s="6">
        <v>3.4596999297867743</v>
      </c>
      <c r="AL769" s="6">
        <v>3.8173712347932844</v>
      </c>
      <c r="AM769" s="6">
        <v>4.2869633930539228</v>
      </c>
      <c r="AN769" s="6">
        <v>1.0125609319524993</v>
      </c>
      <c r="AO769" s="92">
        <v>0.81134195328502268</v>
      </c>
      <c r="AP769" s="5">
        <v>43379</v>
      </c>
      <c r="AQ769" s="94">
        <v>875</v>
      </c>
      <c r="AR769" s="6">
        <v>-0.43665265171082313</v>
      </c>
      <c r="AS769" s="6">
        <v>0.88261938401751672</v>
      </c>
    </row>
    <row r="770" spans="1:45" x14ac:dyDescent="0.2">
      <c r="A770" s="5">
        <v>43380</v>
      </c>
      <c r="B770" s="6">
        <v>3.6816118047673099</v>
      </c>
      <c r="C770" s="6">
        <v>3.3362412864429318</v>
      </c>
      <c r="D770" s="6">
        <v>0.34537051832437804</v>
      </c>
      <c r="E770" s="6">
        <v>3.3083774446259206</v>
      </c>
      <c r="F770" s="6">
        <v>3.315526228179309</v>
      </c>
      <c r="G770" s="6">
        <v>0.41932172763099362</v>
      </c>
      <c r="H770" s="6">
        <v>1.7629865319217874</v>
      </c>
      <c r="I770" s="6">
        <v>0.5572998137802575</v>
      </c>
      <c r="J770" s="7">
        <v>785.0759776536288</v>
      </c>
      <c r="K770" s="92">
        <v>2.2701475595913734E-3</v>
      </c>
      <c r="L770" s="92">
        <v>1.4755959137343927E-2</v>
      </c>
      <c r="M770" s="92">
        <v>0.11464245175936436</v>
      </c>
      <c r="N770" s="92">
        <v>0.44835414301929627</v>
      </c>
      <c r="O770" s="92">
        <v>0.32576617480136211</v>
      </c>
      <c r="P770" s="92">
        <v>9.4211123723041995E-2</v>
      </c>
      <c r="Q770" s="93">
        <v>6.8156424581005584E-2</v>
      </c>
      <c r="R770" s="4">
        <v>2.675421253046923</v>
      </c>
      <c r="S770" s="4">
        <v>2.8097361276540926</v>
      </c>
      <c r="T770" s="4">
        <v>3.0667206673465475</v>
      </c>
      <c r="U770" s="4">
        <v>3.3364750536332011</v>
      </c>
      <c r="V770" s="4">
        <v>3.6017892457940901</v>
      </c>
      <c r="W770" s="4">
        <v>3.8445012149429956</v>
      </c>
      <c r="X770" s="4">
        <v>4.0538127425899892</v>
      </c>
      <c r="Y770" s="4">
        <v>4.3513594364557697</v>
      </c>
      <c r="Z770" s="94">
        <v>2685</v>
      </c>
      <c r="AA770" s="93">
        <v>0.1963677639046538</v>
      </c>
      <c r="AB770" s="6">
        <v>2.2897425002784253</v>
      </c>
      <c r="AC770" s="6">
        <v>2.7405379660513898</v>
      </c>
      <c r="AD770" s="6">
        <v>3.1886321298419689</v>
      </c>
      <c r="AE770" s="6">
        <v>3.6485866016991606</v>
      </c>
      <c r="AF770" s="6">
        <v>3.9944119009939976</v>
      </c>
      <c r="AG770" s="94">
        <v>1</v>
      </c>
      <c r="AH770" s="6">
        <v>2.1258936653365428</v>
      </c>
      <c r="AI770" s="6">
        <v>2.5309550570721862</v>
      </c>
      <c r="AJ770" s="6">
        <v>3.0328748871670093</v>
      </c>
      <c r="AK770" s="6">
        <v>3.4596399110431908</v>
      </c>
      <c r="AL770" s="6">
        <v>3.81666231803682</v>
      </c>
      <c r="AM770" s="6">
        <v>4.2857591695230655</v>
      </c>
      <c r="AN770" s="6">
        <v>1.012788843681109</v>
      </c>
      <c r="AO770" s="92">
        <v>0.81060054013323524</v>
      </c>
      <c r="AP770" s="5">
        <v>43381</v>
      </c>
      <c r="AQ770" s="94">
        <v>881</v>
      </c>
      <c r="AR770" s="6">
        <v>-0.43679040427870364</v>
      </c>
      <c r="AS770" s="6">
        <v>0.88266928673539002</v>
      </c>
    </row>
    <row r="771" spans="1:45" x14ac:dyDescent="0.2">
      <c r="A771" s="5">
        <v>43381</v>
      </c>
      <c r="B771" s="6">
        <v>3.6796610169491526</v>
      </c>
      <c r="C771" s="6">
        <v>3.3358551587635654</v>
      </c>
      <c r="D771" s="6">
        <v>0.34380585818558718</v>
      </c>
      <c r="E771" s="6">
        <v>3.308185687368705</v>
      </c>
      <c r="F771" s="6">
        <v>3.3154124322484453</v>
      </c>
      <c r="G771" s="6">
        <v>0.41906674858882598</v>
      </c>
      <c r="H771" s="6">
        <v>1.7633655169879561</v>
      </c>
      <c r="I771" s="6">
        <v>0.55721994789727991</v>
      </c>
      <c r="J771" s="7">
        <v>785.49088202456187</v>
      </c>
      <c r="K771" s="92">
        <v>2.2598870056497176E-3</v>
      </c>
      <c r="L771" s="92">
        <v>1.5819209039548022E-2</v>
      </c>
      <c r="M771" s="92">
        <v>0.11412429378531073</v>
      </c>
      <c r="N771" s="92">
        <v>0.44971751412429378</v>
      </c>
      <c r="O771" s="92">
        <v>0.32429378531073444</v>
      </c>
      <c r="P771" s="92">
        <v>9.3785310734463279E-2</v>
      </c>
      <c r="Q771" s="93">
        <v>6.7361369557126904E-2</v>
      </c>
      <c r="R771" s="4">
        <v>2.6753070023989256</v>
      </c>
      <c r="S771" s="4">
        <v>2.8085170978322993</v>
      </c>
      <c r="T771" s="4">
        <v>3.0665743736335487</v>
      </c>
      <c r="U771" s="4">
        <v>3.3364776752577674</v>
      </c>
      <c r="V771" s="4">
        <v>3.6013945978821029</v>
      </c>
      <c r="W771" s="4">
        <v>3.8434800746759419</v>
      </c>
      <c r="X771" s="4">
        <v>4.052005696711972</v>
      </c>
      <c r="Y771" s="4">
        <v>4.3500104397648407</v>
      </c>
      <c r="Z771" s="94">
        <v>2687</v>
      </c>
      <c r="AA771" s="93">
        <v>0.2</v>
      </c>
      <c r="AB771" s="6">
        <v>2.2896139047782063</v>
      </c>
      <c r="AC771" s="6">
        <v>2.7402482660764789</v>
      </c>
      <c r="AD771" s="6">
        <v>3.1880281966222244</v>
      </c>
      <c r="AE771" s="6">
        <v>3.6472910134825569</v>
      </c>
      <c r="AF771" s="6">
        <v>3.9925623128003589</v>
      </c>
      <c r="AG771" s="94">
        <v>0</v>
      </c>
      <c r="AH771" s="6">
        <v>2.1258202535195156</v>
      </c>
      <c r="AI771" s="6">
        <v>2.5428348412806869</v>
      </c>
      <c r="AJ771" s="6">
        <v>3.032292063465905</v>
      </c>
      <c r="AK771" s="6">
        <v>3.4599564180258064</v>
      </c>
      <c r="AL771" s="6">
        <v>3.8154554571505468</v>
      </c>
      <c r="AM771" s="6">
        <v>4.284384408208167</v>
      </c>
      <c r="AN771" s="6">
        <v>1.0127143733599617</v>
      </c>
      <c r="AO771" s="92">
        <v>0.81111927988151988</v>
      </c>
      <c r="AP771" s="5">
        <v>43381</v>
      </c>
      <c r="AQ771" s="94">
        <v>885</v>
      </c>
      <c r="AR771" s="6">
        <v>-0.4369272217990634</v>
      </c>
      <c r="AS771" s="6">
        <v>0.88271917381940113</v>
      </c>
    </row>
    <row r="772" spans="1:45" x14ac:dyDescent="0.2">
      <c r="A772" s="5">
        <v>43382</v>
      </c>
      <c r="B772" s="6">
        <v>3.6810538116591927</v>
      </c>
      <c r="C772" s="6">
        <v>3.335879454871006</v>
      </c>
      <c r="D772" s="6">
        <v>0.34517435678818664</v>
      </c>
      <c r="E772" s="6">
        <v>3.3082646482111686</v>
      </c>
      <c r="F772" s="6">
        <v>3.3154172518988583</v>
      </c>
      <c r="G772" s="6">
        <v>0.4188108695111854</v>
      </c>
      <c r="H772" s="6">
        <v>1.7654264642093223</v>
      </c>
      <c r="I772" s="6">
        <v>0.55732614354778331</v>
      </c>
      <c r="J772" s="7">
        <v>785.90591297880019</v>
      </c>
      <c r="K772" s="92">
        <v>2.242152466367713E-3</v>
      </c>
      <c r="L772" s="92">
        <v>1.5695067264573991E-2</v>
      </c>
      <c r="M772" s="92">
        <v>0.11434977578475336</v>
      </c>
      <c r="N772" s="92">
        <v>0.4461883408071749</v>
      </c>
      <c r="O772" s="92">
        <v>0.32847533632286996</v>
      </c>
      <c r="P772" s="92">
        <v>9.3049327354260095E-2</v>
      </c>
      <c r="Q772" s="93">
        <v>6.5451840833023425E-2</v>
      </c>
      <c r="R772" s="4">
        <v>2.6762561791256037</v>
      </c>
      <c r="S772" s="4">
        <v>2.8095384507848919</v>
      </c>
      <c r="T772" s="4">
        <v>3.0667196933240959</v>
      </c>
      <c r="U772" s="4">
        <v>3.3366029527931489</v>
      </c>
      <c r="V772" s="4">
        <v>3.6012398734761981</v>
      </c>
      <c r="W772" s="4">
        <v>3.8433649206173088</v>
      </c>
      <c r="X772" s="4">
        <v>4.0504385458461742</v>
      </c>
      <c r="Y772" s="4">
        <v>4.3486555831913787</v>
      </c>
      <c r="Z772" s="94">
        <v>2689</v>
      </c>
      <c r="AA772" s="93">
        <v>0.20515695067264575</v>
      </c>
      <c r="AB772" s="6">
        <v>2.2894854120823731</v>
      </c>
      <c r="AC772" s="6">
        <v>2.7399588657411127</v>
      </c>
      <c r="AD772" s="6">
        <v>3.1874250975263849</v>
      </c>
      <c r="AE772" s="6">
        <v>3.6459980391560776</v>
      </c>
      <c r="AF772" s="6">
        <v>3.9907171548387703</v>
      </c>
      <c r="AG772" s="94">
        <v>0</v>
      </c>
      <c r="AH772" s="6">
        <v>2.1257468955390002</v>
      </c>
      <c r="AI772" s="6">
        <v>2.542598065258872</v>
      </c>
      <c r="AJ772" s="6">
        <v>3.032869836418544</v>
      </c>
      <c r="AK772" s="6">
        <v>3.4590315398210838</v>
      </c>
      <c r="AL772" s="6">
        <v>3.8160069213005205</v>
      </c>
      <c r="AM772" s="6">
        <v>4.2830122326723137</v>
      </c>
      <c r="AN772" s="6">
        <v>1.0126883578923167</v>
      </c>
      <c r="AO772" s="92">
        <v>0.81122523149333192</v>
      </c>
      <c r="AP772" s="5">
        <v>43382</v>
      </c>
      <c r="AQ772" s="94">
        <v>892</v>
      </c>
      <c r="AR772" s="6">
        <v>-0.43706310682007343</v>
      </c>
      <c r="AS772" s="6">
        <v>0.88276904530096956</v>
      </c>
    </row>
    <row r="773" spans="1:45" x14ac:dyDescent="0.2">
      <c r="A773" s="5">
        <v>43383</v>
      </c>
      <c r="B773" s="6">
        <v>3.6802455357142856</v>
      </c>
      <c r="C773" s="6">
        <v>3.3363183235731082</v>
      </c>
      <c r="D773" s="6">
        <v>0.34392721214117739</v>
      </c>
      <c r="E773" s="6">
        <v>3.3083122730053693</v>
      </c>
      <c r="F773" s="6">
        <v>3.3156275375880684</v>
      </c>
      <c r="G773" s="6">
        <v>0.41773067893519367</v>
      </c>
      <c r="H773" s="6">
        <v>1.7660087018684802</v>
      </c>
      <c r="I773" s="6">
        <v>0.55741263940520303</v>
      </c>
      <c r="J773" s="7">
        <v>786.61338289963169</v>
      </c>
      <c r="K773" s="92">
        <v>2.232142857142857E-3</v>
      </c>
      <c r="L773" s="92">
        <v>1.5625E-2</v>
      </c>
      <c r="M773" s="92">
        <v>0.11495535714285714</v>
      </c>
      <c r="N773" s="92">
        <v>0.44642857142857145</v>
      </c>
      <c r="O773" s="92">
        <v>0.328125</v>
      </c>
      <c r="P773" s="92">
        <v>9.2633928571428575E-2</v>
      </c>
      <c r="Q773" s="93">
        <v>6.431226765799257E-2</v>
      </c>
      <c r="R773" s="4">
        <v>2.6791817877446111</v>
      </c>
      <c r="S773" s="4">
        <v>2.8100297940226566</v>
      </c>
      <c r="T773" s="4">
        <v>3.0673513308403124</v>
      </c>
      <c r="U773" s="4">
        <v>3.3360873985009993</v>
      </c>
      <c r="V773" s="4">
        <v>3.6009418157088677</v>
      </c>
      <c r="W773" s="4">
        <v>3.8425843584689194</v>
      </c>
      <c r="X773" s="4">
        <v>4.0491796847807571</v>
      </c>
      <c r="Y773" s="4">
        <v>4.3473269966546209</v>
      </c>
      <c r="Z773" s="94">
        <v>2690</v>
      </c>
      <c r="AA773" s="93">
        <v>0.20535714285714285</v>
      </c>
      <c r="AB773" s="6">
        <v>2.2893570221140558</v>
      </c>
      <c r="AC773" s="6">
        <v>2.7396697646929864</v>
      </c>
      <c r="AD773" s="6">
        <v>3.18682283103613</v>
      </c>
      <c r="AE773" s="6">
        <v>3.6447076709421746</v>
      </c>
      <c r="AF773" s="6">
        <v>3.9888764109730359</v>
      </c>
      <c r="AG773" s="94">
        <v>0</v>
      </c>
      <c r="AH773" s="6">
        <v>2.1256735913665774</v>
      </c>
      <c r="AI773" s="6">
        <v>2.5423615438317357</v>
      </c>
      <c r="AJ773" s="6">
        <v>3.034204624607483</v>
      </c>
      <c r="AK773" s="6">
        <v>3.4586927526750606</v>
      </c>
      <c r="AL773" s="6">
        <v>3.8147892321074308</v>
      </c>
      <c r="AM773" s="6">
        <v>4.2816426353424966</v>
      </c>
      <c r="AN773" s="6">
        <v>1.012857873591541</v>
      </c>
      <c r="AO773" s="92">
        <v>0.81014668336942264</v>
      </c>
      <c r="AP773" s="5">
        <v>43384</v>
      </c>
      <c r="AQ773" s="94">
        <v>896</v>
      </c>
      <c r="AR773" s="6">
        <v>-0.43719806188228327</v>
      </c>
      <c r="AS773" s="6">
        <v>0.88281890121140671</v>
      </c>
    </row>
    <row r="774" spans="1:45" x14ac:dyDescent="0.2">
      <c r="A774" s="5">
        <v>43384</v>
      </c>
      <c r="B774" s="6">
        <v>3.6794444444444445</v>
      </c>
      <c r="C774" s="6">
        <v>3.3364546595478974</v>
      </c>
      <c r="D774" s="6">
        <v>0.34298978489654708</v>
      </c>
      <c r="E774" s="6">
        <v>3.3082962934296321</v>
      </c>
      <c r="F774" s="6">
        <v>3.31555249773489</v>
      </c>
      <c r="G774" s="6">
        <v>0.41710132506113051</v>
      </c>
      <c r="H774" s="6">
        <v>1.7659074442135068</v>
      </c>
      <c r="I774" s="6">
        <v>0.55752508361203867</v>
      </c>
      <c r="J774" s="7">
        <v>787.32069862504432</v>
      </c>
      <c r="K774" s="92">
        <v>2.2222222222222222E-3</v>
      </c>
      <c r="L774" s="92">
        <v>1.5555555555555555E-2</v>
      </c>
      <c r="M774" s="92">
        <v>0.11444444444444445</v>
      </c>
      <c r="N774" s="92">
        <v>0.44888888888888889</v>
      </c>
      <c r="O774" s="92">
        <v>0.32666666666666666</v>
      </c>
      <c r="P774" s="92">
        <v>9.2222222222222219E-2</v>
      </c>
      <c r="Q774" s="93">
        <v>6.3173541434410993E-2</v>
      </c>
      <c r="R774" s="4">
        <v>2.6824748394517366</v>
      </c>
      <c r="S774" s="4">
        <v>2.8121027579507167</v>
      </c>
      <c r="T774" s="4">
        <v>3.0673575391247554</v>
      </c>
      <c r="U774" s="4">
        <v>3.3366585835752058</v>
      </c>
      <c r="V774" s="4">
        <v>3.6005066254696874</v>
      </c>
      <c r="W774" s="4">
        <v>3.8417755952414865</v>
      </c>
      <c r="X774" s="4">
        <v>4.0479637854599213</v>
      </c>
      <c r="Y774" s="4">
        <v>4.345996641627635</v>
      </c>
      <c r="Z774" s="94">
        <v>2691</v>
      </c>
      <c r="AA774" s="93">
        <v>0.2088888888888889</v>
      </c>
      <c r="AB774" s="6">
        <v>2.2892287347964846</v>
      </c>
      <c r="AC774" s="6">
        <v>2.7393809625804453</v>
      </c>
      <c r="AD774" s="6">
        <v>3.1862213956372116</v>
      </c>
      <c r="AE774" s="6">
        <v>3.6434199010961832</v>
      </c>
      <c r="AF774" s="6">
        <v>3.987040065149853</v>
      </c>
      <c r="AG774" s="94">
        <v>0</v>
      </c>
      <c r="AH774" s="6">
        <v>2.1256003409738602</v>
      </c>
      <c r="AI774" s="6">
        <v>2.5421252766427678</v>
      </c>
      <c r="AJ774" s="6">
        <v>3.0336216657131767</v>
      </c>
      <c r="AK774" s="6">
        <v>3.4584594507090856</v>
      </c>
      <c r="AL774" s="6">
        <v>3.8135913798242389</v>
      </c>
      <c r="AM774" s="6">
        <v>4.2802756086801272</v>
      </c>
      <c r="AN774" s="6">
        <v>1.0129015856905854</v>
      </c>
      <c r="AO774" s="92">
        <v>0.81037152262937318</v>
      </c>
      <c r="AP774" s="5">
        <v>43384</v>
      </c>
      <c r="AQ774" s="94">
        <v>900</v>
      </c>
      <c r="AR774" s="6">
        <v>-0.437332089518645</v>
      </c>
      <c r="AS774" s="6">
        <v>0.88286874158191775</v>
      </c>
    </row>
    <row r="775" spans="1:45" x14ac:dyDescent="0.2">
      <c r="A775" s="5">
        <v>43385</v>
      </c>
      <c r="B775" s="6">
        <v>3.6766334440753043</v>
      </c>
      <c r="C775" s="6">
        <v>3.3362241136290427</v>
      </c>
      <c r="D775" s="6">
        <v>0.34040933044626165</v>
      </c>
      <c r="E775" s="6">
        <v>3.3084142471086913</v>
      </c>
      <c r="F775" s="6">
        <v>3.3156206896628388</v>
      </c>
      <c r="G775" s="6">
        <v>0.4169227856000689</v>
      </c>
      <c r="H775" s="6">
        <v>1.7664095192539249</v>
      </c>
      <c r="I775" s="6">
        <v>0.55747864834756811</v>
      </c>
      <c r="J775" s="7">
        <v>787.73523950984236</v>
      </c>
      <c r="K775" s="92">
        <v>2.2148394241417496E-3</v>
      </c>
      <c r="L775" s="92">
        <v>1.5503875968992248E-2</v>
      </c>
      <c r="M775" s="92">
        <v>0.11517165005537099</v>
      </c>
      <c r="N775" s="92">
        <v>0.45293466223698781</v>
      </c>
      <c r="O775" s="92">
        <v>0.32225913621262459</v>
      </c>
      <c r="P775" s="92">
        <v>9.1915836101882614E-2</v>
      </c>
      <c r="Q775" s="93">
        <v>6.275529149647234E-2</v>
      </c>
      <c r="R775" s="4">
        <v>2.6825354199722233</v>
      </c>
      <c r="S775" s="4">
        <v>2.8120947132292682</v>
      </c>
      <c r="T775" s="4">
        <v>3.0670640375530165</v>
      </c>
      <c r="U775" s="4">
        <v>3.3362686643407136</v>
      </c>
      <c r="V775" s="4">
        <v>3.6000410828327496</v>
      </c>
      <c r="W775" s="4">
        <v>3.8414831456036405</v>
      </c>
      <c r="X775" s="4">
        <v>4.0467361591471267</v>
      </c>
      <c r="Y775" s="4">
        <v>4.344628391883675</v>
      </c>
      <c r="Z775" s="94">
        <v>2693</v>
      </c>
      <c r="AA775" s="93">
        <v>0.20265780730897009</v>
      </c>
      <c r="AB775" s="6">
        <v>2.2891005500529888</v>
      </c>
      <c r="AC775" s="6">
        <v>2.7390924590524834</v>
      </c>
      <c r="AD775" s="6">
        <v>3.1894427569398811</v>
      </c>
      <c r="AE775" s="6">
        <v>3.6484143156432292</v>
      </c>
      <c r="AF775" s="6">
        <v>3.9852081013982654</v>
      </c>
      <c r="AG775" s="94">
        <v>5</v>
      </c>
      <c r="AH775" s="6">
        <v>2.1255271443324908</v>
      </c>
      <c r="AI775" s="6">
        <v>2.5418892633363113</v>
      </c>
      <c r="AJ775" s="6">
        <v>3.0345067250945919</v>
      </c>
      <c r="AK775" s="6">
        <v>3.4604870852886389</v>
      </c>
      <c r="AL775" s="6">
        <v>3.8157967159557011</v>
      </c>
      <c r="AM775" s="6">
        <v>4.2789111451808406</v>
      </c>
      <c r="AN775" s="6">
        <v>1.0127702859921783</v>
      </c>
      <c r="AO775" s="92">
        <v>0.8109585032305181</v>
      </c>
      <c r="AP775" s="5">
        <v>43385</v>
      </c>
      <c r="AQ775" s="94">
        <v>903</v>
      </c>
      <c r="AR775" s="6">
        <v>-0.43746519225453895</v>
      </c>
      <c r="AS775" s="6">
        <v>0.88291856644360056</v>
      </c>
    </row>
    <row r="776" spans="1:45" x14ac:dyDescent="0.2">
      <c r="A776" s="5">
        <v>43386</v>
      </c>
      <c r="B776" s="6">
        <v>3.6741511500547643</v>
      </c>
      <c r="C776" s="6">
        <v>3.3376796873128272</v>
      </c>
      <c r="D776" s="6">
        <v>0.33647146274193718</v>
      </c>
      <c r="E776" s="6">
        <v>3.3085990584405445</v>
      </c>
      <c r="F776" s="6">
        <v>3.3153598296152587</v>
      </c>
      <c r="G776" s="6">
        <v>0.41629218674556262</v>
      </c>
      <c r="H776" s="6">
        <v>1.772437353998717</v>
      </c>
      <c r="I776" s="6">
        <v>0.5575927299703255</v>
      </c>
      <c r="J776" s="7">
        <v>787.85756676557503</v>
      </c>
      <c r="K776" s="92">
        <v>2.1905805038335158E-3</v>
      </c>
      <c r="L776" s="92">
        <v>1.5334063526834611E-2</v>
      </c>
      <c r="M776" s="92">
        <v>0.11610076670317634</v>
      </c>
      <c r="N776" s="92">
        <v>0.45673603504928806</v>
      </c>
      <c r="O776" s="92">
        <v>0.31763417305585978</v>
      </c>
      <c r="P776" s="92">
        <v>9.2004381161007662E-2</v>
      </c>
      <c r="Q776" s="93">
        <v>6.0089020771513353E-2</v>
      </c>
      <c r="R776" s="4">
        <v>2.6875119675729406</v>
      </c>
      <c r="S776" s="4">
        <v>2.8145793162260992</v>
      </c>
      <c r="T776" s="4">
        <v>3.0682345206241317</v>
      </c>
      <c r="U776" s="4">
        <v>3.3388309669816225</v>
      </c>
      <c r="V776" s="4">
        <v>3.6005301328073145</v>
      </c>
      <c r="W776" s="4">
        <v>3.8424857782836588</v>
      </c>
      <c r="X776" s="4">
        <v>4.0466642300884201</v>
      </c>
      <c r="Y776" s="4">
        <v>4.3432162317755134</v>
      </c>
      <c r="Z776" s="94">
        <v>2696</v>
      </c>
      <c r="AA776" s="93">
        <v>0.19934282584884994</v>
      </c>
      <c r="AB776" s="6">
        <v>2.2889724678069978</v>
      </c>
      <c r="AC776" s="6">
        <v>2.7388042537587411</v>
      </c>
      <c r="AD776" s="6">
        <v>3.1942920328535109</v>
      </c>
      <c r="AE776" s="6">
        <v>3.6484881449491029</v>
      </c>
      <c r="AF776" s="6">
        <v>3.9833805038291241</v>
      </c>
      <c r="AG776" s="94">
        <v>3</v>
      </c>
      <c r="AH776" s="6">
        <v>2.1254540014141443</v>
      </c>
      <c r="AI776" s="6">
        <v>2.5416535035575647</v>
      </c>
      <c r="AJ776" s="6">
        <v>3.0362879901391331</v>
      </c>
      <c r="AK776" s="6">
        <v>3.4627988468240196</v>
      </c>
      <c r="AL776" s="6">
        <v>3.8163273453497362</v>
      </c>
      <c r="AM776" s="6">
        <v>4.2781736512150506</v>
      </c>
      <c r="AN776" s="6">
        <v>1.0131752289029388</v>
      </c>
      <c r="AO776" s="92">
        <v>0.8105405502435391</v>
      </c>
      <c r="AP776" s="5">
        <v>43387</v>
      </c>
      <c r="AQ776" s="94">
        <v>913</v>
      </c>
      <c r="AR776" s="6">
        <v>-0.43759737260780307</v>
      </c>
      <c r="AS776" s="6">
        <v>0.88296837582744603</v>
      </c>
    </row>
    <row r="777" spans="1:45" x14ac:dyDescent="0.2">
      <c r="A777" s="5">
        <v>43387</v>
      </c>
      <c r="B777" s="6">
        <v>3.6741511500547643</v>
      </c>
      <c r="C777" s="6">
        <v>3.3370222550598507</v>
      </c>
      <c r="D777" s="6">
        <v>0.33712889499491361</v>
      </c>
      <c r="E777" s="6">
        <v>3.3085381081030194</v>
      </c>
      <c r="F777" s="6">
        <v>3.315521593466634</v>
      </c>
      <c r="G777" s="6">
        <v>0.41598990284667303</v>
      </c>
      <c r="H777" s="6">
        <v>1.7695522862324662</v>
      </c>
      <c r="I777" s="6">
        <v>0.55759272997032561</v>
      </c>
      <c r="J777" s="7">
        <v>788.85756676557503</v>
      </c>
      <c r="K777" s="92">
        <v>2.1905805038335158E-3</v>
      </c>
      <c r="L777" s="92">
        <v>1.5334063526834611E-2</v>
      </c>
      <c r="M777" s="92">
        <v>0.11610076670317634</v>
      </c>
      <c r="N777" s="92">
        <v>0.45673603504928806</v>
      </c>
      <c r="O777" s="92">
        <v>0.31763417305585978</v>
      </c>
      <c r="P777" s="92">
        <v>9.2004381161007662E-2</v>
      </c>
      <c r="Q777" s="93">
        <v>6.0089020771513353E-2</v>
      </c>
      <c r="R777" s="4">
        <v>2.6871957925241312</v>
      </c>
      <c r="S777" s="4">
        <v>2.8143671542569688</v>
      </c>
      <c r="T777" s="4">
        <v>3.0678934017034889</v>
      </c>
      <c r="U777" s="4">
        <v>3.3381286702085755</v>
      </c>
      <c r="V777" s="4">
        <v>3.5994237883799118</v>
      </c>
      <c r="W777" s="4">
        <v>3.8416408399334658</v>
      </c>
      <c r="X777" s="4">
        <v>4.0451504171433275</v>
      </c>
      <c r="Y777" s="4">
        <v>4.341914771545496</v>
      </c>
      <c r="Z777" s="94">
        <v>2696</v>
      </c>
      <c r="AA777" s="93">
        <v>0.20153340635268346</v>
      </c>
      <c r="AB777" s="6">
        <v>2.2888444879820398</v>
      </c>
      <c r="AC777" s="6">
        <v>2.7385163463495048</v>
      </c>
      <c r="AD777" s="6">
        <v>3.1932766286774816</v>
      </c>
      <c r="AE777" s="6">
        <v>3.6471314772320373</v>
      </c>
      <c r="AF777" s="6">
        <v>3.9815572566345505</v>
      </c>
      <c r="AG777" s="94">
        <v>0</v>
      </c>
      <c r="AH777" s="6">
        <v>2.1253809121905252</v>
      </c>
      <c r="AI777" s="6">
        <v>2.5414179969525743</v>
      </c>
      <c r="AJ777" s="6">
        <v>3.0356990607286587</v>
      </c>
      <c r="AK777" s="6">
        <v>3.461874626264454</v>
      </c>
      <c r="AL777" s="6">
        <v>3.8151314326068251</v>
      </c>
      <c r="AM777" s="6">
        <v>4.2768156566845184</v>
      </c>
      <c r="AN777" s="6">
        <v>1.0129811842272642</v>
      </c>
      <c r="AO777" s="92">
        <v>0.81090318635784864</v>
      </c>
      <c r="AP777" s="5">
        <v>43387</v>
      </c>
      <c r="AQ777" s="94">
        <v>913</v>
      </c>
      <c r="AR777" s="6">
        <v>-0.43772863308875554</v>
      </c>
      <c r="AS777" s="6">
        <v>0.88301816976434</v>
      </c>
    </row>
    <row r="778" spans="1:45" x14ac:dyDescent="0.2">
      <c r="A778" s="5">
        <v>43388</v>
      </c>
      <c r="B778" s="6">
        <v>3.6719605695509312</v>
      </c>
      <c r="C778" s="6">
        <v>3.3363658929358815</v>
      </c>
      <c r="D778" s="6">
        <v>0.33559467661504971</v>
      </c>
      <c r="E778" s="6">
        <v>3.308475499551248</v>
      </c>
      <c r="F778" s="6">
        <v>3.3156928945077411</v>
      </c>
      <c r="G778" s="6">
        <v>0.41568839873325358</v>
      </c>
      <c r="H778" s="6">
        <v>1.7666741255580598</v>
      </c>
      <c r="I778" s="6">
        <v>0.55759272997032561</v>
      </c>
      <c r="J778" s="7">
        <v>789.85756676557503</v>
      </c>
      <c r="K778" s="92">
        <v>2.1905805038335158E-3</v>
      </c>
      <c r="L778" s="92">
        <v>1.5334063526834611E-2</v>
      </c>
      <c r="M778" s="92">
        <v>0.11719605695509309</v>
      </c>
      <c r="N778" s="92">
        <v>0.45892661555312159</v>
      </c>
      <c r="O778" s="92">
        <v>0.31434830230010952</v>
      </c>
      <c r="P778" s="92">
        <v>9.2004381161007662E-2</v>
      </c>
      <c r="Q778" s="93">
        <v>6.0089020771513353E-2</v>
      </c>
      <c r="R778" s="4">
        <v>2.6868800396249326</v>
      </c>
      <c r="S778" s="4">
        <v>2.8141552295912429</v>
      </c>
      <c r="T778" s="4">
        <v>3.0675309302059994</v>
      </c>
      <c r="U778" s="4">
        <v>3.3376785477114872</v>
      </c>
      <c r="V778" s="4">
        <v>3.5985798959192725</v>
      </c>
      <c r="W778" s="4">
        <v>3.8406358654774615</v>
      </c>
      <c r="X778" s="4">
        <v>4.0437496198263094</v>
      </c>
      <c r="Y778" s="4">
        <v>4.3406155958439125</v>
      </c>
      <c r="Z778" s="94">
        <v>2696</v>
      </c>
      <c r="AA778" s="93">
        <v>0.19934282584884994</v>
      </c>
      <c r="AB778" s="6">
        <v>2.2887166105017416</v>
      </c>
      <c r="AC778" s="6">
        <v>2.7382287364757047</v>
      </c>
      <c r="AD778" s="6">
        <v>3.2024551301843731</v>
      </c>
      <c r="AE778" s="6">
        <v>3.6559527127989853</v>
      </c>
      <c r="AF778" s="6">
        <v>3.9797383440874046</v>
      </c>
      <c r="AG778" s="94">
        <v>4</v>
      </c>
      <c r="AH778" s="6">
        <v>2.1253078766333688</v>
      </c>
      <c r="AI778" s="6">
        <v>2.5411827431682368</v>
      </c>
      <c r="AJ778" s="6">
        <v>3.036579749223884</v>
      </c>
      <c r="AK778" s="6">
        <v>3.4629479906882361</v>
      </c>
      <c r="AL778" s="6">
        <v>3.8156498488307635</v>
      </c>
      <c r="AM778" s="6">
        <v>4.275460196769191</v>
      </c>
      <c r="AN778" s="6">
        <v>1.0127880184098332</v>
      </c>
      <c r="AO778" s="92">
        <v>0.81126391258493757</v>
      </c>
      <c r="AP778" s="5">
        <v>43388</v>
      </c>
      <c r="AQ778" s="94">
        <v>913</v>
      </c>
      <c r="AR778" s="6">
        <v>-0.43785897620022451</v>
      </c>
      <c r="AS778" s="6">
        <v>0.88306794828506152</v>
      </c>
    </row>
    <row r="779" spans="1:45" x14ac:dyDescent="0.2">
      <c r="A779" s="5">
        <v>43389</v>
      </c>
      <c r="B779" s="6">
        <v>3.6732026143790848</v>
      </c>
      <c r="C779" s="6">
        <v>3.3372383532551031</v>
      </c>
      <c r="D779" s="6">
        <v>0.3359642611239817</v>
      </c>
      <c r="E779" s="6">
        <v>3.3086500614490566</v>
      </c>
      <c r="F779" s="6">
        <v>3.3160067406164768</v>
      </c>
      <c r="G779" s="6">
        <v>0.41659668323273297</v>
      </c>
      <c r="H779" s="6">
        <v>1.769432087236527</v>
      </c>
      <c r="I779" s="6">
        <v>0.55775305895439542</v>
      </c>
      <c r="J779" s="7">
        <v>790.56433073785593</v>
      </c>
      <c r="K779" s="92">
        <v>2.1786492374727671E-3</v>
      </c>
      <c r="L779" s="92">
        <v>1.5250544662309368E-2</v>
      </c>
      <c r="M779" s="92">
        <v>0.11655773420479303</v>
      </c>
      <c r="N779" s="92">
        <v>0.45969498910675383</v>
      </c>
      <c r="O779" s="92">
        <v>0.31263616557734203</v>
      </c>
      <c r="P779" s="92">
        <v>9.3681917211328972E-2</v>
      </c>
      <c r="Q779" s="93">
        <v>6.0437523173896925E-2</v>
      </c>
      <c r="R779" s="4">
        <v>2.6866219138453538</v>
      </c>
      <c r="S779" s="4">
        <v>2.8140611510511189</v>
      </c>
      <c r="T779" s="4">
        <v>3.0674892972022856</v>
      </c>
      <c r="U779" s="4">
        <v>3.3379403167959625</v>
      </c>
      <c r="V779" s="4">
        <v>3.5987511203906135</v>
      </c>
      <c r="W779" s="4">
        <v>3.8497328895746148</v>
      </c>
      <c r="X779" s="4">
        <v>4.0503165431808101</v>
      </c>
      <c r="Y779" s="4">
        <v>4.3436875821692063</v>
      </c>
      <c r="Z779" s="94">
        <v>2697</v>
      </c>
      <c r="AA779" s="93">
        <v>0.19825708061002179</v>
      </c>
      <c r="AB779" s="6">
        <v>2.28858883528983</v>
      </c>
      <c r="AC779" s="6">
        <v>2.7379414237889135</v>
      </c>
      <c r="AD779" s="6">
        <v>3.2017175447814368</v>
      </c>
      <c r="AE779" s="6">
        <v>3.6583815836365425</v>
      </c>
      <c r="AF779" s="6">
        <v>3.9779237505407568</v>
      </c>
      <c r="AG779" s="94">
        <v>2</v>
      </c>
      <c r="AH779" s="6">
        <v>2.125234894714441</v>
      </c>
      <c r="AI779" s="6">
        <v>2.5409477418522921</v>
      </c>
      <c r="AJ779" s="6">
        <v>3.035988664164273</v>
      </c>
      <c r="AK779" s="6">
        <v>3.4631563972978889</v>
      </c>
      <c r="AL779" s="6">
        <v>3.8169206406958014</v>
      </c>
      <c r="AM779" s="6">
        <v>4.2762210486863435</v>
      </c>
      <c r="AN779" s="6">
        <v>1.0129610436714576</v>
      </c>
      <c r="AO779" s="92">
        <v>0.81113890556537205</v>
      </c>
      <c r="AP779" s="5">
        <v>43389</v>
      </c>
      <c r="AQ779" s="94">
        <v>918</v>
      </c>
      <c r="AR779" s="6">
        <v>-0.43798840443757259</v>
      </c>
      <c r="AS779" s="6">
        <v>0.8831177114202845</v>
      </c>
    </row>
    <row r="780" spans="1:45" x14ac:dyDescent="0.2">
      <c r="A780" s="5">
        <v>43390</v>
      </c>
      <c r="B780" s="6">
        <v>3.6733695652173912</v>
      </c>
      <c r="C780" s="6">
        <v>3.3370871014281156</v>
      </c>
      <c r="D780" s="6">
        <v>0.33628246378927562</v>
      </c>
      <c r="E780" s="6">
        <v>3.3085874621906135</v>
      </c>
      <c r="F780" s="6">
        <v>3.3162088294334202</v>
      </c>
      <c r="G780" s="6">
        <v>0.41626473367489347</v>
      </c>
      <c r="H780" s="6">
        <v>1.7679314328385882</v>
      </c>
      <c r="I780" s="6">
        <v>0.55786429365961998</v>
      </c>
      <c r="J780" s="7">
        <v>791.56433073785593</v>
      </c>
      <c r="K780" s="92">
        <v>2.1739130434782609E-3</v>
      </c>
      <c r="L780" s="92">
        <v>1.5217391304347827E-2</v>
      </c>
      <c r="M780" s="92">
        <v>0.11630434782608695</v>
      </c>
      <c r="N780" s="92">
        <v>0.45978260869565218</v>
      </c>
      <c r="O780" s="92">
        <v>0.31304347826086959</v>
      </c>
      <c r="P780" s="92">
        <v>9.3478260869565219E-2</v>
      </c>
      <c r="Q780" s="93">
        <v>6.0066740823136816E-2</v>
      </c>
      <c r="R780" s="4">
        <v>2.6863006562841489</v>
      </c>
      <c r="S780" s="4">
        <v>2.8138496592300895</v>
      </c>
      <c r="T780" s="4">
        <v>3.0681070341631456</v>
      </c>
      <c r="U780" s="4">
        <v>3.3386205219844052</v>
      </c>
      <c r="V780" s="4">
        <v>3.5983493775686366</v>
      </c>
      <c r="W780" s="4">
        <v>3.8484936316911029</v>
      </c>
      <c r="X780" s="4">
        <v>4.0493175808628612</v>
      </c>
      <c r="Y780" s="4">
        <v>4.3425844571822605</v>
      </c>
      <c r="Z780" s="94">
        <v>2697</v>
      </c>
      <c r="AA780" s="93">
        <v>0.19782608695652174</v>
      </c>
      <c r="AB780" s="6">
        <v>2.2884611622701301</v>
      </c>
      <c r="AC780" s="6">
        <v>2.7376544079413443</v>
      </c>
      <c r="AD780" s="6">
        <v>3.2009811106639097</v>
      </c>
      <c r="AE780" s="6">
        <v>3.6575942737492126</v>
      </c>
      <c r="AF780" s="6">
        <v>3.9761134604273649</v>
      </c>
      <c r="AG780" s="94">
        <v>0</v>
      </c>
      <c r="AH780" s="6">
        <v>2.1251619664055399</v>
      </c>
      <c r="AI780" s="6">
        <v>2.5407129926533218</v>
      </c>
      <c r="AJ780" s="6">
        <v>3.0353984910040861</v>
      </c>
      <c r="AK780" s="6">
        <v>3.4620665009845664</v>
      </c>
      <c r="AL780" s="6">
        <v>3.81580846906167</v>
      </c>
      <c r="AM780" s="6">
        <v>4.2748663910388816</v>
      </c>
      <c r="AN780" s="6">
        <v>1.0129284763611996</v>
      </c>
      <c r="AO780" s="92">
        <v>0.81113585969085311</v>
      </c>
      <c r="AP780" s="5">
        <v>43390</v>
      </c>
      <c r="AQ780" s="94">
        <v>920</v>
      </c>
      <c r="AR780" s="6">
        <v>-0.43811692028872251</v>
      </c>
      <c r="AS780" s="6">
        <v>0.8831674592005786</v>
      </c>
    </row>
    <row r="781" spans="1:45" x14ac:dyDescent="0.2">
      <c r="A781" s="5">
        <v>43391</v>
      </c>
      <c r="B781" s="6">
        <v>3.6735135135135133</v>
      </c>
      <c r="C781" s="6">
        <v>3.3376306478687541</v>
      </c>
      <c r="D781" s="6">
        <v>0.33588286564475922</v>
      </c>
      <c r="E781" s="6">
        <v>3.3085245654135611</v>
      </c>
      <c r="F781" s="6">
        <v>3.3161783925564752</v>
      </c>
      <c r="G781" s="6">
        <v>0.41621538426158178</v>
      </c>
      <c r="H781" s="6">
        <v>1.7679493723556361</v>
      </c>
      <c r="I781" s="6">
        <v>0.55815721171671795</v>
      </c>
      <c r="J781" s="7">
        <v>792.56433073785593</v>
      </c>
      <c r="K781" s="92">
        <v>2.1621621621621622E-3</v>
      </c>
      <c r="L781" s="92">
        <v>1.5135135135135135E-2</v>
      </c>
      <c r="M781" s="92">
        <v>0.11567567567567567</v>
      </c>
      <c r="N781" s="92">
        <v>0.46054054054054056</v>
      </c>
      <c r="O781" s="92">
        <v>0.31351351351351353</v>
      </c>
      <c r="P781" s="92">
        <v>9.2972972972972967E-2</v>
      </c>
      <c r="Q781" s="93">
        <v>5.8212829069336301E-2</v>
      </c>
      <c r="R781" s="4">
        <v>2.6880468119420287</v>
      </c>
      <c r="S781" s="4">
        <v>2.8138776628797189</v>
      </c>
      <c r="T781" s="4">
        <v>3.0687879192056569</v>
      </c>
      <c r="U781" s="4">
        <v>3.3399835558853974</v>
      </c>
      <c r="V781" s="4">
        <v>3.6019991757570478</v>
      </c>
      <c r="W781" s="4">
        <v>3.8475528493461031</v>
      </c>
      <c r="X781" s="4">
        <v>4.0503504199448885</v>
      </c>
      <c r="Y781" s="4">
        <v>4.3414830970584886</v>
      </c>
      <c r="Z781" s="94">
        <v>2697</v>
      </c>
      <c r="AA781" s="93">
        <v>0.19891891891891891</v>
      </c>
      <c r="AB781" s="6">
        <v>2.2883335913665657</v>
      </c>
      <c r="AC781" s="6">
        <v>2.7373676885858513</v>
      </c>
      <c r="AD781" s="6">
        <v>3.2002458253569528</v>
      </c>
      <c r="AE781" s="6">
        <v>3.6568080963226266</v>
      </c>
      <c r="AF781" s="6">
        <v>3.9743074582591551</v>
      </c>
      <c r="AG781" s="94">
        <v>0</v>
      </c>
      <c r="AH781" s="6">
        <v>2.1250890916784924</v>
      </c>
      <c r="AI781" s="6">
        <v>2.5404784952207469</v>
      </c>
      <c r="AJ781" s="6">
        <v>3.034809227654129</v>
      </c>
      <c r="AK781" s="6">
        <v>3.4625260275149126</v>
      </c>
      <c r="AL781" s="6">
        <v>3.8154783598805353</v>
      </c>
      <c r="AM781" s="6">
        <v>4.2735142543467921</v>
      </c>
      <c r="AN781" s="6">
        <v>1.013096137395614</v>
      </c>
      <c r="AO781" s="92">
        <v>0.81134286182211568</v>
      </c>
      <c r="AP781" s="5">
        <v>43391</v>
      </c>
      <c r="AQ781" s="94">
        <v>925</v>
      </c>
      <c r="AR781" s="6">
        <v>-0.43824452623418608</v>
      </c>
      <c r="AS781" s="6">
        <v>0.88321719165640822</v>
      </c>
    </row>
    <row r="782" spans="1:45" x14ac:dyDescent="0.2">
      <c r="A782" s="5">
        <v>43392</v>
      </c>
      <c r="B782" s="6">
        <v>3.671875</v>
      </c>
      <c r="C782" s="6">
        <v>3.3378264368386814</v>
      </c>
      <c r="D782" s="6">
        <v>0.33404856316131859</v>
      </c>
      <c r="E782" s="6">
        <v>3.3084624962798261</v>
      </c>
      <c r="F782" s="6">
        <v>3.3164417967593893</v>
      </c>
      <c r="G782" s="6">
        <v>0.41479495437826264</v>
      </c>
      <c r="H782" s="6">
        <v>1.7665876917421972</v>
      </c>
      <c r="I782" s="6">
        <v>0.55832406377456478</v>
      </c>
      <c r="J782" s="7">
        <v>793.56433073785593</v>
      </c>
      <c r="K782" s="92">
        <v>2.1551724137931034E-3</v>
      </c>
      <c r="L782" s="92">
        <v>1.5086206896551725E-2</v>
      </c>
      <c r="M782" s="92">
        <v>0.11745689655172414</v>
      </c>
      <c r="N782" s="92">
        <v>0.46012931034482757</v>
      </c>
      <c r="O782" s="92">
        <v>0.3125</v>
      </c>
      <c r="P782" s="92">
        <v>9.2672413793103453E-2</v>
      </c>
      <c r="Q782" s="93">
        <v>5.7471264367816091E-2</v>
      </c>
      <c r="R782" s="4">
        <v>2.6908995142964631</v>
      </c>
      <c r="S782" s="4">
        <v>2.8152991082931318</v>
      </c>
      <c r="T782" s="4">
        <v>3.0693267016516783</v>
      </c>
      <c r="U782" s="4">
        <v>3.3394966757980442</v>
      </c>
      <c r="V782" s="4">
        <v>3.6009655293875205</v>
      </c>
      <c r="W782" s="4">
        <v>3.8458057292384282</v>
      </c>
      <c r="X782" s="4">
        <v>4.0490972389867865</v>
      </c>
      <c r="Y782" s="4">
        <v>4.3403834980025069</v>
      </c>
      <c r="Z782" s="94">
        <v>2697</v>
      </c>
      <c r="AA782" s="93">
        <v>0.20258620689655171</v>
      </c>
      <c r="AB782" s="6">
        <v>2.2882061225031589</v>
      </c>
      <c r="AC782" s="6">
        <v>2.737081265375926</v>
      </c>
      <c r="AD782" s="6">
        <v>3.199511686393445</v>
      </c>
      <c r="AE782" s="6">
        <v>3.6560230491689909</v>
      </c>
      <c r="AF782" s="6">
        <v>3.9725057286267056</v>
      </c>
      <c r="AG782" s="94">
        <v>0</v>
      </c>
      <c r="AH782" s="6">
        <v>2.1250162705051565</v>
      </c>
      <c r="AI782" s="6">
        <v>2.5402442492048256</v>
      </c>
      <c r="AJ782" s="6">
        <v>3.034969112912782</v>
      </c>
      <c r="AK782" s="6">
        <v>3.4614417911017208</v>
      </c>
      <c r="AL782" s="6">
        <v>3.8142869515881697</v>
      </c>
      <c r="AM782" s="6">
        <v>4.2721646313535757</v>
      </c>
      <c r="AN782" s="6">
        <v>1.0132391681334236</v>
      </c>
      <c r="AO782" s="92">
        <v>0.81036087637688214</v>
      </c>
      <c r="AP782" s="5">
        <v>43392</v>
      </c>
      <c r="AQ782" s="94">
        <v>928</v>
      </c>
      <c r="AR782" s="6">
        <v>-0.43837122474708323</v>
      </c>
      <c r="AS782" s="6">
        <v>0.88326690881813408</v>
      </c>
    </row>
    <row r="783" spans="1:45" x14ac:dyDescent="0.2">
      <c r="A783" s="5">
        <v>43393</v>
      </c>
      <c r="B783" s="6">
        <v>3.6730769230769229</v>
      </c>
      <c r="C783" s="6">
        <v>3.3391487023352582</v>
      </c>
      <c r="D783" s="6">
        <v>0.33392822074166473</v>
      </c>
      <c r="E783" s="6">
        <v>3.3088878572319191</v>
      </c>
      <c r="F783" s="6">
        <v>3.3163297501855498</v>
      </c>
      <c r="G783" s="6">
        <v>0.41500945897172431</v>
      </c>
      <c r="H783" s="6">
        <v>1.7733691223860415</v>
      </c>
      <c r="I783" s="6">
        <v>0.55834074074073625</v>
      </c>
      <c r="J783" s="7">
        <v>793.68148148147884</v>
      </c>
      <c r="K783" s="92">
        <v>2.136752136752137E-3</v>
      </c>
      <c r="L783" s="92">
        <v>1.4957264957264958E-2</v>
      </c>
      <c r="M783" s="92">
        <v>0.11752136752136752</v>
      </c>
      <c r="N783" s="92">
        <v>0.45940170940170938</v>
      </c>
      <c r="O783" s="92">
        <v>0.31196581196581197</v>
      </c>
      <c r="P783" s="92">
        <v>9.4017094017094016E-2</v>
      </c>
      <c r="Q783" s="93">
        <v>5.5555555555555552E-2</v>
      </c>
      <c r="R783" s="4">
        <v>2.6919616867575988</v>
      </c>
      <c r="S783" s="4">
        <v>2.8168497274203763</v>
      </c>
      <c r="T783" s="4">
        <v>3.0691501185503651</v>
      </c>
      <c r="U783" s="4">
        <v>3.3402348529946373</v>
      </c>
      <c r="V783" s="4">
        <v>3.6032316727307796</v>
      </c>
      <c r="W783" s="4">
        <v>3.8516599731148351</v>
      </c>
      <c r="X783" s="4">
        <v>4.0544307062838509</v>
      </c>
      <c r="Y783" s="4">
        <v>4.339151473055753</v>
      </c>
      <c r="Z783" s="94">
        <v>2700</v>
      </c>
      <c r="AA783" s="93">
        <v>0.20299145299145299</v>
      </c>
      <c r="AB783" s="6">
        <v>2.288078755604031</v>
      </c>
      <c r="AC783" s="6">
        <v>2.7367951379656965</v>
      </c>
      <c r="AD783" s="6">
        <v>3.1987786913139522</v>
      </c>
      <c r="AE783" s="6">
        <v>3.6552391301066978</v>
      </c>
      <c r="AF783" s="6">
        <v>3.9707082561987361</v>
      </c>
      <c r="AG783" s="94">
        <v>0</v>
      </c>
      <c r="AH783" s="6">
        <v>2.1249435028574211</v>
      </c>
      <c r="AI783" s="6">
        <v>2.5400102542566492</v>
      </c>
      <c r="AJ783" s="6">
        <v>3.0358867513619923</v>
      </c>
      <c r="AK783" s="6">
        <v>3.4620349592654791</v>
      </c>
      <c r="AL783" s="6">
        <v>3.8143437735865531</v>
      </c>
      <c r="AM783" s="6">
        <v>4.2714807531342398</v>
      </c>
      <c r="AN783" s="6">
        <v>1.0135003087423855</v>
      </c>
      <c r="AO783" s="92">
        <v>0.8100857487092884</v>
      </c>
      <c r="AP783" s="5">
        <v>43394</v>
      </c>
      <c r="AQ783" s="94">
        <v>936</v>
      </c>
      <c r="AR783" s="6">
        <v>-0.43849701829317889</v>
      </c>
      <c r="AS783" s="6">
        <v>0.88331661071601297</v>
      </c>
    </row>
    <row r="784" spans="1:45" x14ac:dyDescent="0.2">
      <c r="A784" s="5">
        <v>43394</v>
      </c>
      <c r="B784" s="6">
        <v>3.673404255319149</v>
      </c>
      <c r="C784" s="6">
        <v>3.3395302651588672</v>
      </c>
      <c r="D784" s="6">
        <v>0.33387399016028185</v>
      </c>
      <c r="E784" s="6">
        <v>3.3088274818079735</v>
      </c>
      <c r="F784" s="6">
        <v>3.3165581604745418</v>
      </c>
      <c r="G784" s="6">
        <v>0.41444927880539029</v>
      </c>
      <c r="H784" s="6">
        <v>1.7727800430043139</v>
      </c>
      <c r="I784" s="6">
        <v>0.55855555555555114</v>
      </c>
      <c r="J784" s="7">
        <v>794.68148148147884</v>
      </c>
      <c r="K784" s="92">
        <v>2.1276595744680851E-3</v>
      </c>
      <c r="L784" s="92">
        <v>1.4893617021276596E-2</v>
      </c>
      <c r="M784" s="92">
        <v>0.11702127659574468</v>
      </c>
      <c r="N784" s="92">
        <v>0.45957446808510638</v>
      </c>
      <c r="O784" s="92">
        <v>0.31276595744680852</v>
      </c>
      <c r="P784" s="92">
        <v>9.3617021276595741E-2</v>
      </c>
      <c r="Q784" s="93">
        <v>5.4074074074074073E-2</v>
      </c>
      <c r="R784" s="4">
        <v>2.6924451000500418</v>
      </c>
      <c r="S784" s="4">
        <v>2.8187516058517468</v>
      </c>
      <c r="T784" s="4">
        <v>3.0691278587042579</v>
      </c>
      <c r="U784" s="4">
        <v>3.3412176239670099</v>
      </c>
      <c r="V784" s="4">
        <v>3.6046601788646453</v>
      </c>
      <c r="W784" s="4">
        <v>3.8507252094587239</v>
      </c>
      <c r="X784" s="4">
        <v>4.0535730107062804</v>
      </c>
      <c r="Y784" s="4">
        <v>4.3380547196498114</v>
      </c>
      <c r="Z784" s="94">
        <v>2700</v>
      </c>
      <c r="AA784" s="93">
        <v>0.20425531914893616</v>
      </c>
      <c r="AB784" s="6">
        <v>2.2879514905934006</v>
      </c>
      <c r="AC784" s="6">
        <v>2.7365093060099266</v>
      </c>
      <c r="AD784" s="6">
        <v>3.1980468376666966</v>
      </c>
      <c r="AE784" s="6">
        <v>3.6544563369603025</v>
      </c>
      <c r="AF784" s="6">
        <v>3.9689150257216008</v>
      </c>
      <c r="AG784" s="94">
        <v>0</v>
      </c>
      <c r="AH784" s="6">
        <v>2.1248707887072058</v>
      </c>
      <c r="AI784" s="6">
        <v>2.5397765100281395</v>
      </c>
      <c r="AJ784" s="6">
        <v>3.0353004660740792</v>
      </c>
      <c r="AK784" s="6">
        <v>3.4612975577950946</v>
      </c>
      <c r="AL784" s="6">
        <v>3.8132319808007389</v>
      </c>
      <c r="AM784" s="6">
        <v>4.2701346087737528</v>
      </c>
      <c r="AN784" s="6">
        <v>1.0136461499763698</v>
      </c>
      <c r="AO784" s="92">
        <v>0.80991429278068394</v>
      </c>
      <c r="AP784" s="5">
        <v>43394</v>
      </c>
      <c r="AQ784" s="94">
        <v>940</v>
      </c>
      <c r="AR784" s="6">
        <v>-0.4386219093308954</v>
      </c>
      <c r="AS784" s="6">
        <v>0.88336629738019812</v>
      </c>
    </row>
    <row r="785" spans="1:45" x14ac:dyDescent="0.2">
      <c r="A785" s="5">
        <v>43395</v>
      </c>
      <c r="B785" s="6">
        <v>3.6738900634249472</v>
      </c>
      <c r="C785" s="6">
        <v>3.3397386830779219</v>
      </c>
      <c r="D785" s="6">
        <v>0.3341513803470253</v>
      </c>
      <c r="E785" s="6">
        <v>3.3090230633410154</v>
      </c>
      <c r="F785" s="6">
        <v>3.3166392468013122</v>
      </c>
      <c r="G785" s="6">
        <v>0.41391495456616179</v>
      </c>
      <c r="H785" s="6">
        <v>1.7744121881589408</v>
      </c>
      <c r="I785" s="6">
        <v>0.55859733530717892</v>
      </c>
      <c r="J785" s="7">
        <v>795.09252405625739</v>
      </c>
      <c r="K785" s="92">
        <v>2.1141649048625794E-3</v>
      </c>
      <c r="L785" s="92">
        <v>1.4799154334038054E-2</v>
      </c>
      <c r="M785" s="92">
        <v>0.11627906976744186</v>
      </c>
      <c r="N785" s="92">
        <v>0.46088794926004228</v>
      </c>
      <c r="O785" s="92">
        <v>0.31183932346723042</v>
      </c>
      <c r="P785" s="92">
        <v>9.4080338266384775E-2</v>
      </c>
      <c r="Q785" s="93">
        <v>5.477424130273871E-2</v>
      </c>
      <c r="R785" s="4">
        <v>2.6919778083692232</v>
      </c>
      <c r="S785" s="4">
        <v>2.8190413477610279</v>
      </c>
      <c r="T785" s="4">
        <v>3.0698453086311561</v>
      </c>
      <c r="U785" s="4">
        <v>3.3408452712673862</v>
      </c>
      <c r="V785" s="4">
        <v>3.6041146420109005</v>
      </c>
      <c r="W785" s="4">
        <v>3.8498145116721028</v>
      </c>
      <c r="X785" s="4">
        <v>4.0522717729301645</v>
      </c>
      <c r="Y785" s="4">
        <v>4.3408724920789936</v>
      </c>
      <c r="Z785" s="94">
        <v>2702</v>
      </c>
      <c r="AA785" s="93">
        <v>0.20507399577167018</v>
      </c>
      <c r="AB785" s="6">
        <v>2.2878243273955849</v>
      </c>
      <c r="AC785" s="6">
        <v>2.7362237691640141</v>
      </c>
      <c r="AD785" s="6">
        <v>3.1973161230075275</v>
      </c>
      <c r="AE785" s="6">
        <v>3.6534094745054668</v>
      </c>
      <c r="AF785" s="6">
        <v>3.9671260220187849</v>
      </c>
      <c r="AG785" s="94">
        <v>0</v>
      </c>
      <c r="AH785" s="6">
        <v>2.1247981280264603</v>
      </c>
      <c r="AI785" s="6">
        <v>2.5395430161720478</v>
      </c>
      <c r="AJ785" s="6">
        <v>3.0347150786622055</v>
      </c>
      <c r="AK785" s="6">
        <v>3.4596448265986712</v>
      </c>
      <c r="AL785" s="6">
        <v>3.8121712292927756</v>
      </c>
      <c r="AM785" s="6">
        <v>4.2711640927331826</v>
      </c>
      <c r="AN785" s="6">
        <v>1.0136447435072014</v>
      </c>
      <c r="AO785" s="92">
        <v>0.81025642122496233</v>
      </c>
      <c r="AP785" s="5">
        <v>43395</v>
      </c>
      <c r="AQ785" s="94">
        <v>946</v>
      </c>
      <c r="AR785" s="6">
        <v>-0.4387459003113503</v>
      </c>
      <c r="AS785" s="6">
        <v>0.88341596884073981</v>
      </c>
    </row>
    <row r="786" spans="1:45" x14ac:dyDescent="0.2">
      <c r="A786" s="5">
        <v>43396</v>
      </c>
      <c r="B786" s="6">
        <v>3.6731578947368422</v>
      </c>
      <c r="C786" s="6">
        <v>3.339612815174803</v>
      </c>
      <c r="D786" s="6">
        <v>0.33354507956203916</v>
      </c>
      <c r="E786" s="6">
        <v>3.3089924996221356</v>
      </c>
      <c r="F786" s="6">
        <v>3.3164551843116641</v>
      </c>
      <c r="G786" s="6">
        <v>0.41416337167820017</v>
      </c>
      <c r="H786" s="6">
        <v>1.7741108860716479</v>
      </c>
      <c r="I786" s="6">
        <v>0.55868294487606562</v>
      </c>
      <c r="J786" s="7">
        <v>795.79800221975893</v>
      </c>
      <c r="K786" s="92">
        <v>2.1052631578947368E-3</v>
      </c>
      <c r="L786" s="92">
        <v>1.4736842105263158E-2</v>
      </c>
      <c r="M786" s="92">
        <v>0.11789473684210526</v>
      </c>
      <c r="N786" s="92">
        <v>0.46</v>
      </c>
      <c r="O786" s="92">
        <v>0.31052631578947371</v>
      </c>
      <c r="P786" s="92">
        <v>9.4736842105263161E-2</v>
      </c>
      <c r="Q786" s="93">
        <v>5.4753977062523121E-2</v>
      </c>
      <c r="R786" s="4">
        <v>2.6914937319676429</v>
      </c>
      <c r="S786" s="4">
        <v>2.8195702405581788</v>
      </c>
      <c r="T786" s="4">
        <v>3.0703380385731109</v>
      </c>
      <c r="U786" s="4">
        <v>3.3402902835095465</v>
      </c>
      <c r="V786" s="4">
        <v>3.602466446823291</v>
      </c>
      <c r="W786" s="4">
        <v>3.8494694000614751</v>
      </c>
      <c r="X786" s="4">
        <v>4.0523338954056962</v>
      </c>
      <c r="Y786" s="4">
        <v>4.3555190823924184</v>
      </c>
      <c r="Z786" s="94">
        <v>2703</v>
      </c>
      <c r="AA786" s="93">
        <v>0.20736842105263159</v>
      </c>
      <c r="AB786" s="6">
        <v>2.287697265934999</v>
      </c>
      <c r="AC786" s="6">
        <v>2.7359385270839889</v>
      </c>
      <c r="AD786" s="6">
        <v>3.1965865448998909</v>
      </c>
      <c r="AE786" s="6">
        <v>3.6517621017634738</v>
      </c>
      <c r="AF786" s="6">
        <v>3.9653412299904067</v>
      </c>
      <c r="AG786" s="94">
        <v>0</v>
      </c>
      <c r="AH786" s="6">
        <v>2.1247255207871647</v>
      </c>
      <c r="AI786" s="6">
        <v>2.5393097723419493</v>
      </c>
      <c r="AJ786" s="6">
        <v>3.0328961123225255</v>
      </c>
      <c r="AK786" s="6">
        <v>3.458575424573056</v>
      </c>
      <c r="AL786" s="6">
        <v>3.8109814262383788</v>
      </c>
      <c r="AM786" s="6">
        <v>4.274601427165039</v>
      </c>
      <c r="AN786" s="6">
        <v>1.0135870655650456</v>
      </c>
      <c r="AO786" s="92">
        <v>0.81042469654054361</v>
      </c>
      <c r="AP786" s="5">
        <v>43396</v>
      </c>
      <c r="AQ786" s="94">
        <v>950</v>
      </c>
      <c r="AR786" s="6">
        <v>-0.4388689936783714</v>
      </c>
      <c r="AS786" s="6">
        <v>0.88346562512758553</v>
      </c>
    </row>
    <row r="787" spans="1:45" x14ac:dyDescent="0.2">
      <c r="A787" s="5">
        <v>43397</v>
      </c>
      <c r="B787" s="6">
        <v>3.6699895068205666</v>
      </c>
      <c r="C787" s="6">
        <v>3.3392906244098723</v>
      </c>
      <c r="D787" s="6">
        <v>0.33069888241069423</v>
      </c>
      <c r="E787" s="6">
        <v>3.3089312878527832</v>
      </c>
      <c r="F787" s="6">
        <v>3.3165306683429008</v>
      </c>
      <c r="G787" s="6">
        <v>0.41403404563425672</v>
      </c>
      <c r="H787" s="6">
        <v>1.7720651262622369</v>
      </c>
      <c r="I787" s="6">
        <v>0.55884572697003554</v>
      </c>
      <c r="J787" s="7">
        <v>796.79800221975893</v>
      </c>
      <c r="K787" s="92">
        <v>2.0986358866736622E-3</v>
      </c>
      <c r="L787" s="92">
        <v>1.4690451206715634E-2</v>
      </c>
      <c r="M787" s="92">
        <v>0.12067156348373557</v>
      </c>
      <c r="N787" s="92">
        <v>0.46065057712486884</v>
      </c>
      <c r="O787" s="92">
        <v>0.30745015739769149</v>
      </c>
      <c r="P787" s="92">
        <v>9.4438614900314799E-2</v>
      </c>
      <c r="Q787" s="93">
        <v>5.4014058453570109E-2</v>
      </c>
      <c r="R787" s="4">
        <v>2.690960539683525</v>
      </c>
      <c r="S787" s="4">
        <v>2.8192803037684637</v>
      </c>
      <c r="T787" s="4">
        <v>3.0699298521842806</v>
      </c>
      <c r="U787" s="4">
        <v>3.3397239847045439</v>
      </c>
      <c r="V787" s="4">
        <v>3.6021063915655001</v>
      </c>
      <c r="W787" s="4">
        <v>3.8508457522372095</v>
      </c>
      <c r="X787" s="4">
        <v>4.0513992011242301</v>
      </c>
      <c r="Y787" s="4">
        <v>4.3543271612436776</v>
      </c>
      <c r="Z787" s="94">
        <v>2703</v>
      </c>
      <c r="AA787" s="93">
        <v>0.20251836306400839</v>
      </c>
      <c r="AB787" s="6">
        <v>2.2875703061361556</v>
      </c>
      <c r="AC787" s="6">
        <v>2.7356535794265118</v>
      </c>
      <c r="AD787" s="6">
        <v>3.1972431176496743</v>
      </c>
      <c r="AE787" s="6">
        <v>3.6523192243102507</v>
      </c>
      <c r="AF787" s="6">
        <v>3.9635606346127208</v>
      </c>
      <c r="AG787" s="94">
        <v>5</v>
      </c>
      <c r="AH787" s="6">
        <v>2.1246529669613299</v>
      </c>
      <c r="AI787" s="6">
        <v>2.5390767781922459</v>
      </c>
      <c r="AJ787" s="6">
        <v>3.0367074751248349</v>
      </c>
      <c r="AK787" s="6">
        <v>3.4603227847963409</v>
      </c>
      <c r="AL787" s="6">
        <v>3.812132355344557</v>
      </c>
      <c r="AM787" s="6">
        <v>4.2732580176502699</v>
      </c>
      <c r="AN787" s="6">
        <v>1.0134876974690201</v>
      </c>
      <c r="AO787" s="92">
        <v>0.81089681221992915</v>
      </c>
      <c r="AP787" s="5">
        <v>43397</v>
      </c>
      <c r="AQ787" s="94">
        <v>953</v>
      </c>
      <c r="AR787" s="6">
        <v>-0.43899119186853186</v>
      </c>
      <c r="AS787" s="6">
        <v>0.88351526627058097</v>
      </c>
    </row>
    <row r="788" spans="1:45" x14ac:dyDescent="0.2">
      <c r="A788" s="5">
        <v>43398</v>
      </c>
      <c r="B788" s="6">
        <v>3.6689330543933054</v>
      </c>
      <c r="C788" s="6">
        <v>3.3393300364103875</v>
      </c>
      <c r="D788" s="6">
        <v>0.32960301798291791</v>
      </c>
      <c r="E788" s="6">
        <v>3.3088696413050109</v>
      </c>
      <c r="F788" s="6">
        <v>3.3165256111486228</v>
      </c>
      <c r="G788" s="6">
        <v>0.41373714498348002</v>
      </c>
      <c r="H788" s="6">
        <v>1.7709015400200072</v>
      </c>
      <c r="I788" s="6">
        <v>0.55900480947095765</v>
      </c>
      <c r="J788" s="7">
        <v>797.79800221975893</v>
      </c>
      <c r="K788" s="92">
        <v>2.0920502092050207E-3</v>
      </c>
      <c r="L788" s="92">
        <v>1.4644351464435146E-2</v>
      </c>
      <c r="M788" s="92">
        <v>0.12238493723849372</v>
      </c>
      <c r="N788" s="92">
        <v>0.45920502092050208</v>
      </c>
      <c r="O788" s="92">
        <v>0.30753138075313807</v>
      </c>
      <c r="P788" s="92">
        <v>9.4142259414225937E-2</v>
      </c>
      <c r="Q788" s="93">
        <v>5.2904180540140587E-2</v>
      </c>
      <c r="R788" s="4">
        <v>2.6905806096773062</v>
      </c>
      <c r="S788" s="4">
        <v>2.8195066178043366</v>
      </c>
      <c r="T788" s="4">
        <v>3.0694563279683083</v>
      </c>
      <c r="U788" s="4">
        <v>3.3405019836627843</v>
      </c>
      <c r="V788" s="4">
        <v>3.6029791566755014</v>
      </c>
      <c r="W788" s="4">
        <v>3.8493724577561137</v>
      </c>
      <c r="X788" s="4">
        <v>4.0505421672684232</v>
      </c>
      <c r="Y788" s="4">
        <v>4.3531371733450319</v>
      </c>
      <c r="Z788" s="94">
        <v>2703</v>
      </c>
      <c r="AA788" s="93">
        <v>0.19979079497907951</v>
      </c>
      <c r="AB788" s="6">
        <v>2.2874434479236649</v>
      </c>
      <c r="AC788" s="6">
        <v>2.7353689258488738</v>
      </c>
      <c r="AD788" s="6">
        <v>3.1985661145037292</v>
      </c>
      <c r="AE788" s="6">
        <v>3.653884778605077</v>
      </c>
      <c r="AF788" s="6">
        <v>3.9617842209376275</v>
      </c>
      <c r="AG788" s="94">
        <v>3</v>
      </c>
      <c r="AH788" s="6">
        <v>2.1245804665209969</v>
      </c>
      <c r="AI788" s="6">
        <v>2.5388440333781555</v>
      </c>
      <c r="AJ788" s="6">
        <v>3.0388785484440604</v>
      </c>
      <c r="AK788" s="6">
        <v>3.4607932696699528</v>
      </c>
      <c r="AL788" s="6">
        <v>3.8114496258433195</v>
      </c>
      <c r="AM788" s="6">
        <v>4.2719170868988066</v>
      </c>
      <c r="AN788" s="6">
        <v>1.0135111051375743</v>
      </c>
      <c r="AO788" s="92">
        <v>0.81095882800432362</v>
      </c>
      <c r="AP788" s="5">
        <v>43398</v>
      </c>
      <c r="AQ788" s="94">
        <v>956</v>
      </c>
      <c r="AR788" s="6">
        <v>-0.43911249731116619</v>
      </c>
      <c r="AS788" s="6">
        <v>0.88356489229946933</v>
      </c>
    </row>
    <row r="789" spans="1:45" x14ac:dyDescent="0.2">
      <c r="A789" s="5">
        <v>43399</v>
      </c>
      <c r="B789" s="6">
        <v>3.6682291666666669</v>
      </c>
      <c r="C789" s="6">
        <v>3.3396585242028189</v>
      </c>
      <c r="D789" s="6">
        <v>0.32857064246384793</v>
      </c>
      <c r="E789" s="6">
        <v>3.3091894825812522</v>
      </c>
      <c r="F789" s="6">
        <v>3.316343883816907</v>
      </c>
      <c r="G789" s="6">
        <v>0.41355943700117936</v>
      </c>
      <c r="H789" s="6">
        <v>1.7725200554996405</v>
      </c>
      <c r="I789" s="6">
        <v>0.559105029585799</v>
      </c>
      <c r="J789" s="7">
        <v>798.50258875739382</v>
      </c>
      <c r="K789" s="92">
        <v>2.0833333333333333E-3</v>
      </c>
      <c r="L789" s="92">
        <v>1.4583333333333334E-2</v>
      </c>
      <c r="M789" s="92">
        <v>0.12395833333333334</v>
      </c>
      <c r="N789" s="92">
        <v>0.45833333333333331</v>
      </c>
      <c r="O789" s="92">
        <v>0.30625000000000002</v>
      </c>
      <c r="P789" s="92">
        <v>9.4791666666666663E-2</v>
      </c>
      <c r="Q789" s="93">
        <v>5.1775147928994084E-2</v>
      </c>
      <c r="R789" s="4">
        <v>2.6919629350561971</v>
      </c>
      <c r="S789" s="4">
        <v>2.8202989109898047</v>
      </c>
      <c r="T789" s="4">
        <v>3.0693291431128817</v>
      </c>
      <c r="U789" s="4">
        <v>3.3402504389422338</v>
      </c>
      <c r="V789" s="4">
        <v>3.602543280023597</v>
      </c>
      <c r="W789" s="4">
        <v>3.8497781696792597</v>
      </c>
      <c r="X789" s="4">
        <v>4.0505188514782891</v>
      </c>
      <c r="Y789" s="4">
        <v>4.3519680384852393</v>
      </c>
      <c r="Z789" s="94">
        <v>2704</v>
      </c>
      <c r="AA789" s="93">
        <v>0.19895833333333332</v>
      </c>
      <c r="AB789" s="6">
        <v>2.2873166912222351</v>
      </c>
      <c r="AC789" s="6">
        <v>2.735084566008994</v>
      </c>
      <c r="AD789" s="6">
        <v>3.2033170505277333</v>
      </c>
      <c r="AE789" s="6">
        <v>3.6532310462434991</v>
      </c>
      <c r="AF789" s="6">
        <v>3.9600119740921862</v>
      </c>
      <c r="AG789" s="94">
        <v>2</v>
      </c>
      <c r="AH789" s="6">
        <v>2.1245080194382373</v>
      </c>
      <c r="AI789" s="6">
        <v>2.5386115375557159</v>
      </c>
      <c r="AJ789" s="6">
        <v>3.0409735447301478</v>
      </c>
      <c r="AK789" s="6">
        <v>3.4610071417215829</v>
      </c>
      <c r="AL789" s="6">
        <v>3.8102663761187561</v>
      </c>
      <c r="AM789" s="6">
        <v>4.2713415000989698</v>
      </c>
      <c r="AN789" s="6">
        <v>1.0135080725335639</v>
      </c>
      <c r="AO789" s="92">
        <v>0.81172503390917417</v>
      </c>
      <c r="AP789" s="5">
        <v>43399</v>
      </c>
      <c r="AQ789" s="94">
        <v>960</v>
      </c>
      <c r="AR789" s="6">
        <v>-0.43923291242840179</v>
      </c>
      <c r="AS789" s="6">
        <v>0.88361450324389268</v>
      </c>
    </row>
    <row r="790" spans="1:45" x14ac:dyDescent="0.2">
      <c r="A790" s="5">
        <v>43400</v>
      </c>
      <c r="B790" s="6">
        <v>3.6673575129533678</v>
      </c>
      <c r="C790" s="6">
        <v>3.3405775445139998</v>
      </c>
      <c r="D790" s="6">
        <v>0.32677996843936796</v>
      </c>
      <c r="E790" s="6">
        <v>3.3095205997415045</v>
      </c>
      <c r="F790" s="6">
        <v>3.3163058478346161</v>
      </c>
      <c r="G790" s="6">
        <v>0.41254341230258557</v>
      </c>
      <c r="H790" s="6">
        <v>1.7756670699246258</v>
      </c>
      <c r="I790" s="6">
        <v>0.55911308203991217</v>
      </c>
      <c r="J790" s="7">
        <v>798.91167775313806</v>
      </c>
      <c r="K790" s="92">
        <v>2.0725388601036268E-3</v>
      </c>
      <c r="L790" s="92">
        <v>1.4507772020725389E-2</v>
      </c>
      <c r="M790" s="92">
        <v>0.12331606217616581</v>
      </c>
      <c r="N790" s="92">
        <v>0.46113989637305697</v>
      </c>
      <c r="O790" s="92">
        <v>0.30466321243523314</v>
      </c>
      <c r="P790" s="92">
        <v>9.4300518134715031E-2</v>
      </c>
      <c r="Q790" s="93">
        <v>5.0997782705099776E-2</v>
      </c>
      <c r="R790" s="4">
        <v>2.6984170280561082</v>
      </c>
      <c r="S790" s="4">
        <v>2.8216876350102313</v>
      </c>
      <c r="T790" s="4">
        <v>3.0704886821458066</v>
      </c>
      <c r="U790" s="4">
        <v>3.3411961386168567</v>
      </c>
      <c r="V790" s="4">
        <v>3.6029303427400454</v>
      </c>
      <c r="W790" s="4">
        <v>3.8511059411324582</v>
      </c>
      <c r="X790" s="4">
        <v>4.0531074474286646</v>
      </c>
      <c r="Y790" s="4">
        <v>4.3504159270770018</v>
      </c>
      <c r="Z790" s="94">
        <v>2706</v>
      </c>
      <c r="AA790" s="93">
        <v>0.19896373056994818</v>
      </c>
      <c r="AB790" s="6">
        <v>2.2871900359566717</v>
      </c>
      <c r="AC790" s="6">
        <v>2.7348004995654183</v>
      </c>
      <c r="AD790" s="6">
        <v>3.2022946378785528</v>
      </c>
      <c r="AE790" s="6">
        <v>3.6542216362405338</v>
      </c>
      <c r="AF790" s="6">
        <v>3.9582438792781303</v>
      </c>
      <c r="AG790" s="94">
        <v>3</v>
      </c>
      <c r="AH790" s="6">
        <v>2.1244356256851535</v>
      </c>
      <c r="AI790" s="6">
        <v>2.5383792903817786</v>
      </c>
      <c r="AJ790" s="6">
        <v>3.0403855822278261</v>
      </c>
      <c r="AK790" s="6">
        <v>3.4610822349093344</v>
      </c>
      <c r="AL790" s="6">
        <v>3.8119806155713851</v>
      </c>
      <c r="AM790" s="6">
        <v>4.2699894785151464</v>
      </c>
      <c r="AN790" s="6">
        <v>1.0137614958439134</v>
      </c>
      <c r="AO790" s="92">
        <v>0.80995160689052648</v>
      </c>
      <c r="AP790" s="5">
        <v>43400</v>
      </c>
      <c r="AQ790" s="94">
        <v>965</v>
      </c>
      <c r="AR790" s="6">
        <v>-0.43935243963518111</v>
      </c>
      <c r="AS790" s="6">
        <v>0.88366409913339206</v>
      </c>
    </row>
    <row r="791" spans="1:45" x14ac:dyDescent="0.2">
      <c r="A791" s="5">
        <v>43401</v>
      </c>
      <c r="B791" s="6">
        <v>3.6680412371134019</v>
      </c>
      <c r="C791" s="6">
        <v>3.3411541751694784</v>
      </c>
      <c r="D791" s="6">
        <v>0.32688706194392347</v>
      </c>
      <c r="E791" s="6">
        <v>3.3095520873963395</v>
      </c>
      <c r="F791" s="6">
        <v>3.3162541530401448</v>
      </c>
      <c r="G791" s="6">
        <v>0.41221641505284912</v>
      </c>
      <c r="H791" s="6">
        <v>1.7772091130866949</v>
      </c>
      <c r="I791" s="6">
        <v>0.55921684521610193</v>
      </c>
      <c r="J791" s="7">
        <v>799.61618027336226</v>
      </c>
      <c r="K791" s="92">
        <v>2.0618556701030928E-3</v>
      </c>
      <c r="L791" s="92">
        <v>1.443298969072165E-2</v>
      </c>
      <c r="M791" s="92">
        <v>0.12268041237113401</v>
      </c>
      <c r="N791" s="92">
        <v>0.46185567010309281</v>
      </c>
      <c r="O791" s="92">
        <v>0.30412371134020616</v>
      </c>
      <c r="P791" s="92">
        <v>9.4845360824742264E-2</v>
      </c>
      <c r="Q791" s="93">
        <v>4.9501292944218692E-2</v>
      </c>
      <c r="R791" s="4">
        <v>2.699203441130102</v>
      </c>
      <c r="S791" s="4">
        <v>2.8221541609560417</v>
      </c>
      <c r="T791" s="4">
        <v>3.0708387303800322</v>
      </c>
      <c r="U791" s="4">
        <v>3.3423699751693947</v>
      </c>
      <c r="V791" s="4">
        <v>3.6021284140219589</v>
      </c>
      <c r="W791" s="4">
        <v>3.8505010422899275</v>
      </c>
      <c r="X791" s="4">
        <v>4.0548805812878541</v>
      </c>
      <c r="Y791" s="4">
        <v>4.3555554804425061</v>
      </c>
      <c r="Z791" s="94">
        <v>2707</v>
      </c>
      <c r="AA791" s="93">
        <v>0.2</v>
      </c>
      <c r="AB791" s="6">
        <v>2.2870634820518769</v>
      </c>
      <c r="AC791" s="6">
        <v>2.7345167261773176</v>
      </c>
      <c r="AD791" s="6">
        <v>3.2012742003535659</v>
      </c>
      <c r="AE791" s="6">
        <v>3.6529364597878069</v>
      </c>
      <c r="AF791" s="6">
        <v>3.9564799217713893</v>
      </c>
      <c r="AG791" s="94">
        <v>0</v>
      </c>
      <c r="AH791" s="6">
        <v>2.1243632852338763</v>
      </c>
      <c r="AI791" s="6">
        <v>2.5381472915140102</v>
      </c>
      <c r="AJ791" s="6">
        <v>3.0397985167720964</v>
      </c>
      <c r="AK791" s="6">
        <v>3.4604416211496405</v>
      </c>
      <c r="AL791" s="6">
        <v>3.8107909046679111</v>
      </c>
      <c r="AM791" s="6">
        <v>4.2699591106620032</v>
      </c>
      <c r="AN791" s="6">
        <v>1.0139356528675056</v>
      </c>
      <c r="AO791" s="92">
        <v>0.80921344959072283</v>
      </c>
      <c r="AP791" s="5">
        <v>43401</v>
      </c>
      <c r="AQ791" s="94">
        <v>970</v>
      </c>
      <c r="AR791" s="6">
        <v>-0.43947108133928836</v>
      </c>
      <c r="AS791" s="6">
        <v>0.88371367999740702</v>
      </c>
    </row>
    <row r="792" spans="1:45" x14ac:dyDescent="0.2">
      <c r="A792" s="5">
        <v>43402</v>
      </c>
      <c r="B792" s="6">
        <v>3.6656378600823047</v>
      </c>
      <c r="C792" s="6">
        <v>3.3410166643130124</v>
      </c>
      <c r="D792" s="6">
        <v>0.32462119576929238</v>
      </c>
      <c r="E792" s="6">
        <v>3.3094910228470105</v>
      </c>
      <c r="F792" s="6">
        <v>3.3163936132527181</v>
      </c>
      <c r="G792" s="6">
        <v>0.41144923403509781</v>
      </c>
      <c r="H792" s="6">
        <v>1.7751818723024986</v>
      </c>
      <c r="I792" s="6">
        <v>0.55932397487993735</v>
      </c>
      <c r="J792" s="7">
        <v>800.61618027336226</v>
      </c>
      <c r="K792" s="92">
        <v>2.05761316872428E-3</v>
      </c>
      <c r="L792" s="92">
        <v>1.4403292181069959E-2</v>
      </c>
      <c r="M792" s="92">
        <v>0.12242798353909465</v>
      </c>
      <c r="N792" s="92">
        <v>0.4660493827160494</v>
      </c>
      <c r="O792" s="92">
        <v>0.30144032921810698</v>
      </c>
      <c r="P792" s="92">
        <v>9.3621399176954737E-2</v>
      </c>
      <c r="Q792" s="93">
        <v>4.8762467676394534E-2</v>
      </c>
      <c r="R792" s="4">
        <v>2.7006524031486738</v>
      </c>
      <c r="S792" s="4">
        <v>2.8227608486943323</v>
      </c>
      <c r="T792" s="4">
        <v>3.0715041904016442</v>
      </c>
      <c r="U792" s="4">
        <v>3.3420032891130216</v>
      </c>
      <c r="V792" s="4">
        <v>3.6014658062662823</v>
      </c>
      <c r="W792" s="4">
        <v>3.8492095074124717</v>
      </c>
      <c r="X792" s="4">
        <v>4.0539624462193879</v>
      </c>
      <c r="Y792" s="4">
        <v>4.3545648957020751</v>
      </c>
      <c r="Z792" s="94">
        <v>2707</v>
      </c>
      <c r="AA792" s="93">
        <v>0.19958847736625515</v>
      </c>
      <c r="AB792" s="6">
        <v>2.2869370294328504</v>
      </c>
      <c r="AC792" s="6">
        <v>2.7342332455044867</v>
      </c>
      <c r="AD792" s="6">
        <v>3.2002557323527405</v>
      </c>
      <c r="AE792" s="6">
        <v>3.6535636153781392</v>
      </c>
      <c r="AF792" s="6">
        <v>3.9990191448475598</v>
      </c>
      <c r="AG792" s="94">
        <v>4</v>
      </c>
      <c r="AH792" s="6">
        <v>2.1242909980565687</v>
      </c>
      <c r="AI792" s="6">
        <v>2.5379155406108826</v>
      </c>
      <c r="AJ792" s="6">
        <v>3.0392123463507654</v>
      </c>
      <c r="AK792" s="6">
        <v>3.4607914765679721</v>
      </c>
      <c r="AL792" s="6">
        <v>3.8117129099111375</v>
      </c>
      <c r="AM792" s="6">
        <v>4.2720576794519198</v>
      </c>
      <c r="AN792" s="6">
        <v>1.0139341684103318</v>
      </c>
      <c r="AO792" s="92">
        <v>0.8088541318803335</v>
      </c>
      <c r="AP792" s="5">
        <v>43402</v>
      </c>
      <c r="AQ792" s="94">
        <v>972</v>
      </c>
      <c r="AR792" s="6">
        <v>-0.4395888399413721</v>
      </c>
      <c r="AS792" s="6">
        <v>0.88376324586527744</v>
      </c>
    </row>
    <row r="793" spans="1:45" x14ac:dyDescent="0.2">
      <c r="A793" s="5">
        <v>43403</v>
      </c>
      <c r="B793" s="6">
        <v>3.6668372569089049</v>
      </c>
      <c r="C793" s="6">
        <v>3.3415165709339907</v>
      </c>
      <c r="D793" s="6">
        <v>0.32532068597491426</v>
      </c>
      <c r="E793" s="6">
        <v>3.3096328720259938</v>
      </c>
      <c r="F793" s="6">
        <v>3.3165036625275834</v>
      </c>
      <c r="G793" s="6">
        <v>0.41187162031282709</v>
      </c>
      <c r="H793" s="6">
        <v>1.7767622892795039</v>
      </c>
      <c r="I793" s="6">
        <v>0.55949409158050156</v>
      </c>
      <c r="J793" s="7">
        <v>801.32016248153377</v>
      </c>
      <c r="K793" s="92">
        <v>2.0470829068577278E-3</v>
      </c>
      <c r="L793" s="92">
        <v>1.4329580348004094E-2</v>
      </c>
      <c r="M793" s="92">
        <v>0.12180143295803481</v>
      </c>
      <c r="N793" s="92">
        <v>0.46571136131013308</v>
      </c>
      <c r="O793" s="92">
        <v>0.30194472876151485</v>
      </c>
      <c r="P793" s="92">
        <v>9.4165813715455474E-2</v>
      </c>
      <c r="Q793" s="93">
        <v>4.7267355982274745E-2</v>
      </c>
      <c r="R793" s="4">
        <v>2.7005707475562208</v>
      </c>
      <c r="S793" s="4">
        <v>2.8230201133543216</v>
      </c>
      <c r="T793" s="4">
        <v>3.0721831251792109</v>
      </c>
      <c r="U793" s="4">
        <v>3.3417201159725476</v>
      </c>
      <c r="V793" s="4">
        <v>3.6011333276771893</v>
      </c>
      <c r="W793" s="4">
        <v>3.8497343176118366</v>
      </c>
      <c r="X793" s="4">
        <v>4.0537782101460742</v>
      </c>
      <c r="Y793" s="4">
        <v>4.3731594736607526</v>
      </c>
      <c r="Z793" s="94">
        <v>2708</v>
      </c>
      <c r="AA793" s="93">
        <v>0.19959058341862845</v>
      </c>
      <c r="AB793" s="6">
        <v>2.2868106780246888</v>
      </c>
      <c r="AC793" s="6">
        <v>2.7339500572073434</v>
      </c>
      <c r="AD793" s="6">
        <v>3.1992392282986359</v>
      </c>
      <c r="AE793" s="6">
        <v>3.6522355571101222</v>
      </c>
      <c r="AF793" s="6">
        <v>3.9976557094702323</v>
      </c>
      <c r="AG793" s="94">
        <v>0</v>
      </c>
      <c r="AH793" s="6">
        <v>2.1242187641254233</v>
      </c>
      <c r="AI793" s="6">
        <v>2.53768403733168</v>
      </c>
      <c r="AJ793" s="6">
        <v>3.0386270689586357</v>
      </c>
      <c r="AK793" s="6">
        <v>3.4606992389957778</v>
      </c>
      <c r="AL793" s="6">
        <v>3.8107972132486423</v>
      </c>
      <c r="AM793" s="6">
        <v>4.274848854438166</v>
      </c>
      <c r="AN793" s="6">
        <v>1.0140099322062404</v>
      </c>
      <c r="AO793" s="92">
        <v>0.80944110405094272</v>
      </c>
      <c r="AP793" s="5">
        <v>43403</v>
      </c>
      <c r="AQ793" s="94">
        <v>977</v>
      </c>
      <c r="AR793" s="6">
        <v>-0.43970571783497192</v>
      </c>
      <c r="AS793" s="6">
        <v>0.88381279676624303</v>
      </c>
    </row>
    <row r="794" spans="1:45" x14ac:dyDescent="0.2">
      <c r="A794" s="5">
        <v>43404</v>
      </c>
      <c r="B794" s="6">
        <v>3.6668362156663274</v>
      </c>
      <c r="C794" s="6">
        <v>3.3424155465895447</v>
      </c>
      <c r="D794" s="6">
        <v>0.3244206690767828</v>
      </c>
      <c r="E794" s="6">
        <v>3.3098272041046739</v>
      </c>
      <c r="F794" s="6">
        <v>3.3165213847711406</v>
      </c>
      <c r="G794" s="6">
        <v>0.41112005010756419</v>
      </c>
      <c r="H794" s="6">
        <v>1.7785463226129596</v>
      </c>
      <c r="I794" s="6">
        <v>0.55970468807678364</v>
      </c>
      <c r="J794" s="7">
        <v>802.02399409376085</v>
      </c>
      <c r="K794" s="92">
        <v>2.0345879959308239E-3</v>
      </c>
      <c r="L794" s="92">
        <v>1.4242115971515769E-2</v>
      </c>
      <c r="M794" s="92">
        <v>0.12207527975584945</v>
      </c>
      <c r="N794" s="92">
        <v>0.46490335707019331</v>
      </c>
      <c r="O794" s="92">
        <v>0.30315361139369279</v>
      </c>
      <c r="P794" s="92">
        <v>9.3591047812817907E-2</v>
      </c>
      <c r="Q794" s="93">
        <v>4.6880767811000368E-2</v>
      </c>
      <c r="R794" s="4">
        <v>2.7037360601584446</v>
      </c>
      <c r="S794" s="4">
        <v>2.8237128679223775</v>
      </c>
      <c r="T794" s="4">
        <v>3.0722533492908175</v>
      </c>
      <c r="U794" s="4">
        <v>3.3423869963361335</v>
      </c>
      <c r="V794" s="4">
        <v>3.6015072599544795</v>
      </c>
      <c r="W794" s="4">
        <v>3.8532790164550654</v>
      </c>
      <c r="X794" s="4">
        <v>4.0527232985114532</v>
      </c>
      <c r="Y794" s="4">
        <v>4.3718821916781012</v>
      </c>
      <c r="Z794" s="94">
        <v>2709</v>
      </c>
      <c r="AA794" s="93">
        <v>0.19938962360122076</v>
      </c>
      <c r="AB794" s="6">
        <v>2.2866844277525851</v>
      </c>
      <c r="AC794" s="6">
        <v>2.733667160946927</v>
      </c>
      <c r="AD794" s="6">
        <v>3.2002398337658433</v>
      </c>
      <c r="AE794" s="6">
        <v>3.6509102094160273</v>
      </c>
      <c r="AF794" s="6">
        <v>3.9962948951725914</v>
      </c>
      <c r="AG794" s="94">
        <v>1</v>
      </c>
      <c r="AH794" s="6">
        <v>2.1241465834126636</v>
      </c>
      <c r="AI794" s="6">
        <v>2.5374527813364871</v>
      </c>
      <c r="AJ794" s="6">
        <v>3.0393775325977885</v>
      </c>
      <c r="AK794" s="6">
        <v>3.4596894951388011</v>
      </c>
      <c r="AL794" s="6">
        <v>3.8110272868816431</v>
      </c>
      <c r="AM794" s="6">
        <v>4.27350106549153</v>
      </c>
      <c r="AN794" s="6">
        <v>1.0142523656994329</v>
      </c>
      <c r="AO794" s="92">
        <v>0.80912679652360842</v>
      </c>
      <c r="AP794" s="5">
        <v>43404</v>
      </c>
      <c r="AQ794" s="94">
        <v>983</v>
      </c>
      <c r="AR794" s="6">
        <v>-0.43982171740654197</v>
      </c>
      <c r="AS794" s="6">
        <v>0.88386233272944348</v>
      </c>
    </row>
    <row r="795" spans="1:45" x14ac:dyDescent="0.2">
      <c r="A795" s="5">
        <v>43405</v>
      </c>
      <c r="B795" s="6">
        <v>3.6666666666666665</v>
      </c>
      <c r="C795" s="6">
        <v>3.3424620136550285</v>
      </c>
      <c r="D795" s="6">
        <v>0.32420465301163803</v>
      </c>
      <c r="E795" s="6">
        <v>3.3099753279914155</v>
      </c>
      <c r="F795" s="6">
        <v>3.316500799713511</v>
      </c>
      <c r="G795" s="6">
        <v>0.41077558319347374</v>
      </c>
      <c r="H795" s="6">
        <v>1.7797869099219592</v>
      </c>
      <c r="I795" s="6">
        <v>0.55970859461453504</v>
      </c>
      <c r="J795" s="7">
        <v>802.43157506455464</v>
      </c>
      <c r="K795" s="92">
        <v>2.0263424518743669E-3</v>
      </c>
      <c r="L795" s="92">
        <v>1.4184397163120567E-2</v>
      </c>
      <c r="M795" s="92">
        <v>0.12158054711246201</v>
      </c>
      <c r="N795" s="92">
        <v>0.46605876393110435</v>
      </c>
      <c r="O795" s="92">
        <v>0.30293819655521781</v>
      </c>
      <c r="P795" s="92">
        <v>9.3211752786220875E-2</v>
      </c>
      <c r="Q795" s="93">
        <v>4.5739579490962745E-2</v>
      </c>
      <c r="R795" s="4">
        <v>2.7042581845216809</v>
      </c>
      <c r="S795" s="4">
        <v>2.8241490272239878</v>
      </c>
      <c r="T795" s="4">
        <v>3.0719451512674598</v>
      </c>
      <c r="U795" s="4">
        <v>3.3428771815099045</v>
      </c>
      <c r="V795" s="4">
        <v>3.6011733435130164</v>
      </c>
      <c r="W795" s="4">
        <v>3.8532621426014004</v>
      </c>
      <c r="X795" s="4">
        <v>4.0516879440698217</v>
      </c>
      <c r="Y795" s="4">
        <v>4.3704988831312548</v>
      </c>
      <c r="Z795" s="94">
        <v>2711</v>
      </c>
      <c r="AA795" s="93">
        <v>0.19959473150962512</v>
      </c>
      <c r="AB795" s="6">
        <v>2.2865582785418295</v>
      </c>
      <c r="AC795" s="6">
        <v>2.7333845563848955</v>
      </c>
      <c r="AD795" s="6">
        <v>3.1994729270066964</v>
      </c>
      <c r="AE795" s="6">
        <v>3.6512351267175092</v>
      </c>
      <c r="AF795" s="6">
        <v>3.9949366946206992</v>
      </c>
      <c r="AG795" s="94">
        <v>1</v>
      </c>
      <c r="AH795" s="6">
        <v>2.1240744558905407</v>
      </c>
      <c r="AI795" s="6">
        <v>2.5372217722861934</v>
      </c>
      <c r="AJ795" s="6">
        <v>3.0387904594805817</v>
      </c>
      <c r="AK795" s="6">
        <v>3.4597085091903068</v>
      </c>
      <c r="AL795" s="6">
        <v>3.8115869437982095</v>
      </c>
      <c r="AM795" s="6">
        <v>4.2721557754989501</v>
      </c>
      <c r="AN795" s="6">
        <v>1.0142171845665784</v>
      </c>
      <c r="AO795" s="92">
        <v>0.80889423693965112</v>
      </c>
      <c r="AP795" s="5">
        <v>43405</v>
      </c>
      <c r="AQ795" s="94">
        <v>987</v>
      </c>
      <c r="AR795" s="6">
        <v>-0.43993684103547714</v>
      </c>
      <c r="AS795" s="6">
        <v>0.88391185378391968</v>
      </c>
    </row>
    <row r="796" spans="1:45" x14ac:dyDescent="0.2">
      <c r="A796" s="5">
        <v>43406</v>
      </c>
      <c r="B796" s="6">
        <v>3.6671717171717173</v>
      </c>
      <c r="C796" s="6">
        <v>3.3424256874537996</v>
      </c>
      <c r="D796" s="6">
        <v>0.32474602971791766</v>
      </c>
      <c r="E796" s="6">
        <v>3.3099942081825144</v>
      </c>
      <c r="F796" s="6">
        <v>3.3166190835597522</v>
      </c>
      <c r="G796" s="6">
        <v>0.41080313948660035</v>
      </c>
      <c r="H796" s="6">
        <v>1.7797281007474774</v>
      </c>
      <c r="I796" s="6">
        <v>0.55973820058996981</v>
      </c>
      <c r="J796" s="7">
        <v>803.13532448377373</v>
      </c>
      <c r="K796" s="92">
        <v>2.0202020202020202E-3</v>
      </c>
      <c r="L796" s="92">
        <v>1.4141414141414142E-2</v>
      </c>
      <c r="M796" s="92">
        <v>0.12121212121212122</v>
      </c>
      <c r="N796" s="92">
        <v>0.46565656565656566</v>
      </c>
      <c r="O796" s="92">
        <v>0.30404040404040406</v>
      </c>
      <c r="P796" s="92">
        <v>9.2929292929292931E-2</v>
      </c>
      <c r="Q796" s="93">
        <v>4.498525073746313E-2</v>
      </c>
      <c r="R796" s="4">
        <v>2.704072665380405</v>
      </c>
      <c r="S796" s="4">
        <v>2.8239739078319848</v>
      </c>
      <c r="T796" s="4">
        <v>3.07154973285953</v>
      </c>
      <c r="U796" s="4">
        <v>3.3433092177063628</v>
      </c>
      <c r="V796" s="4">
        <v>3.6014603306896418</v>
      </c>
      <c r="W796" s="4">
        <v>3.8560807887594333</v>
      </c>
      <c r="X796" s="4">
        <v>4.0524330954502554</v>
      </c>
      <c r="Y796" s="4">
        <v>4.3692240758234826</v>
      </c>
      <c r="Z796" s="94">
        <v>2712</v>
      </c>
      <c r="AA796" s="93">
        <v>0.2</v>
      </c>
      <c r="AB796" s="6">
        <v>2.286432230317808</v>
      </c>
      <c r="AC796" s="6">
        <v>2.7331022431835263</v>
      </c>
      <c r="AD796" s="6">
        <v>3.1987072532633727</v>
      </c>
      <c r="AE796" s="6">
        <v>3.6499550003529944</v>
      </c>
      <c r="AF796" s="6">
        <v>3.993581100509882</v>
      </c>
      <c r="AG796" s="94">
        <v>0</v>
      </c>
      <c r="AH796" s="6">
        <v>2.1240023815313398</v>
      </c>
      <c r="AI796" s="6">
        <v>2.5369910098424846</v>
      </c>
      <c r="AJ796" s="6">
        <v>3.0382042822543776</v>
      </c>
      <c r="AK796" s="6">
        <v>3.4588950268275998</v>
      </c>
      <c r="AL796" s="6">
        <v>3.8116967258316174</v>
      </c>
      <c r="AM796" s="6">
        <v>4.2708129773251269</v>
      </c>
      <c r="AN796" s="6">
        <v>1.0141751723212997</v>
      </c>
      <c r="AO796" s="92">
        <v>0.80919294454161228</v>
      </c>
      <c r="AP796" s="5">
        <v>43406</v>
      </c>
      <c r="AQ796" s="94">
        <v>990</v>
      </c>
      <c r="AR796" s="6">
        <v>-0.44005109109413354</v>
      </c>
      <c r="AS796" s="6">
        <v>0.88396135995861291</v>
      </c>
    </row>
    <row r="797" spans="1:45" x14ac:dyDescent="0.2">
      <c r="A797" s="5">
        <v>43407</v>
      </c>
      <c r="B797" s="6">
        <v>3.6675025075225678</v>
      </c>
      <c r="C797" s="6">
        <v>3.3432418102275636</v>
      </c>
      <c r="D797" s="6">
        <v>0.32426069729500417</v>
      </c>
      <c r="E797" s="6">
        <v>3.3102719618453014</v>
      </c>
      <c r="F797" s="6">
        <v>3.3168611496303537</v>
      </c>
      <c r="G797" s="6">
        <v>0.41061879181817412</v>
      </c>
      <c r="H797" s="6">
        <v>1.7833118206104948</v>
      </c>
      <c r="I797" s="6">
        <v>0.55987472365511681</v>
      </c>
      <c r="J797" s="7">
        <v>803.54274134119623</v>
      </c>
      <c r="K797" s="92">
        <v>2.0060180541624875E-3</v>
      </c>
      <c r="L797" s="92">
        <v>1.4042126379137413E-2</v>
      </c>
      <c r="M797" s="92">
        <v>0.12036108324974924</v>
      </c>
      <c r="N797" s="92">
        <v>0.46639919759277831</v>
      </c>
      <c r="O797" s="92">
        <v>0.3049147442326981</v>
      </c>
      <c r="P797" s="92">
        <v>9.2276830491474421E-2</v>
      </c>
      <c r="Q797" s="93">
        <v>4.3109801031687545E-2</v>
      </c>
      <c r="R797" s="4">
        <v>2.703985334182375</v>
      </c>
      <c r="S797" s="4">
        <v>2.8244867170550521</v>
      </c>
      <c r="T797" s="4">
        <v>3.0737216145142296</v>
      </c>
      <c r="U797" s="4">
        <v>3.3438677979257632</v>
      </c>
      <c r="V797" s="4">
        <v>3.6015417558579625</v>
      </c>
      <c r="W797" s="4">
        <v>3.858293166348191</v>
      </c>
      <c r="X797" s="4">
        <v>4.0540229657697866</v>
      </c>
      <c r="Y797" s="4">
        <v>4.3678427773423465</v>
      </c>
      <c r="Z797" s="94">
        <v>2714</v>
      </c>
      <c r="AA797" s="93">
        <v>0.1995987963891675</v>
      </c>
      <c r="AB797" s="6">
        <v>2.2863062830060037</v>
      </c>
      <c r="AC797" s="6">
        <v>2.7328202210057135</v>
      </c>
      <c r="AD797" s="6">
        <v>3.1979428097888234</v>
      </c>
      <c r="AE797" s="6">
        <v>3.648145371760692</v>
      </c>
      <c r="AF797" s="6">
        <v>3.9922281055645805</v>
      </c>
      <c r="AG797" s="94">
        <v>0</v>
      </c>
      <c r="AH797" s="6">
        <v>2.123930360307372</v>
      </c>
      <c r="AI797" s="6">
        <v>2.5367604936678467</v>
      </c>
      <c r="AJ797" s="6">
        <v>3.0376189989123694</v>
      </c>
      <c r="AK797" s="6">
        <v>3.4585475326152668</v>
      </c>
      <c r="AL797" s="6">
        <v>3.8125838900422653</v>
      </c>
      <c r="AM797" s="6">
        <v>4.2694726638660816</v>
      </c>
      <c r="AN797" s="6">
        <v>1.0143260726357994</v>
      </c>
      <c r="AO797" s="92">
        <v>0.80947738355898802</v>
      </c>
      <c r="AP797" s="5">
        <v>43407</v>
      </c>
      <c r="AQ797" s="94">
        <v>997</v>
      </c>
      <c r="AR797" s="6">
        <v>-0.44016446994785685</v>
      </c>
      <c r="AS797" s="6">
        <v>0.88401085128236645</v>
      </c>
    </row>
    <row r="798" spans="1:45" x14ac:dyDescent="0.2">
      <c r="A798" s="5">
        <v>43408</v>
      </c>
      <c r="B798" s="6">
        <v>3.6663336663336663</v>
      </c>
      <c r="C798" s="6">
        <v>3.3433310277503918</v>
      </c>
      <c r="D798" s="6">
        <v>0.32300263858327449</v>
      </c>
      <c r="E798" s="6">
        <v>3.3104712639062219</v>
      </c>
      <c r="F798" s="6">
        <v>3.3168135279681814</v>
      </c>
      <c r="G798" s="6">
        <v>0.41052241045494564</v>
      </c>
      <c r="H798" s="6">
        <v>1.7842504651225903</v>
      </c>
      <c r="I798" s="6">
        <v>0.55993738489871137</v>
      </c>
      <c r="J798" s="7">
        <v>804.24640883977554</v>
      </c>
      <c r="K798" s="92">
        <v>1.998001998001998E-3</v>
      </c>
      <c r="L798" s="92">
        <v>1.4985014985014986E-2</v>
      </c>
      <c r="M798" s="92">
        <v>0.11988011988011989</v>
      </c>
      <c r="N798" s="92">
        <v>0.46653346653346656</v>
      </c>
      <c r="O798" s="92">
        <v>0.3046953046953047</v>
      </c>
      <c r="P798" s="92">
        <v>9.1908091908091905E-2</v>
      </c>
      <c r="Q798" s="93">
        <v>4.1988950276243095E-2</v>
      </c>
      <c r="R798" s="4">
        <v>2.7038386219696786</v>
      </c>
      <c r="S798" s="4">
        <v>2.8243362218601833</v>
      </c>
      <c r="T798" s="4">
        <v>3.0738653878481998</v>
      </c>
      <c r="U798" s="4">
        <v>3.3434619329700572</v>
      </c>
      <c r="V798" s="4">
        <v>3.602854942681835</v>
      </c>
      <c r="W798" s="4">
        <v>3.8584068106162857</v>
      </c>
      <c r="X798" s="4">
        <v>4.0532091023083536</v>
      </c>
      <c r="Y798" s="4">
        <v>4.3665704511229428</v>
      </c>
      <c r="Z798" s="94">
        <v>2715</v>
      </c>
      <c r="AA798" s="93">
        <v>0.2007992007992008</v>
      </c>
      <c r="AB798" s="6">
        <v>2.2861804365319949</v>
      </c>
      <c r="AC798" s="6">
        <v>2.7325384895149667</v>
      </c>
      <c r="AD798" s="6">
        <v>3.1971795938448597</v>
      </c>
      <c r="AE798" s="6">
        <v>3.6474024474033748</v>
      </c>
      <c r="AF798" s="6">
        <v>3.9908777025382021</v>
      </c>
      <c r="AG798" s="94">
        <v>1</v>
      </c>
      <c r="AH798" s="6">
        <v>2.1238583921909822</v>
      </c>
      <c r="AI798" s="6">
        <v>2.5407615418638541</v>
      </c>
      <c r="AJ798" s="6">
        <v>3.0370346074546992</v>
      </c>
      <c r="AK798" s="6">
        <v>3.4581403763045007</v>
      </c>
      <c r="AL798" s="6">
        <v>3.813376984676188</v>
      </c>
      <c r="AM798" s="6">
        <v>4.2681348280489546</v>
      </c>
      <c r="AN798" s="6">
        <v>1.0142755991327312</v>
      </c>
      <c r="AO798" s="92">
        <v>0.81009527699668282</v>
      </c>
      <c r="AP798" s="5">
        <v>43408</v>
      </c>
      <c r="AQ798" s="94">
        <v>1001</v>
      </c>
      <c r="AR798" s="6">
        <v>-0.4402769799550077</v>
      </c>
      <c r="AS798" s="6">
        <v>0.88406032778392507</v>
      </c>
    </row>
    <row r="799" spans="1:45" x14ac:dyDescent="0.2">
      <c r="A799" s="5">
        <v>43409</v>
      </c>
      <c r="B799" s="6">
        <v>3.6648514851485148</v>
      </c>
      <c r="C799" s="6">
        <v>3.3442491369802809</v>
      </c>
      <c r="D799" s="6">
        <v>0.32060234816823385</v>
      </c>
      <c r="E799" s="6">
        <v>3.3104879938657796</v>
      </c>
      <c r="F799" s="6">
        <v>3.3166559568401865</v>
      </c>
      <c r="G799" s="6">
        <v>0.40946263559533413</v>
      </c>
      <c r="H799" s="6">
        <v>1.7877881532270794</v>
      </c>
      <c r="I799" s="6">
        <v>0.56002943340691713</v>
      </c>
      <c r="J799" s="7">
        <v>804.35761589404137</v>
      </c>
      <c r="K799" s="92">
        <v>1.9801980198019802E-3</v>
      </c>
      <c r="L799" s="92">
        <v>1.4851485148514851E-2</v>
      </c>
      <c r="M799" s="92">
        <v>0.12178217821782178</v>
      </c>
      <c r="N799" s="92">
        <v>0.46534653465346537</v>
      </c>
      <c r="O799" s="92">
        <v>0.30495049504950494</v>
      </c>
      <c r="P799" s="92">
        <v>9.1089108910891087E-2</v>
      </c>
      <c r="Q799" s="93">
        <v>3.9735099337748346E-2</v>
      </c>
      <c r="R799" s="4">
        <v>2.7098458009326492</v>
      </c>
      <c r="S799" s="4">
        <v>2.8275847735301971</v>
      </c>
      <c r="T799" s="4">
        <v>3.0748351940108991</v>
      </c>
      <c r="U799" s="4">
        <v>3.3431449359653764</v>
      </c>
      <c r="V799" s="4">
        <v>3.6029956318087613</v>
      </c>
      <c r="W799" s="4">
        <v>3.8582185539600342</v>
      </c>
      <c r="X799" s="4">
        <v>4.0537188879732247</v>
      </c>
      <c r="Y799" s="4">
        <v>4.3650828666412407</v>
      </c>
      <c r="Z799" s="94">
        <v>2718</v>
      </c>
      <c r="AA799" s="93">
        <v>0.19900990099009902</v>
      </c>
      <c r="AB799" s="6">
        <v>2.286054690821457</v>
      </c>
      <c r="AC799" s="6">
        <v>2.7322570483754101</v>
      </c>
      <c r="AD799" s="6">
        <v>3.201311243516952</v>
      </c>
      <c r="AE799" s="6">
        <v>3.6461300057033132</v>
      </c>
      <c r="AF799" s="6">
        <v>3.9895298842129745</v>
      </c>
      <c r="AG799" s="94">
        <v>1</v>
      </c>
      <c r="AH799" s="6">
        <v>2.1237864771545429</v>
      </c>
      <c r="AI799" s="6">
        <v>2.5405344400731651</v>
      </c>
      <c r="AJ799" s="6">
        <v>3.038297156986304</v>
      </c>
      <c r="AK799" s="6">
        <v>3.4584968864029553</v>
      </c>
      <c r="AL799" s="6">
        <v>3.8131159652161406</v>
      </c>
      <c r="AM799" s="6">
        <v>4.2667994628318224</v>
      </c>
      <c r="AN799" s="6">
        <v>1.0145892651405082</v>
      </c>
      <c r="AO799" s="92">
        <v>0.80883940665789344</v>
      </c>
      <c r="AP799" s="5">
        <v>43409</v>
      </c>
      <c r="AQ799" s="94">
        <v>1010</v>
      </c>
      <c r="AR799" s="6">
        <v>-0.44038862346697849</v>
      </c>
      <c r="AS799" s="6">
        <v>0.88410978949193553</v>
      </c>
    </row>
    <row r="800" spans="1:45" x14ac:dyDescent="0.2">
      <c r="A800" s="5">
        <v>43410</v>
      </c>
      <c r="B800" s="6">
        <v>3.6647000983284168</v>
      </c>
      <c r="C800" s="6">
        <v>3.3450731791135362</v>
      </c>
      <c r="D800" s="6">
        <v>0.31962691921488062</v>
      </c>
      <c r="E800" s="6">
        <v>3.3107550601246416</v>
      </c>
      <c r="F800" s="6">
        <v>3.3163320480138321</v>
      </c>
      <c r="G800" s="6">
        <v>0.40951676678074167</v>
      </c>
      <c r="H800" s="6">
        <v>1.7916457072278378</v>
      </c>
      <c r="I800" s="6">
        <v>0.56014705882353055</v>
      </c>
      <c r="J800" s="7">
        <v>804.76544117646699</v>
      </c>
      <c r="K800" s="92">
        <v>1.9665683382497543E-3</v>
      </c>
      <c r="L800" s="92">
        <v>1.5732546705998034E-2</v>
      </c>
      <c r="M800" s="92">
        <v>0.12094395280235988</v>
      </c>
      <c r="N800" s="92">
        <v>0.46509341199606685</v>
      </c>
      <c r="O800" s="92">
        <v>0.30481809242871188</v>
      </c>
      <c r="P800" s="92">
        <v>9.1445427728613568E-2</v>
      </c>
      <c r="Q800" s="93">
        <v>0.05</v>
      </c>
      <c r="R800" s="4">
        <v>2.7097975209589489</v>
      </c>
      <c r="S800" s="4">
        <v>2.8277125883829664</v>
      </c>
      <c r="T800" s="4">
        <v>3.0760621438823361</v>
      </c>
      <c r="U800" s="4">
        <v>3.3436624405751791</v>
      </c>
      <c r="V800" s="4">
        <v>3.6034543982633047</v>
      </c>
      <c r="W800" s="4">
        <v>3.8597617496336567</v>
      </c>
      <c r="X800" s="4">
        <v>4.0559681113668304</v>
      </c>
      <c r="Y800" s="4">
        <v>4.3637042631225818</v>
      </c>
      <c r="Z800" s="94">
        <v>2720</v>
      </c>
      <c r="AA800" s="93">
        <v>0.19862340216322516</v>
      </c>
      <c r="AB800" s="6">
        <v>2.2859290458001609</v>
      </c>
      <c r="AC800" s="6">
        <v>2.7319758972517802</v>
      </c>
      <c r="AD800" s="6">
        <v>3.2003899200331687</v>
      </c>
      <c r="AE800" s="6">
        <v>3.6448601104958711</v>
      </c>
      <c r="AF800" s="6">
        <v>3.9881846433997978</v>
      </c>
      <c r="AG800" s="94">
        <v>0</v>
      </c>
      <c r="AH800" s="6">
        <v>2.1237146151704573</v>
      </c>
      <c r="AI800" s="6">
        <v>2.5409133541212667</v>
      </c>
      <c r="AJ800" s="6">
        <v>3.0377133879254909</v>
      </c>
      <c r="AK800" s="6">
        <v>3.4576521501786783</v>
      </c>
      <c r="AL800" s="6">
        <v>3.8132474367979468</v>
      </c>
      <c r="AM800" s="6">
        <v>4.2660529422658389</v>
      </c>
      <c r="AN800" s="6">
        <v>1.0147417020048117</v>
      </c>
      <c r="AO800" s="92">
        <v>0.8089380414721471</v>
      </c>
      <c r="AP800" s="5">
        <v>43410</v>
      </c>
      <c r="AQ800" s="94">
        <v>1017</v>
      </c>
      <c r="AR800" s="6">
        <v>-0.44049940282822631</v>
      </c>
      <c r="AS800" s="6">
        <v>0.88415923643494754</v>
      </c>
    </row>
    <row r="801" spans="1:45" x14ac:dyDescent="0.2">
      <c r="A801" s="5">
        <v>43411</v>
      </c>
      <c r="B801" s="6">
        <v>3.6650294695481338</v>
      </c>
      <c r="C801" s="6">
        <v>3.344642390136277</v>
      </c>
      <c r="D801" s="6">
        <v>0.32038707941185685</v>
      </c>
      <c r="E801" s="6">
        <v>3.3106988687241183</v>
      </c>
      <c r="F801" s="6">
        <v>3.3162766541238522</v>
      </c>
      <c r="G801" s="6">
        <v>0.40932754590654419</v>
      </c>
      <c r="H801" s="6">
        <v>1.8073074710133148</v>
      </c>
      <c r="I801" s="6">
        <v>0.55463970588235512</v>
      </c>
      <c r="J801" s="7">
        <v>805.76544117646699</v>
      </c>
      <c r="K801" s="92">
        <v>1.9646365422396855E-3</v>
      </c>
      <c r="L801" s="92">
        <v>1.5717092337917484E-2</v>
      </c>
      <c r="M801" s="92">
        <v>0.12082514734774066</v>
      </c>
      <c r="N801" s="92">
        <v>0.46463654223968565</v>
      </c>
      <c r="O801" s="92">
        <v>0.30550098231827111</v>
      </c>
      <c r="P801" s="92">
        <v>9.1355599214145378E-2</v>
      </c>
      <c r="Q801" s="93">
        <v>5.4411764705882354E-2</v>
      </c>
      <c r="R801" s="4">
        <v>2.7096069067245274</v>
      </c>
      <c r="S801" s="4">
        <v>2.8275242914925292</v>
      </c>
      <c r="T801" s="4">
        <v>3.0755886880802468</v>
      </c>
      <c r="U801" s="4">
        <v>3.3432850110683612</v>
      </c>
      <c r="V801" s="4">
        <v>3.6024645152602242</v>
      </c>
      <c r="W801" s="4">
        <v>3.8588819710474187</v>
      </c>
      <c r="X801" s="4">
        <v>4.0551784594578457</v>
      </c>
      <c r="Y801" s="4">
        <v>4.3625440932207509</v>
      </c>
      <c r="Z801" s="94">
        <v>2720</v>
      </c>
      <c r="AA801" s="93">
        <v>0.19842829076620824</v>
      </c>
      <c r="AB801" s="6">
        <v>2.2858035013939726</v>
      </c>
      <c r="AC801" s="6">
        <v>2.7316950358094254</v>
      </c>
      <c r="AD801" s="6">
        <v>3.1994702683805545</v>
      </c>
      <c r="AE801" s="6">
        <v>3.6435927543024533</v>
      </c>
      <c r="AF801" s="6">
        <v>3.9868419729381013</v>
      </c>
      <c r="AG801" s="94">
        <v>0</v>
      </c>
      <c r="AH801" s="6">
        <v>2.1236428062111585</v>
      </c>
      <c r="AI801" s="6">
        <v>2.540690315664039</v>
      </c>
      <c r="AJ801" s="6">
        <v>3.037130506741005</v>
      </c>
      <c r="AK801" s="6">
        <v>3.4567508500845645</v>
      </c>
      <c r="AL801" s="6">
        <v>3.8121888610480554</v>
      </c>
      <c r="AM801" s="6">
        <v>4.2647171287147678</v>
      </c>
      <c r="AN801" s="6">
        <v>1.0146116553450262</v>
      </c>
      <c r="AO801" s="92">
        <v>0.80926794312237182</v>
      </c>
      <c r="AP801" s="5">
        <v>43411</v>
      </c>
      <c r="AQ801" s="94">
        <v>1018</v>
      </c>
      <c r="AR801" s="6">
        <v>-0.44060932037629064</v>
      </c>
      <c r="AS801" s="6">
        <v>0.88420866864141312</v>
      </c>
    </row>
    <row r="802" spans="1:45" x14ac:dyDescent="0.2">
      <c r="A802" s="5">
        <v>43412</v>
      </c>
      <c r="B802" s="6">
        <v>3.6653620352250491</v>
      </c>
      <c r="C802" s="6">
        <v>3.3451408179548174</v>
      </c>
      <c r="D802" s="6">
        <v>0.32022121727023167</v>
      </c>
      <c r="E802" s="6">
        <v>3.3108799600365373</v>
      </c>
      <c r="F802" s="6">
        <v>3.3166324435906178</v>
      </c>
      <c r="G802" s="6">
        <v>0.40837456282669493</v>
      </c>
      <c r="H802" s="6">
        <v>1.8081005143805244</v>
      </c>
      <c r="I802" s="6">
        <v>0.55471150312385253</v>
      </c>
      <c r="J802" s="7">
        <v>806.46894524071831</v>
      </c>
      <c r="K802" s="92">
        <v>1.9569471624266144E-3</v>
      </c>
      <c r="L802" s="92">
        <v>1.5655577299412915E-2</v>
      </c>
      <c r="M802" s="92">
        <v>0.12035225048923678</v>
      </c>
      <c r="N802" s="92">
        <v>0.46477495107632094</v>
      </c>
      <c r="O802" s="92">
        <v>0.30626223091976518</v>
      </c>
      <c r="P802" s="92">
        <v>9.0998043052837568E-2</v>
      </c>
      <c r="Q802" s="93">
        <v>5.5861815509004042E-2</v>
      </c>
      <c r="R802" s="4">
        <v>2.710598455043268</v>
      </c>
      <c r="S802" s="4">
        <v>2.8304791953565993</v>
      </c>
      <c r="T802" s="4">
        <v>3.0785915081165376</v>
      </c>
      <c r="U802" s="4">
        <v>3.3430568659352295</v>
      </c>
      <c r="V802" s="4">
        <v>3.6020717108247808</v>
      </c>
      <c r="W802" s="4">
        <v>3.8583911351314599</v>
      </c>
      <c r="X802" s="4">
        <v>4.0539648846453185</v>
      </c>
      <c r="Y802" s="4">
        <v>4.361264120595747</v>
      </c>
      <c r="Z802" s="94">
        <v>2721</v>
      </c>
      <c r="AA802" s="93">
        <v>0.19960861056751467</v>
      </c>
      <c r="AB802" s="6">
        <v>2.2856780575288549</v>
      </c>
      <c r="AC802" s="6">
        <v>2.7314144637143043</v>
      </c>
      <c r="AD802" s="6">
        <v>3.198552284203362</v>
      </c>
      <c r="AE802" s="6">
        <v>3.6423279296757154</v>
      </c>
      <c r="AF802" s="6">
        <v>3.9855018656956966</v>
      </c>
      <c r="AG802" s="94">
        <v>0</v>
      </c>
      <c r="AH802" s="6">
        <v>2.1235696990635864</v>
      </c>
      <c r="AI802" s="6">
        <v>2.5404660968824966</v>
      </c>
      <c r="AJ802" s="6">
        <v>3.0365424820404221</v>
      </c>
      <c r="AK802" s="6">
        <v>3.4562382524648978</v>
      </c>
      <c r="AL802" s="6">
        <v>3.8114082572994379</v>
      </c>
      <c r="AM802" s="6">
        <v>4.2633710451504117</v>
      </c>
      <c r="AN802" s="6">
        <v>1.0147597663289587</v>
      </c>
      <c r="AO802" s="92">
        <v>0.80809971876181363</v>
      </c>
      <c r="AP802" s="5">
        <v>43412</v>
      </c>
      <c r="AQ802" s="94">
        <v>1022</v>
      </c>
      <c r="AR802" s="6">
        <v>-0.44072642063315604</v>
      </c>
      <c r="AS802" s="6">
        <v>0.88425808613968815</v>
      </c>
    </row>
    <row r="803" spans="1:45" x14ac:dyDescent="0.2">
      <c r="A803" s="5">
        <v>43413</v>
      </c>
      <c r="B803" s="6">
        <v>3.6650438169425512</v>
      </c>
      <c r="C803" s="6">
        <v>3.3452561905267624</v>
      </c>
      <c r="D803" s="6">
        <v>0.31978762641578884</v>
      </c>
      <c r="E803" s="6">
        <v>3.3109981885019293</v>
      </c>
      <c r="F803" s="6">
        <v>3.3169010022317984</v>
      </c>
      <c r="G803" s="6">
        <v>0.40787916779060285</v>
      </c>
      <c r="H803" s="6">
        <v>1.8093350375849784</v>
      </c>
      <c r="I803" s="6">
        <v>0.55471905986044079</v>
      </c>
      <c r="J803" s="7">
        <v>806.87587219978013</v>
      </c>
      <c r="K803" s="92">
        <v>1.9474196689386564E-3</v>
      </c>
      <c r="L803" s="92">
        <v>1.5579357351509251E-2</v>
      </c>
      <c r="M803" s="92">
        <v>0.11976630963972736</v>
      </c>
      <c r="N803" s="92">
        <v>0.4664070107108082</v>
      </c>
      <c r="O803" s="92">
        <v>0.30574488802336902</v>
      </c>
      <c r="P803" s="92">
        <v>9.0555014605647521E-2</v>
      </c>
      <c r="Q803" s="93">
        <v>5.4719059860448033E-2</v>
      </c>
      <c r="R803" s="4">
        <v>2.7104198926036913</v>
      </c>
      <c r="S803" s="4">
        <v>2.8312252793132937</v>
      </c>
      <c r="T803" s="4">
        <v>3.0796482174906092</v>
      </c>
      <c r="U803" s="4">
        <v>3.3438971954609902</v>
      </c>
      <c r="V803" s="4">
        <v>3.6012777738423423</v>
      </c>
      <c r="W803" s="4">
        <v>3.8575044521119373</v>
      </c>
      <c r="X803" s="4">
        <v>4.052931203750914</v>
      </c>
      <c r="Y803" s="4">
        <v>4.3598762411665497</v>
      </c>
      <c r="Z803" s="94">
        <v>2723</v>
      </c>
      <c r="AA803" s="93">
        <v>0.19961051606621227</v>
      </c>
      <c r="AB803" s="6">
        <v>2.2855527141308651</v>
      </c>
      <c r="AC803" s="6">
        <v>2.7311341806329841</v>
      </c>
      <c r="AD803" s="6">
        <v>3.1976359631620905</v>
      </c>
      <c r="AE803" s="6">
        <v>3.6431960533311498</v>
      </c>
      <c r="AF803" s="6">
        <v>3.9841643145686358</v>
      </c>
      <c r="AG803" s="94">
        <v>1</v>
      </c>
      <c r="AH803" s="6">
        <v>2.1234966461632094</v>
      </c>
      <c r="AI803" s="6">
        <v>2.5402421122693739</v>
      </c>
      <c r="AJ803" s="6">
        <v>3.0359553569263387</v>
      </c>
      <c r="AK803" s="6">
        <v>3.4561452742232506</v>
      </c>
      <c r="AL803" s="6">
        <v>3.8117105814027572</v>
      </c>
      <c r="AM803" s="6">
        <v>4.2620274594700334</v>
      </c>
      <c r="AN803" s="6">
        <v>1.0147563704260338</v>
      </c>
      <c r="AO803" s="92">
        <v>0.80783065136717758</v>
      </c>
      <c r="AP803" s="5">
        <v>43413</v>
      </c>
      <c r="AQ803" s="94">
        <v>1027</v>
      </c>
      <c r="AR803" s="6">
        <v>-0.4408426374437302</v>
      </c>
      <c r="AS803" s="6">
        <v>0.88430748895803124</v>
      </c>
    </row>
    <row r="804" spans="1:45" x14ac:dyDescent="0.2">
      <c r="A804" s="5">
        <v>43414</v>
      </c>
      <c r="B804" s="6">
        <v>3.6652089407191446</v>
      </c>
      <c r="C804" s="6">
        <v>3.34527333788688</v>
      </c>
      <c r="D804" s="6">
        <v>0.31993560283226463</v>
      </c>
      <c r="E804" s="6">
        <v>3.3110646563843464</v>
      </c>
      <c r="F804" s="6">
        <v>3.316983346572135</v>
      </c>
      <c r="G804" s="6">
        <v>0.40788920990418748</v>
      </c>
      <c r="H804" s="6">
        <v>1.8092267190609621</v>
      </c>
      <c r="I804" s="6">
        <v>0.55476505139500798</v>
      </c>
      <c r="J804" s="7">
        <v>807.579295154188</v>
      </c>
      <c r="K804" s="92">
        <v>1.9436345966958211E-3</v>
      </c>
      <c r="L804" s="92">
        <v>1.5549076773566569E-2</v>
      </c>
      <c r="M804" s="92">
        <v>0.119533527696793</v>
      </c>
      <c r="N804" s="92">
        <v>0.46744412050534501</v>
      </c>
      <c r="O804" s="92">
        <v>0.30417881438289601</v>
      </c>
      <c r="P804" s="92">
        <v>9.1350826044703598E-2</v>
      </c>
      <c r="Q804" s="93">
        <v>5.3964757709251104E-2</v>
      </c>
      <c r="R804" s="4">
        <v>2.7101916147150691</v>
      </c>
      <c r="S804" s="4">
        <v>2.8311119242363878</v>
      </c>
      <c r="T804" s="4">
        <v>3.0794778970971164</v>
      </c>
      <c r="U804" s="4">
        <v>3.344714776563122</v>
      </c>
      <c r="V804" s="4">
        <v>3.6013338664139352</v>
      </c>
      <c r="W804" s="4">
        <v>3.8571128044369294</v>
      </c>
      <c r="X804" s="4">
        <v>4.0531483286469907</v>
      </c>
      <c r="Y804" s="4">
        <v>4.3613341548859914</v>
      </c>
      <c r="Z804" s="94">
        <v>2724</v>
      </c>
      <c r="AA804" s="93">
        <v>0.20019436345966959</v>
      </c>
      <c r="AB804" s="6">
        <v>2.2854274711261566</v>
      </c>
      <c r="AC804" s="6">
        <v>2.7308541862326399</v>
      </c>
      <c r="AD804" s="6">
        <v>3.1967213009334094</v>
      </c>
      <c r="AE804" s="6">
        <v>3.6418969954888896</v>
      </c>
      <c r="AF804" s="6">
        <v>3.9828293124810688</v>
      </c>
      <c r="AG804" s="94">
        <v>0</v>
      </c>
      <c r="AH804" s="6">
        <v>2.123423647481391</v>
      </c>
      <c r="AI804" s="6">
        <v>2.5400183615158163</v>
      </c>
      <c r="AJ804" s="6">
        <v>3.0353691293804173</v>
      </c>
      <c r="AK804" s="6">
        <v>3.4560475288398003</v>
      </c>
      <c r="AL804" s="6">
        <v>3.8105698084463975</v>
      </c>
      <c r="AM804" s="6">
        <v>4.2627003394031071</v>
      </c>
      <c r="AN804" s="6">
        <v>1.0147251498558136</v>
      </c>
      <c r="AO804" s="92">
        <v>0.80771086684086235</v>
      </c>
      <c r="AP804" s="5">
        <v>43414</v>
      </c>
      <c r="AQ804" s="94">
        <v>1029</v>
      </c>
      <c r="AR804" s="6">
        <v>-0.44095797320364838</v>
      </c>
      <c r="AS804" s="6">
        <v>0.88435687712460576</v>
      </c>
    </row>
    <row r="805" spans="1:45" x14ac:dyDescent="0.2">
      <c r="A805" s="5">
        <v>43415</v>
      </c>
      <c r="B805" s="6">
        <v>3.6642441860465116</v>
      </c>
      <c r="C805" s="6">
        <v>3.345150877238019</v>
      </c>
      <c r="D805" s="6">
        <v>0.31909330880849263</v>
      </c>
      <c r="E805" s="6">
        <v>3.3110754908155235</v>
      </c>
      <c r="F805" s="6">
        <v>3.3171272309389619</v>
      </c>
      <c r="G805" s="6">
        <v>0.4078821416260458</v>
      </c>
      <c r="H805" s="6">
        <v>1.8094217488059501</v>
      </c>
      <c r="I805" s="6">
        <v>0.5547669724770663</v>
      </c>
      <c r="J805" s="7">
        <v>808.28256880734261</v>
      </c>
      <c r="K805" s="92">
        <v>1.937984496124031E-3</v>
      </c>
      <c r="L805" s="92">
        <v>1.5503875968992248E-2</v>
      </c>
      <c r="M805" s="92">
        <v>0.12015503875968993</v>
      </c>
      <c r="N805" s="92">
        <v>0.4689922480620155</v>
      </c>
      <c r="O805" s="92">
        <v>0.3013565891472868</v>
      </c>
      <c r="P805" s="92">
        <v>9.205426356589147E-2</v>
      </c>
      <c r="Q805" s="93">
        <v>5.321100917431193E-2</v>
      </c>
      <c r="R805" s="4">
        <v>2.7099460525080517</v>
      </c>
      <c r="S805" s="4">
        <v>2.8309357443636114</v>
      </c>
      <c r="T805" s="4">
        <v>3.0793898782791773</v>
      </c>
      <c r="U805" s="4">
        <v>3.3442950141262262</v>
      </c>
      <c r="V805" s="4">
        <v>3.6006106207530584</v>
      </c>
      <c r="W805" s="4">
        <v>3.8572116617492282</v>
      </c>
      <c r="X805" s="4">
        <v>4.0526181605687199</v>
      </c>
      <c r="Y805" s="4">
        <v>4.3648508427165336</v>
      </c>
      <c r="Z805" s="94">
        <v>2725</v>
      </c>
      <c r="AA805" s="93">
        <v>0.2005813953488372</v>
      </c>
      <c r="AB805" s="6">
        <v>2.2853023284409772</v>
      </c>
      <c r="AC805" s="6">
        <v>2.7305744801810521</v>
      </c>
      <c r="AD805" s="6">
        <v>3.1969360982946076</v>
      </c>
      <c r="AE805" s="6">
        <v>3.6433363689568332</v>
      </c>
      <c r="AF805" s="6">
        <v>3.9814968523850998</v>
      </c>
      <c r="AG805" s="94">
        <v>3</v>
      </c>
      <c r="AH805" s="6">
        <v>2.1233507029895247</v>
      </c>
      <c r="AI805" s="6">
        <v>2.5397948443136724</v>
      </c>
      <c r="AJ805" s="6">
        <v>3.0360823820350218</v>
      </c>
      <c r="AK805" s="6">
        <v>3.4562980010414823</v>
      </c>
      <c r="AL805" s="6">
        <v>3.8104687310870764</v>
      </c>
      <c r="AM805" s="6">
        <v>4.2632393808227524</v>
      </c>
      <c r="AN805" s="6">
        <v>1.0146623502840355</v>
      </c>
      <c r="AO805" s="92">
        <v>0.80795014738247706</v>
      </c>
      <c r="AP805" s="5">
        <v>43415</v>
      </c>
      <c r="AQ805" s="94">
        <v>1032</v>
      </c>
      <c r="AR805" s="6">
        <v>-0.4410724303014586</v>
      </c>
      <c r="AS805" s="6">
        <v>0.8844062506674788</v>
      </c>
    </row>
    <row r="806" spans="1:45" x14ac:dyDescent="0.2">
      <c r="A806" s="5">
        <v>43416</v>
      </c>
      <c r="B806" s="6">
        <v>3.6628131021194603</v>
      </c>
      <c r="C806" s="6">
        <v>3.3461808298769706</v>
      </c>
      <c r="D806" s="6">
        <v>0.31663227224248969</v>
      </c>
      <c r="E806" s="6">
        <v>3.3115982557757557</v>
      </c>
      <c r="F806" s="6">
        <v>3.3171278039393508</v>
      </c>
      <c r="G806" s="6">
        <v>0.40726571829909997</v>
      </c>
      <c r="H806" s="6">
        <v>1.8152440304646809</v>
      </c>
      <c r="I806" s="6">
        <v>0.55465175953078893</v>
      </c>
      <c r="J806" s="7">
        <v>808.39259530791605</v>
      </c>
      <c r="K806" s="92">
        <v>1.9267822736030828E-3</v>
      </c>
      <c r="L806" s="92">
        <v>1.5414258188824663E-2</v>
      </c>
      <c r="M806" s="92">
        <v>0.12138728323699421</v>
      </c>
      <c r="N806" s="92">
        <v>0.47013487475915222</v>
      </c>
      <c r="O806" s="92">
        <v>0.29865125240847784</v>
      </c>
      <c r="P806" s="92">
        <v>9.2485549132947972E-2</v>
      </c>
      <c r="Q806" s="93">
        <v>5.2052785923753668E-2</v>
      </c>
      <c r="R806" s="4">
        <v>2.7144605273339533</v>
      </c>
      <c r="S806" s="4">
        <v>2.8337666599371767</v>
      </c>
      <c r="T806" s="4">
        <v>3.0798968799999979</v>
      </c>
      <c r="U806" s="4">
        <v>3.3451116238064706</v>
      </c>
      <c r="V806" s="4">
        <v>3.6000110123193254</v>
      </c>
      <c r="W806" s="4">
        <v>3.8566715098068229</v>
      </c>
      <c r="X806" s="4">
        <v>4.0561977913610923</v>
      </c>
      <c r="Y806" s="4">
        <v>4.3706350377270997</v>
      </c>
      <c r="Z806" s="94">
        <v>2728</v>
      </c>
      <c r="AA806" s="93">
        <v>0.20038535645472061</v>
      </c>
      <c r="AB806" s="6">
        <v>2.2851772860016708</v>
      </c>
      <c r="AC806" s="6">
        <v>2.730295062146606</v>
      </c>
      <c r="AD806" s="6">
        <v>3.1975533635508468</v>
      </c>
      <c r="AE806" s="6">
        <v>3.6466725538832168</v>
      </c>
      <c r="AF806" s="6">
        <v>3.9801669272606484</v>
      </c>
      <c r="AG806" s="94">
        <v>3</v>
      </c>
      <c r="AH806" s="6">
        <v>2.1232778126590359</v>
      </c>
      <c r="AI806" s="6">
        <v>2.539571560355498</v>
      </c>
      <c r="AJ806" s="6">
        <v>3.038234942576024</v>
      </c>
      <c r="AK806" s="6">
        <v>3.4565356934959626</v>
      </c>
      <c r="AL806" s="6">
        <v>3.8104214096768705</v>
      </c>
      <c r="AM806" s="6">
        <v>4.2664620548767438</v>
      </c>
      <c r="AN806" s="6">
        <v>1.0148839650515193</v>
      </c>
      <c r="AO806" s="92">
        <v>0.80671433659417635</v>
      </c>
      <c r="AP806" s="5">
        <v>43416</v>
      </c>
      <c r="AQ806" s="94">
        <v>1038</v>
      </c>
      <c r="AR806" s="6">
        <v>-0.44118601111865141</v>
      </c>
      <c r="AS806" s="6">
        <v>0.884455609614622</v>
      </c>
    </row>
    <row r="807" spans="1:45" x14ac:dyDescent="0.2">
      <c r="A807" s="5">
        <v>43417</v>
      </c>
      <c r="B807" s="6">
        <v>3.6628352490421454</v>
      </c>
      <c r="C807" s="6">
        <v>3.3466072248034049</v>
      </c>
      <c r="D807" s="6">
        <v>0.31622802423874052</v>
      </c>
      <c r="E807" s="6">
        <v>3.3115053967337844</v>
      </c>
      <c r="F807" s="6">
        <v>3.3171339055088374</v>
      </c>
      <c r="G807" s="6">
        <v>0.40734499606943403</v>
      </c>
      <c r="H807" s="6">
        <v>1.8178725004558827</v>
      </c>
      <c r="I807" s="6">
        <v>0.55472893772893794</v>
      </c>
      <c r="J807" s="7">
        <v>808.79963369963662</v>
      </c>
      <c r="K807" s="92">
        <v>1.9157088122605363E-3</v>
      </c>
      <c r="L807" s="92">
        <v>1.6283524904214558E-2</v>
      </c>
      <c r="M807" s="92">
        <v>0.1206896551724138</v>
      </c>
      <c r="N807" s="92">
        <v>0.46934865900383144</v>
      </c>
      <c r="O807" s="92">
        <v>0.2988505747126437</v>
      </c>
      <c r="P807" s="92">
        <v>9.2911877394636022E-2</v>
      </c>
      <c r="Q807" s="93">
        <v>5.0183150183150185E-2</v>
      </c>
      <c r="R807" s="4">
        <v>2.7146145494944385</v>
      </c>
      <c r="S807" s="4">
        <v>2.8337652772931836</v>
      </c>
      <c r="T807" s="4">
        <v>3.0802448822699349</v>
      </c>
      <c r="U807" s="4">
        <v>3.3449575597657395</v>
      </c>
      <c r="V807" s="4">
        <v>3.6010091562903819</v>
      </c>
      <c r="W807" s="4">
        <v>3.8556771583295744</v>
      </c>
      <c r="X807" s="4">
        <v>4.0600224133869292</v>
      </c>
      <c r="Y807" s="4">
        <v>4.3735926356393016</v>
      </c>
      <c r="Z807" s="94">
        <v>2730</v>
      </c>
      <c r="AA807" s="93">
        <v>0.20019157088122605</v>
      </c>
      <c r="AB807" s="6">
        <v>2.2850523437346748</v>
      </c>
      <c r="AC807" s="6">
        <v>2.7300159317982908</v>
      </c>
      <c r="AD807" s="6">
        <v>3.1966614441478045</v>
      </c>
      <c r="AE807" s="6">
        <v>3.6457144921682745</v>
      </c>
      <c r="AF807" s="6">
        <v>3.9788395301153083</v>
      </c>
      <c r="AG807" s="94">
        <v>0</v>
      </c>
      <c r="AH807" s="6">
        <v>2.1232049764613814</v>
      </c>
      <c r="AI807" s="6">
        <v>2.5499750676089903</v>
      </c>
      <c r="AJ807" s="6">
        <v>3.0376416955568879</v>
      </c>
      <c r="AK807" s="6">
        <v>3.4561967412032515</v>
      </c>
      <c r="AL807" s="6">
        <v>3.8093661438501405</v>
      </c>
      <c r="AM807" s="6">
        <v>4.2663824931986962</v>
      </c>
      <c r="AN807" s="6">
        <v>1.0150343619516391</v>
      </c>
      <c r="AO807" s="92">
        <v>0.80682305561159495</v>
      </c>
      <c r="AP807" s="5">
        <v>43417</v>
      </c>
      <c r="AQ807" s="94">
        <v>1044</v>
      </c>
      <c r="AR807" s="6">
        <v>-0.44129871802967857</v>
      </c>
      <c r="AS807" s="6">
        <v>0.88450495399391216</v>
      </c>
    </row>
    <row r="808" spans="1:45" x14ac:dyDescent="0.2">
      <c r="A808" s="5">
        <v>43418</v>
      </c>
      <c r="B808" s="6">
        <v>3.6631679389312977</v>
      </c>
      <c r="C808" s="6">
        <v>3.346827495398597</v>
      </c>
      <c r="D808" s="6">
        <v>0.31634044353270063</v>
      </c>
      <c r="E808" s="6">
        <v>3.3114382667713174</v>
      </c>
      <c r="F808" s="6">
        <v>3.317171815122649</v>
      </c>
      <c r="G808" s="6">
        <v>0.40706720697435589</v>
      </c>
      <c r="H808" s="6">
        <v>1.8201115131168064</v>
      </c>
      <c r="I808" s="6">
        <v>0.55467789165446668</v>
      </c>
      <c r="J808" s="7">
        <v>809.20680819912377</v>
      </c>
      <c r="K808" s="92">
        <v>1.9083969465648854E-3</v>
      </c>
      <c r="L808" s="92">
        <v>1.6221374045801526E-2</v>
      </c>
      <c r="M808" s="92">
        <v>0.12118320610687022</v>
      </c>
      <c r="N808" s="92">
        <v>0.46755725190839692</v>
      </c>
      <c r="O808" s="92">
        <v>0.30057251908396948</v>
      </c>
      <c r="P808" s="92">
        <v>9.2557251908396948E-2</v>
      </c>
      <c r="Q808" s="93">
        <v>4.9048316251830162E-2</v>
      </c>
      <c r="R808" s="4">
        <v>2.7144202077203654</v>
      </c>
      <c r="S808" s="4">
        <v>2.8354020615748166</v>
      </c>
      <c r="T808" s="4">
        <v>3.0818279462653195</v>
      </c>
      <c r="U808" s="4">
        <v>3.3450024057184087</v>
      </c>
      <c r="V808" s="4">
        <v>3.6006078636420673</v>
      </c>
      <c r="W808" s="4">
        <v>3.8551361862586213</v>
      </c>
      <c r="X808" s="4">
        <v>4.0608035936270062</v>
      </c>
      <c r="Y808" s="4">
        <v>4.3720273112577228</v>
      </c>
      <c r="Z808" s="94">
        <v>2732</v>
      </c>
      <c r="AA808" s="93">
        <v>0.19942748091603055</v>
      </c>
      <c r="AB808" s="6">
        <v>2.2849275015665227</v>
      </c>
      <c r="AC808" s="6">
        <v>2.7297370888056975</v>
      </c>
      <c r="AD808" s="6">
        <v>3.1957710779414144</v>
      </c>
      <c r="AE808" s="6">
        <v>3.6447565114294291</v>
      </c>
      <c r="AF808" s="6">
        <v>3.9775146539842092</v>
      </c>
      <c r="AG808" s="94">
        <v>0</v>
      </c>
      <c r="AH808" s="6">
        <v>2.1231321943680497</v>
      </c>
      <c r="AI808" s="6">
        <v>2.5497294377268633</v>
      </c>
      <c r="AJ808" s="6">
        <v>3.0383324390140185</v>
      </c>
      <c r="AK808" s="6">
        <v>3.4548131241451294</v>
      </c>
      <c r="AL808" s="6">
        <v>3.8092526020910107</v>
      </c>
      <c r="AM808" s="6">
        <v>4.265007829307633</v>
      </c>
      <c r="AN808" s="6">
        <v>1.0151130833521842</v>
      </c>
      <c r="AO808" s="92">
        <v>0.80644804175029239</v>
      </c>
      <c r="AP808" s="5">
        <v>43418</v>
      </c>
      <c r="AQ808" s="94">
        <v>1048</v>
      </c>
      <c r="AR808" s="6">
        <v>-0.44141055340198143</v>
      </c>
      <c r="AS808" s="6">
        <v>0.88455428383313162</v>
      </c>
    </row>
    <row r="809" spans="1:45" x14ac:dyDescent="0.2">
      <c r="A809" s="5">
        <v>43419</v>
      </c>
      <c r="B809" s="6">
        <v>3.6623809523809525</v>
      </c>
      <c r="C809" s="6">
        <v>3.3463021398046782</v>
      </c>
      <c r="D809" s="6">
        <v>0.31607881257627435</v>
      </c>
      <c r="E809" s="6">
        <v>3.311463458392323</v>
      </c>
      <c r="F809" s="6">
        <v>3.3171940826097308</v>
      </c>
      <c r="G809" s="6">
        <v>0.40672737822442961</v>
      </c>
      <c r="H809" s="6">
        <v>1.81865685274922</v>
      </c>
      <c r="I809" s="6">
        <v>0.55465788510794334</v>
      </c>
      <c r="J809" s="7">
        <v>809.91035492133233</v>
      </c>
      <c r="K809" s="92">
        <v>1.9047619047619048E-3</v>
      </c>
      <c r="L809" s="92">
        <v>1.6190476190476189E-2</v>
      </c>
      <c r="M809" s="92">
        <v>0.1219047619047619</v>
      </c>
      <c r="N809" s="92">
        <v>0.4676190476190476</v>
      </c>
      <c r="O809" s="92">
        <v>0.3</v>
      </c>
      <c r="P809" s="92">
        <v>9.2380952380952383E-2</v>
      </c>
      <c r="Q809" s="93">
        <v>5.0493962678375415E-2</v>
      </c>
      <c r="R809" s="4">
        <v>2.7142034495224743</v>
      </c>
      <c r="S809" s="4">
        <v>2.8351766629763246</v>
      </c>
      <c r="T809" s="4">
        <v>3.0815882199481761</v>
      </c>
      <c r="U809" s="4">
        <v>3.3444563342977576</v>
      </c>
      <c r="V809" s="4">
        <v>3.5996013937345728</v>
      </c>
      <c r="W809" s="4">
        <v>3.8538912819364497</v>
      </c>
      <c r="X809" s="4">
        <v>4.0599364013327177</v>
      </c>
      <c r="Y809" s="4">
        <v>4.3704866003500786</v>
      </c>
      <c r="Z809" s="94">
        <v>2733</v>
      </c>
      <c r="AA809" s="93">
        <v>0.2</v>
      </c>
      <c r="AB809" s="6">
        <v>2.2848027594238416</v>
      </c>
      <c r="AC809" s="6">
        <v>2.7294585328390175</v>
      </c>
      <c r="AD809" s="6">
        <v>3.198862816632015</v>
      </c>
      <c r="AE809" s="6">
        <v>3.6433855237488761</v>
      </c>
      <c r="AF809" s="6">
        <v>3.9761922919298769</v>
      </c>
      <c r="AG809" s="94">
        <v>1</v>
      </c>
      <c r="AH809" s="6">
        <v>2.1230594663505595</v>
      </c>
      <c r="AI809" s="6">
        <v>2.5494840826848995</v>
      </c>
      <c r="AJ809" s="6">
        <v>3.0389633230330273</v>
      </c>
      <c r="AK809" s="6">
        <v>3.4548063525041002</v>
      </c>
      <c r="AL809" s="6">
        <v>3.80807397818525</v>
      </c>
      <c r="AM809" s="6">
        <v>4.2636358021431624</v>
      </c>
      <c r="AN809" s="6">
        <v>1.0149296729701571</v>
      </c>
      <c r="AO809" s="92">
        <v>0.80684854029023301</v>
      </c>
      <c r="AP809" s="5">
        <v>43419</v>
      </c>
      <c r="AQ809" s="94">
        <v>1050</v>
      </c>
      <c r="AR809" s="6">
        <v>-0.44152151959601449</v>
      </c>
      <c r="AS809" s="6">
        <v>0.88460359915996789</v>
      </c>
    </row>
    <row r="810" spans="1:45" x14ac:dyDescent="0.2">
      <c r="A810" s="5">
        <v>43420</v>
      </c>
      <c r="B810" s="6">
        <v>3.6628679962013297</v>
      </c>
      <c r="C810" s="6">
        <v>3.3462463261564315</v>
      </c>
      <c r="D810" s="6">
        <v>0.31662167004489827</v>
      </c>
      <c r="E810" s="6">
        <v>3.3115936835194422</v>
      </c>
      <c r="F810" s="6">
        <v>3.31727229225333</v>
      </c>
      <c r="G810" s="6">
        <v>0.4066271735703838</v>
      </c>
      <c r="H810" s="6">
        <v>1.8187358599570096</v>
      </c>
      <c r="I810" s="6">
        <v>0.55466715435259606</v>
      </c>
      <c r="J810" s="7">
        <v>810.61375274323655</v>
      </c>
      <c r="K810" s="92">
        <v>1.8993352326685661E-3</v>
      </c>
      <c r="L810" s="92">
        <v>1.6144349477682812E-2</v>
      </c>
      <c r="M810" s="92">
        <v>0.12155745489078823</v>
      </c>
      <c r="N810" s="92">
        <v>0.46723646723646722</v>
      </c>
      <c r="O810" s="92">
        <v>0.30104463437796769</v>
      </c>
      <c r="P810" s="92">
        <v>9.2117758784425449E-2</v>
      </c>
      <c r="Q810" s="93">
        <v>4.9743964886613021E-2</v>
      </c>
      <c r="R810" s="4">
        <v>2.7139930066550466</v>
      </c>
      <c r="S810" s="4">
        <v>2.8349650083475053</v>
      </c>
      <c r="T810" s="4">
        <v>3.081301384033774</v>
      </c>
      <c r="U810" s="4">
        <v>3.3454513955073018</v>
      </c>
      <c r="V810" s="4">
        <v>3.5999086005149223</v>
      </c>
      <c r="W810" s="4">
        <v>3.8533958507311787</v>
      </c>
      <c r="X810" s="4">
        <v>4.0590368347289161</v>
      </c>
      <c r="Y810" s="4">
        <v>4.3689325216876629</v>
      </c>
      <c r="Z810" s="94">
        <v>2734</v>
      </c>
      <c r="AA810" s="93">
        <v>0.19943019943019943</v>
      </c>
      <c r="AB810" s="6">
        <v>2.2846781172333537</v>
      </c>
      <c r="AC810" s="6">
        <v>2.7291802635690421</v>
      </c>
      <c r="AD810" s="6">
        <v>3.1984379364630811</v>
      </c>
      <c r="AE810" s="6">
        <v>3.6412632492747576</v>
      </c>
      <c r="AF810" s="6">
        <v>3.9748724370420967</v>
      </c>
      <c r="AG810" s="94">
        <v>0</v>
      </c>
      <c r="AH810" s="6">
        <v>2.1229867923804617</v>
      </c>
      <c r="AI810" s="6">
        <v>2.5492390020713218</v>
      </c>
      <c r="AJ810" s="6">
        <v>3.0383651483553638</v>
      </c>
      <c r="AK810" s="6">
        <v>3.4543000557243424</v>
      </c>
      <c r="AL810" s="6">
        <v>3.8073273048062455</v>
      </c>
      <c r="AM810" s="6">
        <v>4.262266403668443</v>
      </c>
      <c r="AN810" s="6">
        <v>1.0148562084933836</v>
      </c>
      <c r="AO810" s="92">
        <v>0.80707276459091759</v>
      </c>
      <c r="AP810" s="5">
        <v>43420</v>
      </c>
      <c r="AQ810" s="94">
        <v>1053</v>
      </c>
      <c r="AR810" s="6">
        <v>-0.44163161896526804</v>
      </c>
      <c r="AS810" s="6">
        <v>0.88465290000201469</v>
      </c>
    </row>
    <row r="811" spans="1:45" x14ac:dyDescent="0.2">
      <c r="A811" s="5">
        <v>43421</v>
      </c>
      <c r="B811" s="6">
        <v>3.6631977294228948</v>
      </c>
      <c r="C811" s="6">
        <v>3.3461454964300561</v>
      </c>
      <c r="D811" s="6">
        <v>0.31705223299283869</v>
      </c>
      <c r="E811" s="6">
        <v>3.3117227450810383</v>
      </c>
      <c r="F811" s="6">
        <v>3.3170440220355353</v>
      </c>
      <c r="G811" s="6">
        <v>0.40679273774007696</v>
      </c>
      <c r="H811" s="6">
        <v>1.8204942454766986</v>
      </c>
      <c r="I811" s="6">
        <v>0.55459064327485452</v>
      </c>
      <c r="J811" s="7">
        <v>811.02046783625701</v>
      </c>
      <c r="K811" s="92">
        <v>1.8921475875118259E-3</v>
      </c>
      <c r="L811" s="92">
        <v>1.6083254493850521E-2</v>
      </c>
      <c r="M811" s="92">
        <v>0.12204351939451277</v>
      </c>
      <c r="N811" s="92">
        <v>0.4664143803216651</v>
      </c>
      <c r="O811" s="92">
        <v>0.30085146641438032</v>
      </c>
      <c r="P811" s="92">
        <v>9.2715231788079472E-2</v>
      </c>
      <c r="Q811" s="93">
        <v>4.89766081871345E-2</v>
      </c>
      <c r="R811" s="4">
        <v>2.7138296450408093</v>
      </c>
      <c r="S811" s="4">
        <v>2.8347923517509495</v>
      </c>
      <c r="T811" s="4">
        <v>3.0811737509918302</v>
      </c>
      <c r="U811" s="4">
        <v>3.3453633348178027</v>
      </c>
      <c r="V811" s="4">
        <v>3.6000511650075806</v>
      </c>
      <c r="W811" s="4">
        <v>3.8530026391734067</v>
      </c>
      <c r="X811" s="4">
        <v>4.0584119105765453</v>
      </c>
      <c r="Y811" s="4">
        <v>4.3672945084631554</v>
      </c>
      <c r="Z811" s="94">
        <v>2736</v>
      </c>
      <c r="AA811" s="93">
        <v>0.19962157048249762</v>
      </c>
      <c r="AB811" s="6">
        <v>2.2845535749218753</v>
      </c>
      <c r="AC811" s="6">
        <v>2.7289022806671599</v>
      </c>
      <c r="AD811" s="6">
        <v>3.198013530227561</v>
      </c>
      <c r="AE811" s="6">
        <v>3.6418189111438064</v>
      </c>
      <c r="AF811" s="6">
        <v>3.9735550824377772</v>
      </c>
      <c r="AG811" s="94">
        <v>1</v>
      </c>
      <c r="AH811" s="6">
        <v>2.1229141724293377</v>
      </c>
      <c r="AI811" s="6">
        <v>2.5489941954754016</v>
      </c>
      <c r="AJ811" s="6">
        <v>3.0390255153756356</v>
      </c>
      <c r="AK811" s="6">
        <v>3.4537738657200188</v>
      </c>
      <c r="AL811" s="6">
        <v>3.8074556207439274</v>
      </c>
      <c r="AM811" s="6">
        <v>4.2615026909276859</v>
      </c>
      <c r="AN811" s="6">
        <v>1.0147550849414266</v>
      </c>
      <c r="AO811" s="92">
        <v>0.80773756416823295</v>
      </c>
      <c r="AP811" s="5">
        <v>43422</v>
      </c>
      <c r="AQ811" s="94">
        <v>1057</v>
      </c>
      <c r="AR811" s="6">
        <v>-0.44174085385629258</v>
      </c>
      <c r="AS811" s="6">
        <v>0.88470218638677223</v>
      </c>
    </row>
    <row r="812" spans="1:45" x14ac:dyDescent="0.2">
      <c r="A812" s="5">
        <v>43422</v>
      </c>
      <c r="B812" s="6">
        <v>3.66351606805293</v>
      </c>
      <c r="C812" s="6">
        <v>3.3457296696891721</v>
      </c>
      <c r="D812" s="6">
        <v>0.31778639836375788</v>
      </c>
      <c r="E812" s="6">
        <v>3.3116623555782994</v>
      </c>
      <c r="F812" s="6">
        <v>3.3173637546022796</v>
      </c>
      <c r="G812" s="6">
        <v>0.40703612089126506</v>
      </c>
      <c r="H812" s="6">
        <v>1.8180912654247647</v>
      </c>
      <c r="I812" s="6">
        <v>0.55472587719298461</v>
      </c>
      <c r="J812" s="7">
        <v>812.02046783625701</v>
      </c>
      <c r="K812" s="92">
        <v>1.890359168241966E-3</v>
      </c>
      <c r="L812" s="92">
        <v>1.6068052930056712E-2</v>
      </c>
      <c r="M812" s="92">
        <v>0.1219281663516068</v>
      </c>
      <c r="N812" s="92">
        <v>0.46597353497164462</v>
      </c>
      <c r="O812" s="92">
        <v>0.30151228733459357</v>
      </c>
      <c r="P812" s="92">
        <v>9.2627599243856329E-2</v>
      </c>
      <c r="Q812" s="93">
        <v>4.7880116959064328E-2</v>
      </c>
      <c r="R812" s="4">
        <v>2.7135909985457385</v>
      </c>
      <c r="S812" s="4">
        <v>2.8345828279261922</v>
      </c>
      <c r="T812" s="4">
        <v>3.0808934182305254</v>
      </c>
      <c r="U812" s="4">
        <v>3.3449613646962839</v>
      </c>
      <c r="V812" s="4">
        <v>3.5995639645122495</v>
      </c>
      <c r="W812" s="4">
        <v>3.8520867215287922</v>
      </c>
      <c r="X812" s="4">
        <v>4.0581575905227414</v>
      </c>
      <c r="Y812" s="4">
        <v>4.374676599348521</v>
      </c>
      <c r="Z812" s="94">
        <v>2736</v>
      </c>
      <c r="AA812" s="93">
        <v>0.20132325141776938</v>
      </c>
      <c r="AB812" s="6">
        <v>2.2844291324163168</v>
      </c>
      <c r="AC812" s="6">
        <v>2.7286245838053569</v>
      </c>
      <c r="AD812" s="6">
        <v>3.1975895972920969</v>
      </c>
      <c r="AE812" s="6">
        <v>3.6405960078282091</v>
      </c>
      <c r="AF812" s="6">
        <v>3.9722402212608134</v>
      </c>
      <c r="AG812" s="94">
        <v>0</v>
      </c>
      <c r="AH812" s="6">
        <v>2.1228416064687998</v>
      </c>
      <c r="AI812" s="6">
        <v>2.5487496624874617</v>
      </c>
      <c r="AJ812" s="6">
        <v>3.0384239131632884</v>
      </c>
      <c r="AK812" s="6">
        <v>3.4528700269957415</v>
      </c>
      <c r="AL812" s="6">
        <v>3.8075161514362024</v>
      </c>
      <c r="AM812" s="6">
        <v>4.2637124778322715</v>
      </c>
      <c r="AN812" s="6">
        <v>1.0146175945980618</v>
      </c>
      <c r="AO812" s="92">
        <v>0.80826200657543312</v>
      </c>
      <c r="AP812" s="5">
        <v>43422</v>
      </c>
      <c r="AQ812" s="94">
        <v>1058</v>
      </c>
      <c r="AR812" s="6">
        <v>-0.44184922660872372</v>
      </c>
      <c r="AS812" s="6">
        <v>0.8847514583416467</v>
      </c>
    </row>
    <row r="813" spans="1:45" x14ac:dyDescent="0.2">
      <c r="A813" s="5">
        <v>43423</v>
      </c>
      <c r="B813" s="6">
        <v>3.6627358490566038</v>
      </c>
      <c r="C813" s="6">
        <v>3.345484558983268</v>
      </c>
      <c r="D813" s="6">
        <v>0.31725129007333575</v>
      </c>
      <c r="E813" s="6">
        <v>3.3116010653444863</v>
      </c>
      <c r="F813" s="6">
        <v>3.3176800526841808</v>
      </c>
      <c r="G813" s="6">
        <v>0.40674388753966761</v>
      </c>
      <c r="H813" s="6">
        <v>1.8162478917171081</v>
      </c>
      <c r="I813" s="6">
        <v>0.55483187134502998</v>
      </c>
      <c r="J813" s="7">
        <v>813.02046783625701</v>
      </c>
      <c r="K813" s="92">
        <v>1.8867924528301887E-3</v>
      </c>
      <c r="L813" s="92">
        <v>1.6037735849056604E-2</v>
      </c>
      <c r="M813" s="92">
        <v>0.12169811320754717</v>
      </c>
      <c r="N813" s="92">
        <v>0.4679245283018868</v>
      </c>
      <c r="O813" s="92">
        <v>0.3</v>
      </c>
      <c r="P813" s="92">
        <v>9.2452830188679239E-2</v>
      </c>
      <c r="Q813" s="93">
        <v>4.7149122807017545E-2</v>
      </c>
      <c r="R813" s="4">
        <v>2.7133526326367239</v>
      </c>
      <c r="S813" s="4">
        <v>2.8343735375631742</v>
      </c>
      <c r="T813" s="4">
        <v>3.0806280527005434</v>
      </c>
      <c r="U813" s="4">
        <v>3.3453054204989687</v>
      </c>
      <c r="V813" s="4">
        <v>3.5991352186388479</v>
      </c>
      <c r="W813" s="4">
        <v>3.8511708830884159</v>
      </c>
      <c r="X813" s="4">
        <v>4.0570621401520848</v>
      </c>
      <c r="Y813" s="4">
        <v>4.3728912501161901</v>
      </c>
      <c r="Z813" s="94">
        <v>2736</v>
      </c>
      <c r="AA813" s="93">
        <v>0.2</v>
      </c>
      <c r="AB813" s="6">
        <v>2.2843047896436834</v>
      </c>
      <c r="AC813" s="6">
        <v>2.7283471726562141</v>
      </c>
      <c r="AD813" s="6">
        <v>3.1971661370246274</v>
      </c>
      <c r="AE813" s="6">
        <v>3.6399992738495399</v>
      </c>
      <c r="AF813" s="6">
        <v>3.9709278466819531</v>
      </c>
      <c r="AG813" s="94">
        <v>2</v>
      </c>
      <c r="AH813" s="6">
        <v>2.1227690944704922</v>
      </c>
      <c r="AI813" s="6">
        <v>2.5485054026988694</v>
      </c>
      <c r="AJ813" s="6">
        <v>3.0378232502716522</v>
      </c>
      <c r="AK813" s="6">
        <v>3.4525788181542323</v>
      </c>
      <c r="AL813" s="6">
        <v>3.8075317197567178</v>
      </c>
      <c r="AM813" s="6">
        <v>4.2623509691493364</v>
      </c>
      <c r="AN813" s="6">
        <v>1.0145508658528872</v>
      </c>
      <c r="AO813" s="92">
        <v>0.80843741082705856</v>
      </c>
      <c r="AP813" s="5">
        <v>43423</v>
      </c>
      <c r="AQ813" s="94">
        <v>1060</v>
      </c>
      <c r="AR813" s="6">
        <v>-0.44195673955530435</v>
      </c>
      <c r="AS813" s="6">
        <v>0.88480071589395237</v>
      </c>
    </row>
    <row r="814" spans="1:45" x14ac:dyDescent="0.2">
      <c r="A814" s="5">
        <v>43424</v>
      </c>
      <c r="B814" s="6">
        <v>3.6616541353383458</v>
      </c>
      <c r="C814" s="6">
        <v>3.3453009911809688</v>
      </c>
      <c r="D814" s="6">
        <v>0.31635314415737703</v>
      </c>
      <c r="E814" s="6">
        <v>3.3117576846013055</v>
      </c>
      <c r="F814" s="6">
        <v>3.3181820417273444</v>
      </c>
      <c r="G814" s="6">
        <v>0.40639828769896208</v>
      </c>
      <c r="H814" s="6">
        <v>1.8169305679724466</v>
      </c>
      <c r="I814" s="6">
        <v>0.55478451424397435</v>
      </c>
      <c r="J814" s="7">
        <v>813.4258582907205</v>
      </c>
      <c r="K814" s="92">
        <v>1.8796992481203006E-3</v>
      </c>
      <c r="L814" s="92">
        <v>1.6917293233082706E-2</v>
      </c>
      <c r="M814" s="92">
        <v>0.1212406015037594</v>
      </c>
      <c r="N814" s="92">
        <v>0.46804511278195488</v>
      </c>
      <c r="O814" s="92">
        <v>0.29981203007518797</v>
      </c>
      <c r="P814" s="92">
        <v>9.2105263157894732E-2</v>
      </c>
      <c r="Q814" s="93">
        <v>4.6384222059897735E-2</v>
      </c>
      <c r="R814" s="4">
        <v>2.713214047073893</v>
      </c>
      <c r="S814" s="4">
        <v>2.8342553147285154</v>
      </c>
      <c r="T814" s="4">
        <v>3.0807809884209907</v>
      </c>
      <c r="U814" s="4">
        <v>3.344939830487494</v>
      </c>
      <c r="V814" s="4">
        <v>3.5989254347928115</v>
      </c>
      <c r="W814" s="4">
        <v>3.8496985574559455</v>
      </c>
      <c r="X814" s="4">
        <v>4.0559016495977547</v>
      </c>
      <c r="Y814" s="4">
        <v>4.3708448421290349</v>
      </c>
      <c r="Z814" s="94">
        <v>2738</v>
      </c>
      <c r="AA814" s="93">
        <v>0.20018796992481203</v>
      </c>
      <c r="AB814" s="6">
        <v>2.2200000000000002</v>
      </c>
      <c r="AC814" s="6">
        <v>2.7280700468929067</v>
      </c>
      <c r="AD814" s="6">
        <v>3.1967431487943845</v>
      </c>
      <c r="AE814" s="6">
        <v>3.6390522289839553</v>
      </c>
      <c r="AF814" s="6">
        <v>3.9696179518986612</v>
      </c>
      <c r="AG814" s="94">
        <v>0</v>
      </c>
      <c r="AH814" s="6">
        <v>2.12269663640609</v>
      </c>
      <c r="AI814" s="6">
        <v>2.5300246703852558</v>
      </c>
      <c r="AJ814" s="6">
        <v>3.0372235245307388</v>
      </c>
      <c r="AK814" s="6">
        <v>3.4523125412032005</v>
      </c>
      <c r="AL814" s="6">
        <v>3.8063433772256503</v>
      </c>
      <c r="AM814" s="6">
        <v>4.2609920490617084</v>
      </c>
      <c r="AN814" s="6">
        <v>1.0144381272154743</v>
      </c>
      <c r="AO814" s="92">
        <v>0.80836182182313332</v>
      </c>
      <c r="AP814" s="5">
        <v>43424</v>
      </c>
      <c r="AQ814" s="94">
        <v>1064</v>
      </c>
      <c r="AR814" s="6">
        <v>-0.4420633950219095</v>
      </c>
      <c r="AS814" s="6">
        <v>0.88484995907091002</v>
      </c>
    </row>
    <row r="815" spans="1:45" x14ac:dyDescent="0.2">
      <c r="A815" s="5">
        <v>43425</v>
      </c>
      <c r="B815" s="6">
        <v>3.6591970121381885</v>
      </c>
      <c r="C815" s="6">
        <v>3.3457870916499464</v>
      </c>
      <c r="D815" s="6">
        <v>0.31340992048824212</v>
      </c>
      <c r="E815" s="6">
        <v>3.3120334930190007</v>
      </c>
      <c r="F815" s="6">
        <v>3.3178608545978618</v>
      </c>
      <c r="G815" s="6">
        <v>0.40556932340009821</v>
      </c>
      <c r="H815" s="6">
        <v>1.8208048473971834</v>
      </c>
      <c r="I815" s="6">
        <v>0.55476468442174287</v>
      </c>
      <c r="J815" s="7">
        <v>813.53447646844143</v>
      </c>
      <c r="K815" s="92">
        <v>1.8674136321195146E-3</v>
      </c>
      <c r="L815" s="92">
        <v>1.680672268907563E-2</v>
      </c>
      <c r="M815" s="92">
        <v>0.12138188608776844</v>
      </c>
      <c r="N815" s="92">
        <v>0.47245564892623715</v>
      </c>
      <c r="O815" s="92">
        <v>0.29598506069094305</v>
      </c>
      <c r="P815" s="92">
        <v>9.1503267973856203E-2</v>
      </c>
      <c r="Q815" s="93">
        <v>4.5603794235680409E-2</v>
      </c>
      <c r="R815" s="4">
        <v>2.7148140915034848</v>
      </c>
      <c r="S815" s="4">
        <v>2.8364274889886443</v>
      </c>
      <c r="T815" s="4">
        <v>3.0822174970076492</v>
      </c>
      <c r="U815" s="4">
        <v>3.344767122191973</v>
      </c>
      <c r="V815" s="4">
        <v>3.5984010656728103</v>
      </c>
      <c r="W815" s="4">
        <v>3.8493078875886879</v>
      </c>
      <c r="X815" s="4">
        <v>4.0549675987870293</v>
      </c>
      <c r="Y815" s="4">
        <v>4.3687825903732236</v>
      </c>
      <c r="Z815" s="94">
        <v>2741</v>
      </c>
      <c r="AA815" s="93">
        <v>0.19887955182072828</v>
      </c>
      <c r="AB815" s="6">
        <v>2.219867133073171</v>
      </c>
      <c r="AC815" s="6">
        <v>2.7277932061892023</v>
      </c>
      <c r="AD815" s="6">
        <v>3.1963206319718909</v>
      </c>
      <c r="AE815" s="6">
        <v>3.640359515388603</v>
      </c>
      <c r="AF815" s="6">
        <v>3.9683105301349872</v>
      </c>
      <c r="AG815" s="94">
        <v>3</v>
      </c>
      <c r="AH815" s="6">
        <v>2.1226242322472988</v>
      </c>
      <c r="AI815" s="6">
        <v>2.529787113978339</v>
      </c>
      <c r="AJ815" s="6">
        <v>3.0378814665954148</v>
      </c>
      <c r="AK815" s="6">
        <v>3.4525437141325859</v>
      </c>
      <c r="AL815" s="6">
        <v>3.8072764951292015</v>
      </c>
      <c r="AM815" s="6">
        <v>4.2596357097823434</v>
      </c>
      <c r="AN815" s="6">
        <v>1.0145089547170727</v>
      </c>
      <c r="AO815" s="92">
        <v>0.80850019408422569</v>
      </c>
      <c r="AP815" s="5">
        <v>43425</v>
      </c>
      <c r="AQ815" s="94">
        <v>1071</v>
      </c>
      <c r="AR815" s="6">
        <v>-0.44216919532757082</v>
      </c>
      <c r="AS815" s="6">
        <v>0.88489918789964839</v>
      </c>
    </row>
    <row r="816" spans="1:45" x14ac:dyDescent="0.2">
      <c r="A816" s="5">
        <v>43426</v>
      </c>
      <c r="B816" s="6">
        <v>3.659702878365831</v>
      </c>
      <c r="C816" s="6">
        <v>3.3467342812870826</v>
      </c>
      <c r="D816" s="6">
        <v>0.31296859707874836</v>
      </c>
      <c r="E816" s="6">
        <v>3.3121782038976213</v>
      </c>
      <c r="F816" s="6">
        <v>3.3183303998588194</v>
      </c>
      <c r="G816" s="6">
        <v>0.40549099168318115</v>
      </c>
      <c r="H816" s="6">
        <v>1.8248026636373005</v>
      </c>
      <c r="I816" s="6">
        <v>0.55482318629237704</v>
      </c>
      <c r="J816" s="7">
        <v>813.94057601166423</v>
      </c>
      <c r="K816" s="92">
        <v>1.8570102135561746E-3</v>
      </c>
      <c r="L816" s="92">
        <v>1.6713091922005572E-2</v>
      </c>
      <c r="M816" s="92">
        <v>0.12256267409470752</v>
      </c>
      <c r="N816" s="92">
        <v>0.46982358402971214</v>
      </c>
      <c r="O816" s="92">
        <v>0.2971216341689879</v>
      </c>
      <c r="P816" s="92">
        <v>9.1922005571030641E-2</v>
      </c>
      <c r="Q816" s="93">
        <v>4.4112285818446957E-2</v>
      </c>
      <c r="R816" s="4">
        <v>2.7146011646026125</v>
      </c>
      <c r="S816" s="4">
        <v>2.8373614421537217</v>
      </c>
      <c r="T816" s="4">
        <v>3.0848560911809408</v>
      </c>
      <c r="U816" s="4">
        <v>3.346457993928269</v>
      </c>
      <c r="V816" s="4">
        <v>3.5993545481887979</v>
      </c>
      <c r="W816" s="4">
        <v>3.850160518754302</v>
      </c>
      <c r="X816" s="4">
        <v>4.0547011230344996</v>
      </c>
      <c r="Y816" s="4">
        <v>4.3715852038975953</v>
      </c>
      <c r="Z816" s="94">
        <v>2743</v>
      </c>
      <c r="AA816" s="93">
        <v>0.19962859795728877</v>
      </c>
      <c r="AB816" s="6">
        <v>2.2197343759639163</v>
      </c>
      <c r="AC816" s="6">
        <v>2.7275166502194601</v>
      </c>
      <c r="AD816" s="6">
        <v>3.1991837221778843</v>
      </c>
      <c r="AE816" s="6">
        <v>3.6391141933131448</v>
      </c>
      <c r="AF816" s="6">
        <v>3.9670055746414326</v>
      </c>
      <c r="AG816" s="94">
        <v>2</v>
      </c>
      <c r="AH816" s="6">
        <v>2.1225518819658551</v>
      </c>
      <c r="AI816" s="6">
        <v>2.5295498205421034</v>
      </c>
      <c r="AJ816" s="6">
        <v>3.039689488145525</v>
      </c>
      <c r="AK816" s="6">
        <v>3.4526821948534856</v>
      </c>
      <c r="AL816" s="6">
        <v>3.8068656732880961</v>
      </c>
      <c r="AM816" s="6">
        <v>4.2597134390810627</v>
      </c>
      <c r="AN816" s="6">
        <v>1.0147574892444673</v>
      </c>
      <c r="AO816" s="92">
        <v>0.80756560925583987</v>
      </c>
      <c r="AP816" s="5">
        <v>43426</v>
      </c>
      <c r="AQ816" s="94">
        <v>1077</v>
      </c>
      <c r="AR816" s="6">
        <v>-0.44227414278449739</v>
      </c>
      <c r="AS816" s="6">
        <v>0.88494840240720485</v>
      </c>
    </row>
    <row r="817" spans="1:45" x14ac:dyDescent="0.2">
      <c r="A817" s="5">
        <v>43427</v>
      </c>
      <c r="B817" s="6">
        <v>3.6572617946345978</v>
      </c>
      <c r="C817" s="6">
        <v>3.346478584951655</v>
      </c>
      <c r="D817" s="6">
        <v>0.31078320968294282</v>
      </c>
      <c r="E817" s="6">
        <v>3.3120868753824455</v>
      </c>
      <c r="F817" s="6">
        <v>3.3182805848584414</v>
      </c>
      <c r="G817" s="6">
        <v>0.40479278180999567</v>
      </c>
      <c r="H817" s="6">
        <v>1.8241532054690912</v>
      </c>
      <c r="I817" s="6">
        <v>0.55486151603498446</v>
      </c>
      <c r="J817" s="7">
        <v>814.64358600583364</v>
      </c>
      <c r="K817" s="92">
        <v>1.8501387604070306E-3</v>
      </c>
      <c r="L817" s="92">
        <v>1.6651248843663275E-2</v>
      </c>
      <c r="M817" s="92">
        <v>0.12395929694727105</v>
      </c>
      <c r="N817" s="92">
        <v>0.47178538390379277</v>
      </c>
      <c r="O817" s="92">
        <v>0.29417206290471787</v>
      </c>
      <c r="P817" s="92">
        <v>9.1581868640148015E-2</v>
      </c>
      <c r="Q817" s="93">
        <v>4.0816326530612242E-2</v>
      </c>
      <c r="R817" s="4">
        <v>2.7148696957211311</v>
      </c>
      <c r="S817" s="4">
        <v>2.8387580925791629</v>
      </c>
      <c r="T817" s="4">
        <v>3.0857912279203208</v>
      </c>
      <c r="U817" s="4">
        <v>3.3459105429689013</v>
      </c>
      <c r="V817" s="4">
        <v>3.5983134575648759</v>
      </c>
      <c r="W817" s="4">
        <v>3.8490456601927976</v>
      </c>
      <c r="X817" s="4">
        <v>4.0538255749661829</v>
      </c>
      <c r="Y817" s="4">
        <v>4.3698691240033538</v>
      </c>
      <c r="Z817" s="94">
        <v>2744</v>
      </c>
      <c r="AA817" s="93">
        <v>0.19981498612395929</v>
      </c>
      <c r="AB817" s="6">
        <v>2.219601728583557</v>
      </c>
      <c r="AC817" s="6">
        <v>2.7272403786586299</v>
      </c>
      <c r="AD817" s="6">
        <v>3.1983775904876159</v>
      </c>
      <c r="AE817" s="6">
        <v>3.6395242209986951</v>
      </c>
      <c r="AF817" s="6">
        <v>3.9657030786948195</v>
      </c>
      <c r="AG817" s="94">
        <v>2</v>
      </c>
      <c r="AH817" s="6">
        <v>2.1224795855335268</v>
      </c>
      <c r="AI817" s="6">
        <v>2.5293127896896102</v>
      </c>
      <c r="AJ817" s="6">
        <v>3.0402281633680515</v>
      </c>
      <c r="AK817" s="6">
        <v>3.4523650485916031</v>
      </c>
      <c r="AL817" s="6">
        <v>3.80674940370508</v>
      </c>
      <c r="AM817" s="6">
        <v>4.2583581101279693</v>
      </c>
      <c r="AN817" s="6">
        <v>1.0147087488165945</v>
      </c>
      <c r="AO817" s="92">
        <v>0.8076878013582206</v>
      </c>
      <c r="AP817" s="5">
        <v>43427</v>
      </c>
      <c r="AQ817" s="94">
        <v>1081</v>
      </c>
      <c r="AR817" s="6">
        <v>-0.4423782396981002</v>
      </c>
      <c r="AS817" s="6">
        <v>0.88499760262052385</v>
      </c>
    </row>
    <row r="818" spans="1:45" x14ac:dyDescent="0.2">
      <c r="A818" s="5">
        <v>43428</v>
      </c>
      <c r="B818" s="6">
        <v>3.6549037580201649</v>
      </c>
      <c r="C818" s="6">
        <v>3.3471085139938879</v>
      </c>
      <c r="D818" s="6">
        <v>0.307795244026277</v>
      </c>
      <c r="E818" s="6">
        <v>3.3121274743947748</v>
      </c>
      <c r="F818" s="6">
        <v>3.3182899568312783</v>
      </c>
      <c r="G818" s="6">
        <v>0.40493225240075464</v>
      </c>
      <c r="H818" s="6">
        <v>1.8295761783352582</v>
      </c>
      <c r="I818" s="6">
        <v>0.55485807860262082</v>
      </c>
      <c r="J818" s="7">
        <v>814.4563318777291</v>
      </c>
      <c r="K818" s="92">
        <v>1.8331805682859762E-3</v>
      </c>
      <c r="L818" s="92">
        <v>1.6498625114573784E-2</v>
      </c>
      <c r="M818" s="92">
        <v>0.12648945921173235</v>
      </c>
      <c r="N818" s="92">
        <v>0.47112740604949588</v>
      </c>
      <c r="O818" s="92">
        <v>0.29330889092575618</v>
      </c>
      <c r="P818" s="92">
        <v>9.0742438130155825E-2</v>
      </c>
      <c r="Q818" s="93">
        <v>3.8209606986899562E-2</v>
      </c>
      <c r="R818" s="4">
        <v>2.7178101390812928</v>
      </c>
      <c r="S818" s="4">
        <v>2.8386684444828529</v>
      </c>
      <c r="T818" s="4">
        <v>3.0848262393467407</v>
      </c>
      <c r="U818" s="4">
        <v>3.3462390835034848</v>
      </c>
      <c r="V818" s="4">
        <v>3.5985845843646747</v>
      </c>
      <c r="W818" s="4">
        <v>3.8520403862380252</v>
      </c>
      <c r="X818" s="4">
        <v>4.0545454432743737</v>
      </c>
      <c r="Y818" s="4">
        <v>4.3679388896653268</v>
      </c>
      <c r="Z818" s="94">
        <v>2748</v>
      </c>
      <c r="AA818" s="93">
        <v>0.19798350137488543</v>
      </c>
      <c r="AB818" s="6">
        <v>2.2194691908435353</v>
      </c>
      <c r="AC818" s="6">
        <v>2.7269643911822494</v>
      </c>
      <c r="AD818" s="6">
        <v>3.1985540907406693</v>
      </c>
      <c r="AE818" s="6">
        <v>3.6414804289678737</v>
      </c>
      <c r="AF818" s="6">
        <v>3.964403035598159</v>
      </c>
      <c r="AG818" s="94">
        <v>3</v>
      </c>
      <c r="AH818" s="6">
        <v>2.1224073429221133</v>
      </c>
      <c r="AI818" s="6">
        <v>2.5290760210348946</v>
      </c>
      <c r="AJ818" s="6">
        <v>3.0388271445271897</v>
      </c>
      <c r="AK818" s="6">
        <v>3.4533212501177202</v>
      </c>
      <c r="AL818" s="6">
        <v>3.8098337464103897</v>
      </c>
      <c r="AM818" s="6">
        <v>4.2570053494739417</v>
      </c>
      <c r="AN818" s="6">
        <v>1.014855829637481</v>
      </c>
      <c r="AO818" s="92">
        <v>0.80872098766070666</v>
      </c>
      <c r="AP818" s="5">
        <v>43428</v>
      </c>
      <c r="AQ818" s="94">
        <v>1091</v>
      </c>
      <c r="AR818" s="6">
        <v>-0.44248148836701962</v>
      </c>
      <c r="AS818" s="6">
        <v>0.88504678856645991</v>
      </c>
    </row>
    <row r="819" spans="1:45" x14ac:dyDescent="0.2">
      <c r="A819" s="5">
        <v>43429</v>
      </c>
      <c r="B819" s="6">
        <v>3.6547619047619047</v>
      </c>
      <c r="C819" s="6">
        <v>3.3466948668647403</v>
      </c>
      <c r="D819" s="6">
        <v>0.30806703789716439</v>
      </c>
      <c r="E819" s="6">
        <v>3.3120665238368843</v>
      </c>
      <c r="F819" s="6">
        <v>3.3179889111637912</v>
      </c>
      <c r="G819" s="6">
        <v>0.40448327449794419</v>
      </c>
      <c r="H819" s="6">
        <v>1.8272743757372416</v>
      </c>
      <c r="I819" s="6">
        <v>0.55491266375545922</v>
      </c>
      <c r="J819" s="7">
        <v>815.4563318777291</v>
      </c>
      <c r="K819" s="92">
        <v>1.8315018315018315E-3</v>
      </c>
      <c r="L819" s="92">
        <v>1.6483516483516484E-2</v>
      </c>
      <c r="M819" s="92">
        <v>0.12637362637362637</v>
      </c>
      <c r="N819" s="92">
        <v>0.4716117216117216</v>
      </c>
      <c r="O819" s="92">
        <v>0.29304029304029305</v>
      </c>
      <c r="P819" s="92">
        <v>9.0659340659340656E-2</v>
      </c>
      <c r="Q819" s="93">
        <v>3.7845705967976713E-2</v>
      </c>
      <c r="R819" s="4">
        <v>2.7175087184635585</v>
      </c>
      <c r="S819" s="4">
        <v>2.8387865253177362</v>
      </c>
      <c r="T819" s="4">
        <v>3.0843842072118992</v>
      </c>
      <c r="U819" s="4">
        <v>3.3462001129398216</v>
      </c>
      <c r="V819" s="4">
        <v>3.5977637631748798</v>
      </c>
      <c r="W819" s="4">
        <v>3.8505727428672394</v>
      </c>
      <c r="X819" s="4">
        <v>4.0534951228132687</v>
      </c>
      <c r="Y819" s="4">
        <v>4.3662289460132531</v>
      </c>
      <c r="Z819" s="94">
        <v>2748</v>
      </c>
      <c r="AA819" s="93">
        <v>0.19780219780219779</v>
      </c>
      <c r="AB819" s="6">
        <v>2.2193367626554146</v>
      </c>
      <c r="AC819" s="6">
        <v>2.7266886874664444</v>
      </c>
      <c r="AD819" s="6">
        <v>3.1974998171469515</v>
      </c>
      <c r="AE819" s="6">
        <v>3.6397285894734308</v>
      </c>
      <c r="AF819" s="6">
        <v>3.9631054386805213</v>
      </c>
      <c r="AG819" s="94">
        <v>0</v>
      </c>
      <c r="AH819" s="6">
        <v>2.1223351541034434</v>
      </c>
      <c r="AI819" s="6">
        <v>2.528839514192966</v>
      </c>
      <c r="AJ819" s="6">
        <v>3.0382260285985341</v>
      </c>
      <c r="AK819" s="6">
        <v>3.4524145145304885</v>
      </c>
      <c r="AL819" s="6">
        <v>3.808662674924816</v>
      </c>
      <c r="AM819" s="6">
        <v>4.2556551494441237</v>
      </c>
      <c r="AN819" s="6">
        <v>1.0147430137402369</v>
      </c>
      <c r="AO819" s="92">
        <v>0.80894546196285877</v>
      </c>
      <c r="AP819" s="5">
        <v>43429</v>
      </c>
      <c r="AQ819" s="94">
        <v>1092</v>
      </c>
      <c r="AR819" s="6">
        <v>-0.44258389108313922</v>
      </c>
      <c r="AS819" s="6">
        <v>0.88509596027177551</v>
      </c>
    </row>
    <row r="820" spans="1:45" x14ac:dyDescent="0.2">
      <c r="A820" s="5">
        <v>43430</v>
      </c>
      <c r="B820" s="6">
        <v>3.65622161671208</v>
      </c>
      <c r="C820" s="6">
        <v>3.347717719039343</v>
      </c>
      <c r="D820" s="6">
        <v>0.308503897672737</v>
      </c>
      <c r="E820" s="6">
        <v>3.312423893310406</v>
      </c>
      <c r="F820" s="6">
        <v>3.318336173784012</v>
      </c>
      <c r="G820" s="6">
        <v>0.40444407264760668</v>
      </c>
      <c r="H820" s="6">
        <v>1.8333100984538826</v>
      </c>
      <c r="I820" s="6">
        <v>0.5549618320610652</v>
      </c>
      <c r="J820" s="7">
        <v>815.56597600872192</v>
      </c>
      <c r="K820" s="92">
        <v>1.8165304268846503E-3</v>
      </c>
      <c r="L820" s="92">
        <v>1.6348773841961851E-2</v>
      </c>
      <c r="M820" s="92">
        <v>0.12534059945504086</v>
      </c>
      <c r="N820" s="92">
        <v>0.47138964577656678</v>
      </c>
      <c r="O820" s="92">
        <v>0.29427792915531337</v>
      </c>
      <c r="P820" s="92">
        <v>9.0826521344232511E-2</v>
      </c>
      <c r="Q820" s="93">
        <v>3.5623409669211195E-2</v>
      </c>
      <c r="R820" s="4">
        <v>2.7210880962974935</v>
      </c>
      <c r="S820" s="4">
        <v>2.8385874696187678</v>
      </c>
      <c r="T820" s="4">
        <v>3.0861019170460793</v>
      </c>
      <c r="U820" s="4">
        <v>3.346735924422378</v>
      </c>
      <c r="V820" s="4">
        <v>3.5979907915393721</v>
      </c>
      <c r="W820" s="4">
        <v>3.8538871828553818</v>
      </c>
      <c r="X820" s="4">
        <v>4.0556353857089196</v>
      </c>
      <c r="Y820" s="4">
        <v>4.3642610646544666</v>
      </c>
      <c r="Z820" s="94">
        <v>2751</v>
      </c>
      <c r="AA820" s="93">
        <v>0.19800181653042689</v>
      </c>
      <c r="AB820" s="6">
        <v>2.2192044439308791</v>
      </c>
      <c r="AC820" s="6">
        <v>2.7264132671879269</v>
      </c>
      <c r="AD820" s="6">
        <v>3.1964476083779081</v>
      </c>
      <c r="AE820" s="6">
        <v>3.6379811528505077</v>
      </c>
      <c r="AF820" s="6">
        <v>3.9618102812969065</v>
      </c>
      <c r="AG820" s="94">
        <v>0</v>
      </c>
      <c r="AH820" s="6">
        <v>2.1222630190493783</v>
      </c>
      <c r="AI820" s="6">
        <v>2.5286032687798077</v>
      </c>
      <c r="AJ820" s="6">
        <v>3.0376258539945398</v>
      </c>
      <c r="AK820" s="6">
        <v>3.4512129760315284</v>
      </c>
      <c r="AL820" s="6">
        <v>3.8090371455958509</v>
      </c>
      <c r="AM820" s="6">
        <v>4.2552644273760567</v>
      </c>
      <c r="AN820" s="6">
        <v>1.0149295517564694</v>
      </c>
      <c r="AO820" s="92">
        <v>0.80919051760443261</v>
      </c>
      <c r="AP820" s="5">
        <v>43430</v>
      </c>
      <c r="AQ820" s="94">
        <v>1101</v>
      </c>
      <c r="AR820" s="6">
        <v>-0.44268545013162131</v>
      </c>
      <c r="AS820" s="6">
        <v>0.88514511776314297</v>
      </c>
    </row>
    <row r="821" spans="1:45" x14ac:dyDescent="0.2">
      <c r="A821" s="5">
        <v>43431</v>
      </c>
      <c r="B821" s="6">
        <v>3.6553748870822043</v>
      </c>
      <c r="C821" s="6">
        <v>3.3479383216171068</v>
      </c>
      <c r="D821" s="6">
        <v>0.30743656546509746</v>
      </c>
      <c r="E821" s="6">
        <v>3.3124292062753904</v>
      </c>
      <c r="F821" s="6">
        <v>3.3179968113924092</v>
      </c>
      <c r="G821" s="6">
        <v>0.40476261234741323</v>
      </c>
      <c r="H821" s="6">
        <v>1.8364264120677571</v>
      </c>
      <c r="I821" s="6">
        <v>0.5549782135076281</v>
      </c>
      <c r="J821" s="7">
        <v>815.67647058823786</v>
      </c>
      <c r="K821" s="92">
        <v>1.8066847335140017E-3</v>
      </c>
      <c r="L821" s="92">
        <v>1.6260162601626018E-2</v>
      </c>
      <c r="M821" s="92">
        <v>0.12737127371273713</v>
      </c>
      <c r="N821" s="92">
        <v>0.46973803071364045</v>
      </c>
      <c r="O821" s="92">
        <v>0.29358626919602532</v>
      </c>
      <c r="P821" s="92">
        <v>9.1237579042457093E-2</v>
      </c>
      <c r="Q821" s="93">
        <v>3.776325344952796E-2</v>
      </c>
      <c r="R821" s="4">
        <v>2.7219851414356029</v>
      </c>
      <c r="S821" s="4">
        <v>2.8388705161795129</v>
      </c>
      <c r="T821" s="4">
        <v>3.0861711234383122</v>
      </c>
      <c r="U821" s="4">
        <v>3.3463290147260656</v>
      </c>
      <c r="V821" s="4">
        <v>3.5971020907567524</v>
      </c>
      <c r="W821" s="4">
        <v>3.8537357725146704</v>
      </c>
      <c r="X821" s="4">
        <v>4.0552422283316716</v>
      </c>
      <c r="Y821" s="4">
        <v>4.3732195886349423</v>
      </c>
      <c r="Z821" s="94">
        <v>2754</v>
      </c>
      <c r="AA821" s="93">
        <v>0.1969286359530262</v>
      </c>
      <c r="AB821" s="6">
        <v>2.2190722345817337</v>
      </c>
      <c r="AC821" s="6">
        <v>2.7261381300239935</v>
      </c>
      <c r="AD821" s="6">
        <v>3.1953974584387672</v>
      </c>
      <c r="AE821" s="6">
        <v>3.6362381020917014</v>
      </c>
      <c r="AF821" s="6">
        <v>3.9605175568281163</v>
      </c>
      <c r="AG821" s="94">
        <v>0</v>
      </c>
      <c r="AH821" s="6">
        <v>2.1221909377318084</v>
      </c>
      <c r="AI821" s="6">
        <v>2.5283672844123632</v>
      </c>
      <c r="AJ821" s="6">
        <v>3.037302647920602</v>
      </c>
      <c r="AK821" s="6">
        <v>3.4505827357209187</v>
      </c>
      <c r="AL821" s="6">
        <v>3.8081682725853261</v>
      </c>
      <c r="AM821" s="6">
        <v>4.2600198250195458</v>
      </c>
      <c r="AN821" s="6">
        <v>1.0149671819316517</v>
      </c>
      <c r="AO821" s="92">
        <v>0.80926162775338895</v>
      </c>
      <c r="AP821" s="5">
        <v>43431</v>
      </c>
      <c r="AQ821" s="94">
        <v>1107</v>
      </c>
      <c r="AR821" s="6">
        <v>-0.44278616779091706</v>
      </c>
      <c r="AS821" s="6">
        <v>0.88519426106714438</v>
      </c>
    </row>
    <row r="822" spans="1:45" x14ac:dyDescent="0.2">
      <c r="A822" s="5">
        <v>43432</v>
      </c>
      <c r="B822" s="6">
        <v>3.6566427289048473</v>
      </c>
      <c r="C822" s="6">
        <v>3.3483117122362276</v>
      </c>
      <c r="D822" s="6">
        <v>0.30833101666861973</v>
      </c>
      <c r="E822" s="6">
        <v>3.312645772689562</v>
      </c>
      <c r="F822" s="6">
        <v>3.3183370769454461</v>
      </c>
      <c r="G822" s="6">
        <v>0.40485932745457287</v>
      </c>
      <c r="H822" s="6">
        <v>1.8392923462952406</v>
      </c>
      <c r="I822" s="6">
        <v>0.55506531204644038</v>
      </c>
      <c r="J822" s="7">
        <v>816.08381712627306</v>
      </c>
      <c r="K822" s="92">
        <v>1.7953321364452424E-3</v>
      </c>
      <c r="L822" s="92">
        <v>1.615798922800718E-2</v>
      </c>
      <c r="M822" s="92">
        <v>0.12657091561938957</v>
      </c>
      <c r="N822" s="92">
        <v>0.46858168761220825</v>
      </c>
      <c r="O822" s="92">
        <v>0.29622980251346498</v>
      </c>
      <c r="P822" s="92">
        <v>9.0664272890484746E-2</v>
      </c>
      <c r="Q822" s="93">
        <v>3.9550072568940491E-2</v>
      </c>
      <c r="R822" s="4">
        <v>2.7218678745172724</v>
      </c>
      <c r="S822" s="4">
        <v>2.8387031018162143</v>
      </c>
      <c r="T822" s="4">
        <v>3.0861812938581901</v>
      </c>
      <c r="U822" s="4">
        <v>3.3472104159486769</v>
      </c>
      <c r="V822" s="4">
        <v>3.5971559721061057</v>
      </c>
      <c r="W822" s="4">
        <v>3.8563063693619029</v>
      </c>
      <c r="X822" s="4">
        <v>4.0550537380533918</v>
      </c>
      <c r="Y822" s="4">
        <v>4.3717132885077872</v>
      </c>
      <c r="Z822" s="94">
        <v>2756</v>
      </c>
      <c r="AA822" s="93">
        <v>0.19748653500897667</v>
      </c>
      <c r="AB822" s="6">
        <v>2.218940134519904</v>
      </c>
      <c r="AC822" s="6">
        <v>2.7258632756525247</v>
      </c>
      <c r="AD822" s="6">
        <v>3.1943493613594569</v>
      </c>
      <c r="AE822" s="6">
        <v>3.6344994202820571</v>
      </c>
      <c r="AF822" s="6">
        <v>3.9592272586806261</v>
      </c>
      <c r="AG822" s="94">
        <v>0</v>
      </c>
      <c r="AH822" s="6">
        <v>2.1221189101226559</v>
      </c>
      <c r="AI822" s="6">
        <v>2.5281315607085486</v>
      </c>
      <c r="AJ822" s="6">
        <v>3.0367006276249153</v>
      </c>
      <c r="AK822" s="6">
        <v>3.4500697804312903</v>
      </c>
      <c r="AL822" s="6">
        <v>3.8086159666420745</v>
      </c>
      <c r="AM822" s="6">
        <v>4.2586706364730897</v>
      </c>
      <c r="AN822" s="6">
        <v>1.0149840805352472</v>
      </c>
      <c r="AO822" s="92">
        <v>0.80998077244780997</v>
      </c>
      <c r="AP822" s="5">
        <v>43432</v>
      </c>
      <c r="AQ822" s="94">
        <v>1114</v>
      </c>
      <c r="AR822" s="6">
        <v>-0.44288604633280038</v>
      </c>
      <c r="AS822" s="6">
        <v>0.88524339021027176</v>
      </c>
    </row>
    <row r="823" spans="1:45" x14ac:dyDescent="0.2">
      <c r="A823" s="5">
        <v>43433</v>
      </c>
      <c r="B823" s="6">
        <v>3.6550802139037435</v>
      </c>
      <c r="C823" s="6">
        <v>3.3493032143938555</v>
      </c>
      <c r="D823" s="6">
        <v>0.30577699950988801</v>
      </c>
      <c r="E823" s="6">
        <v>3.3124564390608167</v>
      </c>
      <c r="F823" s="6">
        <v>3.3185735755721266</v>
      </c>
      <c r="G823" s="6">
        <v>0.40421091738361203</v>
      </c>
      <c r="H823" s="6">
        <v>1.8408371827199272</v>
      </c>
      <c r="I823" s="6">
        <v>0.55535364526659059</v>
      </c>
      <c r="J823" s="7">
        <v>816.78745012694708</v>
      </c>
      <c r="K823" s="92">
        <v>1.7825311942959001E-3</v>
      </c>
      <c r="L823" s="92">
        <v>1.6934046345811051E-2</v>
      </c>
      <c r="M823" s="92">
        <v>0.12745098039215685</v>
      </c>
      <c r="N823" s="92">
        <v>0.46791443850267378</v>
      </c>
      <c r="O823" s="92">
        <v>0.29500891265597146</v>
      </c>
      <c r="P823" s="92">
        <v>9.0909090909090912E-2</v>
      </c>
      <c r="Q823" s="93">
        <v>3.6996735582154515E-2</v>
      </c>
      <c r="R823" s="4">
        <v>2.7228340580632993</v>
      </c>
      <c r="S823" s="4">
        <v>2.8387389617025991</v>
      </c>
      <c r="T823" s="4">
        <v>3.0862637862569726</v>
      </c>
      <c r="U823" s="4">
        <v>3.3487757858166658</v>
      </c>
      <c r="V823" s="4">
        <v>3.598606349294589</v>
      </c>
      <c r="W823" s="4">
        <v>3.8586215696194892</v>
      </c>
      <c r="X823" s="4">
        <v>4.0565802334751222</v>
      </c>
      <c r="Y823" s="4">
        <v>4.3784253641533075</v>
      </c>
      <c r="Z823" s="94">
        <v>2757</v>
      </c>
      <c r="AA823" s="93">
        <v>0.19964349376114082</v>
      </c>
      <c r="AB823" s="6">
        <v>2.2188081436574354</v>
      </c>
      <c r="AC823" s="6">
        <v>2.7255887037519835</v>
      </c>
      <c r="AD823" s="6">
        <v>3.1933033111944749</v>
      </c>
      <c r="AE823" s="6">
        <v>3.635097550775559</v>
      </c>
      <c r="AF823" s="6">
        <v>3.9579393802864566</v>
      </c>
      <c r="AG823" s="94">
        <v>1</v>
      </c>
      <c r="AH823" s="6">
        <v>2.1220469361938736</v>
      </c>
      <c r="AI823" s="6">
        <v>2.5290594605879058</v>
      </c>
      <c r="AJ823" s="6">
        <v>3.0360841737600608</v>
      </c>
      <c r="AK823" s="6">
        <v>3.4498300604944987</v>
      </c>
      <c r="AL823" s="6">
        <v>3.8084416570806616</v>
      </c>
      <c r="AM823" s="6">
        <v>4.2585266958856067</v>
      </c>
      <c r="AN823" s="6">
        <v>1.0153870730067578</v>
      </c>
      <c r="AO823" s="92">
        <v>0.80837530407493441</v>
      </c>
      <c r="AP823" s="5">
        <v>43433</v>
      </c>
      <c r="AQ823" s="94">
        <v>1122</v>
      </c>
      <c r="AR823" s="6">
        <v>-0.44298508802238201</v>
      </c>
      <c r="AS823" s="6">
        <v>0.88529250521892699</v>
      </c>
    </row>
    <row r="824" spans="1:45" x14ac:dyDescent="0.2">
      <c r="A824" s="5">
        <v>43434</v>
      </c>
      <c r="B824" s="6">
        <v>3.6527900797165631</v>
      </c>
      <c r="C824" s="6">
        <v>3.3502385304049476</v>
      </c>
      <c r="D824" s="6">
        <v>0.30255154931161554</v>
      </c>
      <c r="E824" s="6">
        <v>3.3123957206679702</v>
      </c>
      <c r="F824" s="6">
        <v>3.3185280597853097</v>
      </c>
      <c r="G824" s="6">
        <v>0.40389063482841808</v>
      </c>
      <c r="H824" s="6">
        <v>1.841944840721822</v>
      </c>
      <c r="I824" s="6">
        <v>0.55576713819368817</v>
      </c>
      <c r="J824" s="7">
        <v>817.78745012694708</v>
      </c>
      <c r="K824" s="92">
        <v>1.7714791851195749E-3</v>
      </c>
      <c r="L824" s="92">
        <v>1.771479185119575E-2</v>
      </c>
      <c r="M824" s="92">
        <v>0.12843224092116917</v>
      </c>
      <c r="N824" s="92">
        <v>0.46855624446412752</v>
      </c>
      <c r="O824" s="92">
        <v>0.29229406554472986</v>
      </c>
      <c r="P824" s="92">
        <v>9.12311780336581E-2</v>
      </c>
      <c r="Q824" s="93">
        <v>3.4095030830612987E-2</v>
      </c>
      <c r="R824" s="4">
        <v>2.7249346688092744</v>
      </c>
      <c r="S824" s="4">
        <v>2.838992044741131</v>
      </c>
      <c r="T824" s="4">
        <v>3.0864838293033916</v>
      </c>
      <c r="U824" s="4">
        <v>3.3488924088303835</v>
      </c>
      <c r="V824" s="4">
        <v>3.5999872713172438</v>
      </c>
      <c r="W824" s="4">
        <v>3.8600247924437339</v>
      </c>
      <c r="X824" s="4">
        <v>4.0569359558259031</v>
      </c>
      <c r="Y824" s="4">
        <v>4.377053536942034</v>
      </c>
      <c r="Z824" s="94">
        <v>2757</v>
      </c>
      <c r="AA824" s="93">
        <v>0.19840566873339238</v>
      </c>
      <c r="AB824" s="6">
        <v>2.2186762619064941</v>
      </c>
      <c r="AC824" s="6">
        <v>2.7253144140014132</v>
      </c>
      <c r="AD824" s="6">
        <v>3.1943580753535175</v>
      </c>
      <c r="AE824" s="6">
        <v>3.637155893440855</v>
      </c>
      <c r="AF824" s="6">
        <v>3.9566539151030504</v>
      </c>
      <c r="AG824" s="94">
        <v>3</v>
      </c>
      <c r="AH824" s="6">
        <v>2.1219750159174455</v>
      </c>
      <c r="AI824" s="6">
        <v>2.5353873566414245</v>
      </c>
      <c r="AJ824" s="6">
        <v>3.0374248593348243</v>
      </c>
      <c r="AK824" s="6">
        <v>3.4510331657383522</v>
      </c>
      <c r="AL824" s="6">
        <v>3.8097823254730696</v>
      </c>
      <c r="AM824" s="6">
        <v>4.2575981047908531</v>
      </c>
      <c r="AN824" s="6">
        <v>1.0156937158890296</v>
      </c>
      <c r="AO824" s="92">
        <v>0.80802393243235549</v>
      </c>
      <c r="AP824" s="5">
        <v>43434</v>
      </c>
      <c r="AQ824" s="94">
        <v>1129</v>
      </c>
      <c r="AR824" s="6">
        <v>-0.44308329511814026</v>
      </c>
      <c r="AS824" s="6">
        <v>0.88534160611942336</v>
      </c>
    </row>
    <row r="825" spans="1:45" x14ac:dyDescent="0.2">
      <c r="A825" s="5">
        <v>43435</v>
      </c>
      <c r="B825" s="6">
        <v>3.6541519434628977</v>
      </c>
      <c r="C825" s="6">
        <v>3.3508701900157263</v>
      </c>
      <c r="D825" s="6">
        <v>0.30328175344717145</v>
      </c>
      <c r="E825" s="6">
        <v>3.3123370052976653</v>
      </c>
      <c r="F825" s="6">
        <v>3.3186856919486911</v>
      </c>
      <c r="G825" s="6">
        <v>0.40432429931354047</v>
      </c>
      <c r="H825" s="6">
        <v>1.8421074782356073</v>
      </c>
      <c r="I825" s="6">
        <v>0.55595937613348168</v>
      </c>
      <c r="J825" s="7">
        <v>818.78745012694708</v>
      </c>
      <c r="K825" s="92">
        <v>1.7667844522968198E-3</v>
      </c>
      <c r="L825" s="92">
        <v>1.7667844522968199E-2</v>
      </c>
      <c r="M825" s="92">
        <v>0.12809187279151943</v>
      </c>
      <c r="N825" s="92">
        <v>0.46731448763250882</v>
      </c>
      <c r="O825" s="92">
        <v>0.29328621908127206</v>
      </c>
      <c r="P825" s="92">
        <v>9.187279151943463E-2</v>
      </c>
      <c r="Q825" s="93">
        <v>3.4457743924555674E-2</v>
      </c>
      <c r="R825" s="4">
        <v>2.7246602217284139</v>
      </c>
      <c r="S825" s="4">
        <v>2.8390471224760585</v>
      </c>
      <c r="T825" s="4">
        <v>3.086658874976222</v>
      </c>
      <c r="U825" s="4">
        <v>3.3492564939132219</v>
      </c>
      <c r="V825" s="4">
        <v>3.6010960078855261</v>
      </c>
      <c r="W825" s="4">
        <v>3.8590165957565663</v>
      </c>
      <c r="X825" s="4">
        <v>4.0559714971032808</v>
      </c>
      <c r="Y825" s="4">
        <v>4.3787540896654296</v>
      </c>
      <c r="Z825" s="94">
        <v>2757</v>
      </c>
      <c r="AA825" s="93">
        <v>0.19787985865724381</v>
      </c>
      <c r="AB825" s="6">
        <v>2.218544489179366</v>
      </c>
      <c r="AC825" s="6">
        <v>2.7250404060804372</v>
      </c>
      <c r="AD825" s="6">
        <v>3.1933954864109309</v>
      </c>
      <c r="AE825" s="6">
        <v>3.6357989560355253</v>
      </c>
      <c r="AF825" s="6">
        <v>3.9553708566131442</v>
      </c>
      <c r="AG825" s="94">
        <v>0</v>
      </c>
      <c r="AH825" s="6">
        <v>2.121903149265385</v>
      </c>
      <c r="AI825" s="6">
        <v>2.5351583748061</v>
      </c>
      <c r="AJ825" s="6">
        <v>3.0368252521967722</v>
      </c>
      <c r="AK825" s="6">
        <v>3.4501353175335767</v>
      </c>
      <c r="AL825" s="6">
        <v>3.808489136466183</v>
      </c>
      <c r="AM825" s="6">
        <v>4.2609960378798215</v>
      </c>
      <c r="AN825" s="6">
        <v>1.015884883149859</v>
      </c>
      <c r="AO825" s="92">
        <v>0.80762645724919213</v>
      </c>
      <c r="AP825" s="5">
        <v>43435</v>
      </c>
      <c r="AQ825" s="94">
        <v>1132</v>
      </c>
      <c r="AR825" s="6">
        <v>-0.44318066987193827</v>
      </c>
      <c r="AS825" s="6">
        <v>0.88539069293798456</v>
      </c>
    </row>
    <row r="826" spans="1:45" x14ac:dyDescent="0.2">
      <c r="A826" s="5">
        <v>43436</v>
      </c>
      <c r="B826" s="6">
        <v>3.6558669001751314</v>
      </c>
      <c r="C826" s="6">
        <v>3.3524200069450418</v>
      </c>
      <c r="D826" s="6">
        <v>0.30344689323008955</v>
      </c>
      <c r="E826" s="6">
        <v>3.3122790241429478</v>
      </c>
      <c r="F826" s="6">
        <v>3.3186577740230394</v>
      </c>
      <c r="G826" s="6">
        <v>0.40417221502717698</v>
      </c>
      <c r="H826" s="6">
        <v>1.8448372392861616</v>
      </c>
      <c r="I826" s="6">
        <v>0.55648168298875222</v>
      </c>
      <c r="J826" s="7">
        <v>819.78745012694708</v>
      </c>
      <c r="K826" s="92">
        <v>1.7513134851138354E-3</v>
      </c>
      <c r="L826" s="92">
        <v>1.7513134851138354E-2</v>
      </c>
      <c r="M826" s="92">
        <v>0.12784588441330999</v>
      </c>
      <c r="N826" s="92">
        <v>0.46584938704028023</v>
      </c>
      <c r="O826" s="92">
        <v>0.29422066549912435</v>
      </c>
      <c r="P826" s="92">
        <v>9.2819614711033269E-2</v>
      </c>
      <c r="Q826" s="93">
        <v>3.3369604642727604E-2</v>
      </c>
      <c r="R826" s="4">
        <v>2.7265457338482797</v>
      </c>
      <c r="S826" s="4">
        <v>2.8402516767785095</v>
      </c>
      <c r="T826" s="4">
        <v>3.0896826909007897</v>
      </c>
      <c r="U826" s="4">
        <v>3.349041034466766</v>
      </c>
      <c r="V826" s="4">
        <v>3.603526025564177</v>
      </c>
      <c r="W826" s="4">
        <v>3.8582649220130092</v>
      </c>
      <c r="X826" s="4">
        <v>4.0549978360437358</v>
      </c>
      <c r="Y826" s="4">
        <v>4.3808732084573769</v>
      </c>
      <c r="Z826" s="94">
        <v>2757</v>
      </c>
      <c r="AA826" s="93">
        <v>0.19877408056042031</v>
      </c>
      <c r="AB826" s="6">
        <v>2.2184128253884561</v>
      </c>
      <c r="AC826" s="6">
        <v>2.724766679669258</v>
      </c>
      <c r="AD826" s="6">
        <v>3.1924346912956074</v>
      </c>
      <c r="AE826" s="6">
        <v>3.6344448545520014</v>
      </c>
      <c r="AF826" s="6">
        <v>3.9540901983246446</v>
      </c>
      <c r="AG826" s="94">
        <v>0</v>
      </c>
      <c r="AH826" s="6">
        <v>2.1218313362097367</v>
      </c>
      <c r="AI826" s="6">
        <v>2.534929640789636</v>
      </c>
      <c r="AJ826" s="6">
        <v>3.037553798838911</v>
      </c>
      <c r="AK826" s="6">
        <v>3.4492433255627408</v>
      </c>
      <c r="AL826" s="6">
        <v>3.8076898806426205</v>
      </c>
      <c r="AM826" s="6">
        <v>4.2636142790658704</v>
      </c>
      <c r="AN826" s="6">
        <v>1.0163808413607245</v>
      </c>
      <c r="AO826" s="92">
        <v>0.80698508822640502</v>
      </c>
      <c r="AP826" s="5">
        <v>43436</v>
      </c>
      <c r="AQ826" s="94">
        <v>1142</v>
      </c>
      <c r="AR826" s="6">
        <v>-0.44327721452904623</v>
      </c>
      <c r="AS826" s="6">
        <v>0.88543976570074601</v>
      </c>
    </row>
    <row r="827" spans="1:45" x14ac:dyDescent="0.2">
      <c r="A827" s="5">
        <v>43437</v>
      </c>
      <c r="B827" s="6">
        <v>3.6550522648083623</v>
      </c>
      <c r="C827" s="6">
        <v>3.3528494446565444</v>
      </c>
      <c r="D827" s="6">
        <v>0.30220282015181787</v>
      </c>
      <c r="E827" s="6">
        <v>3.312222992247067</v>
      </c>
      <c r="F827" s="6">
        <v>3.3189606588873746</v>
      </c>
      <c r="G827" s="6">
        <v>0.40390978635639146</v>
      </c>
      <c r="H827" s="6">
        <v>1.8443437255144768</v>
      </c>
      <c r="I827" s="6">
        <v>0.55677185346390679</v>
      </c>
      <c r="J827" s="7">
        <v>820.78745012694708</v>
      </c>
      <c r="K827" s="92">
        <v>1.7421602787456446E-3</v>
      </c>
      <c r="L827" s="92">
        <v>1.7421602787456445E-2</v>
      </c>
      <c r="M827" s="92">
        <v>0.12979094076655051</v>
      </c>
      <c r="N827" s="92">
        <v>0.4642857142857143</v>
      </c>
      <c r="O827" s="92">
        <v>0.29355400696864109</v>
      </c>
      <c r="P827" s="92">
        <v>9.3205574912891984E-2</v>
      </c>
      <c r="Q827" s="93">
        <v>3.4820457018498369E-2</v>
      </c>
      <c r="R827" s="4">
        <v>2.7276930120021419</v>
      </c>
      <c r="S827" s="4">
        <v>2.8414539762569904</v>
      </c>
      <c r="T827" s="4">
        <v>3.090160148351365</v>
      </c>
      <c r="U827" s="4">
        <v>3.3490756637856411</v>
      </c>
      <c r="V827" s="4">
        <v>3.6036317558896842</v>
      </c>
      <c r="W827" s="4">
        <v>3.8587970125728095</v>
      </c>
      <c r="X827" s="4">
        <v>4.0540468304780832</v>
      </c>
      <c r="Y827" s="4">
        <v>4.3794864059091392</v>
      </c>
      <c r="Z827" s="94">
        <v>2757</v>
      </c>
      <c r="AA827" s="93">
        <v>0.19860627177700349</v>
      </c>
      <c r="AB827" s="6">
        <v>2.21828127044629</v>
      </c>
      <c r="AC827" s="6">
        <v>2.7244932344486545</v>
      </c>
      <c r="AD827" s="6">
        <v>3.1914756851540291</v>
      </c>
      <c r="AE827" s="6">
        <v>3.6330935801800601</v>
      </c>
      <c r="AF827" s="6">
        <v>3.9528119337705045</v>
      </c>
      <c r="AG827" s="94">
        <v>0</v>
      </c>
      <c r="AH827" s="6">
        <v>2.1217595767225763</v>
      </c>
      <c r="AI827" s="6">
        <v>2.5347011542404525</v>
      </c>
      <c r="AJ827" s="6">
        <v>3.0371511281837069</v>
      </c>
      <c r="AK827" s="6">
        <v>3.4484832108079075</v>
      </c>
      <c r="AL827" s="6">
        <v>3.8068707737745591</v>
      </c>
      <c r="AM827" s="6">
        <v>4.2628054188822375</v>
      </c>
      <c r="AN827" s="6">
        <v>1.016535946171752</v>
      </c>
      <c r="AO827" s="92">
        <v>0.80610986143493779</v>
      </c>
      <c r="AP827" s="5">
        <v>43437</v>
      </c>
      <c r="AQ827" s="94">
        <v>1148</v>
      </c>
      <c r="AR827" s="6">
        <v>-0.44337293132816802</v>
      </c>
      <c r="AS827" s="6">
        <v>0.88548882443375476</v>
      </c>
    </row>
    <row r="828" spans="1:45" x14ac:dyDescent="0.2">
      <c r="A828" s="5">
        <v>43438</v>
      </c>
      <c r="B828" s="6">
        <v>3.6570069204152249</v>
      </c>
      <c r="C828" s="6">
        <v>3.3534601320816884</v>
      </c>
      <c r="D828" s="6">
        <v>0.30354678833353654</v>
      </c>
      <c r="E828" s="6">
        <v>3.3121674958297418</v>
      </c>
      <c r="F828" s="6">
        <v>3.3190575032965053</v>
      </c>
      <c r="G828" s="6">
        <v>0.40438460514747177</v>
      </c>
      <c r="H828" s="6">
        <v>1.844833315958714</v>
      </c>
      <c r="I828" s="6">
        <v>0.5571998549147591</v>
      </c>
      <c r="J828" s="7">
        <v>821.78745012694708</v>
      </c>
      <c r="K828" s="92">
        <v>1.7301038062283738E-3</v>
      </c>
      <c r="L828" s="92">
        <v>1.7301038062283738E-2</v>
      </c>
      <c r="M828" s="92">
        <v>0.12889273356401384</v>
      </c>
      <c r="N828" s="92">
        <v>0.46193771626297581</v>
      </c>
      <c r="O828" s="92">
        <v>0.29757785467128028</v>
      </c>
      <c r="P828" s="92">
        <v>9.2560553633217996E-2</v>
      </c>
      <c r="Q828" s="93">
        <v>3.4095030830612987E-2</v>
      </c>
      <c r="R828" s="4">
        <v>2.7275192794962195</v>
      </c>
      <c r="S828" s="4">
        <v>2.8420684744368656</v>
      </c>
      <c r="T828" s="4">
        <v>3.090286906988887</v>
      </c>
      <c r="U828" s="4">
        <v>3.3487857428890724</v>
      </c>
      <c r="V828" s="4">
        <v>3.6066560414152429</v>
      </c>
      <c r="W828" s="4">
        <v>3.8620013105144739</v>
      </c>
      <c r="X828" s="4">
        <v>4.0552198122576515</v>
      </c>
      <c r="Y828" s="4">
        <v>4.3781021987411091</v>
      </c>
      <c r="Z828" s="94">
        <v>2757</v>
      </c>
      <c r="AA828" s="93">
        <v>0.1972318339100346</v>
      </c>
      <c r="AB828" s="6">
        <v>2.2181498242655122</v>
      </c>
      <c r="AC828" s="6">
        <v>2.7242200700999817</v>
      </c>
      <c r="AD828" s="6">
        <v>3.190518463151419</v>
      </c>
      <c r="AE828" s="6">
        <v>3.6317451241482912</v>
      </c>
      <c r="AF828" s="6">
        <v>3.9515360565086</v>
      </c>
      <c r="AG828" s="94">
        <v>0</v>
      </c>
      <c r="AH828" s="6">
        <v>2.1216878707760101</v>
      </c>
      <c r="AI828" s="6">
        <v>2.5344729148078384</v>
      </c>
      <c r="AJ828" s="6">
        <v>3.0365577461004638</v>
      </c>
      <c r="AK828" s="6">
        <v>3.4476139659808562</v>
      </c>
      <c r="AL828" s="6">
        <v>3.8086539638669388</v>
      </c>
      <c r="AM828" s="6">
        <v>4.2614582322899581</v>
      </c>
      <c r="AN828" s="6">
        <v>1.0167102429571593</v>
      </c>
      <c r="AO828" s="92">
        <v>0.80617067497245298</v>
      </c>
      <c r="AP828" s="5">
        <v>43438</v>
      </c>
      <c r="AQ828" s="94">
        <v>1156</v>
      </c>
      <c r="AR828" s="6">
        <v>-0.44346782250146166</v>
      </c>
      <c r="AS828" s="6">
        <v>0.88553786916296939</v>
      </c>
    </row>
    <row r="829" spans="1:45" x14ac:dyDescent="0.2">
      <c r="A829" s="5">
        <v>43439</v>
      </c>
      <c r="B829" s="6">
        <v>3.6546080964685617</v>
      </c>
      <c r="C829" s="6">
        <v>3.353815088170542</v>
      </c>
      <c r="D829" s="6">
        <v>0.30079300829801969</v>
      </c>
      <c r="E829" s="6">
        <v>3.3121128540094196</v>
      </c>
      <c r="F829" s="6">
        <v>3.3191332276353354</v>
      </c>
      <c r="G829" s="6">
        <v>0.40294302574742014</v>
      </c>
      <c r="H829" s="6">
        <v>1.8434824765134654</v>
      </c>
      <c r="I829" s="6">
        <v>0.55750090678273168</v>
      </c>
      <c r="J829" s="7">
        <v>822.78745012694708</v>
      </c>
      <c r="K829" s="92">
        <v>1.7226528854435831E-3</v>
      </c>
      <c r="L829" s="92">
        <v>1.8087855297157621E-2</v>
      </c>
      <c r="M829" s="92">
        <v>0.13006029285099052</v>
      </c>
      <c r="N829" s="92">
        <v>0.46167097329888029</v>
      </c>
      <c r="O829" s="92">
        <v>0.29629629629629628</v>
      </c>
      <c r="P829" s="92">
        <v>9.2161929371231702E-2</v>
      </c>
      <c r="Q829" s="93">
        <v>3.191875226695684E-2</v>
      </c>
      <c r="R829" s="4">
        <v>2.7276914908118624</v>
      </c>
      <c r="S829" s="4">
        <v>2.8423366489428816</v>
      </c>
      <c r="T829" s="4">
        <v>3.0912452205017429</v>
      </c>
      <c r="U829" s="4">
        <v>3.3486063985368104</v>
      </c>
      <c r="V829" s="4">
        <v>3.6056841300499185</v>
      </c>
      <c r="W829" s="4">
        <v>3.8618477575747749</v>
      </c>
      <c r="X829" s="4">
        <v>4.0541584273950306</v>
      </c>
      <c r="Y829" s="4">
        <v>4.3767205799602964</v>
      </c>
      <c r="Z829" s="94">
        <v>2757</v>
      </c>
      <c r="AA829" s="93">
        <v>0.19724375538329025</v>
      </c>
      <c r="AB829" s="6">
        <v>2.2000000000000002</v>
      </c>
      <c r="AC829" s="6">
        <v>2.7239471863051694</v>
      </c>
      <c r="AD829" s="6">
        <v>3.1895630204716476</v>
      </c>
      <c r="AE829" s="6">
        <v>3.6317185012794182</v>
      </c>
      <c r="AF829" s="6">
        <v>3.9502625601216077</v>
      </c>
      <c r="AG829" s="94">
        <v>0</v>
      </c>
      <c r="AH829" s="6">
        <v>2.1216162183421732</v>
      </c>
      <c r="AI829" s="6">
        <v>2.5183284972780409</v>
      </c>
      <c r="AJ829" s="6">
        <v>3.0358862759817167</v>
      </c>
      <c r="AK829" s="6">
        <v>3.4467355570455891</v>
      </c>
      <c r="AL829" s="6">
        <v>3.8083467771369302</v>
      </c>
      <c r="AM829" s="6">
        <v>4.260113571788092</v>
      </c>
      <c r="AN829" s="6">
        <v>1.016885177987064</v>
      </c>
      <c r="AO829" s="92">
        <v>0.8062637651513096</v>
      </c>
      <c r="AP829" s="5">
        <v>43439</v>
      </c>
      <c r="AQ829" s="94">
        <v>1161</v>
      </c>
      <c r="AR829" s="6">
        <v>-0.44356189027455795</v>
      </c>
      <c r="AS829" s="6">
        <v>0.88558689991426143</v>
      </c>
    </row>
    <row r="830" spans="1:45" x14ac:dyDescent="0.2">
      <c r="A830" s="5">
        <v>43440</v>
      </c>
      <c r="B830" s="6">
        <v>3.6528253424657535</v>
      </c>
      <c r="C830" s="6">
        <v>3.3540926289161863</v>
      </c>
      <c r="D830" s="6">
        <v>0.29873271354956721</v>
      </c>
      <c r="E830" s="6">
        <v>3.3120591985048891</v>
      </c>
      <c r="F830" s="6">
        <v>3.3190614783973853</v>
      </c>
      <c r="G830" s="6">
        <v>0.40245801211318116</v>
      </c>
      <c r="H830" s="6">
        <v>1.8428242090469396</v>
      </c>
      <c r="I830" s="6">
        <v>0.55790714544795206</v>
      </c>
      <c r="J830" s="7">
        <v>823.78745012694708</v>
      </c>
      <c r="K830" s="92">
        <v>1.7123287671232876E-3</v>
      </c>
      <c r="L830" s="92">
        <v>1.8835616438356163E-2</v>
      </c>
      <c r="M830" s="92">
        <v>0.13184931506849315</v>
      </c>
      <c r="N830" s="92">
        <v>0.4589041095890411</v>
      </c>
      <c r="O830" s="92">
        <v>0.2970890410958904</v>
      </c>
      <c r="P830" s="92">
        <v>9.1609589041095896E-2</v>
      </c>
      <c r="Q830" s="93">
        <v>3.191875226695684E-2</v>
      </c>
      <c r="R830" s="4">
        <v>2.7288411778671566</v>
      </c>
      <c r="S830" s="4">
        <v>2.842276047067319</v>
      </c>
      <c r="T830" s="4">
        <v>3.0933000623218954</v>
      </c>
      <c r="U830" s="4">
        <v>3.3488062082416845</v>
      </c>
      <c r="V830" s="4">
        <v>3.6063670166262378</v>
      </c>
      <c r="W830" s="4">
        <v>3.8612065811591938</v>
      </c>
      <c r="X830" s="4">
        <v>4.0530986974996646</v>
      </c>
      <c r="Y830" s="4">
        <v>4.3753415426013014</v>
      </c>
      <c r="Z830" s="94">
        <v>2757</v>
      </c>
      <c r="AA830" s="93">
        <v>0.19777397260273974</v>
      </c>
      <c r="AB830" s="6">
        <v>2.1999352000000001</v>
      </c>
      <c r="AC830" s="6">
        <v>2.7236745827467206</v>
      </c>
      <c r="AD830" s="6">
        <v>3.1886093523171426</v>
      </c>
      <c r="AE830" s="6">
        <v>3.6302303862751741</v>
      </c>
      <c r="AF830" s="6">
        <v>3.9489914382168823</v>
      </c>
      <c r="AG830" s="94">
        <v>0</v>
      </c>
      <c r="AH830" s="6">
        <v>2.1215446193932337</v>
      </c>
      <c r="AI830" s="6">
        <v>2.5204672144488893</v>
      </c>
      <c r="AJ830" s="6">
        <v>3.0361685036351527</v>
      </c>
      <c r="AK830" s="6">
        <v>3.4459920144985472</v>
      </c>
      <c r="AL830" s="6">
        <v>3.8079726860522189</v>
      </c>
      <c r="AM830" s="6">
        <v>4.2587714299797916</v>
      </c>
      <c r="AN830" s="6">
        <v>1.0169880048978688</v>
      </c>
      <c r="AO830" s="92">
        <v>0.80613273977946753</v>
      </c>
      <c r="AP830" s="5">
        <v>43440</v>
      </c>
      <c r="AQ830" s="94">
        <v>1168</v>
      </c>
      <c r="AR830" s="6">
        <v>-0.44365513686658931</v>
      </c>
      <c r="AS830" s="6">
        <v>0.88563591671341435</v>
      </c>
    </row>
    <row r="831" spans="1:45" x14ac:dyDescent="0.2">
      <c r="A831" s="5">
        <v>43441</v>
      </c>
      <c r="B831" s="6">
        <v>3.6529914529914529</v>
      </c>
      <c r="C831" s="6">
        <v>3.3539681149220066</v>
      </c>
      <c r="D831" s="6">
        <v>0.29902333806944625</v>
      </c>
      <c r="E831" s="6">
        <v>3.3120063660760968</v>
      </c>
      <c r="F831" s="6">
        <v>3.3189891116626411</v>
      </c>
      <c r="G831" s="6">
        <v>0.4020897099256513</v>
      </c>
      <c r="H831" s="6">
        <v>1.8412426076260855</v>
      </c>
      <c r="I831" s="6">
        <v>0.55800870511425882</v>
      </c>
      <c r="J831" s="7">
        <v>824.78745012694708</v>
      </c>
      <c r="K831" s="92">
        <v>1.7094017094017094E-3</v>
      </c>
      <c r="L831" s="92">
        <v>1.8803418803418803E-2</v>
      </c>
      <c r="M831" s="92">
        <v>0.13162393162393163</v>
      </c>
      <c r="N831" s="92">
        <v>0.45897435897435895</v>
      </c>
      <c r="O831" s="92">
        <v>0.29743589743589743</v>
      </c>
      <c r="P831" s="92">
        <v>9.1452991452991447E-2</v>
      </c>
      <c r="Q831" s="93">
        <v>3.3369604642727604E-2</v>
      </c>
      <c r="R831" s="4">
        <v>2.7290492217735247</v>
      </c>
      <c r="S831" s="4">
        <v>2.8435644566307872</v>
      </c>
      <c r="T831" s="4">
        <v>3.0940094172020243</v>
      </c>
      <c r="U831" s="4">
        <v>3.348273868054116</v>
      </c>
      <c r="V831" s="4">
        <v>3.6060316069599878</v>
      </c>
      <c r="W831" s="4">
        <v>3.8606402770026937</v>
      </c>
      <c r="X831" s="4">
        <v>4.0520406189324074</v>
      </c>
      <c r="Y831" s="4">
        <v>4.3739650797261751</v>
      </c>
      <c r="Z831" s="94">
        <v>2757</v>
      </c>
      <c r="AA831" s="93">
        <v>0.19829059829059828</v>
      </c>
      <c r="AB831" s="6">
        <v>2.1998704428917848</v>
      </c>
      <c r="AC831" s="6">
        <v>2.7234022591077105</v>
      </c>
      <c r="AD831" s="6">
        <v>3.1876574539087965</v>
      </c>
      <c r="AE831" s="6">
        <v>3.6287455740625996</v>
      </c>
      <c r="AF831" s="6">
        <v>3.9477226844263367</v>
      </c>
      <c r="AG831" s="94">
        <v>0</v>
      </c>
      <c r="AH831" s="6">
        <v>2.1214730739013881</v>
      </c>
      <c r="AI831" s="6">
        <v>2.5202492070891664</v>
      </c>
      <c r="AJ831" s="6">
        <v>3.035582182177186</v>
      </c>
      <c r="AK831" s="6">
        <v>3.4452070719742234</v>
      </c>
      <c r="AL831" s="6">
        <v>3.8070384254554845</v>
      </c>
      <c r="AM831" s="6">
        <v>4.2574317995022133</v>
      </c>
      <c r="AN831" s="6">
        <v>1.0169579525618262</v>
      </c>
      <c r="AO831" s="92">
        <v>0.80634696599669953</v>
      </c>
      <c r="AP831" s="5">
        <v>43441</v>
      </c>
      <c r="AQ831" s="94">
        <v>1170</v>
      </c>
      <c r="AR831" s="6">
        <v>-0.44374756449020758</v>
      </c>
      <c r="AS831" s="6">
        <v>0.88568491958612539</v>
      </c>
    </row>
    <row r="832" spans="1:45" x14ac:dyDescent="0.2">
      <c r="A832" s="5">
        <v>43442</v>
      </c>
      <c r="B832" s="6">
        <v>3.6524701873935266</v>
      </c>
      <c r="C832" s="6">
        <v>3.3540409762472465</v>
      </c>
      <c r="D832" s="6">
        <v>0.29842921114628007</v>
      </c>
      <c r="E832" s="6">
        <v>3.3119535678693</v>
      </c>
      <c r="F832" s="6">
        <v>3.3188158773503273</v>
      </c>
      <c r="G832" s="6">
        <v>0.40184146166289347</v>
      </c>
      <c r="H832" s="6">
        <v>1.8398522540959483</v>
      </c>
      <c r="I832" s="6">
        <v>0.558248095756258</v>
      </c>
      <c r="J832" s="7">
        <v>825.78745012694708</v>
      </c>
      <c r="K832" s="92">
        <v>1.7035775127768314E-3</v>
      </c>
      <c r="L832" s="92">
        <v>1.8739352640545145E-2</v>
      </c>
      <c r="M832" s="92">
        <v>0.13202725724020442</v>
      </c>
      <c r="N832" s="92">
        <v>0.45911413969335607</v>
      </c>
      <c r="O832" s="92">
        <v>0.29727427597955708</v>
      </c>
      <c r="P832" s="92">
        <v>9.1141396933560478E-2</v>
      </c>
      <c r="Q832" s="93">
        <v>3.1556039173014146E-2</v>
      </c>
      <c r="R832" s="4">
        <v>2.7295865089692732</v>
      </c>
      <c r="S832" s="4">
        <v>2.844314856155751</v>
      </c>
      <c r="T832" s="4">
        <v>3.0945460342011026</v>
      </c>
      <c r="U832" s="4">
        <v>3.3478734833692436</v>
      </c>
      <c r="V832" s="4">
        <v>3.6058929764299803</v>
      </c>
      <c r="W832" s="4">
        <v>3.859878007588601</v>
      </c>
      <c r="X832" s="4">
        <v>4.0509644587038078</v>
      </c>
      <c r="Y832" s="4">
        <v>4.3725022929183766</v>
      </c>
      <c r="Z832" s="94">
        <v>2757</v>
      </c>
      <c r="AA832" s="93">
        <v>0.19676320272572401</v>
      </c>
      <c r="AB832" s="6">
        <v>2.1998057286567843</v>
      </c>
      <c r="AC832" s="6">
        <v>2.7231302150717855</v>
      </c>
      <c r="AD832" s="6">
        <v>3.1867073204858767</v>
      </c>
      <c r="AE832" s="6">
        <v>3.6272640535584935</v>
      </c>
      <c r="AF832" s="6">
        <v>3.9464562924063213</v>
      </c>
      <c r="AG832" s="94">
        <v>0</v>
      </c>
      <c r="AH832" s="6">
        <v>2.1214015818388638</v>
      </c>
      <c r="AI832" s="6">
        <v>2.5200314320412662</v>
      </c>
      <c r="AJ832" s="6">
        <v>3.0359322697745177</v>
      </c>
      <c r="AK832" s="6">
        <v>3.4445834905961394</v>
      </c>
      <c r="AL832" s="6">
        <v>3.8059937985040651</v>
      </c>
      <c r="AM832" s="6">
        <v>4.2582964837874488</v>
      </c>
      <c r="AN832" s="6">
        <v>1.0169862354408776</v>
      </c>
      <c r="AO832" s="92">
        <v>0.80647706654468898</v>
      </c>
      <c r="AP832" s="5">
        <v>43442</v>
      </c>
      <c r="AQ832" s="94">
        <v>1174</v>
      </c>
      <c r="AR832" s="6">
        <v>-0.443839175351608</v>
      </c>
      <c r="AS832" s="6">
        <v>0.8857339085580036</v>
      </c>
    </row>
    <row r="833" spans="1:45" x14ac:dyDescent="0.2">
      <c r="A833" s="5">
        <v>43443</v>
      </c>
      <c r="B833" s="6">
        <v>3.6527659574468085</v>
      </c>
      <c r="C833" s="6">
        <v>3.3537265553070128</v>
      </c>
      <c r="D833" s="6">
        <v>0.29903940213979574</v>
      </c>
      <c r="E833" s="6">
        <v>3.311901744699103</v>
      </c>
      <c r="F833" s="6">
        <v>3.3185449459617375</v>
      </c>
      <c r="G833" s="6">
        <v>0.40147809666341866</v>
      </c>
      <c r="H833" s="6">
        <v>1.837608377073511</v>
      </c>
      <c r="I833" s="6">
        <v>0.55829887558941005</v>
      </c>
      <c r="J833" s="7">
        <v>826.78745012694708</v>
      </c>
      <c r="K833" s="92">
        <v>1.7021276595744681E-3</v>
      </c>
      <c r="L833" s="92">
        <v>1.872340425531915E-2</v>
      </c>
      <c r="M833" s="92">
        <v>0.13191489361702127</v>
      </c>
      <c r="N833" s="92">
        <v>0.45872340425531916</v>
      </c>
      <c r="O833" s="92">
        <v>0.2978723404255319</v>
      </c>
      <c r="P833" s="92">
        <v>9.1063829787234041E-2</v>
      </c>
      <c r="Q833" s="93">
        <v>3.1193326079071455E-2</v>
      </c>
      <c r="R833" s="4">
        <v>2.729273312530542</v>
      </c>
      <c r="S833" s="4">
        <v>2.8447216852367769</v>
      </c>
      <c r="T833" s="4">
        <v>3.0941720144821931</v>
      </c>
      <c r="U833" s="4">
        <v>3.347342129298434</v>
      </c>
      <c r="V833" s="4">
        <v>3.6051689322194389</v>
      </c>
      <c r="W833" s="4">
        <v>3.8590878038093392</v>
      </c>
      <c r="X833" s="4">
        <v>4.0500193342372741</v>
      </c>
      <c r="Y833" s="4">
        <v>4.3710393453038803</v>
      </c>
      <c r="Z833" s="94">
        <v>2757</v>
      </c>
      <c r="AA833" s="93">
        <v>0.19744680851063831</v>
      </c>
      <c r="AB833" s="6">
        <v>2.1997410572764466</v>
      </c>
      <c r="AC833" s="6">
        <v>2.7228584503231614</v>
      </c>
      <c r="AD833" s="6">
        <v>3.1857589473059349</v>
      </c>
      <c r="AE833" s="6">
        <v>3.6257858137321803</v>
      </c>
      <c r="AF833" s="6">
        <v>3.9451922558375041</v>
      </c>
      <c r="AG833" s="94">
        <v>0</v>
      </c>
      <c r="AH833" s="6">
        <v>2.1213301431779206</v>
      </c>
      <c r="AI833" s="6">
        <v>2.5198138889834829</v>
      </c>
      <c r="AJ833" s="6">
        <v>3.0353485771137914</v>
      </c>
      <c r="AK833" s="6">
        <v>3.4436994644864574</v>
      </c>
      <c r="AL833" s="6">
        <v>3.804726457899124</v>
      </c>
      <c r="AM833" s="6">
        <v>4.2569616799482377</v>
      </c>
      <c r="AN833" s="6">
        <v>1.0169006621877852</v>
      </c>
      <c r="AO833" s="92">
        <v>0.80649736706253949</v>
      </c>
      <c r="AP833" s="5">
        <v>43443</v>
      </c>
      <c r="AQ833" s="94">
        <v>1175</v>
      </c>
      <c r="AR833" s="6">
        <v>-0.44392997165054693</v>
      </c>
      <c r="AS833" s="6">
        <v>0.88578288365457292</v>
      </c>
    </row>
    <row r="834" spans="1:45" x14ac:dyDescent="0.2">
      <c r="A834" s="5">
        <v>43444</v>
      </c>
      <c r="B834" s="6">
        <v>3.6522108843537415</v>
      </c>
      <c r="C834" s="6">
        <v>3.3532065827904338</v>
      </c>
      <c r="D834" s="6">
        <v>0.29900430156330771</v>
      </c>
      <c r="E834" s="6">
        <v>3.3118497111963143</v>
      </c>
      <c r="F834" s="6">
        <v>3.3184703367419028</v>
      </c>
      <c r="G834" s="6">
        <v>0.40112463175646473</v>
      </c>
      <c r="H834" s="6">
        <v>1.834869202542599</v>
      </c>
      <c r="I834" s="6">
        <v>0.55838592673195164</v>
      </c>
      <c r="J834" s="7">
        <v>827.78745012694708</v>
      </c>
      <c r="K834" s="92">
        <v>1.7006802721088435E-3</v>
      </c>
      <c r="L834" s="92">
        <v>1.8707482993197279E-2</v>
      </c>
      <c r="M834" s="92">
        <v>0.1326530612244898</v>
      </c>
      <c r="N834" s="92">
        <v>0.45833333333333331</v>
      </c>
      <c r="O834" s="92">
        <v>0.29761904761904762</v>
      </c>
      <c r="P834" s="92">
        <v>9.0986394557823133E-2</v>
      </c>
      <c r="Q834" s="93">
        <v>3.0467899891186073E-2</v>
      </c>
      <c r="R834" s="4">
        <v>2.7297157327498658</v>
      </c>
      <c r="S834" s="4">
        <v>2.844649149826922</v>
      </c>
      <c r="T834" s="4">
        <v>3.0937630912433356</v>
      </c>
      <c r="U834" s="4">
        <v>3.3466813922951273</v>
      </c>
      <c r="V834" s="4">
        <v>3.6039184214050257</v>
      </c>
      <c r="W834" s="4">
        <v>3.8582986974951883</v>
      </c>
      <c r="X834" s="4">
        <v>4.0491188492752261</v>
      </c>
      <c r="Y834" s="4">
        <v>4.3695791952487273</v>
      </c>
      <c r="Z834" s="94">
        <v>2757</v>
      </c>
      <c r="AA834" s="93">
        <v>0.19897959183673469</v>
      </c>
      <c r="AB834" s="6">
        <v>2.1996764287322375</v>
      </c>
      <c r="AC834" s="6">
        <v>2.7225869645466223</v>
      </c>
      <c r="AD834" s="6">
        <v>3.1848123296447173</v>
      </c>
      <c r="AE834" s="6">
        <v>3.6243108436051927</v>
      </c>
      <c r="AF834" s="6">
        <v>3.9439305684247521</v>
      </c>
      <c r="AG834" s="94">
        <v>0</v>
      </c>
      <c r="AH834" s="6">
        <v>2.1212587578908453</v>
      </c>
      <c r="AI834" s="6">
        <v>2.5195965775948896</v>
      </c>
      <c r="AJ834" s="6">
        <v>3.0343506169015919</v>
      </c>
      <c r="AK834" s="6">
        <v>3.4428169653893264</v>
      </c>
      <c r="AL834" s="6">
        <v>3.8040370658902956</v>
      </c>
      <c r="AM834" s="6">
        <v>4.2556293616252896</v>
      </c>
      <c r="AN834" s="6">
        <v>1.0167454213836242</v>
      </c>
      <c r="AO834" s="92">
        <v>0.80696724815297483</v>
      </c>
      <c r="AP834" s="5">
        <v>43444</v>
      </c>
      <c r="AQ834" s="94">
        <v>1176</v>
      </c>
      <c r="AR834" s="6">
        <v>-0.44401995558037077</v>
      </c>
      <c r="AS834" s="6">
        <v>0.88583184490127054</v>
      </c>
    </row>
    <row r="835" spans="1:45" x14ac:dyDescent="0.2">
      <c r="A835" s="5">
        <v>43445</v>
      </c>
      <c r="B835" s="6">
        <v>3.6513994910941476</v>
      </c>
      <c r="C835" s="6">
        <v>3.3531917141832119</v>
      </c>
      <c r="D835" s="6">
        <v>0.2982077769109357</v>
      </c>
      <c r="E835" s="6">
        <v>3.3117975868689524</v>
      </c>
      <c r="F835" s="6">
        <v>3.3183937855763785</v>
      </c>
      <c r="G835" s="6">
        <v>0.40086115216121909</v>
      </c>
      <c r="H835" s="6">
        <v>1.833298042565104</v>
      </c>
      <c r="I835" s="6">
        <v>0.55857816467174837</v>
      </c>
      <c r="J835" s="7">
        <v>828.78745012694708</v>
      </c>
      <c r="K835" s="92">
        <v>1.6963528413910093E-3</v>
      </c>
      <c r="L835" s="92">
        <v>1.8659881255301103E-2</v>
      </c>
      <c r="M835" s="92">
        <v>0.13401187446988974</v>
      </c>
      <c r="N835" s="92">
        <v>0.45716709075487699</v>
      </c>
      <c r="O835" s="92">
        <v>0.29770992366412213</v>
      </c>
      <c r="P835" s="92">
        <v>9.0754877014419005E-2</v>
      </c>
      <c r="Q835" s="93">
        <v>2.9017047515415305E-2</v>
      </c>
      <c r="R835" s="4">
        <v>2.730101513251638</v>
      </c>
      <c r="S835" s="4">
        <v>2.8448249507164829</v>
      </c>
      <c r="T835" s="4">
        <v>3.0930097286517277</v>
      </c>
      <c r="U835" s="4">
        <v>3.3461520779288594</v>
      </c>
      <c r="V835" s="4">
        <v>3.6026425361620547</v>
      </c>
      <c r="W835" s="4">
        <v>3.8587381143374659</v>
      </c>
      <c r="X835" s="4">
        <v>4.0535368695115457</v>
      </c>
      <c r="Y835" s="4">
        <v>4.3681218349390036</v>
      </c>
      <c r="Z835" s="94">
        <v>2757</v>
      </c>
      <c r="AA835" s="93">
        <v>0.19847328244274809</v>
      </c>
      <c r="AB835" s="6">
        <v>2.1996118430056386</v>
      </c>
      <c r="AC835" s="6">
        <v>2.7223157574275194</v>
      </c>
      <c r="AD835" s="6">
        <v>3.1838674627960768</v>
      </c>
      <c r="AE835" s="6">
        <v>3.622824252468305</v>
      </c>
      <c r="AF835" s="6">
        <v>3.9426712238970132</v>
      </c>
      <c r="AG835" s="94">
        <v>0</v>
      </c>
      <c r="AH835" s="6">
        <v>2.121187425949957</v>
      </c>
      <c r="AI835" s="6">
        <v>2.5193794975553399</v>
      </c>
      <c r="AJ835" s="6">
        <v>3.0330888805620777</v>
      </c>
      <c r="AK835" s="6">
        <v>3.4419359893486421</v>
      </c>
      <c r="AL835" s="6">
        <v>3.8046353541975537</v>
      </c>
      <c r="AM835" s="6">
        <v>4.2542995216279511</v>
      </c>
      <c r="AN835" s="6">
        <v>1.0167520590884114</v>
      </c>
      <c r="AO835" s="92">
        <v>0.80695482120177764</v>
      </c>
      <c r="AP835" s="5">
        <v>43445</v>
      </c>
      <c r="AQ835" s="94">
        <v>1179</v>
      </c>
      <c r="AR835" s="6">
        <v>-0.44410912932803193</v>
      </c>
      <c r="AS835" s="6">
        <v>0.88588079232344796</v>
      </c>
    </row>
    <row r="836" spans="1:45" x14ac:dyDescent="0.2">
      <c r="A836" s="5">
        <v>43446</v>
      </c>
      <c r="B836" s="6">
        <v>3.652247667514843</v>
      </c>
      <c r="C836" s="6">
        <v>3.3527820615862449</v>
      </c>
      <c r="D836" s="6">
        <v>0.29946560592859806</v>
      </c>
      <c r="E836" s="6">
        <v>3.3117458065140264</v>
      </c>
      <c r="F836" s="6">
        <v>3.3183156462454861</v>
      </c>
      <c r="G836" s="6">
        <v>0.40076812290687003</v>
      </c>
      <c r="H836" s="6">
        <v>1.8311341475617846</v>
      </c>
      <c r="I836" s="6">
        <v>0.5586434530286577</v>
      </c>
      <c r="J836" s="7">
        <v>829.78745012694708</v>
      </c>
      <c r="K836" s="92">
        <v>1.6963528413910093E-3</v>
      </c>
      <c r="L836" s="92">
        <v>1.8659881255301103E-2</v>
      </c>
      <c r="M836" s="92">
        <v>0.13401187446988974</v>
      </c>
      <c r="N836" s="92">
        <v>0.45547073791348602</v>
      </c>
      <c r="O836" s="92">
        <v>0.29940627650551316</v>
      </c>
      <c r="P836" s="92">
        <v>9.0754877014419005E-2</v>
      </c>
      <c r="Q836" s="93">
        <v>2.8291621327529923E-2</v>
      </c>
      <c r="R836" s="4">
        <v>2.7298594990027305</v>
      </c>
      <c r="S836" s="4">
        <v>2.8446035758142867</v>
      </c>
      <c r="T836" s="4">
        <v>3.0922110873218855</v>
      </c>
      <c r="U836" s="4">
        <v>3.3456235169897006</v>
      </c>
      <c r="V836" s="4">
        <v>3.6021596369161539</v>
      </c>
      <c r="W836" s="4">
        <v>3.8598182766790701</v>
      </c>
      <c r="X836" s="4">
        <v>4.052291638665193</v>
      </c>
      <c r="Y836" s="4">
        <v>4.3666672565924554</v>
      </c>
      <c r="Z836" s="94">
        <v>2757</v>
      </c>
      <c r="AA836" s="93">
        <v>0.19847328244274809</v>
      </c>
      <c r="AB836" s="6">
        <v>2.1995473000781507</v>
      </c>
      <c r="AC836" s="6">
        <v>2.7220448286517702</v>
      </c>
      <c r="AD836" s="6">
        <v>3.1829243420718827</v>
      </c>
      <c r="AE836" s="6">
        <v>3.6213118286250112</v>
      </c>
      <c r="AF836" s="6">
        <v>3.9414142160071988</v>
      </c>
      <c r="AG836" s="94">
        <v>0</v>
      </c>
      <c r="AH836" s="6">
        <v>2.1211161473276055</v>
      </c>
      <c r="AI836" s="6">
        <v>2.5191626485454637</v>
      </c>
      <c r="AJ836" s="6">
        <v>3.0325108913732208</v>
      </c>
      <c r="AK836" s="6">
        <v>3.4408442398681616</v>
      </c>
      <c r="AL836" s="6">
        <v>3.8037654544558759</v>
      </c>
      <c r="AM836" s="6">
        <v>4.2529721527981099</v>
      </c>
      <c r="AN836" s="6">
        <v>1.0166225284337773</v>
      </c>
      <c r="AO836" s="92">
        <v>0.80740270929987312</v>
      </c>
      <c r="AP836" s="5">
        <v>43446</v>
      </c>
      <c r="AQ836" s="94">
        <v>1179</v>
      </c>
      <c r="AR836" s="6">
        <v>-0.44419749507411455</v>
      </c>
      <c r="AS836" s="6">
        <v>0.88592972594637132</v>
      </c>
    </row>
    <row r="837" spans="1:45" x14ac:dyDescent="0.2">
      <c r="A837" s="5">
        <v>43447</v>
      </c>
      <c r="B837" s="6">
        <v>3.6522842639593907</v>
      </c>
      <c r="C837" s="6">
        <v>3.3527716955821778</v>
      </c>
      <c r="D837" s="6">
        <v>0.29951256837721285</v>
      </c>
      <c r="E837" s="6">
        <v>3.311694425827981</v>
      </c>
      <c r="F837" s="6">
        <v>3.3182359642479877</v>
      </c>
      <c r="G837" s="6">
        <v>0.40054521168855567</v>
      </c>
      <c r="H837" s="6">
        <v>1.8301063078682109</v>
      </c>
      <c r="I837" s="6">
        <v>0.55880304678998582</v>
      </c>
      <c r="J837" s="7">
        <v>830.78745012694708</v>
      </c>
      <c r="K837" s="92">
        <v>1.6920473773265651E-3</v>
      </c>
      <c r="L837" s="92">
        <v>1.8612521150592216E-2</v>
      </c>
      <c r="M837" s="92">
        <v>0.13451776649746192</v>
      </c>
      <c r="N837" s="92">
        <v>0.45431472081218272</v>
      </c>
      <c r="O837" s="92">
        <v>0.30033840947546531</v>
      </c>
      <c r="P837" s="92">
        <v>9.0524534686971234E-2</v>
      </c>
      <c r="Q837" s="93">
        <v>3.1193326079071455E-2</v>
      </c>
      <c r="R837" s="4">
        <v>2.7304913518955773</v>
      </c>
      <c r="S837" s="4">
        <v>2.8444169080760249</v>
      </c>
      <c r="T837" s="4">
        <v>3.0914439582951632</v>
      </c>
      <c r="U837" s="4">
        <v>3.3462237794209679</v>
      </c>
      <c r="V837" s="4">
        <v>3.6018038131133485</v>
      </c>
      <c r="W837" s="4">
        <v>3.8609513695517563</v>
      </c>
      <c r="X837" s="4">
        <v>4.0510486478356045</v>
      </c>
      <c r="Y837" s="4">
        <v>4.3652154524583189</v>
      </c>
      <c r="Z837" s="94">
        <v>2757</v>
      </c>
      <c r="AA837" s="93">
        <v>0.20050761421319796</v>
      </c>
      <c r="AB837" s="6">
        <v>2.1994827999312911</v>
      </c>
      <c r="AC837" s="6">
        <v>2.7217741779058562</v>
      </c>
      <c r="AD837" s="6">
        <v>3.1819829628019338</v>
      </c>
      <c r="AE837" s="6">
        <v>3.6198028142792138</v>
      </c>
      <c r="AF837" s="6">
        <v>3.9401595385320669</v>
      </c>
      <c r="AG837" s="94">
        <v>0</v>
      </c>
      <c r="AH837" s="6">
        <v>2.1210449219961696</v>
      </c>
      <c r="AI837" s="6">
        <v>2.5189460302466631</v>
      </c>
      <c r="AJ837" s="6">
        <v>3.0314184793330115</v>
      </c>
      <c r="AK837" s="6">
        <v>3.4399670190651688</v>
      </c>
      <c r="AL837" s="6">
        <v>3.8030963168354135</v>
      </c>
      <c r="AM837" s="6">
        <v>4.2516472480099843</v>
      </c>
      <c r="AN837" s="6">
        <v>1.0166330673971249</v>
      </c>
      <c r="AO837" s="92">
        <v>0.80695420987039501</v>
      </c>
      <c r="AP837" s="5">
        <v>43447</v>
      </c>
      <c r="AQ837" s="94">
        <v>1182</v>
      </c>
      <c r="AR837" s="6">
        <v>-0.44428505499285009</v>
      </c>
      <c r="AS837" s="6">
        <v>0.88597864579522123</v>
      </c>
    </row>
    <row r="838" spans="1:45" x14ac:dyDescent="0.2">
      <c r="A838" s="5">
        <v>43448</v>
      </c>
      <c r="B838" s="6">
        <v>3.6517706576728499</v>
      </c>
      <c r="C838" s="6">
        <v>3.3528655710391684</v>
      </c>
      <c r="D838" s="6">
        <v>0.29890508663368154</v>
      </c>
      <c r="E838" s="6">
        <v>3.3120878694768727</v>
      </c>
      <c r="F838" s="6">
        <v>3.3253637579900426</v>
      </c>
      <c r="G838" s="6">
        <v>0.40079571745155385</v>
      </c>
      <c r="H838" s="6">
        <v>1.8323953120912395</v>
      </c>
      <c r="I838" s="6">
        <v>0.55879304095687088</v>
      </c>
      <c r="J838" s="7">
        <v>831.18448713301768</v>
      </c>
      <c r="K838" s="92">
        <v>1.6863406408094434E-3</v>
      </c>
      <c r="L838" s="92">
        <v>1.8549747048903879E-2</v>
      </c>
      <c r="M838" s="92">
        <v>0.13490725126475547</v>
      </c>
      <c r="N838" s="92">
        <v>0.45446880269814505</v>
      </c>
      <c r="O838" s="92">
        <v>0.30016863406408095</v>
      </c>
      <c r="P838" s="92">
        <v>9.0219224283305227E-2</v>
      </c>
      <c r="Q838" s="93">
        <v>3.2620514679231605E-2</v>
      </c>
      <c r="R838" s="4">
        <v>2.7300037716692862</v>
      </c>
      <c r="S838" s="4">
        <v>2.8442626525620778</v>
      </c>
      <c r="T838" s="4">
        <v>3.0907267876248565</v>
      </c>
      <c r="U838" s="4">
        <v>3.3458960883159432</v>
      </c>
      <c r="V838" s="4">
        <v>3.6015608842774154</v>
      </c>
      <c r="W838" s="4">
        <v>3.8619498742600022</v>
      </c>
      <c r="X838" s="4">
        <v>4.056166408146181</v>
      </c>
      <c r="Y838" s="4">
        <v>4.3636870481616166</v>
      </c>
      <c r="Z838" s="94">
        <v>2759</v>
      </c>
      <c r="AA838" s="93">
        <v>0.19983136593591905</v>
      </c>
      <c r="AB838" s="6">
        <v>2.1994183425465943</v>
      </c>
      <c r="AC838" s="6">
        <v>2.7215038048768228</v>
      </c>
      <c r="AD838" s="6">
        <v>3.1810433203338708</v>
      </c>
      <c r="AE838" s="6">
        <v>3.6184434423307619</v>
      </c>
      <c r="AF838" s="6">
        <v>3.938907185272106</v>
      </c>
      <c r="AG838" s="94">
        <v>1</v>
      </c>
      <c r="AH838" s="6">
        <v>2.1209737499280585</v>
      </c>
      <c r="AI838" s="6">
        <v>2.5187296423411136</v>
      </c>
      <c r="AJ838" s="6">
        <v>3.029650736984137</v>
      </c>
      <c r="AK838" s="6">
        <v>3.4398150824429421</v>
      </c>
      <c r="AL838" s="6">
        <v>3.8047391236429049</v>
      </c>
      <c r="AM838" s="6">
        <v>4.2503248001698966</v>
      </c>
      <c r="AN838" s="6">
        <v>1.0165176022289493</v>
      </c>
      <c r="AO838" s="92">
        <v>0.80753987747309952</v>
      </c>
      <c r="AP838" s="5">
        <v>43448</v>
      </c>
      <c r="AQ838" s="94">
        <v>1186</v>
      </c>
      <c r="AR838" s="6">
        <v>-0.44437181125214886</v>
      </c>
      <c r="AS838" s="6">
        <v>0.88602755189509341</v>
      </c>
    </row>
    <row r="839" spans="1:45" x14ac:dyDescent="0.2">
      <c r="A839" s="5">
        <v>43449</v>
      </c>
      <c r="B839" s="6">
        <v>3.6497056349873844</v>
      </c>
      <c r="C839" s="6">
        <v>3.3524550109118123</v>
      </c>
      <c r="D839" s="6">
        <v>0.29725062407557212</v>
      </c>
      <c r="E839" s="6">
        <v>3.3122088968196253</v>
      </c>
      <c r="F839" s="6">
        <v>3.3253283165463769</v>
      </c>
      <c r="G839" s="6">
        <v>0.40038381784848093</v>
      </c>
      <c r="H839" s="6">
        <v>1.8331254636993046</v>
      </c>
      <c r="I839" s="6">
        <v>0.55865266207895936</v>
      </c>
      <c r="J839" s="7">
        <v>831.58167330676952</v>
      </c>
      <c r="K839" s="92">
        <v>1.6820857863751051E-3</v>
      </c>
      <c r="L839" s="92">
        <v>1.8502943650126155E-2</v>
      </c>
      <c r="M839" s="92">
        <v>0.13708999158957108</v>
      </c>
      <c r="N839" s="92">
        <v>0.4541631623212784</v>
      </c>
      <c r="O839" s="92">
        <v>0.29857022708158115</v>
      </c>
      <c r="P839" s="92">
        <v>8.999158957106812E-2</v>
      </c>
      <c r="Q839" s="93">
        <v>3.2234697573342991E-2</v>
      </c>
      <c r="R839" s="4">
        <v>2.7308195499963466</v>
      </c>
      <c r="S839" s="4">
        <v>2.8440794759996764</v>
      </c>
      <c r="T839" s="4">
        <v>3.0906540610723106</v>
      </c>
      <c r="U839" s="4">
        <v>3.345240720355934</v>
      </c>
      <c r="V839" s="4">
        <v>3.6009802426830344</v>
      </c>
      <c r="W839" s="4">
        <v>3.8612179592295988</v>
      </c>
      <c r="X839" s="4">
        <v>4.0548219601618829</v>
      </c>
      <c r="Y839" s="4">
        <v>4.3621388613409913</v>
      </c>
      <c r="Z839" s="94">
        <v>2761</v>
      </c>
      <c r="AA839" s="93">
        <v>0.20185029436501262</v>
      </c>
      <c r="AB839" s="6">
        <v>2.1993539279056122</v>
      </c>
      <c r="AC839" s="6">
        <v>2.7212337092522771</v>
      </c>
      <c r="AD839" s="6">
        <v>3.1888195181679557</v>
      </c>
      <c r="AE839" s="6">
        <v>3.6219907155358113</v>
      </c>
      <c r="AF839" s="6">
        <v>3.9376571500514204</v>
      </c>
      <c r="AG839" s="94">
        <v>3</v>
      </c>
      <c r="AH839" s="6">
        <v>2.1209026310957118</v>
      </c>
      <c r="AI839" s="6">
        <v>2.5185134845117556</v>
      </c>
      <c r="AJ839" s="6">
        <v>3.0290339644570503</v>
      </c>
      <c r="AK839" s="6">
        <v>3.440083915561047</v>
      </c>
      <c r="AL839" s="6">
        <v>3.805198792866916</v>
      </c>
      <c r="AM839" s="6">
        <v>4.2490048022160947</v>
      </c>
      <c r="AN839" s="6">
        <v>1.0163491212898557</v>
      </c>
      <c r="AO839" s="92">
        <v>0.8080173842913253</v>
      </c>
      <c r="AP839" s="5">
        <v>43449</v>
      </c>
      <c r="AQ839" s="94">
        <v>1189</v>
      </c>
      <c r="AR839" s="6">
        <v>-0.44445776601360842</v>
      </c>
      <c r="AS839" s="6">
        <v>0.8860764442709993</v>
      </c>
    </row>
    <row r="840" spans="1:45" x14ac:dyDescent="0.2">
      <c r="A840" s="5">
        <v>43450</v>
      </c>
      <c r="B840" s="6">
        <v>3.6490344248530646</v>
      </c>
      <c r="C840" s="6">
        <v>3.3524600826783857</v>
      </c>
      <c r="D840" s="6">
        <v>0.29657434217467893</v>
      </c>
      <c r="E840" s="6">
        <v>3.3123438656733994</v>
      </c>
      <c r="F840" s="6">
        <v>3.3301670503128946</v>
      </c>
      <c r="G840" s="6">
        <v>0.39993019225951959</v>
      </c>
      <c r="H840" s="6">
        <v>1.8330540087329532</v>
      </c>
      <c r="I840" s="6">
        <v>0.55872918175234998</v>
      </c>
      <c r="J840" s="7">
        <v>832.28023171614768</v>
      </c>
      <c r="K840" s="92">
        <v>1.6792611251049538E-3</v>
      </c>
      <c r="L840" s="92">
        <v>1.8471872376154493E-2</v>
      </c>
      <c r="M840" s="92">
        <v>0.13685978169605373</v>
      </c>
      <c r="N840" s="92">
        <v>0.45591939546599497</v>
      </c>
      <c r="O840" s="92">
        <v>0.29722921914357681</v>
      </c>
      <c r="P840" s="92">
        <v>8.984047019311503E-2</v>
      </c>
      <c r="Q840" s="93">
        <v>2.5343953656770456E-2</v>
      </c>
      <c r="R840" s="4">
        <v>2.7313149355435691</v>
      </c>
      <c r="S840" s="4">
        <v>2.8438725740619737</v>
      </c>
      <c r="T840" s="4">
        <v>3.0907209306227421</v>
      </c>
      <c r="U840" s="4">
        <v>3.3448329971266384</v>
      </c>
      <c r="V840" s="4">
        <v>3.6007969166596503</v>
      </c>
      <c r="W840" s="4">
        <v>3.860421743353375</v>
      </c>
      <c r="X840" s="4">
        <v>4.0536880446134687</v>
      </c>
      <c r="Y840" s="4">
        <v>4.3606219126726975</v>
      </c>
      <c r="Z840" s="94">
        <v>2762</v>
      </c>
      <c r="AA840" s="93">
        <v>0.20235096557514692</v>
      </c>
      <c r="AB840" s="6">
        <v>2.1992895559899148</v>
      </c>
      <c r="AC840" s="6">
        <v>2.7209638907203875</v>
      </c>
      <c r="AD840" s="6">
        <v>3.1882060589108674</v>
      </c>
      <c r="AE840" s="6">
        <v>3.6229325735911364</v>
      </c>
      <c r="AF840" s="6">
        <v>3.936409426717614</v>
      </c>
      <c r="AG840" s="94">
        <v>3</v>
      </c>
      <c r="AH840" s="6">
        <v>2.1208315654716001</v>
      </c>
      <c r="AI840" s="6">
        <v>2.5182975564422994</v>
      </c>
      <c r="AJ840" s="6">
        <v>3.0284581834055593</v>
      </c>
      <c r="AK840" s="6">
        <v>3.4403637274965275</v>
      </c>
      <c r="AL840" s="6">
        <v>3.8057059199361429</v>
      </c>
      <c r="AM840" s="6">
        <v>4.2476872471185283</v>
      </c>
      <c r="AN840" s="6">
        <v>1.0163104767975364</v>
      </c>
      <c r="AO840" s="92">
        <v>0.80807719422291546</v>
      </c>
      <c r="AP840" s="5">
        <v>43450</v>
      </c>
      <c r="AQ840" s="94">
        <v>1191</v>
      </c>
      <c r="AR840" s="6">
        <v>-0.44454292143255003</v>
      </c>
      <c r="AS840" s="6">
        <v>0.88612532294786561</v>
      </c>
    </row>
    <row r="841" spans="1:45" x14ac:dyDescent="0.2">
      <c r="A841" s="5">
        <v>43451</v>
      </c>
      <c r="B841" s="6">
        <v>3.6474519632414371</v>
      </c>
      <c r="C841" s="6">
        <v>3.3525068797562065</v>
      </c>
      <c r="D841" s="6">
        <v>0.29494508348523052</v>
      </c>
      <c r="E841" s="6">
        <v>3.3121445116679991</v>
      </c>
      <c r="F841" s="6">
        <v>3.3299818126596996</v>
      </c>
      <c r="G841" s="6">
        <v>0.39987041180309196</v>
      </c>
      <c r="H841" s="6">
        <v>1.835973093140487</v>
      </c>
      <c r="I841" s="6">
        <v>0.55865461121157334</v>
      </c>
      <c r="J841" s="7">
        <v>832.37613019891432</v>
      </c>
      <c r="K841" s="92">
        <v>1.6708437761069339E-3</v>
      </c>
      <c r="L841" s="92">
        <v>1.921470342522974E-2</v>
      </c>
      <c r="M841" s="92">
        <v>0.13784461152882205</v>
      </c>
      <c r="N841" s="92">
        <v>0.45446950710108602</v>
      </c>
      <c r="O841" s="92">
        <v>0.29741019214703424</v>
      </c>
      <c r="P841" s="92">
        <v>8.9390142021720964E-2</v>
      </c>
      <c r="Q841" s="93">
        <v>2.3869801084990958E-2</v>
      </c>
      <c r="R841" s="4">
        <v>2.7336915139003564</v>
      </c>
      <c r="S841" s="4">
        <v>2.8436546355678094</v>
      </c>
      <c r="T841" s="4">
        <v>3.0900672817628037</v>
      </c>
      <c r="U841" s="4">
        <v>3.3445679597164646</v>
      </c>
      <c r="V841" s="4">
        <v>3.6027021748682397</v>
      </c>
      <c r="W841" s="4">
        <v>3.8599009398413631</v>
      </c>
      <c r="X841" s="4">
        <v>4.0516779240410807</v>
      </c>
      <c r="Y841" s="4">
        <v>4.3589834658909243</v>
      </c>
      <c r="Z841" s="94">
        <v>2765</v>
      </c>
      <c r="AA841" s="93">
        <v>0.1996658312447786</v>
      </c>
      <c r="AB841" s="6">
        <v>2.1992252267810883</v>
      </c>
      <c r="AC841" s="6">
        <v>2.7206943489698823</v>
      </c>
      <c r="AD841" s="6">
        <v>3.1875934569740063</v>
      </c>
      <c r="AE841" s="6">
        <v>3.6220102262183369</v>
      </c>
      <c r="AF841" s="6">
        <v>3.9351640091416784</v>
      </c>
      <c r="AG841" s="94">
        <v>1</v>
      </c>
      <c r="AH841" s="6">
        <v>2.120760553028223</v>
      </c>
      <c r="AI841" s="6">
        <v>2.5164261248686395</v>
      </c>
      <c r="AJ841" s="6">
        <v>3.0257271221669262</v>
      </c>
      <c r="AK841" s="6">
        <v>3.4403810362441138</v>
      </c>
      <c r="AL841" s="6">
        <v>3.8060383231916934</v>
      </c>
      <c r="AM841" s="6">
        <v>4.2463721278786597</v>
      </c>
      <c r="AN841" s="6">
        <v>1.0163773614557625</v>
      </c>
      <c r="AO841" s="92">
        <v>0.80800082919230209</v>
      </c>
      <c r="AP841" s="5">
        <v>43451</v>
      </c>
      <c r="AQ841" s="94">
        <v>1197</v>
      </c>
      <c r="AR841" s="6">
        <v>-0.44462727965802351</v>
      </c>
      <c r="AS841" s="6">
        <v>0.88617418795053582</v>
      </c>
    </row>
    <row r="842" spans="1:45" x14ac:dyDescent="0.2">
      <c r="A842" s="5">
        <v>43452</v>
      </c>
      <c r="B842" s="6">
        <v>3.646422628951747</v>
      </c>
      <c r="C842" s="6">
        <v>3.3523806435989596</v>
      </c>
      <c r="D842" s="6">
        <v>0.29404198535278736</v>
      </c>
      <c r="E842" s="6">
        <v>3.3122075626556233</v>
      </c>
      <c r="F842" s="6">
        <v>3.3297866833801457</v>
      </c>
      <c r="G842" s="6">
        <v>0.39940633126150227</v>
      </c>
      <c r="H842" s="6">
        <v>1.8383339115013255</v>
      </c>
      <c r="I842" s="6">
        <v>0.55853323699421642</v>
      </c>
      <c r="J842" s="7">
        <v>832.47290462427918</v>
      </c>
      <c r="K842" s="92">
        <v>1.6638935108153079E-3</v>
      </c>
      <c r="L842" s="92">
        <v>1.913477537437604E-2</v>
      </c>
      <c r="M842" s="92">
        <v>0.13893510815307819</v>
      </c>
      <c r="N842" s="92">
        <v>0.45424292845257902</v>
      </c>
      <c r="O842" s="92">
        <v>0.29700499168053246</v>
      </c>
      <c r="P842" s="92">
        <v>8.9018302828618973E-2</v>
      </c>
      <c r="Q842" s="93">
        <v>2.2398843930635837E-2</v>
      </c>
      <c r="R842" s="4">
        <v>2.7345770041918258</v>
      </c>
      <c r="S842" s="4">
        <v>2.8438745295146135</v>
      </c>
      <c r="T842" s="4">
        <v>3.0898459319316349</v>
      </c>
      <c r="U842" s="4">
        <v>3.3441316009374211</v>
      </c>
      <c r="V842" s="4">
        <v>3.6017246279346042</v>
      </c>
      <c r="W842" s="4">
        <v>3.8593022901409553</v>
      </c>
      <c r="X842" s="4">
        <v>4.0502139485497883</v>
      </c>
      <c r="Y842" s="4">
        <v>4.3573142833433183</v>
      </c>
      <c r="Z842" s="94">
        <v>2768</v>
      </c>
      <c r="AA842" s="93">
        <v>0.19966722129783693</v>
      </c>
      <c r="AB842" s="6">
        <v>2.1991609402607368</v>
      </c>
      <c r="AC842" s="6">
        <v>2.7204250836900479</v>
      </c>
      <c r="AD842" s="6">
        <v>3.1869817107745484</v>
      </c>
      <c r="AE842" s="6">
        <v>3.6210893617007813</v>
      </c>
      <c r="AF842" s="6">
        <v>3.9337722609954922</v>
      </c>
      <c r="AG842" s="94">
        <v>0</v>
      </c>
      <c r="AH842" s="6">
        <v>2.1206895937381098</v>
      </c>
      <c r="AI842" s="6">
        <v>2.5162146025552379</v>
      </c>
      <c r="AJ842" s="6">
        <v>3.0246699805395174</v>
      </c>
      <c r="AK842" s="6">
        <v>3.4397084278133918</v>
      </c>
      <c r="AL842" s="6">
        <v>3.8057742138389599</v>
      </c>
      <c r="AM842" s="6">
        <v>4.2452612859824859</v>
      </c>
      <c r="AN842" s="6">
        <v>1.0163131557014793</v>
      </c>
      <c r="AO842" s="92">
        <v>0.80848278905042159</v>
      </c>
      <c r="AP842" s="5">
        <v>43452</v>
      </c>
      <c r="AQ842" s="94">
        <v>1202</v>
      </c>
      <c r="AR842" s="6">
        <v>-0.44471084283284323</v>
      </c>
      <c r="AS842" s="6">
        <v>0.88622303930376911</v>
      </c>
    </row>
    <row r="843" spans="1:45" x14ac:dyDescent="0.2">
      <c r="A843" s="5">
        <v>43453</v>
      </c>
      <c r="B843" s="6">
        <v>3.6467661691542288</v>
      </c>
      <c r="C843" s="6">
        <v>3.3525294860447366</v>
      </c>
      <c r="D843" s="6">
        <v>0.29423668310949225</v>
      </c>
      <c r="E843" s="6">
        <v>3.3125410803636144</v>
      </c>
      <c r="F843" s="6">
        <v>3.3299643687593536</v>
      </c>
      <c r="G843" s="6">
        <v>0.39982858394664261</v>
      </c>
      <c r="H843" s="6">
        <v>1.8418931766914848</v>
      </c>
      <c r="I843" s="6">
        <v>0.55839769036448694</v>
      </c>
      <c r="J843" s="7">
        <v>832.57055214724096</v>
      </c>
      <c r="K843" s="92">
        <v>1.658374792703151E-3</v>
      </c>
      <c r="L843" s="92">
        <v>1.9071310116086235E-2</v>
      </c>
      <c r="M843" s="92">
        <v>0.13847429519071311</v>
      </c>
      <c r="N843" s="92">
        <v>0.45522388059701491</v>
      </c>
      <c r="O843" s="92">
        <v>0.29601990049751242</v>
      </c>
      <c r="P843" s="92">
        <v>8.9552238805970144E-2</v>
      </c>
      <c r="Q843" s="93">
        <v>2.1652832912306026E-2</v>
      </c>
      <c r="R843" s="4">
        <v>2.7345041077862029</v>
      </c>
      <c r="S843" s="4">
        <v>2.8439407338954177</v>
      </c>
      <c r="T843" s="4">
        <v>3.0899710361524706</v>
      </c>
      <c r="U843" s="4">
        <v>3.3437984504113798</v>
      </c>
      <c r="V843" s="4">
        <v>3.6028452826379151</v>
      </c>
      <c r="W843" s="4">
        <v>3.860053310564338</v>
      </c>
      <c r="X843" s="4">
        <v>4.0496228941814429</v>
      </c>
      <c r="Y843" s="4">
        <v>4.3556144893792714</v>
      </c>
      <c r="Z843" s="94">
        <v>2771</v>
      </c>
      <c r="AA843" s="93">
        <v>0.20066334991708126</v>
      </c>
      <c r="AB843" s="6">
        <v>2.1990966964104817</v>
      </c>
      <c r="AC843" s="6">
        <v>2.7201560945707279</v>
      </c>
      <c r="AD843" s="6">
        <v>3.1863708187339723</v>
      </c>
      <c r="AE843" s="6">
        <v>3.6214879562727935</v>
      </c>
      <c r="AF843" s="6">
        <v>3.9322799247924052</v>
      </c>
      <c r="AG843" s="94">
        <v>1</v>
      </c>
      <c r="AH843" s="6">
        <v>2.1206186875738213</v>
      </c>
      <c r="AI843" s="6">
        <v>2.5160033031887648</v>
      </c>
      <c r="AJ843" s="6">
        <v>3.0240954468182091</v>
      </c>
      <c r="AK843" s="6">
        <v>3.439477165187979</v>
      </c>
      <c r="AL843" s="6">
        <v>3.8054353843237094</v>
      </c>
      <c r="AM843" s="6">
        <v>4.2469015844143856</v>
      </c>
      <c r="AN843" s="6">
        <v>1.0162203997829113</v>
      </c>
      <c r="AO843" s="92">
        <v>0.80909791012163179</v>
      </c>
      <c r="AP843" s="5">
        <v>43453</v>
      </c>
      <c r="AQ843" s="94">
        <v>1206</v>
      </c>
      <c r="AR843" s="6">
        <v>-0.44479361309359966</v>
      </c>
      <c r="AS843" s="6">
        <v>0.88627187703224142</v>
      </c>
    </row>
    <row r="844" spans="1:45" x14ac:dyDescent="0.2">
      <c r="A844" s="5">
        <v>43454</v>
      </c>
      <c r="B844" s="6">
        <v>3.6469370860927151</v>
      </c>
      <c r="C844" s="6">
        <v>3.3525692071879427</v>
      </c>
      <c r="D844" s="6">
        <v>0.29436787890477234</v>
      </c>
      <c r="E844" s="6">
        <v>3.3133299266173761</v>
      </c>
      <c r="F844" s="6">
        <v>3.3300367220393259</v>
      </c>
      <c r="G844" s="6">
        <v>0.40018051972265622</v>
      </c>
      <c r="H844" s="6">
        <v>1.8438131477769255</v>
      </c>
      <c r="I844" s="6">
        <v>0.55832672196177602</v>
      </c>
      <c r="J844" s="7">
        <v>832.96934727731423</v>
      </c>
      <c r="K844" s="92">
        <v>1.6556291390728477E-3</v>
      </c>
      <c r="L844" s="92">
        <v>1.9039735099337748E-2</v>
      </c>
      <c r="M844" s="92">
        <v>0.13824503311258279</v>
      </c>
      <c r="N844" s="92">
        <v>0.45695364238410596</v>
      </c>
      <c r="O844" s="92">
        <v>0.29304635761589404</v>
      </c>
      <c r="P844" s="92">
        <v>9.1059602649006616E-2</v>
      </c>
      <c r="Q844" s="93">
        <v>7.1042192571222504E-2</v>
      </c>
      <c r="R844" s="4">
        <v>2.7343798445301633</v>
      </c>
      <c r="S844" s="4">
        <v>2.843966842574841</v>
      </c>
      <c r="T844" s="4">
        <v>3.0897466538396046</v>
      </c>
      <c r="U844" s="4">
        <v>3.3435005844837997</v>
      </c>
      <c r="V844" s="4">
        <v>3.6020648473869343</v>
      </c>
      <c r="W844" s="4">
        <v>3.8607465372628171</v>
      </c>
      <c r="X844" s="4">
        <v>4.0522574308758923</v>
      </c>
      <c r="Y844" s="4">
        <v>4.36080656785402</v>
      </c>
      <c r="Z844" s="94">
        <v>2773</v>
      </c>
      <c r="AA844" s="93">
        <v>0.20198675496688742</v>
      </c>
      <c r="AB844" s="6">
        <v>2.1990324952119611</v>
      </c>
      <c r="AC844" s="6">
        <v>2.7198873813023221</v>
      </c>
      <c r="AD844" s="6">
        <v>3.185760779278044</v>
      </c>
      <c r="AE844" s="6">
        <v>3.6236071166945418</v>
      </c>
      <c r="AF844" s="6">
        <v>3.930790621148474</v>
      </c>
      <c r="AG844" s="94">
        <v>3</v>
      </c>
      <c r="AH844" s="6">
        <v>2.1205478345079474</v>
      </c>
      <c r="AI844" s="6">
        <v>2.515792226466957</v>
      </c>
      <c r="AJ844" s="6">
        <v>3.0235217906602094</v>
      </c>
      <c r="AK844" s="6">
        <v>3.4398777337430797</v>
      </c>
      <c r="AL844" s="6">
        <v>3.8053378448496074</v>
      </c>
      <c r="AM844" s="6">
        <v>4.2473095817474711</v>
      </c>
      <c r="AN844" s="6">
        <v>1.0161081479295271</v>
      </c>
      <c r="AO844" s="92">
        <v>0.80970265048876289</v>
      </c>
      <c r="AP844" s="5">
        <v>43454</v>
      </c>
      <c r="AQ844" s="94">
        <v>1208</v>
      </c>
      <c r="AR844" s="6">
        <v>-0.44487559257068332</v>
      </c>
      <c r="AS844" s="6">
        <v>0.8863207011605454</v>
      </c>
    </row>
    <row r="845" spans="1:45" x14ac:dyDescent="0.2">
      <c r="A845" s="5">
        <v>43455</v>
      </c>
      <c r="B845" s="6">
        <v>3.6479802143446003</v>
      </c>
      <c r="C845" s="6">
        <v>3.3533508798271003</v>
      </c>
      <c r="D845" s="6">
        <v>0.29462933451749995</v>
      </c>
      <c r="E845" s="6">
        <v>3.3132991561974778</v>
      </c>
      <c r="F845" s="6">
        <v>3.3297339786506628</v>
      </c>
      <c r="G845" s="6">
        <v>0.40088267121630922</v>
      </c>
      <c r="H845" s="6">
        <v>1.8452269499762588</v>
      </c>
      <c r="I845" s="6">
        <v>0.55865849260728206</v>
      </c>
      <c r="J845" s="7">
        <v>833.96934727731423</v>
      </c>
      <c r="K845" s="92">
        <v>1.6488046166529267E-3</v>
      </c>
      <c r="L845" s="92">
        <v>1.8961253091508656E-2</v>
      </c>
      <c r="M845" s="92">
        <v>0.13849958779884583</v>
      </c>
      <c r="N845" s="92">
        <v>0.45671887881286066</v>
      </c>
      <c r="O845" s="92">
        <v>0.29101401483924155</v>
      </c>
      <c r="P845" s="92">
        <v>9.3157460840890355E-2</v>
      </c>
      <c r="Q845" s="93">
        <v>6.7075369635773527E-2</v>
      </c>
      <c r="R845" s="4">
        <v>2.7349065172393248</v>
      </c>
      <c r="S845" s="4">
        <v>2.8448592824783754</v>
      </c>
      <c r="T845" s="4">
        <v>3.0897207273949636</v>
      </c>
      <c r="U845" s="4">
        <v>3.344008488741586</v>
      </c>
      <c r="V845" s="4">
        <v>3.6012784834790406</v>
      </c>
      <c r="W845" s="4">
        <v>3.8642967828036947</v>
      </c>
      <c r="X845" s="4">
        <v>4.0580530204642278</v>
      </c>
      <c r="Y845" s="4">
        <v>4.3595910069387527</v>
      </c>
      <c r="Z845" s="94">
        <v>2773</v>
      </c>
      <c r="AA845" s="93">
        <v>0.19950535861500412</v>
      </c>
      <c r="AB845" s="6">
        <v>2.1989683366468311</v>
      </c>
      <c r="AC845" s="6">
        <v>2.7196189435757856</v>
      </c>
      <c r="AD845" s="6">
        <v>3.1860845690617099</v>
      </c>
      <c r="AE845" s="6">
        <v>3.6245285839143193</v>
      </c>
      <c r="AF845" s="6">
        <v>3.9293043408258637</v>
      </c>
      <c r="AG845" s="94">
        <v>3</v>
      </c>
      <c r="AH845" s="6">
        <v>2.1204770345131081</v>
      </c>
      <c r="AI845" s="6">
        <v>2.5155813720882736</v>
      </c>
      <c r="AJ845" s="6">
        <v>3.0239145016454381</v>
      </c>
      <c r="AK845" s="6">
        <v>3.4402639048087225</v>
      </c>
      <c r="AL845" s="6">
        <v>3.8068067921044628</v>
      </c>
      <c r="AM845" s="6">
        <v>4.2479492589956287</v>
      </c>
      <c r="AN845" s="6">
        <v>1.0163325947572084</v>
      </c>
      <c r="AO845" s="92">
        <v>0.80959387344817146</v>
      </c>
      <c r="AP845" s="5">
        <v>43455</v>
      </c>
      <c r="AQ845" s="94">
        <v>1213</v>
      </c>
      <c r="AR845" s="6">
        <v>-0.44495678338830924</v>
      </c>
      <c r="AS845" s="6">
        <v>0.88636951171319134</v>
      </c>
    </row>
    <row r="846" spans="1:45" x14ac:dyDescent="0.2">
      <c r="A846" s="5">
        <v>43456</v>
      </c>
      <c r="B846" s="6">
        <v>3.6473251028806586</v>
      </c>
      <c r="C846" s="6">
        <v>3.3529355429402785</v>
      </c>
      <c r="D846" s="6">
        <v>0.29438955994038007</v>
      </c>
      <c r="E846" s="6">
        <v>3.3132701076346955</v>
      </c>
      <c r="F846" s="6">
        <v>3.3297627299786079</v>
      </c>
      <c r="G846" s="6">
        <v>0.4007104514521081</v>
      </c>
      <c r="H846" s="6">
        <v>1.8428747669790062</v>
      </c>
      <c r="I846" s="6">
        <v>0.5588099531193691</v>
      </c>
      <c r="J846" s="7">
        <v>834.96934727731423</v>
      </c>
      <c r="K846" s="92">
        <v>1.6460905349794238E-3</v>
      </c>
      <c r="L846" s="92">
        <v>1.8930041152263374E-2</v>
      </c>
      <c r="M846" s="92">
        <v>0.13991769547325103</v>
      </c>
      <c r="N846" s="92">
        <v>0.45514403292181072</v>
      </c>
      <c r="O846" s="92">
        <v>0.29135802469135802</v>
      </c>
      <c r="P846" s="92">
        <v>9.3004115226337447E-2</v>
      </c>
      <c r="Q846" s="93">
        <v>6.8157230436350524E-2</v>
      </c>
      <c r="R846" s="4">
        <v>2.7346217361862322</v>
      </c>
      <c r="S846" s="4">
        <v>2.844602800594036</v>
      </c>
      <c r="T846" s="4">
        <v>3.0893528473098844</v>
      </c>
      <c r="U846" s="4">
        <v>3.3433626871777227</v>
      </c>
      <c r="V846" s="4">
        <v>3.601016348884865</v>
      </c>
      <c r="W846" s="4">
        <v>3.8635605090246443</v>
      </c>
      <c r="X846" s="4">
        <v>4.0569334359035558</v>
      </c>
      <c r="Y846" s="4">
        <v>4.3583775705806094</v>
      </c>
      <c r="Z846" s="94">
        <v>2773</v>
      </c>
      <c r="AA846" s="93">
        <v>0.2</v>
      </c>
      <c r="AB846" s="6">
        <v>2.1989042206967646</v>
      </c>
      <c r="AC846" s="6">
        <v>2.7193507810826261</v>
      </c>
      <c r="AD846" s="6">
        <v>3.1860293749770552</v>
      </c>
      <c r="AE846" s="6">
        <v>3.6229623589691813</v>
      </c>
      <c r="AF846" s="6">
        <v>3.9278210746265656</v>
      </c>
      <c r="AG846" s="94">
        <v>1</v>
      </c>
      <c r="AH846" s="6">
        <v>2.1204062875619534</v>
      </c>
      <c r="AI846" s="6">
        <v>2.5153707397518947</v>
      </c>
      <c r="AJ846" s="6">
        <v>3.0253357062134656</v>
      </c>
      <c r="AK846" s="6">
        <v>3.4400147585195855</v>
      </c>
      <c r="AL846" s="6">
        <v>3.8058914147106746</v>
      </c>
      <c r="AM846" s="6">
        <v>4.2466159789258828</v>
      </c>
      <c r="AN846" s="6">
        <v>1.016198796091327</v>
      </c>
      <c r="AO846" s="92">
        <v>0.81019756964403711</v>
      </c>
      <c r="AP846" s="5">
        <v>43456</v>
      </c>
      <c r="AQ846" s="94">
        <v>1215</v>
      </c>
      <c r="AR846" s="6">
        <v>-0.44503718766452849</v>
      </c>
      <c r="AS846" s="6">
        <v>0.88641830871460692</v>
      </c>
    </row>
    <row r="847" spans="1:45" x14ac:dyDescent="0.2">
      <c r="A847" s="5">
        <v>43457</v>
      </c>
      <c r="B847" s="6">
        <v>3.645782145782146</v>
      </c>
      <c r="C847" s="6">
        <v>3.3536228402018704</v>
      </c>
      <c r="D847" s="6">
        <v>0.29215930558027559</v>
      </c>
      <c r="E847" s="6">
        <v>3.3132390535310106</v>
      </c>
      <c r="F847" s="6">
        <v>3.3300204077043887</v>
      </c>
      <c r="G847" s="6">
        <v>0.40036918163355772</v>
      </c>
      <c r="H847" s="6">
        <v>1.8435483567391149</v>
      </c>
      <c r="I847" s="6">
        <v>0.55920302921023934</v>
      </c>
      <c r="J847" s="7">
        <v>835.96934727731423</v>
      </c>
      <c r="K847" s="92">
        <v>1.6380016380016381E-3</v>
      </c>
      <c r="L847" s="92">
        <v>1.9656019656019656E-2</v>
      </c>
      <c r="M847" s="92">
        <v>0.14004914004914004</v>
      </c>
      <c r="N847" s="92">
        <v>0.45536445536445536</v>
      </c>
      <c r="O847" s="92">
        <v>0.29074529074529076</v>
      </c>
      <c r="P847" s="92">
        <v>9.2547092547092549E-2</v>
      </c>
      <c r="Q847" s="93">
        <v>6.4911648034619546E-2</v>
      </c>
      <c r="R847" s="4">
        <v>2.7361009882926819</v>
      </c>
      <c r="S847" s="4">
        <v>2.845337954127785</v>
      </c>
      <c r="T847" s="4">
        <v>3.0900205473961382</v>
      </c>
      <c r="U847" s="4">
        <v>3.3443576918684279</v>
      </c>
      <c r="V847" s="4">
        <v>3.6019623455369256</v>
      </c>
      <c r="W847" s="4">
        <v>3.863893436512599</v>
      </c>
      <c r="X847" s="4">
        <v>4.0560071578070183</v>
      </c>
      <c r="Y847" s="4">
        <v>4.3571662536990781</v>
      </c>
      <c r="Z847" s="94">
        <v>2773</v>
      </c>
      <c r="AA847" s="93">
        <v>0.19983619983619982</v>
      </c>
      <c r="AB847" s="6">
        <v>2.1988401473434513</v>
      </c>
      <c r="AC847" s="6">
        <v>2.719082893514905</v>
      </c>
      <c r="AD847" s="6">
        <v>3.1852725733308591</v>
      </c>
      <c r="AE847" s="6">
        <v>3.6238645636078859</v>
      </c>
      <c r="AF847" s="6">
        <v>3.9263408133921756</v>
      </c>
      <c r="AG847" s="94">
        <v>1</v>
      </c>
      <c r="AH847" s="6">
        <v>2.1203355936271628</v>
      </c>
      <c r="AI847" s="6">
        <v>2.5241119821094844</v>
      </c>
      <c r="AJ847" s="6">
        <v>3.0249128046433769</v>
      </c>
      <c r="AK847" s="6">
        <v>3.4403394876745783</v>
      </c>
      <c r="AL847" s="6">
        <v>3.8063556438775596</v>
      </c>
      <c r="AM847" s="6">
        <v>4.2452852017392209</v>
      </c>
      <c r="AN847" s="6">
        <v>1.0164140608901167</v>
      </c>
      <c r="AO847" s="92">
        <v>0.81041070064577359</v>
      </c>
      <c r="AP847" s="5">
        <v>43457</v>
      </c>
      <c r="AQ847" s="94">
        <v>1221</v>
      </c>
      <c r="AR847" s="6">
        <v>-0.44511680751126148</v>
      </c>
      <c r="AS847" s="6">
        <v>0.88646709218913755</v>
      </c>
    </row>
    <row r="848" spans="1:45" x14ac:dyDescent="0.2">
      <c r="A848" s="5">
        <v>43458</v>
      </c>
      <c r="B848" s="6">
        <v>3.6457654723127035</v>
      </c>
      <c r="C848" s="6">
        <v>3.3545005565831758</v>
      </c>
      <c r="D848" s="6">
        <v>0.29126491572952773</v>
      </c>
      <c r="E848" s="6">
        <v>3.3132086238223377</v>
      </c>
      <c r="F848" s="6">
        <v>3.3302921150886275</v>
      </c>
      <c r="G848" s="6">
        <v>0.40046253521394592</v>
      </c>
      <c r="H848" s="6">
        <v>1.8448870135425977</v>
      </c>
      <c r="I848" s="6">
        <v>0.55961774251713137</v>
      </c>
      <c r="J848" s="7">
        <v>836.96934727731423</v>
      </c>
      <c r="K848" s="92">
        <v>1.6286644951140066E-3</v>
      </c>
      <c r="L848" s="92">
        <v>1.9543973941368076E-2</v>
      </c>
      <c r="M848" s="92">
        <v>0.14087947882736157</v>
      </c>
      <c r="N848" s="92">
        <v>0.4543973941368078</v>
      </c>
      <c r="O848" s="92">
        <v>0.29071661237785018</v>
      </c>
      <c r="P848" s="92">
        <v>9.2833876221498371E-2</v>
      </c>
      <c r="Q848" s="93">
        <v>6.4551027767760547E-2</v>
      </c>
      <c r="R848" s="4">
        <v>2.7368966204292953</v>
      </c>
      <c r="S848" s="4">
        <v>2.8468973305191563</v>
      </c>
      <c r="T848" s="4">
        <v>3.0905164744961588</v>
      </c>
      <c r="U848" s="4">
        <v>3.3441352784374052</v>
      </c>
      <c r="V848" s="4">
        <v>3.6015766431462026</v>
      </c>
      <c r="W848" s="4">
        <v>3.8633624327738474</v>
      </c>
      <c r="X848" s="4">
        <v>4.0590607137615669</v>
      </c>
      <c r="Y848" s="4">
        <v>4.3559570512315373</v>
      </c>
      <c r="Z848" s="94">
        <v>2773</v>
      </c>
      <c r="AA848" s="93">
        <v>0.1995114006514658</v>
      </c>
      <c r="AB848" s="6">
        <v>2.1987761165685993</v>
      </c>
      <c r="AC848" s="6">
        <v>2.7188152805652335</v>
      </c>
      <c r="AD848" s="6">
        <v>3.1851725456401554</v>
      </c>
      <c r="AE848" s="6">
        <v>3.6230183168716645</v>
      </c>
      <c r="AF848" s="6">
        <v>3.9248635480036778</v>
      </c>
      <c r="AG848" s="94">
        <v>1</v>
      </c>
      <c r="AH848" s="6">
        <v>2.1202649526814463</v>
      </c>
      <c r="AI848" s="6">
        <v>2.523902145454699</v>
      </c>
      <c r="AJ848" s="6">
        <v>3.0251281640439984</v>
      </c>
      <c r="AK848" s="6">
        <v>3.4401371999981207</v>
      </c>
      <c r="AL848" s="6">
        <v>3.8073130627370899</v>
      </c>
      <c r="AM848" s="6">
        <v>4.2447116839602455</v>
      </c>
      <c r="AN848" s="6">
        <v>1.0166720044268232</v>
      </c>
      <c r="AO848" s="92">
        <v>0.81099095049905034</v>
      </c>
      <c r="AP848" s="5">
        <v>43458</v>
      </c>
      <c r="AQ848" s="94">
        <v>1228</v>
      </c>
      <c r="AR848" s="6">
        <v>-0.44519564503430686</v>
      </c>
      <c r="AS848" s="6">
        <v>0.8865158621610465</v>
      </c>
    </row>
    <row r="849" spans="1:45" x14ac:dyDescent="0.2">
      <c r="A849" s="5">
        <v>43459</v>
      </c>
      <c r="B849" s="6">
        <v>3.6455798864557987</v>
      </c>
      <c r="C849" s="6">
        <v>3.3549044405872879</v>
      </c>
      <c r="D849" s="6">
        <v>0.2906754458685108</v>
      </c>
      <c r="E849" s="6">
        <v>3.3131790104592862</v>
      </c>
      <c r="F849" s="6">
        <v>3.3303765355947386</v>
      </c>
      <c r="G849" s="6">
        <v>0.40017712926931603</v>
      </c>
      <c r="H849" s="6">
        <v>1.8444319037779677</v>
      </c>
      <c r="I849" s="6">
        <v>0.55987378290660017</v>
      </c>
      <c r="J849" s="7">
        <v>837.96934727731423</v>
      </c>
      <c r="K849" s="92">
        <v>1.6220600162206002E-3</v>
      </c>
      <c r="L849" s="92">
        <v>1.9464720194647202E-2</v>
      </c>
      <c r="M849" s="92">
        <v>0.14111922141119221</v>
      </c>
      <c r="N849" s="92">
        <v>0.45417680454176806</v>
      </c>
      <c r="O849" s="92">
        <v>0.29115977291159773</v>
      </c>
      <c r="P849" s="92">
        <v>9.2457420924574207E-2</v>
      </c>
      <c r="Q849" s="93">
        <v>6.2747926433465565E-2</v>
      </c>
      <c r="R849" s="4">
        <v>2.7369443669329536</v>
      </c>
      <c r="S849" s="4">
        <v>2.847047198402993</v>
      </c>
      <c r="T849" s="4">
        <v>3.0924978113924571</v>
      </c>
      <c r="U849" s="4">
        <v>3.3441698123015464</v>
      </c>
      <c r="V849" s="4">
        <v>3.6024283133276835</v>
      </c>
      <c r="W849" s="4">
        <v>3.862743366058683</v>
      </c>
      <c r="X849" s="4">
        <v>4.0581254724692117</v>
      </c>
      <c r="Y849" s="4">
        <v>4.3547499581331799</v>
      </c>
      <c r="Z849" s="94">
        <v>2773</v>
      </c>
      <c r="AA849" s="93">
        <v>0.19870235198702352</v>
      </c>
      <c r="AB849" s="6">
        <v>2.1987121283539324</v>
      </c>
      <c r="AC849" s="6">
        <v>2.718547941926774</v>
      </c>
      <c r="AD849" s="6">
        <v>3.1844738300284172</v>
      </c>
      <c r="AE849" s="6">
        <v>3.6219930241590896</v>
      </c>
      <c r="AF849" s="6">
        <v>3.9233892693812265</v>
      </c>
      <c r="AG849" s="94">
        <v>0</v>
      </c>
      <c r="AH849" s="6">
        <v>2.120194364697543</v>
      </c>
      <c r="AI849" s="6">
        <v>2.523692527870975</v>
      </c>
      <c r="AJ849" s="6">
        <v>3.0255676935631439</v>
      </c>
      <c r="AK849" s="6">
        <v>3.4397635496366434</v>
      </c>
      <c r="AL849" s="6">
        <v>3.8070986587941045</v>
      </c>
      <c r="AM849" s="6">
        <v>4.2433825705248802</v>
      </c>
      <c r="AN849" s="6">
        <v>1.0168099037300589</v>
      </c>
      <c r="AO849" s="92">
        <v>0.81036984561432868</v>
      </c>
      <c r="AP849" s="5">
        <v>43459</v>
      </c>
      <c r="AQ849" s="94">
        <v>1233</v>
      </c>
      <c r="AR849" s="6">
        <v>-0.44527370233336816</v>
      </c>
      <c r="AS849" s="6">
        <v>0.8865646186545163</v>
      </c>
    </row>
    <row r="850" spans="1:45" x14ac:dyDescent="0.2">
      <c r="A850" s="5">
        <v>43460</v>
      </c>
      <c r="B850" s="6">
        <v>3.6456820016142051</v>
      </c>
      <c r="C850" s="6">
        <v>3.355201671729684</v>
      </c>
      <c r="D850" s="6">
        <v>0.2904803298845211</v>
      </c>
      <c r="E850" s="6">
        <v>3.3131493492138024</v>
      </c>
      <c r="F850" s="6">
        <v>3.3305577152181556</v>
      </c>
      <c r="G850" s="6">
        <v>0.40048273454794547</v>
      </c>
      <c r="H850" s="6">
        <v>1.8439336113420122</v>
      </c>
      <c r="I850" s="6">
        <v>0.56019112874143306</v>
      </c>
      <c r="J850" s="7">
        <v>838.96934727731423</v>
      </c>
      <c r="K850" s="92">
        <v>1.6142050040355124E-3</v>
      </c>
      <c r="L850" s="92">
        <v>1.9370460048426151E-2</v>
      </c>
      <c r="M850" s="92">
        <v>0.14205004035512511</v>
      </c>
      <c r="N850" s="92">
        <v>0.45278450363196127</v>
      </c>
      <c r="O850" s="92">
        <v>0.29136400322841</v>
      </c>
      <c r="P850" s="92">
        <v>9.2816787732041967E-2</v>
      </c>
      <c r="Q850" s="93">
        <v>6.0584204832311576E-2</v>
      </c>
      <c r="R850" s="4">
        <v>2.7366118292874004</v>
      </c>
      <c r="S850" s="4">
        <v>2.8475010707330375</v>
      </c>
      <c r="T850" s="4">
        <v>3.0925788053242949</v>
      </c>
      <c r="U850" s="4">
        <v>3.3444743969182493</v>
      </c>
      <c r="V850" s="4">
        <v>3.6030296490786835</v>
      </c>
      <c r="W850" s="4">
        <v>3.8646033519416711</v>
      </c>
      <c r="X850" s="4">
        <v>4.0582565637914705</v>
      </c>
      <c r="Y850" s="4">
        <v>4.3535449693769293</v>
      </c>
      <c r="Z850" s="94">
        <v>2773</v>
      </c>
      <c r="AA850" s="93">
        <v>0.20016142050040356</v>
      </c>
      <c r="AB850" s="6">
        <v>2.1986481826811928</v>
      </c>
      <c r="AC850" s="6">
        <v>2.7182808772932372</v>
      </c>
      <c r="AD850" s="6">
        <v>3.1848832896155375</v>
      </c>
      <c r="AE850" s="6">
        <v>3.6209694965907482</v>
      </c>
      <c r="AF850" s="6">
        <v>3.9219179684839314</v>
      </c>
      <c r="AG850" s="94">
        <v>1</v>
      </c>
      <c r="AH850" s="6">
        <v>2.1201238296482225</v>
      </c>
      <c r="AI850" s="6">
        <v>2.5234831290666473</v>
      </c>
      <c r="AJ850" s="6">
        <v>3.026896739762805</v>
      </c>
      <c r="AK850" s="6">
        <v>3.4403095160447537</v>
      </c>
      <c r="AL850" s="6">
        <v>3.8062732077201855</v>
      </c>
      <c r="AM850" s="6">
        <v>4.2429945906547006</v>
      </c>
      <c r="AN850" s="6">
        <v>1.0168814887913245</v>
      </c>
      <c r="AO850" s="92">
        <v>0.81078495973140396</v>
      </c>
      <c r="AP850" s="5">
        <v>43460</v>
      </c>
      <c r="AQ850" s="94">
        <v>1239</v>
      </c>
      <c r="AR850" s="6">
        <v>-0.44535098150207642</v>
      </c>
      <c r="AS850" s="6">
        <v>0.88661336169364768</v>
      </c>
    </row>
    <row r="851" spans="1:45" x14ac:dyDescent="0.2">
      <c r="A851" s="5">
        <v>43461</v>
      </c>
      <c r="B851" s="6">
        <v>3.6442385173247382</v>
      </c>
      <c r="C851" s="6">
        <v>3.3547358916304182</v>
      </c>
      <c r="D851" s="6">
        <v>0.28950262569432006</v>
      </c>
      <c r="E851" s="6">
        <v>3.3131205253081695</v>
      </c>
      <c r="F851" s="6">
        <v>3.3304764388775583</v>
      </c>
      <c r="G851" s="6">
        <v>0.40019490981347255</v>
      </c>
      <c r="H851" s="6">
        <v>1.8413776700628319</v>
      </c>
      <c r="I851" s="6">
        <v>0.56028128380815023</v>
      </c>
      <c r="J851" s="7">
        <v>839.96934727731423</v>
      </c>
      <c r="K851" s="92">
        <v>1.6116035455278001E-3</v>
      </c>
      <c r="L851" s="92">
        <v>2.0145044319097503E-2</v>
      </c>
      <c r="M851" s="92">
        <v>0.14182111200644643</v>
      </c>
      <c r="N851" s="92">
        <v>0.45366639806607573</v>
      </c>
      <c r="O851" s="92">
        <v>0.29008863819500402</v>
      </c>
      <c r="P851" s="92">
        <v>9.2667203867848505E-2</v>
      </c>
      <c r="Q851" s="93">
        <v>6.0223584565452577E-2</v>
      </c>
      <c r="R851" s="4">
        <v>2.7363076386274141</v>
      </c>
      <c r="S851" s="4">
        <v>2.8472723360228618</v>
      </c>
      <c r="T851" s="4">
        <v>3.091929510751843</v>
      </c>
      <c r="U851" s="4">
        <v>3.3442473138087605</v>
      </c>
      <c r="V851" s="4">
        <v>3.6029438288455307</v>
      </c>
      <c r="W851" s="4">
        <v>3.8638098235987597</v>
      </c>
      <c r="X851" s="4">
        <v>4.0571943664523511</v>
      </c>
      <c r="Y851" s="4">
        <v>4.3523420799533605</v>
      </c>
      <c r="Z851" s="94">
        <v>2773</v>
      </c>
      <c r="AA851" s="93">
        <v>0.20064464141821112</v>
      </c>
      <c r="AB851" s="6">
        <v>2.1985842795321386</v>
      </c>
      <c r="AC851" s="6">
        <v>2.718014086358882</v>
      </c>
      <c r="AD851" s="6">
        <v>3.1841028268590668</v>
      </c>
      <c r="AE851" s="6">
        <v>3.620535467591365</v>
      </c>
      <c r="AF851" s="6">
        <v>3.920449636309645</v>
      </c>
      <c r="AG851" s="94">
        <v>1</v>
      </c>
      <c r="AH851" s="6">
        <v>2.1200533475062837</v>
      </c>
      <c r="AI851" s="6">
        <v>2.525542990800715</v>
      </c>
      <c r="AJ851" s="6">
        <v>3.026330041260695</v>
      </c>
      <c r="AK851" s="6">
        <v>3.4401293437713867</v>
      </c>
      <c r="AL851" s="6">
        <v>3.8056653289519917</v>
      </c>
      <c r="AM851" s="6">
        <v>4.2416663960333274</v>
      </c>
      <c r="AN851" s="6">
        <v>1.0167445683042582</v>
      </c>
      <c r="AO851" s="92">
        <v>0.81079973874551725</v>
      </c>
      <c r="AP851" s="5">
        <v>43460</v>
      </c>
      <c r="AQ851" s="94">
        <v>1241</v>
      </c>
      <c r="AR851" s="6">
        <v>-0.44542748462800485</v>
      </c>
      <c r="AS851" s="6">
        <v>0.88666209130246021</v>
      </c>
    </row>
    <row r="852" spans="1:45" x14ac:dyDescent="0.2">
      <c r="A852" s="5">
        <v>43462</v>
      </c>
      <c r="B852" s="6">
        <v>3.644852354349561</v>
      </c>
      <c r="C852" s="6">
        <v>3.3561644281419127</v>
      </c>
      <c r="D852" s="6">
        <v>0.28868792620764827</v>
      </c>
      <c r="E852" s="6">
        <v>3.3130906395077737</v>
      </c>
      <c r="F852" s="6">
        <v>3.3306361115409242</v>
      </c>
      <c r="G852" s="6">
        <v>0.39985888348764542</v>
      </c>
      <c r="H852" s="6">
        <v>1.8444036705885065</v>
      </c>
      <c r="I852" s="6">
        <v>0.56085106382978678</v>
      </c>
      <c r="J852" s="7">
        <v>840.96934727731423</v>
      </c>
      <c r="K852" s="92">
        <v>1.5961691939345571E-3</v>
      </c>
      <c r="L852" s="92">
        <v>1.9952114924181964E-2</v>
      </c>
      <c r="M852" s="92">
        <v>0.14205905826017559</v>
      </c>
      <c r="N852" s="92">
        <v>0.45171588188347966</v>
      </c>
      <c r="O852" s="92">
        <v>0.29289704708699121</v>
      </c>
      <c r="P852" s="92">
        <v>9.1779728651237028E-2</v>
      </c>
      <c r="Q852" s="93">
        <v>6.8517850703209524E-2</v>
      </c>
      <c r="R852" s="4">
        <v>2.7381846710068301</v>
      </c>
      <c r="S852" s="4">
        <v>2.8488576187649266</v>
      </c>
      <c r="T852" s="4">
        <v>3.0922930158761526</v>
      </c>
      <c r="U852" s="4">
        <v>3.3457331694243004</v>
      </c>
      <c r="V852" s="4">
        <v>3.6040944060161344</v>
      </c>
      <c r="W852" s="4">
        <v>3.8665236168708494</v>
      </c>
      <c r="X852" s="4">
        <v>4.0561340604260412</v>
      </c>
      <c r="Y852" s="4">
        <v>4.3511412848706241</v>
      </c>
      <c r="Z852" s="94">
        <v>2773</v>
      </c>
      <c r="AA852" s="93">
        <v>0.19952114924181963</v>
      </c>
      <c r="AB852" s="6">
        <v>2.1985204188885463</v>
      </c>
      <c r="AC852" s="6">
        <v>2.7177475688185124</v>
      </c>
      <c r="AD852" s="6">
        <v>3.1839534979815216</v>
      </c>
      <c r="AE852" s="6">
        <v>3.619152901871002</v>
      </c>
      <c r="AF852" s="6">
        <v>3.9189842638947487</v>
      </c>
      <c r="AG852" s="94">
        <v>1</v>
      </c>
      <c r="AH852" s="6">
        <v>2.1199829182445562</v>
      </c>
      <c r="AI852" s="6">
        <v>2.5253360762684598</v>
      </c>
      <c r="AJ852" s="6">
        <v>3.0276282162651804</v>
      </c>
      <c r="AK852" s="6">
        <v>3.4406852446165743</v>
      </c>
      <c r="AL852" s="6">
        <v>3.8063654859296969</v>
      </c>
      <c r="AM852" s="6">
        <v>4.2403406877344514</v>
      </c>
      <c r="AN852" s="6">
        <v>1.0171945499594521</v>
      </c>
      <c r="AO852" s="92">
        <v>0.81062989095399485</v>
      </c>
      <c r="AP852" s="5">
        <v>43462</v>
      </c>
      <c r="AQ852" s="94">
        <v>1253</v>
      </c>
      <c r="AR852" s="6">
        <v>-0.44550321379269286</v>
      </c>
      <c r="AS852" s="6">
        <v>0.88671080750489295</v>
      </c>
    </row>
    <row r="853" spans="1:45" x14ac:dyDescent="0.2">
      <c r="A853" s="5">
        <v>43463</v>
      </c>
      <c r="B853" s="6">
        <v>3.6459651898734178</v>
      </c>
      <c r="C853" s="6">
        <v>3.3573882768788268</v>
      </c>
      <c r="D853" s="6">
        <v>0.28857691299459098</v>
      </c>
      <c r="E853" s="6">
        <v>3.3130629310820017</v>
      </c>
      <c r="F853" s="6">
        <v>3.3306930753419803</v>
      </c>
      <c r="G853" s="6">
        <v>0.40109682802821905</v>
      </c>
      <c r="H853" s="6">
        <v>1.8475114530667311</v>
      </c>
      <c r="I853" s="6">
        <v>0.56139199423007757</v>
      </c>
      <c r="J853" s="7">
        <v>841.96934727731423</v>
      </c>
      <c r="K853" s="92">
        <v>1.5822784810126582E-3</v>
      </c>
      <c r="L853" s="92">
        <v>1.9778481012658229E-2</v>
      </c>
      <c r="M853" s="92">
        <v>0.14161392405063292</v>
      </c>
      <c r="N853" s="92">
        <v>0.45253164556962028</v>
      </c>
      <c r="O853" s="92">
        <v>0.29113924050632911</v>
      </c>
      <c r="P853" s="92">
        <v>9.3354430379746833E-2</v>
      </c>
      <c r="Q853" s="93">
        <v>6.6354129102055542E-2</v>
      </c>
      <c r="R853" s="4">
        <v>2.7388887738092347</v>
      </c>
      <c r="S853" s="4">
        <v>2.8494561744304812</v>
      </c>
      <c r="T853" s="4">
        <v>3.0922777392158256</v>
      </c>
      <c r="U853" s="4">
        <v>3.3465055518257634</v>
      </c>
      <c r="V853" s="4">
        <v>3.6052653503134859</v>
      </c>
      <c r="W853" s="4">
        <v>3.8667449823520168</v>
      </c>
      <c r="X853" s="4">
        <v>4.0599080491261947</v>
      </c>
      <c r="Y853" s="4">
        <v>4.3603796919956057</v>
      </c>
      <c r="Z853" s="94">
        <v>2773</v>
      </c>
      <c r="AA853" s="93">
        <v>0.19857594936708861</v>
      </c>
      <c r="AB853" s="6">
        <v>2.1984566007322091</v>
      </c>
      <c r="AC853" s="6">
        <v>2.7174813243674789</v>
      </c>
      <c r="AD853" s="6">
        <v>3.1832262997019605</v>
      </c>
      <c r="AE853" s="6">
        <v>3.6177038928437368</v>
      </c>
      <c r="AF853" s="6">
        <v>3.9175218423139424</v>
      </c>
      <c r="AG853" s="94">
        <v>0</v>
      </c>
      <c r="AH853" s="6">
        <v>2.1199125418358977</v>
      </c>
      <c r="AI853" s="6">
        <v>2.5251293759732576</v>
      </c>
      <c r="AJ853" s="6">
        <v>3.0271891815002956</v>
      </c>
      <c r="AK853" s="6">
        <v>3.4415984328713658</v>
      </c>
      <c r="AL853" s="6">
        <v>3.8051785918572247</v>
      </c>
      <c r="AM853" s="6">
        <v>4.245140771880342</v>
      </c>
      <c r="AN853" s="6">
        <v>1.0175250114973249</v>
      </c>
      <c r="AO853" s="92">
        <v>0.81081257439006948</v>
      </c>
      <c r="AP853" s="5">
        <v>43463</v>
      </c>
      <c r="AQ853" s="94">
        <v>1264</v>
      </c>
      <c r="AR853" s="6">
        <v>-0.44557817107166553</v>
      </c>
      <c r="AS853" s="6">
        <v>0.88675951032480438</v>
      </c>
    </row>
    <row r="854" spans="1:45" x14ac:dyDescent="0.2">
      <c r="A854" s="5">
        <v>43464</v>
      </c>
      <c r="B854" s="6">
        <v>3.6468970934799687</v>
      </c>
      <c r="C854" s="6">
        <v>3.3584463727878924</v>
      </c>
      <c r="D854" s="6">
        <v>0.28845072069207633</v>
      </c>
      <c r="E854" s="6">
        <v>3.3130385604152233</v>
      </c>
      <c r="F854" s="6">
        <v>3.3305206096388025</v>
      </c>
      <c r="G854" s="6">
        <v>0.4010218199437981</v>
      </c>
      <c r="H854" s="6">
        <v>1.8491017874395022</v>
      </c>
      <c r="I854" s="6">
        <v>0.56185358817165643</v>
      </c>
      <c r="J854" s="7">
        <v>842.96934727731423</v>
      </c>
      <c r="K854" s="92">
        <v>1.5710919088766694E-3</v>
      </c>
      <c r="L854" s="92">
        <v>1.9638648860958365E-2</v>
      </c>
      <c r="M854" s="92">
        <v>0.14061272584446191</v>
      </c>
      <c r="N854" s="92">
        <v>0.45247446975648076</v>
      </c>
      <c r="O854" s="92">
        <v>0.29300864100549884</v>
      </c>
      <c r="P854" s="92">
        <v>9.2694422623723488E-2</v>
      </c>
      <c r="Q854" s="93">
        <v>6.3108546700324564E-2</v>
      </c>
      <c r="R854" s="4">
        <v>2.7407745168051076</v>
      </c>
      <c r="S854" s="4">
        <v>2.8508803525992161</v>
      </c>
      <c r="T854" s="4">
        <v>3.0929564080456031</v>
      </c>
      <c r="U854" s="4">
        <v>3.3472256021590345</v>
      </c>
      <c r="V854" s="4">
        <v>3.607086326201276</v>
      </c>
      <c r="W854" s="4">
        <v>3.8696759395414118</v>
      </c>
      <c r="X854" s="4">
        <v>4.0588913319378745</v>
      </c>
      <c r="Y854" s="4">
        <v>4.3581574676290655</v>
      </c>
      <c r="Z854" s="94">
        <v>2773</v>
      </c>
      <c r="AA854" s="93">
        <v>0.19952867242733699</v>
      </c>
      <c r="AB854" s="6">
        <v>2.1983928250449365</v>
      </c>
      <c r="AC854" s="6">
        <v>2.7172153527016758</v>
      </c>
      <c r="AD854" s="6">
        <v>3.1825002494704093</v>
      </c>
      <c r="AE854" s="6">
        <v>3.6162580787766658</v>
      </c>
      <c r="AF854" s="6">
        <v>3.9160623626800355</v>
      </c>
      <c r="AG854" s="94">
        <v>0</v>
      </c>
      <c r="AH854" s="6">
        <v>2.1198422182531966</v>
      </c>
      <c r="AI854" s="6">
        <v>2.5249228896339688</v>
      </c>
      <c r="AJ854" s="6">
        <v>3.0266222156458769</v>
      </c>
      <c r="AK854" s="6">
        <v>3.4410338610651681</v>
      </c>
      <c r="AL854" s="6">
        <v>3.805160904910323</v>
      </c>
      <c r="AM854" s="6">
        <v>4.2438022105243975</v>
      </c>
      <c r="AN854" s="6">
        <v>1.0178370163332702</v>
      </c>
      <c r="AO854" s="92">
        <v>0.81140976652733077</v>
      </c>
      <c r="AP854" s="5">
        <v>43464</v>
      </c>
      <c r="AQ854" s="94">
        <v>1273</v>
      </c>
      <c r="AR854" s="6">
        <v>-0.44565235853445273</v>
      </c>
      <c r="AS854" s="6">
        <v>0.88680819978597336</v>
      </c>
    </row>
    <row r="855" spans="1:45" x14ac:dyDescent="0.2">
      <c r="A855" s="5">
        <v>43465</v>
      </c>
      <c r="B855" s="6">
        <v>3.6486697965571206</v>
      </c>
      <c r="C855" s="6">
        <v>3.3587950596223597</v>
      </c>
      <c r="D855" s="6">
        <v>0.28987473693476096</v>
      </c>
      <c r="E855" s="6">
        <v>3.3130157736539365</v>
      </c>
      <c r="F855" s="6">
        <v>3.330394372426178</v>
      </c>
      <c r="G855" s="6">
        <v>0.40168863740608363</v>
      </c>
      <c r="H855" s="6">
        <v>1.849074549536144</v>
      </c>
      <c r="I855" s="6">
        <v>0.56223945185719304</v>
      </c>
      <c r="J855" s="7">
        <v>843.96934727731423</v>
      </c>
      <c r="K855" s="92">
        <v>1.5649452269170579E-3</v>
      </c>
      <c r="L855" s="92">
        <v>1.9561815336463225E-2</v>
      </c>
      <c r="M855" s="92">
        <v>0.14006259780907668</v>
      </c>
      <c r="N855" s="92">
        <v>0.44992175273865415</v>
      </c>
      <c r="O855" s="92">
        <v>0.29655712050078248</v>
      </c>
      <c r="P855" s="92">
        <v>9.2331768388106417E-2</v>
      </c>
      <c r="Q855" s="93">
        <v>6.0223584565452577E-2</v>
      </c>
      <c r="R855" s="4">
        <v>2.7405004672739981</v>
      </c>
      <c r="S855" s="4">
        <v>2.850605522741418</v>
      </c>
      <c r="T855" s="4">
        <v>3.0926642321634583</v>
      </c>
      <c r="U855" s="4">
        <v>3.3472508124945177</v>
      </c>
      <c r="V855" s="4">
        <v>3.6078489520474974</v>
      </c>
      <c r="W855" s="4">
        <v>3.8705635216930347</v>
      </c>
      <c r="X855" s="4">
        <v>4.0615637649982714</v>
      </c>
      <c r="Y855" s="4">
        <v>4.3559409807347116</v>
      </c>
      <c r="Z855" s="94">
        <v>2773</v>
      </c>
      <c r="AA855" s="93">
        <v>0.19874804381846636</v>
      </c>
      <c r="AB855" s="6">
        <v>2.1983290918085561</v>
      </c>
      <c r="AC855" s="6">
        <v>2.7169496535175397</v>
      </c>
      <c r="AD855" s="6">
        <v>3.1817753448164825</v>
      </c>
      <c r="AE855" s="6">
        <v>3.6148154490982352</v>
      </c>
      <c r="AF855" s="6">
        <v>3.9146058161437383</v>
      </c>
      <c r="AG855" s="94">
        <v>0</v>
      </c>
      <c r="AH855" s="6">
        <v>2.119771947469371</v>
      </c>
      <c r="AI855" s="6">
        <v>2.5247166169701094</v>
      </c>
      <c r="AJ855" s="6">
        <v>3.0260561042135499</v>
      </c>
      <c r="AK855" s="6">
        <v>3.4399139530845688</v>
      </c>
      <c r="AL855" s="6">
        <v>3.806862155360855</v>
      </c>
      <c r="AM855" s="6">
        <v>4.244368402241129</v>
      </c>
      <c r="AN855" s="6">
        <v>1.017911651550397</v>
      </c>
      <c r="AO855" s="92">
        <v>0.81185911518302101</v>
      </c>
      <c r="AP855" s="5">
        <v>43467</v>
      </c>
      <c r="AQ855" s="94">
        <v>1278</v>
      </c>
      <c r="AR855" s="6">
        <v>-0.44572577824461179</v>
      </c>
      <c r="AS855" s="6">
        <v>0.88685687591209827</v>
      </c>
    </row>
    <row r="856" spans="1:45" x14ac:dyDescent="0.2">
      <c r="A856" s="5">
        <v>43466</v>
      </c>
      <c r="B856" s="6">
        <v>3.6486697965571206</v>
      </c>
      <c r="C856" s="6">
        <v>3.3581282458648731</v>
      </c>
      <c r="D856" s="6">
        <v>0.29054155069224752</v>
      </c>
      <c r="E856" s="6">
        <v>3.3129942411890054</v>
      </c>
      <c r="F856" s="6">
        <v>3.3303132501442514</v>
      </c>
      <c r="G856" s="6">
        <v>0.40139400011863735</v>
      </c>
      <c r="H856" s="6">
        <v>1.8460730334515203</v>
      </c>
      <c r="I856" s="6">
        <v>0.56223945185719304</v>
      </c>
      <c r="J856" s="7">
        <v>844.96934727731423</v>
      </c>
      <c r="K856" s="92">
        <v>1.5649452269170579E-3</v>
      </c>
      <c r="L856" s="92">
        <v>1.9561815336463225E-2</v>
      </c>
      <c r="M856" s="92">
        <v>0.14006259780907668</v>
      </c>
      <c r="N856" s="92">
        <v>0.44992175273865415</v>
      </c>
      <c r="O856" s="92">
        <v>0.29655712050078248</v>
      </c>
      <c r="P856" s="92">
        <v>9.2331768388106417E-2</v>
      </c>
      <c r="Q856" s="93">
        <v>6.0223584565452577E-2</v>
      </c>
      <c r="R856" s="4">
        <v>2.7402267721201414</v>
      </c>
      <c r="S856" s="4">
        <v>2.8503310105479969</v>
      </c>
      <c r="T856" s="4">
        <v>3.0923582011086763</v>
      </c>
      <c r="U856" s="4">
        <v>3.3466090086878317</v>
      </c>
      <c r="V856" s="4">
        <v>3.6073405288346381</v>
      </c>
      <c r="W856" s="4">
        <v>3.8693319143656097</v>
      </c>
      <c r="X856" s="4">
        <v>4.0606084873935888</v>
      </c>
      <c r="Y856" s="4">
        <v>4.3537302078716191</v>
      </c>
      <c r="Z856" s="94">
        <v>2773</v>
      </c>
      <c r="AA856" s="93">
        <v>0.20031298904538342</v>
      </c>
      <c r="AB856" s="6">
        <v>2.1982654010049116</v>
      </c>
      <c r="AC856" s="6">
        <v>2.7166842265120499</v>
      </c>
      <c r="AD856" s="6">
        <v>3.1810515832775339</v>
      </c>
      <c r="AE856" s="6">
        <v>3.613375993286378</v>
      </c>
      <c r="AF856" s="6">
        <v>3.9131521938934557</v>
      </c>
      <c r="AG856" s="94">
        <v>0</v>
      </c>
      <c r="AH856" s="6">
        <v>2.1197017294573679</v>
      </c>
      <c r="AI856" s="6">
        <v>2.5245105577018525</v>
      </c>
      <c r="AJ856" s="6">
        <v>3.0254908453258804</v>
      </c>
      <c r="AK856" s="6">
        <v>3.4390462539175921</v>
      </c>
      <c r="AL856" s="6">
        <v>3.8057469805517612</v>
      </c>
      <c r="AM856" s="6">
        <v>4.243033078837934</v>
      </c>
      <c r="AN856" s="6">
        <v>1.0177062007383508</v>
      </c>
      <c r="AO856" s="92">
        <v>0.81223569511901517</v>
      </c>
      <c r="AP856" s="5">
        <v>43467</v>
      </c>
      <c r="AQ856" s="94">
        <v>1278</v>
      </c>
      <c r="AR856" s="6">
        <v>-0.44579843225974569</v>
      </c>
      <c r="AS856" s="6">
        <v>0.88690553872679845</v>
      </c>
    </row>
    <row r="857" spans="1:45" x14ac:dyDescent="0.2">
      <c r="A857" s="5">
        <v>43467</v>
      </c>
      <c r="B857" s="6">
        <v>3.651244167962675</v>
      </c>
      <c r="C857" s="6">
        <v>3.3587869609392209</v>
      </c>
      <c r="D857" s="6">
        <v>0.29245720702345412</v>
      </c>
      <c r="E857" s="6">
        <v>3.312971632732443</v>
      </c>
      <c r="F857" s="6">
        <v>3.3300723737739011</v>
      </c>
      <c r="G857" s="6">
        <v>0.40203606638584266</v>
      </c>
      <c r="H857" s="6">
        <v>1.8465403552813788</v>
      </c>
      <c r="I857" s="6">
        <v>0.56265777136674944</v>
      </c>
      <c r="J857" s="7">
        <v>845.96934727731423</v>
      </c>
      <c r="K857" s="92">
        <v>1.5552099533437014E-3</v>
      </c>
      <c r="L857" s="92">
        <v>1.9440124416796267E-2</v>
      </c>
      <c r="M857" s="92">
        <v>0.13919129082426127</v>
      </c>
      <c r="N857" s="92">
        <v>0.44867807153965783</v>
      </c>
      <c r="O857" s="92">
        <v>0.29704510108864696</v>
      </c>
      <c r="P857" s="92">
        <v>9.4090202177293941E-2</v>
      </c>
      <c r="Q857" s="93">
        <v>5.6978002163721599E-2</v>
      </c>
      <c r="R857" s="4">
        <v>2.7399534309112266</v>
      </c>
      <c r="S857" s="4">
        <v>2.8508725234262604</v>
      </c>
      <c r="T857" s="4">
        <v>3.0928762988142653</v>
      </c>
      <c r="U857" s="4">
        <v>3.3472460599315457</v>
      </c>
      <c r="V857" s="4">
        <v>3.6076784438563796</v>
      </c>
      <c r="W857" s="4">
        <v>3.8682475926456199</v>
      </c>
      <c r="X857" s="4">
        <v>4.0644930007193203</v>
      </c>
      <c r="Y857" s="4">
        <v>4.3654700570272018</v>
      </c>
      <c r="Z857" s="94">
        <v>2773</v>
      </c>
      <c r="AA857" s="93">
        <v>0.20062208398133749</v>
      </c>
      <c r="AB857" s="6">
        <v>2.1982017526158648</v>
      </c>
      <c r="AC857" s="6">
        <v>2.7164190713827252</v>
      </c>
      <c r="AD857" s="6">
        <v>3.1803289623986242</v>
      </c>
      <c r="AE857" s="6">
        <v>3.6119397008682177</v>
      </c>
      <c r="AF857" s="6">
        <v>3.9117014871550815</v>
      </c>
      <c r="AG857" s="94">
        <v>0</v>
      </c>
      <c r="AH857" s="6">
        <v>2.1196315641901649</v>
      </c>
      <c r="AI857" s="6">
        <v>2.524304711550025</v>
      </c>
      <c r="AJ857" s="6">
        <v>3.024926437111862</v>
      </c>
      <c r="AK857" s="6">
        <v>3.4388102627177997</v>
      </c>
      <c r="AL857" s="6">
        <v>3.8046760139707407</v>
      </c>
      <c r="AM857" s="6">
        <v>4.2437344910893016</v>
      </c>
      <c r="AN857" s="6">
        <v>1.0178790585330435</v>
      </c>
      <c r="AO857" s="92">
        <v>0.81249546741755785</v>
      </c>
      <c r="AP857" s="5">
        <v>43467</v>
      </c>
      <c r="AQ857" s="94">
        <v>1286</v>
      </c>
      <c r="AR857" s="6">
        <v>-0.44587032263152127</v>
      </c>
      <c r="AS857" s="6">
        <v>0.88695418825361372</v>
      </c>
    </row>
    <row r="858" spans="1:45" x14ac:dyDescent="0.2">
      <c r="A858" s="5">
        <v>43468</v>
      </c>
      <c r="B858" s="6">
        <v>3.6506584043377228</v>
      </c>
      <c r="C858" s="6">
        <v>3.3590223649583879</v>
      </c>
      <c r="D858" s="6">
        <v>0.29163603937933491</v>
      </c>
      <c r="E858" s="6">
        <v>3.3129504269262475</v>
      </c>
      <c r="F858" s="6">
        <v>3.3301252024821668</v>
      </c>
      <c r="G858" s="6">
        <v>0.40205418847991559</v>
      </c>
      <c r="H858" s="6">
        <v>1.8457469862326941</v>
      </c>
      <c r="I858" s="6">
        <v>0.56295708618824525</v>
      </c>
      <c r="J858" s="7">
        <v>846.96934727731423</v>
      </c>
      <c r="K858" s="92">
        <v>1.5491866769945779E-3</v>
      </c>
      <c r="L858" s="92">
        <v>1.9364833462432222E-2</v>
      </c>
      <c r="M858" s="92">
        <v>0.13865220759101471</v>
      </c>
      <c r="N858" s="92">
        <v>0.45081332300542215</v>
      </c>
      <c r="O858" s="92">
        <v>0.29589465530596437</v>
      </c>
      <c r="P858" s="92">
        <v>9.372579395817196E-2</v>
      </c>
      <c r="Q858" s="93">
        <v>4.6520014424810671E-2</v>
      </c>
      <c r="R858" s="4">
        <v>2.7396804432158657</v>
      </c>
      <c r="S858" s="4">
        <v>2.8514047842619967</v>
      </c>
      <c r="T858" s="4">
        <v>3.0927142879138598</v>
      </c>
      <c r="U858" s="4">
        <v>3.3480061576882965</v>
      </c>
      <c r="V858" s="4">
        <v>3.6075930654064692</v>
      </c>
      <c r="W858" s="4">
        <v>3.8716520999915756</v>
      </c>
      <c r="X858" s="4">
        <v>4.0652408425845543</v>
      </c>
      <c r="Y858" s="4">
        <v>4.3640638158985237</v>
      </c>
      <c r="Z858" s="94">
        <v>2773</v>
      </c>
      <c r="AA858" s="93">
        <v>0.19984508133230056</v>
      </c>
      <c r="AB858" s="6">
        <v>2.1981381466232941</v>
      </c>
      <c r="AC858" s="6">
        <v>2.7161541878276241</v>
      </c>
      <c r="AD858" s="6">
        <v>3.1796074797324922</v>
      </c>
      <c r="AE858" s="6">
        <v>3.6134886765839354</v>
      </c>
      <c r="AF858" s="6">
        <v>3.9102536871917941</v>
      </c>
      <c r="AG858" s="94">
        <v>2</v>
      </c>
      <c r="AH858" s="6">
        <v>2.1195614516407675</v>
      </c>
      <c r="AI858" s="6">
        <v>2.5240990782361026</v>
      </c>
      <c r="AJ858" s="6">
        <v>3.0243628777068796</v>
      </c>
      <c r="AK858" s="6">
        <v>3.4392904594793214</v>
      </c>
      <c r="AL858" s="6">
        <v>3.806376271033816</v>
      </c>
      <c r="AM858" s="6">
        <v>4.242409454218544</v>
      </c>
      <c r="AN858" s="6">
        <v>1.0179470530772678</v>
      </c>
      <c r="AO858" s="92">
        <v>0.81241404330874833</v>
      </c>
      <c r="AP858" s="5">
        <v>43468</v>
      </c>
      <c r="AQ858" s="94">
        <v>1291</v>
      </c>
      <c r="AR858" s="6">
        <v>-0.44594145140569363</v>
      </c>
      <c r="AS858" s="6">
        <v>0.88700282451600521</v>
      </c>
    </row>
    <row r="859" spans="1:45" x14ac:dyDescent="0.2">
      <c r="A859" s="5">
        <v>43469</v>
      </c>
      <c r="B859" s="6">
        <v>3.650309119010819</v>
      </c>
      <c r="C859" s="6">
        <v>3.3589953988066044</v>
      </c>
      <c r="D859" s="6">
        <v>0.29131372020421464</v>
      </c>
      <c r="E859" s="6">
        <v>3.3129296049532502</v>
      </c>
      <c r="F859" s="6">
        <v>3.3300110475631302</v>
      </c>
      <c r="G859" s="6">
        <v>0.40150106803442215</v>
      </c>
      <c r="H859" s="6">
        <v>1.844295640505162</v>
      </c>
      <c r="I859" s="6">
        <v>0.56311215290299088</v>
      </c>
      <c r="J859" s="7">
        <v>847.96934727731423</v>
      </c>
      <c r="K859" s="92">
        <v>1.5455950540958269E-3</v>
      </c>
      <c r="L859" s="92">
        <v>1.9319938176197836E-2</v>
      </c>
      <c r="M859" s="92">
        <v>0.13833075734157652</v>
      </c>
      <c r="N859" s="92">
        <v>0.45208655332302938</v>
      </c>
      <c r="O859" s="92">
        <v>0.29520865533230295</v>
      </c>
      <c r="P859" s="92">
        <v>9.3508500772797529E-2</v>
      </c>
      <c r="Q859" s="93">
        <v>4.5438153624233681E-2</v>
      </c>
      <c r="R859" s="4">
        <v>2.7397307769959292</v>
      </c>
      <c r="S859" s="4">
        <v>2.8521420958271628</v>
      </c>
      <c r="T859" s="4">
        <v>3.0924804845403684</v>
      </c>
      <c r="U859" s="4">
        <v>3.3482563506748448</v>
      </c>
      <c r="V859" s="4">
        <v>3.6072664185124221</v>
      </c>
      <c r="W859" s="4">
        <v>3.8701772901007434</v>
      </c>
      <c r="X859" s="4">
        <v>4.0643435374725065</v>
      </c>
      <c r="Y859" s="4">
        <v>4.3626600584575366</v>
      </c>
      <c r="Z859" s="94">
        <v>2773</v>
      </c>
      <c r="AA859" s="93">
        <v>0.19938176197836166</v>
      </c>
      <c r="AB859" s="6">
        <v>2.1980745830090944</v>
      </c>
      <c r="AC859" s="6">
        <v>2.7158895755453436</v>
      </c>
      <c r="AD859" s="6">
        <v>3.1788871328395238</v>
      </c>
      <c r="AE859" s="6">
        <v>3.6122631386998139</v>
      </c>
      <c r="AF859" s="6">
        <v>3.9088087853038553</v>
      </c>
      <c r="AG859" s="94">
        <v>0</v>
      </c>
      <c r="AH859" s="6">
        <v>2.119491391782212</v>
      </c>
      <c r="AI859" s="6">
        <v>2.5238936574822137</v>
      </c>
      <c r="AJ859" s="6">
        <v>3.0238001652526822</v>
      </c>
      <c r="AK859" s="6">
        <v>3.4390658523247222</v>
      </c>
      <c r="AL859" s="6">
        <v>3.805270193162035</v>
      </c>
      <c r="AM859" s="6">
        <v>4.241086877414979</v>
      </c>
      <c r="AN859" s="6">
        <v>1.0179511952182669</v>
      </c>
      <c r="AO859" s="92">
        <v>0.81241149653909561</v>
      </c>
      <c r="AP859" s="5">
        <v>43469</v>
      </c>
      <c r="AQ859" s="94">
        <v>1294</v>
      </c>
      <c r="AR859" s="6">
        <v>-0.44601182062212263</v>
      </c>
      <c r="AS859" s="6">
        <v>0.88705144753735476</v>
      </c>
    </row>
    <row r="860" spans="1:45" x14ac:dyDescent="0.2">
      <c r="A860" s="5">
        <v>43470</v>
      </c>
      <c r="B860" s="6">
        <v>3.6514570552147241</v>
      </c>
      <c r="C860" s="6">
        <v>3.3598543774233587</v>
      </c>
      <c r="D860" s="6">
        <v>0.29160267779136539</v>
      </c>
      <c r="E860" s="6">
        <v>3.3129086525036513</v>
      </c>
      <c r="F860" s="6">
        <v>3.3299860714635088</v>
      </c>
      <c r="G860" s="6">
        <v>0.4017955822920703</v>
      </c>
      <c r="H860" s="6">
        <v>1.8458026746607568</v>
      </c>
      <c r="I860" s="6">
        <v>0.56359899026325411</v>
      </c>
      <c r="J860" s="7">
        <v>848.96934727731423</v>
      </c>
      <c r="K860" s="92">
        <v>1.5337423312883436E-3</v>
      </c>
      <c r="L860" s="92">
        <v>1.9171779141104295E-2</v>
      </c>
      <c r="M860" s="92">
        <v>0.13726993865030676</v>
      </c>
      <c r="N860" s="92">
        <v>0.45245398773006135</v>
      </c>
      <c r="O860" s="92">
        <v>0.29601226993865032</v>
      </c>
      <c r="P860" s="92">
        <v>9.3558282208588958E-2</v>
      </c>
      <c r="Q860" s="93">
        <v>4.435629282365669E-2</v>
      </c>
      <c r="R860" s="4">
        <v>2.7393878051306153</v>
      </c>
      <c r="S860" s="4">
        <v>2.8528739369338894</v>
      </c>
      <c r="T860" s="4">
        <v>3.092218271466491</v>
      </c>
      <c r="U860" s="4">
        <v>3.3488977293402962</v>
      </c>
      <c r="V860" s="4">
        <v>3.6078593862132551</v>
      </c>
      <c r="W860" s="4">
        <v>3.8687591403540851</v>
      </c>
      <c r="X860" s="4">
        <v>4.0638352745284001</v>
      </c>
      <c r="Y860" s="4">
        <v>4.3652498666481447</v>
      </c>
      <c r="Z860" s="94">
        <v>2773</v>
      </c>
      <c r="AA860" s="93">
        <v>0.19938650306748465</v>
      </c>
      <c r="AB860" s="6">
        <v>2.1980110617551785</v>
      </c>
      <c r="AC860" s="6">
        <v>2.7156252342350178</v>
      </c>
      <c r="AD860" s="6">
        <v>3.1781679192877208</v>
      </c>
      <c r="AE860" s="6">
        <v>3.6110400096846886</v>
      </c>
      <c r="AF860" s="6">
        <v>3.9072865007911726</v>
      </c>
      <c r="AG860" s="94">
        <v>0</v>
      </c>
      <c r="AH860" s="6">
        <v>2.1194213845875645</v>
      </c>
      <c r="AI860" s="6">
        <v>2.5236884490111313</v>
      </c>
      <c r="AJ860" s="6">
        <v>3.0232382978973558</v>
      </c>
      <c r="AK860" s="6">
        <v>3.4388446213978066</v>
      </c>
      <c r="AL860" s="6">
        <v>3.8047447406800612</v>
      </c>
      <c r="AM860" s="6">
        <v>4.2430319964479466</v>
      </c>
      <c r="AN860" s="6">
        <v>1.0181892902711043</v>
      </c>
      <c r="AO860" s="92">
        <v>0.81312473621201231</v>
      </c>
      <c r="AP860" s="5">
        <v>43470</v>
      </c>
      <c r="AQ860" s="94">
        <v>1304</v>
      </c>
      <c r="AR860" s="6">
        <v>-0.44608143231479147</v>
      </c>
      <c r="AS860" s="6">
        <v>0.88710005734096697</v>
      </c>
    </row>
    <row r="861" spans="1:45" x14ac:dyDescent="0.2">
      <c r="A861" s="5">
        <v>43471</v>
      </c>
      <c r="B861" s="6">
        <v>3.652024446142093</v>
      </c>
      <c r="C861" s="6">
        <v>3.3602416010384761</v>
      </c>
      <c r="D861" s="6">
        <v>0.29178284510361685</v>
      </c>
      <c r="E861" s="6">
        <v>3.3128894921361587</v>
      </c>
      <c r="F861" s="6">
        <v>3.3300971630280429</v>
      </c>
      <c r="G861" s="6">
        <v>0.40158710229357314</v>
      </c>
      <c r="H861" s="6">
        <v>1.8451862807398662</v>
      </c>
      <c r="I861" s="6">
        <v>0.56391272989541796</v>
      </c>
      <c r="J861" s="7">
        <v>849.96934727731423</v>
      </c>
      <c r="K861" s="92">
        <v>1.5278838808250573E-3</v>
      </c>
      <c r="L861" s="92">
        <v>1.9098548510313215E-2</v>
      </c>
      <c r="M861" s="92">
        <v>0.13750954927425516</v>
      </c>
      <c r="N861" s="92">
        <v>0.4507257448433919</v>
      </c>
      <c r="O861" s="92">
        <v>0.29793735676088617</v>
      </c>
      <c r="P861" s="92">
        <v>9.3200916730328501E-2</v>
      </c>
      <c r="Q861" s="93">
        <v>4.2192571222502702E-2</v>
      </c>
      <c r="R861" s="4">
        <v>2.7407249276004393</v>
      </c>
      <c r="S861" s="4">
        <v>2.8535680629177174</v>
      </c>
      <c r="T861" s="4">
        <v>3.0920370079596537</v>
      </c>
      <c r="U861" s="4">
        <v>3.3485421481867594</v>
      </c>
      <c r="V861" s="4">
        <v>3.6079472244078437</v>
      </c>
      <c r="W861" s="4">
        <v>3.8682152036940081</v>
      </c>
      <c r="X861" s="4">
        <v>4.0650771336168434</v>
      </c>
      <c r="Y861" s="4">
        <v>4.3638727240718076</v>
      </c>
      <c r="Z861" s="94">
        <v>2773</v>
      </c>
      <c r="AA861" s="93">
        <v>0.19938884644766997</v>
      </c>
      <c r="AB861" s="6">
        <v>2.1979475828434754</v>
      </c>
      <c r="AC861" s="6">
        <v>2.7153611635963157</v>
      </c>
      <c r="AD861" s="6">
        <v>3.1774498366526718</v>
      </c>
      <c r="AE861" s="6">
        <v>3.6098192826147621</v>
      </c>
      <c r="AF861" s="6">
        <v>3.9055701502491527</v>
      </c>
      <c r="AG861" s="94">
        <v>0</v>
      </c>
      <c r="AH861" s="6">
        <v>2.1193514300299197</v>
      </c>
      <c r="AI861" s="6">
        <v>2.523483452546273</v>
      </c>
      <c r="AJ861" s="6">
        <v>3.023384622274198</v>
      </c>
      <c r="AK861" s="6">
        <v>3.4378666758818079</v>
      </c>
      <c r="AL861" s="6">
        <v>3.8044273620091658</v>
      </c>
      <c r="AM861" s="6">
        <v>4.2417117168030867</v>
      </c>
      <c r="AN861" s="6">
        <v>1.0183053549520462</v>
      </c>
      <c r="AO861" s="92">
        <v>0.8135348479461485</v>
      </c>
      <c r="AP861" s="5">
        <v>43471</v>
      </c>
      <c r="AQ861" s="94">
        <v>1309</v>
      </c>
      <c r="AR861" s="6">
        <v>-0.44615028851183069</v>
      </c>
      <c r="AS861" s="6">
        <v>0.88714865395006703</v>
      </c>
    </row>
    <row r="862" spans="1:45" x14ac:dyDescent="0.2">
      <c r="A862" s="5">
        <v>43472</v>
      </c>
      <c r="B862" s="6">
        <v>3.652767247915087</v>
      </c>
      <c r="C862" s="6">
        <v>3.3610389028315688</v>
      </c>
      <c r="D862" s="6">
        <v>0.29172834508351819</v>
      </c>
      <c r="E862" s="6">
        <v>3.3128713753847112</v>
      </c>
      <c r="F862" s="6">
        <v>3.33022023103327</v>
      </c>
      <c r="G862" s="6">
        <v>0.4015166974024299</v>
      </c>
      <c r="H862" s="6">
        <v>1.8462467986859685</v>
      </c>
      <c r="I862" s="6">
        <v>0.56441759826902038</v>
      </c>
      <c r="J862" s="7">
        <v>850.96934727731423</v>
      </c>
      <c r="K862" s="92">
        <v>1.5163002274450341E-3</v>
      </c>
      <c r="L862" s="92">
        <v>1.8953752843062926E-2</v>
      </c>
      <c r="M862" s="92">
        <v>0.13798332069749811</v>
      </c>
      <c r="N862" s="92">
        <v>0.44806671721000757</v>
      </c>
      <c r="O862" s="92">
        <v>0.30098559514783929</v>
      </c>
      <c r="P862" s="92">
        <v>9.2494313874147083E-2</v>
      </c>
      <c r="Q862" s="93">
        <v>3.8586368553912731E-2</v>
      </c>
      <c r="R862" s="4">
        <v>2.7447174238924856</v>
      </c>
      <c r="S862" s="4">
        <v>2.85522589131492</v>
      </c>
      <c r="T862" s="4">
        <v>3.0920770781210529</v>
      </c>
      <c r="U862" s="4">
        <v>3.349623995374218</v>
      </c>
      <c r="V862" s="4">
        <v>3.6078308691698409</v>
      </c>
      <c r="W862" s="4">
        <v>3.8680988363635245</v>
      </c>
      <c r="X862" s="4">
        <v>4.0639281515340144</v>
      </c>
      <c r="Y862" s="4">
        <v>4.3624979857559474</v>
      </c>
      <c r="Z862" s="94">
        <v>2773</v>
      </c>
      <c r="AA862" s="93">
        <v>0.19939347990902198</v>
      </c>
      <c r="AB862" s="6">
        <v>2.1978841462559311</v>
      </c>
      <c r="AC862" s="6">
        <v>2.7150973633294422</v>
      </c>
      <c r="AD862" s="6">
        <v>3.1767328825175225</v>
      </c>
      <c r="AE862" s="6">
        <v>3.6086009505945804</v>
      </c>
      <c r="AF862" s="6">
        <v>3.9038577811697079</v>
      </c>
      <c r="AG862" s="94">
        <v>0</v>
      </c>
      <c r="AH862" s="6">
        <v>2.1192815280824013</v>
      </c>
      <c r="AI862" s="6">
        <v>2.523278667811701</v>
      </c>
      <c r="AJ862" s="6">
        <v>3.0238928605161921</v>
      </c>
      <c r="AK862" s="6">
        <v>3.4371977141246739</v>
      </c>
      <c r="AL862" s="6">
        <v>3.8050592763575053</v>
      </c>
      <c r="AM862" s="6">
        <v>4.2403938810720456</v>
      </c>
      <c r="AN862" s="6">
        <v>1.0185379374515948</v>
      </c>
      <c r="AO862" s="92">
        <v>0.81404992902172668</v>
      </c>
      <c r="AP862" s="5">
        <v>43472</v>
      </c>
      <c r="AQ862" s="94">
        <v>1319</v>
      </c>
      <c r="AR862" s="6">
        <v>-0.44621839123553642</v>
      </c>
      <c r="AS862" s="6">
        <v>0.88719723738780298</v>
      </c>
    </row>
    <row r="863" spans="1:45" x14ac:dyDescent="0.2">
      <c r="A863" s="5">
        <v>43473</v>
      </c>
      <c r="B863" s="6">
        <v>3.6542513167795336</v>
      </c>
      <c r="C863" s="6">
        <v>3.362094613291406</v>
      </c>
      <c r="D863" s="6">
        <v>0.29215670348812761</v>
      </c>
      <c r="E863" s="6">
        <v>3.3128544088385401</v>
      </c>
      <c r="F863" s="6">
        <v>3.3303425704853353</v>
      </c>
      <c r="G863" s="6">
        <v>0.40229354870649109</v>
      </c>
      <c r="H863" s="6">
        <v>1.8484588431943894</v>
      </c>
      <c r="I863" s="6">
        <v>0.56490082942661146</v>
      </c>
      <c r="J863" s="7">
        <v>851.96934727731423</v>
      </c>
      <c r="K863" s="92">
        <v>1.5048908954100827E-3</v>
      </c>
      <c r="L863" s="92">
        <v>1.8811136192626036E-2</v>
      </c>
      <c r="M863" s="92">
        <v>0.13769751693002258</v>
      </c>
      <c r="N863" s="92">
        <v>0.44620015048908956</v>
      </c>
      <c r="O863" s="92">
        <v>0.30323551542513166</v>
      </c>
      <c r="P863" s="92">
        <v>9.2550790067720087E-2</v>
      </c>
      <c r="Q863" s="93">
        <v>4.0750090155066712E-2</v>
      </c>
      <c r="R863" s="4">
        <v>2.7444558227172875</v>
      </c>
      <c r="S863" s="4">
        <v>2.8548977565542479</v>
      </c>
      <c r="T863" s="4">
        <v>3.0920374154543779</v>
      </c>
      <c r="U863" s="4">
        <v>3.3493652505854823</v>
      </c>
      <c r="V863" s="4">
        <v>3.6107842538311044</v>
      </c>
      <c r="W863" s="4">
        <v>3.8704252150852532</v>
      </c>
      <c r="X863" s="4">
        <v>4.067269945264596</v>
      </c>
      <c r="Y863" s="4">
        <v>4.3611256455760063</v>
      </c>
      <c r="Z863" s="94">
        <v>2773</v>
      </c>
      <c r="AA863" s="93">
        <v>0.19864559819413091</v>
      </c>
      <c r="AB863" s="6">
        <v>2.197820751974509</v>
      </c>
      <c r="AC863" s="6">
        <v>2.7148338331351352</v>
      </c>
      <c r="AD863" s="6">
        <v>3.1760170544729442</v>
      </c>
      <c r="AE863" s="6">
        <v>3.6073850067568847</v>
      </c>
      <c r="AF863" s="6">
        <v>3.9021493795967883</v>
      </c>
      <c r="AG863" s="94">
        <v>0</v>
      </c>
      <c r="AH863" s="6">
        <v>2.1192116787181634</v>
      </c>
      <c r="AI863" s="6">
        <v>2.5230740945321175</v>
      </c>
      <c r="AJ863" s="6">
        <v>3.0244070740149445</v>
      </c>
      <c r="AK863" s="6">
        <v>3.4370429662734492</v>
      </c>
      <c r="AL863" s="6">
        <v>3.8059908634673203</v>
      </c>
      <c r="AM863" s="6">
        <v>4.2393298767600589</v>
      </c>
      <c r="AN863" s="6">
        <v>1.0188219239965208</v>
      </c>
      <c r="AO863" s="92">
        <v>0.81453112702872676</v>
      </c>
      <c r="AP863" s="5">
        <v>43473</v>
      </c>
      <c r="AQ863" s="94">
        <v>1329</v>
      </c>
      <c r="AR863" s="6">
        <v>-0.44628574250238406</v>
      </c>
      <c r="AS863" s="6">
        <v>0.88724580767724481</v>
      </c>
    </row>
    <row r="864" spans="1:45" x14ac:dyDescent="0.2">
      <c r="A864" s="5">
        <v>43474</v>
      </c>
      <c r="B864" s="6">
        <v>3.654422788605697</v>
      </c>
      <c r="C864" s="6">
        <v>3.3627093761525226</v>
      </c>
      <c r="D864" s="6">
        <v>0.29171341245317439</v>
      </c>
      <c r="E864" s="6">
        <v>3.3134139647113972</v>
      </c>
      <c r="F864" s="6">
        <v>3.3309112453983829</v>
      </c>
      <c r="G864" s="6">
        <v>0.40285972411785465</v>
      </c>
      <c r="H864" s="6">
        <v>1.8529075640118418</v>
      </c>
      <c r="I864" s="6">
        <v>0.56498738738738508</v>
      </c>
      <c r="J864" s="7">
        <v>852.35459459459526</v>
      </c>
      <c r="K864" s="92">
        <v>1.4992503748125937E-3</v>
      </c>
      <c r="L864" s="92">
        <v>1.9490254872563718E-2</v>
      </c>
      <c r="M864" s="92">
        <v>0.13718140929535233</v>
      </c>
      <c r="N864" s="92">
        <v>0.44527736131934031</v>
      </c>
      <c r="O864" s="92">
        <v>0.30359820089955025</v>
      </c>
      <c r="P864" s="92">
        <v>9.2953523238380811E-2</v>
      </c>
      <c r="Q864" s="93">
        <v>3.8918918918918917E-2</v>
      </c>
      <c r="R864" s="4">
        <v>2.7445836239530701</v>
      </c>
      <c r="S864" s="4">
        <v>2.854604489734565</v>
      </c>
      <c r="T864" s="4">
        <v>3.0917150084719092</v>
      </c>
      <c r="U864" s="4">
        <v>3.3492395094065182</v>
      </c>
      <c r="V864" s="4">
        <v>3.6110081189739831</v>
      </c>
      <c r="W864" s="4">
        <v>3.8724487030825916</v>
      </c>
      <c r="X864" s="4">
        <v>4.0682589463613716</v>
      </c>
      <c r="Y864" s="4">
        <v>4.3642799122088238</v>
      </c>
      <c r="Z864" s="94">
        <v>2775</v>
      </c>
      <c r="AA864" s="93">
        <v>0.20014992503748125</v>
      </c>
      <c r="AB864" s="6">
        <v>2.1977573999811892</v>
      </c>
      <c r="AC864" s="6">
        <v>2.7145705727146647</v>
      </c>
      <c r="AD864" s="6">
        <v>3.1753023501171063</v>
      </c>
      <c r="AE864" s="6">
        <v>3.6096678779988784</v>
      </c>
      <c r="AF864" s="6">
        <v>3.9004449316434382</v>
      </c>
      <c r="AG864" s="94">
        <v>2</v>
      </c>
      <c r="AH864" s="6">
        <v>2.1191418819103891</v>
      </c>
      <c r="AI864" s="6">
        <v>2.5277593581085251</v>
      </c>
      <c r="AJ864" s="6">
        <v>3.0238462274270743</v>
      </c>
      <c r="AK864" s="6">
        <v>3.4366833176850791</v>
      </c>
      <c r="AL864" s="6">
        <v>3.8074772243795407</v>
      </c>
      <c r="AM864" s="6">
        <v>4.2392403492288668</v>
      </c>
      <c r="AN864" s="6">
        <v>1.0188138439262482</v>
      </c>
      <c r="AO864" s="92">
        <v>0.81530628515986359</v>
      </c>
      <c r="AP864" s="5">
        <v>43474</v>
      </c>
      <c r="AQ864" s="94">
        <v>1334</v>
      </c>
      <c r="AR864" s="6">
        <v>-0.44635234432305682</v>
      </c>
      <c r="AS864" s="6">
        <v>0.88729436484138635</v>
      </c>
    </row>
    <row r="865" spans="1:45" x14ac:dyDescent="0.2">
      <c r="A865" s="5">
        <v>43475</v>
      </c>
      <c r="B865" s="6">
        <v>3.6543624161073827</v>
      </c>
      <c r="C865" s="6">
        <v>3.3633234863706347</v>
      </c>
      <c r="D865" s="6">
        <v>0.29103892973674794</v>
      </c>
      <c r="E865" s="6">
        <v>3.3136813443972164</v>
      </c>
      <c r="F865" s="6">
        <v>3.3321635231112552</v>
      </c>
      <c r="G865" s="6">
        <v>0.403096246470947</v>
      </c>
      <c r="H865" s="6">
        <v>1.8562651419121687</v>
      </c>
      <c r="I865" s="6">
        <v>0.56510622974433278</v>
      </c>
      <c r="J865" s="7">
        <v>852.7400072020173</v>
      </c>
      <c r="K865" s="92">
        <v>1.4914243102162564E-3</v>
      </c>
      <c r="L865" s="92">
        <v>1.9388516032811335E-2</v>
      </c>
      <c r="M865" s="92">
        <v>0.13646532438478748</v>
      </c>
      <c r="N865" s="92">
        <v>0.44742729306487694</v>
      </c>
      <c r="O865" s="92">
        <v>0.30201342281879195</v>
      </c>
      <c r="P865" s="92">
        <v>9.3214019388516034E-2</v>
      </c>
      <c r="Q865" s="93">
        <v>3.6730284479654304E-2</v>
      </c>
      <c r="R865" s="4">
        <v>2.7464825697223199</v>
      </c>
      <c r="S865" s="4">
        <v>2.8545863760042476</v>
      </c>
      <c r="T865" s="4">
        <v>3.0920224373906944</v>
      </c>
      <c r="U865" s="4">
        <v>3.3490038637009585</v>
      </c>
      <c r="V865" s="4">
        <v>3.6111966696485105</v>
      </c>
      <c r="W865" s="4">
        <v>3.8733523103504708</v>
      </c>
      <c r="X865" s="4">
        <v>4.0674696083902253</v>
      </c>
      <c r="Y865" s="4">
        <v>4.3732697727521579</v>
      </c>
      <c r="Z865" s="94">
        <v>2777</v>
      </c>
      <c r="AA865" s="93">
        <v>0.20059656972408652</v>
      </c>
      <c r="AB865" s="6">
        <v>2.1976940902579689</v>
      </c>
      <c r="AC865" s="6">
        <v>2.7143075817698326</v>
      </c>
      <c r="AD865" s="6">
        <v>3.1745887670556447</v>
      </c>
      <c r="AE865" s="6">
        <v>3.6113385731039034</v>
      </c>
      <c r="AF865" s="6">
        <v>3.8987444234913573</v>
      </c>
      <c r="AG865" s="94">
        <v>2</v>
      </c>
      <c r="AH865" s="6">
        <v>2.1190721376322905</v>
      </c>
      <c r="AI865" s="6">
        <v>2.5275564137292146</v>
      </c>
      <c r="AJ865" s="6">
        <v>3.0232862198070265</v>
      </c>
      <c r="AK865" s="6">
        <v>3.4367939645731265</v>
      </c>
      <c r="AL865" s="6">
        <v>3.8076936028111028</v>
      </c>
      <c r="AM865" s="6">
        <v>4.2408237719616615</v>
      </c>
      <c r="AN865" s="6">
        <v>1.0188929934189122</v>
      </c>
      <c r="AO865" s="92">
        <v>0.81581730416780229</v>
      </c>
      <c r="AP865" s="5">
        <v>43475</v>
      </c>
      <c r="AQ865" s="94">
        <v>1341</v>
      </c>
      <c r="AR865" s="6">
        <v>-0.44641819870245847</v>
      </c>
      <c r="AS865" s="6">
        <v>0.88734290890314316</v>
      </c>
    </row>
    <row r="866" spans="1:45" x14ac:dyDescent="0.2">
      <c r="A866" s="5">
        <v>43476</v>
      </c>
      <c r="B866" s="6">
        <v>3.6546468401486987</v>
      </c>
      <c r="C866" s="6">
        <v>3.3633683191826496</v>
      </c>
      <c r="D866" s="6">
        <v>0.29127852096604911</v>
      </c>
      <c r="E866" s="6">
        <v>3.3140197384902628</v>
      </c>
      <c r="F866" s="6">
        <v>3.331957138953177</v>
      </c>
      <c r="G866" s="6">
        <v>0.40375867844528113</v>
      </c>
      <c r="H866" s="6">
        <v>1.8590144713693977</v>
      </c>
      <c r="I866" s="6">
        <v>0.56505577545879915</v>
      </c>
      <c r="J866" s="7">
        <v>853.12558474271646</v>
      </c>
      <c r="K866" s="92">
        <v>1.4869888475836431E-3</v>
      </c>
      <c r="L866" s="92">
        <v>1.9330855018587362E-2</v>
      </c>
      <c r="M866" s="92">
        <v>0.13680297397769517</v>
      </c>
      <c r="N866" s="92">
        <v>0.44758364312267657</v>
      </c>
      <c r="O866" s="92">
        <v>0.30037174721189591</v>
      </c>
      <c r="P866" s="92">
        <v>9.442379182156134E-2</v>
      </c>
      <c r="Q866" s="93">
        <v>3.5984166966534725E-2</v>
      </c>
      <c r="R866" s="4">
        <v>2.7464278029759699</v>
      </c>
      <c r="S866" s="4">
        <v>2.8546415497338757</v>
      </c>
      <c r="T866" s="4">
        <v>3.0919539755312</v>
      </c>
      <c r="U866" s="4">
        <v>3.3485978502648632</v>
      </c>
      <c r="V866" s="4">
        <v>3.6104116145635294</v>
      </c>
      <c r="W866" s="4">
        <v>3.8726916050136477</v>
      </c>
      <c r="X866" s="4">
        <v>4.0665953958075169</v>
      </c>
      <c r="Y866" s="4">
        <v>4.3800610266523057</v>
      </c>
      <c r="Z866" s="94">
        <v>2779</v>
      </c>
      <c r="AA866" s="93">
        <v>0.20074349442379183</v>
      </c>
      <c r="AB866" s="6">
        <v>2.1976308227868619</v>
      </c>
      <c r="AC866" s="6">
        <v>2.7140448600029701</v>
      </c>
      <c r="AD866" s="6">
        <v>3.1738763029016335</v>
      </c>
      <c r="AE866" s="6">
        <v>3.6107238207437482</v>
      </c>
      <c r="AF866" s="6">
        <v>3.8970478413904677</v>
      </c>
      <c r="AG866" s="94">
        <v>1</v>
      </c>
      <c r="AH866" s="6">
        <v>2.1190024458571095</v>
      </c>
      <c r="AI866" s="6">
        <v>2.527353677290348</v>
      </c>
      <c r="AJ866" s="6">
        <v>3.0238535327632055</v>
      </c>
      <c r="AK866" s="6">
        <v>3.435966574437777</v>
      </c>
      <c r="AL866" s="6">
        <v>3.8070817829827166</v>
      </c>
      <c r="AM866" s="6">
        <v>4.2461451959713798</v>
      </c>
      <c r="AN866" s="6">
        <v>1.018781067582492</v>
      </c>
      <c r="AO866" s="92">
        <v>0.81627317546274325</v>
      </c>
      <c r="AP866" s="5">
        <v>43476</v>
      </c>
      <c r="AQ866" s="94">
        <v>1345</v>
      </c>
      <c r="AR866" s="6">
        <v>-0.44648330763973521</v>
      </c>
      <c r="AS866" s="6">
        <v>0.88739143988535485</v>
      </c>
    </row>
    <row r="867" spans="1:45" x14ac:dyDescent="0.2">
      <c r="A867" s="5">
        <v>43477</v>
      </c>
      <c r="B867" s="6">
        <v>3.6539600296076982</v>
      </c>
      <c r="C867" s="6">
        <v>3.3634313908818863</v>
      </c>
      <c r="D867" s="6">
        <v>0.29052863872581192</v>
      </c>
      <c r="E867" s="6">
        <v>3.3142162992347965</v>
      </c>
      <c r="F867" s="6">
        <v>3.3320402596745025</v>
      </c>
      <c r="G867" s="6">
        <v>0.40355012019013425</v>
      </c>
      <c r="H867" s="6">
        <v>1.8605937738040015</v>
      </c>
      <c r="I867" s="6">
        <v>0.56509888529306151</v>
      </c>
      <c r="J867" s="7">
        <v>853.5113268608402</v>
      </c>
      <c r="K867" s="92">
        <v>1.4803849000740192E-3</v>
      </c>
      <c r="L867" s="92">
        <v>1.924500370096225E-2</v>
      </c>
      <c r="M867" s="92">
        <v>0.13693560325684678</v>
      </c>
      <c r="N867" s="92">
        <v>0.44855662472242785</v>
      </c>
      <c r="O867" s="92">
        <v>0.29977794226498888</v>
      </c>
      <c r="P867" s="92">
        <v>9.4004441154700219E-2</v>
      </c>
      <c r="Q867" s="93">
        <v>3.7037037037037035E-2</v>
      </c>
      <c r="R867" s="4">
        <v>2.7462231902841197</v>
      </c>
      <c r="S867" s="4">
        <v>2.8547554769430392</v>
      </c>
      <c r="T867" s="4">
        <v>3.0915812844671513</v>
      </c>
      <c r="U867" s="4">
        <v>3.3487505695461808</v>
      </c>
      <c r="V867" s="4">
        <v>3.6097550050328495</v>
      </c>
      <c r="W867" s="4">
        <v>3.871289051887628</v>
      </c>
      <c r="X867" s="4">
        <v>4.0663652513721278</v>
      </c>
      <c r="Y867" s="4">
        <v>4.3781849802987152</v>
      </c>
      <c r="Z867" s="94">
        <v>2781</v>
      </c>
      <c r="AA867" s="93">
        <v>0.1998519615099926</v>
      </c>
      <c r="AB867" s="6">
        <v>2.1975675975498992</v>
      </c>
      <c r="AC867" s="6">
        <v>2.7135919406160807</v>
      </c>
      <c r="AD867" s="6">
        <v>3.1757921817106403</v>
      </c>
      <c r="AE867" s="6">
        <v>3.6105588729433307</v>
      </c>
      <c r="AF867" s="6">
        <v>3.8953551716584824</v>
      </c>
      <c r="AG867" s="94">
        <v>2</v>
      </c>
      <c r="AH867" s="6">
        <v>2.1189328065581163</v>
      </c>
      <c r="AI867" s="6">
        <v>2.5271511485254416</v>
      </c>
      <c r="AJ867" s="6">
        <v>3.0241031844301154</v>
      </c>
      <c r="AK867" s="6">
        <v>3.4366224979048114</v>
      </c>
      <c r="AL867" s="6">
        <v>3.8073044044992868</v>
      </c>
      <c r="AM867" s="6">
        <v>4.2448131770207151</v>
      </c>
      <c r="AN867" s="6">
        <v>1.0187262065223117</v>
      </c>
      <c r="AO867" s="92">
        <v>0.81664984872838375</v>
      </c>
      <c r="AP867" s="5">
        <v>43477</v>
      </c>
      <c r="AQ867" s="94">
        <v>1351</v>
      </c>
      <c r="AR867" s="6">
        <v>-0.44654767312829424</v>
      </c>
      <c r="AS867" s="6">
        <v>0.88743995781078433</v>
      </c>
    </row>
    <row r="868" spans="1:45" x14ac:dyDescent="0.2">
      <c r="A868" s="5">
        <v>43478</v>
      </c>
      <c r="B868" s="6">
        <v>3.6541019955654104</v>
      </c>
      <c r="C868" s="6">
        <v>3.363184811741557</v>
      </c>
      <c r="D868" s="6">
        <v>0.29091718382385334</v>
      </c>
      <c r="E868" s="6">
        <v>3.314338268728231</v>
      </c>
      <c r="F868" s="6">
        <v>3.332239889666663</v>
      </c>
      <c r="G868" s="6">
        <v>0.4034486933088951</v>
      </c>
      <c r="H868" s="6">
        <v>1.8602915844180501</v>
      </c>
      <c r="I868" s="6">
        <v>0.56510783608914605</v>
      </c>
      <c r="J868" s="7">
        <v>854.20416966211633</v>
      </c>
      <c r="K868" s="92">
        <v>1.4781966001478197E-3</v>
      </c>
      <c r="L868" s="92">
        <v>1.9216555801921657E-2</v>
      </c>
      <c r="M868" s="92">
        <v>0.13673318551367331</v>
      </c>
      <c r="N868" s="92">
        <v>0.44863266814486324</v>
      </c>
      <c r="O868" s="92">
        <v>0.30007390983000737</v>
      </c>
      <c r="P868" s="92">
        <v>9.3865484109386554E-2</v>
      </c>
      <c r="Q868" s="93">
        <v>3.6304816678648454E-2</v>
      </c>
      <c r="R868" s="4">
        <v>2.7460182626114475</v>
      </c>
      <c r="S868" s="4">
        <v>2.8546389392387215</v>
      </c>
      <c r="T868" s="4">
        <v>3.0910573020798848</v>
      </c>
      <c r="U868" s="4">
        <v>3.348804189887109</v>
      </c>
      <c r="V868" s="4">
        <v>3.6093385877160187</v>
      </c>
      <c r="W868" s="4">
        <v>3.8724762496221286</v>
      </c>
      <c r="X868" s="4">
        <v>4.0654397899620456</v>
      </c>
      <c r="Y868" s="4">
        <v>4.3770063922778535</v>
      </c>
      <c r="Z868" s="94">
        <v>2782</v>
      </c>
      <c r="AA868" s="93">
        <v>0.20029563932002956</v>
      </c>
      <c r="AB868" s="6">
        <v>2.1975044145291283</v>
      </c>
      <c r="AC868" s="6">
        <v>2.7130388466094351</v>
      </c>
      <c r="AD868" s="6">
        <v>3.1751583329734805</v>
      </c>
      <c r="AE868" s="6">
        <v>3.6109739329083808</v>
      </c>
      <c r="AF868" s="6">
        <v>3.8936664006804782</v>
      </c>
      <c r="AG868" s="94">
        <v>1</v>
      </c>
      <c r="AH868" s="6">
        <v>2.118863219708611</v>
      </c>
      <c r="AI868" s="6">
        <v>2.526948827168622</v>
      </c>
      <c r="AJ868" s="6">
        <v>3.0235427418777201</v>
      </c>
      <c r="AK868" s="6">
        <v>3.4367720671363173</v>
      </c>
      <c r="AL868" s="6">
        <v>3.8072296022687135</v>
      </c>
      <c r="AM868" s="6">
        <v>4.2434836562587055</v>
      </c>
      <c r="AN868" s="6">
        <v>1.0185973785581068</v>
      </c>
      <c r="AO868" s="92">
        <v>0.81710305218900547</v>
      </c>
      <c r="AP868" s="5">
        <v>43478</v>
      </c>
      <c r="AQ868" s="94">
        <v>1353</v>
      </c>
      <c r="AR868" s="6">
        <v>-0.44661129715582293</v>
      </c>
      <c r="AS868" s="6">
        <v>0.88748846270211845</v>
      </c>
    </row>
    <row r="869" spans="1:45" x14ac:dyDescent="0.2">
      <c r="A869" s="5">
        <v>43479</v>
      </c>
      <c r="B869" s="6">
        <v>3.6537895511405445</v>
      </c>
      <c r="C869" s="6">
        <v>3.3633354165472431</v>
      </c>
      <c r="D869" s="6">
        <v>0.29045413459330138</v>
      </c>
      <c r="E869" s="6">
        <v>3.3144400574994397</v>
      </c>
      <c r="F869" s="6">
        <v>3.3321581478028843</v>
      </c>
      <c r="G869" s="6">
        <v>0.40303593632035356</v>
      </c>
      <c r="H869" s="6">
        <v>1.8618712619933562</v>
      </c>
      <c r="I869" s="6">
        <v>0.56514367816091693</v>
      </c>
      <c r="J869" s="7">
        <v>854.58979885057488</v>
      </c>
      <c r="K869" s="92">
        <v>1.4716703458425313E-3</v>
      </c>
      <c r="L869" s="92">
        <v>1.9131714495952908E-2</v>
      </c>
      <c r="M869" s="92">
        <v>0.13612950699043413</v>
      </c>
      <c r="N869" s="92">
        <v>0.45033112582781459</v>
      </c>
      <c r="O869" s="92">
        <v>0.29948491537895511</v>
      </c>
      <c r="P869" s="92">
        <v>9.3451066961000737E-2</v>
      </c>
      <c r="Q869" s="93">
        <v>3.4841954022988508E-2</v>
      </c>
      <c r="R869" s="4">
        <v>2.7460171894286609</v>
      </c>
      <c r="S869" s="4">
        <v>2.8547797442325544</v>
      </c>
      <c r="T869" s="4">
        <v>3.091675035192659</v>
      </c>
      <c r="U869" s="4">
        <v>3.3489467387531535</v>
      </c>
      <c r="V869" s="4">
        <v>3.6099956653691168</v>
      </c>
      <c r="W869" s="4">
        <v>3.8726622468524341</v>
      </c>
      <c r="X869" s="4">
        <v>4.0644858216327977</v>
      </c>
      <c r="Y869" s="4">
        <v>4.3758197566501256</v>
      </c>
      <c r="Z869" s="94">
        <v>2784</v>
      </c>
      <c r="AA869" s="93">
        <v>0.20014716703458427</v>
      </c>
      <c r="AB869" s="6">
        <v>2.1974412737066138</v>
      </c>
      <c r="AC869" s="6">
        <v>2.7124865896093682</v>
      </c>
      <c r="AD869" s="6">
        <v>3.1745254145437891</v>
      </c>
      <c r="AE869" s="6">
        <v>3.6109403327151171</v>
      </c>
      <c r="AF869" s="6">
        <v>3.8919815149084709</v>
      </c>
      <c r="AG869" s="94">
        <v>1</v>
      </c>
      <c r="AH869" s="6">
        <v>2.1187936852819229</v>
      </c>
      <c r="AI869" s="6">
        <v>2.5267467129546279</v>
      </c>
      <c r="AJ869" s="6">
        <v>3.0229831371807454</v>
      </c>
      <c r="AK869" s="6">
        <v>3.4367140925915121</v>
      </c>
      <c r="AL869" s="6">
        <v>3.8068589474060488</v>
      </c>
      <c r="AM869" s="6">
        <v>4.2421566263857704</v>
      </c>
      <c r="AN869" s="6">
        <v>1.0186113153477485</v>
      </c>
      <c r="AO869" s="92">
        <v>0.81695583416807371</v>
      </c>
      <c r="AP869" s="5">
        <v>43479</v>
      </c>
      <c r="AQ869" s="94">
        <v>1359</v>
      </c>
      <c r="AR869" s="6">
        <v>-0.44667418170430917</v>
      </c>
      <c r="AS869" s="6">
        <v>0.88753695458196802</v>
      </c>
    </row>
    <row r="870" spans="1:45" x14ac:dyDescent="0.2">
      <c r="A870" s="5">
        <v>43480</v>
      </c>
      <c r="B870" s="6">
        <v>3.6534798534798534</v>
      </c>
      <c r="C870" s="6">
        <v>3.3637597192162447</v>
      </c>
      <c r="D870" s="6">
        <v>0.28972013426360865</v>
      </c>
      <c r="E870" s="6">
        <v>3.3149764353405891</v>
      </c>
      <c r="F870" s="6">
        <v>3.3331273005433015</v>
      </c>
      <c r="G870" s="6">
        <v>0.40300374182870213</v>
      </c>
      <c r="H870" s="6">
        <v>1.8672950339061436</v>
      </c>
      <c r="I870" s="6">
        <v>0.56508249641319686</v>
      </c>
      <c r="J870" s="7">
        <v>854.36226685796282</v>
      </c>
      <c r="K870" s="92">
        <v>1.4652014652014652E-3</v>
      </c>
      <c r="L870" s="92">
        <v>1.9047619047619049E-2</v>
      </c>
      <c r="M870" s="92">
        <v>0.13626373626373625</v>
      </c>
      <c r="N870" s="92">
        <v>0.45054945054945056</v>
      </c>
      <c r="O870" s="92">
        <v>0.29963369963369962</v>
      </c>
      <c r="P870" s="92">
        <v>9.3040293040293043E-2</v>
      </c>
      <c r="Q870" s="93">
        <v>3.2998565279770443E-2</v>
      </c>
      <c r="R870" s="4">
        <v>2.7458818332437755</v>
      </c>
      <c r="S870" s="4">
        <v>2.8545233908189376</v>
      </c>
      <c r="T870" s="4">
        <v>3.0920157607264791</v>
      </c>
      <c r="U870" s="4">
        <v>3.3491850178425802</v>
      </c>
      <c r="V870" s="4">
        <v>3.6110552193401597</v>
      </c>
      <c r="W870" s="4">
        <v>3.8721269025493874</v>
      </c>
      <c r="X870" s="4">
        <v>4.0643397226145108</v>
      </c>
      <c r="Y870" s="4">
        <v>4.374615822684591</v>
      </c>
      <c r="Z870" s="94">
        <v>2788</v>
      </c>
      <c r="AA870" s="93">
        <v>0.19926739926739928</v>
      </c>
      <c r="AB870" s="6">
        <v>2.1973781750644372</v>
      </c>
      <c r="AC870" s="6">
        <v>2.7119351678776034</v>
      </c>
      <c r="AD870" s="6">
        <v>3.1755951321029059</v>
      </c>
      <c r="AE870" s="6">
        <v>3.6105775498937205</v>
      </c>
      <c r="AF870" s="6">
        <v>3.8903005008609939</v>
      </c>
      <c r="AG870" s="94">
        <v>2</v>
      </c>
      <c r="AH870" s="6">
        <v>2.1187242032514102</v>
      </c>
      <c r="AI870" s="6">
        <v>2.5265448056188049</v>
      </c>
      <c r="AJ870" s="6">
        <v>3.0232387182913851</v>
      </c>
      <c r="AK870" s="6">
        <v>3.4373943066618371</v>
      </c>
      <c r="AL870" s="6">
        <v>3.8075739082658462</v>
      </c>
      <c r="AM870" s="6">
        <v>4.2408320801355144</v>
      </c>
      <c r="AN870" s="6">
        <v>1.0185505079169694</v>
      </c>
      <c r="AO870" s="92">
        <v>0.81774087787027738</v>
      </c>
      <c r="AP870" s="5">
        <v>43480</v>
      </c>
      <c r="AQ870" s="94">
        <v>1365</v>
      </c>
      <c r="AR870" s="6">
        <v>-0.44673632875005875</v>
      </c>
      <c r="AS870" s="6">
        <v>0.88758543347286833</v>
      </c>
    </row>
    <row r="871" spans="1:45" x14ac:dyDescent="0.2">
      <c r="A871" s="5">
        <v>43481</v>
      </c>
      <c r="B871" s="6">
        <v>3.6526661796932065</v>
      </c>
      <c r="C871" s="6">
        <v>3.363652323766567</v>
      </c>
      <c r="D871" s="6">
        <v>0.28901385592663953</v>
      </c>
      <c r="E871" s="6">
        <v>3.3152930187872092</v>
      </c>
      <c r="F871" s="6">
        <v>3.333289532124784</v>
      </c>
      <c r="G871" s="6">
        <v>0.40248664238950305</v>
      </c>
      <c r="H871" s="6">
        <v>1.8689465821635951</v>
      </c>
      <c r="I871" s="6">
        <v>0.56500358422938879</v>
      </c>
      <c r="J871" s="7">
        <v>854.74910394265316</v>
      </c>
      <c r="K871" s="92">
        <v>1.4609203798392988E-3</v>
      </c>
      <c r="L871" s="92">
        <v>1.8991964937910884E-2</v>
      </c>
      <c r="M871" s="92">
        <v>0.13659605551497445</v>
      </c>
      <c r="N871" s="92">
        <v>0.45142439737034329</v>
      </c>
      <c r="O871" s="92">
        <v>0.29875821767713662</v>
      </c>
      <c r="P871" s="92">
        <v>9.2768444119795471E-2</v>
      </c>
      <c r="Q871" s="93">
        <v>3.2258064516129031E-2</v>
      </c>
      <c r="R871" s="4">
        <v>2.7463324580758446</v>
      </c>
      <c r="S871" s="4">
        <v>2.8543331837869865</v>
      </c>
      <c r="T871" s="4">
        <v>3.0934842173897099</v>
      </c>
      <c r="U871" s="4">
        <v>3.3491207351263856</v>
      </c>
      <c r="V871" s="4">
        <v>3.6106708722751253</v>
      </c>
      <c r="W871" s="4">
        <v>3.8712224527168408</v>
      </c>
      <c r="X871" s="4">
        <v>4.0632689074869397</v>
      </c>
      <c r="Y871" s="4">
        <v>4.3734362488487974</v>
      </c>
      <c r="Z871" s="94">
        <v>2790</v>
      </c>
      <c r="AA871" s="93">
        <v>0.20087655222790357</v>
      </c>
      <c r="AB871" s="6">
        <v>2.1973151185846964</v>
      </c>
      <c r="AC871" s="6">
        <v>2.7113845796811082</v>
      </c>
      <c r="AD871" s="6">
        <v>3.1757172676993184</v>
      </c>
      <c r="AE871" s="6">
        <v>3.6104350664314504</v>
      </c>
      <c r="AF871" s="6">
        <v>3.8886233451226815</v>
      </c>
      <c r="AG871" s="94">
        <v>3</v>
      </c>
      <c r="AH871" s="6">
        <v>2.1186547735904604</v>
      </c>
      <c r="AI871" s="6">
        <v>2.5263431048971068</v>
      </c>
      <c r="AJ871" s="6">
        <v>3.0234950534898917</v>
      </c>
      <c r="AK871" s="6">
        <v>3.4377043393708768</v>
      </c>
      <c r="AL871" s="6">
        <v>3.8073130734536949</v>
      </c>
      <c r="AM871" s="6">
        <v>4.2395100102745387</v>
      </c>
      <c r="AN871" s="6">
        <v>1.0184221659361021</v>
      </c>
      <c r="AO871" s="92">
        <v>0.81806883680567599</v>
      </c>
      <c r="AP871" s="5">
        <v>43481</v>
      </c>
      <c r="AQ871" s="94">
        <v>1369</v>
      </c>
      <c r="AR871" s="6">
        <v>-0.44679774026371177</v>
      </c>
      <c r="AS871" s="6">
        <v>0.88763389939727966</v>
      </c>
    </row>
    <row r="872" spans="1:45" x14ac:dyDescent="0.2">
      <c r="A872" s="5">
        <v>43482</v>
      </c>
      <c r="B872" s="6">
        <v>3.6518572469045885</v>
      </c>
      <c r="C872" s="6">
        <v>3.3637465383998855</v>
      </c>
      <c r="D872" s="6">
        <v>0.28811070850470299</v>
      </c>
      <c r="E872" s="6">
        <v>3.3154784659245675</v>
      </c>
      <c r="F872" s="6">
        <v>3.3333478223772937</v>
      </c>
      <c r="G872" s="6">
        <v>0.40265193852144193</v>
      </c>
      <c r="H872" s="6">
        <v>1.8707760094212471</v>
      </c>
      <c r="I872" s="6">
        <v>0.56506088825214651</v>
      </c>
      <c r="J872" s="7">
        <v>855.13610315186088</v>
      </c>
      <c r="K872" s="92">
        <v>1.4566642388929353E-3</v>
      </c>
      <c r="L872" s="92">
        <v>1.8936635105608158E-2</v>
      </c>
      <c r="M872" s="92">
        <v>0.13692643845593591</v>
      </c>
      <c r="N872" s="92">
        <v>0.45229424617625635</v>
      </c>
      <c r="O872" s="92">
        <v>0.29788783685360526</v>
      </c>
      <c r="P872" s="92">
        <v>9.2498179169701378E-2</v>
      </c>
      <c r="Q872" s="93">
        <v>3.0802292263610316E-2</v>
      </c>
      <c r="R872" s="4">
        <v>2.7460107139606706</v>
      </c>
      <c r="S872" s="4">
        <v>2.8541399151145637</v>
      </c>
      <c r="T872" s="4">
        <v>3.0935582984802457</v>
      </c>
      <c r="U872" s="4">
        <v>3.3493310975046313</v>
      </c>
      <c r="V872" s="4">
        <v>3.6113956247028498</v>
      </c>
      <c r="W872" s="4">
        <v>3.8699859391783931</v>
      </c>
      <c r="X872" s="4">
        <v>4.0632205420875138</v>
      </c>
      <c r="Y872" s="4">
        <v>4.3731768614046764</v>
      </c>
      <c r="Z872" s="94">
        <v>2792</v>
      </c>
      <c r="AA872" s="93">
        <v>0.20029133284777859</v>
      </c>
      <c r="AB872" s="6">
        <v>2.1972521042495066</v>
      </c>
      <c r="AC872" s="6">
        <v>2.7108348232920729</v>
      </c>
      <c r="AD872" s="6">
        <v>3.1785265112690797</v>
      </c>
      <c r="AE872" s="6">
        <v>3.6122824240136913</v>
      </c>
      <c r="AF872" s="6">
        <v>3.8869500343438532</v>
      </c>
      <c r="AG872" s="94">
        <v>3</v>
      </c>
      <c r="AH872" s="6">
        <v>2.1185853962724899</v>
      </c>
      <c r="AI872" s="6">
        <v>2.5261416105260897</v>
      </c>
      <c r="AJ872" s="6">
        <v>3.0237467218250949</v>
      </c>
      <c r="AK872" s="6">
        <v>3.4383525004584401</v>
      </c>
      <c r="AL872" s="6">
        <v>3.8072202832192232</v>
      </c>
      <c r="AM872" s="6">
        <v>4.2421273945944824</v>
      </c>
      <c r="AN872" s="6">
        <v>1.0183645549293381</v>
      </c>
      <c r="AO872" s="92">
        <v>0.81885598792841385</v>
      </c>
      <c r="AP872" s="5">
        <v>43482</v>
      </c>
      <c r="AQ872" s="94">
        <v>1373</v>
      </c>
      <c r="AR872" s="6">
        <v>-0.44685841821026795</v>
      </c>
      <c r="AS872" s="6">
        <v>0.88768235237758619</v>
      </c>
    </row>
    <row r="873" spans="1:45" x14ac:dyDescent="0.2">
      <c r="A873" s="5">
        <v>43483</v>
      </c>
      <c r="B873" s="6">
        <v>3.6526468455402465</v>
      </c>
      <c r="C873" s="6">
        <v>3.3641691431889642</v>
      </c>
      <c r="D873" s="6">
        <v>0.28847770235128234</v>
      </c>
      <c r="E873" s="6">
        <v>3.3156908741891349</v>
      </c>
      <c r="F873" s="6">
        <v>3.3336054255200716</v>
      </c>
      <c r="G873" s="6">
        <v>0.40273444906089723</v>
      </c>
      <c r="H873" s="6">
        <v>1.8722925001932362</v>
      </c>
      <c r="I873" s="6">
        <v>0.56524167561761696</v>
      </c>
      <c r="J873" s="7">
        <v>855.8288578589345</v>
      </c>
      <c r="K873" s="92">
        <v>1.4503263234227702E-3</v>
      </c>
      <c r="L873" s="92">
        <v>1.8854242204496011E-2</v>
      </c>
      <c r="M873" s="92">
        <v>0.1363306744017404</v>
      </c>
      <c r="N873" s="92">
        <v>0.45177664974619292</v>
      </c>
      <c r="O873" s="92">
        <v>0.29949238578680204</v>
      </c>
      <c r="P873" s="92">
        <v>9.2095721537345909E-2</v>
      </c>
      <c r="Q873" s="93">
        <v>5.0483351235230935E-2</v>
      </c>
      <c r="R873" s="4">
        <v>2.7456234429890554</v>
      </c>
      <c r="S873" s="4">
        <v>2.8541628786920019</v>
      </c>
      <c r="T873" s="4">
        <v>3.0935616086392286</v>
      </c>
      <c r="U873" s="4">
        <v>3.349668928600511</v>
      </c>
      <c r="V873" s="4">
        <v>3.6113540157884123</v>
      </c>
      <c r="W873" s="4">
        <v>3.8720506083040926</v>
      </c>
      <c r="X873" s="4">
        <v>4.0621589500285253</v>
      </c>
      <c r="Y873" s="4">
        <v>4.3719865351723426</v>
      </c>
      <c r="Z873" s="94">
        <v>2793</v>
      </c>
      <c r="AA873" s="93">
        <v>0.20014503263234229</v>
      </c>
      <c r="AB873" s="6">
        <v>2.1971891320409993</v>
      </c>
      <c r="AC873" s="6">
        <v>2.7102858969878918</v>
      </c>
      <c r="AD873" s="6">
        <v>3.1780767543998669</v>
      </c>
      <c r="AE873" s="6">
        <v>3.6111446625796146</v>
      </c>
      <c r="AF873" s="6">
        <v>3.8852805552401031</v>
      </c>
      <c r="AG873" s="94">
        <v>1</v>
      </c>
      <c r="AH873" s="6">
        <v>2.1185160712709439</v>
      </c>
      <c r="AI873" s="6">
        <v>2.5259403222429127</v>
      </c>
      <c r="AJ873" s="6">
        <v>3.0231895288337896</v>
      </c>
      <c r="AK873" s="6">
        <v>3.4376128214904984</v>
      </c>
      <c r="AL873" s="6">
        <v>3.8079588578274097</v>
      </c>
      <c r="AM873" s="6">
        <v>4.2408061731004452</v>
      </c>
      <c r="AN873" s="6">
        <v>1.0184124583662955</v>
      </c>
      <c r="AO873" s="92">
        <v>0.81922108675160921</v>
      </c>
      <c r="AP873" s="5">
        <v>43483</v>
      </c>
      <c r="AQ873" s="94">
        <v>1379</v>
      </c>
      <c r="AR873" s="6">
        <v>-0.44691836454910083</v>
      </c>
      <c r="AS873" s="6">
        <v>0.88773079243609843</v>
      </c>
    </row>
    <row r="874" spans="1:45" x14ac:dyDescent="0.2">
      <c r="A874" s="5">
        <v>43484</v>
      </c>
      <c r="B874" s="6">
        <v>3.6509705248023003</v>
      </c>
      <c r="C874" s="6">
        <v>3.3652187228999031</v>
      </c>
      <c r="D874" s="6">
        <v>0.28575180190239724</v>
      </c>
      <c r="E874" s="6">
        <v>3.3159858663574502</v>
      </c>
      <c r="F874" s="6">
        <v>3.3332951733108342</v>
      </c>
      <c r="G874" s="6">
        <v>0.40195364958517421</v>
      </c>
      <c r="H874" s="6">
        <v>1.8781718807404804</v>
      </c>
      <c r="I874" s="6">
        <v>0.56542366821594314</v>
      </c>
      <c r="J874" s="7">
        <v>855.60350375402049</v>
      </c>
      <c r="K874" s="92">
        <v>1.4378145219266715E-3</v>
      </c>
      <c r="L874" s="92">
        <v>1.8691588785046728E-2</v>
      </c>
      <c r="M874" s="92">
        <v>0.13803019410496045</v>
      </c>
      <c r="N874" s="92">
        <v>0.45147375988497485</v>
      </c>
      <c r="O874" s="92">
        <v>0.29906542056074764</v>
      </c>
      <c r="P874" s="92">
        <v>9.1301222142343638E-2</v>
      </c>
      <c r="Q874" s="93">
        <v>4.7193421523060421E-2</v>
      </c>
      <c r="R874" s="4">
        <v>2.747470961830921</v>
      </c>
      <c r="S874" s="4">
        <v>2.8560245216588691</v>
      </c>
      <c r="T874" s="4">
        <v>3.0964691656953773</v>
      </c>
      <c r="U874" s="4">
        <v>3.350431289399129</v>
      </c>
      <c r="V874" s="4">
        <v>3.6121879637528629</v>
      </c>
      <c r="W874" s="4">
        <v>3.8716732166379337</v>
      </c>
      <c r="X874" s="4">
        <v>4.0607937286430342</v>
      </c>
      <c r="Y874" s="4">
        <v>4.3707882409088104</v>
      </c>
      <c r="Z874" s="94">
        <v>2797</v>
      </c>
      <c r="AA874" s="93">
        <v>0.19985621854780733</v>
      </c>
      <c r="AB874" s="6">
        <v>2.1971262019413236</v>
      </c>
      <c r="AC874" s="6">
        <v>2.7097377990511418</v>
      </c>
      <c r="AD874" s="6">
        <v>3.1776275260180804</v>
      </c>
      <c r="AE874" s="6">
        <v>3.6123618790686067</v>
      </c>
      <c r="AF874" s="6">
        <v>3.8836148945918909</v>
      </c>
      <c r="AG874" s="94">
        <v>2</v>
      </c>
      <c r="AH874" s="6">
        <v>2.118446798559297</v>
      </c>
      <c r="AI874" s="6">
        <v>2.5257392397853375</v>
      </c>
      <c r="AJ874" s="6">
        <v>3.0240366410813113</v>
      </c>
      <c r="AK874" s="6">
        <v>3.4380797672027157</v>
      </c>
      <c r="AL874" s="6">
        <v>3.8083443117957692</v>
      </c>
      <c r="AM874" s="6">
        <v>4.2394874151267539</v>
      </c>
      <c r="AN874" s="6">
        <v>1.0186527624754222</v>
      </c>
      <c r="AO874" s="92">
        <v>0.8195747595483166</v>
      </c>
      <c r="AP874" s="5">
        <v>43484</v>
      </c>
      <c r="AQ874" s="94">
        <v>1391</v>
      </c>
      <c r="AR874" s="6">
        <v>-0.44697758123397602</v>
      </c>
      <c r="AS874" s="6">
        <v>0.88777921959505179</v>
      </c>
    </row>
    <row r="875" spans="1:45" x14ac:dyDescent="0.2">
      <c r="A875" s="5">
        <v>43485</v>
      </c>
      <c r="B875" s="6">
        <v>3.6512875536480687</v>
      </c>
      <c r="C875" s="6">
        <v>3.3655286389469485</v>
      </c>
      <c r="D875" s="6">
        <v>0.28575891470112014</v>
      </c>
      <c r="E875" s="6">
        <v>3.3164007846874664</v>
      </c>
      <c r="F875" s="6">
        <v>3.3333629744675837</v>
      </c>
      <c r="G875" s="6">
        <v>0.4020537436942403</v>
      </c>
      <c r="H875" s="6">
        <v>1.8823590578768359</v>
      </c>
      <c r="I875" s="6">
        <v>0.56538214285714417</v>
      </c>
      <c r="J875" s="7">
        <v>855.68571428571158</v>
      </c>
      <c r="K875" s="92">
        <v>1.4306151645207439E-3</v>
      </c>
      <c r="L875" s="92">
        <v>1.8597997138769671E-2</v>
      </c>
      <c r="M875" s="92">
        <v>0.13733905579399142</v>
      </c>
      <c r="N875" s="92">
        <v>0.45207439198855509</v>
      </c>
      <c r="O875" s="92">
        <v>0.29971387696709584</v>
      </c>
      <c r="P875" s="92">
        <v>9.0844062947067233E-2</v>
      </c>
      <c r="Q875" s="93">
        <v>4.5714285714285714E-2</v>
      </c>
      <c r="R875" s="4">
        <v>2.7473273683372552</v>
      </c>
      <c r="S875" s="4">
        <v>2.8555707743442404</v>
      </c>
      <c r="T875" s="4">
        <v>3.0963326271497622</v>
      </c>
      <c r="U875" s="4">
        <v>3.350645387247928</v>
      </c>
      <c r="V875" s="4">
        <v>3.6134742384009666</v>
      </c>
      <c r="W875" s="4">
        <v>3.8716672619308405</v>
      </c>
      <c r="X875" s="4">
        <v>4.0615550255075314</v>
      </c>
      <c r="Y875" s="4">
        <v>4.3695909692861061</v>
      </c>
      <c r="Z875" s="94">
        <v>2800</v>
      </c>
      <c r="AA875" s="93">
        <v>0.19957081545064378</v>
      </c>
      <c r="AB875" s="6">
        <v>2.1970633139326443</v>
      </c>
      <c r="AC875" s="6">
        <v>2.7091905277695645</v>
      </c>
      <c r="AD875" s="6">
        <v>3.1770366702273414</v>
      </c>
      <c r="AE875" s="6">
        <v>3.6128402510473641</v>
      </c>
      <c r="AF875" s="6">
        <v>3.881953039244137</v>
      </c>
      <c r="AG875" s="94">
        <v>1</v>
      </c>
      <c r="AH875" s="6">
        <v>2.118377578111053</v>
      </c>
      <c r="AI875" s="6">
        <v>2.5255383628917212</v>
      </c>
      <c r="AJ875" s="6">
        <v>3.0234795385886724</v>
      </c>
      <c r="AK875" s="6">
        <v>3.4384278768627334</v>
      </c>
      <c r="AL875" s="6">
        <v>3.8090480882926596</v>
      </c>
      <c r="AM875" s="6">
        <v>4.2381711135425038</v>
      </c>
      <c r="AN875" s="6">
        <v>1.0185943820771191</v>
      </c>
      <c r="AO875" s="92">
        <v>0.82019514790452475</v>
      </c>
      <c r="AP875" s="5">
        <v>43485</v>
      </c>
      <c r="AQ875" s="94">
        <v>1398</v>
      </c>
      <c r="AR875" s="6">
        <v>-0.44703607021307246</v>
      </c>
      <c r="AS875" s="6">
        <v>0.88782763387660768</v>
      </c>
    </row>
    <row r="876" spans="1:45" x14ac:dyDescent="0.2">
      <c r="A876" s="5">
        <v>43486</v>
      </c>
      <c r="B876" s="6">
        <v>3.6518492176386914</v>
      </c>
      <c r="C876" s="6">
        <v>3.3661959051723884</v>
      </c>
      <c r="D876" s="6">
        <v>0.28565331246630299</v>
      </c>
      <c r="E876" s="6">
        <v>3.3167688424556339</v>
      </c>
      <c r="F876" s="6">
        <v>3.3333796344349018</v>
      </c>
      <c r="G876" s="6">
        <v>0.40210866111222665</v>
      </c>
      <c r="H876" s="6">
        <v>1.8879861131004325</v>
      </c>
      <c r="I876" s="6">
        <v>0.56534593437945524</v>
      </c>
      <c r="J876" s="7">
        <v>855.46362339515326</v>
      </c>
      <c r="K876" s="92">
        <v>1.4224751066856331E-3</v>
      </c>
      <c r="L876" s="92">
        <v>1.849217638691323E-2</v>
      </c>
      <c r="M876" s="92">
        <v>0.13726884779516357</v>
      </c>
      <c r="N876" s="92">
        <v>0.4516358463726885</v>
      </c>
      <c r="O876" s="92">
        <v>0.30014224751066854</v>
      </c>
      <c r="P876" s="92">
        <v>9.1038406827880516E-2</v>
      </c>
      <c r="Q876" s="93">
        <v>4.3865905848787447E-2</v>
      </c>
      <c r="R876" s="4">
        <v>2.747269462228151</v>
      </c>
      <c r="S876" s="4">
        <v>2.8571662447731909</v>
      </c>
      <c r="T876" s="4">
        <v>3.0965371109524877</v>
      </c>
      <c r="U876" s="4">
        <v>3.3514205920781324</v>
      </c>
      <c r="V876" s="4">
        <v>3.615392793443251</v>
      </c>
      <c r="W876" s="4">
        <v>3.8708448471983772</v>
      </c>
      <c r="X876" s="4">
        <v>4.0611592603869449</v>
      </c>
      <c r="Y876" s="4">
        <v>4.368378273962426</v>
      </c>
      <c r="Z876" s="94">
        <v>2804</v>
      </c>
      <c r="AA876" s="93">
        <v>0.19985775248933144</v>
      </c>
      <c r="AB876" s="6">
        <v>2.1970004679971438</v>
      </c>
      <c r="AC876" s="6">
        <v>2.7086440814360446</v>
      </c>
      <c r="AD876" s="6">
        <v>3.1758494506786641</v>
      </c>
      <c r="AE876" s="6">
        <v>3.6119320434591575</v>
      </c>
      <c r="AF876" s="6">
        <v>3.8802949761058212</v>
      </c>
      <c r="AG876" s="94">
        <v>0</v>
      </c>
      <c r="AH876" s="6">
        <v>2.1183084098997433</v>
      </c>
      <c r="AI876" s="6">
        <v>2.5253376913010213</v>
      </c>
      <c r="AJ876" s="6">
        <v>3.0236335073575158</v>
      </c>
      <c r="AK876" s="6">
        <v>3.4383602958139918</v>
      </c>
      <c r="AL876" s="6">
        <v>3.8081241054148274</v>
      </c>
      <c r="AM876" s="6">
        <v>4.2373505638953688</v>
      </c>
      <c r="AN876" s="6">
        <v>1.0186607781023933</v>
      </c>
      <c r="AO876" s="92">
        <v>0.82059706751822503</v>
      </c>
      <c r="AP876" s="5">
        <v>43486</v>
      </c>
      <c r="AQ876" s="94">
        <v>1406</v>
      </c>
      <c r="AR876" s="6">
        <v>-0.44709383342899756</v>
      </c>
      <c r="AS876" s="6">
        <v>0.88787603530285331</v>
      </c>
    </row>
    <row r="877" spans="1:45" x14ac:dyDescent="0.2">
      <c r="A877" s="5">
        <v>43487</v>
      </c>
      <c r="B877" s="6">
        <v>3.6519886363636362</v>
      </c>
      <c r="C877" s="6">
        <v>3.3659426923460014</v>
      </c>
      <c r="D877" s="6">
        <v>0.28604594401763483</v>
      </c>
      <c r="E877" s="6">
        <v>3.3169119464760493</v>
      </c>
      <c r="F877" s="6">
        <v>3.3333709949841426</v>
      </c>
      <c r="G877" s="6">
        <v>0.40199847277560624</v>
      </c>
      <c r="H877" s="6">
        <v>1.8874840772461137</v>
      </c>
      <c r="I877" s="6">
        <v>0.56536898395721724</v>
      </c>
      <c r="J877" s="7">
        <v>856.15828877005697</v>
      </c>
      <c r="K877" s="92">
        <v>1.4204545454545455E-3</v>
      </c>
      <c r="L877" s="92">
        <v>1.8465909090909092E-2</v>
      </c>
      <c r="M877" s="92">
        <v>0.13778409090909091</v>
      </c>
      <c r="N877" s="92">
        <v>0.45028409090909088</v>
      </c>
      <c r="O877" s="92">
        <v>0.30113636363636365</v>
      </c>
      <c r="P877" s="92">
        <v>9.0909090909090912E-2</v>
      </c>
      <c r="Q877" s="93">
        <v>4.3493761140819966E-2</v>
      </c>
      <c r="R877" s="4">
        <v>2.747104989241282</v>
      </c>
      <c r="S877" s="4">
        <v>2.8571437033722802</v>
      </c>
      <c r="T877" s="4">
        <v>3.0962617672537007</v>
      </c>
      <c r="U877" s="4">
        <v>3.3509520781187967</v>
      </c>
      <c r="V877" s="4">
        <v>3.6156372107592722</v>
      </c>
      <c r="W877" s="4">
        <v>3.8700287750801254</v>
      </c>
      <c r="X877" s="4">
        <v>4.060279939568149</v>
      </c>
      <c r="Y877" s="4">
        <v>4.3671938735084188</v>
      </c>
      <c r="Z877" s="94">
        <v>2805</v>
      </c>
      <c r="AA877" s="93">
        <v>0.20099431818181818</v>
      </c>
      <c r="AB877" s="6">
        <v>2.1969376641170206</v>
      </c>
      <c r="AC877" s="6">
        <v>2.7080984583485916</v>
      </c>
      <c r="AD877" s="6">
        <v>3.1762830042920496</v>
      </c>
      <c r="AE877" s="6">
        <v>3.6113575630649253</v>
      </c>
      <c r="AF877" s="6">
        <v>3.878640692149582</v>
      </c>
      <c r="AG877" s="94">
        <v>2</v>
      </c>
      <c r="AH877" s="6">
        <v>2.118239293898931</v>
      </c>
      <c r="AI877" s="6">
        <v>2.5251372247527892</v>
      </c>
      <c r="AJ877" s="6">
        <v>3.02385784687104</v>
      </c>
      <c r="AK877" s="6">
        <v>3.4382175573886751</v>
      </c>
      <c r="AL877" s="6">
        <v>3.8075038141771209</v>
      </c>
      <c r="AM877" s="6">
        <v>4.2360346224895933</v>
      </c>
      <c r="AN877" s="6">
        <v>1.0185235604998351</v>
      </c>
      <c r="AO877" s="92">
        <v>0.82115057157752214</v>
      </c>
      <c r="AP877" s="5">
        <v>43487</v>
      </c>
      <c r="AQ877" s="94">
        <v>1408</v>
      </c>
      <c r="AR877" s="6">
        <v>-0.44715087281880894</v>
      </c>
      <c r="AS877" s="6">
        <v>0.88792442389580217</v>
      </c>
    </row>
    <row r="878" spans="1:45" x14ac:dyDescent="0.2">
      <c r="A878" s="5">
        <v>43488</v>
      </c>
      <c r="B878" s="6">
        <v>3.6540368271954673</v>
      </c>
      <c r="C878" s="6">
        <v>3.3669178173248158</v>
      </c>
      <c r="D878" s="6">
        <v>0.28711900987065153</v>
      </c>
      <c r="E878" s="6">
        <v>3.3168923750361134</v>
      </c>
      <c r="F878" s="6">
        <v>3.3334450670970286</v>
      </c>
      <c r="G878" s="6">
        <v>0.40344325154804572</v>
      </c>
      <c r="H878" s="6">
        <v>1.8891961194592395</v>
      </c>
      <c r="I878" s="6">
        <v>0.56580035650623628</v>
      </c>
      <c r="J878" s="7">
        <v>857.15828877005697</v>
      </c>
      <c r="K878" s="92">
        <v>1.4164305949008499E-3</v>
      </c>
      <c r="L878" s="92">
        <v>1.8413597733711047E-2</v>
      </c>
      <c r="M878" s="92">
        <v>0.13739376770538245</v>
      </c>
      <c r="N878" s="92">
        <v>0.44900849858356939</v>
      </c>
      <c r="O878" s="92">
        <v>0.30099150141643061</v>
      </c>
      <c r="P878" s="92">
        <v>9.2776203966005666E-2</v>
      </c>
      <c r="Q878" s="93">
        <v>5.4188948306595368E-2</v>
      </c>
      <c r="R878" s="4">
        <v>2.7474444585804396</v>
      </c>
      <c r="S878" s="4">
        <v>2.8578829030510549</v>
      </c>
      <c r="T878" s="4">
        <v>3.0962943157364133</v>
      </c>
      <c r="U878" s="4">
        <v>3.3504850099940811</v>
      </c>
      <c r="V878" s="4">
        <v>3.6163909796736888</v>
      </c>
      <c r="W878" s="4">
        <v>3.8697997435845339</v>
      </c>
      <c r="X878" s="4">
        <v>4.0667571814453476</v>
      </c>
      <c r="Y878" s="4">
        <v>4.3708919161553901</v>
      </c>
      <c r="Z878" s="94">
        <v>2805</v>
      </c>
      <c r="AA878" s="93">
        <v>0.19900849858356939</v>
      </c>
      <c r="AB878" s="6">
        <v>2.1968749022744904</v>
      </c>
      <c r="AC878" s="6">
        <v>2.7075536568103202</v>
      </c>
      <c r="AD878" s="6">
        <v>3.1758358823628674</v>
      </c>
      <c r="AE878" s="6">
        <v>3.6103856821244067</v>
      </c>
      <c r="AF878" s="6">
        <v>3.8769901744113215</v>
      </c>
      <c r="AG878" s="94">
        <v>1</v>
      </c>
      <c r="AH878" s="6">
        <v>2.1181702300822041</v>
      </c>
      <c r="AI878" s="6">
        <v>2.5249369629871663</v>
      </c>
      <c r="AJ878" s="6">
        <v>3.0232984060176404</v>
      </c>
      <c r="AK878" s="6">
        <v>3.4368435382063511</v>
      </c>
      <c r="AL878" s="6">
        <v>3.809425813237016</v>
      </c>
      <c r="AM878" s="6">
        <v>4.2386588140619841</v>
      </c>
      <c r="AN878" s="6">
        <v>1.018770406559637</v>
      </c>
      <c r="AO878" s="92">
        <v>0.8214509578392597</v>
      </c>
      <c r="AP878" s="5">
        <v>43488</v>
      </c>
      <c r="AQ878" s="94">
        <v>1412</v>
      </c>
      <c r="AR878" s="6">
        <v>-0.447207190314034</v>
      </c>
      <c r="AS878" s="6">
        <v>0.88797279967739462</v>
      </c>
    </row>
    <row r="879" spans="1:45" x14ac:dyDescent="0.2">
      <c r="A879" s="5">
        <v>43489</v>
      </c>
      <c r="B879" s="6">
        <v>3.6533568904593641</v>
      </c>
      <c r="C879" s="6">
        <v>3.3668719317169944</v>
      </c>
      <c r="D879" s="6">
        <v>0.28648495874236968</v>
      </c>
      <c r="E879" s="6">
        <v>3.3168872650559558</v>
      </c>
      <c r="F879" s="6">
        <v>3.3335070505747333</v>
      </c>
      <c r="G879" s="6">
        <v>0.40322877776211669</v>
      </c>
      <c r="H879" s="6">
        <v>1.8877951192744211</v>
      </c>
      <c r="I879" s="6">
        <v>0.56601426024955181</v>
      </c>
      <c r="J879" s="7">
        <v>858.15828877005697</v>
      </c>
      <c r="K879" s="92">
        <v>1.4134275618374558E-3</v>
      </c>
      <c r="L879" s="92">
        <v>1.9081272084805655E-2</v>
      </c>
      <c r="M879" s="92">
        <v>0.13710247349823321</v>
      </c>
      <c r="N879" s="92">
        <v>0.44946996466431094</v>
      </c>
      <c r="O879" s="92">
        <v>0.29964664310954064</v>
      </c>
      <c r="P879" s="92">
        <v>9.328621908127209E-2</v>
      </c>
      <c r="Q879" s="93">
        <v>5.2762923351158647E-2</v>
      </c>
      <c r="R879" s="4">
        <v>2.7472142599692235</v>
      </c>
      <c r="S879" s="4">
        <v>2.8577603503051194</v>
      </c>
      <c r="T879" s="4">
        <v>3.096350040208752</v>
      </c>
      <c r="U879" s="4">
        <v>3.3501554696155789</v>
      </c>
      <c r="V879" s="4">
        <v>3.6159139061956389</v>
      </c>
      <c r="W879" s="4">
        <v>3.8695493850945164</v>
      </c>
      <c r="X879" s="4">
        <v>4.0665234613052066</v>
      </c>
      <c r="Y879" s="4">
        <v>4.3695730255540974</v>
      </c>
      <c r="Z879" s="94">
        <v>2805</v>
      </c>
      <c r="AA879" s="93">
        <v>0.20070671378091873</v>
      </c>
      <c r="AB879" s="6">
        <v>2.1968121824517857</v>
      </c>
      <c r="AC879" s="6">
        <v>2.7070096751294299</v>
      </c>
      <c r="AD879" s="6">
        <v>3.1753892851806746</v>
      </c>
      <c r="AE879" s="6">
        <v>3.6097385972376257</v>
      </c>
      <c r="AF879" s="6">
        <v>3.8753434099898136</v>
      </c>
      <c r="AG879" s="94">
        <v>1</v>
      </c>
      <c r="AH879" s="6">
        <v>2.1181012184231833</v>
      </c>
      <c r="AI879" s="6">
        <v>2.5323392425691531</v>
      </c>
      <c r="AJ879" s="6">
        <v>3.0227398012526083</v>
      </c>
      <c r="AK879" s="6">
        <v>3.4366612175365154</v>
      </c>
      <c r="AL879" s="6">
        <v>3.8088062645479766</v>
      </c>
      <c r="AM879" s="6">
        <v>4.2376619934839965</v>
      </c>
      <c r="AN879" s="6">
        <v>1.0187521050066095</v>
      </c>
      <c r="AO879" s="92">
        <v>0.82182764700286193</v>
      </c>
      <c r="AP879" s="5">
        <v>43489</v>
      </c>
      <c r="AQ879" s="94">
        <v>1415</v>
      </c>
      <c r="AR879" s="6">
        <v>-0.44726278784068185</v>
      </c>
      <c r="AS879" s="6">
        <v>0.88802116266949727</v>
      </c>
    </row>
    <row r="880" spans="1:45" x14ac:dyDescent="0.2">
      <c r="A880" s="5">
        <v>43490</v>
      </c>
      <c r="B880" s="6">
        <v>3.6532769556025371</v>
      </c>
      <c r="C880" s="6">
        <v>3.3668291814332423</v>
      </c>
      <c r="D880" s="6">
        <v>0.28644777416929479</v>
      </c>
      <c r="E880" s="6">
        <v>3.3168778663674177</v>
      </c>
      <c r="F880" s="6">
        <v>3.33322824360976</v>
      </c>
      <c r="G880" s="6">
        <v>0.40311747566776773</v>
      </c>
      <c r="H880" s="6">
        <v>1.8866443839766287</v>
      </c>
      <c r="I880" s="6">
        <v>0.56625311942958756</v>
      </c>
      <c r="J880" s="7">
        <v>859.15828877005697</v>
      </c>
      <c r="K880" s="92">
        <v>1.4094432699083862E-3</v>
      </c>
      <c r="L880" s="92">
        <v>1.9027484143763214E-2</v>
      </c>
      <c r="M880" s="92">
        <v>0.13671599718111346</v>
      </c>
      <c r="N880" s="92">
        <v>0.45031712473572938</v>
      </c>
      <c r="O880" s="92">
        <v>0.29950669485553205</v>
      </c>
      <c r="P880" s="92">
        <v>9.3023255813953487E-2</v>
      </c>
      <c r="Q880" s="93">
        <v>5.0980392156862744E-2</v>
      </c>
      <c r="R880" s="4">
        <v>2.7469843003084922</v>
      </c>
      <c r="S880" s="4">
        <v>2.8575135058742585</v>
      </c>
      <c r="T880" s="4">
        <v>3.0960472480378911</v>
      </c>
      <c r="U880" s="4">
        <v>3.3502788600113305</v>
      </c>
      <c r="V880" s="4">
        <v>3.6194363199952204</v>
      </c>
      <c r="W880" s="4">
        <v>3.8688030211255136</v>
      </c>
      <c r="X880" s="4">
        <v>4.0655061024688317</v>
      </c>
      <c r="Y880" s="4">
        <v>4.3682563511173571</v>
      </c>
      <c r="Z880" s="94">
        <v>2805</v>
      </c>
      <c r="AA880" s="93">
        <v>0.20084566596194503</v>
      </c>
      <c r="AB880" s="6">
        <v>2.1967495046311547</v>
      </c>
      <c r="AC880" s="6">
        <v>2.7064665116191864</v>
      </c>
      <c r="AD880" s="6">
        <v>3.1749432120022365</v>
      </c>
      <c r="AE880" s="6">
        <v>3.6093042501911317</v>
      </c>
      <c r="AF880" s="6">
        <v>3.8737003860463117</v>
      </c>
      <c r="AG880" s="94">
        <v>1</v>
      </c>
      <c r="AH880" s="6">
        <v>2.1180322588955156</v>
      </c>
      <c r="AI880" s="6">
        <v>2.5321384538451475</v>
      </c>
      <c r="AJ880" s="6">
        <v>3.0221820307727545</v>
      </c>
      <c r="AK880" s="6">
        <v>3.4364034898242219</v>
      </c>
      <c r="AL880" s="6">
        <v>3.8082289583560307</v>
      </c>
      <c r="AM880" s="6">
        <v>4.2363441407864322</v>
      </c>
      <c r="AN880" s="6">
        <v>1.0187293486825695</v>
      </c>
      <c r="AO880" s="92">
        <v>0.82209587728959876</v>
      </c>
      <c r="AP880" s="5">
        <v>43490</v>
      </c>
      <c r="AQ880" s="94">
        <v>1419</v>
      </c>
      <c r="AR880" s="6">
        <v>-0.44731766731926736</v>
      </c>
      <c r="AS880" s="6">
        <v>0.8880695128939039</v>
      </c>
    </row>
    <row r="881" spans="1:45" x14ac:dyDescent="0.2">
      <c r="A881" s="5">
        <v>43491</v>
      </c>
      <c r="B881" s="6">
        <v>3.654494382022472</v>
      </c>
      <c r="C881" s="6">
        <v>3.367511219251357</v>
      </c>
      <c r="D881" s="6">
        <v>0.28698316277111502</v>
      </c>
      <c r="E881" s="6">
        <v>3.3172345248598911</v>
      </c>
      <c r="F881" s="6">
        <v>3.3333110446754883</v>
      </c>
      <c r="G881" s="6">
        <v>0.40391871819515962</v>
      </c>
      <c r="H881" s="6">
        <v>1.8899356810995722</v>
      </c>
      <c r="I881" s="6">
        <v>0.56646115466857061</v>
      </c>
      <c r="J881" s="7">
        <v>859.85174625802028</v>
      </c>
      <c r="K881" s="92">
        <v>1.4044943820224719E-3</v>
      </c>
      <c r="L881" s="92">
        <v>1.8960674157303372E-2</v>
      </c>
      <c r="M881" s="92">
        <v>0.13623595505617977</v>
      </c>
      <c r="N881" s="92">
        <v>0.45014044943820225</v>
      </c>
      <c r="O881" s="92">
        <v>0.2991573033707865</v>
      </c>
      <c r="P881" s="92">
        <v>9.4101123595505612E-2</v>
      </c>
      <c r="Q881" s="93">
        <v>5.0249465431218818E-2</v>
      </c>
      <c r="R881" s="4">
        <v>2.748539983261546</v>
      </c>
      <c r="S881" s="4">
        <v>2.8578314818432524</v>
      </c>
      <c r="T881" s="4">
        <v>3.095940650489549</v>
      </c>
      <c r="U881" s="4">
        <v>3.3499347003690154</v>
      </c>
      <c r="V881" s="4">
        <v>3.6199062024243922</v>
      </c>
      <c r="W881" s="4">
        <v>3.868962064419295</v>
      </c>
      <c r="X881" s="4">
        <v>4.0711690246108621</v>
      </c>
      <c r="Y881" s="4">
        <v>4.3716110908606964</v>
      </c>
      <c r="Z881" s="94">
        <v>2806</v>
      </c>
      <c r="AA881" s="93">
        <v>0.20014044943820225</v>
      </c>
      <c r="AB881" s="6">
        <v>2.1966868687948633</v>
      </c>
      <c r="AC881" s="6">
        <v>2.7059241645979029</v>
      </c>
      <c r="AD881" s="6">
        <v>3.1744976620859262</v>
      </c>
      <c r="AE881" s="6">
        <v>3.6082988838438164</v>
      </c>
      <c r="AF881" s="6">
        <v>3.8720610898041636</v>
      </c>
      <c r="AG881" s="94">
        <v>1</v>
      </c>
      <c r="AH881" s="6">
        <v>2.117963351472878</v>
      </c>
      <c r="AI881" s="6">
        <v>2.5319378689935883</v>
      </c>
      <c r="AJ881" s="6">
        <v>3.0216250927809276</v>
      </c>
      <c r="AK881" s="6">
        <v>3.4360078978473823</v>
      </c>
      <c r="AL881" s="6">
        <v>3.8089699146695857</v>
      </c>
      <c r="AM881" s="6">
        <v>4.238584439437445</v>
      </c>
      <c r="AN881" s="6">
        <v>1.0187992796789507</v>
      </c>
      <c r="AO881" s="92">
        <v>0.82309508585468483</v>
      </c>
      <c r="AP881" s="5">
        <v>43491</v>
      </c>
      <c r="AQ881" s="94">
        <v>1424</v>
      </c>
      <c r="AR881" s="6">
        <v>-0.44737183066482666</v>
      </c>
      <c r="AS881" s="6">
        <v>0.88811785037233604</v>
      </c>
    </row>
    <row r="882" spans="1:45" x14ac:dyDescent="0.2">
      <c r="A882" s="5">
        <v>43492</v>
      </c>
      <c r="B882" s="6">
        <v>3.655160390516039</v>
      </c>
      <c r="C882" s="6">
        <v>3.3684025356163012</v>
      </c>
      <c r="D882" s="6">
        <v>0.28675785489973782</v>
      </c>
      <c r="E882" s="6">
        <v>3.3173840821447689</v>
      </c>
      <c r="F882" s="6">
        <v>3.333233152039115</v>
      </c>
      <c r="G882" s="6">
        <v>0.40401523046803689</v>
      </c>
      <c r="H882" s="6">
        <v>1.8928061513598753</v>
      </c>
      <c r="I882" s="6">
        <v>0.56687923049519395</v>
      </c>
      <c r="J882" s="7">
        <v>860.54506590666278</v>
      </c>
      <c r="K882" s="92">
        <v>1.3947001394700139E-3</v>
      </c>
      <c r="L882" s="92">
        <v>1.8828451882845189E-2</v>
      </c>
      <c r="M882" s="92">
        <v>0.13528591352859135</v>
      </c>
      <c r="N882" s="92">
        <v>0.45048814504881451</v>
      </c>
      <c r="O882" s="92">
        <v>0.30055788005578798</v>
      </c>
      <c r="P882" s="92">
        <v>9.3444909344490928E-2</v>
      </c>
      <c r="Q882" s="93">
        <v>4.7025293908086928E-2</v>
      </c>
      <c r="R882" s="4">
        <v>2.7518322368904533</v>
      </c>
      <c r="S882" s="4">
        <v>2.858111128932022</v>
      </c>
      <c r="T882" s="4">
        <v>3.0969077201326596</v>
      </c>
      <c r="U882" s="4">
        <v>3.3503734074561802</v>
      </c>
      <c r="V882" s="4">
        <v>3.6234780188597391</v>
      </c>
      <c r="W882" s="4">
        <v>3.870578403412928</v>
      </c>
      <c r="X882" s="4">
        <v>4.0700149193118165</v>
      </c>
      <c r="Y882" s="4">
        <v>4.3695127253364561</v>
      </c>
      <c r="Z882" s="94">
        <v>2807</v>
      </c>
      <c r="AA882" s="93">
        <v>0.19944211994421199</v>
      </c>
      <c r="AB882" s="6">
        <v>2.1966242749251936</v>
      </c>
      <c r="AC882" s="6">
        <v>2.7053826323889201</v>
      </c>
      <c r="AD882" s="6">
        <v>3.1740526346917197</v>
      </c>
      <c r="AE882" s="6">
        <v>3.6095904247044279</v>
      </c>
      <c r="AF882" s="6">
        <v>3.870425508548426</v>
      </c>
      <c r="AG882" s="94">
        <v>2</v>
      </c>
      <c r="AH882" s="6">
        <v>2.117894496128975</v>
      </c>
      <c r="AI882" s="6">
        <v>2.5317374877595196</v>
      </c>
      <c r="AJ882" s="6">
        <v>3.0210689854860089</v>
      </c>
      <c r="AK882" s="6">
        <v>3.436253518271926</v>
      </c>
      <c r="AL882" s="6">
        <v>3.8093700122921139</v>
      </c>
      <c r="AM882" s="6">
        <v>4.2372485480325111</v>
      </c>
      <c r="AN882" s="6">
        <v>1.0190082285470188</v>
      </c>
      <c r="AO882" s="92">
        <v>0.82335649433262303</v>
      </c>
      <c r="AP882" s="5">
        <v>43492</v>
      </c>
      <c r="AQ882" s="94">
        <v>1434</v>
      </c>
      <c r="AR882" s="6">
        <v>-0.44742527978693669</v>
      </c>
      <c r="AS882" s="6">
        <v>0.88816617512644236</v>
      </c>
    </row>
    <row r="883" spans="1:45" x14ac:dyDescent="0.2">
      <c r="A883" s="5">
        <v>43493</v>
      </c>
      <c r="B883" s="6">
        <v>3.6548364648573415</v>
      </c>
      <c r="C883" s="6">
        <v>3.3682437168742503</v>
      </c>
      <c r="D883" s="6">
        <v>0.2865927479830912</v>
      </c>
      <c r="E883" s="6">
        <v>3.3175445291510584</v>
      </c>
      <c r="F883" s="6">
        <v>3.3335751037573589</v>
      </c>
      <c r="G883" s="6">
        <v>0.40365978523366575</v>
      </c>
      <c r="H883" s="6">
        <v>1.8923857425041235</v>
      </c>
      <c r="I883" s="6">
        <v>0.56693376068376367</v>
      </c>
      <c r="J883" s="7">
        <v>861.23824786324985</v>
      </c>
      <c r="K883" s="92">
        <v>1.3917884481558804E-3</v>
      </c>
      <c r="L883" s="92">
        <v>1.8789144050104383E-2</v>
      </c>
      <c r="M883" s="92">
        <v>0.13639526791927628</v>
      </c>
      <c r="N883" s="92">
        <v>0.44885177453027142</v>
      </c>
      <c r="O883" s="92">
        <v>0.30132219902574808</v>
      </c>
      <c r="P883" s="92">
        <v>9.324982602644398E-2</v>
      </c>
      <c r="Q883" s="93">
        <v>4.6652421652421651E-2</v>
      </c>
      <c r="R883" s="4">
        <v>2.7522031459117442</v>
      </c>
      <c r="S883" s="4">
        <v>2.8591690248468957</v>
      </c>
      <c r="T883" s="4">
        <v>3.0968404757640013</v>
      </c>
      <c r="U883" s="4">
        <v>3.3503198662381068</v>
      </c>
      <c r="V883" s="4">
        <v>3.6228637667305943</v>
      </c>
      <c r="W883" s="4">
        <v>3.8689143588908443</v>
      </c>
      <c r="X883" s="4">
        <v>4.0688570498807062</v>
      </c>
      <c r="Y883" s="4">
        <v>4.3674350633627421</v>
      </c>
      <c r="Z883" s="94">
        <v>2808</v>
      </c>
      <c r="AA883" s="93">
        <v>0.20041753653444677</v>
      </c>
      <c r="AB883" s="6">
        <v>2.1965617230044447</v>
      </c>
      <c r="AC883" s="6">
        <v>2.7048419133205868</v>
      </c>
      <c r="AD883" s="6">
        <v>3.1766753774224679</v>
      </c>
      <c r="AE883" s="6">
        <v>3.6157576397123887</v>
      </c>
      <c r="AF883" s="6">
        <v>3.8687936296254843</v>
      </c>
      <c r="AG883" s="94">
        <v>2</v>
      </c>
      <c r="AH883" s="6">
        <v>2.117825692837541</v>
      </c>
      <c r="AI883" s="6">
        <v>2.531537309888555</v>
      </c>
      <c r="AJ883" s="6">
        <v>3.0217003434032317</v>
      </c>
      <c r="AK883" s="6">
        <v>3.4363353864994028</v>
      </c>
      <c r="AL883" s="6">
        <v>3.8092086813058104</v>
      </c>
      <c r="AM883" s="6">
        <v>4.2359151824524792</v>
      </c>
      <c r="AN883" s="6">
        <v>1.0189125960097531</v>
      </c>
      <c r="AO883" s="92">
        <v>0.82333038650585877</v>
      </c>
      <c r="AP883" s="5">
        <v>43493</v>
      </c>
      <c r="AQ883" s="94">
        <v>1437</v>
      </c>
      <c r="AR883" s="6">
        <v>-0.44747801658973341</v>
      </c>
      <c r="AS883" s="6">
        <v>0.88821448717779983</v>
      </c>
    </row>
    <row r="884" spans="1:45" x14ac:dyDescent="0.2">
      <c r="A884" s="5">
        <v>43494</v>
      </c>
      <c r="B884" s="6">
        <v>3.65440666204025</v>
      </c>
      <c r="C884" s="6">
        <v>3.3683713089071183</v>
      </c>
      <c r="D884" s="6">
        <v>0.28603535313313166</v>
      </c>
      <c r="E884" s="6">
        <v>3.3178395731549193</v>
      </c>
      <c r="F884" s="6">
        <v>3.3341487982427593</v>
      </c>
      <c r="G884" s="6">
        <v>0.40314006220632781</v>
      </c>
      <c r="H884" s="6">
        <v>1.8941083352930674</v>
      </c>
      <c r="I884" s="6">
        <v>0.56687544483985541</v>
      </c>
      <c r="J884" s="7">
        <v>861.62455516014597</v>
      </c>
      <c r="K884" s="92">
        <v>1.3879250520471894E-3</v>
      </c>
      <c r="L884" s="92">
        <v>1.8736988202637056E-2</v>
      </c>
      <c r="M884" s="92">
        <v>0.13671061762664816</v>
      </c>
      <c r="N884" s="92">
        <v>0.44899375433726579</v>
      </c>
      <c r="O884" s="92">
        <v>0.30117973629424011</v>
      </c>
      <c r="P884" s="92">
        <v>9.2990978487161688E-2</v>
      </c>
      <c r="Q884" s="93">
        <v>4.5907473309608544E-2</v>
      </c>
      <c r="R884" s="4">
        <v>2.7520014743596604</v>
      </c>
      <c r="S884" s="4">
        <v>2.8601234860258047</v>
      </c>
      <c r="T884" s="4">
        <v>3.098403158770517</v>
      </c>
      <c r="U884" s="4">
        <v>3.3517571851590784</v>
      </c>
      <c r="V884" s="4">
        <v>3.6222747643266286</v>
      </c>
      <c r="W884" s="4">
        <v>3.8682630450648023</v>
      </c>
      <c r="X884" s="4">
        <v>4.0675232472814269</v>
      </c>
      <c r="Y884" s="4">
        <v>4.3653543883421602</v>
      </c>
      <c r="Z884" s="94">
        <v>2810</v>
      </c>
      <c r="AA884" s="93">
        <v>0.20055517002081888</v>
      </c>
      <c r="AB884" s="6">
        <v>2.1964992130149317</v>
      </c>
      <c r="AC884" s="6">
        <v>2.7043020057262424</v>
      </c>
      <c r="AD884" s="6">
        <v>3.1769216778069898</v>
      </c>
      <c r="AE884" s="6">
        <v>3.6145361349544332</v>
      </c>
      <c r="AF884" s="6">
        <v>3.8671654404426734</v>
      </c>
      <c r="AG884" s="94">
        <v>1</v>
      </c>
      <c r="AH884" s="6">
        <v>2.1177569415723392</v>
      </c>
      <c r="AI884" s="6">
        <v>2.5313373351268811</v>
      </c>
      <c r="AJ884" s="6">
        <v>3.0219330579076513</v>
      </c>
      <c r="AK884" s="6">
        <v>3.4365076702931803</v>
      </c>
      <c r="AL884" s="6">
        <v>3.8083247747221747</v>
      </c>
      <c r="AM884" s="6">
        <v>4.2345843352190471</v>
      </c>
      <c r="AN884" s="6">
        <v>1.0188701479333944</v>
      </c>
      <c r="AO884" s="92">
        <v>0.82318675332562397</v>
      </c>
      <c r="AP884" s="5">
        <v>43494</v>
      </c>
      <c r="AQ884" s="94">
        <v>1441</v>
      </c>
      <c r="AR884" s="6">
        <v>-0.44753004297192556</v>
      </c>
      <c r="AS884" s="6">
        <v>0.88826278654791258</v>
      </c>
    </row>
    <row r="885" spans="1:45" x14ac:dyDescent="0.2">
      <c r="A885" s="5">
        <v>43495</v>
      </c>
      <c r="B885" s="6">
        <v>3.6541926541926544</v>
      </c>
      <c r="C885" s="6">
        <v>3.3681652439865766</v>
      </c>
      <c r="D885" s="6">
        <v>0.2860274102060778</v>
      </c>
      <c r="E885" s="6">
        <v>3.3180151717684745</v>
      </c>
      <c r="F885" s="6">
        <v>3.3346168060860881</v>
      </c>
      <c r="G885" s="6">
        <v>0.40306133306230985</v>
      </c>
      <c r="H885" s="6">
        <v>1.8937946313046952</v>
      </c>
      <c r="I885" s="6">
        <v>0.56690501600853616</v>
      </c>
      <c r="J885" s="7">
        <v>862.31768054073473</v>
      </c>
      <c r="K885" s="92">
        <v>1.386001386001386E-3</v>
      </c>
      <c r="L885" s="92">
        <v>1.8711018711018712E-2</v>
      </c>
      <c r="M885" s="92">
        <v>0.13721413721413722</v>
      </c>
      <c r="N885" s="92">
        <v>0.44837144837144838</v>
      </c>
      <c r="O885" s="92">
        <v>0.30145530145530147</v>
      </c>
      <c r="P885" s="92">
        <v>9.2862092862092863E-2</v>
      </c>
      <c r="Q885" s="93">
        <v>4.517965136961935E-2</v>
      </c>
      <c r="R885" s="4">
        <v>2.7517967154350202</v>
      </c>
      <c r="S885" s="4">
        <v>2.8599380190789083</v>
      </c>
      <c r="T885" s="4">
        <v>3.0979823872243064</v>
      </c>
      <c r="U885" s="4">
        <v>3.3518962473810303</v>
      </c>
      <c r="V885" s="4">
        <v>3.6217685783295397</v>
      </c>
      <c r="W885" s="4">
        <v>3.8673925937128519</v>
      </c>
      <c r="X885" s="4">
        <v>4.0663553308316329</v>
      </c>
      <c r="Y885" s="4">
        <v>4.363325679928673</v>
      </c>
      <c r="Z885" s="94">
        <v>2811</v>
      </c>
      <c r="AA885" s="93">
        <v>0.20097020097020096</v>
      </c>
      <c r="AB885" s="6">
        <v>2.1964367449389868</v>
      </c>
      <c r="AC885" s="6">
        <v>2.703762907944196</v>
      </c>
      <c r="AD885" s="6">
        <v>3.1787690101441677</v>
      </c>
      <c r="AE885" s="6">
        <v>3.6174187785779952</v>
      </c>
      <c r="AF885" s="6">
        <v>3.8655409284679028</v>
      </c>
      <c r="AG885" s="94">
        <v>2</v>
      </c>
      <c r="AH885" s="6">
        <v>2.1176882423071608</v>
      </c>
      <c r="AI885" s="6">
        <v>2.5311375632212529</v>
      </c>
      <c r="AJ885" s="6">
        <v>3.0221598206254776</v>
      </c>
      <c r="AK885" s="6">
        <v>3.4363113107103165</v>
      </c>
      <c r="AL885" s="6">
        <v>3.8083307586708912</v>
      </c>
      <c r="AM885" s="6">
        <v>4.233255998888489</v>
      </c>
      <c r="AN885" s="6">
        <v>1.018738782755777</v>
      </c>
      <c r="AO885" s="92">
        <v>0.82370992990771452</v>
      </c>
      <c r="AP885" s="5">
        <v>43495</v>
      </c>
      <c r="AQ885" s="94">
        <v>1443</v>
      </c>
      <c r="AR885" s="6">
        <v>-0.4475813608268191</v>
      </c>
      <c r="AS885" s="6">
        <v>0.88831107325821446</v>
      </c>
    </row>
    <row r="886" spans="1:45" x14ac:dyDescent="0.2">
      <c r="A886" s="5">
        <v>43496</v>
      </c>
      <c r="B886" s="6">
        <v>3.6535269709543567</v>
      </c>
      <c r="C886" s="6">
        <v>3.3678600266583998</v>
      </c>
      <c r="D886" s="6">
        <v>0.28566694429595696</v>
      </c>
      <c r="E886" s="6">
        <v>3.3181611823495141</v>
      </c>
      <c r="F886" s="6">
        <v>3.3345953665823367</v>
      </c>
      <c r="G886" s="6">
        <v>0.40290179957946542</v>
      </c>
      <c r="H886" s="6">
        <v>1.8930859264448694</v>
      </c>
      <c r="I886" s="6">
        <v>0.56693100995732382</v>
      </c>
      <c r="J886" s="7">
        <v>863.01066856329999</v>
      </c>
      <c r="K886" s="92">
        <v>1.3831258644536654E-3</v>
      </c>
      <c r="L886" s="92">
        <v>1.8672199170124481E-2</v>
      </c>
      <c r="M886" s="92">
        <v>0.13692946058091288</v>
      </c>
      <c r="N886" s="92">
        <v>0.45020746887966806</v>
      </c>
      <c r="O886" s="92">
        <v>0.30013831258644535</v>
      </c>
      <c r="P886" s="92">
        <v>9.2669432918395578E-2</v>
      </c>
      <c r="Q886" s="93">
        <v>4.5874822190611661E-2</v>
      </c>
      <c r="R886" s="4">
        <v>2.7515951401440648</v>
      </c>
      <c r="S886" s="4">
        <v>2.8597268645371963</v>
      </c>
      <c r="T886" s="4">
        <v>3.0975327317950594</v>
      </c>
      <c r="U886" s="4">
        <v>3.3516002951585291</v>
      </c>
      <c r="V886" s="4">
        <v>3.6215603789077075</v>
      </c>
      <c r="W886" s="4">
        <v>3.8684938228401902</v>
      </c>
      <c r="X886" s="4">
        <v>4.0651837405543354</v>
      </c>
      <c r="Y886" s="4">
        <v>4.3613173391648843</v>
      </c>
      <c r="Z886" s="94">
        <v>2812</v>
      </c>
      <c r="AA886" s="93">
        <v>0.20055325034578148</v>
      </c>
      <c r="AB886" s="6">
        <v>2.1963743187589584</v>
      </c>
      <c r="AC886" s="6">
        <v>2.7032246183177095</v>
      </c>
      <c r="AD886" s="6">
        <v>3.1781717197135158</v>
      </c>
      <c r="AE886" s="6">
        <v>3.61818462166827</v>
      </c>
      <c r="AF886" s="6">
        <v>3.8639200812292835</v>
      </c>
      <c r="AG886" s="94">
        <v>3</v>
      </c>
      <c r="AH886" s="6">
        <v>2.1176195950158254</v>
      </c>
      <c r="AI886" s="6">
        <v>2.5309379939189944</v>
      </c>
      <c r="AJ886" s="6">
        <v>3.0216046422240739</v>
      </c>
      <c r="AK886" s="6">
        <v>3.436672887449328</v>
      </c>
      <c r="AL886" s="6">
        <v>3.8086543242558646</v>
      </c>
      <c r="AM886" s="6">
        <v>4.2319301660514368</v>
      </c>
      <c r="AN886" s="6">
        <v>1.0185877693639962</v>
      </c>
      <c r="AO886" s="92">
        <v>0.82419014438859561</v>
      </c>
      <c r="AP886" s="5">
        <v>43496</v>
      </c>
      <c r="AQ886" s="94">
        <v>1446</v>
      </c>
      <c r="AR886" s="6">
        <v>-0.44763197204233007</v>
      </c>
      <c r="AS886" s="6">
        <v>0.88835934733006694</v>
      </c>
    </row>
    <row r="887" spans="1:45" x14ac:dyDescent="0.2">
      <c r="A887" s="5">
        <v>43497</v>
      </c>
      <c r="B887" s="6">
        <v>3.653314917127072</v>
      </c>
      <c r="C887" s="6">
        <v>3.3676111761411356</v>
      </c>
      <c r="D887" s="6">
        <v>0.28570374098593643</v>
      </c>
      <c r="E887" s="6">
        <v>3.3182632520222941</v>
      </c>
      <c r="F887" s="6">
        <v>3.3348179446315074</v>
      </c>
      <c r="G887" s="6">
        <v>0.40276265999751187</v>
      </c>
      <c r="H887" s="6">
        <v>1.892432047105322</v>
      </c>
      <c r="I887" s="6">
        <v>0.56695698542481143</v>
      </c>
      <c r="J887" s="7">
        <v>863.70351937433588</v>
      </c>
      <c r="K887" s="92">
        <v>1.3812154696132596E-3</v>
      </c>
      <c r="L887" s="92">
        <v>1.8646408839779006E-2</v>
      </c>
      <c r="M887" s="92">
        <v>0.13743093922651933</v>
      </c>
      <c r="N887" s="92">
        <v>0.449585635359116</v>
      </c>
      <c r="O887" s="92">
        <v>0.300414364640884</v>
      </c>
      <c r="P887" s="92">
        <v>9.2541436464088397E-2</v>
      </c>
      <c r="Q887" s="93">
        <v>4.550302168503377E-2</v>
      </c>
      <c r="R887" s="4">
        <v>2.7513967518849243</v>
      </c>
      <c r="S887" s="4">
        <v>2.8594948565063616</v>
      </c>
      <c r="T887" s="4">
        <v>3.097124414778385</v>
      </c>
      <c r="U887" s="4">
        <v>3.350947276383597</v>
      </c>
      <c r="V887" s="4">
        <v>3.6221456829001006</v>
      </c>
      <c r="W887" s="4">
        <v>3.867234043598176</v>
      </c>
      <c r="X887" s="4">
        <v>4.0639903502313759</v>
      </c>
      <c r="Y887" s="4">
        <v>4.3593292648467994</v>
      </c>
      <c r="Z887" s="94">
        <v>2813</v>
      </c>
      <c r="AA887" s="93">
        <v>0.20027624309392264</v>
      </c>
      <c r="AB887" s="6">
        <v>2.1963119344572117</v>
      </c>
      <c r="AC887" s="6">
        <v>2.7026871351949779</v>
      </c>
      <c r="AD887" s="6">
        <v>3.1781879954269141</v>
      </c>
      <c r="AE887" s="6">
        <v>3.6175162772364211</v>
      </c>
      <c r="AF887" s="6">
        <v>3.8623028863147586</v>
      </c>
      <c r="AG887" s="94">
        <v>2</v>
      </c>
      <c r="AH887" s="6">
        <v>2.117550999672182</v>
      </c>
      <c r="AI887" s="6">
        <v>2.5307386269679957</v>
      </c>
      <c r="AJ887" s="6">
        <v>3.0218368492731775</v>
      </c>
      <c r="AK887" s="6">
        <v>3.4369206940952024</v>
      </c>
      <c r="AL887" s="6">
        <v>3.8081432582246029</v>
      </c>
      <c r="AM887" s="6">
        <v>4.2306068293326282</v>
      </c>
      <c r="AN887" s="6">
        <v>1.0184675451919907</v>
      </c>
      <c r="AO887" s="92">
        <v>0.82447149585527768</v>
      </c>
      <c r="AP887" s="5">
        <v>43497</v>
      </c>
      <c r="AQ887" s="94">
        <v>1448</v>
      </c>
      <c r="AR887" s="6">
        <v>-0.44768187850100505</v>
      </c>
      <c r="AS887" s="6">
        <v>0.88840760878476044</v>
      </c>
    </row>
    <row r="888" spans="1:45" x14ac:dyDescent="0.2">
      <c r="A888" s="5">
        <v>43498</v>
      </c>
      <c r="B888" s="6">
        <v>3.6525482093663912</v>
      </c>
      <c r="C888" s="6">
        <v>3.3680126319452466</v>
      </c>
      <c r="D888" s="6">
        <v>0.28453557742114466</v>
      </c>
      <c r="E888" s="6">
        <v>3.3182464567278616</v>
      </c>
      <c r="F888" s="6">
        <v>3.3347686288222103</v>
      </c>
      <c r="G888" s="6">
        <v>0.40154545601904074</v>
      </c>
      <c r="H888" s="6">
        <v>1.8910954651342879</v>
      </c>
      <c r="I888" s="6">
        <v>0.56725915392818826</v>
      </c>
      <c r="J888" s="7">
        <v>864.70351937433588</v>
      </c>
      <c r="K888" s="92">
        <v>1.3774104683195593E-3</v>
      </c>
      <c r="L888" s="92">
        <v>1.859504132231405E-2</v>
      </c>
      <c r="M888" s="92">
        <v>0.13774104683195593</v>
      </c>
      <c r="N888" s="92">
        <v>0.45041322314049587</v>
      </c>
      <c r="O888" s="92">
        <v>0.29958677685950413</v>
      </c>
      <c r="P888" s="92">
        <v>9.2286501377410471E-2</v>
      </c>
      <c r="Q888" s="93">
        <v>4.408105225737647E-2</v>
      </c>
      <c r="R888" s="4">
        <v>2.7526973252447005</v>
      </c>
      <c r="S888" s="4">
        <v>2.861776987670277</v>
      </c>
      <c r="T888" s="4">
        <v>3.0990268298032686</v>
      </c>
      <c r="U888" s="4">
        <v>3.3506575161019492</v>
      </c>
      <c r="V888" s="4">
        <v>3.6220995757813483</v>
      </c>
      <c r="W888" s="4">
        <v>3.8663644738085514</v>
      </c>
      <c r="X888" s="4">
        <v>4.0629135421533835</v>
      </c>
      <c r="Y888" s="4">
        <v>4.3579037458415311</v>
      </c>
      <c r="Z888" s="94">
        <v>2813</v>
      </c>
      <c r="AA888" s="93">
        <v>0.20041322314049587</v>
      </c>
      <c r="AB888" s="6">
        <v>2.1962495920161289</v>
      </c>
      <c r="AC888" s="6">
        <v>2.702150456929111</v>
      </c>
      <c r="AD888" s="6">
        <v>3.1802006750382321</v>
      </c>
      <c r="AE888" s="6">
        <v>3.6168488343606118</v>
      </c>
      <c r="AF888" s="6">
        <v>3.8606893313717356</v>
      </c>
      <c r="AG888" s="94">
        <v>1</v>
      </c>
      <c r="AH888" s="6">
        <v>2.1174824562501069</v>
      </c>
      <c r="AI888" s="6">
        <v>2.5305394621167077</v>
      </c>
      <c r="AJ888" s="6">
        <v>3.0220650554741351</v>
      </c>
      <c r="AK888" s="6">
        <v>3.4361991620432715</v>
      </c>
      <c r="AL888" s="6">
        <v>3.8070491034394194</v>
      </c>
      <c r="AM888" s="6">
        <v>4.229285981390718</v>
      </c>
      <c r="AN888" s="6">
        <v>1.0186407294277211</v>
      </c>
      <c r="AO888" s="92">
        <v>0.82374577388638837</v>
      </c>
      <c r="AP888" s="5">
        <v>43498</v>
      </c>
      <c r="AQ888" s="94">
        <v>1452</v>
      </c>
      <c r="AR888" s="6">
        <v>-0.44773108208003798</v>
      </c>
      <c r="AS888" s="6">
        <v>0.88845585764351531</v>
      </c>
    </row>
    <row r="889" spans="1:45" x14ac:dyDescent="0.2">
      <c r="A889" s="5">
        <v>43499</v>
      </c>
      <c r="B889" s="6">
        <v>3.6525773195876288</v>
      </c>
      <c r="C889" s="6">
        <v>3.3675777104720206</v>
      </c>
      <c r="D889" s="6">
        <v>0.28499960911560818</v>
      </c>
      <c r="E889" s="6">
        <v>3.3181522679228301</v>
      </c>
      <c r="F889" s="6">
        <v>3.3344674128539893</v>
      </c>
      <c r="G889" s="6">
        <v>0.40163340776829415</v>
      </c>
      <c r="H889" s="6">
        <v>1.8900385214041551</v>
      </c>
      <c r="I889" s="6">
        <v>0.5672423596304228</v>
      </c>
      <c r="J889" s="7">
        <v>865.39587775409018</v>
      </c>
      <c r="K889" s="92">
        <v>1.3745704467353953E-3</v>
      </c>
      <c r="L889" s="92">
        <v>1.8556701030927835E-2</v>
      </c>
      <c r="M889" s="92">
        <v>0.13814432989690723</v>
      </c>
      <c r="N889" s="92">
        <v>0.45017182130584193</v>
      </c>
      <c r="O889" s="92">
        <v>0.29896907216494845</v>
      </c>
      <c r="P889" s="92">
        <v>9.2783505154639179E-2</v>
      </c>
      <c r="Q889" s="93">
        <v>4.3710021321961619E-2</v>
      </c>
      <c r="R889" s="4">
        <v>2.7523965148323954</v>
      </c>
      <c r="S889" s="4">
        <v>2.8615205423756125</v>
      </c>
      <c r="T889" s="4">
        <v>3.0987971287488598</v>
      </c>
      <c r="U889" s="4">
        <v>3.3498558620696191</v>
      </c>
      <c r="V889" s="4">
        <v>3.6220789497151573</v>
      </c>
      <c r="W889" s="4">
        <v>3.8668336817670443</v>
      </c>
      <c r="X889" s="4">
        <v>4.0641614658319387</v>
      </c>
      <c r="Y889" s="4">
        <v>4.3564749109044412</v>
      </c>
      <c r="Z889" s="94">
        <v>2814</v>
      </c>
      <c r="AA889" s="93">
        <v>0.20068728522336771</v>
      </c>
      <c r="AB889" s="6">
        <v>2.196187291418108</v>
      </c>
      <c r="AC889" s="6">
        <v>2.7016145818781143</v>
      </c>
      <c r="AD889" s="6">
        <v>3.1796278385177019</v>
      </c>
      <c r="AE889" s="6">
        <v>3.6161822914935695</v>
      </c>
      <c r="AF889" s="6">
        <v>3.8590794041067231</v>
      </c>
      <c r="AG889" s="94">
        <v>1</v>
      </c>
      <c r="AH889" s="6">
        <v>2.1174139647235064</v>
      </c>
      <c r="AI889" s="6">
        <v>2.5303404991141498</v>
      </c>
      <c r="AJ889" s="6">
        <v>3.0219028153897836</v>
      </c>
      <c r="AK889" s="6">
        <v>3.4356268928138083</v>
      </c>
      <c r="AL889" s="6">
        <v>3.8064262573071717</v>
      </c>
      <c r="AM889" s="6">
        <v>4.2285011881408776</v>
      </c>
      <c r="AN889" s="6">
        <v>1.0185147121165929</v>
      </c>
      <c r="AO889" s="92">
        <v>0.82424621338338599</v>
      </c>
      <c r="AP889" s="5">
        <v>43500</v>
      </c>
      <c r="AQ889" s="94">
        <v>1455</v>
      </c>
      <c r="AR889" s="6">
        <v>-0.44777958465128664</v>
      </c>
      <c r="AS889" s="6">
        <v>0.8885040939274802</v>
      </c>
    </row>
    <row r="890" spans="1:45" x14ac:dyDescent="0.2">
      <c r="A890" s="5">
        <v>43500</v>
      </c>
      <c r="B890" s="6">
        <v>3.6528159340659339</v>
      </c>
      <c r="C890" s="6">
        <v>3.3671664791285498</v>
      </c>
      <c r="D890" s="6">
        <v>0.28564945493738403</v>
      </c>
      <c r="E890" s="6">
        <v>3.3184128112616325</v>
      </c>
      <c r="F890" s="6">
        <v>3.3346688231584096</v>
      </c>
      <c r="G890" s="6">
        <v>0.40150260305851376</v>
      </c>
      <c r="H890" s="6">
        <v>1.888750877178262</v>
      </c>
      <c r="I890" s="6">
        <v>0.56721847246891999</v>
      </c>
      <c r="J890" s="7">
        <v>866.08809946713882</v>
      </c>
      <c r="K890" s="92">
        <v>1.3736263736263737E-3</v>
      </c>
      <c r="L890" s="92">
        <v>1.8543956043956044E-2</v>
      </c>
      <c r="M890" s="92">
        <v>0.13804945054945056</v>
      </c>
      <c r="N890" s="92">
        <v>0.44986263736263737</v>
      </c>
      <c r="O890" s="92">
        <v>0.29945054945054944</v>
      </c>
      <c r="P890" s="92">
        <v>9.2719780219780223E-2</v>
      </c>
      <c r="Q890" s="93">
        <v>4.3694493783303728E-2</v>
      </c>
      <c r="R890" s="4">
        <v>2.7520940149695079</v>
      </c>
      <c r="S890" s="4">
        <v>2.861239418965269</v>
      </c>
      <c r="T890" s="4">
        <v>3.098542957122703</v>
      </c>
      <c r="U890" s="4">
        <v>3.3495135752836687</v>
      </c>
      <c r="V890" s="4">
        <v>3.6212477714829929</v>
      </c>
      <c r="W890" s="4">
        <v>3.8664294273517572</v>
      </c>
      <c r="X890" s="4">
        <v>4.0639007482835003</v>
      </c>
      <c r="Y890" s="4">
        <v>4.3550332132894987</v>
      </c>
      <c r="Z890" s="94">
        <v>2815</v>
      </c>
      <c r="AA890" s="93">
        <v>0.20192307692307693</v>
      </c>
      <c r="AB890" s="6">
        <v>2.1961250326455635</v>
      </c>
      <c r="AC890" s="6">
        <v>2.7010795084048711</v>
      </c>
      <c r="AD890" s="6">
        <v>3.1790557838844897</v>
      </c>
      <c r="AE890" s="6">
        <v>3.6153007212700157</v>
      </c>
      <c r="AF890" s="6">
        <v>3.8574730922849674</v>
      </c>
      <c r="AG890" s="94">
        <v>0</v>
      </c>
      <c r="AH890" s="6">
        <v>2.1173455250663142</v>
      </c>
      <c r="AI890" s="6">
        <v>2.5301417377098971</v>
      </c>
      <c r="AJ890" s="6">
        <v>3.0213488905955912</v>
      </c>
      <c r="AK890" s="6">
        <v>3.4347799051838788</v>
      </c>
      <c r="AL890" s="6">
        <v>3.8060130133989341</v>
      </c>
      <c r="AM890" s="6">
        <v>4.2271862673892748</v>
      </c>
      <c r="AN890" s="6">
        <v>1.018302157606978</v>
      </c>
      <c r="AO890" s="92">
        <v>0.82480247277123386</v>
      </c>
      <c r="AP890" s="5">
        <v>43500</v>
      </c>
      <c r="AQ890" s="94">
        <v>1456</v>
      </c>
      <c r="AR890" s="6">
        <v>-0.44782738808129174</v>
      </c>
      <c r="AS890" s="6">
        <v>0.88855231765773435</v>
      </c>
    </row>
    <row r="891" spans="1:45" x14ac:dyDescent="0.2">
      <c r="A891" s="5">
        <v>43501</v>
      </c>
      <c r="B891" s="6">
        <v>3.6502732240437159</v>
      </c>
      <c r="C891" s="6">
        <v>3.3674755540853027</v>
      </c>
      <c r="D891" s="6">
        <v>0.28279766995841316</v>
      </c>
      <c r="E891" s="6">
        <v>3.318608615850001</v>
      </c>
      <c r="F891" s="6">
        <v>3.3347414272299689</v>
      </c>
      <c r="G891" s="6">
        <v>0.4007380634176449</v>
      </c>
      <c r="H891" s="6">
        <v>1.8905456574813755</v>
      </c>
      <c r="I891" s="6">
        <v>0.56739439119631163</v>
      </c>
      <c r="J891" s="7">
        <v>866.47248846290313</v>
      </c>
      <c r="K891" s="92">
        <v>1.366120218579235E-3</v>
      </c>
      <c r="L891" s="92">
        <v>1.8442622950819672E-2</v>
      </c>
      <c r="M891" s="92">
        <v>0.13934426229508196</v>
      </c>
      <c r="N891" s="92">
        <v>0.45218579234972678</v>
      </c>
      <c r="O891" s="92">
        <v>0.29644808743169399</v>
      </c>
      <c r="P891" s="92">
        <v>9.2213114754098366E-2</v>
      </c>
      <c r="Q891" s="93">
        <v>4.1533546325878593E-2</v>
      </c>
      <c r="R891" s="4">
        <v>2.7535375000819289</v>
      </c>
      <c r="S891" s="4">
        <v>2.8635276182818545</v>
      </c>
      <c r="T891" s="4">
        <v>3.0986612634360906</v>
      </c>
      <c r="U891" s="4">
        <v>3.3499277767916444</v>
      </c>
      <c r="V891" s="4">
        <v>3.6215471562065877</v>
      </c>
      <c r="W891" s="4">
        <v>3.8652137575721208</v>
      </c>
      <c r="X891" s="4">
        <v>4.0627825265318398</v>
      </c>
      <c r="Y891" s="4">
        <v>4.3535488372105027</v>
      </c>
      <c r="Z891" s="94">
        <v>2817</v>
      </c>
      <c r="AA891" s="93">
        <v>0.20081967213114754</v>
      </c>
      <c r="AB891" s="6">
        <v>2.1960628156809272</v>
      </c>
      <c r="AC891" s="6">
        <v>2.7005452348771244</v>
      </c>
      <c r="AD891" s="6">
        <v>3.1784845097654459</v>
      </c>
      <c r="AE891" s="6">
        <v>3.6148518996165193</v>
      </c>
      <c r="AF891" s="6">
        <v>3.8558703837300952</v>
      </c>
      <c r="AG891" s="94">
        <v>2</v>
      </c>
      <c r="AH891" s="6">
        <v>2.1172771372524934</v>
      </c>
      <c r="AI891" s="6">
        <v>2.5299431776540859</v>
      </c>
      <c r="AJ891" s="6">
        <v>3.0211762446881387</v>
      </c>
      <c r="AK891" s="6">
        <v>3.4358686861982872</v>
      </c>
      <c r="AL891" s="6">
        <v>3.8058039893635036</v>
      </c>
      <c r="AM891" s="6">
        <v>4.2258738091496886</v>
      </c>
      <c r="AN891" s="6">
        <v>1.0183396510749578</v>
      </c>
      <c r="AO891" s="92">
        <v>0.82523284053542523</v>
      </c>
      <c r="AP891" s="5">
        <v>43501</v>
      </c>
      <c r="AQ891" s="94">
        <v>1464</v>
      </c>
      <c r="AR891" s="6">
        <v>-0.44787449423129289</v>
      </c>
      <c r="AS891" s="6">
        <v>0.88860052885528595</v>
      </c>
    </row>
    <row r="892" spans="1:45" x14ac:dyDescent="0.2">
      <c r="A892" s="5">
        <v>43502</v>
      </c>
      <c r="B892" s="6">
        <v>3.6487406398910824</v>
      </c>
      <c r="C892" s="6">
        <v>3.3670784551985782</v>
      </c>
      <c r="D892" s="6">
        <v>0.28166218469250426</v>
      </c>
      <c r="E892" s="6">
        <v>3.318573579283818</v>
      </c>
      <c r="F892" s="6">
        <v>3.3345674605611628</v>
      </c>
      <c r="G892" s="6">
        <v>0.40063213371184347</v>
      </c>
      <c r="H892" s="6">
        <v>1.8906289709737332</v>
      </c>
      <c r="I892" s="6">
        <v>0.56738559772968922</v>
      </c>
      <c r="J892" s="7">
        <v>866.85704150408128</v>
      </c>
      <c r="K892" s="92">
        <v>1.3614703880190605E-3</v>
      </c>
      <c r="L892" s="92">
        <v>1.8379850238257316E-2</v>
      </c>
      <c r="M892" s="92">
        <v>0.1415929203539823</v>
      </c>
      <c r="N892" s="92">
        <v>0.45064669843430905</v>
      </c>
      <c r="O892" s="92">
        <v>0.29611980939414567</v>
      </c>
      <c r="P892" s="92">
        <v>9.1899251191286585E-2</v>
      </c>
      <c r="Q892" s="93">
        <v>4.2923022348350479E-2</v>
      </c>
      <c r="R892" s="4">
        <v>2.753537991751696</v>
      </c>
      <c r="S892" s="4">
        <v>2.8634879421893755</v>
      </c>
      <c r="T892" s="4">
        <v>3.0980878038080375</v>
      </c>
      <c r="U892" s="4">
        <v>3.3497214455757294</v>
      </c>
      <c r="V892" s="4">
        <v>3.6217618725199703</v>
      </c>
      <c r="W892" s="4">
        <v>3.8653461539408935</v>
      </c>
      <c r="X892" s="4">
        <v>4.0617401067486822</v>
      </c>
      <c r="Y892" s="4">
        <v>4.3522155962212574</v>
      </c>
      <c r="Z892" s="94">
        <v>2819</v>
      </c>
      <c r="AA892" s="93">
        <v>0.20013614703880189</v>
      </c>
      <c r="AB892" s="6">
        <v>2.1960006405066466</v>
      </c>
      <c r="AC892" s="6">
        <v>2.7000117596674578</v>
      </c>
      <c r="AD892" s="6">
        <v>3.1792338032612086</v>
      </c>
      <c r="AE892" s="6">
        <v>3.6232541244126164</v>
      </c>
      <c r="AF892" s="6">
        <v>3.8542712663237566</v>
      </c>
      <c r="AG892" s="94">
        <v>4</v>
      </c>
      <c r="AH892" s="6">
        <v>2.1172088012560346</v>
      </c>
      <c r="AI892" s="6">
        <v>2.529744818697409</v>
      </c>
      <c r="AJ892" s="6">
        <v>3.0225618164583499</v>
      </c>
      <c r="AK892" s="6">
        <v>3.4371638687077888</v>
      </c>
      <c r="AL892" s="6">
        <v>3.8056633416998973</v>
      </c>
      <c r="AM892" s="6">
        <v>4.2245638062365218</v>
      </c>
      <c r="AN892" s="6">
        <v>1.0182090776620805</v>
      </c>
      <c r="AO892" s="92">
        <v>0.82598114083066443</v>
      </c>
      <c r="AP892" s="5">
        <v>43502</v>
      </c>
      <c r="AQ892" s="94">
        <v>1469</v>
      </c>
      <c r="AR892" s="6">
        <v>-0.44792090495724812</v>
      </c>
      <c r="AS892" s="6">
        <v>0.88864872754107405</v>
      </c>
    </row>
    <row r="893" spans="1:45" x14ac:dyDescent="0.2">
      <c r="A893" s="5">
        <v>43503</v>
      </c>
      <c r="B893" s="6">
        <v>3.6480978260869565</v>
      </c>
      <c r="C893" s="6">
        <v>3.366766200395892</v>
      </c>
      <c r="D893" s="6">
        <v>0.28133162569106451</v>
      </c>
      <c r="E893" s="6">
        <v>3.3187214969397525</v>
      </c>
      <c r="F893" s="6">
        <v>3.3349548474126243</v>
      </c>
      <c r="G893" s="6">
        <v>0.40032784867085769</v>
      </c>
      <c r="H893" s="6">
        <v>1.890086101717575</v>
      </c>
      <c r="I893" s="6">
        <v>0.56740425531914673</v>
      </c>
      <c r="J893" s="7">
        <v>867.54929078014538</v>
      </c>
      <c r="K893" s="92">
        <v>1.358695652173913E-3</v>
      </c>
      <c r="L893" s="92">
        <v>1.8342391304347828E-2</v>
      </c>
      <c r="M893" s="92">
        <v>0.14266304347826086</v>
      </c>
      <c r="N893" s="92">
        <v>0.44972826086956524</v>
      </c>
      <c r="O893" s="92">
        <v>0.29619565217391303</v>
      </c>
      <c r="P893" s="92">
        <v>9.1711956521739135E-2</v>
      </c>
      <c r="Q893" s="93">
        <v>4.2198581560283686E-2</v>
      </c>
      <c r="R893" s="4">
        <v>2.7534045314401103</v>
      </c>
      <c r="S893" s="4">
        <v>2.8632637887715</v>
      </c>
      <c r="T893" s="4">
        <v>3.0983159944351111</v>
      </c>
      <c r="U893" s="4">
        <v>3.3495565889510344</v>
      </c>
      <c r="V893" s="4">
        <v>3.6225306106112538</v>
      </c>
      <c r="W893" s="4">
        <v>3.864450716873951</v>
      </c>
      <c r="X893" s="4">
        <v>4.0607037289674652</v>
      </c>
      <c r="Y893" s="4">
        <v>4.3509178714671402</v>
      </c>
      <c r="Z893" s="94">
        <v>2820</v>
      </c>
      <c r="AA893" s="93">
        <v>0.20040760869565216</v>
      </c>
      <c r="AB893" s="6">
        <v>2.1959385071051862</v>
      </c>
      <c r="AC893" s="6">
        <v>2.6994790811532776</v>
      </c>
      <c r="AD893" s="6">
        <v>3.1794367153806511</v>
      </c>
      <c r="AE893" s="6">
        <v>3.6226796650988069</v>
      </c>
      <c r="AF893" s="6">
        <v>3.8526757280052717</v>
      </c>
      <c r="AG893" s="94">
        <v>1</v>
      </c>
      <c r="AH893" s="6">
        <v>2.1171405170509576</v>
      </c>
      <c r="AI893" s="6">
        <v>2.5295466605911163</v>
      </c>
      <c r="AJ893" s="6">
        <v>3.0236520689020874</v>
      </c>
      <c r="AK893" s="6">
        <v>3.4370271325157158</v>
      </c>
      <c r="AL893" s="6">
        <v>3.804545943529082</v>
      </c>
      <c r="AM893" s="6">
        <v>4.2232562514968617</v>
      </c>
      <c r="AN893" s="6">
        <v>1.0180607562336859</v>
      </c>
      <c r="AO893" s="92">
        <v>0.82642072668529476</v>
      </c>
      <c r="AP893" s="5">
        <v>43503</v>
      </c>
      <c r="AQ893" s="94">
        <v>1472</v>
      </c>
      <c r="AR893" s="6">
        <v>-0.4479666221098495</v>
      </c>
      <c r="AS893" s="6">
        <v>0.88869691373596815</v>
      </c>
    </row>
    <row r="894" spans="1:45" x14ac:dyDescent="0.2">
      <c r="A894" s="5">
        <v>43504</v>
      </c>
      <c r="B894" s="6">
        <v>3.6467207572684246</v>
      </c>
      <c r="C894" s="6">
        <v>3.3670156125929553</v>
      </c>
      <c r="D894" s="6">
        <v>0.27970514467546925</v>
      </c>
      <c r="E894" s="6">
        <v>3.318872243243701</v>
      </c>
      <c r="F894" s="6">
        <v>3.335677401647489</v>
      </c>
      <c r="G894" s="6">
        <v>0.39986203806846082</v>
      </c>
      <c r="H894" s="6">
        <v>1.8922774066192951</v>
      </c>
      <c r="I894" s="6">
        <v>0.56749468462083408</v>
      </c>
      <c r="J894" s="7">
        <v>867.93373493976105</v>
      </c>
      <c r="K894" s="92">
        <v>1.3522650439486139E-3</v>
      </c>
      <c r="L894" s="92">
        <v>1.8255578093306288E-2</v>
      </c>
      <c r="M894" s="92">
        <v>0.1440162271805274</v>
      </c>
      <c r="N894" s="92">
        <v>0.44962812711291411</v>
      </c>
      <c r="O894" s="92">
        <v>0.29546991210277213</v>
      </c>
      <c r="P894" s="92">
        <v>9.1277890466531439E-2</v>
      </c>
      <c r="Q894" s="93">
        <v>4.0396881644223954E-2</v>
      </c>
      <c r="R894" s="4">
        <v>2.7533155499880575</v>
      </c>
      <c r="S894" s="4">
        <v>2.8636483174486798</v>
      </c>
      <c r="T894" s="4">
        <v>3.0986806238259637</v>
      </c>
      <c r="U894" s="4">
        <v>3.3498364407493044</v>
      </c>
      <c r="V894" s="4">
        <v>3.6220803196120883</v>
      </c>
      <c r="W894" s="4">
        <v>3.8642279799412655</v>
      </c>
      <c r="X894" s="4">
        <v>4.0593472788286915</v>
      </c>
      <c r="Y894" s="4">
        <v>4.3495981806684272</v>
      </c>
      <c r="Z894" s="94">
        <v>2822</v>
      </c>
      <c r="AA894" s="93">
        <v>0.20013522650439486</v>
      </c>
      <c r="AB894" s="6">
        <v>2.1958764154590269</v>
      </c>
      <c r="AC894" s="6">
        <v>2.6989471977167949</v>
      </c>
      <c r="AD894" s="6">
        <v>3.1805978163791955</v>
      </c>
      <c r="AE894" s="6">
        <v>3.6221059256312498</v>
      </c>
      <c r="AF894" s="6">
        <v>3.851083756771279</v>
      </c>
      <c r="AG894" s="94">
        <v>2</v>
      </c>
      <c r="AH894" s="6">
        <v>2.1170722846113095</v>
      </c>
      <c r="AI894" s="6">
        <v>2.5293487030870101</v>
      </c>
      <c r="AJ894" s="6">
        <v>3.0253527993569778</v>
      </c>
      <c r="AK894" s="6">
        <v>3.4378374521655153</v>
      </c>
      <c r="AL894" s="6">
        <v>3.8037516065680341</v>
      </c>
      <c r="AM894" s="6">
        <v>4.221951137810283</v>
      </c>
      <c r="AN894" s="6">
        <v>1.0180838475036571</v>
      </c>
      <c r="AO894" s="92">
        <v>0.82681930677621995</v>
      </c>
      <c r="AP894" s="5">
        <v>43504</v>
      </c>
      <c r="AQ894" s="94">
        <v>1479</v>
      </c>
      <c r="AR894" s="6">
        <v>-0.44801164753454126</v>
      </c>
      <c r="AS894" s="6">
        <v>0.88874508746076786</v>
      </c>
    </row>
    <row r="895" spans="1:45" x14ac:dyDescent="0.2">
      <c r="A895" s="5">
        <v>43505</v>
      </c>
      <c r="B895" s="6">
        <v>3.6460711887172601</v>
      </c>
      <c r="C895" s="6">
        <v>3.3678061926053799</v>
      </c>
      <c r="D895" s="6">
        <v>0.27826499611188016</v>
      </c>
      <c r="E895" s="6">
        <v>3.3191931784213353</v>
      </c>
      <c r="F895" s="6">
        <v>3.336135043147737</v>
      </c>
      <c r="G895" s="6">
        <v>0.39933236159316365</v>
      </c>
      <c r="H895" s="6">
        <v>1.8983018246794718</v>
      </c>
      <c r="I895" s="6">
        <v>0.56749115357395841</v>
      </c>
      <c r="J895" s="7">
        <v>867.70382165605406</v>
      </c>
      <c r="K895" s="92">
        <v>1.3431833445265279E-3</v>
      </c>
      <c r="L895" s="92">
        <v>1.8132975151108125E-2</v>
      </c>
      <c r="M895" s="92">
        <v>0.14439220953660176</v>
      </c>
      <c r="N895" s="92">
        <v>0.44929482874412358</v>
      </c>
      <c r="O895" s="92">
        <v>0.29684351914036267</v>
      </c>
      <c r="P895" s="92">
        <v>8.9993284083277364E-2</v>
      </c>
      <c r="Q895" s="93">
        <v>3.8216560509554139E-2</v>
      </c>
      <c r="R895" s="4">
        <v>2.7538569411527738</v>
      </c>
      <c r="S895" s="4">
        <v>2.8651034336943932</v>
      </c>
      <c r="T895" s="4">
        <v>3.098565657702276</v>
      </c>
      <c r="U895" s="4">
        <v>3.350144470215568</v>
      </c>
      <c r="V895" s="4">
        <v>3.6238862563935146</v>
      </c>
      <c r="W895" s="4">
        <v>3.8641518724954569</v>
      </c>
      <c r="X895" s="4">
        <v>4.0574782255673254</v>
      </c>
      <c r="Y895" s="4">
        <v>4.3482350941055286</v>
      </c>
      <c r="Z895" s="94">
        <v>2826</v>
      </c>
      <c r="AA895" s="93">
        <v>0.19946272666218939</v>
      </c>
      <c r="AB895" s="6">
        <v>2.1958143655506657</v>
      </c>
      <c r="AC895" s="6">
        <v>2.6984161077450075</v>
      </c>
      <c r="AD895" s="6">
        <v>3.1845436998211367</v>
      </c>
      <c r="AE895" s="6">
        <v>3.6215329049226974</v>
      </c>
      <c r="AF895" s="6">
        <v>3.8586519670973356</v>
      </c>
      <c r="AG895" s="94">
        <v>2</v>
      </c>
      <c r="AH895" s="6">
        <v>2.1170041039111664</v>
      </c>
      <c r="AI895" s="6">
        <v>2.5291509459374462</v>
      </c>
      <c r="AJ895" s="6">
        <v>3.026474921281519</v>
      </c>
      <c r="AK895" s="6">
        <v>3.4379943955900085</v>
      </c>
      <c r="AL895" s="6">
        <v>3.8027738703757397</v>
      </c>
      <c r="AM895" s="6">
        <v>4.2234182574722983</v>
      </c>
      <c r="AN895" s="6">
        <v>1.0182248023012086</v>
      </c>
      <c r="AO895" s="92">
        <v>0.82694461698791455</v>
      </c>
      <c r="AP895" s="5">
        <v>43505</v>
      </c>
      <c r="AQ895" s="94">
        <v>1489</v>
      </c>
      <c r="AR895" s="6">
        <v>-0.44805598307153716</v>
      </c>
      <c r="AS895" s="6">
        <v>0.88879324873620391</v>
      </c>
    </row>
    <row r="896" spans="1:45" x14ac:dyDescent="0.2">
      <c r="A896" s="5">
        <v>43506</v>
      </c>
      <c r="B896" s="6">
        <v>3.6458611481975969</v>
      </c>
      <c r="C896" s="6">
        <v>3.368169655422224</v>
      </c>
      <c r="D896" s="6">
        <v>0.27769149277537286</v>
      </c>
      <c r="E896" s="6">
        <v>3.3193260408419074</v>
      </c>
      <c r="F896" s="6">
        <v>3.3367600070073582</v>
      </c>
      <c r="G896" s="6">
        <v>0.39880796063367446</v>
      </c>
      <c r="H896" s="6">
        <v>1.9028043008882538</v>
      </c>
      <c r="I896" s="6">
        <v>0.567459363957595</v>
      </c>
      <c r="J896" s="7">
        <v>867.47597173145186</v>
      </c>
      <c r="K896" s="92">
        <v>1.3351134846461949E-3</v>
      </c>
      <c r="L896" s="92">
        <v>1.8024032042723633E-2</v>
      </c>
      <c r="M896" s="92">
        <v>0.14485981308411214</v>
      </c>
      <c r="N896" s="92">
        <v>0.44859813084112149</v>
      </c>
      <c r="O896" s="92">
        <v>0.29773030707610149</v>
      </c>
      <c r="P896" s="92">
        <v>8.9452603471295064E-2</v>
      </c>
      <c r="Q896" s="93">
        <v>3.674911660777385E-2</v>
      </c>
      <c r="R896" s="4">
        <v>2.7541639692235802</v>
      </c>
      <c r="S896" s="4">
        <v>2.8656820428668111</v>
      </c>
      <c r="T896" s="4">
        <v>3.0990120190859454</v>
      </c>
      <c r="U896" s="4">
        <v>3.3509327588239124</v>
      </c>
      <c r="V896" s="4">
        <v>3.6237637575353574</v>
      </c>
      <c r="W896" s="4">
        <v>3.8645884955742575</v>
      </c>
      <c r="X896" s="4">
        <v>4.0552647754420912</v>
      </c>
      <c r="Y896" s="4">
        <v>4.3468847008847682</v>
      </c>
      <c r="Z896" s="94">
        <v>2830</v>
      </c>
      <c r="AA896" s="93">
        <v>0.19893190921228304</v>
      </c>
      <c r="AB896" s="6">
        <v>2.1957523573626161</v>
      </c>
      <c r="AC896" s="6">
        <v>2.6978858096296818</v>
      </c>
      <c r="AD896" s="6">
        <v>3.18409651143548</v>
      </c>
      <c r="AE896" s="6">
        <v>3.6209435367667</v>
      </c>
      <c r="AF896" s="6">
        <v>3.8573084994238527</v>
      </c>
      <c r="AG896" s="94">
        <v>0</v>
      </c>
      <c r="AH896" s="6">
        <v>2.1169359749246333</v>
      </c>
      <c r="AI896" s="6">
        <v>2.5289533888953297</v>
      </c>
      <c r="AJ896" s="6">
        <v>3.0271564753658646</v>
      </c>
      <c r="AK896" s="6">
        <v>3.4372921322404903</v>
      </c>
      <c r="AL896" s="6">
        <v>3.8028655159540743</v>
      </c>
      <c r="AM896" s="6">
        <v>4.2221201286895633</v>
      </c>
      <c r="AN896" s="6">
        <v>1.0182997674532324</v>
      </c>
      <c r="AO896" s="92">
        <v>0.82669512117881494</v>
      </c>
      <c r="AP896" s="5">
        <v>43506</v>
      </c>
      <c r="AQ896" s="94">
        <v>1498</v>
      </c>
      <c r="AR896" s="6">
        <v>-0.44809963055583513</v>
      </c>
      <c r="AS896" s="6">
        <v>0.88884139758293845</v>
      </c>
    </row>
    <row r="897" spans="1:45" x14ac:dyDescent="0.2">
      <c r="A897" s="5">
        <v>43507</v>
      </c>
      <c r="B897" s="6">
        <v>3.64604125083167</v>
      </c>
      <c r="C897" s="6">
        <v>3.3681713233704502</v>
      </c>
      <c r="D897" s="6">
        <v>0.27786992746121975</v>
      </c>
      <c r="E897" s="6">
        <v>3.3195952166509533</v>
      </c>
      <c r="F897" s="6">
        <v>3.3376869886810683</v>
      </c>
      <c r="G897" s="6">
        <v>0.39866479116588999</v>
      </c>
      <c r="H897" s="6">
        <v>1.9041561999962611</v>
      </c>
      <c r="I897" s="6">
        <v>0.56751412429378745</v>
      </c>
      <c r="J897" s="7">
        <v>867.86264124293666</v>
      </c>
      <c r="K897" s="92">
        <v>1.3306719893546241E-3</v>
      </c>
      <c r="L897" s="92">
        <v>1.7964071856287425E-2</v>
      </c>
      <c r="M897" s="92">
        <v>0.14437791084497673</v>
      </c>
      <c r="N897" s="92">
        <v>0.44910179640718562</v>
      </c>
      <c r="O897" s="92">
        <v>0.29807052561543579</v>
      </c>
      <c r="P897" s="92">
        <v>8.915502328675981E-2</v>
      </c>
      <c r="Q897" s="93">
        <v>3.8135593220338986E-2</v>
      </c>
      <c r="R897" s="4">
        <v>2.7539626620797244</v>
      </c>
      <c r="S897" s="4">
        <v>2.8656036322301297</v>
      </c>
      <c r="T897" s="4">
        <v>3.0984904755397644</v>
      </c>
      <c r="U897" s="4">
        <v>3.3512853506287956</v>
      </c>
      <c r="V897" s="4">
        <v>3.6238626766445554</v>
      </c>
      <c r="W897" s="4">
        <v>3.8630364095266918</v>
      </c>
      <c r="X897" s="4">
        <v>4.0538586722080421</v>
      </c>
      <c r="Y897" s="4">
        <v>4.345592469509076</v>
      </c>
      <c r="Z897" s="94">
        <v>2832</v>
      </c>
      <c r="AA897" s="93">
        <v>0.19960079840319361</v>
      </c>
      <c r="AB897" s="6">
        <v>2.1956903908774081</v>
      </c>
      <c r="AC897" s="6">
        <v>2.6973563017673352</v>
      </c>
      <c r="AD897" s="6">
        <v>3.1834735745063893</v>
      </c>
      <c r="AE897" s="6">
        <v>3.6203890154461531</v>
      </c>
      <c r="AF897" s="6">
        <v>3.8559676248406731</v>
      </c>
      <c r="AG897" s="94">
        <v>1</v>
      </c>
      <c r="AH897" s="6">
        <v>2.1168678976258422</v>
      </c>
      <c r="AI897" s="6">
        <v>2.5287560317141158</v>
      </c>
      <c r="AJ897" s="6">
        <v>3.0265999566378436</v>
      </c>
      <c r="AK897" s="6">
        <v>3.4368601710440378</v>
      </c>
      <c r="AL897" s="6">
        <v>3.8023202702801191</v>
      </c>
      <c r="AM897" s="6">
        <v>4.2208244114964089</v>
      </c>
      <c r="AN897" s="6">
        <v>1.0182027650564349</v>
      </c>
      <c r="AO897" s="92">
        <v>0.82718807699772023</v>
      </c>
      <c r="AP897" s="5">
        <v>43508</v>
      </c>
      <c r="AQ897" s="94">
        <v>1503</v>
      </c>
      <c r="AR897" s="6">
        <v>-0.44814259181723859</v>
      </c>
      <c r="AS897" s="6">
        <v>0.88888953402156468</v>
      </c>
    </row>
    <row r="898" spans="1:45" x14ac:dyDescent="0.2">
      <c r="A898" s="5">
        <v>43508</v>
      </c>
      <c r="B898" s="6">
        <v>3.6464143426294822</v>
      </c>
      <c r="C898" s="6">
        <v>3.3681420516722644</v>
      </c>
      <c r="D898" s="6">
        <v>0.27827229095721773</v>
      </c>
      <c r="E898" s="6">
        <v>3.3197885690862199</v>
      </c>
      <c r="F898" s="6">
        <v>3.3380114317023875</v>
      </c>
      <c r="G898" s="6">
        <v>0.39852487167593531</v>
      </c>
      <c r="H898" s="6">
        <v>1.9042249103745779</v>
      </c>
      <c r="I898" s="6">
        <v>0.56750794211083433</v>
      </c>
      <c r="J898" s="7">
        <v>868.55594775856298</v>
      </c>
      <c r="K898" s="92">
        <v>1.3280212483399733E-3</v>
      </c>
      <c r="L898" s="92">
        <v>1.7928286852589643E-2</v>
      </c>
      <c r="M898" s="92">
        <v>0.14409030544488713</v>
      </c>
      <c r="N898" s="92">
        <v>0.44887118193891101</v>
      </c>
      <c r="O898" s="92">
        <v>0.29880478087649404</v>
      </c>
      <c r="P898" s="92">
        <v>8.8977423638778225E-2</v>
      </c>
      <c r="Q898" s="93">
        <v>3.7416166607836213E-2</v>
      </c>
      <c r="R898" s="4">
        <v>2.7537026319210978</v>
      </c>
      <c r="S898" s="4">
        <v>2.8654142059930647</v>
      </c>
      <c r="T898" s="4">
        <v>3.098262032147586</v>
      </c>
      <c r="U898" s="4">
        <v>3.3523484896065905</v>
      </c>
      <c r="V898" s="4">
        <v>3.6237046495430381</v>
      </c>
      <c r="W898" s="4">
        <v>3.865022642520505</v>
      </c>
      <c r="X898" s="4">
        <v>4.0528346228116687</v>
      </c>
      <c r="Y898" s="4">
        <v>4.3443337664165922</v>
      </c>
      <c r="Z898" s="94">
        <v>2833</v>
      </c>
      <c r="AA898" s="93">
        <v>0.20053120849933598</v>
      </c>
      <c r="AB898" s="6">
        <v>2.1956284660775887</v>
      </c>
      <c r="AC898" s="6">
        <v>2.6968275825592181</v>
      </c>
      <c r="AD898" s="6">
        <v>3.1827761156017118</v>
      </c>
      <c r="AE898" s="6">
        <v>3.6208325055933925</v>
      </c>
      <c r="AF898" s="6">
        <v>3.8546293359495722</v>
      </c>
      <c r="AG898" s="94">
        <v>1</v>
      </c>
      <c r="AH898" s="6">
        <v>2.1167998719889543</v>
      </c>
      <c r="AI898" s="6">
        <v>2.5285588741478056</v>
      </c>
      <c r="AJ898" s="6">
        <v>3.0260442653351483</v>
      </c>
      <c r="AK898" s="6">
        <v>3.436285165012567</v>
      </c>
      <c r="AL898" s="6">
        <v>3.8018349834368443</v>
      </c>
      <c r="AM898" s="6">
        <v>4.2195310989359776</v>
      </c>
      <c r="AN898" s="6">
        <v>1.0181330882895514</v>
      </c>
      <c r="AO898" s="92">
        <v>0.82704789710048565</v>
      </c>
      <c r="AP898" s="5">
        <v>43508</v>
      </c>
      <c r="AQ898" s="94">
        <v>1506</v>
      </c>
      <c r="AR898" s="6">
        <v>-0.44818486868037022</v>
      </c>
      <c r="AS898" s="6">
        <v>0.8889376580726075</v>
      </c>
    </row>
    <row r="899" spans="1:45" x14ac:dyDescent="0.2">
      <c r="A899" s="5">
        <v>43509</v>
      </c>
      <c r="B899" s="6">
        <v>3.6464143426294822</v>
      </c>
      <c r="C899" s="6">
        <v>3.3674698932146732</v>
      </c>
      <c r="D899" s="6">
        <v>0.278944449414809</v>
      </c>
      <c r="E899" s="6">
        <v>3.3197655230921912</v>
      </c>
      <c r="F899" s="6">
        <v>3.3376953082929424</v>
      </c>
      <c r="G899" s="6">
        <v>0.39823209484209493</v>
      </c>
      <c r="H899" s="6">
        <v>1.9011294501317442</v>
      </c>
      <c r="I899" s="6">
        <v>0.56750794211083433</v>
      </c>
      <c r="J899" s="7">
        <v>869.55594775856298</v>
      </c>
      <c r="K899" s="92">
        <v>1.3280212483399733E-3</v>
      </c>
      <c r="L899" s="92">
        <v>1.7928286852589643E-2</v>
      </c>
      <c r="M899" s="92">
        <v>0.14409030544488713</v>
      </c>
      <c r="N899" s="92">
        <v>0.44887118193891101</v>
      </c>
      <c r="O899" s="92">
        <v>0.29880478087649404</v>
      </c>
      <c r="P899" s="92">
        <v>8.8977423638778225E-2</v>
      </c>
      <c r="Q899" s="93">
        <v>3.7416166607836213E-2</v>
      </c>
      <c r="R899" s="4">
        <v>2.7534125858781828</v>
      </c>
      <c r="S899" s="4">
        <v>2.8651675125717682</v>
      </c>
      <c r="T899" s="4">
        <v>3.0975889562730634</v>
      </c>
      <c r="U899" s="4">
        <v>3.3516964376144762</v>
      </c>
      <c r="V899" s="4">
        <v>3.622994581744686</v>
      </c>
      <c r="W899" s="4">
        <v>3.8633480154065429</v>
      </c>
      <c r="X899" s="4">
        <v>4.0518443230806787</v>
      </c>
      <c r="Y899" s="4">
        <v>4.3430998439118884</v>
      </c>
      <c r="Z899" s="94">
        <v>2833</v>
      </c>
      <c r="AA899" s="93">
        <v>0.20185922974767595</v>
      </c>
      <c r="AB899" s="6">
        <v>2.1955665829457205</v>
      </c>
      <c r="AC899" s="6">
        <v>2.6962996504112957</v>
      </c>
      <c r="AD899" s="6">
        <v>3.1820797248384305</v>
      </c>
      <c r="AE899" s="6">
        <v>3.6193728105057468</v>
      </c>
      <c r="AF899" s="6">
        <v>3.8532936253823031</v>
      </c>
      <c r="AG899" s="94">
        <v>0</v>
      </c>
      <c r="AH899" s="6">
        <v>2.1167318979881582</v>
      </c>
      <c r="AI899" s="6">
        <v>2.5283619159509474</v>
      </c>
      <c r="AJ899" s="6">
        <v>3.0254893996945724</v>
      </c>
      <c r="AK899" s="6">
        <v>3.4354400961770732</v>
      </c>
      <c r="AL899" s="6">
        <v>3.8007545717592781</v>
      </c>
      <c r="AM899" s="6">
        <v>4.2182401840826813</v>
      </c>
      <c r="AN899" s="6">
        <v>1.0179290327356096</v>
      </c>
      <c r="AO899" s="92">
        <v>0.82737899534010662</v>
      </c>
      <c r="AP899" s="5">
        <v>43510</v>
      </c>
      <c r="AQ899" s="94">
        <v>1506</v>
      </c>
      <c r="AR899" s="6">
        <v>-0.44822646296468927</v>
      </c>
      <c r="AS899" s="6">
        <v>0.88898576975652355</v>
      </c>
    </row>
    <row r="900" spans="1:45" x14ac:dyDescent="0.2">
      <c r="A900" s="5">
        <v>43510</v>
      </c>
      <c r="B900" s="6">
        <v>3.6458885941644561</v>
      </c>
      <c r="C900" s="6">
        <v>3.3670446686126425</v>
      </c>
      <c r="D900" s="6">
        <v>0.27884392555181359</v>
      </c>
      <c r="E900" s="6">
        <v>3.3196742912449229</v>
      </c>
      <c r="F900" s="6">
        <v>3.3373940167392147</v>
      </c>
      <c r="G900" s="6">
        <v>0.39787821400097323</v>
      </c>
      <c r="H900" s="6">
        <v>1.899522140335516</v>
      </c>
      <c r="I900" s="6">
        <v>0.56752999294283901</v>
      </c>
      <c r="J900" s="7">
        <v>870.2487649964678</v>
      </c>
      <c r="K900" s="92">
        <v>1.3262599469496021E-3</v>
      </c>
      <c r="L900" s="92">
        <v>1.790450928381963E-2</v>
      </c>
      <c r="M900" s="92">
        <v>0.14456233421750664</v>
      </c>
      <c r="N900" s="92">
        <v>0.44893899204244031</v>
      </c>
      <c r="O900" s="92">
        <v>0.29840848806366049</v>
      </c>
      <c r="P900" s="92">
        <v>8.885941644562334E-2</v>
      </c>
      <c r="Q900" s="93">
        <v>3.2815808045165845E-2</v>
      </c>
      <c r="R900" s="4">
        <v>2.7531246135840153</v>
      </c>
      <c r="S900" s="4">
        <v>2.8651635273235891</v>
      </c>
      <c r="T900" s="4">
        <v>3.0973152182957997</v>
      </c>
      <c r="U900" s="4">
        <v>3.3518616998220692</v>
      </c>
      <c r="V900" s="4">
        <v>3.6221662690455569</v>
      </c>
      <c r="W900" s="4">
        <v>3.8638390684993427</v>
      </c>
      <c r="X900" s="4">
        <v>4.0508018798255332</v>
      </c>
      <c r="Y900" s="4">
        <v>4.3418495534277346</v>
      </c>
      <c r="Z900" s="94">
        <v>2834</v>
      </c>
      <c r="AA900" s="93">
        <v>0.20159151193633953</v>
      </c>
      <c r="AB900" s="6">
        <v>2.1955047414643825</v>
      </c>
      <c r="AC900" s="6">
        <v>2.6957725037342315</v>
      </c>
      <c r="AD900" s="6">
        <v>3.1813844000019884</v>
      </c>
      <c r="AE900" s="6">
        <v>3.6179163232496063</v>
      </c>
      <c r="AF900" s="6">
        <v>3.8519604858004395</v>
      </c>
      <c r="AG900" s="94">
        <v>0</v>
      </c>
      <c r="AH900" s="6">
        <v>2.1166639755976715</v>
      </c>
      <c r="AI900" s="6">
        <v>2.5281651568786314</v>
      </c>
      <c r="AJ900" s="6">
        <v>3.0254173058580158</v>
      </c>
      <c r="AK900" s="6">
        <v>3.4345748928361131</v>
      </c>
      <c r="AL900" s="6">
        <v>3.8003367748850128</v>
      </c>
      <c r="AM900" s="6">
        <v>4.2169516600420209</v>
      </c>
      <c r="AN900" s="6">
        <v>1.0178201206266182</v>
      </c>
      <c r="AO900" s="92">
        <v>0.82778556827064298</v>
      </c>
      <c r="AP900" s="5">
        <v>43511</v>
      </c>
      <c r="AQ900" s="94">
        <v>1508</v>
      </c>
      <c r="AR900" s="6">
        <v>-0.44826737648451198</v>
      </c>
      <c r="AS900" s="6">
        <v>0.88903386909370197</v>
      </c>
    </row>
    <row r="901" spans="1:45" x14ac:dyDescent="0.2">
      <c r="A901" s="5">
        <v>43511</v>
      </c>
      <c r="B901" s="6">
        <v>3.6463576158940398</v>
      </c>
      <c r="C901" s="6">
        <v>3.3666707287938875</v>
      </c>
      <c r="D901" s="6">
        <v>0.27968688710015233</v>
      </c>
      <c r="E901" s="6">
        <v>3.3198122630931719</v>
      </c>
      <c r="F901" s="6">
        <v>3.3375350633523753</v>
      </c>
      <c r="G901" s="6">
        <v>0.3976836262411696</v>
      </c>
      <c r="H901" s="6">
        <v>1.8987753537026428</v>
      </c>
      <c r="I901" s="6">
        <v>0.56749911816578691</v>
      </c>
      <c r="J901" s="7">
        <v>870.9414462081113</v>
      </c>
      <c r="K901" s="92">
        <v>1.3245033112582781E-3</v>
      </c>
      <c r="L901" s="92">
        <v>1.7880794701986755E-2</v>
      </c>
      <c r="M901" s="92">
        <v>0.14437086092715232</v>
      </c>
      <c r="N901" s="92">
        <v>0.44834437086092715</v>
      </c>
      <c r="O901" s="92">
        <v>0.29933774834437088</v>
      </c>
      <c r="P901" s="92">
        <v>8.8741721854304637E-2</v>
      </c>
      <c r="Q901" s="93">
        <v>3.2451499118165784E-2</v>
      </c>
      <c r="R901" s="4">
        <v>2.7529114519116993</v>
      </c>
      <c r="S901" s="4">
        <v>2.8647169137454744</v>
      </c>
      <c r="T901" s="4">
        <v>3.0970510695370805</v>
      </c>
      <c r="U901" s="4">
        <v>3.3511598898941841</v>
      </c>
      <c r="V901" s="4">
        <v>3.6214244935908133</v>
      </c>
      <c r="W901" s="4">
        <v>3.8614675447249955</v>
      </c>
      <c r="X901" s="4">
        <v>4.0498842681495573</v>
      </c>
      <c r="Y901" s="4">
        <v>4.3406041733073586</v>
      </c>
      <c r="Z901" s="94">
        <v>2835</v>
      </c>
      <c r="AA901" s="93">
        <v>0.20397350993377483</v>
      </c>
      <c r="AB901" s="6">
        <v>2.1954429416161703</v>
      </c>
      <c r="AC901" s="6">
        <v>2.6952461409433695</v>
      </c>
      <c r="AD901" s="6">
        <v>3.180690138884529</v>
      </c>
      <c r="AE901" s="6">
        <v>3.6164630331934835</v>
      </c>
      <c r="AF901" s="6">
        <v>3.8506299098952241</v>
      </c>
      <c r="AG901" s="94">
        <v>0</v>
      </c>
      <c r="AH901" s="6">
        <v>2.1165961047917397</v>
      </c>
      <c r="AI901" s="6">
        <v>2.5279685966864927</v>
      </c>
      <c r="AJ901" s="6">
        <v>3.024862824400457</v>
      </c>
      <c r="AK901" s="6">
        <v>3.4337329648965715</v>
      </c>
      <c r="AL901" s="6">
        <v>3.7992631297762869</v>
      </c>
      <c r="AM901" s="6">
        <v>4.2156655199503899</v>
      </c>
      <c r="AN901" s="6">
        <v>1.0176543528412878</v>
      </c>
      <c r="AO901" s="92">
        <v>0.82812400081678839</v>
      </c>
      <c r="AP901" s="5">
        <v>43511</v>
      </c>
      <c r="AQ901" s="94">
        <v>1510</v>
      </c>
      <c r="AR901" s="6">
        <v>-0.4483076110490205</v>
      </c>
      <c r="AS901" s="6">
        <v>0.88908195610446417</v>
      </c>
    </row>
    <row r="902" spans="1:45" x14ac:dyDescent="0.2">
      <c r="A902" s="5">
        <v>43512</v>
      </c>
      <c r="B902" s="6">
        <v>3.6451719576719577</v>
      </c>
      <c r="C902" s="6">
        <v>3.3661851781838776</v>
      </c>
      <c r="D902" s="6">
        <v>0.27898677948808004</v>
      </c>
      <c r="E902" s="6">
        <v>3.3197870583711104</v>
      </c>
      <c r="F902" s="6">
        <v>3.3376306494738213</v>
      </c>
      <c r="G902" s="6">
        <v>0.39755979753426046</v>
      </c>
      <c r="H902" s="6">
        <v>1.8962508779636726</v>
      </c>
      <c r="I902" s="6">
        <v>0.56759788359788144</v>
      </c>
      <c r="J902" s="7">
        <v>871.9414462081113</v>
      </c>
      <c r="K902" s="92">
        <v>1.3227513227513227E-3</v>
      </c>
      <c r="L902" s="92">
        <v>1.7857142857142856E-2</v>
      </c>
      <c r="M902" s="92">
        <v>0.14417989417989419</v>
      </c>
      <c r="N902" s="92">
        <v>0.45105820105820105</v>
      </c>
      <c r="O902" s="92">
        <v>0.29695767195767198</v>
      </c>
      <c r="P902" s="92">
        <v>8.8624338624338619E-2</v>
      </c>
      <c r="Q902" s="93">
        <v>3.1746031746031744E-2</v>
      </c>
      <c r="R902" s="4">
        <v>2.7527175217147626</v>
      </c>
      <c r="S902" s="4">
        <v>2.8644291791405054</v>
      </c>
      <c r="T902" s="4">
        <v>3.0966988798138098</v>
      </c>
      <c r="U902" s="4">
        <v>3.3503249944461189</v>
      </c>
      <c r="V902" s="4">
        <v>3.6209367953589746</v>
      </c>
      <c r="W902" s="4">
        <v>3.8623620012587576</v>
      </c>
      <c r="X902" s="4">
        <v>4.0489709018678077</v>
      </c>
      <c r="Y902" s="4">
        <v>4.3393844990285224</v>
      </c>
      <c r="Z902" s="94">
        <v>2835</v>
      </c>
      <c r="AA902" s="93">
        <v>0.20304232804232805</v>
      </c>
      <c r="AB902" s="6">
        <v>2.195381183383696</v>
      </c>
      <c r="AC902" s="6">
        <v>2.6947205604587152</v>
      </c>
      <c r="AD902" s="6">
        <v>3.179996939284869</v>
      </c>
      <c r="AE902" s="6">
        <v>3.6203464017739493</v>
      </c>
      <c r="AF902" s="6">
        <v>3.8493018903874137</v>
      </c>
      <c r="AG902" s="94">
        <v>5</v>
      </c>
      <c r="AH902" s="6">
        <v>2.1165282855446357</v>
      </c>
      <c r="AI902" s="6">
        <v>2.5277722351307039</v>
      </c>
      <c r="AJ902" s="6">
        <v>3.0243091659155246</v>
      </c>
      <c r="AK902" s="6">
        <v>3.4342465367238577</v>
      </c>
      <c r="AL902" s="6">
        <v>3.8005402295352932</v>
      </c>
      <c r="AM902" s="6">
        <v>4.2143817569748707</v>
      </c>
      <c r="AN902" s="6">
        <v>1.0175004409730737</v>
      </c>
      <c r="AO902" s="92">
        <v>0.82863672484941242</v>
      </c>
      <c r="AP902" s="5">
        <v>43512</v>
      </c>
      <c r="AQ902" s="94">
        <v>1512</v>
      </c>
      <c r="AR902" s="6">
        <v>-0.44834716846229039</v>
      </c>
      <c r="AS902" s="6">
        <v>0.88913003080906383</v>
      </c>
    </row>
    <row r="903" spans="1:45" x14ac:dyDescent="0.2">
      <c r="A903" s="5">
        <v>43513</v>
      </c>
      <c r="B903" s="6">
        <v>3.6445544554455447</v>
      </c>
      <c r="C903" s="6">
        <v>3.3661792273402802</v>
      </c>
      <c r="D903" s="6">
        <v>0.27837522810526449</v>
      </c>
      <c r="E903" s="6">
        <v>3.3197608986696334</v>
      </c>
      <c r="F903" s="6">
        <v>3.3377247639234771</v>
      </c>
      <c r="G903" s="6">
        <v>0.3973919377991787</v>
      </c>
      <c r="H903" s="6">
        <v>1.8949451699142354</v>
      </c>
      <c r="I903" s="6">
        <v>0.56774250440916885</v>
      </c>
      <c r="J903" s="7">
        <v>872.9414462081113</v>
      </c>
      <c r="K903" s="92">
        <v>1.3201320132013201E-3</v>
      </c>
      <c r="L903" s="92">
        <v>1.782178217821782E-2</v>
      </c>
      <c r="M903" s="92">
        <v>0.14455445544554454</v>
      </c>
      <c r="N903" s="92">
        <v>0.4514851485148515</v>
      </c>
      <c r="O903" s="92">
        <v>0.29636963696369639</v>
      </c>
      <c r="P903" s="92">
        <v>8.8448844884488453E-2</v>
      </c>
      <c r="Q903" s="93">
        <v>3.0687830687830688E-2</v>
      </c>
      <c r="R903" s="4">
        <v>2.7525413990653429</v>
      </c>
      <c r="S903" s="4">
        <v>2.8641836491993757</v>
      </c>
      <c r="T903" s="4">
        <v>3.0965469843593461</v>
      </c>
      <c r="U903" s="4">
        <v>3.351005561841911</v>
      </c>
      <c r="V903" s="4">
        <v>3.6204881725057527</v>
      </c>
      <c r="W903" s="4">
        <v>3.8607343462267938</v>
      </c>
      <c r="X903" s="4">
        <v>4.0478596755605896</v>
      </c>
      <c r="Y903" s="4">
        <v>4.3381728425434387</v>
      </c>
      <c r="Z903" s="94">
        <v>2835</v>
      </c>
      <c r="AA903" s="93">
        <v>0.20132013201320131</v>
      </c>
      <c r="AB903" s="6">
        <v>2.1953194667495879</v>
      </c>
      <c r="AC903" s="6">
        <v>2.6941957607049205</v>
      </c>
      <c r="AD903" s="6">
        <v>3.1809808969527422</v>
      </c>
      <c r="AE903" s="6">
        <v>3.6201835527991073</v>
      </c>
      <c r="AF903" s="6">
        <v>3.8479764200271265</v>
      </c>
      <c r="AG903" s="94">
        <v>3</v>
      </c>
      <c r="AH903" s="6">
        <v>2.1164605178306619</v>
      </c>
      <c r="AI903" s="6">
        <v>2.527576071967979</v>
      </c>
      <c r="AJ903" s="6">
        <v>3.0244665956438466</v>
      </c>
      <c r="AK903" s="6">
        <v>3.4347543543901966</v>
      </c>
      <c r="AL903" s="6">
        <v>3.8003613973657204</v>
      </c>
      <c r="AM903" s="6">
        <v>4.2131003643130525</v>
      </c>
      <c r="AN903" s="6">
        <v>1.0175008852295704</v>
      </c>
      <c r="AO903" s="92">
        <v>0.8286579949309727</v>
      </c>
      <c r="AP903" s="5">
        <v>43513</v>
      </c>
      <c r="AQ903" s="94">
        <v>1515</v>
      </c>
      <c r="AR903" s="6">
        <v>-0.44838605052329683</v>
      </c>
      <c r="AS903" s="6">
        <v>0.8891780932276877</v>
      </c>
    </row>
    <row r="904" spans="1:45" x14ac:dyDescent="0.2">
      <c r="A904" s="5">
        <v>43514</v>
      </c>
      <c r="B904" s="6">
        <v>3.6428102429415627</v>
      </c>
      <c r="C904" s="6">
        <v>3.3660918216902469</v>
      </c>
      <c r="D904" s="6">
        <v>0.27671842125131585</v>
      </c>
      <c r="E904" s="6">
        <v>3.3198548531718743</v>
      </c>
      <c r="F904" s="6">
        <v>3.3382456377897158</v>
      </c>
      <c r="G904" s="6">
        <v>0.39724964017116488</v>
      </c>
      <c r="H904" s="6">
        <v>1.8982664897125898</v>
      </c>
      <c r="I904" s="6">
        <v>0.56767171539274563</v>
      </c>
      <c r="J904" s="7">
        <v>872.71010919338005</v>
      </c>
      <c r="K904" s="92">
        <v>1.3131976362442547E-3</v>
      </c>
      <c r="L904" s="92">
        <v>1.8384766907419567E-2</v>
      </c>
      <c r="M904" s="92">
        <v>0.14510833880499016</v>
      </c>
      <c r="N904" s="92">
        <v>0.45173998686802364</v>
      </c>
      <c r="O904" s="92">
        <v>0.29546946815495734</v>
      </c>
      <c r="P904" s="92">
        <v>8.7984241628365073E-2</v>
      </c>
      <c r="Q904" s="93">
        <v>2.9587883057414582E-2</v>
      </c>
      <c r="R904" s="4">
        <v>2.751976497303759</v>
      </c>
      <c r="S904" s="4">
        <v>2.864207181886389</v>
      </c>
      <c r="T904" s="4">
        <v>3.0966516615980417</v>
      </c>
      <c r="U904" s="4">
        <v>3.3514444798668301</v>
      </c>
      <c r="V904" s="4">
        <v>3.6202927120632546</v>
      </c>
      <c r="W904" s="4">
        <v>3.862573683749694</v>
      </c>
      <c r="X904" s="4">
        <v>4.0465210328387231</v>
      </c>
      <c r="Y904" s="4">
        <v>4.3369158692690579</v>
      </c>
      <c r="Z904" s="94">
        <v>2839</v>
      </c>
      <c r="AA904" s="93">
        <v>0.20091923834537098</v>
      </c>
      <c r="AB904" s="6">
        <v>2.1952577916964908</v>
      </c>
      <c r="AC904" s="6">
        <v>2.6936717401112649</v>
      </c>
      <c r="AD904" s="6">
        <v>3.18102365914309</v>
      </c>
      <c r="AE904" s="6">
        <v>3.6194932092034815</v>
      </c>
      <c r="AF904" s="6">
        <v>3.8466534915936927</v>
      </c>
      <c r="AG904" s="94">
        <v>2</v>
      </c>
      <c r="AH904" s="6">
        <v>2.1163928016241478</v>
      </c>
      <c r="AI904" s="6">
        <v>2.5335451031357263</v>
      </c>
      <c r="AJ904" s="6">
        <v>3.0247406850164578</v>
      </c>
      <c r="AK904" s="6">
        <v>3.4356180370885077</v>
      </c>
      <c r="AL904" s="6">
        <v>3.8002512278481606</v>
      </c>
      <c r="AM904" s="6">
        <v>4.2118213351928313</v>
      </c>
      <c r="AN904" s="6">
        <v>1.0174302135518012</v>
      </c>
      <c r="AO904" s="92">
        <v>0.82925055369035072</v>
      </c>
      <c r="AP904" s="5">
        <v>43514</v>
      </c>
      <c r="AQ904" s="94">
        <v>1523</v>
      </c>
      <c r="AR904" s="6">
        <v>-0.44842425902593819</v>
      </c>
      <c r="AS904" s="6">
        <v>0.88922614338045569</v>
      </c>
    </row>
    <row r="905" spans="1:45" x14ac:dyDescent="0.2">
      <c r="A905" s="5">
        <v>43515</v>
      </c>
      <c r="B905" s="6">
        <v>3.6431847968545217</v>
      </c>
      <c r="C905" s="6">
        <v>3.3659003880280145</v>
      </c>
      <c r="D905" s="6">
        <v>0.27728440882650718</v>
      </c>
      <c r="E905" s="6">
        <v>3.3200259345882035</v>
      </c>
      <c r="F905" s="6">
        <v>3.3381570347549734</v>
      </c>
      <c r="G905" s="6">
        <v>0.3976420618453142</v>
      </c>
      <c r="H905" s="6">
        <v>1.8984171744010034</v>
      </c>
      <c r="I905" s="6">
        <v>0.56769718309858919</v>
      </c>
      <c r="J905" s="7">
        <v>873.40246478873451</v>
      </c>
      <c r="K905" s="92">
        <v>1.3106159895150721E-3</v>
      </c>
      <c r="L905" s="92">
        <v>1.834862385321101E-2</v>
      </c>
      <c r="M905" s="92">
        <v>0.14547837483617301</v>
      </c>
      <c r="N905" s="92">
        <v>0.45085190039318479</v>
      </c>
      <c r="O905" s="92">
        <v>0.29554390563564875</v>
      </c>
      <c r="P905" s="92">
        <v>8.8466579292267367E-2</v>
      </c>
      <c r="Q905" s="93">
        <v>2.8873239436619718E-2</v>
      </c>
      <c r="R905" s="4">
        <v>2.7517977217616725</v>
      </c>
      <c r="S905" s="4">
        <v>2.8640951909582122</v>
      </c>
      <c r="T905" s="4">
        <v>3.0963813231144344</v>
      </c>
      <c r="U905" s="4">
        <v>3.35104954728385</v>
      </c>
      <c r="V905" s="4">
        <v>3.6197576974240384</v>
      </c>
      <c r="W905" s="4">
        <v>3.8623220137142455</v>
      </c>
      <c r="X905" s="4">
        <v>4.0461612796187607</v>
      </c>
      <c r="Y905" s="4">
        <v>4.3374812082618055</v>
      </c>
      <c r="Z905" s="94">
        <v>2840</v>
      </c>
      <c r="AA905" s="93">
        <v>0.20052424639580602</v>
      </c>
      <c r="AB905" s="6">
        <v>2.1951961582070654</v>
      </c>
      <c r="AC905" s="6">
        <v>2.6931484971116384</v>
      </c>
      <c r="AD905" s="6">
        <v>3.1829056353778333</v>
      </c>
      <c r="AE905" s="6">
        <v>3.6209234610952112</v>
      </c>
      <c r="AF905" s="6">
        <v>3.845333097895502</v>
      </c>
      <c r="AG905" s="94">
        <v>2</v>
      </c>
      <c r="AH905" s="6">
        <v>2.1163251368994498</v>
      </c>
      <c r="AI905" s="6">
        <v>2.5333431678922844</v>
      </c>
      <c r="AJ905" s="6">
        <v>3.0248942529677008</v>
      </c>
      <c r="AK905" s="6">
        <v>3.4354116200552944</v>
      </c>
      <c r="AL905" s="6">
        <v>3.7998093940554871</v>
      </c>
      <c r="AM905" s="6">
        <v>4.2137998875916978</v>
      </c>
      <c r="AN905" s="6">
        <v>1.0172962718637255</v>
      </c>
      <c r="AO905" s="92">
        <v>0.82958718221228822</v>
      </c>
      <c r="AP905" s="5">
        <v>43515</v>
      </c>
      <c r="AQ905" s="94">
        <v>1526</v>
      </c>
      <c r="AR905" s="6">
        <v>-0.44846179575905065</v>
      </c>
      <c r="AS905" s="6">
        <v>0.88927418128742131</v>
      </c>
    </row>
    <row r="906" spans="1:45" x14ac:dyDescent="0.2">
      <c r="A906" s="5">
        <v>43516</v>
      </c>
      <c r="B906" s="6">
        <v>3.643230869849575</v>
      </c>
      <c r="C906" s="6">
        <v>3.3656163119701663</v>
      </c>
      <c r="D906" s="6">
        <v>0.2776145578794087</v>
      </c>
      <c r="E906" s="6">
        <v>3.3199984239563842</v>
      </c>
      <c r="F906" s="6">
        <v>3.3380540615099314</v>
      </c>
      <c r="G906" s="6">
        <v>0.3974326775265441</v>
      </c>
      <c r="H906" s="6">
        <v>1.896684342900713</v>
      </c>
      <c r="I906" s="6">
        <v>0.56782394366196953</v>
      </c>
      <c r="J906" s="7">
        <v>874.40246478873451</v>
      </c>
      <c r="K906" s="92">
        <v>1.3080444735120995E-3</v>
      </c>
      <c r="L906" s="92">
        <v>1.8312622629169391E-2</v>
      </c>
      <c r="M906" s="92">
        <v>0.14519293655984303</v>
      </c>
      <c r="N906" s="92">
        <v>0.4512753433616743</v>
      </c>
      <c r="O906" s="92">
        <v>0.29561805101373445</v>
      </c>
      <c r="P906" s="92">
        <v>8.8293001962066714E-2</v>
      </c>
      <c r="Q906" s="93">
        <v>7.2535211267605634E-2</v>
      </c>
      <c r="R906" s="4">
        <v>2.7515942329065273</v>
      </c>
      <c r="S906" s="4">
        <v>2.8639195578861387</v>
      </c>
      <c r="T906" s="4">
        <v>3.0963754332283502</v>
      </c>
      <c r="U906" s="4">
        <v>3.3504351588088097</v>
      </c>
      <c r="V906" s="4">
        <v>3.6200149200867937</v>
      </c>
      <c r="W906" s="4">
        <v>3.8614195080614784</v>
      </c>
      <c r="X906" s="4">
        <v>4.0452385854393444</v>
      </c>
      <c r="Y906" s="4">
        <v>4.3357731917113895</v>
      </c>
      <c r="Z906" s="94">
        <v>2840</v>
      </c>
      <c r="AA906" s="93">
        <v>0.20078482668410727</v>
      </c>
      <c r="AB906" s="6">
        <v>2.1951345662639885</v>
      </c>
      <c r="AC906" s="6">
        <v>2.6926260301445248</v>
      </c>
      <c r="AD906" s="6">
        <v>3.1822405758231898</v>
      </c>
      <c r="AE906" s="6">
        <v>3.6203644922212526</v>
      </c>
      <c r="AF906" s="6">
        <v>3.8440152317698559</v>
      </c>
      <c r="AG906" s="94">
        <v>1</v>
      </c>
      <c r="AH906" s="6">
        <v>2.1162575236309547</v>
      </c>
      <c r="AI906" s="6">
        <v>2.5331414383866999</v>
      </c>
      <c r="AJ906" s="6">
        <v>3.0243446568667269</v>
      </c>
      <c r="AK906" s="6">
        <v>3.4350926264095056</v>
      </c>
      <c r="AL906" s="6">
        <v>3.799009239474568</v>
      </c>
      <c r="AM906" s="6">
        <v>4.2125237485036875</v>
      </c>
      <c r="AN906" s="6">
        <v>1.0172131513064995</v>
      </c>
      <c r="AO906" s="92">
        <v>0.82965594100417295</v>
      </c>
      <c r="AP906" s="5">
        <v>43516</v>
      </c>
      <c r="AQ906" s="94">
        <v>1529</v>
      </c>
      <c r="AR906" s="6">
        <v>-0.44849866250642245</v>
      </c>
      <c r="AS906" s="6">
        <v>0.88932220696857089</v>
      </c>
    </row>
    <row r="907" spans="1:45" x14ac:dyDescent="0.2">
      <c r="A907" s="5">
        <v>43517</v>
      </c>
      <c r="B907" s="6">
        <v>3.642067620286086</v>
      </c>
      <c r="C907" s="6">
        <v>3.3662842565045614</v>
      </c>
      <c r="D907" s="6">
        <v>0.27578336378152457</v>
      </c>
      <c r="E907" s="6">
        <v>3.3205257831956789</v>
      </c>
      <c r="F907" s="6">
        <v>3.3388611600825975</v>
      </c>
      <c r="G907" s="6">
        <v>0.39697666593489095</v>
      </c>
      <c r="H907" s="6">
        <v>1.9024110458159056</v>
      </c>
      <c r="I907" s="6">
        <v>0.56778481012657989</v>
      </c>
      <c r="J907" s="7">
        <v>874.1712376933865</v>
      </c>
      <c r="K907" s="92">
        <v>1.3003901170351106E-3</v>
      </c>
      <c r="L907" s="92">
        <v>1.8205461638491547E-2</v>
      </c>
      <c r="M907" s="92">
        <v>0.14564369310793238</v>
      </c>
      <c r="N907" s="92">
        <v>0.45253576072821844</v>
      </c>
      <c r="O907" s="92">
        <v>0.29453836150845253</v>
      </c>
      <c r="P907" s="92">
        <v>8.7776332899869955E-2</v>
      </c>
      <c r="Q907" s="93">
        <v>7.0675105485232065E-2</v>
      </c>
      <c r="R907" s="4">
        <v>2.7519200554973056</v>
      </c>
      <c r="S907" s="4">
        <v>2.8682574153497153</v>
      </c>
      <c r="T907" s="4">
        <v>3.0981722140548005</v>
      </c>
      <c r="U907" s="4">
        <v>3.3526406151724766</v>
      </c>
      <c r="V907" s="4">
        <v>3.6195819374228924</v>
      </c>
      <c r="W907" s="4">
        <v>3.8606454262918986</v>
      </c>
      <c r="X907" s="4">
        <v>4.0446228493090262</v>
      </c>
      <c r="Y907" s="4">
        <v>4.3340358335148643</v>
      </c>
      <c r="Z907" s="94">
        <v>2844</v>
      </c>
      <c r="AA907" s="93">
        <v>0.20156046814044212</v>
      </c>
      <c r="AB907" s="6">
        <v>2.1950730158499536</v>
      </c>
      <c r="AC907" s="6">
        <v>2.6921043376529852</v>
      </c>
      <c r="AD907" s="6">
        <v>3.1884366991709863</v>
      </c>
      <c r="AE907" s="6">
        <v>3.6227988623885223</v>
      </c>
      <c r="AF907" s="6">
        <v>3.8426998860828179</v>
      </c>
      <c r="AG907" s="94">
        <v>4</v>
      </c>
      <c r="AH907" s="6">
        <v>2.1161899617930757</v>
      </c>
      <c r="AI907" s="6">
        <v>2.5329399143643578</v>
      </c>
      <c r="AJ907" s="6">
        <v>3.0240368757931897</v>
      </c>
      <c r="AK907" s="6">
        <v>3.4358784289169368</v>
      </c>
      <c r="AL907" s="6">
        <v>3.7998706133828724</v>
      </c>
      <c r="AM907" s="6">
        <v>4.2112499551365854</v>
      </c>
      <c r="AN907" s="6">
        <v>1.017262436859836</v>
      </c>
      <c r="AO907" s="92">
        <v>0.82937298343693133</v>
      </c>
      <c r="AP907" s="5">
        <v>43517</v>
      </c>
      <c r="AQ907" s="94">
        <v>1538</v>
      </c>
      <c r="AR907" s="6">
        <v>-0.44853486104681473</v>
      </c>
      <c r="AS907" s="6">
        <v>0.88937022044382519</v>
      </c>
    </row>
    <row r="908" spans="1:45" x14ac:dyDescent="0.2">
      <c r="A908" s="5">
        <v>43518</v>
      </c>
      <c r="B908" s="6">
        <v>3.6410006497725798</v>
      </c>
      <c r="C908" s="6">
        <v>3.3658132014194448</v>
      </c>
      <c r="D908" s="6">
        <v>0.27518744835313491</v>
      </c>
      <c r="E908" s="6">
        <v>3.3204979254934948</v>
      </c>
      <c r="F908" s="6">
        <v>3.3387092886205529</v>
      </c>
      <c r="G908" s="6">
        <v>0.39674436735456398</v>
      </c>
      <c r="H908" s="6">
        <v>1.8998961453854588</v>
      </c>
      <c r="I908" s="6">
        <v>0.5678340365682113</v>
      </c>
      <c r="J908" s="7">
        <v>875.1712376933865</v>
      </c>
      <c r="K908" s="92">
        <v>1.2995451591942819E-3</v>
      </c>
      <c r="L908" s="92">
        <v>1.8193632228719947E-2</v>
      </c>
      <c r="M908" s="92">
        <v>0.14554905782975958</v>
      </c>
      <c r="N908" s="92">
        <v>0.45484080571799868</v>
      </c>
      <c r="O908" s="92">
        <v>0.29239766081871343</v>
      </c>
      <c r="P908" s="92">
        <v>8.771929824561403E-2</v>
      </c>
      <c r="Q908" s="93">
        <v>7.0323488045007029E-2</v>
      </c>
      <c r="R908" s="4">
        <v>2.7516542345245036</v>
      </c>
      <c r="S908" s="4">
        <v>2.8680033144703083</v>
      </c>
      <c r="T908" s="4">
        <v>3.0977818975763114</v>
      </c>
      <c r="U908" s="4">
        <v>3.3523428271974436</v>
      </c>
      <c r="V908" s="4">
        <v>3.619008203080484</v>
      </c>
      <c r="W908" s="4">
        <v>3.8597150996974419</v>
      </c>
      <c r="X908" s="4">
        <v>4.0437322320028244</v>
      </c>
      <c r="Y908" s="4">
        <v>4.3323646148374069</v>
      </c>
      <c r="Z908" s="94">
        <v>2844</v>
      </c>
      <c r="AA908" s="93">
        <v>0.20207927225471084</v>
      </c>
      <c r="AB908" s="6">
        <v>2.1950115069476706</v>
      </c>
      <c r="AC908" s="6">
        <v>2.691583418084639</v>
      </c>
      <c r="AD908" s="6">
        <v>3.1877509435039011</v>
      </c>
      <c r="AE908" s="6">
        <v>3.624276129428277</v>
      </c>
      <c r="AF908" s="6">
        <v>3.8413870537290666</v>
      </c>
      <c r="AG908" s="94">
        <v>4</v>
      </c>
      <c r="AH908" s="6">
        <v>2.1161224513602543</v>
      </c>
      <c r="AI908" s="6">
        <v>2.532738595571201</v>
      </c>
      <c r="AJ908" s="6">
        <v>3.0234896026044353</v>
      </c>
      <c r="AK908" s="6">
        <v>3.4361102530733909</v>
      </c>
      <c r="AL908" s="6">
        <v>3.8002810003296008</v>
      </c>
      <c r="AM908" s="6">
        <v>4.2099785008366952</v>
      </c>
      <c r="AN908" s="6">
        <v>1.0171185982118247</v>
      </c>
      <c r="AO908" s="92">
        <v>0.82974564530410788</v>
      </c>
      <c r="AP908" s="5">
        <v>43518</v>
      </c>
      <c r="AQ908" s="94">
        <v>1539</v>
      </c>
      <c r="AR908" s="6">
        <v>-0.44857039315397262</v>
      </c>
      <c r="AS908" s="6">
        <v>0.88941822173303853</v>
      </c>
    </row>
    <row r="909" spans="1:45" x14ac:dyDescent="0.2">
      <c r="A909" s="5">
        <v>43519</v>
      </c>
      <c r="B909" s="6">
        <v>3.642672692059393</v>
      </c>
      <c r="C909" s="6">
        <v>3.3665239905487292</v>
      </c>
      <c r="D909" s="6">
        <v>0.27614870151066384</v>
      </c>
      <c r="E909" s="6">
        <v>3.320868260031677</v>
      </c>
      <c r="F909" s="6">
        <v>3.339262422331422</v>
      </c>
      <c r="G909" s="6">
        <v>0.39776648220472482</v>
      </c>
      <c r="H909" s="6">
        <v>1.9049204549444714</v>
      </c>
      <c r="I909" s="6">
        <v>0.56801194239550168</v>
      </c>
      <c r="J909" s="7">
        <v>875.2479803301685</v>
      </c>
      <c r="K909" s="92">
        <v>1.2911555842479018E-3</v>
      </c>
      <c r="L909" s="92">
        <v>1.8076178179470628E-2</v>
      </c>
      <c r="M909" s="92">
        <v>0.14525500322788895</v>
      </c>
      <c r="N909" s="92">
        <v>0.45319561007101355</v>
      </c>
      <c r="O909" s="92">
        <v>0.29373789541639767</v>
      </c>
      <c r="P909" s="92">
        <v>8.8444157520981281E-2</v>
      </c>
      <c r="Q909" s="93">
        <v>6.7439409905163325E-2</v>
      </c>
      <c r="R909" s="4">
        <v>2.7514510297184858</v>
      </c>
      <c r="S909" s="4">
        <v>2.8677669434496167</v>
      </c>
      <c r="T909" s="4">
        <v>3.0975600277501965</v>
      </c>
      <c r="U909" s="4">
        <v>3.3522366739657592</v>
      </c>
      <c r="V909" s="4">
        <v>3.6208409386528722</v>
      </c>
      <c r="W909" s="4">
        <v>3.8624007289728057</v>
      </c>
      <c r="X909" s="4">
        <v>4.047464674986883</v>
      </c>
      <c r="Y909" s="4">
        <v>4.3357067712884261</v>
      </c>
      <c r="Z909" s="94">
        <v>2847</v>
      </c>
      <c r="AA909" s="93">
        <v>0.20271142672692061</v>
      </c>
      <c r="AB909" s="6">
        <v>2.1949500395398656</v>
      </c>
      <c r="AC909" s="6">
        <v>2.6910632698916488</v>
      </c>
      <c r="AD909" s="6">
        <v>3.1870662062569379</v>
      </c>
      <c r="AE909" s="6">
        <v>3.6228780591239094</v>
      </c>
      <c r="AF909" s="6">
        <v>3.8400767276317489</v>
      </c>
      <c r="AG909" s="94">
        <v>0</v>
      </c>
      <c r="AH909" s="6">
        <v>2.1160549923069598</v>
      </c>
      <c r="AI909" s="6">
        <v>2.5325374817537347</v>
      </c>
      <c r="AJ909" s="6">
        <v>3.0223967220261052</v>
      </c>
      <c r="AK909" s="6">
        <v>3.4350110364081639</v>
      </c>
      <c r="AL909" s="6">
        <v>3.8012115976325496</v>
      </c>
      <c r="AM909" s="6">
        <v>4.2105530376806861</v>
      </c>
      <c r="AN909" s="6">
        <v>1.0171739303847411</v>
      </c>
      <c r="AO909" s="92">
        <v>0.83022206026650025</v>
      </c>
      <c r="AP909" s="5">
        <v>43519</v>
      </c>
      <c r="AQ909" s="94">
        <v>1549</v>
      </c>
      <c r="AR909" s="6">
        <v>-0.44860526059664751</v>
      </c>
      <c r="AS909" s="6">
        <v>0.88946621085600031</v>
      </c>
    </row>
    <row r="910" spans="1:45" x14ac:dyDescent="0.2">
      <c r="A910" s="5">
        <v>43520</v>
      </c>
      <c r="B910" s="6">
        <v>3.6413815364751452</v>
      </c>
      <c r="C910" s="6">
        <v>3.3658548930935361</v>
      </c>
      <c r="D910" s="6">
        <v>0.27552664338160904</v>
      </c>
      <c r="E910" s="6">
        <v>3.3208405890816395</v>
      </c>
      <c r="F910" s="6">
        <v>3.3388744136153719</v>
      </c>
      <c r="G910" s="6">
        <v>0.39747729988959224</v>
      </c>
      <c r="H910" s="6">
        <v>1.9018329563726453</v>
      </c>
      <c r="I910" s="6">
        <v>0.56801194239550168</v>
      </c>
      <c r="J910" s="7">
        <v>876.2479803301685</v>
      </c>
      <c r="K910" s="92">
        <v>1.2911555842479018E-3</v>
      </c>
      <c r="L910" s="92">
        <v>1.8076178179470628E-2</v>
      </c>
      <c r="M910" s="92">
        <v>0.14525500322788895</v>
      </c>
      <c r="N910" s="92">
        <v>0.4551323434473854</v>
      </c>
      <c r="O910" s="92">
        <v>0.29244673983214975</v>
      </c>
      <c r="P910" s="92">
        <v>8.7798579728857323E-2</v>
      </c>
      <c r="Q910" s="93">
        <v>6.7439409905163325E-2</v>
      </c>
      <c r="R910" s="4">
        <v>2.7512079482930472</v>
      </c>
      <c r="S910" s="4">
        <v>2.8675284266525609</v>
      </c>
      <c r="T910" s="4">
        <v>3.0972210121994417</v>
      </c>
      <c r="U910" s="4">
        <v>3.3516371720770541</v>
      </c>
      <c r="V910" s="4">
        <v>3.6200474442962696</v>
      </c>
      <c r="W910" s="4">
        <v>3.8612561608879576</v>
      </c>
      <c r="X910" s="4">
        <v>4.0463626119303582</v>
      </c>
      <c r="Y910" s="4">
        <v>4.3344559766141364</v>
      </c>
      <c r="Z910" s="94">
        <v>2847</v>
      </c>
      <c r="AA910" s="93">
        <v>0.20206584893479665</v>
      </c>
      <c r="AB910" s="6">
        <v>2.1948886136092804</v>
      </c>
      <c r="AC910" s="6">
        <v>2.6905438915307034</v>
      </c>
      <c r="AD910" s="6">
        <v>3.1863824853679699</v>
      </c>
      <c r="AE910" s="6">
        <v>3.6243940248724411</v>
      </c>
      <c r="AF910" s="6">
        <v>3.8594626036989084</v>
      </c>
      <c r="AG910" s="94">
        <v>4</v>
      </c>
      <c r="AH910" s="6">
        <v>2.115987584607689</v>
      </c>
      <c r="AI910" s="6">
        <v>2.5323365726590161</v>
      </c>
      <c r="AJ910" s="6">
        <v>3.0218520564464662</v>
      </c>
      <c r="AK910" s="6">
        <v>3.434971773032828</v>
      </c>
      <c r="AL910" s="6">
        <v>3.8014081034661702</v>
      </c>
      <c r="AM910" s="6">
        <v>4.2120053210488422</v>
      </c>
      <c r="AN910" s="6">
        <v>1.0169728133817444</v>
      </c>
      <c r="AO910" s="92">
        <v>0.8305423264304086</v>
      </c>
      <c r="AP910" s="5">
        <v>43520</v>
      </c>
      <c r="AQ910" s="94">
        <v>1549</v>
      </c>
      <c r="AR910" s="6">
        <v>-0.44863946513860897</v>
      </c>
      <c r="AS910" s="6">
        <v>0.88951418783243352</v>
      </c>
    </row>
    <row r="911" spans="1:45" x14ac:dyDescent="0.2">
      <c r="A911" s="5">
        <v>43521</v>
      </c>
      <c r="B911" s="6">
        <v>3.6407455012853469</v>
      </c>
      <c r="C911" s="6">
        <v>3.3663378060341964</v>
      </c>
      <c r="D911" s="6">
        <v>0.2744076952511505</v>
      </c>
      <c r="E911" s="6">
        <v>3.3209899846926745</v>
      </c>
      <c r="F911" s="6">
        <v>3.3386550822727052</v>
      </c>
      <c r="G911" s="6">
        <v>0.39823645083755371</v>
      </c>
      <c r="H911" s="6">
        <v>1.9039907113256678</v>
      </c>
      <c r="I911" s="6">
        <v>0.56822682584269546</v>
      </c>
      <c r="J911" s="7">
        <v>876.93995786517189</v>
      </c>
      <c r="K911" s="92">
        <v>1.2853470437017994E-3</v>
      </c>
      <c r="L911" s="92">
        <v>1.7994858611825194E-2</v>
      </c>
      <c r="M911" s="92">
        <v>0.14524421593830333</v>
      </c>
      <c r="N911" s="92">
        <v>0.45629820051413883</v>
      </c>
      <c r="O911" s="92">
        <v>0.29177377892030848</v>
      </c>
      <c r="P911" s="92">
        <v>8.7403598971722368E-2</v>
      </c>
      <c r="Q911" s="93">
        <v>6.5308988764044951E-2</v>
      </c>
      <c r="R911" s="4">
        <v>2.7510006659179846</v>
      </c>
      <c r="S911" s="4">
        <v>2.8673060077326138</v>
      </c>
      <c r="T911" s="4">
        <v>3.0967499348143246</v>
      </c>
      <c r="U911" s="4">
        <v>3.3515520796944887</v>
      </c>
      <c r="V911" s="4">
        <v>3.6210341875414707</v>
      </c>
      <c r="W911" s="4">
        <v>3.8638360081640029</v>
      </c>
      <c r="X911" s="4">
        <v>4.0472126196034566</v>
      </c>
      <c r="Y911" s="4">
        <v>4.3331349558860364</v>
      </c>
      <c r="Z911" s="94">
        <v>2848</v>
      </c>
      <c r="AA911" s="93">
        <v>0.20115681233933161</v>
      </c>
      <c r="AB911" s="6">
        <v>2.1948272291386735</v>
      </c>
      <c r="AC911" s="6">
        <v>2.6900252814630004</v>
      </c>
      <c r="AD911" s="6">
        <v>3.1901998123933266</v>
      </c>
      <c r="AE911" s="6">
        <v>3.6264233070520024</v>
      </c>
      <c r="AF911" s="6">
        <v>3.8779897693116037</v>
      </c>
      <c r="AG911" s="94">
        <v>7</v>
      </c>
      <c r="AH911" s="6">
        <v>2.115920228236968</v>
      </c>
      <c r="AI911" s="6">
        <v>2.5321358680346604</v>
      </c>
      <c r="AJ911" s="6">
        <v>3.0220355883080097</v>
      </c>
      <c r="AK911" s="6">
        <v>3.4361275412332084</v>
      </c>
      <c r="AL911" s="6">
        <v>3.8038562698978087</v>
      </c>
      <c r="AM911" s="6">
        <v>4.2140572605115434</v>
      </c>
      <c r="AN911" s="6">
        <v>1.0170366161048334</v>
      </c>
      <c r="AO911" s="92">
        <v>0.83088597438956124</v>
      </c>
      <c r="AP911" s="5">
        <v>43521</v>
      </c>
      <c r="AQ911" s="94">
        <v>1556</v>
      </c>
      <c r="AR911" s="6">
        <v>-0.44867300853866077</v>
      </c>
      <c r="AS911" s="6">
        <v>0.88956215268199657</v>
      </c>
    </row>
    <row r="912" spans="1:45" x14ac:dyDescent="0.2">
      <c r="A912" s="5">
        <v>43522</v>
      </c>
      <c r="B912" s="6">
        <v>3.6394230769230771</v>
      </c>
      <c r="C912" s="6">
        <v>3.3664953499851422</v>
      </c>
      <c r="D912" s="6">
        <v>0.27292772693793488</v>
      </c>
      <c r="E912" s="6">
        <v>3.3211817890203452</v>
      </c>
      <c r="F912" s="6">
        <v>3.3385538846713052</v>
      </c>
      <c r="G912" s="6">
        <v>0.3978300017958083</v>
      </c>
      <c r="H912" s="6">
        <v>1.9046514844780162</v>
      </c>
      <c r="I912" s="6">
        <v>0.56829764829764695</v>
      </c>
      <c r="J912" s="7">
        <v>877.63180063180334</v>
      </c>
      <c r="K912" s="92">
        <v>1.2820512820512821E-3</v>
      </c>
      <c r="L912" s="92">
        <v>1.7948717948717947E-2</v>
      </c>
      <c r="M912" s="92">
        <v>0.14551282051282052</v>
      </c>
      <c r="N912" s="92">
        <v>0.45833333333333331</v>
      </c>
      <c r="O912" s="92">
        <v>0.28974358974358977</v>
      </c>
      <c r="P912" s="92">
        <v>8.7179487179487175E-2</v>
      </c>
      <c r="Q912" s="93">
        <v>6.4233064233064227E-2</v>
      </c>
      <c r="R912" s="4">
        <v>2.7521466904932081</v>
      </c>
      <c r="S912" s="4">
        <v>2.8690175312846846</v>
      </c>
      <c r="T912" s="4">
        <v>3.0965280106467223</v>
      </c>
      <c r="U912" s="4">
        <v>3.3511652424026961</v>
      </c>
      <c r="V912" s="4">
        <v>3.6212880314832034</v>
      </c>
      <c r="W912" s="4">
        <v>3.8628472998525596</v>
      </c>
      <c r="X912" s="4">
        <v>4.0461553884345118</v>
      </c>
      <c r="Y912" s="4">
        <v>4.3318846496488703</v>
      </c>
      <c r="Z912" s="94">
        <v>2849</v>
      </c>
      <c r="AA912" s="93">
        <v>0.2</v>
      </c>
      <c r="AB912" s="6">
        <v>2.1947658861108192</v>
      </c>
      <c r="AC912" s="6">
        <v>2.6895074381542292</v>
      </c>
      <c r="AD912" s="6">
        <v>3.1896891439366235</v>
      </c>
      <c r="AE912" s="6">
        <v>3.6264769814844429</v>
      </c>
      <c r="AF912" s="6">
        <v>3.8761477818113539</v>
      </c>
      <c r="AG912" s="94">
        <v>3</v>
      </c>
      <c r="AH912" s="6">
        <v>2.1158529231693493</v>
      </c>
      <c r="AI912" s="6">
        <v>2.5319353676288361</v>
      </c>
      <c r="AJ912" s="6">
        <v>3.0217937074823418</v>
      </c>
      <c r="AK912" s="6">
        <v>3.4368413009039851</v>
      </c>
      <c r="AL912" s="6">
        <v>3.8042937669034051</v>
      </c>
      <c r="AM912" s="6">
        <v>4.2127879259982688</v>
      </c>
      <c r="AN912" s="6">
        <v>1.0170313606676034</v>
      </c>
      <c r="AO912" s="92">
        <v>0.83099844873035944</v>
      </c>
      <c r="AP912" s="5">
        <v>43522</v>
      </c>
      <c r="AQ912" s="94">
        <v>1560</v>
      </c>
      <c r="AR912" s="6">
        <v>-0.44870589255065951</v>
      </c>
      <c r="AS912" s="6">
        <v>0.88961010542428232</v>
      </c>
    </row>
    <row r="913" spans="1:45" x14ac:dyDescent="0.2">
      <c r="A913" s="5">
        <v>43523</v>
      </c>
      <c r="B913" s="6">
        <v>3.6392445582586426</v>
      </c>
      <c r="C913" s="6">
        <v>3.366119759847011</v>
      </c>
      <c r="D913" s="6">
        <v>0.27312479841163162</v>
      </c>
      <c r="E913" s="6">
        <v>3.3211345787025115</v>
      </c>
      <c r="F913" s="6">
        <v>3.3383940523940074</v>
      </c>
      <c r="G913" s="6">
        <v>0.39798382588159165</v>
      </c>
      <c r="H913" s="6">
        <v>1.9035614070112052</v>
      </c>
      <c r="I913" s="6">
        <v>0.56826666666666537</v>
      </c>
      <c r="J913" s="7">
        <v>878.32350877192948</v>
      </c>
      <c r="K913" s="92">
        <v>1.2804097311139564E-3</v>
      </c>
      <c r="L913" s="92">
        <v>1.7925736235595392E-2</v>
      </c>
      <c r="M913" s="92">
        <v>0.14532650448143405</v>
      </c>
      <c r="N913" s="92">
        <v>0.45902688860435337</v>
      </c>
      <c r="O913" s="92">
        <v>0.28937259923175418</v>
      </c>
      <c r="P913" s="92">
        <v>8.706786171574904E-2</v>
      </c>
      <c r="Q913" s="93">
        <v>6.3859649122807019E-2</v>
      </c>
      <c r="R913" s="4">
        <v>2.7518253823649221</v>
      </c>
      <c r="S913" s="4">
        <v>2.8686927117687508</v>
      </c>
      <c r="T913" s="4">
        <v>3.0961760372769942</v>
      </c>
      <c r="U913" s="4">
        <v>3.3503803524439966</v>
      </c>
      <c r="V913" s="4">
        <v>3.6204787059701169</v>
      </c>
      <c r="W913" s="4">
        <v>3.8627229496086115</v>
      </c>
      <c r="X913" s="4">
        <v>4.0461033121755445</v>
      </c>
      <c r="Y913" s="4">
        <v>4.3401362262049155</v>
      </c>
      <c r="Z913" s="94">
        <v>2850</v>
      </c>
      <c r="AA913" s="93">
        <v>0.20038412291933419</v>
      </c>
      <c r="AB913" s="6">
        <v>2.1947045845085085</v>
      </c>
      <c r="AC913" s="6">
        <v>2.6889903600745559</v>
      </c>
      <c r="AD913" s="6">
        <v>3.1891791354554329</v>
      </c>
      <c r="AE913" s="6">
        <v>3.626876704288295</v>
      </c>
      <c r="AF913" s="6">
        <v>3.9302580880511613</v>
      </c>
      <c r="AG913" s="94">
        <v>2</v>
      </c>
      <c r="AH913" s="6">
        <v>2.1157856693794126</v>
      </c>
      <c r="AI913" s="6">
        <v>2.5317350711902624</v>
      </c>
      <c r="AJ913" s="6">
        <v>3.0212513039680298</v>
      </c>
      <c r="AK913" s="6">
        <v>3.4360355411903742</v>
      </c>
      <c r="AL913" s="6">
        <v>3.8037782807569971</v>
      </c>
      <c r="AM913" s="6">
        <v>4.2157539281172944</v>
      </c>
      <c r="AN913" s="6">
        <v>1.0169204988682703</v>
      </c>
      <c r="AO913" s="92">
        <v>0.83043412260583904</v>
      </c>
      <c r="AP913" s="5">
        <v>43523</v>
      </c>
      <c r="AQ913" s="94">
        <v>1562</v>
      </c>
      <c r="AR913" s="6">
        <v>-0.448738118923528</v>
      </c>
      <c r="AS913" s="6">
        <v>0.88965804607881938</v>
      </c>
    </row>
    <row r="914" spans="1:45" x14ac:dyDescent="0.2">
      <c r="A914" s="5">
        <v>43524</v>
      </c>
      <c r="B914" s="6">
        <v>3.6388355726167627</v>
      </c>
      <c r="C914" s="6">
        <v>3.3656454605581949</v>
      </c>
      <c r="D914" s="6">
        <v>0.2731901120585678</v>
      </c>
      <c r="E914" s="6">
        <v>3.3211045353758495</v>
      </c>
      <c r="F914" s="6">
        <v>3.3383588608965038</v>
      </c>
      <c r="G914" s="6">
        <v>0.39781184099726091</v>
      </c>
      <c r="H914" s="6">
        <v>1.9010646361986892</v>
      </c>
      <c r="I914" s="6">
        <v>0.56831929824561178</v>
      </c>
      <c r="J914" s="7">
        <v>879.32350877192948</v>
      </c>
      <c r="K914" s="92">
        <v>1.2795905310300703E-3</v>
      </c>
      <c r="L914" s="92">
        <v>1.7914267434420986E-2</v>
      </c>
      <c r="M914" s="92">
        <v>0.14523352527191299</v>
      </c>
      <c r="N914" s="92">
        <v>0.4600127959053103</v>
      </c>
      <c r="O914" s="92">
        <v>0.28854766474728089</v>
      </c>
      <c r="P914" s="92">
        <v>8.7012156110044786E-2</v>
      </c>
      <c r="Q914" s="93">
        <v>6.7017543859649129E-2</v>
      </c>
      <c r="R914" s="4">
        <v>2.7514137553848901</v>
      </c>
      <c r="S914" s="4">
        <v>2.8683196139880511</v>
      </c>
      <c r="T914" s="4">
        <v>3.0958163922790201</v>
      </c>
      <c r="U914" s="4">
        <v>3.3497469374195488</v>
      </c>
      <c r="V914" s="4">
        <v>3.6197995167208665</v>
      </c>
      <c r="W914" s="4">
        <v>3.8620039018780052</v>
      </c>
      <c r="X914" s="4">
        <v>4.0450462303237531</v>
      </c>
      <c r="Y914" s="4">
        <v>4.338889956175457</v>
      </c>
      <c r="Z914" s="94">
        <v>2850</v>
      </c>
      <c r="AA914" s="93">
        <v>0.20153550863723607</v>
      </c>
      <c r="AB914" s="6">
        <v>2.1946433243145482</v>
      </c>
      <c r="AC914" s="6">
        <v>2.6884740456986052</v>
      </c>
      <c r="AD914" s="6">
        <v>3.1886697858988748</v>
      </c>
      <c r="AE914" s="6">
        <v>3.6272640535584935</v>
      </c>
      <c r="AF914" s="6">
        <v>3.9292271105212131</v>
      </c>
      <c r="AG914" s="94">
        <v>2</v>
      </c>
      <c r="AH914" s="6">
        <v>2.1157184668417672</v>
      </c>
      <c r="AI914" s="6">
        <v>2.5315349784682097</v>
      </c>
      <c r="AJ914" s="6">
        <v>3.0207096960626512</v>
      </c>
      <c r="AK914" s="6">
        <v>3.4357300190182349</v>
      </c>
      <c r="AL914" s="6">
        <v>3.8036653397480218</v>
      </c>
      <c r="AM914" s="6">
        <v>4.2144915303049384</v>
      </c>
      <c r="AN914" s="6">
        <v>1.016774636032773</v>
      </c>
      <c r="AO914" s="92">
        <v>0.83082805895006251</v>
      </c>
      <c r="AP914" s="5">
        <v>43524</v>
      </c>
      <c r="AQ914" s="94">
        <v>1563</v>
      </c>
      <c r="AR914" s="6">
        <v>-0.44876968940127648</v>
      </c>
      <c r="AS914" s="6">
        <v>0.88970597466507151</v>
      </c>
    </row>
    <row r="915" spans="1:45" x14ac:dyDescent="0.2">
      <c r="A915" s="5">
        <v>43525</v>
      </c>
      <c r="B915" s="6">
        <v>3.6376996805111821</v>
      </c>
      <c r="C915" s="6">
        <v>3.3652273665896835</v>
      </c>
      <c r="D915" s="6">
        <v>0.27247231392149862</v>
      </c>
      <c r="E915" s="6">
        <v>3.3210737537143129</v>
      </c>
      <c r="F915" s="6">
        <v>3.3383548752948755</v>
      </c>
      <c r="G915" s="6">
        <v>0.39761561708990434</v>
      </c>
      <c r="H915" s="6">
        <v>1.8987377756756463</v>
      </c>
      <c r="I915" s="6">
        <v>0.56839649122806879</v>
      </c>
      <c r="J915" s="7">
        <v>880.32350877192948</v>
      </c>
      <c r="K915" s="92">
        <v>1.2779552715654952E-3</v>
      </c>
      <c r="L915" s="92">
        <v>1.7891373801916934E-2</v>
      </c>
      <c r="M915" s="92">
        <v>0.1463258785942492</v>
      </c>
      <c r="N915" s="92">
        <v>0.46006389776357826</v>
      </c>
      <c r="O915" s="92">
        <v>0.28753993610223644</v>
      </c>
      <c r="P915" s="92">
        <v>8.6900958466453668E-2</v>
      </c>
      <c r="Q915" s="93">
        <v>6.6315789473684217E-2</v>
      </c>
      <c r="R915" s="4">
        <v>2.7510027482500661</v>
      </c>
      <c r="S915" s="4">
        <v>2.8679470444497057</v>
      </c>
      <c r="T915" s="4">
        <v>3.0954572300736882</v>
      </c>
      <c r="U915" s="4">
        <v>3.3497655802244126</v>
      </c>
      <c r="V915" s="4">
        <v>3.6204167378576497</v>
      </c>
      <c r="W915" s="4">
        <v>3.8612858986810692</v>
      </c>
      <c r="X915" s="4">
        <v>4.0439908301686627</v>
      </c>
      <c r="Y915" s="4">
        <v>4.3376457436579772</v>
      </c>
      <c r="Z915" s="94">
        <v>2850</v>
      </c>
      <c r="AA915" s="93">
        <v>0.20063897763578276</v>
      </c>
      <c r="AB915" s="6">
        <v>2.1945821055117611</v>
      </c>
      <c r="AC915" s="6">
        <v>2.6879584935054446</v>
      </c>
      <c r="AD915" s="6">
        <v>3.1896844929423014</v>
      </c>
      <c r="AE915" s="6">
        <v>3.6265120066924732</v>
      </c>
      <c r="AF915" s="6">
        <v>3.928197819246273</v>
      </c>
      <c r="AG915" s="94">
        <v>3</v>
      </c>
      <c r="AH915" s="6">
        <v>2.1156513155310486</v>
      </c>
      <c r="AI915" s="6">
        <v>2.5313350892124959</v>
      </c>
      <c r="AJ915" s="6">
        <v>3.0216388200582354</v>
      </c>
      <c r="AK915" s="6">
        <v>3.4365524603683104</v>
      </c>
      <c r="AL915" s="6">
        <v>3.8029927184604024</v>
      </c>
      <c r="AM915" s="6">
        <v>4.2132314310399801</v>
      </c>
      <c r="AN915" s="6">
        <v>1.0166498580098675</v>
      </c>
      <c r="AO915" s="92">
        <v>0.83097279310285566</v>
      </c>
      <c r="AP915" s="5">
        <v>43528</v>
      </c>
      <c r="AQ915" s="94">
        <v>1565</v>
      </c>
      <c r="AR915" s="6">
        <v>-0.44880060572301073</v>
      </c>
      <c r="AS915" s="6">
        <v>0.8897538912024382</v>
      </c>
    </row>
    <row r="916" spans="1:45" x14ac:dyDescent="0.2">
      <c r="A916" s="5">
        <v>43526</v>
      </c>
      <c r="B916" s="6">
        <v>3.6380191693290733</v>
      </c>
      <c r="C916" s="6">
        <v>3.3647780094958266</v>
      </c>
      <c r="D916" s="6">
        <v>0.27324115983324671</v>
      </c>
      <c r="E916" s="6">
        <v>3.3210424816442519</v>
      </c>
      <c r="F916" s="6">
        <v>3.3381836999371326</v>
      </c>
      <c r="G916" s="6">
        <v>0.39743053638688663</v>
      </c>
      <c r="H916" s="6">
        <v>1.8962367929385522</v>
      </c>
      <c r="I916" s="6">
        <v>0.5684491228070162</v>
      </c>
      <c r="J916" s="7">
        <v>881.32350877192948</v>
      </c>
      <c r="K916" s="92">
        <v>1.2779552715654952E-3</v>
      </c>
      <c r="L916" s="92">
        <v>1.7891373801916934E-2</v>
      </c>
      <c r="M916" s="92">
        <v>0.1463258785942492</v>
      </c>
      <c r="N916" s="92">
        <v>0.45942492012779551</v>
      </c>
      <c r="O916" s="92">
        <v>0.28817891373801918</v>
      </c>
      <c r="P916" s="92">
        <v>8.6900958466453668E-2</v>
      </c>
      <c r="Q916" s="93">
        <v>6.5964912280701754E-2</v>
      </c>
      <c r="R916" s="4">
        <v>2.7505978147932093</v>
      </c>
      <c r="S916" s="4">
        <v>2.8675750023698812</v>
      </c>
      <c r="T916" s="4">
        <v>3.0950985500366919</v>
      </c>
      <c r="U916" s="4">
        <v>3.3493765982794783</v>
      </c>
      <c r="V916" s="4">
        <v>3.6197474149249906</v>
      </c>
      <c r="W916" s="4">
        <v>3.8605689381969235</v>
      </c>
      <c r="X916" s="4">
        <v>4.0429371079460514</v>
      </c>
      <c r="Y916" s="4">
        <v>4.3364035838288357</v>
      </c>
      <c r="Z916" s="94">
        <v>2850</v>
      </c>
      <c r="AA916" s="93">
        <v>0.2012779552715655</v>
      </c>
      <c r="AB916" s="6">
        <v>2.1945209280829867</v>
      </c>
      <c r="AC916" s="6">
        <v>2.6874437019785682</v>
      </c>
      <c r="AD916" s="6">
        <v>3.1889646767412509</v>
      </c>
      <c r="AE916" s="6">
        <v>3.6255445478340538</v>
      </c>
      <c r="AF916" s="6">
        <v>3.9271702104222661</v>
      </c>
      <c r="AG916" s="94">
        <v>0</v>
      </c>
      <c r="AH916" s="6">
        <v>2.1155842154219209</v>
      </c>
      <c r="AI916" s="6">
        <v>2.5311354031734865</v>
      </c>
      <c r="AJ916" s="6">
        <v>3.0210986891072658</v>
      </c>
      <c r="AK916" s="6">
        <v>3.4359859013195675</v>
      </c>
      <c r="AL916" s="6">
        <v>3.8020587743969068</v>
      </c>
      <c r="AM916" s="6">
        <v>4.211973623898678</v>
      </c>
      <c r="AN916" s="6">
        <v>1.016515108318552</v>
      </c>
      <c r="AO916" s="92">
        <v>0.83115805830079625</v>
      </c>
      <c r="AP916" s="5">
        <v>43528</v>
      </c>
      <c r="AQ916" s="94">
        <v>1565</v>
      </c>
      <c r="AR916" s="6">
        <v>-0.4488308696229546</v>
      </c>
      <c r="AS916" s="6">
        <v>0.88980179571025453</v>
      </c>
    </row>
    <row r="917" spans="1:45" x14ac:dyDescent="0.2">
      <c r="A917" s="5">
        <v>43527</v>
      </c>
      <c r="B917" s="6">
        <v>3.6372048500319081</v>
      </c>
      <c r="C917" s="6">
        <v>3.3641453565126107</v>
      </c>
      <c r="D917" s="6">
        <v>0.27305949351929737</v>
      </c>
      <c r="E917" s="6">
        <v>3.3207760727703572</v>
      </c>
      <c r="F917" s="6">
        <v>3.33807560387377</v>
      </c>
      <c r="G917" s="6">
        <v>0.39714443963327412</v>
      </c>
      <c r="H917" s="6">
        <v>1.8945471923704889</v>
      </c>
      <c r="I917" s="6">
        <v>0.56839003858295212</v>
      </c>
      <c r="J917" s="7">
        <v>882.0140301648571</v>
      </c>
      <c r="K917" s="92">
        <v>1.2763241863433313E-3</v>
      </c>
      <c r="L917" s="92">
        <v>1.8506700701978303E-2</v>
      </c>
      <c r="M917" s="92">
        <v>0.14613911933631143</v>
      </c>
      <c r="N917" s="92">
        <v>0.45947670708359922</v>
      </c>
      <c r="O917" s="92">
        <v>0.2878111040204212</v>
      </c>
      <c r="P917" s="92">
        <v>8.6790044671346517E-2</v>
      </c>
      <c r="Q917" s="93">
        <v>6.5591020694493157E-2</v>
      </c>
      <c r="R917" s="4">
        <v>2.7502607175301792</v>
      </c>
      <c r="S917" s="4">
        <v>2.867280562611374</v>
      </c>
      <c r="T917" s="4">
        <v>3.094860381406821</v>
      </c>
      <c r="U917" s="4">
        <v>3.3488086849741721</v>
      </c>
      <c r="V917" s="4">
        <v>3.6188457234242017</v>
      </c>
      <c r="W917" s="4">
        <v>3.8598744609654054</v>
      </c>
      <c r="X917" s="4">
        <v>4.0417233840519646</v>
      </c>
      <c r="Y917" s="4">
        <v>4.3350605432364704</v>
      </c>
      <c r="Z917" s="94">
        <v>2851</v>
      </c>
      <c r="AA917" s="93">
        <v>0.20293554562858968</v>
      </c>
      <c r="AB917" s="6">
        <v>2.19445979201108</v>
      </c>
      <c r="AC917" s="6">
        <v>2.6869296696058798</v>
      </c>
      <c r="AD917" s="6">
        <v>3.1882459539117605</v>
      </c>
      <c r="AE917" s="6">
        <v>3.6245786797445598</v>
      </c>
      <c r="AF917" s="6">
        <v>3.9261442802575615</v>
      </c>
      <c r="AG917" s="94">
        <v>0</v>
      </c>
      <c r="AH917" s="6">
        <v>2.1155171664890755</v>
      </c>
      <c r="AI917" s="6">
        <v>2.5350415780296074</v>
      </c>
      <c r="AJ917" s="6">
        <v>3.0205593483634825</v>
      </c>
      <c r="AK917" s="6">
        <v>3.4353109538057556</v>
      </c>
      <c r="AL917" s="6">
        <v>3.8009968825071656</v>
      </c>
      <c r="AM917" s="6">
        <v>4.2107181024851341</v>
      </c>
      <c r="AN917" s="6">
        <v>1.0164062180689013</v>
      </c>
      <c r="AO917" s="92">
        <v>0.83138461754970361</v>
      </c>
      <c r="AP917" s="5">
        <v>43528</v>
      </c>
      <c r="AQ917" s="94">
        <v>1567</v>
      </c>
      <c r="AR917" s="6">
        <v>-0.44886048283046209</v>
      </c>
      <c r="AS917" s="6">
        <v>0.8898496882077922</v>
      </c>
    </row>
    <row r="918" spans="1:45" x14ac:dyDescent="0.2">
      <c r="A918" s="5">
        <v>43528</v>
      </c>
      <c r="B918" s="6">
        <v>3.6375796178343949</v>
      </c>
      <c r="C918" s="6">
        <v>3.3641696525422637</v>
      </c>
      <c r="D918" s="6">
        <v>0.27340996529213113</v>
      </c>
      <c r="E918" s="6">
        <v>3.3209092400630928</v>
      </c>
      <c r="F918" s="6">
        <v>3.3378218627420386</v>
      </c>
      <c r="G918" s="6">
        <v>0.39762885041944557</v>
      </c>
      <c r="H918" s="6">
        <v>1.8948613619562276</v>
      </c>
      <c r="I918" s="6">
        <v>0.56843618513323846</v>
      </c>
      <c r="J918" s="7">
        <v>882.70441795231454</v>
      </c>
      <c r="K918" s="92">
        <v>1.2738853503184713E-3</v>
      </c>
      <c r="L918" s="92">
        <v>1.8471337579617834E-2</v>
      </c>
      <c r="M918" s="92">
        <v>0.14585987261146496</v>
      </c>
      <c r="N918" s="92">
        <v>0.45923566878980893</v>
      </c>
      <c r="O918" s="92">
        <v>0.28853503184713375</v>
      </c>
      <c r="P918" s="92">
        <v>8.6624203821656046E-2</v>
      </c>
      <c r="Q918" s="93">
        <v>6.4516129032258063E-2</v>
      </c>
      <c r="R918" s="4">
        <v>2.7499707058598437</v>
      </c>
      <c r="S918" s="4">
        <v>2.8670194630051951</v>
      </c>
      <c r="T918" s="4">
        <v>3.0945292623553309</v>
      </c>
      <c r="U918" s="4">
        <v>3.3483923185349136</v>
      </c>
      <c r="V918" s="4">
        <v>3.6185670695548757</v>
      </c>
      <c r="W918" s="4">
        <v>3.8594384086147882</v>
      </c>
      <c r="X918" s="4">
        <v>4.0407543607306931</v>
      </c>
      <c r="Y918" s="4">
        <v>4.3402464114653467</v>
      </c>
      <c r="Z918" s="94">
        <v>2852</v>
      </c>
      <c r="AA918" s="93">
        <v>0.20318471337579619</v>
      </c>
      <c r="AB918" s="6">
        <v>2.1943986972789125</v>
      </c>
      <c r="AC918" s="6">
        <v>2.6864163948796773</v>
      </c>
      <c r="AD918" s="6">
        <v>3.1875283221547006</v>
      </c>
      <c r="AE918" s="6">
        <v>3.6236143987294929</v>
      </c>
      <c r="AF918" s="6">
        <v>3.9251200249729186</v>
      </c>
      <c r="AG918" s="94">
        <v>0</v>
      </c>
      <c r="AH918" s="6">
        <v>2.1154501687072313</v>
      </c>
      <c r="AI918" s="6">
        <v>2.5348305813101217</v>
      </c>
      <c r="AJ918" s="6">
        <v>3.0200207961897569</v>
      </c>
      <c r="AK918" s="6">
        <v>3.4344989350933575</v>
      </c>
      <c r="AL918" s="6">
        <v>3.8007981105383561</v>
      </c>
      <c r="AM918" s="6">
        <v>4.2130896752392424</v>
      </c>
      <c r="AN918" s="6">
        <v>1.0163467927926291</v>
      </c>
      <c r="AO918" s="92">
        <v>0.83164908190110842</v>
      </c>
      <c r="AP918" s="5">
        <v>43528</v>
      </c>
      <c r="AQ918" s="94">
        <v>1570</v>
      </c>
      <c r="AR918" s="6">
        <v>-0.44888944707003375</v>
      </c>
      <c r="AS918" s="6">
        <v>0.88989756871425918</v>
      </c>
    </row>
    <row r="919" spans="1:45" x14ac:dyDescent="0.2">
      <c r="A919" s="5">
        <v>43529</v>
      </c>
      <c r="B919" s="6">
        <v>3.6363348129359543</v>
      </c>
      <c r="C919" s="6">
        <v>3.3642066465494356</v>
      </c>
      <c r="D919" s="6">
        <v>0.27212816638651871</v>
      </c>
      <c r="E919" s="6">
        <v>3.3212425785327673</v>
      </c>
      <c r="F919" s="6">
        <v>3.3382221892934147</v>
      </c>
      <c r="G919" s="6">
        <v>0.39751883071507277</v>
      </c>
      <c r="H919" s="6">
        <v>1.8991232367070041</v>
      </c>
      <c r="I919" s="6">
        <v>0.56830182072828928</v>
      </c>
      <c r="J919" s="7">
        <v>882.46673669468146</v>
      </c>
      <c r="K919" s="92">
        <v>1.2682308180088776E-3</v>
      </c>
      <c r="L919" s="92">
        <v>1.8389346861128725E-2</v>
      </c>
      <c r="M919" s="92">
        <v>0.14648065948002537</v>
      </c>
      <c r="N919" s="92">
        <v>0.46036778693722258</v>
      </c>
      <c r="O919" s="92">
        <v>0.28725428027901079</v>
      </c>
      <c r="P919" s="92">
        <v>8.6239695624603679E-2</v>
      </c>
      <c r="Q919" s="93">
        <v>6.3375350140056019E-2</v>
      </c>
      <c r="R919" s="4">
        <v>2.749974626564613</v>
      </c>
      <c r="S919" s="4">
        <v>2.8671211881153758</v>
      </c>
      <c r="T919" s="4">
        <v>3.0941907550687398</v>
      </c>
      <c r="U919" s="4">
        <v>3.3483371401730508</v>
      </c>
      <c r="V919" s="4">
        <v>3.6198272650136971</v>
      </c>
      <c r="W919" s="4">
        <v>3.8586395161250326</v>
      </c>
      <c r="X919" s="4">
        <v>4.0393228095482394</v>
      </c>
      <c r="Y919" s="4">
        <v>4.3383574057857475</v>
      </c>
      <c r="Z919" s="94">
        <v>2856</v>
      </c>
      <c r="AA919" s="93">
        <v>0.20101458465440711</v>
      </c>
      <c r="AB919" s="6">
        <v>2.194337643869372</v>
      </c>
      <c r="AC919" s="6">
        <v>2.6859038762966367</v>
      </c>
      <c r="AD919" s="6">
        <v>3.1880001448182802</v>
      </c>
      <c r="AE919" s="6">
        <v>3.6291327103162323</v>
      </c>
      <c r="AF919" s="6">
        <v>3.9240974408014364</v>
      </c>
      <c r="AG919" s="94">
        <v>5</v>
      </c>
      <c r="AH919" s="6">
        <v>2.1153832220511344</v>
      </c>
      <c r="AI919" s="6">
        <v>2.5346198075771351</v>
      </c>
      <c r="AJ919" s="6">
        <v>3.0202529258341904</v>
      </c>
      <c r="AK919" s="6">
        <v>3.4357717050369607</v>
      </c>
      <c r="AL919" s="6">
        <v>3.8012767428611758</v>
      </c>
      <c r="AM919" s="6">
        <v>4.2118343241284295</v>
      </c>
      <c r="AN919" s="6">
        <v>1.0162398536920827</v>
      </c>
      <c r="AO919" s="92">
        <v>0.83224322068944756</v>
      </c>
      <c r="AP919" s="5">
        <v>43529</v>
      </c>
      <c r="AQ919" s="94">
        <v>1577</v>
      </c>
      <c r="AR919" s="6">
        <v>-0.44891776406133443</v>
      </c>
      <c r="AS919" s="6">
        <v>0.88994543724879971</v>
      </c>
    </row>
    <row r="920" spans="1:45" x14ac:dyDescent="0.2">
      <c r="A920" s="5">
        <v>43530</v>
      </c>
      <c r="B920" s="6">
        <v>3.6336915297092287</v>
      </c>
      <c r="C920" s="6">
        <v>3.3638282306500678</v>
      </c>
      <c r="D920" s="6">
        <v>0.26986329905916095</v>
      </c>
      <c r="E920" s="6">
        <v>3.3212322206100096</v>
      </c>
      <c r="F920" s="6">
        <v>3.3377024867483871</v>
      </c>
      <c r="G920" s="6">
        <v>0.39688713108098694</v>
      </c>
      <c r="H920" s="6">
        <v>1.9006131802461226</v>
      </c>
      <c r="I920" s="6">
        <v>0.5681392095138178</v>
      </c>
      <c r="J920" s="7">
        <v>882.53969919552037</v>
      </c>
      <c r="K920" s="92">
        <v>1.2642225031605564E-3</v>
      </c>
      <c r="L920" s="92">
        <v>1.8331226295828066E-2</v>
      </c>
      <c r="M920" s="92">
        <v>0.14854614412136535</v>
      </c>
      <c r="N920" s="92">
        <v>0.46144121365360302</v>
      </c>
      <c r="O920" s="92">
        <v>0.28445006321112515</v>
      </c>
      <c r="P920" s="92">
        <v>8.5967130214917822E-2</v>
      </c>
      <c r="Q920" s="93">
        <v>6.2609303952430917E-2</v>
      </c>
      <c r="R920" s="4">
        <v>2.7550390311366661</v>
      </c>
      <c r="S920" s="4">
        <v>2.8672279372115534</v>
      </c>
      <c r="T920" s="4">
        <v>3.0944767223330993</v>
      </c>
      <c r="U920" s="4">
        <v>3.3475607514275483</v>
      </c>
      <c r="V920" s="4">
        <v>3.6189486227485674</v>
      </c>
      <c r="W920" s="4">
        <v>3.8577267822459329</v>
      </c>
      <c r="X920" s="4">
        <v>4.0380711401401852</v>
      </c>
      <c r="Y920" s="4">
        <v>4.3365243080086584</v>
      </c>
      <c r="Z920" s="94">
        <v>2859</v>
      </c>
      <c r="AA920" s="93">
        <v>0.20101137800252844</v>
      </c>
      <c r="AB920" s="6">
        <v>2.1942766317653617</v>
      </c>
      <c r="AC920" s="6">
        <v>2.6853921123577944</v>
      </c>
      <c r="AD920" s="6">
        <v>3.1961254754605561</v>
      </c>
      <c r="AE920" s="6">
        <v>3.6318174376411374</v>
      </c>
      <c r="AF920" s="6">
        <v>3.9230765239885033</v>
      </c>
      <c r="AG920" s="94">
        <v>4</v>
      </c>
      <c r="AH920" s="6">
        <v>2.1153163264955603</v>
      </c>
      <c r="AI920" s="6">
        <v>2.5344092565347291</v>
      </c>
      <c r="AJ920" s="6">
        <v>3.0206869520912072</v>
      </c>
      <c r="AK920" s="6">
        <v>3.4365324561484725</v>
      </c>
      <c r="AL920" s="6">
        <v>3.8013487273678961</v>
      </c>
      <c r="AM920" s="6">
        <v>4.210581254653019</v>
      </c>
      <c r="AN920" s="6">
        <v>1.0161339036367669</v>
      </c>
      <c r="AO920" s="92">
        <v>0.83216229198417169</v>
      </c>
      <c r="AP920" s="5">
        <v>43531</v>
      </c>
      <c r="AQ920" s="94">
        <v>1582</v>
      </c>
      <c r="AR920" s="6">
        <v>-0.44894543551920663</v>
      </c>
      <c r="AS920" s="6">
        <v>0.88999329383049575</v>
      </c>
    </row>
    <row r="921" spans="1:45" x14ac:dyDescent="0.2">
      <c r="A921" s="5">
        <v>43531</v>
      </c>
      <c r="B921" s="6">
        <v>3.6341540404040402</v>
      </c>
      <c r="C921" s="6">
        <v>3.3635636646241149</v>
      </c>
      <c r="D921" s="6">
        <v>0.27059037577992529</v>
      </c>
      <c r="E921" s="6">
        <v>3.3212007647771364</v>
      </c>
      <c r="F921" s="6">
        <v>3.3373699035455187</v>
      </c>
      <c r="G921" s="6">
        <v>0.39682083387015021</v>
      </c>
      <c r="H921" s="6">
        <v>1.898890414791808</v>
      </c>
      <c r="I921" s="6">
        <v>0.56823015040224023</v>
      </c>
      <c r="J921" s="7">
        <v>883.53969919552037</v>
      </c>
      <c r="K921" s="92">
        <v>1.2626262626262627E-3</v>
      </c>
      <c r="L921" s="92">
        <v>1.8308080808080808E-2</v>
      </c>
      <c r="M921" s="92">
        <v>0.14835858585858586</v>
      </c>
      <c r="N921" s="92">
        <v>0.46085858585858586</v>
      </c>
      <c r="O921" s="92">
        <v>0.28535353535353536</v>
      </c>
      <c r="P921" s="92">
        <v>8.5858585858585856E-2</v>
      </c>
      <c r="Q921" s="93">
        <v>6.190975865687303E-2</v>
      </c>
      <c r="R921" s="4">
        <v>2.7547905231223693</v>
      </c>
      <c r="S921" s="4">
        <v>2.8670053569079523</v>
      </c>
      <c r="T921" s="4">
        <v>3.0941178556059858</v>
      </c>
      <c r="U921" s="4">
        <v>3.3471311038003861</v>
      </c>
      <c r="V921" s="4">
        <v>3.6186243053060787</v>
      </c>
      <c r="W921" s="4">
        <v>3.8575214427538209</v>
      </c>
      <c r="X921" s="4">
        <v>4.0369406556068688</v>
      </c>
      <c r="Y921" s="4">
        <v>4.3345208774758932</v>
      </c>
      <c r="Z921" s="94">
        <v>2859</v>
      </c>
      <c r="AA921" s="93">
        <v>0.20265151515151514</v>
      </c>
      <c r="AB921" s="6">
        <v>2.1942156609498014</v>
      </c>
      <c r="AC921" s="6">
        <v>2.6848811015685334</v>
      </c>
      <c r="AD921" s="6">
        <v>3.1953911508794</v>
      </c>
      <c r="AE921" s="6">
        <v>3.6306015958624283</v>
      </c>
      <c r="AF921" s="6">
        <v>3.9220572707917443</v>
      </c>
      <c r="AG921" s="94">
        <v>0</v>
      </c>
      <c r="AH921" s="6">
        <v>2.1152494820153089</v>
      </c>
      <c r="AI921" s="6">
        <v>2.5341989278876769</v>
      </c>
      <c r="AJ921" s="6">
        <v>3.0201449784674699</v>
      </c>
      <c r="AK921" s="6">
        <v>3.4356991020106062</v>
      </c>
      <c r="AL921" s="6">
        <v>3.8007734564905409</v>
      </c>
      <c r="AM921" s="6">
        <v>4.2093304604501887</v>
      </c>
      <c r="AN921" s="6">
        <v>1.0160500390617324</v>
      </c>
      <c r="AO921" s="92">
        <v>0.83252353093743636</v>
      </c>
      <c r="AP921" s="5">
        <v>43531</v>
      </c>
      <c r="AQ921" s="94">
        <v>1584</v>
      </c>
      <c r="AR921" s="6">
        <v>-0.44897246315368644</v>
      </c>
      <c r="AS921" s="6">
        <v>0.89004113847836508</v>
      </c>
    </row>
    <row r="922" spans="1:45" x14ac:dyDescent="0.2">
      <c r="A922" s="5">
        <v>43532</v>
      </c>
      <c r="B922" s="6">
        <v>3.6312302839116719</v>
      </c>
      <c r="C922" s="6">
        <v>3.3630204059332214</v>
      </c>
      <c r="D922" s="6">
        <v>0.26820987797845053</v>
      </c>
      <c r="E922" s="6">
        <v>3.3211686078589646</v>
      </c>
      <c r="F922" s="6">
        <v>3.3378620460051689</v>
      </c>
      <c r="G922" s="6">
        <v>0.396558332836144</v>
      </c>
      <c r="H922" s="6">
        <v>1.8961880782861456</v>
      </c>
      <c r="I922" s="6">
        <v>0.56826512766701476</v>
      </c>
      <c r="J922" s="7">
        <v>884.53969919552037</v>
      </c>
      <c r="K922" s="92">
        <v>1.2618296529968455E-3</v>
      </c>
      <c r="L922" s="92">
        <v>1.829652996845426E-2</v>
      </c>
      <c r="M922" s="92">
        <v>0.14889589905362777</v>
      </c>
      <c r="N922" s="92">
        <v>0.46498422712933751</v>
      </c>
      <c r="O922" s="92">
        <v>0.28138801261829655</v>
      </c>
      <c r="P922" s="92">
        <v>8.5173501577287064E-2</v>
      </c>
      <c r="Q922" s="93">
        <v>6.1559986009094091E-2</v>
      </c>
      <c r="R922" s="4">
        <v>2.7545422795837098</v>
      </c>
      <c r="S922" s="4">
        <v>2.8667830244981269</v>
      </c>
      <c r="T922" s="4">
        <v>3.0937594382171558</v>
      </c>
      <c r="U922" s="4">
        <v>3.3468674589462339</v>
      </c>
      <c r="V922" s="4">
        <v>3.6176629647148855</v>
      </c>
      <c r="W922" s="4">
        <v>3.8569336226508932</v>
      </c>
      <c r="X922" s="4">
        <v>4.0358120789626666</v>
      </c>
      <c r="Y922" s="4">
        <v>4.3325224560838631</v>
      </c>
      <c r="Z922" s="94">
        <v>2859</v>
      </c>
      <c r="AA922" s="93">
        <v>0.20189274447949526</v>
      </c>
      <c r="AB922" s="6">
        <v>2.1941547314056264</v>
      </c>
      <c r="AC922" s="6">
        <v>2.6843708424385659</v>
      </c>
      <c r="AD922" s="6">
        <v>3.1960438607907209</v>
      </c>
      <c r="AE922" s="6">
        <v>3.6341289652668891</v>
      </c>
      <c r="AF922" s="6">
        <v>3.9379581239493646</v>
      </c>
      <c r="AG922" s="94">
        <v>9</v>
      </c>
      <c r="AH922" s="6">
        <v>2.115182688585211</v>
      </c>
      <c r="AI922" s="6">
        <v>2.5339888213414383</v>
      </c>
      <c r="AJ922" s="6">
        <v>3.0203455552845164</v>
      </c>
      <c r="AK922" s="6">
        <v>3.4372961174700949</v>
      </c>
      <c r="AL922" s="6">
        <v>3.8026292209803851</v>
      </c>
      <c r="AM922" s="6">
        <v>4.2102081741306066</v>
      </c>
      <c r="AN922" s="6">
        <v>1.0158895353391029</v>
      </c>
      <c r="AO922" s="92">
        <v>0.83273454382466883</v>
      </c>
      <c r="AP922" s="5">
        <v>43532</v>
      </c>
      <c r="AQ922" s="94">
        <v>1585</v>
      </c>
      <c r="AR922" s="6">
        <v>-0.44899884867002093</v>
      </c>
      <c r="AS922" s="6">
        <v>0.89008897121136366</v>
      </c>
    </row>
    <row r="923" spans="1:45" x14ac:dyDescent="0.2">
      <c r="A923" s="5">
        <v>43533</v>
      </c>
      <c r="B923" s="6">
        <v>3.6303526448362722</v>
      </c>
      <c r="C923" s="6">
        <v>3.3631335845228594</v>
      </c>
      <c r="D923" s="6">
        <v>0.2672190603134128</v>
      </c>
      <c r="E923" s="6">
        <v>3.3213521590357735</v>
      </c>
      <c r="F923" s="6">
        <v>3.3382110652945611</v>
      </c>
      <c r="G923" s="6">
        <v>0.39680329816332544</v>
      </c>
      <c r="H923" s="6">
        <v>1.896936127277596</v>
      </c>
      <c r="I923" s="6">
        <v>0.56833566433566274</v>
      </c>
      <c r="J923" s="7">
        <v>885.23006993006857</v>
      </c>
      <c r="K923" s="92">
        <v>1.2594458438287153E-3</v>
      </c>
      <c r="L923" s="92">
        <v>1.8261964735516372E-2</v>
      </c>
      <c r="M923" s="92">
        <v>0.15050377833753148</v>
      </c>
      <c r="N923" s="92">
        <v>0.46347607052896728</v>
      </c>
      <c r="O923" s="92">
        <v>0.28148614609571787</v>
      </c>
      <c r="P923" s="92">
        <v>8.5012594458438284E-2</v>
      </c>
      <c r="Q923" s="93">
        <v>6.0489510489510491E-2</v>
      </c>
      <c r="R923" s="4">
        <v>2.754303394590826</v>
      </c>
      <c r="S923" s="4">
        <v>2.866584487212299</v>
      </c>
      <c r="T923" s="4">
        <v>3.0937506596653832</v>
      </c>
      <c r="U923" s="4">
        <v>3.3469737872568737</v>
      </c>
      <c r="V923" s="4">
        <v>3.6184014584323463</v>
      </c>
      <c r="W923" s="4">
        <v>3.8563302044727967</v>
      </c>
      <c r="X923" s="4">
        <v>4.0347745214292923</v>
      </c>
      <c r="Y923" s="4">
        <v>4.3304888226837459</v>
      </c>
      <c r="Z923" s="94">
        <v>2860</v>
      </c>
      <c r="AA923" s="93">
        <v>0.20088161209068009</v>
      </c>
      <c r="AB923" s="6">
        <v>2.1940938431157888</v>
      </c>
      <c r="AC923" s="6">
        <v>2.6838613334819179</v>
      </c>
      <c r="AD923" s="6">
        <v>3.1966039243741649</v>
      </c>
      <c r="AE923" s="6">
        <v>3.6366724611447436</v>
      </c>
      <c r="AF923" s="6">
        <v>3.9368379436363341</v>
      </c>
      <c r="AG923" s="94">
        <v>6</v>
      </c>
      <c r="AH923" s="6">
        <v>2.1151159461801221</v>
      </c>
      <c r="AI923" s="6">
        <v>2.5337789366021624</v>
      </c>
      <c r="AJ923" s="6">
        <v>3.0220089040184566</v>
      </c>
      <c r="AK923" s="6">
        <v>3.4384831048104236</v>
      </c>
      <c r="AL923" s="6">
        <v>3.803857992574557</v>
      </c>
      <c r="AM923" s="6">
        <v>4.2089602053797037</v>
      </c>
      <c r="AN923" s="6">
        <v>1.0158523265421815</v>
      </c>
      <c r="AO923" s="92">
        <v>0.83277451100504729</v>
      </c>
      <c r="AP923" s="5">
        <v>43533</v>
      </c>
      <c r="AQ923" s="94">
        <v>1588</v>
      </c>
      <c r="AR923" s="6">
        <v>-0.44915382454284014</v>
      </c>
      <c r="AS923" s="6">
        <v>0.89013679204838425</v>
      </c>
    </row>
    <row r="924" spans="1:45" x14ac:dyDescent="0.2">
      <c r="A924" s="5">
        <v>43534</v>
      </c>
      <c r="B924" s="6">
        <v>3.630571249215317</v>
      </c>
      <c r="C924" s="6">
        <v>3.3635086433815555</v>
      </c>
      <c r="D924" s="6">
        <v>0.26706260583376151</v>
      </c>
      <c r="E924" s="6">
        <v>3.3214873026404508</v>
      </c>
      <c r="F924" s="6">
        <v>3.3383429281823269</v>
      </c>
      <c r="G924" s="6">
        <v>0.39675299022878235</v>
      </c>
      <c r="H924" s="6">
        <v>1.8977708707522383</v>
      </c>
      <c r="I924" s="6">
        <v>0.56845858091576151</v>
      </c>
      <c r="J924" s="7">
        <v>885.92030758476176</v>
      </c>
      <c r="K924" s="92">
        <v>1.2554927809165098E-3</v>
      </c>
      <c r="L924" s="92">
        <v>1.820464532328939E-2</v>
      </c>
      <c r="M924" s="92">
        <v>0.15065913370998116</v>
      </c>
      <c r="N924" s="92">
        <v>0.4632768361581921</v>
      </c>
      <c r="O924" s="92">
        <v>0.28123038292529817</v>
      </c>
      <c r="P924" s="92">
        <v>8.5373509102322664E-2</v>
      </c>
      <c r="Q924" s="93">
        <v>5.9419783292555053E-2</v>
      </c>
      <c r="R924" s="4">
        <v>2.7540673013188988</v>
      </c>
      <c r="S924" s="4">
        <v>2.86664214057891</v>
      </c>
      <c r="T924" s="4">
        <v>3.0951299583749732</v>
      </c>
      <c r="U924" s="4">
        <v>3.3480371670303053</v>
      </c>
      <c r="V924" s="4">
        <v>3.6185976295370037</v>
      </c>
      <c r="W924" s="4">
        <v>3.8558166065855981</v>
      </c>
      <c r="X924" s="4">
        <v>4.0355870335804793</v>
      </c>
      <c r="Y924" s="4">
        <v>4.3284351418362093</v>
      </c>
      <c r="Z924" s="94">
        <v>2861</v>
      </c>
      <c r="AA924" s="93">
        <v>0.20025109855618331</v>
      </c>
      <c r="AB924" s="6">
        <v>2.1940329960632559</v>
      </c>
      <c r="AC924" s="6">
        <v>2.6833525732169128</v>
      </c>
      <c r="AD924" s="6">
        <v>3.1984098981202145</v>
      </c>
      <c r="AE924" s="6">
        <v>3.6361097638071076</v>
      </c>
      <c r="AF924" s="6">
        <v>3.9357196992302779</v>
      </c>
      <c r="AG924" s="94">
        <v>2</v>
      </c>
      <c r="AH924" s="6">
        <v>2.1150492547749264</v>
      </c>
      <c r="AI924" s="6">
        <v>2.5335692733766786</v>
      </c>
      <c r="AJ924" s="6">
        <v>3.0221928740549417</v>
      </c>
      <c r="AK924" s="6">
        <v>3.4380652940678083</v>
      </c>
      <c r="AL924" s="6">
        <v>3.8031334682698428</v>
      </c>
      <c r="AM924" s="6">
        <v>4.2085401261459729</v>
      </c>
      <c r="AN924" s="6">
        <v>1.0159199374208532</v>
      </c>
      <c r="AO924" s="92">
        <v>0.83258776546930457</v>
      </c>
      <c r="AP924" s="5">
        <v>43534</v>
      </c>
      <c r="AQ924" s="94">
        <v>1593</v>
      </c>
      <c r="AR924" s="6">
        <v>-0.44939252648068972</v>
      </c>
      <c r="AS924" s="6">
        <v>0.8901846010082578</v>
      </c>
    </row>
    <row r="925" spans="1:45" x14ac:dyDescent="0.2">
      <c r="A925" s="5">
        <v>43535</v>
      </c>
      <c r="B925" s="6">
        <v>3.6301498127340825</v>
      </c>
      <c r="C925" s="6">
        <v>3.3643289494712314</v>
      </c>
      <c r="D925" s="6">
        <v>0.26582086326285115</v>
      </c>
      <c r="E925" s="6">
        <v>3.3223666433548917</v>
      </c>
      <c r="F925" s="6">
        <v>3.3388353220088742</v>
      </c>
      <c r="G925" s="6">
        <v>0.39639740020780767</v>
      </c>
      <c r="H925" s="6">
        <v>1.9061045114011335</v>
      </c>
      <c r="I925" s="6">
        <v>0.56829378925331442</v>
      </c>
      <c r="J925" s="7">
        <v>885.37299371947302</v>
      </c>
      <c r="K925" s="92">
        <v>1.2484394506866417E-3</v>
      </c>
      <c r="L925" s="92">
        <v>1.8102372034956304E-2</v>
      </c>
      <c r="M925" s="92">
        <v>0.15106117353308365</v>
      </c>
      <c r="N925" s="92">
        <v>0.46317103620474409</v>
      </c>
      <c r="O925" s="92">
        <v>0.28152309612983772</v>
      </c>
      <c r="P925" s="92">
        <v>8.4893882646691635E-2</v>
      </c>
      <c r="Q925" s="93">
        <v>6.5247732030704816E-2</v>
      </c>
      <c r="R925" s="4">
        <v>2.7548293440408833</v>
      </c>
      <c r="S925" s="4">
        <v>2.8676186695583237</v>
      </c>
      <c r="T925" s="4">
        <v>3.0949231021614501</v>
      </c>
      <c r="U925" s="4">
        <v>3.3495189118813866</v>
      </c>
      <c r="V925" s="4">
        <v>3.6206874627659147</v>
      </c>
      <c r="W925" s="4">
        <v>3.8560734503774245</v>
      </c>
      <c r="X925" s="4">
        <v>4.0341203085238702</v>
      </c>
      <c r="Y925" s="4">
        <v>4.3261008565992229</v>
      </c>
      <c r="Z925" s="94">
        <v>2866</v>
      </c>
      <c r="AA925" s="93">
        <v>0.20037453183520598</v>
      </c>
      <c r="AB925" s="6">
        <v>2.1939721902310114</v>
      </c>
      <c r="AC925" s="6">
        <v>2.6828445601661572</v>
      </c>
      <c r="AD925" s="6">
        <v>3.1976241363695888</v>
      </c>
      <c r="AE925" s="6">
        <v>3.6369584462585616</v>
      </c>
      <c r="AF925" s="6">
        <v>3.9346033860474687</v>
      </c>
      <c r="AG925" s="94">
        <v>3</v>
      </c>
      <c r="AH925" s="6">
        <v>2.1149826143445356</v>
      </c>
      <c r="AI925" s="6">
        <v>2.5333598313725001</v>
      </c>
      <c r="AJ925" s="6">
        <v>3.0222976823189671</v>
      </c>
      <c r="AK925" s="6">
        <v>3.4383937356800294</v>
      </c>
      <c r="AL925" s="6">
        <v>3.8038591432410649</v>
      </c>
      <c r="AM925" s="6">
        <v>4.2072970415808841</v>
      </c>
      <c r="AN925" s="6">
        <v>1.0159025895138436</v>
      </c>
      <c r="AO925" s="92">
        <v>0.83326782055609594</v>
      </c>
      <c r="AP925" s="5">
        <v>43535</v>
      </c>
      <c r="AQ925" s="94">
        <v>1602</v>
      </c>
      <c r="AR925" s="6">
        <v>-0.44962997788733716</v>
      </c>
      <c r="AS925" s="6">
        <v>0.89023239810975319</v>
      </c>
    </row>
    <row r="926" spans="1:45" x14ac:dyDescent="0.2">
      <c r="A926" s="5">
        <v>43536</v>
      </c>
      <c r="B926" s="6">
        <v>3.6301369863013697</v>
      </c>
      <c r="C926" s="6">
        <v>3.3644018247807184</v>
      </c>
      <c r="D926" s="6">
        <v>0.26573516152065135</v>
      </c>
      <c r="E926" s="6">
        <v>3.3226847815231157</v>
      </c>
      <c r="F926" s="6">
        <v>3.3392278000270315</v>
      </c>
      <c r="G926" s="6">
        <v>0.39620582531862258</v>
      </c>
      <c r="H926" s="6">
        <v>1.9081597501945589</v>
      </c>
      <c r="I926" s="6">
        <v>0.56824267782426996</v>
      </c>
      <c r="J926" s="7">
        <v>885.75488145049167</v>
      </c>
      <c r="K926" s="92">
        <v>1.2453300124533001E-3</v>
      </c>
      <c r="L926" s="92">
        <v>1.8057285180572851E-2</v>
      </c>
      <c r="M926" s="92">
        <v>0.15130759651307596</v>
      </c>
      <c r="N926" s="92">
        <v>0.46264009962640101</v>
      </c>
      <c r="O926" s="92">
        <v>0.2820672478206725</v>
      </c>
      <c r="P926" s="92">
        <v>8.4682440846824414E-2</v>
      </c>
      <c r="Q926" s="93">
        <v>6.7642956764295673E-2</v>
      </c>
      <c r="R926" s="4">
        <v>2.75484917055089</v>
      </c>
      <c r="S926" s="4">
        <v>2.8675139569018366</v>
      </c>
      <c r="T926" s="4">
        <v>3.0950245540009402</v>
      </c>
      <c r="U926" s="4">
        <v>3.3496532505996592</v>
      </c>
      <c r="V926" s="4">
        <v>3.6231709169264517</v>
      </c>
      <c r="W926" s="4">
        <v>3.8550103685429638</v>
      </c>
      <c r="X926" s="4">
        <v>4.0329684680615854</v>
      </c>
      <c r="Y926" s="4">
        <v>4.3238802158057066</v>
      </c>
      <c r="Z926" s="94">
        <v>2868</v>
      </c>
      <c r="AA926" s="93">
        <v>0.20112079701120797</v>
      </c>
      <c r="AB926" s="6">
        <v>2.1939114256020553</v>
      </c>
      <c r="AC926" s="6">
        <v>2.6823372928565234</v>
      </c>
      <c r="AD926" s="6">
        <v>3.197903231968025</v>
      </c>
      <c r="AE926" s="6">
        <v>3.6377934729041441</v>
      </c>
      <c r="AF926" s="6">
        <v>3.9334889994205295</v>
      </c>
      <c r="AG926" s="94">
        <v>2</v>
      </c>
      <c r="AH926" s="6">
        <v>2.1149160248638887</v>
      </c>
      <c r="AI926" s="6">
        <v>2.5331506102978207</v>
      </c>
      <c r="AJ926" s="6">
        <v>3.0224767809822128</v>
      </c>
      <c r="AK926" s="6">
        <v>3.4384412651365563</v>
      </c>
      <c r="AL926" s="6">
        <v>3.8033615767530584</v>
      </c>
      <c r="AM926" s="6">
        <v>4.2060562026279804</v>
      </c>
      <c r="AN926" s="6">
        <v>1.0158197388988592</v>
      </c>
      <c r="AO926" s="92">
        <v>0.83369192469333331</v>
      </c>
      <c r="AP926" s="5">
        <v>43536</v>
      </c>
      <c r="AQ926" s="94">
        <v>1606</v>
      </c>
      <c r="AR926" s="6">
        <v>-0.4498661821235439</v>
      </c>
      <c r="AS926" s="6">
        <v>0.89028018337157744</v>
      </c>
    </row>
    <row r="927" spans="1:45" x14ac:dyDescent="0.2">
      <c r="A927" s="5">
        <v>43537</v>
      </c>
      <c r="B927" s="6">
        <v>3.6291225886745488</v>
      </c>
      <c r="C927" s="6">
        <v>3.364241934747207</v>
      </c>
      <c r="D927" s="6">
        <v>0.26488065392734184</v>
      </c>
      <c r="E927" s="6">
        <v>3.3228520068575604</v>
      </c>
      <c r="F927" s="6">
        <v>3.3395574070973169</v>
      </c>
      <c r="G927" s="6">
        <v>0.39636243095808393</v>
      </c>
      <c r="H927" s="6">
        <v>1.9080717820622695</v>
      </c>
      <c r="I927" s="6">
        <v>0.56823631927501295</v>
      </c>
      <c r="J927" s="7">
        <v>886.44579993029038</v>
      </c>
      <c r="K927" s="92">
        <v>1.2445550715619166E-3</v>
      </c>
      <c r="L927" s="92">
        <v>1.8046048537647789E-2</v>
      </c>
      <c r="M927" s="92">
        <v>0.15245799626633477</v>
      </c>
      <c r="N927" s="92">
        <v>0.46297448662103297</v>
      </c>
      <c r="O927" s="92">
        <v>0.28002489110143125</v>
      </c>
      <c r="P927" s="92">
        <v>8.5252022401991284E-2</v>
      </c>
      <c r="Q927" s="93">
        <v>7.4590449634018827E-2</v>
      </c>
      <c r="R927" s="4">
        <v>2.7547583405500324</v>
      </c>
      <c r="S927" s="4">
        <v>2.8673723702608882</v>
      </c>
      <c r="T927" s="4">
        <v>3.0945603089748404</v>
      </c>
      <c r="U927" s="4">
        <v>3.3489699318266442</v>
      </c>
      <c r="V927" s="4">
        <v>3.6234132082461108</v>
      </c>
      <c r="W927" s="4">
        <v>3.8560040553038566</v>
      </c>
      <c r="X927" s="4">
        <v>4.0347044682017534</v>
      </c>
      <c r="Y927" s="4">
        <v>4.3217053027945731</v>
      </c>
      <c r="Z927" s="94">
        <v>2869</v>
      </c>
      <c r="AA927" s="93">
        <v>0.20348475420037337</v>
      </c>
      <c r="AB927" s="6">
        <v>2.1938507021594034</v>
      </c>
      <c r="AC927" s="6">
        <v>2.6818307698191348</v>
      </c>
      <c r="AD927" s="6">
        <v>3.1974538631463885</v>
      </c>
      <c r="AE927" s="6">
        <v>3.6422178703603616</v>
      </c>
      <c r="AF927" s="6">
        <v>3.9323765346983603</v>
      </c>
      <c r="AG927" s="94">
        <v>6</v>
      </c>
      <c r="AH927" s="6">
        <v>2.1148494863079517</v>
      </c>
      <c r="AI927" s="6">
        <v>2.532941609861513</v>
      </c>
      <c r="AJ927" s="6">
        <v>3.0233661431661423</v>
      </c>
      <c r="AK927" s="6">
        <v>3.4394042299122747</v>
      </c>
      <c r="AL927" s="6">
        <v>3.8039701025013373</v>
      </c>
      <c r="AM927" s="6">
        <v>4.2055123651043944</v>
      </c>
      <c r="AN927" s="6">
        <v>1.0157071815720515</v>
      </c>
      <c r="AO927" s="92">
        <v>0.83371804464230237</v>
      </c>
      <c r="AP927" s="5">
        <v>43537</v>
      </c>
      <c r="AQ927" s="94">
        <v>1607</v>
      </c>
      <c r="AR927" s="6">
        <v>-0.45010114254012024</v>
      </c>
      <c r="AS927" s="6">
        <v>0.89032795681237575</v>
      </c>
    </row>
    <row r="928" spans="1:45" x14ac:dyDescent="0.2">
      <c r="A928" s="5">
        <v>43538</v>
      </c>
      <c r="B928" s="6">
        <v>3.6265508684863526</v>
      </c>
      <c r="C928" s="6">
        <v>3.3633469530787665</v>
      </c>
      <c r="D928" s="6">
        <v>0.26320391540758603</v>
      </c>
      <c r="E928" s="6">
        <v>3.3225885692586163</v>
      </c>
      <c r="F928" s="6">
        <v>3.3387111551901638</v>
      </c>
      <c r="G928" s="6">
        <v>0.39606660930921173</v>
      </c>
      <c r="H928" s="6">
        <v>1.9081162584322728</v>
      </c>
      <c r="I928" s="6">
        <v>0.56805710306406432</v>
      </c>
      <c r="J928" s="7">
        <v>886.51880222841282</v>
      </c>
      <c r="K928" s="92">
        <v>1.2406947890818859E-3</v>
      </c>
      <c r="L928" s="92">
        <v>1.7990074441687345E-2</v>
      </c>
      <c r="M928" s="92">
        <v>0.15446650124069478</v>
      </c>
      <c r="N928" s="92">
        <v>0.46277915632754341</v>
      </c>
      <c r="O928" s="92">
        <v>0.27977667493796526</v>
      </c>
      <c r="P928" s="92">
        <v>8.3746898263027295E-2</v>
      </c>
      <c r="Q928" s="93">
        <v>7.3816155988857934E-2</v>
      </c>
      <c r="R928" s="4">
        <v>2.754907961737175</v>
      </c>
      <c r="S928" s="4">
        <v>2.8664674352142923</v>
      </c>
      <c r="T928" s="4">
        <v>3.0940240177508991</v>
      </c>
      <c r="U928" s="4">
        <v>3.3480581697354648</v>
      </c>
      <c r="V928" s="4">
        <v>3.6217060994148782</v>
      </c>
      <c r="W928" s="4">
        <v>3.8548179453095144</v>
      </c>
      <c r="X928" s="4">
        <v>4.0330083874503222</v>
      </c>
      <c r="Y928" s="4">
        <v>4.3194491318905026</v>
      </c>
      <c r="Z928" s="94">
        <v>2872</v>
      </c>
      <c r="AA928" s="93">
        <v>0.20285359801488834</v>
      </c>
      <c r="AB928" s="6">
        <v>2.1937900198860869</v>
      </c>
      <c r="AC928" s="6">
        <v>2.6813249895893501</v>
      </c>
      <c r="AD928" s="6">
        <v>3.1992969054983251</v>
      </c>
      <c r="AE928" s="6">
        <v>3.6424896002455447</v>
      </c>
      <c r="AF928" s="6">
        <v>3.9462808302468191</v>
      </c>
      <c r="AG928" s="94">
        <v>6</v>
      </c>
      <c r="AH928" s="6">
        <v>2.1147829986517177</v>
      </c>
      <c r="AI928" s="6">
        <v>2.5327328297731189</v>
      </c>
      <c r="AJ928" s="6">
        <v>3.0241671054124519</v>
      </c>
      <c r="AK928" s="6">
        <v>3.4395008419191422</v>
      </c>
      <c r="AL928" s="6">
        <v>3.8049799339262487</v>
      </c>
      <c r="AM928" s="6">
        <v>4.2082267561387239</v>
      </c>
      <c r="AN928" s="6">
        <v>1.0155043504465233</v>
      </c>
      <c r="AO928" s="92">
        <v>0.83420017291074455</v>
      </c>
      <c r="AP928" s="5">
        <v>43538</v>
      </c>
      <c r="AQ928" s="94">
        <v>1612</v>
      </c>
      <c r="AR928" s="6">
        <v>-0.45033486247797061</v>
      </c>
      <c r="AS928" s="6">
        <v>0.89037571845073227</v>
      </c>
    </row>
    <row r="929" spans="1:45" x14ac:dyDescent="0.2">
      <c r="A929" s="5">
        <v>43539</v>
      </c>
      <c r="B929" s="6">
        <v>3.6253869969040249</v>
      </c>
      <c r="C929" s="6">
        <v>3.3633164885690525</v>
      </c>
      <c r="D929" s="6">
        <v>0.26207050833497236</v>
      </c>
      <c r="E929" s="6">
        <v>3.3225533186081124</v>
      </c>
      <c r="F929" s="6">
        <v>3.3386691137248765</v>
      </c>
      <c r="G929" s="6">
        <v>0.39600271966934886</v>
      </c>
      <c r="H929" s="6">
        <v>1.9067421382326544</v>
      </c>
      <c r="I929" s="6">
        <v>0.56825208913648773</v>
      </c>
      <c r="J929" s="7">
        <v>887.51880222841282</v>
      </c>
      <c r="K929" s="92">
        <v>1.238390092879257E-3</v>
      </c>
      <c r="L929" s="92">
        <v>1.7956656346749224E-2</v>
      </c>
      <c r="M929" s="92">
        <v>0.15479876160990713</v>
      </c>
      <c r="N929" s="92">
        <v>0.46439628482972134</v>
      </c>
      <c r="O929" s="92">
        <v>0.27801857585139317</v>
      </c>
      <c r="P929" s="92">
        <v>8.3591331269349839E-2</v>
      </c>
      <c r="Q929" s="93">
        <v>7.2423398328690811E-2</v>
      </c>
      <c r="R929" s="4">
        <v>2.754706704053449</v>
      </c>
      <c r="S929" s="4">
        <v>2.8662534720931352</v>
      </c>
      <c r="T929" s="4">
        <v>3.0936071930897708</v>
      </c>
      <c r="U929" s="4">
        <v>3.3484551164514142</v>
      </c>
      <c r="V929" s="4">
        <v>3.6256480121408181</v>
      </c>
      <c r="W929" s="4">
        <v>3.8568320168694195</v>
      </c>
      <c r="X929" s="4">
        <v>4.0318276561284936</v>
      </c>
      <c r="Y929" s="4">
        <v>4.3182382707422189</v>
      </c>
      <c r="Z929" s="94">
        <v>2872</v>
      </c>
      <c r="AA929" s="93">
        <v>0.20309597523219813</v>
      </c>
      <c r="AB929" s="6">
        <v>2.1937293787651537</v>
      </c>
      <c r="AC929" s="6">
        <v>2.6808199507067485</v>
      </c>
      <c r="AD929" s="6">
        <v>3.2008119219994735</v>
      </c>
      <c r="AE929" s="6">
        <v>3.644263420743052</v>
      </c>
      <c r="AF929" s="6">
        <v>3.9453784869391542</v>
      </c>
      <c r="AG929" s="94">
        <v>5</v>
      </c>
      <c r="AH929" s="6">
        <v>2.1147165618702082</v>
      </c>
      <c r="AI929" s="6">
        <v>2.5325242697428605</v>
      </c>
      <c r="AJ929" s="6">
        <v>3.0243210268783112</v>
      </c>
      <c r="AK929" s="6">
        <v>3.4404636633412817</v>
      </c>
      <c r="AL929" s="6">
        <v>3.8056616543477508</v>
      </c>
      <c r="AM929" s="6">
        <v>4.2069857795286474</v>
      </c>
      <c r="AN929" s="6">
        <v>1.0154897679190695</v>
      </c>
      <c r="AO929" s="92">
        <v>0.83475543653551332</v>
      </c>
      <c r="AP929" s="5">
        <v>43540</v>
      </c>
      <c r="AQ929" s="94">
        <v>1615</v>
      </c>
      <c r="AR929" s="6">
        <v>-0.45056734526811848</v>
      </c>
      <c r="AS929" s="6">
        <v>0.89042346830516927</v>
      </c>
    </row>
    <row r="930" spans="1:45" x14ac:dyDescent="0.2">
      <c r="A930" s="5">
        <v>43540</v>
      </c>
      <c r="B930" s="6">
        <v>3.6253869969040249</v>
      </c>
      <c r="C930" s="6">
        <v>3.3626525811393067</v>
      </c>
      <c r="D930" s="6">
        <v>0.26273441576471823</v>
      </c>
      <c r="E930" s="6">
        <v>3.3225182777664188</v>
      </c>
      <c r="F930" s="6">
        <v>3.3386514141295627</v>
      </c>
      <c r="G930" s="6">
        <v>0.39571744164979744</v>
      </c>
      <c r="H930" s="6">
        <v>1.9036598828898743</v>
      </c>
      <c r="I930" s="6">
        <v>0.56825208913648773</v>
      </c>
      <c r="J930" s="7">
        <v>888.51880222841282</v>
      </c>
      <c r="K930" s="92">
        <v>1.238390092879257E-3</v>
      </c>
      <c r="L930" s="92">
        <v>1.7956656346749224E-2</v>
      </c>
      <c r="M930" s="92">
        <v>0.15479876160990713</v>
      </c>
      <c r="N930" s="92">
        <v>0.46439628482972134</v>
      </c>
      <c r="O930" s="92">
        <v>0.27801857585139317</v>
      </c>
      <c r="P930" s="92">
        <v>8.3591331269349839E-2</v>
      </c>
      <c r="Q930" s="93">
        <v>7.2423398328690811E-2</v>
      </c>
      <c r="R930" s="4">
        <v>2.7545056825685594</v>
      </c>
      <c r="S930" s="4">
        <v>2.86603973806301</v>
      </c>
      <c r="T930" s="4">
        <v>3.0931827953859239</v>
      </c>
      <c r="U930" s="4">
        <v>3.3479622625644954</v>
      </c>
      <c r="V930" s="4">
        <v>3.6248141401205283</v>
      </c>
      <c r="W930" s="4">
        <v>3.8558997220531213</v>
      </c>
      <c r="X930" s="4">
        <v>4.030649015654368</v>
      </c>
      <c r="Y930" s="4">
        <v>4.3170293662456718</v>
      </c>
      <c r="Z930" s="94">
        <v>2872</v>
      </c>
      <c r="AA930" s="93">
        <v>0.2068111455108359</v>
      </c>
      <c r="AB930" s="6">
        <v>2.1936687787796672</v>
      </c>
      <c r="AC930" s="6">
        <v>2.6803156517151128</v>
      </c>
      <c r="AD930" s="6">
        <v>3.2002692514936983</v>
      </c>
      <c r="AE930" s="6">
        <v>3.6435276660663063</v>
      </c>
      <c r="AF930" s="6">
        <v>3.9444775122757165</v>
      </c>
      <c r="AG930" s="94">
        <v>0</v>
      </c>
      <c r="AH930" s="6">
        <v>2.1146501759384706</v>
      </c>
      <c r="AI930" s="6">
        <v>2.5323159294816295</v>
      </c>
      <c r="AJ930" s="6">
        <v>3.0237752344390096</v>
      </c>
      <c r="AK930" s="6">
        <v>3.4396380911108722</v>
      </c>
      <c r="AL930" s="6">
        <v>3.804589818841376</v>
      </c>
      <c r="AM930" s="6">
        <v>4.2057470433978326</v>
      </c>
      <c r="AN930" s="6">
        <v>1.0152932840102264</v>
      </c>
      <c r="AO930" s="92">
        <v>0.83506734794810544</v>
      </c>
      <c r="AP930" s="5">
        <v>43540</v>
      </c>
      <c r="AQ930" s="94">
        <v>1615</v>
      </c>
      <c r="AR930" s="6">
        <v>-0.45079859423174362</v>
      </c>
      <c r="AS930" s="6">
        <v>0.89047120639414901</v>
      </c>
    </row>
    <row r="931" spans="1:45" x14ac:dyDescent="0.2">
      <c r="A931" s="5">
        <v>43541</v>
      </c>
      <c r="B931" s="6">
        <v>3.6235366605052373</v>
      </c>
      <c r="C931" s="6">
        <v>3.3635166202466968</v>
      </c>
      <c r="D931" s="6">
        <v>0.26002004025854042</v>
      </c>
      <c r="E931" s="6">
        <v>3.3228867945189604</v>
      </c>
      <c r="F931" s="6">
        <v>3.3503551172888679</v>
      </c>
      <c r="G931" s="6">
        <v>0.39570641034267656</v>
      </c>
      <c r="H931" s="6">
        <v>1.9095304414011935</v>
      </c>
      <c r="I931" s="6">
        <v>0.56827130434782858</v>
      </c>
      <c r="J931" s="7">
        <v>888.59060869565292</v>
      </c>
      <c r="K931" s="92">
        <v>1.2322858903265558E-3</v>
      </c>
      <c r="L931" s="92">
        <v>1.7868145409735057E-2</v>
      </c>
      <c r="M931" s="92">
        <v>0.15588416512630932</v>
      </c>
      <c r="N931" s="92">
        <v>0.4645717806531115</v>
      </c>
      <c r="O931" s="92">
        <v>0.27849661121380159</v>
      </c>
      <c r="P931" s="92">
        <v>8.1947011706715964E-2</v>
      </c>
      <c r="Q931" s="93">
        <v>7.1652173913043474E-2</v>
      </c>
      <c r="R931" s="4">
        <v>2.7546743887743301</v>
      </c>
      <c r="S931" s="4">
        <v>2.8660706246275778</v>
      </c>
      <c r="T931" s="4">
        <v>3.0938112488359981</v>
      </c>
      <c r="U931" s="4">
        <v>3.3496329168927663</v>
      </c>
      <c r="V931" s="4">
        <v>3.6256449734314398</v>
      </c>
      <c r="W931" s="4">
        <v>3.8567291425466417</v>
      </c>
      <c r="X931" s="4">
        <v>4.0304780916152065</v>
      </c>
      <c r="Y931" s="4">
        <v>4.315523523348725</v>
      </c>
      <c r="Z931" s="94">
        <v>2875</v>
      </c>
      <c r="AA931" s="93">
        <v>0.20394331484904499</v>
      </c>
      <c r="AB931" s="6">
        <v>2.1936082199127065</v>
      </c>
      <c r="AC931" s="6">
        <v>2.6798120911624159</v>
      </c>
      <c r="AD931" s="6">
        <v>3.200945269010282</v>
      </c>
      <c r="AE931" s="6">
        <v>3.6435257502956766</v>
      </c>
      <c r="AF931" s="6">
        <v>3.9566908725899892</v>
      </c>
      <c r="AG931" s="94">
        <v>8</v>
      </c>
      <c r="AH931" s="6">
        <v>2.1145838408315805</v>
      </c>
      <c r="AI931" s="6">
        <v>2.5321078087009847</v>
      </c>
      <c r="AJ931" s="6">
        <v>3.0253243784210908</v>
      </c>
      <c r="AK931" s="6">
        <v>3.4416442507536722</v>
      </c>
      <c r="AL931" s="6">
        <v>3.8061379612611472</v>
      </c>
      <c r="AM931" s="6">
        <v>4.2083922058199503</v>
      </c>
      <c r="AN931" s="6">
        <v>1.0154360218885889</v>
      </c>
      <c r="AO931" s="92">
        <v>0.8347613733825352</v>
      </c>
      <c r="AP931" s="5">
        <v>43541</v>
      </c>
      <c r="AQ931" s="94">
        <v>1623</v>
      </c>
      <c r="AR931" s="6">
        <v>-0.45102861268021854</v>
      </c>
      <c r="AS931" s="6">
        <v>0.89051893273607263</v>
      </c>
    </row>
    <row r="932" spans="1:45" x14ac:dyDescent="0.2">
      <c r="A932" s="5">
        <v>43542</v>
      </c>
      <c r="B932" s="6">
        <v>3.6225429975429977</v>
      </c>
      <c r="C932" s="6">
        <v>3.3641974509864805</v>
      </c>
      <c r="D932" s="6">
        <v>0.2583455465565172</v>
      </c>
      <c r="E932" s="6">
        <v>3.3231352024862644</v>
      </c>
      <c r="F932" s="6">
        <v>3.3511294485263172</v>
      </c>
      <c r="G932" s="6">
        <v>0.39541768634725805</v>
      </c>
      <c r="H932" s="6">
        <v>1.9129119141123969</v>
      </c>
      <c r="I932" s="6">
        <v>0.56831421619742506</v>
      </c>
      <c r="J932" s="7">
        <v>888.97219325686456</v>
      </c>
      <c r="K932" s="92">
        <v>1.2285012285012285E-3</v>
      </c>
      <c r="L932" s="92">
        <v>1.7813267813267815E-2</v>
      </c>
      <c r="M932" s="92">
        <v>0.15663390663390664</v>
      </c>
      <c r="N932" s="92">
        <v>0.46498771498771496</v>
      </c>
      <c r="O932" s="92">
        <v>0.27764127764127766</v>
      </c>
      <c r="P932" s="92">
        <v>8.1695331695331691E-2</v>
      </c>
      <c r="Q932" s="93">
        <v>7.0907194994786232E-2</v>
      </c>
      <c r="R932" s="4">
        <v>2.7559446690733558</v>
      </c>
      <c r="S932" s="4">
        <v>2.868313133736907</v>
      </c>
      <c r="T932" s="4">
        <v>3.0943497224336687</v>
      </c>
      <c r="U932" s="4">
        <v>3.3496285921623152</v>
      </c>
      <c r="V932" s="4">
        <v>3.6264527423307706</v>
      </c>
      <c r="W932" s="4">
        <v>3.857647935665891</v>
      </c>
      <c r="X932" s="4">
        <v>4.0326847719327095</v>
      </c>
      <c r="Y932" s="4">
        <v>4.3141203845017557</v>
      </c>
      <c r="Z932" s="94">
        <v>2877</v>
      </c>
      <c r="AA932" s="93">
        <v>0.20331695331695332</v>
      </c>
      <c r="AB932" s="6">
        <v>2.1935477021473671</v>
      </c>
      <c r="AC932" s="6">
        <v>2.6793092676008046</v>
      </c>
      <c r="AD932" s="6">
        <v>3.2028972163677936</v>
      </c>
      <c r="AE932" s="6">
        <v>3.6457039224209997</v>
      </c>
      <c r="AF932" s="6">
        <v>3.9559163946250151</v>
      </c>
      <c r="AG932" s="94">
        <v>7</v>
      </c>
      <c r="AH932" s="6">
        <v>2.1145175565246399</v>
      </c>
      <c r="AI932" s="6">
        <v>2.5318999071131545</v>
      </c>
      <c r="AJ932" s="6">
        <v>3.0265169025269612</v>
      </c>
      <c r="AK932" s="6">
        <v>3.4429420593136877</v>
      </c>
      <c r="AL932" s="6">
        <v>3.807313562846228</v>
      </c>
      <c r="AM932" s="6">
        <v>4.207152767130637</v>
      </c>
      <c r="AN932" s="6">
        <v>1.0155755098960406</v>
      </c>
      <c r="AO932" s="92">
        <v>0.83427322499255552</v>
      </c>
      <c r="AP932" s="5">
        <v>43542</v>
      </c>
      <c r="AQ932" s="94">
        <v>1628</v>
      </c>
      <c r="AR932" s="6">
        <v>-0.45125740391514046</v>
      </c>
      <c r="AS932" s="6">
        <v>0.89056664734928037</v>
      </c>
    </row>
    <row r="933" spans="1:45" x14ac:dyDescent="0.2">
      <c r="A933" s="5">
        <v>43543</v>
      </c>
      <c r="B933" s="6">
        <v>3.6218616044090632</v>
      </c>
      <c r="C933" s="6">
        <v>3.3643647971356003</v>
      </c>
      <c r="D933" s="6">
        <v>0.25749680727346291</v>
      </c>
      <c r="E933" s="6">
        <v>3.3232897636451764</v>
      </c>
      <c r="F933" s="6">
        <v>3.3509695355580424</v>
      </c>
      <c r="G933" s="6">
        <v>0.39494991890875686</v>
      </c>
      <c r="H933" s="6">
        <v>1.9154609903661184</v>
      </c>
      <c r="I933" s="6">
        <v>0.56825981243487045</v>
      </c>
      <c r="J933" s="7">
        <v>889.35394234109117</v>
      </c>
      <c r="K933" s="92">
        <v>1.224739742804654E-3</v>
      </c>
      <c r="L933" s="92">
        <v>1.7758726270667484E-2</v>
      </c>
      <c r="M933" s="92">
        <v>0.15615431720759337</v>
      </c>
      <c r="N933" s="92">
        <v>0.4672382118799755</v>
      </c>
      <c r="O933" s="92">
        <v>0.27617881200244948</v>
      </c>
      <c r="P933" s="92">
        <v>8.1445192896509491E-2</v>
      </c>
      <c r="Q933" s="93">
        <v>7.0163251128864193E-2</v>
      </c>
      <c r="R933" s="4">
        <v>2.7577331612057461</v>
      </c>
      <c r="S933" s="4">
        <v>2.8686011402650373</v>
      </c>
      <c r="T933" s="4">
        <v>3.0942364991838178</v>
      </c>
      <c r="U933" s="4">
        <v>3.3496013140148189</v>
      </c>
      <c r="V933" s="4">
        <v>3.6268850161933068</v>
      </c>
      <c r="W933" s="4">
        <v>3.8561223126038571</v>
      </c>
      <c r="X933" s="4">
        <v>4.0312476974730016</v>
      </c>
      <c r="Y933" s="4">
        <v>4.3127200803178107</v>
      </c>
      <c r="Z933" s="94">
        <v>2879</v>
      </c>
      <c r="AA933" s="93">
        <v>0.20146968769136558</v>
      </c>
      <c r="AB933" s="6">
        <v>2.1934872254667606</v>
      </c>
      <c r="AC933" s="6">
        <v>2.6788071795865842</v>
      </c>
      <c r="AD933" s="6">
        <v>3.2022835584494311</v>
      </c>
      <c r="AE933" s="6">
        <v>3.6460019882439849</v>
      </c>
      <c r="AF933" s="6">
        <v>3.9551429975505803</v>
      </c>
      <c r="AG933" s="94">
        <v>3</v>
      </c>
      <c r="AH933" s="6">
        <v>2.1144513229927786</v>
      </c>
      <c r="AI933" s="6">
        <v>2.5316922244310303</v>
      </c>
      <c r="AJ933" s="6">
        <v>3.0259725853702752</v>
      </c>
      <c r="AK933" s="6">
        <v>3.4430737992192162</v>
      </c>
      <c r="AL933" s="6">
        <v>3.8074825132127552</v>
      </c>
      <c r="AM933" s="6">
        <v>4.2059155636585421</v>
      </c>
      <c r="AN933" s="6">
        <v>1.0155844004983479</v>
      </c>
      <c r="AO933" s="92">
        <v>0.83425843150243817</v>
      </c>
      <c r="AP933" s="5">
        <v>43543</v>
      </c>
      <c r="AQ933" s="94">
        <v>1633</v>
      </c>
      <c r="AR933" s="6">
        <v>-0.45148497122836329</v>
      </c>
      <c r="AS933" s="6">
        <v>0.89061435025205282</v>
      </c>
    </row>
    <row r="934" spans="1:45" x14ac:dyDescent="0.2">
      <c r="A934" s="5">
        <v>43544</v>
      </c>
      <c r="B934" s="6">
        <v>3.6217948717948718</v>
      </c>
      <c r="C934" s="6">
        <v>3.3647353528624859</v>
      </c>
      <c r="D934" s="6">
        <v>0.25705951893238588</v>
      </c>
      <c r="E934" s="6">
        <v>3.3236011372922052</v>
      </c>
      <c r="F934" s="6">
        <v>3.3509686795550966</v>
      </c>
      <c r="G934" s="6">
        <v>0.3950380665425457</v>
      </c>
      <c r="H934" s="6">
        <v>1.9168666466630024</v>
      </c>
      <c r="I934" s="6">
        <v>0.56839583333333055</v>
      </c>
      <c r="J934" s="7">
        <v>890.04479166666715</v>
      </c>
      <c r="K934" s="92">
        <v>1.221001221001221E-3</v>
      </c>
      <c r="L934" s="92">
        <v>1.7704517704517704E-2</v>
      </c>
      <c r="M934" s="92">
        <v>0.1568986568986569</v>
      </c>
      <c r="N934" s="92">
        <v>0.46642246642246643</v>
      </c>
      <c r="O934" s="92">
        <v>0.27594627594627597</v>
      </c>
      <c r="P934" s="92">
        <v>8.1807081807081808E-2</v>
      </c>
      <c r="Q934" s="93">
        <v>6.8750000000000006E-2</v>
      </c>
      <c r="R934" s="4">
        <v>2.7576635494821971</v>
      </c>
      <c r="S934" s="4">
        <v>2.8686750779168659</v>
      </c>
      <c r="T934" s="4">
        <v>3.0944470256002079</v>
      </c>
      <c r="U934" s="4">
        <v>3.3496260772664215</v>
      </c>
      <c r="V934" s="4">
        <v>3.6282892811105301</v>
      </c>
      <c r="W934" s="4">
        <v>3.8573530381622354</v>
      </c>
      <c r="X934" s="4">
        <v>4.0359063191740203</v>
      </c>
      <c r="Y934" s="4">
        <v>4.319544131986059</v>
      </c>
      <c r="Z934" s="94">
        <v>2880</v>
      </c>
      <c r="AA934" s="93">
        <v>0.20085470085470086</v>
      </c>
      <c r="AB934" s="6">
        <v>2.1934267898540134</v>
      </c>
      <c r="AC934" s="6">
        <v>2.6783058256802037</v>
      </c>
      <c r="AD934" s="6">
        <v>3.2019343494831882</v>
      </c>
      <c r="AE934" s="6">
        <v>3.6445038026613998</v>
      </c>
      <c r="AF934" s="6">
        <v>3.9543706794579503</v>
      </c>
      <c r="AG934" s="94">
        <v>3</v>
      </c>
      <c r="AH934" s="6">
        <v>2.1143851402111533</v>
      </c>
      <c r="AI934" s="6">
        <v>2.5314847603681683</v>
      </c>
      <c r="AJ934" s="6">
        <v>3.0267999735080773</v>
      </c>
      <c r="AK934" s="6">
        <v>3.443315076308751</v>
      </c>
      <c r="AL934" s="6">
        <v>3.8069165289025411</v>
      </c>
      <c r="AM934" s="6">
        <v>4.2055411818666588</v>
      </c>
      <c r="AN934" s="6">
        <v>1.0155958122102957</v>
      </c>
      <c r="AO934" s="92">
        <v>0.83488246520389475</v>
      </c>
      <c r="AP934" s="5">
        <v>43544</v>
      </c>
      <c r="AQ934" s="94">
        <v>1638</v>
      </c>
      <c r="AR934" s="6">
        <v>-0.45171131790203489</v>
      </c>
      <c r="AS934" s="6">
        <v>0.89066204146260985</v>
      </c>
    </row>
    <row r="935" spans="1:45" x14ac:dyDescent="0.2">
      <c r="A935" s="5">
        <v>43545</v>
      </c>
      <c r="B935" s="6">
        <v>3.6210365853658537</v>
      </c>
      <c r="C935" s="6">
        <v>3.3646032271638031</v>
      </c>
      <c r="D935" s="6">
        <v>0.2564333582020506</v>
      </c>
      <c r="E935" s="6">
        <v>3.3236624911918113</v>
      </c>
      <c r="F935" s="6">
        <v>3.3506489109485833</v>
      </c>
      <c r="G935" s="6">
        <v>0.39483151668750066</v>
      </c>
      <c r="H935" s="6">
        <v>1.9164297620502586</v>
      </c>
      <c r="I935" s="6">
        <v>0.56842415827837278</v>
      </c>
      <c r="J935" s="7">
        <v>890.73550850398897</v>
      </c>
      <c r="K935" s="92">
        <v>1.2195121951219512E-3</v>
      </c>
      <c r="L935" s="92">
        <v>1.7682926829268291E-2</v>
      </c>
      <c r="M935" s="92">
        <v>0.15792682926829268</v>
      </c>
      <c r="N935" s="92">
        <v>0.46646341463414637</v>
      </c>
      <c r="O935" s="92">
        <v>0.27439024390243905</v>
      </c>
      <c r="P935" s="92">
        <v>8.2317073170731711E-2</v>
      </c>
      <c r="Q935" s="93">
        <v>6.8031933356473451E-2</v>
      </c>
      <c r="R935" s="4">
        <v>2.7603937570960522</v>
      </c>
      <c r="S935" s="4">
        <v>2.8685310833392643</v>
      </c>
      <c r="T935" s="4">
        <v>3.0947126986911195</v>
      </c>
      <c r="U935" s="4">
        <v>3.3488276300346973</v>
      </c>
      <c r="V935" s="4">
        <v>3.6270815243843941</v>
      </c>
      <c r="W935" s="4">
        <v>3.8575462961148861</v>
      </c>
      <c r="X935" s="4">
        <v>4.0369318455966994</v>
      </c>
      <c r="Y935" s="4">
        <v>4.3175863976454467</v>
      </c>
      <c r="Z935" s="94">
        <v>2881</v>
      </c>
      <c r="AA935" s="93">
        <v>0.20060975609756099</v>
      </c>
      <c r="AB935" s="6">
        <v>2.1933663952922688</v>
      </c>
      <c r="AC935" s="6">
        <v>2.677805204446241</v>
      </c>
      <c r="AD935" s="6">
        <v>3.2017012772981746</v>
      </c>
      <c r="AE935" s="6">
        <v>3.6472958390525596</v>
      </c>
      <c r="AF935" s="6">
        <v>3.9535994384434359</v>
      </c>
      <c r="AG935" s="94">
        <v>3</v>
      </c>
      <c r="AH935" s="6">
        <v>2.1143190081549488</v>
      </c>
      <c r="AI935" s="6">
        <v>2.5312775146387834</v>
      </c>
      <c r="AJ935" s="6">
        <v>3.0276078348950235</v>
      </c>
      <c r="AK935" s="6">
        <v>3.4435008253989592</v>
      </c>
      <c r="AL935" s="6">
        <v>3.8065012429990683</v>
      </c>
      <c r="AM935" s="6">
        <v>4.2048593283592801</v>
      </c>
      <c r="AN935" s="6">
        <v>1.0155326841076968</v>
      </c>
      <c r="AO935" s="92">
        <v>0.83495885751376686</v>
      </c>
      <c r="AP935" s="5">
        <v>43545</v>
      </c>
      <c r="AQ935" s="94">
        <v>1640</v>
      </c>
      <c r="AR935" s="6">
        <v>-0.45193644720862824</v>
      </c>
      <c r="AS935" s="6">
        <v>0.89070972099911172</v>
      </c>
    </row>
    <row r="936" spans="1:45" x14ac:dyDescent="0.2">
      <c r="A936" s="5">
        <v>43546</v>
      </c>
      <c r="B936" s="6">
        <v>3.6205846528623629</v>
      </c>
      <c r="C936" s="6">
        <v>3.3642951527026468</v>
      </c>
      <c r="D936" s="6">
        <v>0.25628950015971608</v>
      </c>
      <c r="E936" s="6">
        <v>3.3238039392845544</v>
      </c>
      <c r="F936" s="6">
        <v>3.3511238861312038</v>
      </c>
      <c r="G936" s="6">
        <v>0.39454455064823823</v>
      </c>
      <c r="H936" s="6">
        <v>1.9157209334321668</v>
      </c>
      <c r="I936" s="6">
        <v>0.5683900069396286</v>
      </c>
      <c r="J936" s="7">
        <v>891.42609299097967</v>
      </c>
      <c r="K936" s="92">
        <v>1.2180267965895249E-3</v>
      </c>
      <c r="L936" s="92">
        <v>1.7661388550548111E-2</v>
      </c>
      <c r="M936" s="92">
        <v>0.15895249695493302</v>
      </c>
      <c r="N936" s="92">
        <v>0.46528623629719856</v>
      </c>
      <c r="O936" s="92">
        <v>0.27466504263093788</v>
      </c>
      <c r="P936" s="92">
        <v>8.221680876979294E-2</v>
      </c>
      <c r="Q936" s="93">
        <v>6.7661346287300486E-2</v>
      </c>
      <c r="R936" s="4">
        <v>2.7602887830801799</v>
      </c>
      <c r="S936" s="4">
        <v>2.8683522429326738</v>
      </c>
      <c r="T936" s="4">
        <v>3.0957380387498543</v>
      </c>
      <c r="U936" s="4">
        <v>3.3488597634206889</v>
      </c>
      <c r="V936" s="4">
        <v>3.6273460736654712</v>
      </c>
      <c r="W936" s="4">
        <v>3.8565144833998017</v>
      </c>
      <c r="X936" s="4">
        <v>4.0354303416272845</v>
      </c>
      <c r="Y936" s="4">
        <v>4.3152592588986858</v>
      </c>
      <c r="Z936" s="94">
        <v>2882</v>
      </c>
      <c r="AA936" s="93">
        <v>0.20158343483556637</v>
      </c>
      <c r="AB936" s="6">
        <v>2.1933060417646857</v>
      </c>
      <c r="AC936" s="6">
        <v>2.6773053144533874</v>
      </c>
      <c r="AD936" s="6">
        <v>3.2029545521956715</v>
      </c>
      <c r="AE936" s="6">
        <v>3.6467124467233423</v>
      </c>
      <c r="AF936" s="6">
        <v>3.9528292726083776</v>
      </c>
      <c r="AG936" s="94">
        <v>2</v>
      </c>
      <c r="AH936" s="6">
        <v>2.1142529267993746</v>
      </c>
      <c r="AI936" s="6">
        <v>2.5310704869577512</v>
      </c>
      <c r="AJ936" s="6">
        <v>3.028397946119445</v>
      </c>
      <c r="AK936" s="6">
        <v>3.443494000678061</v>
      </c>
      <c r="AL936" s="6">
        <v>3.8054886113416582</v>
      </c>
      <c r="AM936" s="6">
        <v>4.2036127892317916</v>
      </c>
      <c r="AN936" s="6">
        <v>1.0153916054471916</v>
      </c>
      <c r="AO936" s="92">
        <v>0.83526583138165578</v>
      </c>
      <c r="AP936" s="5">
        <v>43546</v>
      </c>
      <c r="AQ936" s="94">
        <v>1642</v>
      </c>
      <c r="AR936" s="6">
        <v>-0.45216036241097513</v>
      </c>
      <c r="AS936" s="6">
        <v>0.89075738887965883</v>
      </c>
    </row>
    <row r="937" spans="1:45" x14ac:dyDescent="0.2">
      <c r="A937" s="5">
        <v>43547</v>
      </c>
      <c r="B937" s="6">
        <v>3.6200607902735564</v>
      </c>
      <c r="C937" s="6">
        <v>3.3643563728946471</v>
      </c>
      <c r="D937" s="6">
        <v>0.25570441737890937</v>
      </c>
      <c r="E937" s="6">
        <v>3.3241858060791345</v>
      </c>
      <c r="F937" s="6">
        <v>3.3521566466743957</v>
      </c>
      <c r="G937" s="6">
        <v>0.39437188018863872</v>
      </c>
      <c r="H937" s="6">
        <v>1.928645053546628</v>
      </c>
      <c r="I937" s="6">
        <v>0.56469486823855475</v>
      </c>
      <c r="J937" s="7">
        <v>891.80721220526902</v>
      </c>
      <c r="K937" s="92">
        <v>1.2158054711246201E-3</v>
      </c>
      <c r="L937" s="92">
        <v>1.7629179331306991E-2</v>
      </c>
      <c r="M937" s="92">
        <v>0.15927051671732523</v>
      </c>
      <c r="N937" s="92">
        <v>0.46443768996960488</v>
      </c>
      <c r="O937" s="92">
        <v>0.27659574468085107</v>
      </c>
      <c r="P937" s="92">
        <v>8.085106382978724E-2</v>
      </c>
      <c r="Q937" s="93">
        <v>6.7267683772538139E-2</v>
      </c>
      <c r="R937" s="4">
        <v>2.760250731161829</v>
      </c>
      <c r="S937" s="4">
        <v>2.8689057289957796</v>
      </c>
      <c r="T937" s="4">
        <v>3.0956736075520195</v>
      </c>
      <c r="U937" s="4">
        <v>3.3486966980343551</v>
      </c>
      <c r="V937" s="4">
        <v>3.6286168175815905</v>
      </c>
      <c r="W937" s="4">
        <v>3.8557516695711511</v>
      </c>
      <c r="X937" s="4">
        <v>4.0362190207016617</v>
      </c>
      <c r="Y937" s="4">
        <v>4.3128774273878685</v>
      </c>
      <c r="Z937" s="94">
        <v>2884</v>
      </c>
      <c r="AA937" s="93">
        <v>0.20121580547112461</v>
      </c>
      <c r="AB937" s="6">
        <v>2.1932457292544383</v>
      </c>
      <c r="AC937" s="6">
        <v>2.6768061542744332</v>
      </c>
      <c r="AD937" s="6">
        <v>3.203176827642086</v>
      </c>
      <c r="AE937" s="6">
        <v>3.6462586278699982</v>
      </c>
      <c r="AF937" s="6">
        <v>3.9694288897088503</v>
      </c>
      <c r="AG937" s="94">
        <v>4</v>
      </c>
      <c r="AH937" s="6">
        <v>2.1141868961196693</v>
      </c>
      <c r="AI937" s="6">
        <v>2.5308636770406046</v>
      </c>
      <c r="AJ937" s="6">
        <v>3.0285188863495565</v>
      </c>
      <c r="AK937" s="6">
        <v>3.4432445206031628</v>
      </c>
      <c r="AL937" s="6">
        <v>3.8059245349064224</v>
      </c>
      <c r="AM937" s="6">
        <v>4.2061052104229786</v>
      </c>
      <c r="AN937" s="6">
        <v>1.0152943564700718</v>
      </c>
      <c r="AO937" s="92">
        <v>0.83544393143657003</v>
      </c>
      <c r="AP937" s="5">
        <v>43547</v>
      </c>
      <c r="AQ937" s="94">
        <v>1645</v>
      </c>
      <c r="AR937" s="6">
        <v>-0.452383066762299</v>
      </c>
      <c r="AS937" s="6">
        <v>0.89080504512229286</v>
      </c>
    </row>
    <row r="938" spans="1:45" x14ac:dyDescent="0.2">
      <c r="A938" s="5">
        <v>43548</v>
      </c>
      <c r="B938" s="6">
        <v>3.6213768115942031</v>
      </c>
      <c r="C938" s="6">
        <v>3.365772800535304</v>
      </c>
      <c r="D938" s="6">
        <v>0.25560401105889907</v>
      </c>
      <c r="E938" s="6">
        <v>3.3245078374052035</v>
      </c>
      <c r="F938" s="6">
        <v>3.3525180695895527</v>
      </c>
      <c r="G938" s="6">
        <v>0.39456647843220466</v>
      </c>
      <c r="H938" s="6">
        <v>1.9374256793590667</v>
      </c>
      <c r="I938" s="6">
        <v>0.56474376731301656</v>
      </c>
      <c r="J938" s="7">
        <v>891.57063711911178</v>
      </c>
      <c r="K938" s="92">
        <v>1.2077294685990338E-3</v>
      </c>
      <c r="L938" s="92">
        <v>1.7512077294685992E-2</v>
      </c>
      <c r="M938" s="92">
        <v>0.15821256038647344</v>
      </c>
      <c r="N938" s="92">
        <v>0.46376811594202899</v>
      </c>
      <c r="O938" s="92">
        <v>0.27898550724637683</v>
      </c>
      <c r="P938" s="92">
        <v>8.0314009661835745E-2</v>
      </c>
      <c r="Q938" s="93">
        <v>6.4404432132963985E-2</v>
      </c>
      <c r="R938" s="4">
        <v>2.7612722843853716</v>
      </c>
      <c r="S938" s="4">
        <v>2.8710249141722346</v>
      </c>
      <c r="T938" s="4">
        <v>3.0953951148424497</v>
      </c>
      <c r="U938" s="4">
        <v>3.3510262123982626</v>
      </c>
      <c r="V938" s="4">
        <v>3.6318383967371792</v>
      </c>
      <c r="W938" s="4">
        <v>3.8568039278758053</v>
      </c>
      <c r="X938" s="4">
        <v>4.0348562365271698</v>
      </c>
      <c r="Y938" s="4">
        <v>4.3103520745345101</v>
      </c>
      <c r="Z938" s="94">
        <v>2888</v>
      </c>
      <c r="AA938" s="93">
        <v>0.1998792270531401</v>
      </c>
      <c r="AB938" s="6">
        <v>2.1931846948142142</v>
      </c>
      <c r="AC938" s="6">
        <v>2.6763077224862526</v>
      </c>
      <c r="AD938" s="6">
        <v>3.2021977741650747</v>
      </c>
      <c r="AE938" s="6">
        <v>3.6461183634036347</v>
      </c>
      <c r="AF938" s="6">
        <v>3.9686143086444075</v>
      </c>
      <c r="AG938" s="94">
        <v>2</v>
      </c>
      <c r="AH938" s="6">
        <v>2.114120916091097</v>
      </c>
      <c r="AI938" s="6">
        <v>2.5306560789902459</v>
      </c>
      <c r="AJ938" s="6">
        <v>3.0268282635578667</v>
      </c>
      <c r="AK938" s="6">
        <v>3.4434803520782515</v>
      </c>
      <c r="AL938" s="6">
        <v>3.8063522209662972</v>
      </c>
      <c r="AM938" s="6">
        <v>4.2048498019898242</v>
      </c>
      <c r="AN938" s="6">
        <v>1.0156310008250602</v>
      </c>
      <c r="AO938" s="92">
        <v>0.83442188843126286</v>
      </c>
      <c r="AP938" s="5">
        <v>43548</v>
      </c>
      <c r="AQ938" s="94">
        <v>1656</v>
      </c>
      <c r="AR938" s="6">
        <v>-0.45261340537137862</v>
      </c>
      <c r="AS938" s="6">
        <v>0.89085268974499543</v>
      </c>
    </row>
    <row r="939" spans="1:45" x14ac:dyDescent="0.2">
      <c r="A939" s="5">
        <v>43549</v>
      </c>
      <c r="B939" s="6">
        <v>3.6213124623720652</v>
      </c>
      <c r="C939" s="6">
        <v>3.3660803661077399</v>
      </c>
      <c r="D939" s="6">
        <v>0.2552320962643253</v>
      </c>
      <c r="E939" s="6">
        <v>3.3249468282843586</v>
      </c>
      <c r="F939" s="6">
        <v>3.3533485047515823</v>
      </c>
      <c r="G939" s="6">
        <v>0.39427593403735983</v>
      </c>
      <c r="H939" s="6">
        <v>1.9409339864290576</v>
      </c>
      <c r="I939" s="6">
        <v>0.56471809062607936</v>
      </c>
      <c r="J939" s="7">
        <v>891.64441369767883</v>
      </c>
      <c r="K939" s="92">
        <v>1.2040939193257074E-3</v>
      </c>
      <c r="L939" s="92">
        <v>1.7459361830222758E-2</v>
      </c>
      <c r="M939" s="92">
        <v>0.15773630343166767</v>
      </c>
      <c r="N939" s="92">
        <v>0.46478025285972308</v>
      </c>
      <c r="O939" s="92">
        <v>0.27874774232390126</v>
      </c>
      <c r="P939" s="92">
        <v>8.0072245635159536E-2</v>
      </c>
      <c r="Q939" s="93">
        <v>6.3299896229678312E-2</v>
      </c>
      <c r="R939" s="4">
        <v>2.7609681284009717</v>
      </c>
      <c r="S939" s="4">
        <v>2.8710275529898772</v>
      </c>
      <c r="T939" s="4">
        <v>3.0958718341516627</v>
      </c>
      <c r="U939" s="4">
        <v>3.3517063009154389</v>
      </c>
      <c r="V939" s="4">
        <v>3.6317140533518888</v>
      </c>
      <c r="W939" s="4">
        <v>3.8571517272404288</v>
      </c>
      <c r="X939" s="4">
        <v>4.0336539453116629</v>
      </c>
      <c r="Y939" s="4">
        <v>4.3077893210249139</v>
      </c>
      <c r="Z939" s="94">
        <v>2891</v>
      </c>
      <c r="AA939" s="93">
        <v>0.20048163756773027</v>
      </c>
      <c r="AB939" s="6">
        <v>2.1931237019935019</v>
      </c>
      <c r="AC939" s="6">
        <v>2.6758100176697885</v>
      </c>
      <c r="AD939" s="6">
        <v>3.2012205593283385</v>
      </c>
      <c r="AE939" s="6">
        <v>3.6457118639570574</v>
      </c>
      <c r="AF939" s="6">
        <v>3.9678008822405082</v>
      </c>
      <c r="AG939" s="94">
        <v>1</v>
      </c>
      <c r="AH939" s="6">
        <v>2.1140549866889513</v>
      </c>
      <c r="AI939" s="6">
        <v>2.5304486995991371</v>
      </c>
      <c r="AJ939" s="6">
        <v>3.0262826371756208</v>
      </c>
      <c r="AK939" s="6">
        <v>3.4436878251285785</v>
      </c>
      <c r="AL939" s="6">
        <v>3.8061108014426921</v>
      </c>
      <c r="AM939" s="6">
        <v>4.2035966848677733</v>
      </c>
      <c r="AN939" s="6">
        <v>1.0155846331003007</v>
      </c>
      <c r="AO939" s="92">
        <v>0.83490607805885098</v>
      </c>
      <c r="AP939" s="5">
        <v>43549</v>
      </c>
      <c r="AQ939" s="94">
        <v>1661</v>
      </c>
      <c r="AR939" s="6">
        <v>-0.45284250994534148</v>
      </c>
      <c r="AS939" s="6">
        <v>0.89090032276568965</v>
      </c>
    </row>
    <row r="940" spans="1:45" x14ac:dyDescent="0.2">
      <c r="A940" s="5">
        <v>43550</v>
      </c>
      <c r="B940" s="6">
        <v>3.6211665664461816</v>
      </c>
      <c r="C940" s="6">
        <v>3.3658506631345109</v>
      </c>
      <c r="D940" s="6">
        <v>0.25531590331167076</v>
      </c>
      <c r="E940" s="6">
        <v>3.3249123276721457</v>
      </c>
      <c r="F940" s="6">
        <v>3.3533321550803921</v>
      </c>
      <c r="G940" s="6">
        <v>0.39420559863907034</v>
      </c>
      <c r="H940" s="6">
        <v>1.939151839756617</v>
      </c>
      <c r="I940" s="6">
        <v>0.56481840193704846</v>
      </c>
      <c r="J940" s="7">
        <v>892.64441369767883</v>
      </c>
      <c r="K940" s="92">
        <v>1.2026458208057728E-3</v>
      </c>
      <c r="L940" s="92">
        <v>1.7438364401683705E-2</v>
      </c>
      <c r="M940" s="92">
        <v>0.1581479254359591</v>
      </c>
      <c r="N940" s="92">
        <v>0.46422128683102826</v>
      </c>
      <c r="O940" s="92">
        <v>0.27901383042693928</v>
      </c>
      <c r="P940" s="92">
        <v>7.9975947083583881E-2</v>
      </c>
      <c r="Q940" s="93">
        <v>6.5375302663438259E-2</v>
      </c>
      <c r="R940" s="4">
        <v>2.7606333817822168</v>
      </c>
      <c r="S940" s="4">
        <v>2.8707690963000254</v>
      </c>
      <c r="T940" s="4">
        <v>3.0955758675570419</v>
      </c>
      <c r="U940" s="4">
        <v>3.3512669815754341</v>
      </c>
      <c r="V940" s="4">
        <v>3.6308742262363287</v>
      </c>
      <c r="W940" s="4">
        <v>3.8559850898487156</v>
      </c>
      <c r="X940" s="4">
        <v>4.034381577189599</v>
      </c>
      <c r="Y940" s="4">
        <v>4.3053754655617311</v>
      </c>
      <c r="Z940" s="94">
        <v>2891</v>
      </c>
      <c r="AA940" s="93">
        <v>0.20024052916416116</v>
      </c>
      <c r="AB940" s="6">
        <v>2.193062750775066</v>
      </c>
      <c r="AC940" s="6">
        <v>2.6753130384100392</v>
      </c>
      <c r="AD940" s="6">
        <v>3.2013055584042474</v>
      </c>
      <c r="AE940" s="6">
        <v>3.6448035382897741</v>
      </c>
      <c r="AF940" s="6">
        <v>3.9669886083839727</v>
      </c>
      <c r="AG940" s="94">
        <v>1</v>
      </c>
      <c r="AH940" s="6">
        <v>2.1139891078885498</v>
      </c>
      <c r="AI940" s="6">
        <v>2.5302415385820738</v>
      </c>
      <c r="AJ940" s="6">
        <v>3.0264013384498147</v>
      </c>
      <c r="AK940" s="6">
        <v>3.4431775848236104</v>
      </c>
      <c r="AL940" s="6">
        <v>3.8058349716658135</v>
      </c>
      <c r="AM940" s="6">
        <v>4.2023458526475848</v>
      </c>
      <c r="AN940" s="6">
        <v>1.0155144583091837</v>
      </c>
      <c r="AO940" s="92">
        <v>0.83514737362874336</v>
      </c>
      <c r="AP940" s="5">
        <v>43550</v>
      </c>
      <c r="AQ940" s="94">
        <v>1663</v>
      </c>
      <c r="AR940" s="6">
        <v>-0.45307038380010445</v>
      </c>
      <c r="AS940" s="6">
        <v>0.89094794420223933</v>
      </c>
    </row>
    <row r="941" spans="1:45" x14ac:dyDescent="0.2">
      <c r="A941" s="5">
        <v>43551</v>
      </c>
      <c r="B941" s="6">
        <v>3.6215486194477791</v>
      </c>
      <c r="C941" s="6">
        <v>3.3654343271454565</v>
      </c>
      <c r="D941" s="6">
        <v>0.25611429230232252</v>
      </c>
      <c r="E941" s="6">
        <v>3.3248767043446228</v>
      </c>
      <c r="F941" s="6">
        <v>3.3533153569334244</v>
      </c>
      <c r="G941" s="6">
        <v>0.39400396934536391</v>
      </c>
      <c r="H941" s="6">
        <v>1.9370486971210672</v>
      </c>
      <c r="I941" s="6">
        <v>0.56496368038741174</v>
      </c>
      <c r="J941" s="7">
        <v>893.64441369767883</v>
      </c>
      <c r="K941" s="92">
        <v>1.2004801920768306E-3</v>
      </c>
      <c r="L941" s="92">
        <v>1.7406962785114045E-2</v>
      </c>
      <c r="M941" s="92">
        <v>0.15786314525810324</v>
      </c>
      <c r="N941" s="92">
        <v>0.46458583433373352</v>
      </c>
      <c r="O941" s="92">
        <v>0.27851140456182472</v>
      </c>
      <c r="P941" s="92">
        <v>8.0432172869147653E-2</v>
      </c>
      <c r="Q941" s="93">
        <v>6.4683500518851605E-2</v>
      </c>
      <c r="R941" s="4">
        <v>2.7602990486335104</v>
      </c>
      <c r="S941" s="4">
        <v>2.8705109449988684</v>
      </c>
      <c r="T941" s="4">
        <v>3.0951610155483142</v>
      </c>
      <c r="U941" s="4">
        <v>3.350828269475461</v>
      </c>
      <c r="V941" s="4">
        <v>3.6302902514770077</v>
      </c>
      <c r="W941" s="4">
        <v>3.8546480951609574</v>
      </c>
      <c r="X941" s="4">
        <v>4.0335197306206663</v>
      </c>
      <c r="Y941" s="4">
        <v>4.3029682176860495</v>
      </c>
      <c r="Z941" s="94">
        <v>2891</v>
      </c>
      <c r="AA941" s="93">
        <v>0.20048019207683074</v>
      </c>
      <c r="AB941" s="6">
        <v>2.1930018411416872</v>
      </c>
      <c r="AC941" s="6">
        <v>2.6748167832960417</v>
      </c>
      <c r="AD941" s="6">
        <v>3.2004831351745437</v>
      </c>
      <c r="AE941" s="6">
        <v>3.6445234915298923</v>
      </c>
      <c r="AF941" s="6">
        <v>3.966177484967365</v>
      </c>
      <c r="AG941" s="94">
        <v>1</v>
      </c>
      <c r="AH941" s="6">
        <v>2.1139232796652383</v>
      </c>
      <c r="AI941" s="6">
        <v>2.5300345956545027</v>
      </c>
      <c r="AJ941" s="6">
        <v>3.0258556803288563</v>
      </c>
      <c r="AK941" s="6">
        <v>3.4425771009643107</v>
      </c>
      <c r="AL941" s="6">
        <v>3.8051316613765964</v>
      </c>
      <c r="AM941" s="6">
        <v>4.2031040355227169</v>
      </c>
      <c r="AN941" s="6">
        <v>1.0153878595367491</v>
      </c>
      <c r="AO941" s="92">
        <v>0.83568250348748452</v>
      </c>
      <c r="AP941" s="5">
        <v>43552</v>
      </c>
      <c r="AQ941" s="94">
        <v>1666</v>
      </c>
      <c r="AR941" s="6">
        <v>-0.45329703024179713</v>
      </c>
      <c r="AS941" s="6">
        <v>0.89099555407245012</v>
      </c>
    </row>
    <row r="942" spans="1:45" x14ac:dyDescent="0.2">
      <c r="A942" s="5">
        <v>43552</v>
      </c>
      <c r="B942" s="6">
        <v>3.6217026378896882</v>
      </c>
      <c r="C942" s="6">
        <v>3.3650420530512362</v>
      </c>
      <c r="D942" s="6">
        <v>0.256660584838452</v>
      </c>
      <c r="E942" s="6">
        <v>3.324915051625926</v>
      </c>
      <c r="F942" s="6">
        <v>3.3531533133874882</v>
      </c>
      <c r="G942" s="6">
        <v>0.39373808379491182</v>
      </c>
      <c r="H942" s="6">
        <v>1.935968701490379</v>
      </c>
      <c r="I942" s="6">
        <v>0.56493775933610213</v>
      </c>
      <c r="J942" s="7">
        <v>894.33506224066514</v>
      </c>
      <c r="K942" s="92">
        <v>1.199040767386091E-3</v>
      </c>
      <c r="L942" s="92">
        <v>1.7386091127098321E-2</v>
      </c>
      <c r="M942" s="92">
        <v>0.15767386091127097</v>
      </c>
      <c r="N942" s="92">
        <v>0.46462829736211031</v>
      </c>
      <c r="O942" s="92">
        <v>0.27877697841726617</v>
      </c>
      <c r="P942" s="92">
        <v>8.0335731414868106E-2</v>
      </c>
      <c r="Q942" s="93">
        <v>6.4315352697095429E-2</v>
      </c>
      <c r="R942" s="4">
        <v>2.7599861130075753</v>
      </c>
      <c r="S942" s="4">
        <v>2.870284189337347</v>
      </c>
      <c r="T942" s="4">
        <v>3.0947553361842033</v>
      </c>
      <c r="U942" s="4">
        <v>3.3505169978108009</v>
      </c>
      <c r="V942" s="4">
        <v>3.6294523374650201</v>
      </c>
      <c r="W942" s="4">
        <v>3.853685874488054</v>
      </c>
      <c r="X942" s="4">
        <v>4.0326491764369727</v>
      </c>
      <c r="Y942" s="4">
        <v>4.3006618691407281</v>
      </c>
      <c r="Z942" s="94">
        <v>2892</v>
      </c>
      <c r="AA942" s="93">
        <v>0.20203836930455635</v>
      </c>
      <c r="AB942" s="6">
        <v>2.1929409730761629</v>
      </c>
      <c r="AC942" s="6">
        <v>2.6743212509208587</v>
      </c>
      <c r="AD942" s="6">
        <v>3.1996620900333657</v>
      </c>
      <c r="AE942" s="6">
        <v>3.6438669372438381</v>
      </c>
      <c r="AF942" s="6">
        <v>3.9653675098889729</v>
      </c>
      <c r="AG942" s="94">
        <v>0</v>
      </c>
      <c r="AH942" s="6">
        <v>2.1138575019943908</v>
      </c>
      <c r="AI942" s="6">
        <v>2.529827870532527</v>
      </c>
      <c r="AJ942" s="6">
        <v>3.0253108243520663</v>
      </c>
      <c r="AK942" s="6">
        <v>3.4418731396136781</v>
      </c>
      <c r="AL942" s="6">
        <v>3.8040846739364333</v>
      </c>
      <c r="AM942" s="6">
        <v>4.2018575095344701</v>
      </c>
      <c r="AN942" s="6">
        <v>1.0152492748307973</v>
      </c>
      <c r="AO942" s="92">
        <v>0.83592028889554437</v>
      </c>
      <c r="AP942" s="5">
        <v>43552</v>
      </c>
      <c r="AQ942" s="94">
        <v>1668</v>
      </c>
      <c r="AR942" s="6">
        <v>-0.45352245256678847</v>
      </c>
      <c r="AS942" s="6">
        <v>0.89104315239406906</v>
      </c>
    </row>
    <row r="943" spans="1:45" x14ac:dyDescent="0.2">
      <c r="A943" s="5">
        <v>43553</v>
      </c>
      <c r="B943" s="6">
        <v>3.6207309766327143</v>
      </c>
      <c r="C943" s="6">
        <v>3.3643905256939433</v>
      </c>
      <c r="D943" s="6">
        <v>0.256340450938771</v>
      </c>
      <c r="E943" s="6">
        <v>3.3248787929519223</v>
      </c>
      <c r="F943" s="6">
        <v>3.352769790965346</v>
      </c>
      <c r="G943" s="6">
        <v>0.39347084458219411</v>
      </c>
      <c r="H943" s="6">
        <v>1.9331273723356261</v>
      </c>
      <c r="I943" s="6">
        <v>0.56497233748270925</v>
      </c>
      <c r="J943" s="7">
        <v>895.33506224066514</v>
      </c>
      <c r="K943" s="92">
        <v>1.1983223487118035E-3</v>
      </c>
      <c r="L943" s="92">
        <v>1.737567405632115E-2</v>
      </c>
      <c r="M943" s="92">
        <v>0.15937687237866988</v>
      </c>
      <c r="N943" s="92">
        <v>0.46315158777711202</v>
      </c>
      <c r="O943" s="92">
        <v>0.27860994607549433</v>
      </c>
      <c r="P943" s="92">
        <v>8.028759736369083E-2</v>
      </c>
      <c r="Q943" s="93">
        <v>6.4315352697095429E-2</v>
      </c>
      <c r="R943" s="4">
        <v>2.7596552450802645</v>
      </c>
      <c r="S943" s="4">
        <v>2.8700325391793413</v>
      </c>
      <c r="T943" s="4">
        <v>3.0942402444642614</v>
      </c>
      <c r="U943" s="4">
        <v>3.3500278739618405</v>
      </c>
      <c r="V943" s="4">
        <v>3.6285342133019856</v>
      </c>
      <c r="W943" s="4">
        <v>3.8542042019504419</v>
      </c>
      <c r="X943" s="4">
        <v>4.0317873158327231</v>
      </c>
      <c r="Y943" s="4">
        <v>4.2994688940526409</v>
      </c>
      <c r="Z943" s="94">
        <v>2892</v>
      </c>
      <c r="AA943" s="93">
        <v>0.2025164769322948</v>
      </c>
      <c r="AB943" s="6">
        <v>2.1928801465613068</v>
      </c>
      <c r="AC943" s="6">
        <v>2.6738264398815637</v>
      </c>
      <c r="AD943" s="6">
        <v>3.2080014535025279</v>
      </c>
      <c r="AE943" s="6">
        <v>3.6439100226859846</v>
      </c>
      <c r="AF943" s="6">
        <v>3.9645586810527886</v>
      </c>
      <c r="AG943" s="94">
        <v>4</v>
      </c>
      <c r="AH943" s="6">
        <v>2.1137917748514061</v>
      </c>
      <c r="AI943" s="6">
        <v>2.529621362932899</v>
      </c>
      <c r="AJ943" s="6">
        <v>3.0267402269169565</v>
      </c>
      <c r="AK943" s="6">
        <v>3.4422410552307046</v>
      </c>
      <c r="AL943" s="6">
        <v>3.8034710024472522</v>
      </c>
      <c r="AM943" s="6">
        <v>4.2006132477949141</v>
      </c>
      <c r="AN943" s="6">
        <v>1.0150562042411166</v>
      </c>
      <c r="AO943" s="92">
        <v>0.83626297720022535</v>
      </c>
      <c r="AP943" s="5">
        <v>43553</v>
      </c>
      <c r="AQ943" s="94">
        <v>1669</v>
      </c>
      <c r="AR943" s="6">
        <v>-0.45374665406172499</v>
      </c>
      <c r="AS943" s="6">
        <v>0.89109073918478521</v>
      </c>
    </row>
    <row r="944" spans="1:45" x14ac:dyDescent="0.2">
      <c r="A944" s="5">
        <v>43554</v>
      </c>
      <c r="B944" s="6">
        <v>3.6195326542840025</v>
      </c>
      <c r="C944" s="6">
        <v>3.3637220860769532</v>
      </c>
      <c r="D944" s="6">
        <v>0.25581056820704928</v>
      </c>
      <c r="E944" s="6">
        <v>3.3248415072918833</v>
      </c>
      <c r="F944" s="6">
        <v>3.3525848722993814</v>
      </c>
      <c r="G944" s="6">
        <v>0.39318288451221634</v>
      </c>
      <c r="H944" s="6">
        <v>1.9299839050434255</v>
      </c>
      <c r="I944" s="6">
        <v>0.56497233748270925</v>
      </c>
      <c r="J944" s="7">
        <v>896.33506224066514</v>
      </c>
      <c r="K944" s="92">
        <v>1.1983223487118035E-3</v>
      </c>
      <c r="L944" s="92">
        <v>1.737567405632115E-2</v>
      </c>
      <c r="M944" s="92">
        <v>0.15937687237866988</v>
      </c>
      <c r="N944" s="92">
        <v>0.46554823247453564</v>
      </c>
      <c r="O944" s="92">
        <v>0.27621330137807071</v>
      </c>
      <c r="P944" s="92">
        <v>8.028759736369083E-2</v>
      </c>
      <c r="Q944" s="93">
        <v>6.4661134163208858E-2</v>
      </c>
      <c r="R944" s="4">
        <v>2.7593247799738569</v>
      </c>
      <c r="S944" s="4">
        <v>2.8697811874135311</v>
      </c>
      <c r="T944" s="4">
        <v>3.0937007686026945</v>
      </c>
      <c r="U944" s="4">
        <v>3.3495394376979153</v>
      </c>
      <c r="V944" s="4">
        <v>3.627577960901156</v>
      </c>
      <c r="W944" s="4">
        <v>3.8531083115307383</v>
      </c>
      <c r="X944" s="4">
        <v>4.0309267129159574</v>
      </c>
      <c r="Y944" s="4">
        <v>4.2982778234828922</v>
      </c>
      <c r="Z944" s="94">
        <v>2892</v>
      </c>
      <c r="AA944" s="93">
        <v>0.2025164769322948</v>
      </c>
      <c r="AB944" s="6">
        <v>2.1928193615799483</v>
      </c>
      <c r="AC944" s="6">
        <v>2.6733323487792258</v>
      </c>
      <c r="AD944" s="6">
        <v>3.2075508306110154</v>
      </c>
      <c r="AE944" s="6">
        <v>3.6475687504504086</v>
      </c>
      <c r="AF944" s="6">
        <v>3.9637509963684887</v>
      </c>
      <c r="AG944" s="94">
        <v>4</v>
      </c>
      <c r="AH944" s="6">
        <v>2.1137260982117105</v>
      </c>
      <c r="AI944" s="6">
        <v>2.5294150725730211</v>
      </c>
      <c r="AJ944" s="6">
        <v>3.0261950650560347</v>
      </c>
      <c r="AK944" s="6">
        <v>3.4424614515161838</v>
      </c>
      <c r="AL944" s="6">
        <v>3.8037561714490082</v>
      </c>
      <c r="AM944" s="6">
        <v>4.1993712440164233</v>
      </c>
      <c r="AN944" s="6">
        <v>1.0148593238440005</v>
      </c>
      <c r="AO944" s="92">
        <v>0.83657244177322132</v>
      </c>
      <c r="AP944" s="5">
        <v>43554</v>
      </c>
      <c r="AQ944" s="94">
        <v>1669</v>
      </c>
      <c r="AR944" s="6">
        <v>-0.45396963800356183</v>
      </c>
      <c r="AS944" s="6">
        <v>0.89113831446222913</v>
      </c>
    </row>
    <row r="945" spans="1:45" x14ac:dyDescent="0.2">
      <c r="A945" s="5">
        <v>43555</v>
      </c>
      <c r="B945" s="6">
        <v>3.6191616766467067</v>
      </c>
      <c r="C945" s="6">
        <v>3.3637937073945676</v>
      </c>
      <c r="D945" s="6">
        <v>0.25536796925213912</v>
      </c>
      <c r="E945" s="6">
        <v>3.3248034218104339</v>
      </c>
      <c r="F945" s="6">
        <v>3.3525274839042893</v>
      </c>
      <c r="G945" s="6">
        <v>0.39357204608664625</v>
      </c>
      <c r="H945" s="6">
        <v>1.9292183134954235</v>
      </c>
      <c r="I945" s="6">
        <v>0.56513139695712167</v>
      </c>
      <c r="J945" s="7">
        <v>897.33506224066514</v>
      </c>
      <c r="K945" s="92">
        <v>1.1976047904191617E-3</v>
      </c>
      <c r="L945" s="92">
        <v>1.7365269461077845E-2</v>
      </c>
      <c r="M945" s="92">
        <v>0.15928143712574849</v>
      </c>
      <c r="N945" s="92">
        <v>0.46646706586826348</v>
      </c>
      <c r="O945" s="92">
        <v>0.27544910179640719</v>
      </c>
      <c r="P945" s="92">
        <v>8.0239520958083829E-2</v>
      </c>
      <c r="Q945" s="93">
        <v>6.3623789764868599E-2</v>
      </c>
      <c r="R945" s="4">
        <v>2.7589947171390627</v>
      </c>
      <c r="S945" s="4">
        <v>2.8700189136394836</v>
      </c>
      <c r="T945" s="4">
        <v>3.0934709051327101</v>
      </c>
      <c r="U945" s="4">
        <v>3.3490797399329244</v>
      </c>
      <c r="V945" s="4">
        <v>3.6270423910261407</v>
      </c>
      <c r="W945" s="4">
        <v>3.8524633474603083</v>
      </c>
      <c r="X945" s="4">
        <v>4.0334013484414211</v>
      </c>
      <c r="Y945" s="4">
        <v>4.3064843939477084</v>
      </c>
      <c r="Z945" s="94">
        <v>2892</v>
      </c>
      <c r="AA945" s="93">
        <v>0.20179640718562875</v>
      </c>
      <c r="AB945" s="6">
        <v>2.1927586181149334</v>
      </c>
      <c r="AC945" s="6">
        <v>2.6728389762188969</v>
      </c>
      <c r="AD945" s="6">
        <v>3.2071007318229827</v>
      </c>
      <c r="AE945" s="6">
        <v>3.6505219746905682</v>
      </c>
      <c r="AF945" s="6">
        <v>3.9691775199069892</v>
      </c>
      <c r="AG945" s="94">
        <v>4</v>
      </c>
      <c r="AH945" s="6">
        <v>2.113660472050757</v>
      </c>
      <c r="AI945" s="6">
        <v>2.5292089991709461</v>
      </c>
      <c r="AJ945" s="6">
        <v>3.0256507038236617</v>
      </c>
      <c r="AK945" s="6">
        <v>3.4422052902217062</v>
      </c>
      <c r="AL945" s="6">
        <v>3.8043116498110083</v>
      </c>
      <c r="AM945" s="6">
        <v>4.2031095184028757</v>
      </c>
      <c r="AN945" s="6">
        <v>1.01487815982839</v>
      </c>
      <c r="AO945" s="92">
        <v>0.83625063212309836</v>
      </c>
      <c r="AP945" s="5">
        <v>43556</v>
      </c>
      <c r="AQ945" s="94">
        <v>1670</v>
      </c>
      <c r="AR945" s="6">
        <v>-0.45419140765959476</v>
      </c>
      <c r="AS945" s="6">
        <v>0.89118587824397444</v>
      </c>
    </row>
    <row r="946" spans="1:45" x14ac:dyDescent="0.2">
      <c r="A946" s="5">
        <v>43556</v>
      </c>
      <c r="B946" s="6">
        <v>3.6191616766467067</v>
      </c>
      <c r="C946" s="6">
        <v>3.3631266194576761</v>
      </c>
      <c r="D946" s="6">
        <v>0.25603505718903063</v>
      </c>
      <c r="E946" s="6">
        <v>3.3247669155940578</v>
      </c>
      <c r="F946" s="6">
        <v>3.352057951133359</v>
      </c>
      <c r="G946" s="6">
        <v>0.39328398238365159</v>
      </c>
      <c r="H946" s="6">
        <v>1.9260836596571023</v>
      </c>
      <c r="I946" s="6">
        <v>0.56513139695712167</v>
      </c>
      <c r="J946" s="7">
        <v>898.33506224066514</v>
      </c>
      <c r="K946" s="92">
        <v>1.1976047904191617E-3</v>
      </c>
      <c r="L946" s="92">
        <v>1.7365269461077845E-2</v>
      </c>
      <c r="M946" s="92">
        <v>0.15928143712574849</v>
      </c>
      <c r="N946" s="92">
        <v>0.46646706586826348</v>
      </c>
      <c r="O946" s="92">
        <v>0.27544910179640719</v>
      </c>
      <c r="P946" s="92">
        <v>8.0239520958083829E-2</v>
      </c>
      <c r="Q946" s="93">
        <v>6.3623789764868599E-2</v>
      </c>
      <c r="R946" s="4">
        <v>2.7586650560277977</v>
      </c>
      <c r="S946" s="4">
        <v>2.869770929600068</v>
      </c>
      <c r="T946" s="4">
        <v>3.0930074056695798</v>
      </c>
      <c r="U946" s="4">
        <v>3.3485077775645755</v>
      </c>
      <c r="V946" s="4">
        <v>3.6257884774365894</v>
      </c>
      <c r="W946" s="4">
        <v>3.8513671699518275</v>
      </c>
      <c r="X946" s="4">
        <v>4.0325442584584064</v>
      </c>
      <c r="Y946" s="4">
        <v>4.3052561643988101</v>
      </c>
      <c r="Z946" s="94">
        <v>2892</v>
      </c>
      <c r="AA946" s="93">
        <v>0.20419161676646708</v>
      </c>
      <c r="AB946" s="6">
        <v>2.1926979161491245</v>
      </c>
      <c r="AC946" s="6">
        <v>2.6723463208095954</v>
      </c>
      <c r="AD946" s="6">
        <v>3.2066511564015658</v>
      </c>
      <c r="AE946" s="6">
        <v>3.6497929338595423</v>
      </c>
      <c r="AF946" s="6">
        <v>3.968306985254467</v>
      </c>
      <c r="AG946" s="94">
        <v>0</v>
      </c>
      <c r="AH946" s="6">
        <v>2.1135948963440265</v>
      </c>
      <c r="AI946" s="6">
        <v>2.5290031424453678</v>
      </c>
      <c r="AJ946" s="6">
        <v>3.025107141570099</v>
      </c>
      <c r="AK946" s="6">
        <v>3.4413784165188099</v>
      </c>
      <c r="AL946" s="6">
        <v>3.8032356228674487</v>
      </c>
      <c r="AM946" s="6">
        <v>4.2018585519139329</v>
      </c>
      <c r="AN946" s="6">
        <v>1.0146815146295283</v>
      </c>
      <c r="AO946" s="92">
        <v>0.83656598511350788</v>
      </c>
      <c r="AP946" s="5">
        <v>43556</v>
      </c>
      <c r="AQ946" s="94">
        <v>1670</v>
      </c>
      <c r="AR946" s="6">
        <v>-0.45441196628749791</v>
      </c>
      <c r="AS946" s="6">
        <v>0.89123343054753623</v>
      </c>
    </row>
    <row r="947" spans="1:45" x14ac:dyDescent="0.2">
      <c r="A947" s="5">
        <v>43557</v>
      </c>
      <c r="B947" s="6">
        <v>3.6183661299940368</v>
      </c>
      <c r="C947" s="6">
        <v>3.3639218069074195</v>
      </c>
      <c r="D947" s="6">
        <v>0.25444432308661735</v>
      </c>
      <c r="E947" s="6">
        <v>3.3254585643257926</v>
      </c>
      <c r="F947" s="6">
        <v>3.3534756034282713</v>
      </c>
      <c r="G947" s="6">
        <v>0.3933987995214383</v>
      </c>
      <c r="H947" s="6">
        <v>1.9327515994786659</v>
      </c>
      <c r="I947" s="6">
        <v>0.56513812154695842</v>
      </c>
      <c r="J947" s="7">
        <v>898.09288674033451</v>
      </c>
      <c r="K947" s="92">
        <v>1.1926058437686344E-3</v>
      </c>
      <c r="L947" s="92">
        <v>1.7292784734645201E-2</v>
      </c>
      <c r="M947" s="92">
        <v>0.15861657722122838</v>
      </c>
      <c r="N947" s="92">
        <v>0.46929039952295765</v>
      </c>
      <c r="O947" s="92">
        <v>0.27370304114490163</v>
      </c>
      <c r="P947" s="92">
        <v>7.9904591532498515E-2</v>
      </c>
      <c r="Q947" s="93">
        <v>6.1809392265193372E-2</v>
      </c>
      <c r="R947" s="4">
        <v>2.7584827525012923</v>
      </c>
      <c r="S947" s="4">
        <v>2.8696178488338835</v>
      </c>
      <c r="T947" s="4">
        <v>3.0930406027976587</v>
      </c>
      <c r="U947" s="4">
        <v>3.3481539786532393</v>
      </c>
      <c r="V947" s="4">
        <v>3.6260159575830215</v>
      </c>
      <c r="W947" s="4">
        <v>3.8522019464295139</v>
      </c>
      <c r="X947" s="4">
        <v>4.0374731911300321</v>
      </c>
      <c r="Y947" s="4">
        <v>4.3038080583740852</v>
      </c>
      <c r="Z947" s="94">
        <v>2896</v>
      </c>
      <c r="AA947" s="93">
        <v>0.20095408467501491</v>
      </c>
      <c r="AB947" s="6">
        <v>2.1926372556653999</v>
      </c>
      <c r="AC947" s="6">
        <v>2.6718543811642941</v>
      </c>
      <c r="AD947" s="6">
        <v>3.2062021036114818</v>
      </c>
      <c r="AE947" s="6">
        <v>3.652028588746381</v>
      </c>
      <c r="AF947" s="6">
        <v>3.9674377322584404</v>
      </c>
      <c r="AG947" s="94">
        <v>5</v>
      </c>
      <c r="AH947" s="6">
        <v>2.1135293710670249</v>
      </c>
      <c r="AI947" s="6">
        <v>2.5287975021156255</v>
      </c>
      <c r="AJ947" s="6">
        <v>3.024564376650869</v>
      </c>
      <c r="AK947" s="6">
        <v>3.4435195678363564</v>
      </c>
      <c r="AL947" s="6">
        <v>3.8047445527502104</v>
      </c>
      <c r="AM947" s="6">
        <v>4.2006098678587955</v>
      </c>
      <c r="AN947" s="6">
        <v>1.0146948496403512</v>
      </c>
      <c r="AO947" s="92">
        <v>0.8374594376315333</v>
      </c>
      <c r="AP947" s="5">
        <v>43557</v>
      </c>
      <c r="AQ947" s="94">
        <v>1677</v>
      </c>
      <c r="AR947" s="6">
        <v>-0.45463131713535221</v>
      </c>
      <c r="AS947" s="6">
        <v>0.8912809713903731</v>
      </c>
    </row>
    <row r="948" spans="1:45" x14ac:dyDescent="0.2">
      <c r="A948" s="5">
        <v>43558</v>
      </c>
      <c r="B948" s="6">
        <v>3.6186087990487517</v>
      </c>
      <c r="C948" s="6">
        <v>3.3641970335349032</v>
      </c>
      <c r="D948" s="6">
        <v>0.25441176551384848</v>
      </c>
      <c r="E948" s="6">
        <v>3.3255739163303568</v>
      </c>
      <c r="F948" s="6">
        <v>3.3537742216399988</v>
      </c>
      <c r="G948" s="6">
        <v>0.3933483532374546</v>
      </c>
      <c r="H948" s="6">
        <v>1.9349283489058018</v>
      </c>
      <c r="I948" s="6">
        <v>0.5651587301587272</v>
      </c>
      <c r="J948" s="7">
        <v>898.47239475500101</v>
      </c>
      <c r="K948" s="92">
        <v>1.1890606420927466E-3</v>
      </c>
      <c r="L948" s="92">
        <v>1.7241379310344827E-2</v>
      </c>
      <c r="M948" s="92">
        <v>0.15873959571938168</v>
      </c>
      <c r="N948" s="92">
        <v>0.46848989298454219</v>
      </c>
      <c r="O948" s="92">
        <v>0.27467300832342451</v>
      </c>
      <c r="P948" s="92">
        <v>7.9667063020214035E-2</v>
      </c>
      <c r="Q948" s="93">
        <v>6.073153899240856E-2</v>
      </c>
      <c r="R948" s="4">
        <v>2.7582395198936087</v>
      </c>
      <c r="S948" s="4">
        <v>2.869489591349764</v>
      </c>
      <c r="T948" s="4">
        <v>3.0929885547473637</v>
      </c>
      <c r="U948" s="4">
        <v>3.3485412271745743</v>
      </c>
      <c r="V948" s="4">
        <v>3.6264454265830577</v>
      </c>
      <c r="W948" s="4">
        <v>3.8519995132934697</v>
      </c>
      <c r="X948" s="4">
        <v>4.0364637732614383</v>
      </c>
      <c r="Y948" s="4">
        <v>4.3024898603280359</v>
      </c>
      <c r="Z948" s="94">
        <v>2898</v>
      </c>
      <c r="AA948" s="93">
        <v>0.20035671819262782</v>
      </c>
      <c r="AB948" s="6">
        <v>2.1925766366466539</v>
      </c>
      <c r="AC948" s="6">
        <v>2.6713631558999036</v>
      </c>
      <c r="AD948" s="6">
        <v>3.2066027303418738</v>
      </c>
      <c r="AE948" s="6">
        <v>3.6515707706440113</v>
      </c>
      <c r="AF948" s="6">
        <v>3.9665697584373594</v>
      </c>
      <c r="AG948" s="94">
        <v>2</v>
      </c>
      <c r="AH948" s="6">
        <v>2.1134638961952863</v>
      </c>
      <c r="AI948" s="6">
        <v>2.5285920779017004</v>
      </c>
      <c r="AJ948" s="6">
        <v>3.0247030484952484</v>
      </c>
      <c r="AK948" s="6">
        <v>3.4434810138727889</v>
      </c>
      <c r="AL948" s="6">
        <v>3.8046151334143024</v>
      </c>
      <c r="AM948" s="6">
        <v>4.1993634598590095</v>
      </c>
      <c r="AN948" s="6">
        <v>1.0147317664781144</v>
      </c>
      <c r="AO948" s="92">
        <v>0.83746545240679016</v>
      </c>
      <c r="AP948" s="5">
        <v>43558</v>
      </c>
      <c r="AQ948" s="94">
        <v>1682</v>
      </c>
      <c r="AR948" s="6">
        <v>-0.4548494634416822</v>
      </c>
      <c r="AS948" s="6">
        <v>0.89132850078988568</v>
      </c>
    </row>
    <row r="949" spans="1:45" x14ac:dyDescent="0.2">
      <c r="A949" s="5">
        <v>43559</v>
      </c>
      <c r="B949" s="6">
        <v>3.6194559432288589</v>
      </c>
      <c r="C949" s="6">
        <v>3.3647867197421388</v>
      </c>
      <c r="D949" s="6">
        <v>0.25466922348672005</v>
      </c>
      <c r="E949" s="6">
        <v>3.3258914228313756</v>
      </c>
      <c r="F949" s="6">
        <v>3.3538065619189905</v>
      </c>
      <c r="G949" s="6">
        <v>0.39402451485303536</v>
      </c>
      <c r="H949" s="6">
        <v>1.9412087950252215</v>
      </c>
      <c r="I949" s="6">
        <v>0.56508270158511564</v>
      </c>
      <c r="J949" s="7">
        <v>898.23259820813109</v>
      </c>
      <c r="K949" s="92">
        <v>1.1827321111768185E-3</v>
      </c>
      <c r="L949" s="92">
        <v>1.7149615612063868E-2</v>
      </c>
      <c r="M949" s="92">
        <v>0.15848610289769366</v>
      </c>
      <c r="N949" s="92">
        <v>0.46777054997043171</v>
      </c>
      <c r="O949" s="92">
        <v>0.2755765819041987</v>
      </c>
      <c r="P949" s="92">
        <v>7.9834417504435248E-2</v>
      </c>
      <c r="Q949" s="93">
        <v>5.8924879393521708E-2</v>
      </c>
      <c r="R949" s="4">
        <v>2.7581202261905715</v>
      </c>
      <c r="S949" s="4">
        <v>2.8694541235147013</v>
      </c>
      <c r="T949" s="4">
        <v>3.0934350428557593</v>
      </c>
      <c r="U949" s="4">
        <v>3.3485925602474209</v>
      </c>
      <c r="V949" s="4">
        <v>3.6279990983724657</v>
      </c>
      <c r="W949" s="4">
        <v>3.8549947958494379</v>
      </c>
      <c r="X949" s="4">
        <v>4.0373932313046295</v>
      </c>
      <c r="Y949" s="4">
        <v>4.3060724792404796</v>
      </c>
      <c r="Z949" s="94">
        <v>2902</v>
      </c>
      <c r="AA949" s="93">
        <v>0.1992903607332939</v>
      </c>
      <c r="AB949" s="6">
        <v>2.1925160590757975</v>
      </c>
      <c r="AC949" s="6">
        <v>2.6708726436372596</v>
      </c>
      <c r="AD949" s="6">
        <v>3.2061459356785598</v>
      </c>
      <c r="AE949" s="6">
        <v>3.6509830812087092</v>
      </c>
      <c r="AF949" s="6">
        <v>3.9657030613167592</v>
      </c>
      <c r="AG949" s="94">
        <v>1</v>
      </c>
      <c r="AH949" s="6">
        <v>2.1133984717043708</v>
      </c>
      <c r="AI949" s="6">
        <v>2.5283868695242129</v>
      </c>
      <c r="AJ949" s="6">
        <v>3.0246317662131834</v>
      </c>
      <c r="AK949" s="6">
        <v>3.4433128812421714</v>
      </c>
      <c r="AL949" s="6">
        <v>3.8054806598669875</v>
      </c>
      <c r="AM949" s="6">
        <v>4.1989480673298294</v>
      </c>
      <c r="AN949" s="6">
        <v>1.0147844735206972</v>
      </c>
      <c r="AO949" s="92">
        <v>0.8371900207851356</v>
      </c>
      <c r="AP949" s="5">
        <v>43559</v>
      </c>
      <c r="AQ949" s="94">
        <v>1691</v>
      </c>
      <c r="AR949" s="6">
        <v>-0.45506640843548718</v>
      </c>
      <c r="AS949" s="6">
        <v>0.89137601876341832</v>
      </c>
    </row>
    <row r="950" spans="1:45" x14ac:dyDescent="0.2">
      <c r="A950" s="5">
        <v>43560</v>
      </c>
      <c r="B950" s="6">
        <v>3.6195395513577333</v>
      </c>
      <c r="C950" s="6">
        <v>3.3645532050427853</v>
      </c>
      <c r="D950" s="6">
        <v>0.25498634631494799</v>
      </c>
      <c r="E950" s="6">
        <v>3.325987569432423</v>
      </c>
      <c r="F950" s="6">
        <v>3.3540958519656421</v>
      </c>
      <c r="G950" s="6">
        <v>0.39389009128230973</v>
      </c>
      <c r="H950" s="6">
        <v>1.9408576768182553</v>
      </c>
      <c r="I950" s="6">
        <v>0.56510850843954219</v>
      </c>
      <c r="J950" s="7">
        <v>898.922838442988</v>
      </c>
      <c r="K950" s="92">
        <v>1.1806375442739079E-3</v>
      </c>
      <c r="L950" s="92">
        <v>1.7119244391971666E-2</v>
      </c>
      <c r="M950" s="92">
        <v>0.15820543093270367</v>
      </c>
      <c r="N950" s="92">
        <v>0.46812278630460447</v>
      </c>
      <c r="O950" s="92">
        <v>0.27567886658795748</v>
      </c>
      <c r="P950" s="92">
        <v>7.969303423848878E-2</v>
      </c>
      <c r="Q950" s="93">
        <v>5.8560110230795728E-2</v>
      </c>
      <c r="R950" s="4">
        <v>2.7578823881167649</v>
      </c>
      <c r="S950" s="4">
        <v>2.8692829268490136</v>
      </c>
      <c r="T950" s="4">
        <v>3.0933121299402679</v>
      </c>
      <c r="U950" s="4">
        <v>3.348536926365091</v>
      </c>
      <c r="V950" s="4">
        <v>3.6283281045191647</v>
      </c>
      <c r="W950" s="4">
        <v>3.8544793370146091</v>
      </c>
      <c r="X950" s="4">
        <v>4.0364746789360071</v>
      </c>
      <c r="Y950" s="4">
        <v>4.3045538285235647</v>
      </c>
      <c r="Z950" s="94">
        <v>2903</v>
      </c>
      <c r="AA950" s="93">
        <v>0.20070838252656434</v>
      </c>
      <c r="AB950" s="6">
        <v>2.1924555229357576</v>
      </c>
      <c r="AC950" s="6">
        <v>2.6703828430011094</v>
      </c>
      <c r="AD950" s="6">
        <v>3.2056896763032219</v>
      </c>
      <c r="AE950" s="6">
        <v>3.6504318471545329</v>
      </c>
      <c r="AF950" s="6">
        <v>3.964837638429235</v>
      </c>
      <c r="AG950" s="94">
        <v>1</v>
      </c>
      <c r="AH950" s="6">
        <v>2.1133330975698645</v>
      </c>
      <c r="AI950" s="6">
        <v>2.528181876704422</v>
      </c>
      <c r="AJ950" s="6">
        <v>3.0240892964345165</v>
      </c>
      <c r="AK950" s="6">
        <v>3.4430825999067198</v>
      </c>
      <c r="AL950" s="6">
        <v>3.804863009294901</v>
      </c>
      <c r="AM950" s="6">
        <v>4.1977054423279805</v>
      </c>
      <c r="AN950" s="6">
        <v>1.0146718134385972</v>
      </c>
      <c r="AO950" s="92">
        <v>0.83763976334145096</v>
      </c>
      <c r="AP950" s="5">
        <v>43560</v>
      </c>
      <c r="AQ950" s="94">
        <v>1694</v>
      </c>
      <c r="AR950" s="6">
        <v>-0.45528215533627314</v>
      </c>
      <c r="AS950" s="6">
        <v>0.89142352532825853</v>
      </c>
    </row>
    <row r="951" spans="1:45" x14ac:dyDescent="0.2">
      <c r="A951" s="5">
        <v>43561</v>
      </c>
      <c r="B951" s="6">
        <v>3.6185141509433962</v>
      </c>
      <c r="C951" s="6">
        <v>3.3641698006159237</v>
      </c>
      <c r="D951" s="6">
        <v>0.25434435032747249</v>
      </c>
      <c r="E951" s="6">
        <v>3.3259499675308488</v>
      </c>
      <c r="F951" s="6">
        <v>3.3540429650290644</v>
      </c>
      <c r="G951" s="6">
        <v>0.39354059764236332</v>
      </c>
      <c r="H951" s="6">
        <v>1.9385458223453838</v>
      </c>
      <c r="I951" s="6">
        <v>0.56519807096107166</v>
      </c>
      <c r="J951" s="7">
        <v>899.922838442988</v>
      </c>
      <c r="K951" s="92">
        <v>1.1792452830188679E-3</v>
      </c>
      <c r="L951" s="92">
        <v>1.7099056603773585E-2</v>
      </c>
      <c r="M951" s="92">
        <v>0.15919811320754718</v>
      </c>
      <c r="N951" s="92">
        <v>0.46816037735849059</v>
      </c>
      <c r="O951" s="92">
        <v>0.27476415094339623</v>
      </c>
      <c r="P951" s="92">
        <v>7.9599056603773588E-2</v>
      </c>
      <c r="Q951" s="93">
        <v>5.8215638994143989E-2</v>
      </c>
      <c r="R951" s="4">
        <v>2.7587966034508447</v>
      </c>
      <c r="S951" s="4">
        <v>2.8700039053211635</v>
      </c>
      <c r="T951" s="4">
        <v>3.0933887146003021</v>
      </c>
      <c r="U951" s="4">
        <v>3.3475141767687639</v>
      </c>
      <c r="V951" s="4">
        <v>3.6283099360020099</v>
      </c>
      <c r="W951" s="4">
        <v>3.8533884671311882</v>
      </c>
      <c r="X951" s="4">
        <v>4.0354231854625118</v>
      </c>
      <c r="Y951" s="4">
        <v>4.3030877805247831</v>
      </c>
      <c r="Z951" s="94">
        <v>2903</v>
      </c>
      <c r="AA951" s="93">
        <v>0.20106132075471697</v>
      </c>
      <c r="AB951" s="6">
        <v>2.1923950282094768</v>
      </c>
      <c r="AC951" s="6">
        <v>2.6698937526200965</v>
      </c>
      <c r="AD951" s="6">
        <v>3.2085807601414196</v>
      </c>
      <c r="AE951" s="6">
        <v>3.65083492486808</v>
      </c>
      <c r="AF951" s="6">
        <v>3.9639734873144166</v>
      </c>
      <c r="AG951" s="94">
        <v>3</v>
      </c>
      <c r="AH951" s="6">
        <v>2.1132677737673822</v>
      </c>
      <c r="AI951" s="6">
        <v>2.5279770991642181</v>
      </c>
      <c r="AJ951" s="6">
        <v>3.0245036924031261</v>
      </c>
      <c r="AK951" s="6">
        <v>3.4430751354682507</v>
      </c>
      <c r="AL951" s="6">
        <v>3.8045022794275463</v>
      </c>
      <c r="AM951" s="6">
        <v>4.1964650747666337</v>
      </c>
      <c r="AN951" s="6">
        <v>1.014563330738774</v>
      </c>
      <c r="AO951" s="92">
        <v>0.83802902377805921</v>
      </c>
      <c r="AP951" s="5">
        <v>43561</v>
      </c>
      <c r="AQ951" s="94">
        <v>1696</v>
      </c>
      <c r="AR951" s="6">
        <v>-0.45549670735408654</v>
      </c>
      <c r="AS951" s="6">
        <v>0.89147102050163674</v>
      </c>
    </row>
    <row r="952" spans="1:45" x14ac:dyDescent="0.2">
      <c r="A952" s="5">
        <v>43562</v>
      </c>
      <c r="B952" s="6">
        <v>3.6181657848324513</v>
      </c>
      <c r="C952" s="6">
        <v>3.3642696637053424</v>
      </c>
      <c r="D952" s="6">
        <v>0.25389612112710891</v>
      </c>
      <c r="E952" s="6">
        <v>3.3259118984765474</v>
      </c>
      <c r="F952" s="6">
        <v>3.3544838720934904</v>
      </c>
      <c r="G952" s="6">
        <v>0.3935906109252611</v>
      </c>
      <c r="H952" s="6">
        <v>1.9378060495012539</v>
      </c>
      <c r="I952" s="6">
        <v>0.56545642438856036</v>
      </c>
      <c r="J952" s="7">
        <v>900.922838442988</v>
      </c>
      <c r="K952" s="92">
        <v>1.1757789535567313E-3</v>
      </c>
      <c r="L952" s="92">
        <v>1.7048794826572605E-2</v>
      </c>
      <c r="M952" s="92">
        <v>0.15873015873015872</v>
      </c>
      <c r="N952" s="92">
        <v>0.47031158142269253</v>
      </c>
      <c r="O952" s="92">
        <v>0.27278071722516167</v>
      </c>
      <c r="P952" s="92">
        <v>7.9952968841857736E-2</v>
      </c>
      <c r="Q952" s="93">
        <v>5.6148811574233549E-2</v>
      </c>
      <c r="R952" s="4">
        <v>2.7585486520592388</v>
      </c>
      <c r="S952" s="4">
        <v>2.8698104133843807</v>
      </c>
      <c r="T952" s="4">
        <v>3.0927865904874512</v>
      </c>
      <c r="U952" s="4">
        <v>3.3481280769687412</v>
      </c>
      <c r="V952" s="4">
        <v>3.630110190755452</v>
      </c>
      <c r="W952" s="4">
        <v>3.8526041171593945</v>
      </c>
      <c r="X952" s="4">
        <v>4.0342950031640106</v>
      </c>
      <c r="Y952" s="4">
        <v>4.3052349491248627</v>
      </c>
      <c r="Z952" s="94">
        <v>2903</v>
      </c>
      <c r="AA952" s="93">
        <v>0.20164609053497942</v>
      </c>
      <c r="AB952" s="6">
        <v>2.1923345748799146</v>
      </c>
      <c r="AC952" s="6">
        <v>2.6694053711267474</v>
      </c>
      <c r="AD952" s="6">
        <v>3.2080749335820347</v>
      </c>
      <c r="AE952" s="6">
        <v>3.6510900349325857</v>
      </c>
      <c r="AF952" s="6">
        <v>3.9631106055189425</v>
      </c>
      <c r="AG952" s="94">
        <v>3</v>
      </c>
      <c r="AH952" s="6">
        <v>2.1132025002725627</v>
      </c>
      <c r="AI952" s="6">
        <v>2.5277725366261303</v>
      </c>
      <c r="AJ952" s="6">
        <v>3.0239628975790889</v>
      </c>
      <c r="AK952" s="6">
        <v>3.4435883326656795</v>
      </c>
      <c r="AL952" s="6">
        <v>3.8044089019143401</v>
      </c>
      <c r="AM952" s="6">
        <v>4.196732642509807</v>
      </c>
      <c r="AN952" s="6">
        <v>1.0145920101572028</v>
      </c>
      <c r="AO952" s="92">
        <v>0.83820565416106974</v>
      </c>
      <c r="AP952" s="5">
        <v>43562</v>
      </c>
      <c r="AQ952" s="94">
        <v>1701</v>
      </c>
      <c r="AR952" s="6">
        <v>-0.45571006768954536</v>
      </c>
      <c r="AS952" s="6">
        <v>0.89146118450597256</v>
      </c>
    </row>
    <row r="953" spans="1:45" x14ac:dyDescent="0.2">
      <c r="A953" s="5">
        <v>43563</v>
      </c>
      <c r="B953" s="6">
        <v>3.6186987104337631</v>
      </c>
      <c r="C953" s="6">
        <v>3.3649678213598171</v>
      </c>
      <c r="D953" s="6">
        <v>0.25373088907394603</v>
      </c>
      <c r="E953" s="6">
        <v>3.3266911014038221</v>
      </c>
      <c r="F953" s="6">
        <v>3.3544446405151458</v>
      </c>
      <c r="G953" s="6">
        <v>0.3943378030562133</v>
      </c>
      <c r="H953" s="6">
        <v>1.9447200863812555</v>
      </c>
      <c r="I953" s="6">
        <v>0.56538540949758787</v>
      </c>
      <c r="J953" s="7">
        <v>900.99174122505065</v>
      </c>
      <c r="K953" s="92">
        <v>1.1723329425556857E-3</v>
      </c>
      <c r="L953" s="92">
        <v>1.6998827667057445E-2</v>
      </c>
      <c r="M953" s="92">
        <v>0.15826494724501758</v>
      </c>
      <c r="N953" s="92">
        <v>0.46893317702227433</v>
      </c>
      <c r="O953" s="92">
        <v>0.27608440797186401</v>
      </c>
      <c r="P953" s="92">
        <v>7.8546307151230954E-2</v>
      </c>
      <c r="Q953" s="93">
        <v>5.5058499655884378E-2</v>
      </c>
      <c r="R953" s="4">
        <v>2.7584079010419473</v>
      </c>
      <c r="S953" s="4">
        <v>2.8696499094747652</v>
      </c>
      <c r="T953" s="4">
        <v>3.0933390281119442</v>
      </c>
      <c r="U953" s="4">
        <v>3.3482315771939746</v>
      </c>
      <c r="V953" s="4">
        <v>3.6333127822537419</v>
      </c>
      <c r="W953" s="4">
        <v>3.8539814312706486</v>
      </c>
      <c r="X953" s="4">
        <v>4.0365205768788712</v>
      </c>
      <c r="Y953" s="4">
        <v>4.3046118088668264</v>
      </c>
      <c r="Z953" s="94">
        <v>2906</v>
      </c>
      <c r="AA953" s="93">
        <v>0.20105509964830012</v>
      </c>
      <c r="AB953" s="6">
        <v>2.1922741629300462</v>
      </c>
      <c r="AC953" s="6">
        <v>2.6689176971574575</v>
      </c>
      <c r="AD953" s="6">
        <v>3.2075697591772312</v>
      </c>
      <c r="AE953" s="6">
        <v>3.650470859343081</v>
      </c>
      <c r="AF953" s="6">
        <v>3.9675376056168119</v>
      </c>
      <c r="AG953" s="94">
        <v>3</v>
      </c>
      <c r="AH953" s="6">
        <v>2.1131372770610737</v>
      </c>
      <c r="AI953" s="6">
        <v>2.5275681888133184</v>
      </c>
      <c r="AJ953" s="6">
        <v>3.0234228950933031</v>
      </c>
      <c r="AK953" s="6">
        <v>3.4427182337292583</v>
      </c>
      <c r="AL953" s="6">
        <v>3.8056802333819726</v>
      </c>
      <c r="AM953" s="6">
        <v>4.2039225360632875</v>
      </c>
      <c r="AN953" s="6">
        <v>1.0145468653750835</v>
      </c>
      <c r="AO953" s="92">
        <v>0.83926345566638516</v>
      </c>
      <c r="AP953" s="5">
        <v>43563</v>
      </c>
      <c r="AQ953" s="94">
        <v>1706</v>
      </c>
      <c r="AR953" s="6">
        <v>-0.45592223953387556</v>
      </c>
      <c r="AS953" s="6">
        <v>0.89144520026491492</v>
      </c>
    </row>
    <row r="954" spans="1:45" x14ac:dyDescent="0.2">
      <c r="A954" s="5">
        <v>43564</v>
      </c>
      <c r="B954" s="6">
        <v>3.6185055458260362</v>
      </c>
      <c r="C954" s="6">
        <v>3.365763914701466</v>
      </c>
      <c r="D954" s="6">
        <v>0.25274163112457027</v>
      </c>
      <c r="E954" s="6">
        <v>3.3265664189750921</v>
      </c>
      <c r="F954" s="6">
        <v>3.3543642818847763</v>
      </c>
      <c r="G954" s="6">
        <v>0.39488902687423766</v>
      </c>
      <c r="H954" s="6">
        <v>1.9478438584356816</v>
      </c>
      <c r="I954" s="6">
        <v>0.56558307533540086</v>
      </c>
      <c r="J954" s="7">
        <v>901.28448572411435</v>
      </c>
      <c r="K954" s="92">
        <v>1.1675423234092236E-3</v>
      </c>
      <c r="L954" s="92">
        <v>1.6929363689433742E-2</v>
      </c>
      <c r="M954" s="92">
        <v>0.1582019848219498</v>
      </c>
      <c r="N954" s="92">
        <v>0.46993578517221252</v>
      </c>
      <c r="O954" s="92">
        <v>0.27495621716287216</v>
      </c>
      <c r="P954" s="92">
        <v>7.8809106830122586E-2</v>
      </c>
      <c r="Q954" s="93">
        <v>5.2287581699346407E-2</v>
      </c>
      <c r="R954" s="4">
        <v>2.7602996511199906</v>
      </c>
      <c r="S954" s="4">
        <v>2.869485319754193</v>
      </c>
      <c r="T954" s="4">
        <v>3.0933366550793329</v>
      </c>
      <c r="U954" s="4">
        <v>3.3489066994961418</v>
      </c>
      <c r="V954" s="4">
        <v>3.635358562683217</v>
      </c>
      <c r="W954" s="4">
        <v>3.8575500856077087</v>
      </c>
      <c r="X954" s="4">
        <v>4.0375050724699877</v>
      </c>
      <c r="Y954" s="4">
        <v>4.3236620677893418</v>
      </c>
      <c r="Z954" s="94">
        <v>2907</v>
      </c>
      <c r="AA954" s="93">
        <v>0.20081727962638646</v>
      </c>
      <c r="AB954" s="6">
        <v>2.1922137923428626</v>
      </c>
      <c r="AC954" s="6">
        <v>2.6684307293524769</v>
      </c>
      <c r="AD954" s="6">
        <v>3.207065235902022</v>
      </c>
      <c r="AE954" s="6">
        <v>3.6514401788314759</v>
      </c>
      <c r="AF954" s="6">
        <v>3.9664828954661293</v>
      </c>
      <c r="AG954" s="94">
        <v>3</v>
      </c>
      <c r="AH954" s="6">
        <v>2.1130721041086082</v>
      </c>
      <c r="AI954" s="6">
        <v>2.5273640554495675</v>
      </c>
      <c r="AJ954" s="6">
        <v>3.0230206438973086</v>
      </c>
      <c r="AK954" s="6">
        <v>3.4429153198182005</v>
      </c>
      <c r="AL954" s="6">
        <v>3.8067915268972548</v>
      </c>
      <c r="AM954" s="6">
        <v>4.2046309540395281</v>
      </c>
      <c r="AN954" s="6">
        <v>1.0148046039170675</v>
      </c>
      <c r="AO954" s="92">
        <v>0.83891473111279469</v>
      </c>
      <c r="AP954" s="5">
        <v>43564</v>
      </c>
      <c r="AQ954" s="94">
        <v>1713</v>
      </c>
      <c r="AR954" s="6">
        <v>-0.45613322606893636</v>
      </c>
      <c r="AS954" s="6">
        <v>0.89142935704780901</v>
      </c>
    </row>
    <row r="955" spans="1:45" x14ac:dyDescent="0.2">
      <c r="A955" s="5">
        <v>43565</v>
      </c>
      <c r="B955" s="6">
        <v>3.6182983682983685</v>
      </c>
      <c r="C955" s="6">
        <v>3.3656056251367756</v>
      </c>
      <c r="D955" s="6">
        <v>0.25269274316159285</v>
      </c>
      <c r="E955" s="6">
        <v>3.3267242705948834</v>
      </c>
      <c r="F955" s="6">
        <v>3.3555791980820429</v>
      </c>
      <c r="G955" s="6">
        <v>0.39476811585579802</v>
      </c>
      <c r="H955" s="6">
        <v>1.9477091815104406</v>
      </c>
      <c r="I955" s="6">
        <v>0.56560178817056728</v>
      </c>
      <c r="J955" s="7">
        <v>901.97420907840569</v>
      </c>
      <c r="K955" s="92">
        <v>1.1655011655011655E-3</v>
      </c>
      <c r="L955" s="92">
        <v>1.68997668997669E-2</v>
      </c>
      <c r="M955" s="92">
        <v>0.15792540792540793</v>
      </c>
      <c r="N955" s="92">
        <v>0.47086247086247085</v>
      </c>
      <c r="O955" s="92">
        <v>0.27447552447552448</v>
      </c>
      <c r="P955" s="92">
        <v>7.8671328671328672E-2</v>
      </c>
      <c r="Q955" s="93">
        <v>5.15818431911967E-2</v>
      </c>
      <c r="R955" s="4">
        <v>2.7602315944484128</v>
      </c>
      <c r="S955" s="4">
        <v>2.8691802217443327</v>
      </c>
      <c r="T955" s="4">
        <v>3.093126598283928</v>
      </c>
      <c r="U955" s="4">
        <v>3.3485911370713421</v>
      </c>
      <c r="V955" s="4">
        <v>3.6347459160075539</v>
      </c>
      <c r="W955" s="4">
        <v>3.8567457190658025</v>
      </c>
      <c r="X955" s="4">
        <v>4.0357006445906007</v>
      </c>
      <c r="Y955" s="4">
        <v>4.3222478721348256</v>
      </c>
      <c r="Z955" s="94">
        <v>2908</v>
      </c>
      <c r="AA955" s="93">
        <v>0.20104895104895104</v>
      </c>
      <c r="AB955" s="6">
        <v>2.1921534631013717</v>
      </c>
      <c r="AC955" s="6">
        <v>2.6679444663558978</v>
      </c>
      <c r="AD955" s="6">
        <v>3.2065613627338689</v>
      </c>
      <c r="AE955" s="6">
        <v>3.6519447242855394</v>
      </c>
      <c r="AF955" s="6">
        <v>3.9654299213367215</v>
      </c>
      <c r="AG955" s="94">
        <v>2</v>
      </c>
      <c r="AH955" s="6">
        <v>2.1130069813908854</v>
      </c>
      <c r="AI955" s="6">
        <v>2.5271601362592975</v>
      </c>
      <c r="AJ955" s="6">
        <v>3.0224804859794325</v>
      </c>
      <c r="AK955" s="6">
        <v>3.4428263794552789</v>
      </c>
      <c r="AL955" s="6">
        <v>3.8066434981694632</v>
      </c>
      <c r="AM955" s="6">
        <v>4.2033684256785273</v>
      </c>
      <c r="AN955" s="6">
        <v>1.0147000461644702</v>
      </c>
      <c r="AO955" s="92">
        <v>0.8392370627610235</v>
      </c>
      <c r="AP955" s="5">
        <v>43565</v>
      </c>
      <c r="AQ955" s="94">
        <v>1716</v>
      </c>
      <c r="AR955" s="6">
        <v>-0.45634303046725977</v>
      </c>
      <c r="AS955" s="6">
        <v>0.89141365455013888</v>
      </c>
    </row>
    <row r="956" spans="1:45" x14ac:dyDescent="0.2">
      <c r="A956" s="5">
        <v>43566</v>
      </c>
      <c r="B956" s="6">
        <v>3.6178696158323631</v>
      </c>
      <c r="C956" s="6">
        <v>3.3652211703937396</v>
      </c>
      <c r="D956" s="6">
        <v>0.25264844543862353</v>
      </c>
      <c r="E956" s="6">
        <v>3.3268573474608001</v>
      </c>
      <c r="F956" s="6">
        <v>3.3560451827821733</v>
      </c>
      <c r="G956" s="6">
        <v>0.39461817728812287</v>
      </c>
      <c r="H956" s="6">
        <v>1.9467997239164712</v>
      </c>
      <c r="I956" s="6">
        <v>0.56557579924372314</v>
      </c>
      <c r="J956" s="7">
        <v>902.66380199381092</v>
      </c>
      <c r="K956" s="92">
        <v>1.1641443538998836E-3</v>
      </c>
      <c r="L956" s="92">
        <v>1.6880093131548313E-2</v>
      </c>
      <c r="M956" s="92">
        <v>0.15832363213038417</v>
      </c>
      <c r="N956" s="92">
        <v>0.47089639115250292</v>
      </c>
      <c r="O956" s="92">
        <v>0.27415599534342261</v>
      </c>
      <c r="P956" s="92">
        <v>7.857974388824214E-2</v>
      </c>
      <c r="Q956" s="93">
        <v>5.1564111378480576E-2</v>
      </c>
      <c r="R956" s="4">
        <v>2.7601736115138946</v>
      </c>
      <c r="S956" s="4">
        <v>2.8688571507895544</v>
      </c>
      <c r="T956" s="4">
        <v>3.0928614606891003</v>
      </c>
      <c r="U956" s="4">
        <v>3.3481538491235323</v>
      </c>
      <c r="V956" s="4">
        <v>3.6346969705236538</v>
      </c>
      <c r="W956" s="4">
        <v>3.8566800323033488</v>
      </c>
      <c r="X956" s="4">
        <v>4.0339731582533416</v>
      </c>
      <c r="Y956" s="4">
        <v>4.3208436859489163</v>
      </c>
      <c r="Z956" s="94">
        <v>2909</v>
      </c>
      <c r="AA956" s="93">
        <v>0.20139697322467986</v>
      </c>
      <c r="AB956" s="6">
        <v>2.1920931751885968</v>
      </c>
      <c r="AC956" s="6">
        <v>2.6674589068156398</v>
      </c>
      <c r="AD956" s="6">
        <v>3.2084757456224122</v>
      </c>
      <c r="AE956" s="6">
        <v>3.6511334220739942</v>
      </c>
      <c r="AF956" s="6">
        <v>3.9643786792784885</v>
      </c>
      <c r="AG956" s="94">
        <v>3</v>
      </c>
      <c r="AH956" s="6">
        <v>2.1129419088836525</v>
      </c>
      <c r="AI956" s="6">
        <v>2.5269564309675481</v>
      </c>
      <c r="AJ956" s="6">
        <v>3.0226180207567639</v>
      </c>
      <c r="AK956" s="6">
        <v>3.4428085633572425</v>
      </c>
      <c r="AL956" s="6">
        <v>3.8064964001636379</v>
      </c>
      <c r="AM956" s="6">
        <v>4.2021082299645407</v>
      </c>
      <c r="AN956" s="6">
        <v>1.0145334385968234</v>
      </c>
      <c r="AO956" s="92">
        <v>0.83963261975226167</v>
      </c>
      <c r="AP956" s="5">
        <v>43566</v>
      </c>
      <c r="AQ956" s="94">
        <v>1718</v>
      </c>
      <c r="AR956" s="6">
        <v>-0.45655165589207591</v>
      </c>
      <c r="AS956" s="6">
        <v>0.8913980924681999</v>
      </c>
    </row>
    <row r="957" spans="1:45" x14ac:dyDescent="0.2">
      <c r="A957" s="5">
        <v>43567</v>
      </c>
      <c r="B957" s="6">
        <v>3.6183294663573085</v>
      </c>
      <c r="C957" s="6">
        <v>3.3655009758525156</v>
      </c>
      <c r="D957" s="6">
        <v>0.25282849050479284</v>
      </c>
      <c r="E957" s="6">
        <v>3.3271243433111657</v>
      </c>
      <c r="F957" s="6">
        <v>3.3564161807941431</v>
      </c>
      <c r="G957" s="6">
        <v>0.39458082424579172</v>
      </c>
      <c r="H957" s="6">
        <v>1.9493169001725756</v>
      </c>
      <c r="I957" s="6">
        <v>0.56560975609755781</v>
      </c>
      <c r="J957" s="7">
        <v>903.04294057025254</v>
      </c>
      <c r="K957" s="92">
        <v>1.1600928074245939E-3</v>
      </c>
      <c r="L957" s="92">
        <v>1.6821345707656612E-2</v>
      </c>
      <c r="M957" s="92">
        <v>0.15777262180974477</v>
      </c>
      <c r="N957" s="92">
        <v>0.47157772621809746</v>
      </c>
      <c r="O957" s="92">
        <v>0.27378190255220419</v>
      </c>
      <c r="P957" s="92">
        <v>7.8886310904872387E-2</v>
      </c>
      <c r="Q957" s="93">
        <v>5.0498110614908963E-2</v>
      </c>
      <c r="R957" s="4">
        <v>2.7603604188232929</v>
      </c>
      <c r="S957" s="4">
        <v>2.8692334163182949</v>
      </c>
      <c r="T957" s="4">
        <v>3.0928876270806085</v>
      </c>
      <c r="U957" s="4">
        <v>3.3478159516569246</v>
      </c>
      <c r="V957" s="4">
        <v>3.6346269572008798</v>
      </c>
      <c r="W957" s="4">
        <v>3.8568732138724293</v>
      </c>
      <c r="X957" s="4">
        <v>4.0324619711655911</v>
      </c>
      <c r="Y957" s="4">
        <v>4.3192248239949915</v>
      </c>
      <c r="Z957" s="94">
        <v>2911</v>
      </c>
      <c r="AA957" s="93">
        <v>0.20127610208816704</v>
      </c>
      <c r="AB957" s="6">
        <v>2.1920329285875773</v>
      </c>
      <c r="AC957" s="6">
        <v>2.6669740493834362</v>
      </c>
      <c r="AD957" s="6">
        <v>3.2079465111584913</v>
      </c>
      <c r="AE957" s="6">
        <v>3.6517986441107295</v>
      </c>
      <c r="AF957" s="6">
        <v>3.9633291653543519</v>
      </c>
      <c r="AG957" s="94">
        <v>3</v>
      </c>
      <c r="AH957" s="6">
        <v>2.112876886562681</v>
      </c>
      <c r="AI957" s="6">
        <v>2.5267529392999859</v>
      </c>
      <c r="AJ957" s="6">
        <v>3.0220795773465103</v>
      </c>
      <c r="AK957" s="6">
        <v>3.4429236325848449</v>
      </c>
      <c r="AL957" s="6">
        <v>3.8068855763337246</v>
      </c>
      <c r="AM957" s="6">
        <v>4.2025352840170385</v>
      </c>
      <c r="AN957" s="6">
        <v>1.014535689333661</v>
      </c>
      <c r="AO957" s="92">
        <v>0.83930949451804981</v>
      </c>
      <c r="AP957" s="5">
        <v>43567</v>
      </c>
      <c r="AQ957" s="94">
        <v>1724</v>
      </c>
      <c r="AR957" s="6">
        <v>-0.45675910549734811</v>
      </c>
      <c r="AS957" s="6">
        <v>0.89138267049909725</v>
      </c>
    </row>
    <row r="958" spans="1:45" x14ac:dyDescent="0.2">
      <c r="A958" s="5">
        <v>43568</v>
      </c>
      <c r="B958" s="6">
        <v>3.6173410404624278</v>
      </c>
      <c r="C958" s="6">
        <v>3.3655875982533003</v>
      </c>
      <c r="D958" s="6">
        <v>0.25175344220912743</v>
      </c>
      <c r="E958" s="6">
        <v>3.3273263784593259</v>
      </c>
      <c r="F958" s="6">
        <v>3.3564353069540145</v>
      </c>
      <c r="G958" s="6">
        <v>0.39463290741190149</v>
      </c>
      <c r="H958" s="6">
        <v>1.953170471568741</v>
      </c>
      <c r="I958" s="6">
        <v>0.56549073438572084</v>
      </c>
      <c r="J958" s="7">
        <v>903.11221688400838</v>
      </c>
      <c r="K958" s="92">
        <v>1.1560693641618498E-3</v>
      </c>
      <c r="L958" s="92">
        <v>1.6763005780346819E-2</v>
      </c>
      <c r="M958" s="92">
        <v>0.15838150289017341</v>
      </c>
      <c r="N958" s="92">
        <v>0.47109826589595377</v>
      </c>
      <c r="O958" s="92">
        <v>0.2751445086705202</v>
      </c>
      <c r="P958" s="92">
        <v>7.7456647398843934E-2</v>
      </c>
      <c r="Q958" s="93">
        <v>4.9759780370624569E-2</v>
      </c>
      <c r="R958" s="4">
        <v>2.7608065900525158</v>
      </c>
      <c r="S958" s="4">
        <v>2.8690736478776397</v>
      </c>
      <c r="T958" s="4">
        <v>3.0924054977482767</v>
      </c>
      <c r="U958" s="4">
        <v>3.3479457402315536</v>
      </c>
      <c r="V958" s="4">
        <v>3.635050903836285</v>
      </c>
      <c r="W958" s="4">
        <v>3.8564129420232889</v>
      </c>
      <c r="X958" s="4">
        <v>4.0338743095158005</v>
      </c>
      <c r="Y958" s="4">
        <v>4.3173861359934005</v>
      </c>
      <c r="Z958" s="94">
        <v>2914</v>
      </c>
      <c r="AA958" s="93">
        <v>0.20173410404624278</v>
      </c>
      <c r="AB958" s="6">
        <v>2.1919727232813688</v>
      </c>
      <c r="AC958" s="6">
        <v>2.6664898927148206</v>
      </c>
      <c r="AD958" s="6">
        <v>3.2074179865813899</v>
      </c>
      <c r="AE958" s="6">
        <v>3.6546722891679484</v>
      </c>
      <c r="AF958" s="6">
        <v>3.9743851346280246</v>
      </c>
      <c r="AG958" s="94">
        <v>4</v>
      </c>
      <c r="AH958" s="6">
        <v>2.1128119144037711</v>
      </c>
      <c r="AI958" s="6">
        <v>2.5265496609828988</v>
      </c>
      <c r="AJ958" s="6">
        <v>3.0227252617509035</v>
      </c>
      <c r="AK958" s="6">
        <v>3.4432499222218338</v>
      </c>
      <c r="AL958" s="6">
        <v>3.8076262662954665</v>
      </c>
      <c r="AM958" s="6">
        <v>4.2048156312851619</v>
      </c>
      <c r="AN958" s="6">
        <v>1.0144848249645706</v>
      </c>
      <c r="AO958" s="92">
        <v>0.83946524025539249</v>
      </c>
      <c r="AP958" s="5">
        <v>43569</v>
      </c>
      <c r="AQ958" s="94">
        <v>1730</v>
      </c>
      <c r="AR958" s="6">
        <v>-0.45696538242780527</v>
      </c>
      <c r="AS958" s="6">
        <v>0.89136738834074292</v>
      </c>
    </row>
    <row r="959" spans="1:45" x14ac:dyDescent="0.2">
      <c r="A959" s="5">
        <v>43569</v>
      </c>
      <c r="B959" s="6">
        <v>3.6174942263279446</v>
      </c>
      <c r="C959" s="6">
        <v>3.3653649111626871</v>
      </c>
      <c r="D959" s="6">
        <v>0.25212931516525749</v>
      </c>
      <c r="E959" s="6">
        <v>3.3273886844926364</v>
      </c>
      <c r="F959" s="6">
        <v>3.3564233339618665</v>
      </c>
      <c r="G959" s="6">
        <v>0.39421940754827201</v>
      </c>
      <c r="H959" s="6">
        <v>1.9525269076034297</v>
      </c>
      <c r="I959" s="6">
        <v>0.56551629502572576</v>
      </c>
      <c r="J959" s="7">
        <v>903.80205831903731</v>
      </c>
      <c r="K959" s="92">
        <v>1.1547344110854503E-3</v>
      </c>
      <c r="L959" s="92">
        <v>1.674364896073903E-2</v>
      </c>
      <c r="M959" s="92">
        <v>0.15762124711316397</v>
      </c>
      <c r="N959" s="92">
        <v>0.47228637413394919</v>
      </c>
      <c r="O959" s="92">
        <v>0.27482678983833719</v>
      </c>
      <c r="P959" s="92">
        <v>7.7367205542725179E-2</v>
      </c>
      <c r="Q959" s="93">
        <v>4.9056603773584909E-2</v>
      </c>
      <c r="R959" s="4">
        <v>2.7607932972739913</v>
      </c>
      <c r="S959" s="4">
        <v>2.8688906643368757</v>
      </c>
      <c r="T959" s="4">
        <v>3.0922803097282685</v>
      </c>
      <c r="U959" s="4">
        <v>3.3480598093568195</v>
      </c>
      <c r="V959" s="4">
        <v>3.6352210169736612</v>
      </c>
      <c r="W959" s="4">
        <v>3.8551171223053724</v>
      </c>
      <c r="X959" s="4">
        <v>4.0320971979190237</v>
      </c>
      <c r="Y959" s="4">
        <v>4.3159956519198097</v>
      </c>
      <c r="Z959" s="94">
        <v>2915</v>
      </c>
      <c r="AA959" s="93">
        <v>0.20554272517321015</v>
      </c>
      <c r="AB959" s="6">
        <v>2.1919125592530433</v>
      </c>
      <c r="AC959" s="6">
        <v>2.666006435469114</v>
      </c>
      <c r="AD959" s="6">
        <v>3.2068901707258073</v>
      </c>
      <c r="AE959" s="6">
        <v>3.6536474522132467</v>
      </c>
      <c r="AF959" s="6">
        <v>3.9735870415600836</v>
      </c>
      <c r="AG959" s="94">
        <v>0</v>
      </c>
      <c r="AH959" s="6">
        <v>2.112746992382748</v>
      </c>
      <c r="AI959" s="6">
        <v>2.5263465957431963</v>
      </c>
      <c r="AJ959" s="6">
        <v>3.0221122367021738</v>
      </c>
      <c r="AK959" s="6">
        <v>3.4428423764403537</v>
      </c>
      <c r="AL959" s="6">
        <v>3.8065487732611003</v>
      </c>
      <c r="AM959" s="6">
        <v>4.2035584090930218</v>
      </c>
      <c r="AN959" s="6">
        <v>1.0143966809975664</v>
      </c>
      <c r="AO959" s="92">
        <v>0.83968824759284399</v>
      </c>
      <c r="AP959" s="5">
        <v>43569</v>
      </c>
      <c r="AQ959" s="94">
        <v>1732</v>
      </c>
      <c r="AR959" s="6">
        <v>-0.45717048981897435</v>
      </c>
      <c r="AS959" s="6">
        <v>0.8913522456918519</v>
      </c>
    </row>
    <row r="960" spans="1:45" x14ac:dyDescent="0.2">
      <c r="A960" s="5">
        <v>43570</v>
      </c>
      <c r="B960" s="6">
        <v>3.6160046056419115</v>
      </c>
      <c r="C960" s="6">
        <v>3.3651338190784239</v>
      </c>
      <c r="D960" s="6">
        <v>0.2508707865634876</v>
      </c>
      <c r="E960" s="6">
        <v>3.3274785081924088</v>
      </c>
      <c r="F960" s="6">
        <v>3.3563898533736323</v>
      </c>
      <c r="G960" s="6">
        <v>0.39393592907539182</v>
      </c>
      <c r="H960" s="6">
        <v>1.9531284958984396</v>
      </c>
      <c r="I960" s="6">
        <v>0.56554679465203639</v>
      </c>
      <c r="J960" s="7">
        <v>904.18169352073892</v>
      </c>
      <c r="K960" s="92">
        <v>1.1514104778353484E-3</v>
      </c>
      <c r="L960" s="92">
        <v>1.6695451928612551E-2</v>
      </c>
      <c r="M960" s="92">
        <v>0.15716753022452504</v>
      </c>
      <c r="N960" s="92">
        <v>0.47610823258491652</v>
      </c>
      <c r="O960" s="92">
        <v>0.27173287276914221</v>
      </c>
      <c r="P960" s="92">
        <v>7.7144502014968336E-2</v>
      </c>
      <c r="Q960" s="93">
        <v>5.1079876585533084E-2</v>
      </c>
      <c r="R960" s="4">
        <v>2.7610421936203187</v>
      </c>
      <c r="S960" s="4">
        <v>2.8687936029937964</v>
      </c>
      <c r="T960" s="4">
        <v>3.0920139918066134</v>
      </c>
      <c r="U960" s="4">
        <v>3.3481856584329979</v>
      </c>
      <c r="V960" s="4">
        <v>3.6344355910613793</v>
      </c>
      <c r="W960" s="4">
        <v>3.8535942626011139</v>
      </c>
      <c r="X960" s="4">
        <v>4.0302461350685634</v>
      </c>
      <c r="Y960" s="4">
        <v>4.3143853309954343</v>
      </c>
      <c r="Z960" s="94">
        <v>2917</v>
      </c>
      <c r="AA960" s="93">
        <v>0.2026482440990213</v>
      </c>
      <c r="AB960" s="6">
        <v>2.1918524364856879</v>
      </c>
      <c r="AC960" s="6">
        <v>2.6655236763094101</v>
      </c>
      <c r="AD960" s="6">
        <v>3.2081757703271636</v>
      </c>
      <c r="AE960" s="6">
        <v>3.6557350200737861</v>
      </c>
      <c r="AF960" s="6">
        <v>3.9727900717291762</v>
      </c>
      <c r="AG960" s="94">
        <v>6</v>
      </c>
      <c r="AH960" s="6">
        <v>2.1126821204754629</v>
      </c>
      <c r="AI960" s="6">
        <v>2.5261437433084044</v>
      </c>
      <c r="AJ960" s="6">
        <v>3.0220461662803113</v>
      </c>
      <c r="AK960" s="6">
        <v>3.4441983172576882</v>
      </c>
      <c r="AL960" s="6">
        <v>3.8071523915691463</v>
      </c>
      <c r="AM960" s="6">
        <v>4.2023035017957611</v>
      </c>
      <c r="AN960" s="6">
        <v>1.0142868681286856</v>
      </c>
      <c r="AO960" s="92">
        <v>0.84022705482750548</v>
      </c>
      <c r="AP960" s="5">
        <v>43570</v>
      </c>
      <c r="AQ960" s="94">
        <v>1737</v>
      </c>
      <c r="AR960" s="6">
        <v>-0.45737443079720652</v>
      </c>
      <c r="AS960" s="6">
        <v>0.89133724225194089</v>
      </c>
    </row>
    <row r="961" spans="1:45" x14ac:dyDescent="0.2">
      <c r="A961" s="5">
        <v>43571</v>
      </c>
      <c r="B961" s="6">
        <v>3.6148765077541642</v>
      </c>
      <c r="C961" s="6">
        <v>3.3651984188787951</v>
      </c>
      <c r="D961" s="6">
        <v>0.24967808887536913</v>
      </c>
      <c r="E961" s="6">
        <v>3.3276150632462311</v>
      </c>
      <c r="F961" s="6">
        <v>3.357129363431306</v>
      </c>
      <c r="G961" s="6">
        <v>0.39363190011637078</v>
      </c>
      <c r="H961" s="6">
        <v>1.9533751110154396</v>
      </c>
      <c r="I961" s="6">
        <v>0.56566483893077113</v>
      </c>
      <c r="J961" s="7">
        <v>904.87148732008063</v>
      </c>
      <c r="K961" s="92">
        <v>1.1487650775416428E-3</v>
      </c>
      <c r="L961" s="92">
        <v>1.665709362435382E-2</v>
      </c>
      <c r="M961" s="92">
        <v>0.15910396323951753</v>
      </c>
      <c r="N961" s="92">
        <v>0.47443997702469842</v>
      </c>
      <c r="O961" s="92">
        <v>0.27168294083859851</v>
      </c>
      <c r="P961" s="92">
        <v>7.6967260195290058E-2</v>
      </c>
      <c r="Q961" s="93">
        <v>5.0034270047978065E-2</v>
      </c>
      <c r="R961" s="4">
        <v>2.7621088506520604</v>
      </c>
      <c r="S961" s="4">
        <v>2.8695995239466447</v>
      </c>
      <c r="T961" s="4">
        <v>3.0934180451220281</v>
      </c>
      <c r="U961" s="4">
        <v>3.3479614904125907</v>
      </c>
      <c r="V961" s="4">
        <v>3.6344645039667709</v>
      </c>
      <c r="W961" s="4">
        <v>3.8526505324926581</v>
      </c>
      <c r="X961" s="4">
        <v>4.0287563991883584</v>
      </c>
      <c r="Y961" s="4">
        <v>4.3129997786137002</v>
      </c>
      <c r="Z961" s="94">
        <v>2918</v>
      </c>
      <c r="AA961" s="93">
        <v>0.20218265364732912</v>
      </c>
      <c r="AB961" s="6">
        <v>2.1917923549624065</v>
      </c>
      <c r="AC961" s="6">
        <v>2.665041613902563</v>
      </c>
      <c r="AD961" s="6">
        <v>3.2095722818543648</v>
      </c>
      <c r="AE961" s="6">
        <v>3.6550521635665323</v>
      </c>
      <c r="AF961" s="6">
        <v>3.9719942231141943</v>
      </c>
      <c r="AG961" s="94">
        <v>5</v>
      </c>
      <c r="AH961" s="6">
        <v>2.1126172986577951</v>
      </c>
      <c r="AI961" s="6">
        <v>2.525941103406665</v>
      </c>
      <c r="AJ961" s="6">
        <v>3.0242051304697126</v>
      </c>
      <c r="AK961" s="6">
        <v>3.4447946783209242</v>
      </c>
      <c r="AL961" s="6">
        <v>3.8067140477439887</v>
      </c>
      <c r="AM961" s="6">
        <v>4.2010509027772835</v>
      </c>
      <c r="AN961" s="6">
        <v>1.014260661149291</v>
      </c>
      <c r="AO961" s="92">
        <v>0.84072384460651439</v>
      </c>
      <c r="AP961" s="5">
        <v>43571</v>
      </c>
      <c r="AQ961" s="94">
        <v>1741</v>
      </c>
      <c r="AR961" s="6">
        <v>-0.45757720847971273</v>
      </c>
      <c r="AS961" s="6">
        <v>0.89132237772132517</v>
      </c>
    </row>
    <row r="962" spans="1:45" x14ac:dyDescent="0.2">
      <c r="A962" s="5">
        <v>43572</v>
      </c>
      <c r="B962" s="6">
        <v>3.6143922018348622</v>
      </c>
      <c r="C962" s="6">
        <v>3.3650778314670702</v>
      </c>
      <c r="D962" s="6">
        <v>0.24931437036779203</v>
      </c>
      <c r="E962" s="6">
        <v>3.3275758531089532</v>
      </c>
      <c r="F962" s="6">
        <v>3.3571873702773174</v>
      </c>
      <c r="G962" s="6">
        <v>0.39330599638035396</v>
      </c>
      <c r="H962" s="6">
        <v>1.9518152001352558</v>
      </c>
      <c r="I962" s="6">
        <v>0.56579163810829003</v>
      </c>
      <c r="J962" s="7">
        <v>905.87148732008063</v>
      </c>
      <c r="K962" s="92">
        <v>1.1467889908256881E-3</v>
      </c>
      <c r="L962" s="92">
        <v>1.6628440366972478E-2</v>
      </c>
      <c r="M962" s="92">
        <v>0.15940366972477063</v>
      </c>
      <c r="N962" s="92">
        <v>0.47477064220183485</v>
      </c>
      <c r="O962" s="92">
        <v>0.27121559633027525</v>
      </c>
      <c r="P962" s="92">
        <v>7.6834862385321098E-2</v>
      </c>
      <c r="Q962" s="93">
        <v>4.9006168608636054E-2</v>
      </c>
      <c r="R962" s="4">
        <v>2.7619297236931644</v>
      </c>
      <c r="S962" s="4">
        <v>2.8702052515147543</v>
      </c>
      <c r="T962" s="4">
        <v>3.0940868656989307</v>
      </c>
      <c r="U962" s="4">
        <v>3.347733728641697</v>
      </c>
      <c r="V962" s="4">
        <v>3.6336272413870514</v>
      </c>
      <c r="W962" s="4">
        <v>3.8515332985575776</v>
      </c>
      <c r="X962" s="4">
        <v>4.0274590225865428</v>
      </c>
      <c r="Y962" s="4">
        <v>4.3118382445245311</v>
      </c>
      <c r="Z962" s="94">
        <v>2918</v>
      </c>
      <c r="AA962" s="93">
        <v>0.2006880733944954</v>
      </c>
      <c r="AB962" s="6">
        <v>2.1917323146663183</v>
      </c>
      <c r="AC962" s="6">
        <v>2.6645602469191734</v>
      </c>
      <c r="AD962" s="6">
        <v>3.2116263539322887</v>
      </c>
      <c r="AE962" s="6">
        <v>3.6563145968623867</v>
      </c>
      <c r="AF962" s="6">
        <v>3.9711994936994519</v>
      </c>
      <c r="AG962" s="94">
        <v>2</v>
      </c>
      <c r="AH962" s="6">
        <v>2.1125525269056489</v>
      </c>
      <c r="AI962" s="6">
        <v>2.5257386757667368</v>
      </c>
      <c r="AJ962" s="6">
        <v>3.0243342173917585</v>
      </c>
      <c r="AK962" s="6">
        <v>3.444759045284147</v>
      </c>
      <c r="AL962" s="6">
        <v>3.8060563350713568</v>
      </c>
      <c r="AM962" s="6">
        <v>4.1998006054511894</v>
      </c>
      <c r="AN962" s="6">
        <v>1.0142394289779064</v>
      </c>
      <c r="AO962" s="92">
        <v>0.8406355167700108</v>
      </c>
      <c r="AP962" s="5">
        <v>43572</v>
      </c>
      <c r="AQ962" s="94">
        <v>1744</v>
      </c>
      <c r="AR962" s="6">
        <v>-0.45777882597459607</v>
      </c>
      <c r="AS962" s="6">
        <v>0.8913076518011156</v>
      </c>
    </row>
    <row r="963" spans="1:45" x14ac:dyDescent="0.2">
      <c r="A963" s="5">
        <v>43573</v>
      </c>
      <c r="B963" s="6">
        <v>3.6139348943460878</v>
      </c>
      <c r="C963" s="6">
        <v>3.3650026382229643</v>
      </c>
      <c r="D963" s="6">
        <v>0.24893225612312353</v>
      </c>
      <c r="E963" s="6">
        <v>3.3275653460094579</v>
      </c>
      <c r="F963" s="6">
        <v>3.3574176781556098</v>
      </c>
      <c r="G963" s="6">
        <v>0.39343759788763177</v>
      </c>
      <c r="H963" s="6">
        <v>1.9532750634031539</v>
      </c>
      <c r="I963" s="6">
        <v>0.56585616438356412</v>
      </c>
      <c r="J963" s="7">
        <v>906.25034246575524</v>
      </c>
      <c r="K963" s="92">
        <v>1.1422044545973729E-3</v>
      </c>
      <c r="L963" s="92">
        <v>1.6561964591661909E-2</v>
      </c>
      <c r="M963" s="92">
        <v>0.15933752141633353</v>
      </c>
      <c r="N963" s="92">
        <v>0.47515705311250717</v>
      </c>
      <c r="O963" s="92">
        <v>0.27184466019417475</v>
      </c>
      <c r="P963" s="92">
        <v>7.5956596230725301E-2</v>
      </c>
      <c r="Q963" s="93">
        <v>4.3493150684931509E-2</v>
      </c>
      <c r="R963" s="4">
        <v>2.761845604112545</v>
      </c>
      <c r="S963" s="4">
        <v>2.8699402555574309</v>
      </c>
      <c r="T963" s="4">
        <v>3.0932403158165735</v>
      </c>
      <c r="U963" s="4">
        <v>3.3480792812030975</v>
      </c>
      <c r="V963" s="4">
        <v>3.63353969751281</v>
      </c>
      <c r="W963" s="4">
        <v>3.8532227483928088</v>
      </c>
      <c r="X963" s="4">
        <v>4.0265661999042051</v>
      </c>
      <c r="Y963" s="4">
        <v>4.3117598027589503</v>
      </c>
      <c r="Z963" s="94">
        <v>2920</v>
      </c>
      <c r="AA963" s="93">
        <v>0.20045688178183896</v>
      </c>
      <c r="AB963" s="6">
        <v>2.1916723155805595</v>
      </c>
      <c r="AC963" s="6">
        <v>2.6640795740335754</v>
      </c>
      <c r="AD963" s="6">
        <v>3.2110822868350297</v>
      </c>
      <c r="AE963" s="6">
        <v>3.6564065159077077</v>
      </c>
      <c r="AF963" s="6">
        <v>3.9762231342285976</v>
      </c>
      <c r="AG963" s="94">
        <v>3</v>
      </c>
      <c r="AH963" s="6">
        <v>2.1124878051949545</v>
      </c>
      <c r="AI963" s="6">
        <v>2.5255364601179879</v>
      </c>
      <c r="AJ963" s="6">
        <v>3.0239987460413444</v>
      </c>
      <c r="AK963" s="6">
        <v>3.4444711929015481</v>
      </c>
      <c r="AL963" s="6">
        <v>3.8064011386712955</v>
      </c>
      <c r="AM963" s="6">
        <v>4.2027234445020234</v>
      </c>
      <c r="AN963" s="6">
        <v>1.0141981626657364</v>
      </c>
      <c r="AO963" s="92">
        <v>0.84106029926237003</v>
      </c>
      <c r="AP963" s="5">
        <v>43573</v>
      </c>
      <c r="AQ963" s="94">
        <v>1751</v>
      </c>
      <c r="AR963" s="6">
        <v>-0.45797928638087759</v>
      </c>
      <c r="AS963" s="6">
        <v>0.89129306419321641</v>
      </c>
    </row>
    <row r="964" spans="1:45" x14ac:dyDescent="0.2">
      <c r="A964" s="5">
        <v>43574</v>
      </c>
      <c r="B964" s="6">
        <v>3.6132344552196236</v>
      </c>
      <c r="C964" s="6">
        <v>3.3647683894386149</v>
      </c>
      <c r="D964" s="6">
        <v>0.24846606578100872</v>
      </c>
      <c r="E964" s="6">
        <v>3.3276053632518452</v>
      </c>
      <c r="F964" s="6">
        <v>3.3576360154868392</v>
      </c>
      <c r="G964" s="6">
        <v>0.39300884088628663</v>
      </c>
      <c r="H964" s="6">
        <v>1.9525122897388301</v>
      </c>
      <c r="I964" s="6">
        <v>0.56588154741527164</v>
      </c>
      <c r="J964" s="7">
        <v>906.93974666210124</v>
      </c>
      <c r="K964" s="92">
        <v>1.1409013120365088E-3</v>
      </c>
      <c r="L964" s="92">
        <v>1.6543069024529379E-2</v>
      </c>
      <c r="M964" s="92">
        <v>0.15915573302909297</v>
      </c>
      <c r="N964" s="92">
        <v>0.47689674843126068</v>
      </c>
      <c r="O964" s="92">
        <v>0.27039361095265257</v>
      </c>
      <c r="P964" s="92">
        <v>7.5869937250427844E-2</v>
      </c>
      <c r="Q964" s="93">
        <v>4.3478260869565216E-2</v>
      </c>
      <c r="R964" s="4">
        <v>2.7617193144380567</v>
      </c>
      <c r="S964" s="4">
        <v>2.8702697348486126</v>
      </c>
      <c r="T964" s="4">
        <v>3.0933736778471497</v>
      </c>
      <c r="U964" s="4">
        <v>3.348645666312422</v>
      </c>
      <c r="V964" s="4">
        <v>3.6328489572478189</v>
      </c>
      <c r="W964" s="4">
        <v>3.8523537058446955</v>
      </c>
      <c r="X964" s="4">
        <v>4.02485626154981</v>
      </c>
      <c r="Y964" s="4">
        <v>4.310392046777717</v>
      </c>
      <c r="Z964" s="94">
        <v>2921</v>
      </c>
      <c r="AA964" s="93">
        <v>0.20079863091842556</v>
      </c>
      <c r="AB964" s="6">
        <v>2.1916123576882809</v>
      </c>
      <c r="AC964" s="6">
        <v>2.6635995939238226</v>
      </c>
      <c r="AD964" s="6">
        <v>3.2105389390988361</v>
      </c>
      <c r="AE964" s="6">
        <v>3.6576266588936508</v>
      </c>
      <c r="AF964" s="6">
        <v>3.975420667207942</v>
      </c>
      <c r="AG964" s="94">
        <v>2</v>
      </c>
      <c r="AH964" s="6">
        <v>2.1124231335016699</v>
      </c>
      <c r="AI964" s="6">
        <v>2.5253344561904023</v>
      </c>
      <c r="AJ964" s="6">
        <v>3.0234616920597448</v>
      </c>
      <c r="AK964" s="6">
        <v>3.4448330956765738</v>
      </c>
      <c r="AL964" s="6">
        <v>3.805963313768097</v>
      </c>
      <c r="AM964" s="6">
        <v>4.2014705219423956</v>
      </c>
      <c r="AN964" s="6">
        <v>1.0141137002036822</v>
      </c>
      <c r="AO964" s="92">
        <v>0.84129340092839344</v>
      </c>
      <c r="AP964" s="5">
        <v>43574</v>
      </c>
      <c r="AQ964" s="94">
        <v>1753</v>
      </c>
      <c r="AR964" s="6">
        <v>-0.45817859278853312</v>
      </c>
      <c r="AS964" s="6">
        <v>0.89127861460032232</v>
      </c>
    </row>
    <row r="965" spans="1:45" x14ac:dyDescent="0.2">
      <c r="A965" s="5">
        <v>43575</v>
      </c>
      <c r="B965" s="6">
        <v>3.612563956793633</v>
      </c>
      <c r="C965" s="6">
        <v>3.3649914447505482</v>
      </c>
      <c r="D965" s="6">
        <v>0.24757251204308472</v>
      </c>
      <c r="E965" s="6">
        <v>3.3277167817775792</v>
      </c>
      <c r="F965" s="6">
        <v>3.3581242950034857</v>
      </c>
      <c r="G965" s="6">
        <v>0.39288530118807474</v>
      </c>
      <c r="H965" s="6">
        <v>1.9534796110235972</v>
      </c>
      <c r="I965" s="6">
        <v>0.56608487337439761</v>
      </c>
      <c r="J965" s="7">
        <v>907.62902121834486</v>
      </c>
      <c r="K965" s="92">
        <v>1.1370096645821489E-3</v>
      </c>
      <c r="L965" s="92">
        <v>1.6486640136441161E-2</v>
      </c>
      <c r="M965" s="92">
        <v>0.16031836270608299</v>
      </c>
      <c r="N965" s="92">
        <v>0.47583854462762931</v>
      </c>
      <c r="O965" s="92">
        <v>0.27060830017055143</v>
      </c>
      <c r="P965" s="92">
        <v>7.5611142694712904E-2</v>
      </c>
      <c r="Q965" s="93">
        <v>4.1409993155373033E-2</v>
      </c>
      <c r="R965" s="4">
        <v>2.7615959771762162</v>
      </c>
      <c r="S965" s="4">
        <v>2.8709390388588698</v>
      </c>
      <c r="T965" s="4">
        <v>3.0934508587848741</v>
      </c>
      <c r="U965" s="4">
        <v>3.3493338607486303</v>
      </c>
      <c r="V965" s="4">
        <v>3.6333270195670364</v>
      </c>
      <c r="W965" s="4">
        <v>3.8515999613291063</v>
      </c>
      <c r="X965" s="4">
        <v>4.0331062544522513</v>
      </c>
      <c r="Y965" s="4">
        <v>4.3090211631125195</v>
      </c>
      <c r="Z965" s="94">
        <v>2922</v>
      </c>
      <c r="AA965" s="93">
        <v>0.20068220579874929</v>
      </c>
      <c r="AB965" s="6">
        <v>2.1915524409726501</v>
      </c>
      <c r="AC965" s="6">
        <v>2.6631203052716761</v>
      </c>
      <c r="AD965" s="6">
        <v>3.2099963095271749</v>
      </c>
      <c r="AE965" s="6">
        <v>3.6565284569361616</v>
      </c>
      <c r="AF965" s="6">
        <v>3.9746193309719491</v>
      </c>
      <c r="AG965" s="94">
        <v>2</v>
      </c>
      <c r="AH965" s="6">
        <v>2.1123585118017778</v>
      </c>
      <c r="AI965" s="6">
        <v>2.525132663714567</v>
      </c>
      <c r="AJ965" s="6">
        <v>3.023815510740556</v>
      </c>
      <c r="AK965" s="6">
        <v>3.4449158614117406</v>
      </c>
      <c r="AL965" s="6">
        <v>3.8054431292419761</v>
      </c>
      <c r="AM965" s="6">
        <v>4.200219898920702</v>
      </c>
      <c r="AN965" s="6">
        <v>1.0141371793111387</v>
      </c>
      <c r="AO965" s="92">
        <v>0.84164983054768816</v>
      </c>
      <c r="AP965" s="5">
        <v>43575</v>
      </c>
      <c r="AQ965" s="94">
        <v>1759</v>
      </c>
      <c r="AR965" s="6">
        <v>-0.45837674827851949</v>
      </c>
      <c r="AS965" s="6">
        <v>0.89126430272591606</v>
      </c>
    </row>
    <row r="966" spans="1:45" x14ac:dyDescent="0.2">
      <c r="A966" s="5">
        <v>43576</v>
      </c>
      <c r="B966" s="6">
        <v>3.6127478753541076</v>
      </c>
      <c r="C966" s="6">
        <v>3.3651598598098866</v>
      </c>
      <c r="D966" s="6">
        <v>0.24758801554422094</v>
      </c>
      <c r="E966" s="6">
        <v>3.3280041522398172</v>
      </c>
      <c r="F966" s="6">
        <v>3.3581636302093099</v>
      </c>
      <c r="G966" s="6">
        <v>0.39315567195679563</v>
      </c>
      <c r="H966" s="6">
        <v>1.9557936665111459</v>
      </c>
      <c r="I966" s="6">
        <v>0.56616279069767783</v>
      </c>
      <c r="J966" s="7">
        <v>908.00752393980656</v>
      </c>
      <c r="K966" s="92">
        <v>1.1331444759206798E-3</v>
      </c>
      <c r="L966" s="92">
        <v>1.643059490084986E-2</v>
      </c>
      <c r="M966" s="92">
        <v>0.16090651558073654</v>
      </c>
      <c r="N966" s="92">
        <v>0.47422096317280454</v>
      </c>
      <c r="O966" s="92">
        <v>0.2719546742209632</v>
      </c>
      <c r="P966" s="92">
        <v>7.5354107648725216E-2</v>
      </c>
      <c r="Q966" s="93">
        <v>3.9671682626538987E-2</v>
      </c>
      <c r="R966" s="4">
        <v>2.7615265496598238</v>
      </c>
      <c r="S966" s="4">
        <v>2.870815410967531</v>
      </c>
      <c r="T966" s="4">
        <v>3.0933605847158705</v>
      </c>
      <c r="U966" s="4">
        <v>3.3488715475821649</v>
      </c>
      <c r="V966" s="4">
        <v>3.6345088284133098</v>
      </c>
      <c r="W966" s="4">
        <v>3.8524313946862145</v>
      </c>
      <c r="X966" s="4">
        <v>4.0371988313956333</v>
      </c>
      <c r="Y966" s="4">
        <v>4.3074906517181706</v>
      </c>
      <c r="Z966" s="94">
        <v>2924</v>
      </c>
      <c r="AA966" s="93">
        <v>0.20113314447592068</v>
      </c>
      <c r="AB966" s="6">
        <v>2.1914925654168509</v>
      </c>
      <c r="AC966" s="6">
        <v>2.6626417067625909</v>
      </c>
      <c r="AD966" s="6">
        <v>3.2105973211133696</v>
      </c>
      <c r="AE966" s="6">
        <v>3.6566415774845606</v>
      </c>
      <c r="AF966" s="6">
        <v>3.9738191234785689</v>
      </c>
      <c r="AG966" s="94">
        <v>4</v>
      </c>
      <c r="AH966" s="6">
        <v>2.1122939400712881</v>
      </c>
      <c r="AI966" s="6">
        <v>2.5249310824216802</v>
      </c>
      <c r="AJ966" s="6">
        <v>3.0245895055001317</v>
      </c>
      <c r="AK966" s="6">
        <v>3.445355070833549</v>
      </c>
      <c r="AL966" s="6">
        <v>3.8070013834279113</v>
      </c>
      <c r="AM966" s="6">
        <v>4.1989715689047991</v>
      </c>
      <c r="AN966" s="6">
        <v>1.0140813716723651</v>
      </c>
      <c r="AO966" s="92">
        <v>0.84194014391725214</v>
      </c>
      <c r="AP966" s="5">
        <v>43577</v>
      </c>
      <c r="AQ966" s="94">
        <v>1765</v>
      </c>
      <c r="AR966" s="6">
        <v>-0.4585737559228078</v>
      </c>
      <c r="AS966" s="6">
        <v>0.89125012827426597</v>
      </c>
    </row>
    <row r="967" spans="1:45" x14ac:dyDescent="0.2">
      <c r="A967" s="5">
        <v>43577</v>
      </c>
      <c r="B967" s="6">
        <v>3.6127478753541076</v>
      </c>
      <c r="C967" s="6">
        <v>3.3644909837269568</v>
      </c>
      <c r="D967" s="6">
        <v>0.24825689162715081</v>
      </c>
      <c r="E967" s="6">
        <v>3.3279649996510869</v>
      </c>
      <c r="F967" s="6">
        <v>3.3578686293986548</v>
      </c>
      <c r="G967" s="6">
        <v>0.39286598430731962</v>
      </c>
      <c r="H967" s="6">
        <v>1.9526057758999043</v>
      </c>
      <c r="I967" s="6">
        <v>0.56616279069767783</v>
      </c>
      <c r="J967" s="7">
        <v>909.00752393980656</v>
      </c>
      <c r="K967" s="92">
        <v>1.1331444759206798E-3</v>
      </c>
      <c r="L967" s="92">
        <v>1.643059490084986E-2</v>
      </c>
      <c r="M967" s="92">
        <v>0.16090651558073654</v>
      </c>
      <c r="N967" s="92">
        <v>0.47422096317280454</v>
      </c>
      <c r="O967" s="92">
        <v>0.2719546742209632</v>
      </c>
      <c r="P967" s="92">
        <v>7.5354107648725216E-2</v>
      </c>
      <c r="Q967" s="93">
        <v>3.9671682626538987E-2</v>
      </c>
      <c r="R967" s="4">
        <v>2.7613581325418792</v>
      </c>
      <c r="S967" s="4">
        <v>2.8706111089917847</v>
      </c>
      <c r="T967" s="4">
        <v>3.0930516634887457</v>
      </c>
      <c r="U967" s="4">
        <v>3.3481817641146581</v>
      </c>
      <c r="V967" s="4">
        <v>3.6331452286948931</v>
      </c>
      <c r="W967" s="4">
        <v>3.8516553566961633</v>
      </c>
      <c r="X967" s="4">
        <v>4.0354291372801097</v>
      </c>
      <c r="Y967" s="4">
        <v>4.3062700788521031</v>
      </c>
      <c r="Z967" s="94">
        <v>2924</v>
      </c>
      <c r="AA967" s="93">
        <v>0.20396600566572237</v>
      </c>
      <c r="AB967" s="6">
        <v>2.191432731004082</v>
      </c>
      <c r="AC967" s="6">
        <v>2.6621637970857019</v>
      </c>
      <c r="AD967" s="6">
        <v>3.2096938127036991</v>
      </c>
      <c r="AE967" s="6">
        <v>3.6553356724679666</v>
      </c>
      <c r="AF967" s="6">
        <v>3.9730200426912434</v>
      </c>
      <c r="AG967" s="94">
        <v>0</v>
      </c>
      <c r="AH967" s="6">
        <v>2.1122294182862369</v>
      </c>
      <c r="AI967" s="6">
        <v>2.5247297120435435</v>
      </c>
      <c r="AJ967" s="6">
        <v>3.0240528605957828</v>
      </c>
      <c r="AK967" s="6">
        <v>3.4445300092208622</v>
      </c>
      <c r="AL967" s="6">
        <v>3.8059323619855649</v>
      </c>
      <c r="AM967" s="6">
        <v>4.1977255253916193</v>
      </c>
      <c r="AN967" s="6">
        <v>1.0138860699465995</v>
      </c>
      <c r="AO967" s="92">
        <v>0.84223753011281099</v>
      </c>
      <c r="AP967" s="5">
        <v>43577</v>
      </c>
      <c r="AQ967" s="94">
        <v>1765</v>
      </c>
      <c r="AR967" s="6">
        <v>-0.45876961878441369</v>
      </c>
      <c r="AS967" s="6">
        <v>0.89123609095042244</v>
      </c>
    </row>
    <row r="968" spans="1:45" x14ac:dyDescent="0.2">
      <c r="A968" s="5">
        <v>43578</v>
      </c>
      <c r="B968" s="6">
        <v>3.6128393665158369</v>
      </c>
      <c r="C968" s="6">
        <v>3.3648916718173778</v>
      </c>
      <c r="D968" s="6">
        <v>0.24794769469845912</v>
      </c>
      <c r="E968" s="6">
        <v>3.3279244044993712</v>
      </c>
      <c r="F968" s="6">
        <v>3.3576544036419147</v>
      </c>
      <c r="G968" s="6">
        <v>0.39372751883329471</v>
      </c>
      <c r="H968" s="6">
        <v>1.9526714683646291</v>
      </c>
      <c r="I968" s="6">
        <v>0.56650136798905981</v>
      </c>
      <c r="J968" s="7">
        <v>910.00752393980656</v>
      </c>
      <c r="K968" s="92">
        <v>1.1312217194570137E-3</v>
      </c>
      <c r="L968" s="92">
        <v>1.6402714932126698E-2</v>
      </c>
      <c r="M968" s="92">
        <v>0.16176470588235295</v>
      </c>
      <c r="N968" s="92">
        <v>0.47341628959276016</v>
      </c>
      <c r="O968" s="92">
        <v>0.27092760180995473</v>
      </c>
      <c r="P968" s="92">
        <v>7.6357466063348423E-2</v>
      </c>
      <c r="Q968" s="93">
        <v>3.7961696306429552E-2</v>
      </c>
      <c r="R968" s="4">
        <v>2.7611899141946865</v>
      </c>
      <c r="S968" s="4">
        <v>2.8704070576573182</v>
      </c>
      <c r="T968" s="4">
        <v>3.0927430807405241</v>
      </c>
      <c r="U968" s="4">
        <v>3.3479600188985987</v>
      </c>
      <c r="V968" s="4">
        <v>3.6345079926765882</v>
      </c>
      <c r="W968" s="4">
        <v>3.8528311637996469</v>
      </c>
      <c r="X968" s="4">
        <v>4.0365269895008922</v>
      </c>
      <c r="Y968" s="4">
        <v>4.3100309475456164</v>
      </c>
      <c r="Z968" s="94">
        <v>2924</v>
      </c>
      <c r="AA968" s="93">
        <v>0.20361990950226244</v>
      </c>
      <c r="AB968" s="6">
        <v>2.1913729377175586</v>
      </c>
      <c r="AC968" s="6">
        <v>2.6616865749338121</v>
      </c>
      <c r="AD968" s="6">
        <v>3.2109635871571576</v>
      </c>
      <c r="AE968" s="6">
        <v>3.6568230878683718</v>
      </c>
      <c r="AF968" s="6">
        <v>3.9722220865788889</v>
      </c>
      <c r="AG968" s="94">
        <v>7</v>
      </c>
      <c r="AH968" s="6">
        <v>2.112164946422685</v>
      </c>
      <c r="AI968" s="6">
        <v>2.5245285523125633</v>
      </c>
      <c r="AJ968" s="6">
        <v>3.0249697495327208</v>
      </c>
      <c r="AK968" s="6">
        <v>3.4454681024485403</v>
      </c>
      <c r="AL968" s="6">
        <v>3.8075035980314103</v>
      </c>
      <c r="AM968" s="6">
        <v>4.198707799673624</v>
      </c>
      <c r="AN968" s="6">
        <v>1.0139859303157093</v>
      </c>
      <c r="AO968" s="92">
        <v>0.84224473917409892</v>
      </c>
      <c r="AP968" s="5">
        <v>43578</v>
      </c>
      <c r="AQ968" s="94">
        <v>1768</v>
      </c>
      <c r="AR968" s="6">
        <v>-0.45896433991742702</v>
      </c>
      <c r="AS968" s="6">
        <v>0.89122219046021656</v>
      </c>
    </row>
    <row r="969" spans="1:45" x14ac:dyDescent="0.2">
      <c r="A969" s="5">
        <v>43579</v>
      </c>
      <c r="B969" s="6">
        <v>3.6118940248027056</v>
      </c>
      <c r="C969" s="6">
        <v>3.3656983853573617</v>
      </c>
      <c r="D969" s="6">
        <v>0.24619563944534395</v>
      </c>
      <c r="E969" s="6">
        <v>3.3282464774552327</v>
      </c>
      <c r="F969" s="6">
        <v>3.3574562629672866</v>
      </c>
      <c r="G969" s="6">
        <v>0.39373379204209069</v>
      </c>
      <c r="H969" s="6">
        <v>1.9577486697179018</v>
      </c>
      <c r="I969" s="6">
        <v>0.56657328322514866</v>
      </c>
      <c r="J969" s="7">
        <v>910.07379569525074</v>
      </c>
      <c r="K969" s="92">
        <v>1.1273957158962795E-3</v>
      </c>
      <c r="L969" s="92">
        <v>1.6910935738444193E-2</v>
      </c>
      <c r="M969" s="92">
        <v>0.16065388951521983</v>
      </c>
      <c r="N969" s="92">
        <v>0.47632468996617811</v>
      </c>
      <c r="O969" s="92">
        <v>0.26832018038331457</v>
      </c>
      <c r="P969" s="92">
        <v>7.6662908680947009E-2</v>
      </c>
      <c r="Q969" s="93">
        <v>3.5872907413734202E-2</v>
      </c>
      <c r="R969" s="4">
        <v>2.7611870762044211</v>
      </c>
      <c r="S969" s="4">
        <v>2.8703382176344601</v>
      </c>
      <c r="T969" s="4">
        <v>3.0931217463477108</v>
      </c>
      <c r="U969" s="4">
        <v>3.3487771421981902</v>
      </c>
      <c r="V969" s="4">
        <v>3.6361511893537029</v>
      </c>
      <c r="W969" s="4">
        <v>3.8537830542867448</v>
      </c>
      <c r="X969" s="4">
        <v>4.0405543214582975</v>
      </c>
      <c r="Y969" s="4">
        <v>4.3086728491086825</v>
      </c>
      <c r="Z969" s="94">
        <v>2927</v>
      </c>
      <c r="AA969" s="93">
        <v>0.20293122886133033</v>
      </c>
      <c r="AB969" s="6">
        <v>2.19</v>
      </c>
      <c r="AC969" s="6">
        <v>2.6612100390033793</v>
      </c>
      <c r="AD969" s="6">
        <v>3.2099687351412514</v>
      </c>
      <c r="AE969" s="6">
        <v>3.6570007127909374</v>
      </c>
      <c r="AF969" s="6">
        <v>3.9714136963021112</v>
      </c>
      <c r="AG969" s="94">
        <v>6</v>
      </c>
      <c r="AH969" s="6">
        <v>2.1121005244567219</v>
      </c>
      <c r="AI969" s="6">
        <v>2.5131833495296854</v>
      </c>
      <c r="AJ969" s="6">
        <v>3.0242869805630401</v>
      </c>
      <c r="AK969" s="6">
        <v>3.4474045436760634</v>
      </c>
      <c r="AL969" s="6">
        <v>3.8090873915461585</v>
      </c>
      <c r="AM969" s="6">
        <v>4.1980731901551804</v>
      </c>
      <c r="AN969" s="6">
        <v>1.0141320188821252</v>
      </c>
      <c r="AO969" s="92">
        <v>0.84201047312061206</v>
      </c>
      <c r="AP969" s="5">
        <v>43579</v>
      </c>
      <c r="AQ969" s="94">
        <v>1774</v>
      </c>
      <c r="AR969" s="6">
        <v>-0.45915792236704167</v>
      </c>
      <c r="AS969" s="6">
        <v>0.89120842651025678</v>
      </c>
    </row>
    <row r="970" spans="1:45" x14ac:dyDescent="0.2">
      <c r="A970" s="5">
        <v>43580</v>
      </c>
      <c r="B970" s="6">
        <v>3.6117680180180178</v>
      </c>
      <c r="C970" s="6">
        <v>3.3657681207926728</v>
      </c>
      <c r="D970" s="6">
        <v>0.24599989722534499</v>
      </c>
      <c r="E970" s="6">
        <v>3.3282097786518881</v>
      </c>
      <c r="F970" s="6">
        <v>3.3571936903168242</v>
      </c>
      <c r="G970" s="6">
        <v>0.39367912478428935</v>
      </c>
      <c r="H970" s="6">
        <v>1.9563441807210873</v>
      </c>
      <c r="I970" s="6">
        <v>0.56676118893064198</v>
      </c>
      <c r="J970" s="7">
        <v>911.07379569525074</v>
      </c>
      <c r="K970" s="92">
        <v>1.1261261261261261E-3</v>
      </c>
      <c r="L970" s="92">
        <v>1.6891891891891893E-2</v>
      </c>
      <c r="M970" s="92">
        <v>0.16103603603603603</v>
      </c>
      <c r="N970" s="92">
        <v>0.47409909909909909</v>
      </c>
      <c r="O970" s="92">
        <v>0.27195945945945948</v>
      </c>
      <c r="P970" s="92">
        <v>7.4887387387387386E-2</v>
      </c>
      <c r="Q970" s="93">
        <v>3.5531260676460542E-2</v>
      </c>
      <c r="R970" s="4">
        <v>2.7610233380509879</v>
      </c>
      <c r="S970" s="4">
        <v>2.8707224222037029</v>
      </c>
      <c r="T970" s="4">
        <v>3.0948801735521783</v>
      </c>
      <c r="U970" s="4">
        <v>3.34809531504852</v>
      </c>
      <c r="V970" s="4">
        <v>3.6380179840149314</v>
      </c>
      <c r="W970" s="4">
        <v>3.8549024656533417</v>
      </c>
      <c r="X970" s="4">
        <v>4.0393836556780096</v>
      </c>
      <c r="Y970" s="4">
        <v>4.3073546018214612</v>
      </c>
      <c r="Z970" s="94">
        <v>2927</v>
      </c>
      <c r="AA970" s="93">
        <v>0.20213963963963963</v>
      </c>
      <c r="AB970" s="6">
        <v>2.1899256547500001</v>
      </c>
      <c r="AC970" s="6">
        <v>2.6607341879945032</v>
      </c>
      <c r="AD970" s="6">
        <v>3.2096099684461374</v>
      </c>
      <c r="AE970" s="6">
        <v>3.6555025165171315</v>
      </c>
      <c r="AF970" s="6">
        <v>3.9757405398568717</v>
      </c>
      <c r="AG970" s="94">
        <v>4</v>
      </c>
      <c r="AH970" s="6">
        <v>2.1120361523644604</v>
      </c>
      <c r="AI970" s="6">
        <v>2.5129868234255377</v>
      </c>
      <c r="AJ970" s="6">
        <v>3.0243977497437151</v>
      </c>
      <c r="AK970" s="6">
        <v>3.4467296561370677</v>
      </c>
      <c r="AL970" s="6">
        <v>3.8094179824797756</v>
      </c>
      <c r="AM970" s="6">
        <v>4.2019329808600911</v>
      </c>
      <c r="AN970" s="6">
        <v>1.0141601447286177</v>
      </c>
      <c r="AO970" s="92">
        <v>0.84187383195514609</v>
      </c>
      <c r="AP970" s="5">
        <v>43580</v>
      </c>
      <c r="AQ970" s="94">
        <v>1776</v>
      </c>
      <c r="AR970" s="6">
        <v>-0.45935036916958838</v>
      </c>
      <c r="AS970" s="6">
        <v>0.89119479880792651</v>
      </c>
    </row>
    <row r="971" spans="1:45" x14ac:dyDescent="0.2">
      <c r="A971" s="5">
        <v>43581</v>
      </c>
      <c r="B971" s="6">
        <v>3.6106418918918921</v>
      </c>
      <c r="C971" s="6">
        <v>3.36520402910365</v>
      </c>
      <c r="D971" s="6">
        <v>0.24543786278824209</v>
      </c>
      <c r="E971" s="6">
        <v>3.3281728913117465</v>
      </c>
      <c r="F971" s="6">
        <v>3.3569811213456844</v>
      </c>
      <c r="G971" s="6">
        <v>0.39339774658818544</v>
      </c>
      <c r="H971" s="6">
        <v>1.9533896121855427</v>
      </c>
      <c r="I971" s="6">
        <v>0.56680560300648819</v>
      </c>
      <c r="J971" s="7">
        <v>912.07379569525074</v>
      </c>
      <c r="K971" s="92">
        <v>1.1261261261261261E-3</v>
      </c>
      <c r="L971" s="92">
        <v>1.6891891891891893E-2</v>
      </c>
      <c r="M971" s="92">
        <v>0.16159909909909909</v>
      </c>
      <c r="N971" s="92">
        <v>0.4752252252252252</v>
      </c>
      <c r="O971" s="92">
        <v>0.27027027027027029</v>
      </c>
      <c r="P971" s="92">
        <v>7.4887387387387386E-2</v>
      </c>
      <c r="Q971" s="93">
        <v>3.5189613939186883E-2</v>
      </c>
      <c r="R971" s="4">
        <v>2.7608597915751285</v>
      </c>
      <c r="S971" s="4">
        <v>2.87054422899929</v>
      </c>
      <c r="T971" s="4">
        <v>3.0945955202698561</v>
      </c>
      <c r="U971" s="4">
        <v>3.3474909859410564</v>
      </c>
      <c r="V971" s="4">
        <v>3.6365479958947113</v>
      </c>
      <c r="W971" s="4">
        <v>3.8534936673780416</v>
      </c>
      <c r="X971" s="4">
        <v>4.0382150964252785</v>
      </c>
      <c r="Y971" s="4">
        <v>4.3060386090687413</v>
      </c>
      <c r="Z971" s="94">
        <v>2927</v>
      </c>
      <c r="AA971" s="93">
        <v>0.20157657657657657</v>
      </c>
      <c r="AB971" s="6">
        <v>2.1898513605989463</v>
      </c>
      <c r="AC971" s="6">
        <v>2.6602590206109125</v>
      </c>
      <c r="AD971" s="6">
        <v>3.2094538154557202</v>
      </c>
      <c r="AE971" s="6">
        <v>3.6554939955531434</v>
      </c>
      <c r="AF971" s="6">
        <v>3.9749968260045403</v>
      </c>
      <c r="AG971" s="94">
        <v>4</v>
      </c>
      <c r="AH971" s="6">
        <v>2.1119718301220418</v>
      </c>
      <c r="AI971" s="6">
        <v>2.5127905018777295</v>
      </c>
      <c r="AJ971" s="6">
        <v>3.024504930933853</v>
      </c>
      <c r="AK971" s="6">
        <v>3.4472894737100299</v>
      </c>
      <c r="AL971" s="6">
        <v>3.8093134844698171</v>
      </c>
      <c r="AM971" s="6">
        <v>4.2006900651321404</v>
      </c>
      <c r="AN971" s="6">
        <v>1.0139951961760025</v>
      </c>
      <c r="AO971" s="92">
        <v>0.8422002058486624</v>
      </c>
      <c r="AP971" s="5">
        <v>43582</v>
      </c>
      <c r="AQ971" s="94">
        <v>1776</v>
      </c>
      <c r="AR971" s="6">
        <v>-0.45954168335256096</v>
      </c>
      <c r="AS971" s="6">
        <v>0.89118130706138143</v>
      </c>
    </row>
    <row r="972" spans="1:45" x14ac:dyDescent="0.2">
      <c r="A972" s="5">
        <v>43582</v>
      </c>
      <c r="B972" s="6">
        <v>3.6102982554867755</v>
      </c>
      <c r="C972" s="6">
        <v>3.3648895349058217</v>
      </c>
      <c r="D972" s="6">
        <v>0.24540872058095387</v>
      </c>
      <c r="E972" s="6">
        <v>3.3281355606077914</v>
      </c>
      <c r="F972" s="6">
        <v>3.357022815454791</v>
      </c>
      <c r="G972" s="6">
        <v>0.39308058283802638</v>
      </c>
      <c r="H972" s="6">
        <v>1.9509280808702691</v>
      </c>
      <c r="I972" s="6">
        <v>0.56685343354970652</v>
      </c>
      <c r="J972" s="7">
        <v>913.07379569525074</v>
      </c>
      <c r="K972" s="92">
        <v>1.1254924029262803E-3</v>
      </c>
      <c r="L972" s="92">
        <v>1.6882386043894203E-2</v>
      </c>
      <c r="M972" s="92">
        <v>0.16207090602138435</v>
      </c>
      <c r="N972" s="92">
        <v>0.47495779403489025</v>
      </c>
      <c r="O972" s="92">
        <v>0.27011817670230726</v>
      </c>
      <c r="P972" s="92">
        <v>7.4845244794597643E-2</v>
      </c>
      <c r="Q972" s="93">
        <v>3.4847967201913223E-2</v>
      </c>
      <c r="R972" s="4">
        <v>2.7606964366324087</v>
      </c>
      <c r="S972" s="4">
        <v>2.8709539731495499</v>
      </c>
      <c r="T972" s="4">
        <v>3.0947171631235824</v>
      </c>
      <c r="U972" s="4">
        <v>3.3477284492789101</v>
      </c>
      <c r="V972" s="4">
        <v>3.6361850435782204</v>
      </c>
      <c r="W972" s="4">
        <v>3.8526665729039724</v>
      </c>
      <c r="X972" s="4">
        <v>4.0370486381297086</v>
      </c>
      <c r="Y972" s="4">
        <v>4.3047248652498906</v>
      </c>
      <c r="Z972" s="94">
        <v>2927</v>
      </c>
      <c r="AA972" s="93">
        <v>0.20146314012380417</v>
      </c>
      <c r="AB972" s="6">
        <v>2.1897771175216012</v>
      </c>
      <c r="AC972" s="6">
        <v>2.6597845355599512</v>
      </c>
      <c r="AD972" s="6">
        <v>3.2096810226698369</v>
      </c>
      <c r="AE972" s="6">
        <v>3.6547422173917909</v>
      </c>
      <c r="AF972" s="6">
        <v>3.9740583318821892</v>
      </c>
      <c r="AG972" s="94">
        <v>2</v>
      </c>
      <c r="AH972" s="6">
        <v>2.1119075577056314</v>
      </c>
      <c r="AI972" s="6">
        <v>2.5125943846290615</v>
      </c>
      <c r="AJ972" s="6">
        <v>3.0246092157541291</v>
      </c>
      <c r="AK972" s="6">
        <v>3.4469929221919444</v>
      </c>
      <c r="AL972" s="6">
        <v>3.8086578210747843</v>
      </c>
      <c r="AM972" s="6">
        <v>4.199449411811341</v>
      </c>
      <c r="AN972" s="6">
        <v>1.0139154160745425</v>
      </c>
      <c r="AO972" s="92">
        <v>0.8420141324094772</v>
      </c>
      <c r="AP972" s="5">
        <v>43582</v>
      </c>
      <c r="AQ972" s="94">
        <v>1777</v>
      </c>
      <c r="AR972" s="6">
        <v>-0.45973186793464915</v>
      </c>
      <c r="AS972" s="6">
        <v>0.89116795097954737</v>
      </c>
    </row>
    <row r="973" spans="1:45" x14ac:dyDescent="0.2">
      <c r="A973" s="5">
        <v>43583</v>
      </c>
      <c r="B973" s="6">
        <v>3.6124509254066179</v>
      </c>
      <c r="C973" s="6">
        <v>3.3664335034147324</v>
      </c>
      <c r="D973" s="6">
        <v>0.24601742199188559</v>
      </c>
      <c r="E973" s="6">
        <v>3.3286829618943297</v>
      </c>
      <c r="F973" s="6">
        <v>3.3572377458849463</v>
      </c>
      <c r="G973" s="6">
        <v>0.39472581478231433</v>
      </c>
      <c r="H973" s="6">
        <v>1.9583090937946028</v>
      </c>
      <c r="I973" s="6">
        <v>0.567278934790027</v>
      </c>
      <c r="J973" s="7">
        <v>913.44964151587919</v>
      </c>
      <c r="K973" s="92">
        <v>1.1217049915872126E-3</v>
      </c>
      <c r="L973" s="92">
        <v>1.7386427369601793E-2</v>
      </c>
      <c r="M973" s="92">
        <v>0.16152551878855861</v>
      </c>
      <c r="N973" s="92">
        <v>0.47111609646662927</v>
      </c>
      <c r="O973" s="92">
        <v>0.27313516545148625</v>
      </c>
      <c r="P973" s="92">
        <v>7.5715086932136855E-2</v>
      </c>
      <c r="Q973" s="93">
        <v>3.1410037555479685E-2</v>
      </c>
      <c r="R973" s="4">
        <v>2.7613088051578583</v>
      </c>
      <c r="S973" s="4">
        <v>2.8717482943538126</v>
      </c>
      <c r="T973" s="4">
        <v>3.0951510555906747</v>
      </c>
      <c r="U973" s="4">
        <v>3.3481065977488593</v>
      </c>
      <c r="V973" s="4">
        <v>3.6387324865236357</v>
      </c>
      <c r="W973" s="4">
        <v>3.86</v>
      </c>
      <c r="X973" s="4">
        <v>4.0475729435525967</v>
      </c>
      <c r="Y973" s="4">
        <v>4.3338746444797076</v>
      </c>
      <c r="Z973" s="94">
        <v>2929</v>
      </c>
      <c r="AA973" s="93">
        <v>0.19910263600673023</v>
      </c>
      <c r="AB973" s="6">
        <v>2.1897029254927523</v>
      </c>
      <c r="AC973" s="6">
        <v>2.6775378203778959</v>
      </c>
      <c r="AD973" s="6">
        <v>3.20979829777849</v>
      </c>
      <c r="AE973" s="6">
        <v>3.6558331853731856</v>
      </c>
      <c r="AF973" s="6">
        <v>3.9729426768397906</v>
      </c>
      <c r="AG973" s="94">
        <v>3</v>
      </c>
      <c r="AH973" s="6">
        <v>2.1118433350914216</v>
      </c>
      <c r="AI973" s="6">
        <v>2.5171375765883801</v>
      </c>
      <c r="AJ973" s="6">
        <v>3.0259817569292253</v>
      </c>
      <c r="AK973" s="6">
        <v>3.4461235696107217</v>
      </c>
      <c r="AL973" s="6">
        <v>3.8109661218273425</v>
      </c>
      <c r="AM973" s="6">
        <v>4.2033521245265106</v>
      </c>
      <c r="AN973" s="6">
        <v>1.0141668258743486</v>
      </c>
      <c r="AO973" s="92">
        <v>0.84311477104767973</v>
      </c>
      <c r="AP973" s="5">
        <v>43583</v>
      </c>
      <c r="AQ973" s="94">
        <v>1783</v>
      </c>
      <c r="AR973" s="6">
        <v>-0.45992092592576794</v>
      </c>
      <c r="AS973" s="6">
        <v>0.89115473027211756</v>
      </c>
    </row>
    <row r="974" spans="1:45" x14ac:dyDescent="0.2">
      <c r="A974" s="5">
        <v>43584</v>
      </c>
      <c r="B974" s="6">
        <v>3.6124161073825505</v>
      </c>
      <c r="C974" s="6">
        <v>3.3663009329252245</v>
      </c>
      <c r="D974" s="6">
        <v>0.246115174457326</v>
      </c>
      <c r="E974" s="6">
        <v>3.3286091822373565</v>
      </c>
      <c r="F974" s="6">
        <v>3.356463061453189</v>
      </c>
      <c r="G974" s="6">
        <v>0.39485778915044184</v>
      </c>
      <c r="H974" s="6">
        <v>1.9599268703699328</v>
      </c>
      <c r="I974" s="6">
        <v>0.56724326168543326</v>
      </c>
      <c r="J974" s="7">
        <v>913.8256567724311</v>
      </c>
      <c r="K974" s="92">
        <v>1.1185682326621924E-3</v>
      </c>
      <c r="L974" s="92">
        <v>1.7337807606263984E-2</v>
      </c>
      <c r="M974" s="92">
        <v>0.1616331096196868</v>
      </c>
      <c r="N974" s="92">
        <v>0.47147651006711411</v>
      </c>
      <c r="O974" s="92">
        <v>0.27237136465324385</v>
      </c>
      <c r="P974" s="92">
        <v>7.6062639821029079E-2</v>
      </c>
      <c r="Q974" s="93">
        <v>6.7894916410781297E-2</v>
      </c>
      <c r="R974" s="4">
        <v>2.7611468179836902</v>
      </c>
      <c r="S974" s="4">
        <v>2.8715001906939048</v>
      </c>
      <c r="T974" s="4">
        <v>3.0950680877224648</v>
      </c>
      <c r="U974" s="4">
        <v>3.347482389988524</v>
      </c>
      <c r="V974" s="4">
        <v>3.6407282765061821</v>
      </c>
      <c r="W974" s="4">
        <v>3.8603434807566543</v>
      </c>
      <c r="X974" s="4">
        <v>4.0470929744562767</v>
      </c>
      <c r="Y974" s="4">
        <v>4.3414907867398354</v>
      </c>
      <c r="Z974" s="94">
        <v>2931</v>
      </c>
      <c r="AA974" s="93">
        <v>0.19966442953020133</v>
      </c>
      <c r="AB974" s="6">
        <v>2.1896287844872124</v>
      </c>
      <c r="AC974" s="6">
        <v>2.6770152851928297</v>
      </c>
      <c r="AD974" s="6">
        <v>3.2089214595987943</v>
      </c>
      <c r="AE974" s="6">
        <v>3.6551534331630369</v>
      </c>
      <c r="AF974" s="6">
        <v>3.9718289125797894</v>
      </c>
      <c r="AG974" s="94">
        <v>1</v>
      </c>
      <c r="AH974" s="6">
        <v>2.1117791622556314</v>
      </c>
      <c r="AI974" s="6">
        <v>2.5169329183032176</v>
      </c>
      <c r="AJ974" s="6">
        <v>3.0261189190545759</v>
      </c>
      <c r="AK974" s="6">
        <v>3.4459015675395319</v>
      </c>
      <c r="AL974" s="6">
        <v>3.8101573487698341</v>
      </c>
      <c r="AM974" s="6">
        <v>4.2031802334570516</v>
      </c>
      <c r="AN974" s="6">
        <v>1.0141305132856251</v>
      </c>
      <c r="AO974" s="92">
        <v>0.84309859965017264</v>
      </c>
      <c r="AP974" s="5">
        <v>43584</v>
      </c>
      <c r="AQ974" s="94">
        <v>1788</v>
      </c>
      <c r="AR974" s="6">
        <v>-0.46010886032708598</v>
      </c>
      <c r="AS974" s="6">
        <v>0.89114164464954959</v>
      </c>
    </row>
    <row r="975" spans="1:45" x14ac:dyDescent="0.2">
      <c r="A975" s="5">
        <v>43585</v>
      </c>
      <c r="B975" s="6">
        <v>3.6119486320491347</v>
      </c>
      <c r="C975" s="6">
        <v>3.3659426207833616</v>
      </c>
      <c r="D975" s="6">
        <v>0.24600601126577315</v>
      </c>
      <c r="E975" s="6">
        <v>3.3285749831319085</v>
      </c>
      <c r="F975" s="6">
        <v>3.3561729777067666</v>
      </c>
      <c r="G975" s="6">
        <v>0.39477064009891821</v>
      </c>
      <c r="H975" s="6">
        <v>1.9590308111769925</v>
      </c>
      <c r="I975" s="6">
        <v>0.56726807639835963</v>
      </c>
      <c r="J975" s="7">
        <v>914.51364256480156</v>
      </c>
      <c r="K975" s="92">
        <v>1.1166945840312675E-3</v>
      </c>
      <c r="L975" s="92">
        <v>1.7308766052484645E-2</v>
      </c>
      <c r="M975" s="92">
        <v>0.16192071468453378</v>
      </c>
      <c r="N975" s="92">
        <v>0.47180346175321047</v>
      </c>
      <c r="O975" s="92">
        <v>0.27191513121161365</v>
      </c>
      <c r="P975" s="92">
        <v>7.5935231714126181E-2</v>
      </c>
      <c r="Q975" s="93">
        <v>6.7189631650750342E-2</v>
      </c>
      <c r="R975" s="4">
        <v>2.7609758806778073</v>
      </c>
      <c r="S975" s="4">
        <v>2.8712340231618598</v>
      </c>
      <c r="T975" s="4">
        <v>3.0950037802177359</v>
      </c>
      <c r="U975" s="4">
        <v>3.3471954297535058</v>
      </c>
      <c r="V975" s="4">
        <v>3.6402798739230042</v>
      </c>
      <c r="W975" s="4">
        <v>3.8615640934371362</v>
      </c>
      <c r="X975" s="4">
        <v>4.047105543828363</v>
      </c>
      <c r="Y975" s="4">
        <v>4.3404294535676495</v>
      </c>
      <c r="Z975" s="94">
        <v>2932</v>
      </c>
      <c r="AA975" s="93">
        <v>0.2004466778336125</v>
      </c>
      <c r="AB975" s="6">
        <v>2.1895546944798201</v>
      </c>
      <c r="AC975" s="6">
        <v>2.6764935329234287</v>
      </c>
      <c r="AD975" s="6">
        <v>3.2095659561589969</v>
      </c>
      <c r="AE975" s="6">
        <v>3.6552968575589846</v>
      </c>
      <c r="AF975" s="6">
        <v>3.9707170346074721</v>
      </c>
      <c r="AG975" s="94">
        <v>2</v>
      </c>
      <c r="AH975" s="6">
        <v>2.1117150391745039</v>
      </c>
      <c r="AI975" s="6">
        <v>2.5167284788698532</v>
      </c>
      <c r="AJ975" s="6">
        <v>3.0262101661960767</v>
      </c>
      <c r="AK975" s="6">
        <v>3.4457748443546028</v>
      </c>
      <c r="AL975" s="6">
        <v>3.8100286693878291</v>
      </c>
      <c r="AM975" s="6">
        <v>4.2019196212505641</v>
      </c>
      <c r="AN975" s="6">
        <v>1.0140169138060793</v>
      </c>
      <c r="AO975" s="92">
        <v>0.84358148762774199</v>
      </c>
      <c r="AP975" s="5">
        <v>43585</v>
      </c>
      <c r="AQ975" s="94">
        <v>1791</v>
      </c>
      <c r="AR975" s="6">
        <v>-0.46029567413105887</v>
      </c>
      <c r="AS975" s="6">
        <v>0.89112869382306359</v>
      </c>
    </row>
    <row r="976" spans="1:45" x14ac:dyDescent="0.2">
      <c r="A976" s="5">
        <v>43586</v>
      </c>
      <c r="B976" s="6">
        <v>3.6111111111111112</v>
      </c>
      <c r="C976" s="6">
        <v>3.3652744656635969</v>
      </c>
      <c r="D976" s="6">
        <v>0.24583664544751427</v>
      </c>
      <c r="E976" s="6">
        <v>3.3285394706497433</v>
      </c>
      <c r="F976" s="6">
        <v>3.3560514781982871</v>
      </c>
      <c r="G976" s="6">
        <v>0.39447854116036102</v>
      </c>
      <c r="H976" s="6">
        <v>1.9558361035138807</v>
      </c>
      <c r="I976" s="6">
        <v>0.56726807639836041</v>
      </c>
      <c r="J976" s="7">
        <v>915.51364256480156</v>
      </c>
      <c r="K976" s="92">
        <v>1.1166945840312675E-3</v>
      </c>
      <c r="L976" s="92">
        <v>1.7308766052484645E-2</v>
      </c>
      <c r="M976" s="92">
        <v>0.16192071468453378</v>
      </c>
      <c r="N976" s="92">
        <v>0.47347850362925742</v>
      </c>
      <c r="O976" s="92">
        <v>0.2702400893355667</v>
      </c>
      <c r="P976" s="92">
        <v>7.5935231714126181E-2</v>
      </c>
      <c r="Q976" s="93">
        <v>6.7530695770804908E-2</v>
      </c>
      <c r="R976" s="4">
        <v>2.7608101969012742</v>
      </c>
      <c r="S976" s="4">
        <v>2.8709004780461767</v>
      </c>
      <c r="T976" s="4">
        <v>3.0945496990173202</v>
      </c>
      <c r="U976" s="4">
        <v>3.3468219733658131</v>
      </c>
      <c r="V976" s="4">
        <v>3.6387278883043814</v>
      </c>
      <c r="W976" s="4">
        <v>3.860363503698133</v>
      </c>
      <c r="X976" s="4">
        <v>4.0462460208925108</v>
      </c>
      <c r="Y976" s="4">
        <v>4.3393974442486014</v>
      </c>
      <c r="Z976" s="94">
        <v>2932</v>
      </c>
      <c r="AA976" s="93">
        <v>0.20100502512562815</v>
      </c>
      <c r="AB976" s="6">
        <v>2.1894806554454389</v>
      </c>
      <c r="AC976" s="6">
        <v>2.6759725619848025</v>
      </c>
      <c r="AD976" s="6">
        <v>3.2090613735127493</v>
      </c>
      <c r="AE976" s="6">
        <v>3.6555728583122282</v>
      </c>
      <c r="AF976" s="6">
        <v>3.9696070384435322</v>
      </c>
      <c r="AG976" s="94">
        <v>3</v>
      </c>
      <c r="AH976" s="6">
        <v>2.1116509658243094</v>
      </c>
      <c r="AI976" s="6">
        <v>2.5165242580003642</v>
      </c>
      <c r="AJ976" s="6">
        <v>3.0256718521720156</v>
      </c>
      <c r="AK976" s="6">
        <v>3.4456968473780045</v>
      </c>
      <c r="AL976" s="6">
        <v>3.8099221454972128</v>
      </c>
      <c r="AM976" s="6">
        <v>4.2006613589925328</v>
      </c>
      <c r="AN976" s="6">
        <v>1.0138211791233347</v>
      </c>
      <c r="AO976" s="92">
        <v>0.84388124331003256</v>
      </c>
      <c r="AP976" s="5">
        <v>43586</v>
      </c>
      <c r="AQ976" s="94">
        <v>1791</v>
      </c>
      <c r="AR976" s="6">
        <v>-0.46048137032145142</v>
      </c>
      <c r="AS976" s="6">
        <v>0.89111587750463928</v>
      </c>
    </row>
    <row r="977" spans="1:45" x14ac:dyDescent="0.2">
      <c r="A977" s="5">
        <v>43587</v>
      </c>
      <c r="B977" s="6">
        <v>3.6100278551532035</v>
      </c>
      <c r="C977" s="6">
        <v>3.3651717242828973</v>
      </c>
      <c r="D977" s="6">
        <v>0.24485613087030611</v>
      </c>
      <c r="E977" s="6">
        <v>3.3284591115482187</v>
      </c>
      <c r="F977" s="6">
        <v>3.3562414593884431</v>
      </c>
      <c r="G977" s="6">
        <v>0.39443876735521849</v>
      </c>
      <c r="H977" s="6">
        <v>1.9552726523797028</v>
      </c>
      <c r="I977" s="6">
        <v>0.56735083532219821</v>
      </c>
      <c r="J977" s="7">
        <v>916.20115922264085</v>
      </c>
      <c r="K977" s="92">
        <v>1.1142061281337048E-3</v>
      </c>
      <c r="L977" s="92">
        <v>1.7270194986072424E-2</v>
      </c>
      <c r="M977" s="92">
        <v>0.16434540389972144</v>
      </c>
      <c r="N977" s="92">
        <v>0.47075208913649025</v>
      </c>
      <c r="O977" s="92">
        <v>0.27075208913649024</v>
      </c>
      <c r="P977" s="92">
        <v>7.5766016713091924E-2</v>
      </c>
      <c r="Q977" s="93">
        <v>6.6143879986362092E-2</v>
      </c>
      <c r="R977" s="4">
        <v>2.7606527392566536</v>
      </c>
      <c r="S977" s="4">
        <v>2.8712647325448075</v>
      </c>
      <c r="T977" s="4">
        <v>3.0946791355335854</v>
      </c>
      <c r="U977" s="4">
        <v>3.3471707805015201</v>
      </c>
      <c r="V977" s="4">
        <v>3.6375391785057714</v>
      </c>
      <c r="W977" s="4">
        <v>3.8600617727260986</v>
      </c>
      <c r="X977" s="4">
        <v>4.0462427931443026</v>
      </c>
      <c r="Y977" s="4">
        <v>4.3383359546917077</v>
      </c>
      <c r="Z977" s="94">
        <v>2933</v>
      </c>
      <c r="AA977" s="93">
        <v>0.20111420612813372</v>
      </c>
      <c r="AB977" s="6">
        <v>2.1894066673589578</v>
      </c>
      <c r="AC977" s="6">
        <v>2.6754523707967448</v>
      </c>
      <c r="AD977" s="6">
        <v>3.2093259371675051</v>
      </c>
      <c r="AE977" s="6">
        <v>3.6550117422371615</v>
      </c>
      <c r="AF977" s="6">
        <v>3.9684989196240039</v>
      </c>
      <c r="AG977" s="94">
        <v>4</v>
      </c>
      <c r="AH977" s="6">
        <v>2.1115869421813445</v>
      </c>
      <c r="AI977" s="6">
        <v>2.5163202554074906</v>
      </c>
      <c r="AJ977" s="6">
        <v>3.0282136005773075</v>
      </c>
      <c r="AK977" s="6">
        <v>3.4459437802279207</v>
      </c>
      <c r="AL977" s="6">
        <v>3.8093175395833008</v>
      </c>
      <c r="AM977" s="6">
        <v>4.2011736592569333</v>
      </c>
      <c r="AN977" s="6">
        <v>1.0138079514702418</v>
      </c>
      <c r="AO977" s="92">
        <v>0.84368471403627088</v>
      </c>
      <c r="AP977" s="5">
        <v>43587</v>
      </c>
      <c r="AQ977" s="94">
        <v>1795</v>
      </c>
      <c r="AR977" s="6">
        <v>-0.46066595187337489</v>
      </c>
      <c r="AS977" s="6">
        <v>0.89110319540701421</v>
      </c>
    </row>
    <row r="978" spans="1:45" x14ac:dyDescent="0.2">
      <c r="A978" s="5">
        <v>43588</v>
      </c>
      <c r="B978" s="6">
        <v>3.6094444444444442</v>
      </c>
      <c r="C978" s="6">
        <v>3.3652451766075191</v>
      </c>
      <c r="D978" s="6">
        <v>0.24419926783692514</v>
      </c>
      <c r="E978" s="6">
        <v>3.3287336985301974</v>
      </c>
      <c r="F978" s="6">
        <v>3.3563358730601971</v>
      </c>
      <c r="G978" s="6">
        <v>0.39431399244001869</v>
      </c>
      <c r="H978" s="6">
        <v>1.9571487697507126</v>
      </c>
      <c r="I978" s="6">
        <v>0.56737649063032358</v>
      </c>
      <c r="J978" s="7">
        <v>916.57614991482114</v>
      </c>
      <c r="K978" s="92">
        <v>1.1111111111111111E-3</v>
      </c>
      <c r="L978" s="92">
        <v>1.7222222222222222E-2</v>
      </c>
      <c r="M978" s="92">
        <v>0.16500000000000001</v>
      </c>
      <c r="N978" s="92">
        <v>0.47055555555555556</v>
      </c>
      <c r="O978" s="92">
        <v>0.27055555555555555</v>
      </c>
      <c r="P978" s="92">
        <v>7.5555555555555556E-2</v>
      </c>
      <c r="Q978" s="93">
        <v>6.5076660988074964E-2</v>
      </c>
      <c r="R978" s="4">
        <v>2.7605051273583574</v>
      </c>
      <c r="S978" s="4">
        <v>2.8708551380279745</v>
      </c>
      <c r="T978" s="4">
        <v>3.0956744107288401</v>
      </c>
      <c r="U978" s="4">
        <v>3.3470307236840924</v>
      </c>
      <c r="V978" s="4">
        <v>3.638348649034314</v>
      </c>
      <c r="W978" s="4">
        <v>3.8600788164066171</v>
      </c>
      <c r="X978" s="4">
        <v>4.0451585586156344</v>
      </c>
      <c r="Y978" s="4">
        <v>4.3372415778582303</v>
      </c>
      <c r="Z978" s="94">
        <v>2935</v>
      </c>
      <c r="AA978" s="93">
        <v>0.20166666666666666</v>
      </c>
      <c r="AB978" s="6">
        <v>2.1893327301952907</v>
      </c>
      <c r="AC978" s="6">
        <v>2.6749329577837182</v>
      </c>
      <c r="AD978" s="6">
        <v>3.2102972157505985</v>
      </c>
      <c r="AE978" s="6">
        <v>3.656549781871377</v>
      </c>
      <c r="AF978" s="6">
        <v>3.9673926737001941</v>
      </c>
      <c r="AG978" s="94">
        <v>4</v>
      </c>
      <c r="AH978" s="6">
        <v>2.1115229682219301</v>
      </c>
      <c r="AI978" s="6">
        <v>2.5161164708046413</v>
      </c>
      <c r="AJ978" s="6">
        <v>3.0288931850945904</v>
      </c>
      <c r="AK978" s="6">
        <v>3.4462501120976707</v>
      </c>
      <c r="AL978" s="6">
        <v>3.8093084229887628</v>
      </c>
      <c r="AM978" s="6">
        <v>4.1999187145894714</v>
      </c>
      <c r="AN978" s="6">
        <v>1.0137374705786324</v>
      </c>
      <c r="AO978" s="92">
        <v>0.84410472503119416</v>
      </c>
      <c r="AP978" s="5">
        <v>43588</v>
      </c>
      <c r="AQ978" s="94">
        <v>1800</v>
      </c>
      <c r="AR978" s="6">
        <v>-0.46084942175331234</v>
      </c>
      <c r="AS978" s="6">
        <v>0.89109064724368003</v>
      </c>
    </row>
    <row r="979" spans="1:45" x14ac:dyDescent="0.2">
      <c r="A979" s="5">
        <v>43589</v>
      </c>
      <c r="B979" s="6">
        <v>3.6090808416389812</v>
      </c>
      <c r="C979" s="6">
        <v>3.3657554626184281</v>
      </c>
      <c r="D979" s="6">
        <v>0.24332537902055318</v>
      </c>
      <c r="E979" s="6">
        <v>3.3291368956947078</v>
      </c>
      <c r="F979" s="6">
        <v>3.3564550121784502</v>
      </c>
      <c r="G979" s="6">
        <v>0.39439035914155746</v>
      </c>
      <c r="H979" s="6">
        <v>1.9614998334589138</v>
      </c>
      <c r="I979" s="6">
        <v>0.56745318352059571</v>
      </c>
      <c r="J979" s="7">
        <v>916.95131086142646</v>
      </c>
      <c r="K979" s="92">
        <v>1.1074197120708748E-3</v>
      </c>
      <c r="L979" s="92">
        <v>1.7165005537098561E-2</v>
      </c>
      <c r="M979" s="92">
        <v>0.16445182724252491</v>
      </c>
      <c r="N979" s="92">
        <v>0.47231450719822815</v>
      </c>
      <c r="O979" s="92">
        <v>0.26965669988925806</v>
      </c>
      <c r="P979" s="92">
        <v>7.5304540420819494E-2</v>
      </c>
      <c r="Q979" s="93">
        <v>6.3670411985018729E-2</v>
      </c>
      <c r="R979" s="4">
        <v>2.7603660225416551</v>
      </c>
      <c r="S979" s="4">
        <v>2.8709226390769254</v>
      </c>
      <c r="T979" s="4">
        <v>3.0979321545876171</v>
      </c>
      <c r="U979" s="4">
        <v>3.347682550745755</v>
      </c>
      <c r="V979" s="4">
        <v>3.6383120742271085</v>
      </c>
      <c r="W979" s="4">
        <v>3.8592206254256229</v>
      </c>
      <c r="X979" s="4">
        <v>4.044842702245373</v>
      </c>
      <c r="Y979" s="4">
        <v>4.3398597167393191</v>
      </c>
      <c r="Z979" s="94">
        <v>2937</v>
      </c>
      <c r="AA979" s="93">
        <v>0.2009966777408638</v>
      </c>
      <c r="AB979" s="6">
        <v>2.1892588439293772</v>
      </c>
      <c r="AC979" s="6">
        <v>2.6744143213748344</v>
      </c>
      <c r="AD979" s="6">
        <v>3.2095467397052353</v>
      </c>
      <c r="AE979" s="6">
        <v>3.6565165292004274</v>
      </c>
      <c r="AF979" s="6">
        <v>3.9690833839532642</v>
      </c>
      <c r="AG979" s="94">
        <v>4</v>
      </c>
      <c r="AH979" s="6">
        <v>2.111459043922415</v>
      </c>
      <c r="AI979" s="6">
        <v>2.5159129039058796</v>
      </c>
      <c r="AJ979" s="6">
        <v>3.0283525407914285</v>
      </c>
      <c r="AK979" s="6">
        <v>3.4468049085906109</v>
      </c>
      <c r="AL979" s="6">
        <v>3.809783377869211</v>
      </c>
      <c r="AM979" s="6">
        <v>4.2025904528548113</v>
      </c>
      <c r="AN979" s="6">
        <v>1.0137725114578611</v>
      </c>
      <c r="AO979" s="92">
        <v>0.84440055752404497</v>
      </c>
      <c r="AP979" s="5">
        <v>43589</v>
      </c>
      <c r="AQ979" s="94">
        <v>1806</v>
      </c>
      <c r="AR979" s="6">
        <v>-0.46103178291914748</v>
      </c>
      <c r="AS979" s="6">
        <v>0.89107823272888065</v>
      </c>
    </row>
    <row r="980" spans="1:45" x14ac:dyDescent="0.2">
      <c r="A980" s="5">
        <v>43590</v>
      </c>
      <c r="B980" s="6">
        <v>3.6088999447208403</v>
      </c>
      <c r="C980" s="6">
        <v>3.3654888187017242</v>
      </c>
      <c r="D980" s="6">
        <v>0.24341112601911608</v>
      </c>
      <c r="E980" s="6">
        <v>3.3292537958490911</v>
      </c>
      <c r="F980" s="6">
        <v>3.356793589340858</v>
      </c>
      <c r="G980" s="6">
        <v>0.39425660098855225</v>
      </c>
      <c r="H980" s="6">
        <v>1.9610439906995552</v>
      </c>
      <c r="I980" s="6">
        <v>0.56745745405037185</v>
      </c>
      <c r="J980" s="7">
        <v>917.63886997957889</v>
      </c>
      <c r="K980" s="92">
        <v>1.1055831951354339E-3</v>
      </c>
      <c r="L980" s="92">
        <v>1.7136539524599224E-2</v>
      </c>
      <c r="M980" s="92">
        <v>0.16473189607517966</v>
      </c>
      <c r="N980" s="92">
        <v>0.47208402432283031</v>
      </c>
      <c r="O980" s="92">
        <v>0.26976229961304588</v>
      </c>
      <c r="P980" s="92">
        <v>7.5179657269209513E-2</v>
      </c>
      <c r="Q980" s="93">
        <v>6.3308373042886321E-2</v>
      </c>
      <c r="R980" s="4">
        <v>2.7602257565991724</v>
      </c>
      <c r="S980" s="4">
        <v>2.8707107872815589</v>
      </c>
      <c r="T980" s="4">
        <v>3.0978521078896053</v>
      </c>
      <c r="U980" s="4">
        <v>3.3474515624014263</v>
      </c>
      <c r="V980" s="4">
        <v>3.6388950967927536</v>
      </c>
      <c r="W980" s="4">
        <v>3.8589533965810485</v>
      </c>
      <c r="X980" s="4">
        <v>4.0437126836443635</v>
      </c>
      <c r="Y980" s="4">
        <v>4.3383872074712739</v>
      </c>
      <c r="Z980" s="94">
        <v>2938</v>
      </c>
      <c r="AA980" s="93">
        <v>0.20121614151464898</v>
      </c>
      <c r="AB980" s="6">
        <v>2.1891850085361817</v>
      </c>
      <c r="AC980" s="6">
        <v>2.6738964600038386</v>
      </c>
      <c r="AD980" s="6">
        <v>3.2104514321265341</v>
      </c>
      <c r="AE980" s="6">
        <v>3.6567209832406111</v>
      </c>
      <c r="AF980" s="6">
        <v>3.968348711780135</v>
      </c>
      <c r="AG980" s="94">
        <v>2</v>
      </c>
      <c r="AH980" s="6">
        <v>2.1113951692591719</v>
      </c>
      <c r="AI980" s="6">
        <v>2.5157095544259289</v>
      </c>
      <c r="AJ980" s="6">
        <v>3.02842002313592</v>
      </c>
      <c r="AK980" s="6">
        <v>3.4468094407230292</v>
      </c>
      <c r="AL980" s="6">
        <v>3.8091638154860736</v>
      </c>
      <c r="AM980" s="6">
        <v>4.2013196126130854</v>
      </c>
      <c r="AN980" s="6">
        <v>1.0136438241752328</v>
      </c>
      <c r="AO980" s="92">
        <v>0.84499713782501473</v>
      </c>
      <c r="AP980" s="5">
        <v>43590</v>
      </c>
      <c r="AQ980" s="94">
        <v>1809</v>
      </c>
      <c r="AR980" s="6">
        <v>-0.461213038320194</v>
      </c>
      <c r="AS980" s="6">
        <v>0.89106595157761037</v>
      </c>
    </row>
    <row r="981" spans="1:45" x14ac:dyDescent="0.2">
      <c r="A981" s="5">
        <v>43591</v>
      </c>
      <c r="B981" s="6">
        <v>3.6084437086092715</v>
      </c>
      <c r="C981" s="6">
        <v>3.3655389085656289</v>
      </c>
      <c r="D981" s="6">
        <v>0.24290480004364268</v>
      </c>
      <c r="E981" s="6">
        <v>3.329488464136924</v>
      </c>
      <c r="F981" s="6">
        <v>3.3570403221164775</v>
      </c>
      <c r="G981" s="6">
        <v>0.39450840362319339</v>
      </c>
      <c r="H981" s="6">
        <v>1.962739056488223</v>
      </c>
      <c r="I981" s="6">
        <v>0.5674115646258534</v>
      </c>
      <c r="J981" s="7">
        <v>918.01394557823369</v>
      </c>
      <c r="K981" s="92">
        <v>1.1037527593818985E-3</v>
      </c>
      <c r="L981" s="92">
        <v>1.7108167770419427E-2</v>
      </c>
      <c r="M981" s="92">
        <v>0.16445916114790288</v>
      </c>
      <c r="N981" s="92">
        <v>0.47240618101545256</v>
      </c>
      <c r="O981" s="92">
        <v>0.27097130242825607</v>
      </c>
      <c r="P981" s="92">
        <v>7.3951434878587199E-2</v>
      </c>
      <c r="Q981" s="93">
        <v>6.2585034013605448E-2</v>
      </c>
      <c r="R981" s="4">
        <v>2.7601952091979136</v>
      </c>
      <c r="S981" s="4">
        <v>2.8705276618723659</v>
      </c>
      <c r="T981" s="4">
        <v>3.0978529943938486</v>
      </c>
      <c r="U981" s="4">
        <v>3.347850707448889</v>
      </c>
      <c r="V981" s="4">
        <v>3.6391599847048388</v>
      </c>
      <c r="W981" s="4">
        <v>3.8596361559150343</v>
      </c>
      <c r="X981" s="4">
        <v>4.0425609927843524</v>
      </c>
      <c r="Y981" s="4">
        <v>4.3366790250510077</v>
      </c>
      <c r="Z981" s="94">
        <v>2940</v>
      </c>
      <c r="AA981" s="93">
        <v>0.20143487858719647</v>
      </c>
      <c r="AB981" s="6">
        <v>2.189111223990694</v>
      </c>
      <c r="AC981" s="6">
        <v>2.6733793721090913</v>
      </c>
      <c r="AD981" s="6">
        <v>3.2099520521828264</v>
      </c>
      <c r="AE981" s="6">
        <v>3.6569245093867213</v>
      </c>
      <c r="AF981" s="6">
        <v>3.9724484810218681</v>
      </c>
      <c r="AG981" s="94">
        <v>4</v>
      </c>
      <c r="AH981" s="6">
        <v>2.1113313442086001</v>
      </c>
      <c r="AI981" s="6">
        <v>2.5155064220801706</v>
      </c>
      <c r="AJ981" s="6">
        <v>3.0278802661735935</v>
      </c>
      <c r="AK981" s="6">
        <v>3.4468948874599872</v>
      </c>
      <c r="AL981" s="6">
        <v>3.8095285076136109</v>
      </c>
      <c r="AM981" s="6">
        <v>4.2058091322709625</v>
      </c>
      <c r="AN981" s="6">
        <v>1.0135697379695643</v>
      </c>
      <c r="AO981" s="92">
        <v>0.84509940178344178</v>
      </c>
      <c r="AP981" s="5">
        <v>43591</v>
      </c>
      <c r="AQ981" s="94">
        <v>1812</v>
      </c>
      <c r="AR981" s="6">
        <v>-0.46139319089722708</v>
      </c>
      <c r="AS981" s="6">
        <v>0.89105380350561036</v>
      </c>
    </row>
    <row r="982" spans="1:45" x14ac:dyDescent="0.2">
      <c r="A982" s="5">
        <v>43592</v>
      </c>
      <c r="B982" s="6">
        <v>3.608815426997245</v>
      </c>
      <c r="C982" s="6">
        <v>3.3653126030148117</v>
      </c>
      <c r="D982" s="6">
        <v>0.24350282398243328</v>
      </c>
      <c r="E982" s="6">
        <v>3.3294711312510179</v>
      </c>
      <c r="F982" s="6">
        <v>3.3571542366919385</v>
      </c>
      <c r="G982" s="6">
        <v>0.39425212003044152</v>
      </c>
      <c r="H982" s="6">
        <v>1.9635448188385478</v>
      </c>
      <c r="I982" s="6">
        <v>0.56732834806253885</v>
      </c>
      <c r="J982" s="7">
        <v>918.38919102651562</v>
      </c>
      <c r="K982" s="92">
        <v>1.1019283746556473E-3</v>
      </c>
      <c r="L982" s="92">
        <v>1.7079889807162536E-2</v>
      </c>
      <c r="M982" s="92">
        <v>0.16363636363636364</v>
      </c>
      <c r="N982" s="92">
        <v>0.47327823691460053</v>
      </c>
      <c r="O982" s="92">
        <v>0.27107438016528923</v>
      </c>
      <c r="P982" s="92">
        <v>7.3829201101928379E-2</v>
      </c>
      <c r="Q982" s="93">
        <v>6.1862678450033994E-2</v>
      </c>
      <c r="R982" s="4">
        <v>2.7602447361289646</v>
      </c>
      <c r="S982" s="4">
        <v>2.870325511102636</v>
      </c>
      <c r="T982" s="4">
        <v>3.0976528240200691</v>
      </c>
      <c r="U982" s="4">
        <v>3.3476197714855185</v>
      </c>
      <c r="V982" s="4">
        <v>3.6384534212252326</v>
      </c>
      <c r="W982" s="4">
        <v>3.8588792717843288</v>
      </c>
      <c r="X982" s="4">
        <v>4.0414408559950994</v>
      </c>
      <c r="Y982" s="4">
        <v>4.3344298943783226</v>
      </c>
      <c r="Z982" s="94">
        <v>2942</v>
      </c>
      <c r="AA982" s="93">
        <v>0.20055096418732782</v>
      </c>
      <c r="AB982" s="6">
        <v>2.1890374902679288</v>
      </c>
      <c r="AC982" s="6">
        <v>2.6728630561335507</v>
      </c>
      <c r="AD982" s="6">
        <v>3.2094532946493439</v>
      </c>
      <c r="AE982" s="6">
        <v>3.6570665714014434</v>
      </c>
      <c r="AF982" s="6">
        <v>3.9714266514172665</v>
      </c>
      <c r="AG982" s="94">
        <v>1</v>
      </c>
      <c r="AH982" s="6">
        <v>2.1112675687471252</v>
      </c>
      <c r="AI982" s="6">
        <v>2.5153035065846421</v>
      </c>
      <c r="AJ982" s="6">
        <v>3.0271973291980894</v>
      </c>
      <c r="AK982" s="6">
        <v>3.446124231528167</v>
      </c>
      <c r="AL982" s="6">
        <v>3.8089652605314037</v>
      </c>
      <c r="AM982" s="6">
        <v>4.204537610280048</v>
      </c>
      <c r="AN982" s="6">
        <v>1.0134998859776203</v>
      </c>
      <c r="AO982" s="92">
        <v>0.84506810727187898</v>
      </c>
      <c r="AP982" s="5">
        <v>43592</v>
      </c>
      <c r="AQ982" s="94">
        <v>1815</v>
      </c>
      <c r="AR982" s="6">
        <v>-0.46157224358250648</v>
      </c>
      <c r="AS982" s="6">
        <v>0.89104178822936675</v>
      </c>
    </row>
    <row r="983" spans="1:45" x14ac:dyDescent="0.2">
      <c r="A983" s="5">
        <v>43593</v>
      </c>
      <c r="B983" s="6">
        <v>3.6084801762114536</v>
      </c>
      <c r="C983" s="6">
        <v>3.364816572683023</v>
      </c>
      <c r="D983" s="6">
        <v>0.24366360352843053</v>
      </c>
      <c r="E983" s="6">
        <v>3.3294329353338883</v>
      </c>
      <c r="F983" s="6">
        <v>3.3570747687349183</v>
      </c>
      <c r="G983" s="6">
        <v>0.39417011830307769</v>
      </c>
      <c r="H983" s="6">
        <v>1.9609298837472111</v>
      </c>
      <c r="I983" s="6">
        <v>0.56736913664174593</v>
      </c>
      <c r="J983" s="7">
        <v>919.38919102651562</v>
      </c>
      <c r="K983" s="92">
        <v>1.1013215859030838E-3</v>
      </c>
      <c r="L983" s="92">
        <v>1.7070484581497798E-2</v>
      </c>
      <c r="M983" s="92">
        <v>0.16409691629955947</v>
      </c>
      <c r="N983" s="92">
        <v>0.47301762114537443</v>
      </c>
      <c r="O983" s="92">
        <v>0.27092511013215859</v>
      </c>
      <c r="P983" s="92">
        <v>7.3788546255506612E-2</v>
      </c>
      <c r="Q983" s="93">
        <v>6.4242012236573762E-2</v>
      </c>
      <c r="R983" s="4">
        <v>2.7600836532488739</v>
      </c>
      <c r="S983" s="4">
        <v>2.8700796620412645</v>
      </c>
      <c r="T983" s="4">
        <v>3.0973053323982014</v>
      </c>
      <c r="U983" s="4">
        <v>3.3469253565782653</v>
      </c>
      <c r="V983" s="4">
        <v>3.6374201188255624</v>
      </c>
      <c r="W983" s="4">
        <v>3.8593765007205216</v>
      </c>
      <c r="X983" s="4">
        <v>4.0408714736184299</v>
      </c>
      <c r="Y983" s="4">
        <v>4.3325227740250831</v>
      </c>
      <c r="Z983" s="94">
        <v>2942</v>
      </c>
      <c r="AA983" s="93">
        <v>0.20044052863436124</v>
      </c>
      <c r="AB983" s="6">
        <v>2.1889638073429265</v>
      </c>
      <c r="AC983" s="6">
        <v>2.6723475105247569</v>
      </c>
      <c r="AD983" s="6">
        <v>3.2100260651914385</v>
      </c>
      <c r="AE983" s="6">
        <v>3.6573607209945216</v>
      </c>
      <c r="AF983" s="6">
        <v>3.9704064807067958</v>
      </c>
      <c r="AG983" s="94">
        <v>2</v>
      </c>
      <c r="AH983" s="6">
        <v>2.1112038428511974</v>
      </c>
      <c r="AI983" s="6">
        <v>2.5151008076560291</v>
      </c>
      <c r="AJ983" s="6">
        <v>3.0272709523249239</v>
      </c>
      <c r="AK983" s="6">
        <v>3.4458294789079931</v>
      </c>
      <c r="AL983" s="6">
        <v>3.8088070937834835</v>
      </c>
      <c r="AM983" s="6">
        <v>4.203268502154704</v>
      </c>
      <c r="AN983" s="6">
        <v>1.0133504519209267</v>
      </c>
      <c r="AO983" s="92">
        <v>0.84542758966669362</v>
      </c>
      <c r="AP983" s="5">
        <v>43593</v>
      </c>
      <c r="AQ983" s="94">
        <v>1816</v>
      </c>
      <c r="AR983" s="6">
        <v>-0.46175019929981342</v>
      </c>
      <c r="AS983" s="6">
        <v>0.89102990546610839</v>
      </c>
    </row>
    <row r="984" spans="1:45" x14ac:dyDescent="0.2">
      <c r="A984" s="5">
        <v>43594</v>
      </c>
      <c r="B984" s="6">
        <v>3.6085761407366683</v>
      </c>
      <c r="C984" s="6">
        <v>3.3646368226377681</v>
      </c>
      <c r="D984" s="6">
        <v>0.24393931809890024</v>
      </c>
      <c r="E984" s="6">
        <v>3.3295639606003742</v>
      </c>
      <c r="F984" s="6">
        <v>3.3576673426617525</v>
      </c>
      <c r="G984" s="6">
        <v>0.39397260344311064</v>
      </c>
      <c r="H984" s="6">
        <v>1.9616227471362455</v>
      </c>
      <c r="I984" s="6">
        <v>0.56736752717390948</v>
      </c>
      <c r="J984" s="7">
        <v>919.76392663043225</v>
      </c>
      <c r="K984" s="92">
        <v>1.0995052226498076E-3</v>
      </c>
      <c r="L984" s="92">
        <v>1.7042330951072018E-2</v>
      </c>
      <c r="M984" s="92">
        <v>0.16382627817482134</v>
      </c>
      <c r="N984" s="92">
        <v>0.47333699835074217</v>
      </c>
      <c r="O984" s="92">
        <v>0.27102803738317754</v>
      </c>
      <c r="P984" s="92">
        <v>7.3666849917537108E-2</v>
      </c>
      <c r="Q984" s="93">
        <v>6.3858695652173919E-2</v>
      </c>
      <c r="R984" s="4">
        <v>2.7601019283551858</v>
      </c>
      <c r="S984" s="4">
        <v>2.8698223603123632</v>
      </c>
      <c r="T984" s="4">
        <v>3.0969878087035423</v>
      </c>
      <c r="U984" s="4">
        <v>3.3471172248442409</v>
      </c>
      <c r="V984" s="4">
        <v>3.6363087682010353</v>
      </c>
      <c r="W984" s="4">
        <v>3.8579974617579591</v>
      </c>
      <c r="X984" s="4">
        <v>4.0415383788966857</v>
      </c>
      <c r="Y984" s="4">
        <v>4.3307312358871117</v>
      </c>
      <c r="Z984" s="94">
        <v>2944</v>
      </c>
      <c r="AA984" s="93">
        <v>0.20065970313358988</v>
      </c>
      <c r="AB984" s="6">
        <v>2.1888901751907519</v>
      </c>
      <c r="AC984" s="6">
        <v>2.671832733734814</v>
      </c>
      <c r="AD984" s="6">
        <v>3.2093178158155853</v>
      </c>
      <c r="AE984" s="6">
        <v>3.6562989900454324</v>
      </c>
      <c r="AF984" s="6">
        <v>3.9693879652109438</v>
      </c>
      <c r="AG984" s="94">
        <v>1</v>
      </c>
      <c r="AH984" s="6">
        <v>2.111140166497294</v>
      </c>
      <c r="AI984" s="6">
        <v>2.5148983250116705</v>
      </c>
      <c r="AJ984" s="6">
        <v>3.0270749680922551</v>
      </c>
      <c r="AK984" s="6">
        <v>3.4460800948469119</v>
      </c>
      <c r="AL984" s="6">
        <v>3.808543644848132</v>
      </c>
      <c r="AM984" s="6">
        <v>4.2020018004640587</v>
      </c>
      <c r="AN984" s="6">
        <v>1.0132437096128866</v>
      </c>
      <c r="AO984" s="92">
        <v>0.84590539572143697</v>
      </c>
      <c r="AP984" s="5">
        <v>43594</v>
      </c>
      <c r="AQ984" s="94">
        <v>1819</v>
      </c>
      <c r="AR984" s="6">
        <v>-0.46192706096446967</v>
      </c>
      <c r="AS984" s="6">
        <v>0.89101815493380399</v>
      </c>
    </row>
    <row r="985" spans="1:45" x14ac:dyDescent="0.2">
      <c r="A985" s="5">
        <v>43595</v>
      </c>
      <c r="B985" s="6">
        <v>3.6076331685886873</v>
      </c>
      <c r="C985" s="6">
        <v>3.3641950170610406</v>
      </c>
      <c r="D985" s="6">
        <v>0.2434381515276467</v>
      </c>
      <c r="E985" s="6">
        <v>3.3296032153201276</v>
      </c>
      <c r="F985" s="6">
        <v>3.3576999601043456</v>
      </c>
      <c r="G985" s="6">
        <v>0.39376079758604526</v>
      </c>
      <c r="H985" s="6">
        <v>1.9609132662288931</v>
      </c>
      <c r="I985" s="6">
        <v>0.56731748726654996</v>
      </c>
      <c r="J985" s="7">
        <v>920.4512733446536</v>
      </c>
      <c r="K985" s="92">
        <v>1.0982976386600769E-3</v>
      </c>
      <c r="L985" s="92">
        <v>1.7023613399231193E-2</v>
      </c>
      <c r="M985" s="92">
        <v>0.1641954969796815</v>
      </c>
      <c r="N985" s="92">
        <v>0.47446457990115321</v>
      </c>
      <c r="O985" s="92">
        <v>0.26963207029104885</v>
      </c>
      <c r="P985" s="92">
        <v>7.3585941790225151E-2</v>
      </c>
      <c r="Q985" s="93">
        <v>6.3497453310696089E-2</v>
      </c>
      <c r="R985" s="4">
        <v>2.7600150443258884</v>
      </c>
      <c r="S985" s="4">
        <v>2.8695100783539025</v>
      </c>
      <c r="T985" s="4">
        <v>3.0966090864375468</v>
      </c>
      <c r="U985" s="4">
        <v>3.346288566785268</v>
      </c>
      <c r="V985" s="4">
        <v>3.6364449935179772</v>
      </c>
      <c r="W985" s="4">
        <v>3.8580945109851252</v>
      </c>
      <c r="X985" s="4">
        <v>4.040006224956425</v>
      </c>
      <c r="Y985" s="4">
        <v>4.3294439889839165</v>
      </c>
      <c r="Z985" s="94">
        <v>2945</v>
      </c>
      <c r="AA985" s="93">
        <v>0.20153761669412409</v>
      </c>
      <c r="AB985" s="6">
        <v>2.1888165937864952</v>
      </c>
      <c r="AC985" s="6">
        <v>2.6713187242203724</v>
      </c>
      <c r="AD985" s="6">
        <v>3.2111702106205744</v>
      </c>
      <c r="AE985" s="6">
        <v>3.655797697479934</v>
      </c>
      <c r="AF985" s="6">
        <v>3.9683711012620702</v>
      </c>
      <c r="AG985" s="94">
        <v>4</v>
      </c>
      <c r="AH985" s="6">
        <v>2.1110765396619158</v>
      </c>
      <c r="AI985" s="6">
        <v>2.5146960583695539</v>
      </c>
      <c r="AJ985" s="6">
        <v>3.0271457462613491</v>
      </c>
      <c r="AK985" s="6">
        <v>3.446402052142894</v>
      </c>
      <c r="AL985" s="6">
        <v>3.808644035831485</v>
      </c>
      <c r="AM985" s="6">
        <v>4.2007374978151075</v>
      </c>
      <c r="AN985" s="6">
        <v>1.0130880220358522</v>
      </c>
      <c r="AO985" s="92">
        <v>0.84632481746885446</v>
      </c>
      <c r="AP985" s="5">
        <v>43595</v>
      </c>
      <c r="AQ985" s="94">
        <v>1821</v>
      </c>
      <c r="AR985" s="6">
        <v>-0.46210283148337439</v>
      </c>
      <c r="AS985" s="6">
        <v>0.89100653635115978</v>
      </c>
    </row>
    <row r="986" spans="1:45" x14ac:dyDescent="0.2">
      <c r="A986" s="5">
        <v>43596</v>
      </c>
      <c r="B986" s="6">
        <v>3.6080636313768513</v>
      </c>
      <c r="C986" s="6">
        <v>3.3641194203064115</v>
      </c>
      <c r="D986" s="6">
        <v>0.24394421107043973</v>
      </c>
      <c r="E986" s="6">
        <v>3.3295631006140392</v>
      </c>
      <c r="F986" s="6">
        <v>3.3574308022070225</v>
      </c>
      <c r="G986" s="6">
        <v>0.3935413121570891</v>
      </c>
      <c r="H986" s="6">
        <v>1.9592918725612836</v>
      </c>
      <c r="I986" s="6">
        <v>0.56744991511035292</v>
      </c>
      <c r="J986" s="7">
        <v>921.4512733446536</v>
      </c>
      <c r="K986" s="92">
        <v>1.0970927043335162E-3</v>
      </c>
      <c r="L986" s="92">
        <v>1.7004936917169502E-2</v>
      </c>
      <c r="M986" s="92">
        <v>0.16401535929786068</v>
      </c>
      <c r="N986" s="92">
        <v>0.47394404827207898</v>
      </c>
      <c r="O986" s="92">
        <v>0.27043335161821175</v>
      </c>
      <c r="P986" s="92">
        <v>7.3505211190345587E-2</v>
      </c>
      <c r="Q986" s="93">
        <v>6.2818336162988112E-2</v>
      </c>
      <c r="R986" s="4">
        <v>2.7598387906489164</v>
      </c>
      <c r="S986" s="4">
        <v>2.8693194148506507</v>
      </c>
      <c r="T986" s="4">
        <v>3.0963673438461186</v>
      </c>
      <c r="U986" s="4">
        <v>3.3468698616882202</v>
      </c>
      <c r="V986" s="4">
        <v>3.6372271678165644</v>
      </c>
      <c r="W986" s="4">
        <v>3.8581831996054126</v>
      </c>
      <c r="X986" s="4">
        <v>4.038616283589735</v>
      </c>
      <c r="Y986" s="4">
        <v>4.328025753765413</v>
      </c>
      <c r="Z986" s="94">
        <v>2945</v>
      </c>
      <c r="AA986" s="93">
        <v>0.20351069665386726</v>
      </c>
      <c r="AB986" s="6">
        <v>2.1887430631052718</v>
      </c>
      <c r="AC986" s="6">
        <v>2.6708054804426138</v>
      </c>
      <c r="AD986" s="6">
        <v>3.2106617748806907</v>
      </c>
      <c r="AE986" s="6">
        <v>3.6546408605681986</v>
      </c>
      <c r="AF986" s="6">
        <v>3.967355885204356</v>
      </c>
      <c r="AG986" s="94">
        <v>0</v>
      </c>
      <c r="AH986" s="6">
        <v>2.1110129623215919</v>
      </c>
      <c r="AI986" s="6">
        <v>2.5144940074483122</v>
      </c>
      <c r="AJ986" s="6">
        <v>3.0266078080510419</v>
      </c>
      <c r="AK986" s="6">
        <v>3.4457715856902222</v>
      </c>
      <c r="AL986" s="6">
        <v>3.8076606573909091</v>
      </c>
      <c r="AM986" s="6">
        <v>4.1994755868524392</v>
      </c>
      <c r="AN986" s="6">
        <v>1.0130763805050282</v>
      </c>
      <c r="AO986" s="92">
        <v>0.84632618061256371</v>
      </c>
      <c r="AP986" s="5">
        <v>43596</v>
      </c>
      <c r="AQ986" s="94">
        <v>1823</v>
      </c>
      <c r="AR986" s="6">
        <v>-0.46227751375502724</v>
      </c>
      <c r="AS986" s="6">
        <v>0.89099504943761698</v>
      </c>
    </row>
    <row r="987" spans="1:45" x14ac:dyDescent="0.2">
      <c r="A987" s="5">
        <v>43597</v>
      </c>
      <c r="B987" s="6">
        <v>3.6083150984682715</v>
      </c>
      <c r="C987" s="6">
        <v>3.3649255229750477</v>
      </c>
      <c r="D987" s="6">
        <v>0.24338957549322382</v>
      </c>
      <c r="E987" s="6">
        <v>3.3297266577113844</v>
      </c>
      <c r="F987" s="6">
        <v>3.3589748391506546</v>
      </c>
      <c r="G987" s="6">
        <v>0.39415481267806807</v>
      </c>
      <c r="H987" s="6">
        <v>1.9616971974539876</v>
      </c>
      <c r="I987" s="6">
        <v>0.56766802443992226</v>
      </c>
      <c r="J987" s="7">
        <v>922.13815342837916</v>
      </c>
      <c r="K987" s="92">
        <v>1.0940919037199124E-3</v>
      </c>
      <c r="L987" s="92">
        <v>1.6958424507658644E-2</v>
      </c>
      <c r="M987" s="92">
        <v>0.16356673960612692</v>
      </c>
      <c r="N987" s="92">
        <v>0.474835886214442</v>
      </c>
      <c r="O987" s="92">
        <v>0.2696936542669584</v>
      </c>
      <c r="P987" s="92">
        <v>7.3851203501094087E-2</v>
      </c>
      <c r="Q987" s="93">
        <v>6.0760353021045488E-2</v>
      </c>
      <c r="R987" s="4">
        <v>2.7597365972872705</v>
      </c>
      <c r="S987" s="4">
        <v>2.8707232826576261</v>
      </c>
      <c r="T987" s="4">
        <v>3.0969416234357987</v>
      </c>
      <c r="U987" s="4">
        <v>3.3476515906517275</v>
      </c>
      <c r="V987" s="4">
        <v>3.6388934257647803</v>
      </c>
      <c r="W987" s="4">
        <v>3.8580954356423738</v>
      </c>
      <c r="X987" s="4">
        <v>4.0405102174459504</v>
      </c>
      <c r="Y987" s="4">
        <v>4.328689444200382</v>
      </c>
      <c r="Z987" s="94">
        <v>2946</v>
      </c>
      <c r="AA987" s="93">
        <v>0.20076586433260393</v>
      </c>
      <c r="AB987" s="6">
        <v>2.1886695831222216</v>
      </c>
      <c r="AC987" s="6">
        <v>2.6702930008672321</v>
      </c>
      <c r="AD987" s="6">
        <v>3.2101540075405768</v>
      </c>
      <c r="AE987" s="6">
        <v>3.6560696461839863</v>
      </c>
      <c r="AF987" s="6">
        <v>3.9663423133937576</v>
      </c>
      <c r="AG987" s="94">
        <v>5</v>
      </c>
      <c r="AH987" s="6">
        <v>2.1109494344528748</v>
      </c>
      <c r="AI987" s="6">
        <v>2.514292171967226</v>
      </c>
      <c r="AJ987" s="6">
        <v>3.026070659690864</v>
      </c>
      <c r="AK987" s="6">
        <v>3.4462078178616893</v>
      </c>
      <c r="AL987" s="6">
        <v>3.8093859619141006</v>
      </c>
      <c r="AM987" s="6">
        <v>4.1994144598115746</v>
      </c>
      <c r="AN987" s="6">
        <v>1.0132576233303983</v>
      </c>
      <c r="AO987" s="92">
        <v>0.84557528790896785</v>
      </c>
      <c r="AP987" s="5">
        <v>43597</v>
      </c>
      <c r="AQ987" s="94">
        <v>1828</v>
      </c>
      <c r="AR987" s="6">
        <v>-0.46245111066955724</v>
      </c>
      <c r="AS987" s="6">
        <v>0.89098369391335042</v>
      </c>
    </row>
    <row r="988" spans="1:45" x14ac:dyDescent="0.2">
      <c r="A988" s="5">
        <v>43598</v>
      </c>
      <c r="B988" s="6">
        <v>3.6096300326441786</v>
      </c>
      <c r="C988" s="6">
        <v>3.3662188418035073</v>
      </c>
      <c r="D988" s="6">
        <v>0.24341119084067131</v>
      </c>
      <c r="E988" s="6">
        <v>3.3310775435440223</v>
      </c>
      <c r="F988" s="6">
        <v>3.3595445971166606</v>
      </c>
      <c r="G988" s="6">
        <v>0.39572700858907439</v>
      </c>
      <c r="H988" s="6">
        <v>1.9743972346017045</v>
      </c>
      <c r="I988" s="6">
        <v>0.56753303964758106</v>
      </c>
      <c r="J988" s="7">
        <v>921.57404269739345</v>
      </c>
      <c r="K988" s="92">
        <v>1.088139281828074E-3</v>
      </c>
      <c r="L988" s="92">
        <v>1.6866158868335146E-2</v>
      </c>
      <c r="M988" s="92">
        <v>0.16376496191512513</v>
      </c>
      <c r="N988" s="92">
        <v>0.47388465723612622</v>
      </c>
      <c r="O988" s="92">
        <v>0.26877040261153429</v>
      </c>
      <c r="P988" s="92">
        <v>7.5625680087051145E-2</v>
      </c>
      <c r="Q988" s="93">
        <v>5.8963063368349715E-2</v>
      </c>
      <c r="R988" s="4">
        <v>2.759898626791629</v>
      </c>
      <c r="S988" s="4">
        <v>2.871012718274256</v>
      </c>
      <c r="T988" s="4">
        <v>3.0978759652020331</v>
      </c>
      <c r="U988" s="4">
        <v>3.3484392484115291</v>
      </c>
      <c r="V988" s="4">
        <v>3.6411968966936512</v>
      </c>
      <c r="W988" s="4">
        <v>3.8637699329192432</v>
      </c>
      <c r="X988" s="4">
        <v>4.0463622900612828</v>
      </c>
      <c r="Y988" s="4">
        <v>4.3295878935966865</v>
      </c>
      <c r="Z988" s="94">
        <v>2951</v>
      </c>
      <c r="AA988" s="93">
        <v>0.20021762785636563</v>
      </c>
      <c r="AB988" s="6">
        <v>2.1885961538125098</v>
      </c>
      <c r="AC988" s="6">
        <v>2.6697812839644186</v>
      </c>
      <c r="AD988" s="6">
        <v>3.2107517582218956</v>
      </c>
      <c r="AE988" s="6">
        <v>3.6555981283504204</v>
      </c>
      <c r="AF988" s="6">
        <v>3.9653303821979575</v>
      </c>
      <c r="AG988" s="94">
        <v>3</v>
      </c>
      <c r="AH988" s="6">
        <v>2.1108859560323436</v>
      </c>
      <c r="AI988" s="6">
        <v>2.5140905516462135</v>
      </c>
      <c r="AJ988" s="6">
        <v>3.0265594766679422</v>
      </c>
      <c r="AK988" s="6">
        <v>3.4466229837236586</v>
      </c>
      <c r="AL988" s="6">
        <v>3.8102032057417414</v>
      </c>
      <c r="AM988" s="6">
        <v>4.2027429524719135</v>
      </c>
      <c r="AN988" s="6">
        <v>1.013207311960616</v>
      </c>
      <c r="AO988" s="92">
        <v>0.84730223989548292</v>
      </c>
      <c r="AP988" s="5">
        <v>43598</v>
      </c>
      <c r="AQ988" s="94">
        <v>1838</v>
      </c>
      <c r="AR988" s="6">
        <v>-0.46262362510875521</v>
      </c>
      <c r="AS988" s="6">
        <v>0.89322048617113758</v>
      </c>
    </row>
    <row r="989" spans="1:45" x14ac:dyDescent="0.2">
      <c r="A989" s="5">
        <v>43599</v>
      </c>
      <c r="B989" s="6">
        <v>3.6090021691973968</v>
      </c>
      <c r="C989" s="6">
        <v>3.3666547375735338</v>
      </c>
      <c r="D989" s="6">
        <v>0.24234743162386296</v>
      </c>
      <c r="E989" s="6">
        <v>3.3312745812635112</v>
      </c>
      <c r="F989" s="6">
        <v>3.3597906621715232</v>
      </c>
      <c r="G989" s="6">
        <v>0.3954489523514445</v>
      </c>
      <c r="H989" s="6">
        <v>1.976865277120629</v>
      </c>
      <c r="I989" s="6">
        <v>0.56757534710463553</v>
      </c>
      <c r="J989" s="7">
        <v>921.94920419911796</v>
      </c>
      <c r="K989" s="92">
        <v>1.0845986984815619E-3</v>
      </c>
      <c r="L989" s="92">
        <v>1.6811279826464208E-2</v>
      </c>
      <c r="M989" s="92">
        <v>0.16323210412147504</v>
      </c>
      <c r="N989" s="92">
        <v>0.47451193058568331</v>
      </c>
      <c r="O989" s="92">
        <v>0.2706073752711497</v>
      </c>
      <c r="P989" s="92">
        <v>7.3752711496746198E-2</v>
      </c>
      <c r="Q989" s="93">
        <v>5.824585167626143E-2</v>
      </c>
      <c r="R989" s="4">
        <v>2.7598184842890507</v>
      </c>
      <c r="S989" s="4">
        <v>2.8708814718154958</v>
      </c>
      <c r="T989" s="4">
        <v>3.0993571506443072</v>
      </c>
      <c r="U989" s="4">
        <v>3.3490837648210037</v>
      </c>
      <c r="V989" s="4">
        <v>3.6428690120472487</v>
      </c>
      <c r="W989" s="4">
        <v>3.8631561221047575</v>
      </c>
      <c r="X989" s="4">
        <v>4.04541404078482</v>
      </c>
      <c r="Y989" s="4">
        <v>4.3283015544289301</v>
      </c>
      <c r="Z989" s="94">
        <v>2953</v>
      </c>
      <c r="AA989" s="93">
        <v>0.20065075921908893</v>
      </c>
      <c r="AB989" s="6">
        <v>2.188522775151327</v>
      </c>
      <c r="AC989" s="6">
        <v>2.6692703282088441</v>
      </c>
      <c r="AD989" s="6">
        <v>3.2103751763840971</v>
      </c>
      <c r="AE989" s="6">
        <v>3.6540827807474483</v>
      </c>
      <c r="AF989" s="6">
        <v>3.9730506907660743</v>
      </c>
      <c r="AG989" s="94">
        <v>3</v>
      </c>
      <c r="AH989" s="6">
        <v>2.1108225270366039</v>
      </c>
      <c r="AI989" s="6">
        <v>2.5138891462058388</v>
      </c>
      <c r="AJ989" s="6">
        <v>3.0260237156693148</v>
      </c>
      <c r="AK989" s="6">
        <v>3.4467602801233723</v>
      </c>
      <c r="AL989" s="6">
        <v>3.8102692579285287</v>
      </c>
      <c r="AM989" s="6">
        <v>4.2066140667363463</v>
      </c>
      <c r="AN989" s="6">
        <v>1.0132785375133653</v>
      </c>
      <c r="AO989" s="92">
        <v>0.84727882749995964</v>
      </c>
      <c r="AP989" s="5">
        <v>43599</v>
      </c>
      <c r="AQ989" s="94">
        <v>1844</v>
      </c>
      <c r="AR989" s="6">
        <v>-0.46279505994609549</v>
      </c>
      <c r="AS989" s="6">
        <v>0.89324491818196128</v>
      </c>
    </row>
    <row r="990" spans="1:45" x14ac:dyDescent="0.2">
      <c r="A990" s="5">
        <v>43600</v>
      </c>
      <c r="B990" s="6">
        <v>3.6086132177681471</v>
      </c>
      <c r="C990" s="6">
        <v>3.3664037919123579</v>
      </c>
      <c r="D990" s="6">
        <v>0.2422094258557892</v>
      </c>
      <c r="E990" s="6">
        <v>3.331233261734333</v>
      </c>
      <c r="F990" s="6">
        <v>3.3598450250400491</v>
      </c>
      <c r="G990" s="6">
        <v>0.39567348837548488</v>
      </c>
      <c r="H990" s="6">
        <v>1.9750752481345752</v>
      </c>
      <c r="I990" s="6">
        <v>0.56771757534710154</v>
      </c>
      <c r="J990" s="7">
        <v>922.94920419911796</v>
      </c>
      <c r="K990" s="92">
        <v>1.0834236186348862E-3</v>
      </c>
      <c r="L990" s="92">
        <v>1.6793066088840736E-2</v>
      </c>
      <c r="M990" s="92">
        <v>0.16305525460455039</v>
      </c>
      <c r="N990" s="92">
        <v>0.47616468039003251</v>
      </c>
      <c r="O990" s="92">
        <v>0.26868905742145177</v>
      </c>
      <c r="P990" s="92">
        <v>7.4214517876489708E-2</v>
      </c>
      <c r="Q990" s="93">
        <v>5.7229935658652219E-2</v>
      </c>
      <c r="R990" s="4">
        <v>2.7596013901161327</v>
      </c>
      <c r="S990" s="4">
        <v>2.8706037725949924</v>
      </c>
      <c r="T990" s="4">
        <v>3.0990375764408773</v>
      </c>
      <c r="U990" s="4">
        <v>3.3485910870315871</v>
      </c>
      <c r="V990" s="4">
        <v>3.6424385079478965</v>
      </c>
      <c r="W990" s="4">
        <v>3.8619500453108637</v>
      </c>
      <c r="X990" s="4">
        <v>4.0455426568046429</v>
      </c>
      <c r="Y990" s="4">
        <v>4.3309198863567024</v>
      </c>
      <c r="Z990" s="94">
        <v>2953</v>
      </c>
      <c r="AA990" s="93">
        <v>0.20043336944745396</v>
      </c>
      <c r="AB990" s="6">
        <v>2.188449447113888</v>
      </c>
      <c r="AC990" s="6">
        <v>2.6687601320796426</v>
      </c>
      <c r="AD990" s="6">
        <v>3.2099990251767458</v>
      </c>
      <c r="AE990" s="6">
        <v>3.6575471925178205</v>
      </c>
      <c r="AF990" s="6">
        <v>3.9723284744999985</v>
      </c>
      <c r="AG990" s="94">
        <v>2</v>
      </c>
      <c r="AH990" s="6">
        <v>2.1107591474422849</v>
      </c>
      <c r="AI990" s="6">
        <v>2.5136879553672995</v>
      </c>
      <c r="AJ990" s="6">
        <v>3.025488739497558</v>
      </c>
      <c r="AK990" s="6">
        <v>3.4468659366590839</v>
      </c>
      <c r="AL990" s="6">
        <v>3.8095678733978824</v>
      </c>
      <c r="AM990" s="6">
        <v>4.2078281745065302</v>
      </c>
      <c r="AN990" s="6">
        <v>1.0131950027442771</v>
      </c>
      <c r="AO990" s="92">
        <v>0.84773184140470725</v>
      </c>
      <c r="AP990" s="5">
        <v>43600</v>
      </c>
      <c r="AQ990" s="94">
        <v>1846</v>
      </c>
      <c r="AR990" s="6">
        <v>-0.4629654180467675</v>
      </c>
      <c r="AS990" s="6">
        <v>0.89321141626513312</v>
      </c>
    </row>
    <row r="991" spans="1:45" x14ac:dyDescent="0.2">
      <c r="A991" s="5">
        <v>43601</v>
      </c>
      <c r="B991" s="6">
        <v>3.6091891891891894</v>
      </c>
      <c r="C991" s="6">
        <v>3.3666549911237782</v>
      </c>
      <c r="D991" s="6">
        <v>0.24253419806541121</v>
      </c>
      <c r="E991" s="6">
        <v>3.3311914661661306</v>
      </c>
      <c r="F991" s="6">
        <v>3.360380790104915</v>
      </c>
      <c r="G991" s="6">
        <v>0.39655228425699168</v>
      </c>
      <c r="H991" s="6">
        <v>1.9747811657737151</v>
      </c>
      <c r="I991" s="6">
        <v>0.56792075855062973</v>
      </c>
      <c r="J991" s="7">
        <v>923.94920419911796</v>
      </c>
      <c r="K991" s="92">
        <v>1.0810810810810811E-3</v>
      </c>
      <c r="L991" s="92">
        <v>1.6756756756756756E-2</v>
      </c>
      <c r="M991" s="92">
        <v>0.16324324324324324</v>
      </c>
      <c r="N991" s="92">
        <v>0.47513513513513511</v>
      </c>
      <c r="O991" s="92">
        <v>0.26918918918918922</v>
      </c>
      <c r="P991" s="92">
        <v>7.4594594594594596E-2</v>
      </c>
      <c r="Q991" s="93">
        <v>5.5875380968506604E-2</v>
      </c>
      <c r="R991" s="4">
        <v>2.7593845774051884</v>
      </c>
      <c r="S991" s="4">
        <v>2.8703264554826777</v>
      </c>
      <c r="T991" s="4">
        <v>3.0985388918538979</v>
      </c>
      <c r="U991" s="4">
        <v>3.3496316365430703</v>
      </c>
      <c r="V991" s="4">
        <v>3.6427939315466737</v>
      </c>
      <c r="W991" s="4">
        <v>3.8631282072194475</v>
      </c>
      <c r="X991" s="4">
        <v>4.0454196610606372</v>
      </c>
      <c r="Y991" s="4">
        <v>4.3325183590252365</v>
      </c>
      <c r="Z991" s="94">
        <v>2953</v>
      </c>
      <c r="AA991" s="93">
        <v>0.20054054054054055</v>
      </c>
      <c r="AB991" s="6">
        <v>2.1883761696754327</v>
      </c>
      <c r="AC991" s="6">
        <v>2.6682506940603949</v>
      </c>
      <c r="AD991" s="6">
        <v>3.2098818178401158</v>
      </c>
      <c r="AE991" s="6">
        <v>3.6567356533036786</v>
      </c>
      <c r="AF991" s="6">
        <v>3.9716072371845601</v>
      </c>
      <c r="AG991" s="94">
        <v>1</v>
      </c>
      <c r="AH991" s="6">
        <v>2.1106958172260422</v>
      </c>
      <c r="AI991" s="6">
        <v>2.513486978852435</v>
      </c>
      <c r="AJ991" s="6">
        <v>3.0255660325047709</v>
      </c>
      <c r="AK991" s="6">
        <v>3.4465367054552409</v>
      </c>
      <c r="AL991" s="6">
        <v>3.8086916565517157</v>
      </c>
      <c r="AM991" s="6">
        <v>4.2112735726435737</v>
      </c>
      <c r="AN991" s="6">
        <v>1.0132574814120963</v>
      </c>
      <c r="AO991" s="92">
        <v>0.84712806793614237</v>
      </c>
      <c r="AP991" s="5">
        <v>43601</v>
      </c>
      <c r="AQ991" s="94">
        <v>1850</v>
      </c>
      <c r="AR991" s="6">
        <v>-0.46313470226770237</v>
      </c>
      <c r="AS991" s="6">
        <v>0.89317810095962491</v>
      </c>
    </row>
    <row r="992" spans="1:45" x14ac:dyDescent="0.2">
      <c r="A992" s="5">
        <v>43602</v>
      </c>
      <c r="B992" s="6">
        <v>3.6078167115902966</v>
      </c>
      <c r="C992" s="6">
        <v>3.3662106433864487</v>
      </c>
      <c r="D992" s="6">
        <v>0.24160606820384789</v>
      </c>
      <c r="E992" s="6">
        <v>3.3308447911411059</v>
      </c>
      <c r="F992" s="6">
        <v>3.3601177684123602</v>
      </c>
      <c r="G992" s="6">
        <v>0.39651366157135765</v>
      </c>
      <c r="H992" s="6">
        <v>1.9744506988870756</v>
      </c>
      <c r="I992" s="6">
        <v>0.56793570219966472</v>
      </c>
      <c r="J992" s="7">
        <v>924.32318104906881</v>
      </c>
      <c r="K992" s="92">
        <v>1.0781671159029651E-3</v>
      </c>
      <c r="L992" s="92">
        <v>1.7250673854447441E-2</v>
      </c>
      <c r="M992" s="92">
        <v>0.16495956873315365</v>
      </c>
      <c r="N992" s="92">
        <v>0.47277628032345015</v>
      </c>
      <c r="O992" s="92">
        <v>0.26954177897574122</v>
      </c>
      <c r="P992" s="92">
        <v>7.4393530997304586E-2</v>
      </c>
      <c r="Q992" s="93">
        <v>5.5160744500846022E-2</v>
      </c>
      <c r="R992" s="4">
        <v>2.7583617740179061</v>
      </c>
      <c r="S992" s="4">
        <v>2.8702644795938772</v>
      </c>
      <c r="T992" s="4">
        <v>3.0977739833075857</v>
      </c>
      <c r="U992" s="4">
        <v>3.3490108270627781</v>
      </c>
      <c r="V992" s="4">
        <v>3.6420493408278758</v>
      </c>
      <c r="W992" s="4">
        <v>3.8622072814926658</v>
      </c>
      <c r="X992" s="4">
        <v>4.0445413766251175</v>
      </c>
      <c r="Y992" s="4">
        <v>4.3299522766186183</v>
      </c>
      <c r="Z992" s="94">
        <v>2955</v>
      </c>
      <c r="AA992" s="93">
        <v>0.20053908355795147</v>
      </c>
      <c r="AB992" s="6">
        <v>2.1883029428112262</v>
      </c>
      <c r="AC992" s="6">
        <v>2.6677420126391125</v>
      </c>
      <c r="AD992" s="6">
        <v>3.2101509560495747</v>
      </c>
      <c r="AE992" s="6">
        <v>3.6559253037989632</v>
      </c>
      <c r="AF992" s="6">
        <v>3.9708869771923743</v>
      </c>
      <c r="AG992" s="94">
        <v>3</v>
      </c>
      <c r="AH992" s="6">
        <v>2.1106325363645575</v>
      </c>
      <c r="AI992" s="6">
        <v>2.5191210221217242</v>
      </c>
      <c r="AJ992" s="6">
        <v>3.0269542296376937</v>
      </c>
      <c r="AK992" s="6">
        <v>3.4466806956226299</v>
      </c>
      <c r="AL992" s="6">
        <v>3.8081002805047555</v>
      </c>
      <c r="AM992" s="6">
        <v>4.2099686811909844</v>
      </c>
      <c r="AN992" s="6">
        <v>1.0132234082793392</v>
      </c>
      <c r="AO992" s="92">
        <v>0.84723770313735791</v>
      </c>
      <c r="AP992" s="5">
        <v>43602</v>
      </c>
      <c r="AQ992" s="94">
        <v>1855</v>
      </c>
      <c r="AR992" s="6">
        <v>-0.46330291545760094</v>
      </c>
      <c r="AS992" s="6">
        <v>0.89314497184399844</v>
      </c>
    </row>
    <row r="993" spans="1:45" x14ac:dyDescent="0.2">
      <c r="A993" s="5">
        <v>43603</v>
      </c>
      <c r="B993" s="6">
        <v>3.6070467993544915</v>
      </c>
      <c r="C993" s="6">
        <v>3.3660097035389143</v>
      </c>
      <c r="D993" s="6">
        <v>0.2410370958155772</v>
      </c>
      <c r="E993" s="6">
        <v>3.3305832001679723</v>
      </c>
      <c r="F993" s="6">
        <v>3.3597589747180585</v>
      </c>
      <c r="G993" s="6">
        <v>0.39659797949933195</v>
      </c>
      <c r="H993" s="6">
        <v>1.9737729655452463</v>
      </c>
      <c r="I993" s="6">
        <v>0.56801759133964502</v>
      </c>
      <c r="J993" s="7">
        <v>925.01014884979668</v>
      </c>
      <c r="K993" s="92">
        <v>1.0758472296933835E-3</v>
      </c>
      <c r="L993" s="92">
        <v>1.7751479289940829E-2</v>
      </c>
      <c r="M993" s="92">
        <v>0.16514254975793438</v>
      </c>
      <c r="N993" s="92">
        <v>0.47229693383539539</v>
      </c>
      <c r="O993" s="92">
        <v>0.26949973103819258</v>
      </c>
      <c r="P993" s="92">
        <v>7.423345884884347E-2</v>
      </c>
      <c r="Q993" s="93">
        <v>5.4127198917456022E-2</v>
      </c>
      <c r="R993" s="4">
        <v>2.7574760187191201</v>
      </c>
      <c r="S993" s="4">
        <v>2.8701503679049418</v>
      </c>
      <c r="T993" s="4">
        <v>3.0974586105341695</v>
      </c>
      <c r="U993" s="4">
        <v>3.3489860729493661</v>
      </c>
      <c r="V993" s="4">
        <v>3.6417366858567619</v>
      </c>
      <c r="W993" s="4">
        <v>3.8633647419858366</v>
      </c>
      <c r="X993" s="4">
        <v>4.0433404993042616</v>
      </c>
      <c r="Y993" s="4">
        <v>4.3273639009743903</v>
      </c>
      <c r="Z993" s="94">
        <v>2956</v>
      </c>
      <c r="AA993" s="93">
        <v>0.20010758472296933</v>
      </c>
      <c r="AB993" s="6">
        <v>2.188229766496558</v>
      </c>
      <c r="AC993" s="6">
        <v>2.6672340863082202</v>
      </c>
      <c r="AD993" s="6">
        <v>3.2096176620713739</v>
      </c>
      <c r="AE993" s="6">
        <v>3.6560277684010116</v>
      </c>
      <c r="AF993" s="6">
        <v>3.970167692900159</v>
      </c>
      <c r="AG993" s="94">
        <v>3</v>
      </c>
      <c r="AH993" s="6">
        <v>2.1105693048345371</v>
      </c>
      <c r="AI993" s="6">
        <v>2.5237988157033842</v>
      </c>
      <c r="AJ993" s="6">
        <v>3.0270151160713974</v>
      </c>
      <c r="AK993" s="6">
        <v>3.4466666760635447</v>
      </c>
      <c r="AL993" s="6">
        <v>3.8083037968999092</v>
      </c>
      <c r="AM993" s="6">
        <v>4.2086663370046864</v>
      </c>
      <c r="AN993" s="6">
        <v>1.0132315061394233</v>
      </c>
      <c r="AO993" s="92">
        <v>0.84755684993038394</v>
      </c>
      <c r="AP993" s="5">
        <v>43603</v>
      </c>
      <c r="AQ993" s="94">
        <v>1859</v>
      </c>
      <c r="AR993" s="6">
        <v>-0.46347006045696393</v>
      </c>
      <c r="AS993" s="6">
        <v>0.89311202849800708</v>
      </c>
    </row>
    <row r="994" spans="1:45" x14ac:dyDescent="0.2">
      <c r="A994" s="5">
        <v>43604</v>
      </c>
      <c r="B994" s="6">
        <v>3.6084627745045528</v>
      </c>
      <c r="C994" s="6">
        <v>3.3673014806022179</v>
      </c>
      <c r="D994" s="6">
        <v>0.24116129390233487</v>
      </c>
      <c r="E994" s="6">
        <v>3.3311329410419042</v>
      </c>
      <c r="F994" s="6">
        <v>3.3598964532125861</v>
      </c>
      <c r="G994" s="6">
        <v>0.39804802275581536</v>
      </c>
      <c r="H994" s="6">
        <v>1.981976050284521</v>
      </c>
      <c r="I994" s="6">
        <v>0.56809395065900725</v>
      </c>
      <c r="J994" s="7">
        <v>925.07130787428468</v>
      </c>
      <c r="K994" s="92">
        <v>1.0712372790573112E-3</v>
      </c>
      <c r="L994" s="92">
        <v>1.7675415104445636E-2</v>
      </c>
      <c r="M994" s="92">
        <v>0.16497054097482591</v>
      </c>
      <c r="N994" s="92">
        <v>0.47188002142474555</v>
      </c>
      <c r="O994" s="92">
        <v>0.26834493840385648</v>
      </c>
      <c r="P994" s="92">
        <v>7.6057846813069097E-2</v>
      </c>
      <c r="Q994" s="93">
        <v>5.4748225751943227E-2</v>
      </c>
      <c r="R994" s="4">
        <v>2.7574442115407054</v>
      </c>
      <c r="S994" s="4">
        <v>2.8703613394196643</v>
      </c>
      <c r="T994" s="4">
        <v>3.097101275935124</v>
      </c>
      <c r="U994" s="4">
        <v>3.3489887995403222</v>
      </c>
      <c r="V994" s="4">
        <v>3.6424028690832797</v>
      </c>
      <c r="W994" s="4">
        <v>3.8676162832908121</v>
      </c>
      <c r="X994" s="4">
        <v>4.0441934996724704</v>
      </c>
      <c r="Y994" s="4">
        <v>4.3375240242935602</v>
      </c>
      <c r="Z994" s="94">
        <v>2959</v>
      </c>
      <c r="AA994" s="93">
        <v>0.20032137118371721</v>
      </c>
      <c r="AB994" s="6">
        <v>2.188156640706743</v>
      </c>
      <c r="AC994" s="6">
        <v>2.6667269135645406</v>
      </c>
      <c r="AD994" s="6">
        <v>3.2090152808689294</v>
      </c>
      <c r="AE994" s="6">
        <v>3.6553510117315824</v>
      </c>
      <c r="AF994" s="6">
        <v>3.9694493826887216</v>
      </c>
      <c r="AG994" s="94">
        <v>1</v>
      </c>
      <c r="AH994" s="6">
        <v>2.1105061226127129</v>
      </c>
      <c r="AI994" s="6">
        <v>2.5235844561091527</v>
      </c>
      <c r="AJ994" s="6">
        <v>3.0266862896643709</v>
      </c>
      <c r="AK994" s="6">
        <v>3.446510148833847</v>
      </c>
      <c r="AL994" s="6">
        <v>3.808012607348652</v>
      </c>
      <c r="AM994" s="6">
        <v>4.2127224042613642</v>
      </c>
      <c r="AN994" s="6">
        <v>1.0134279186243749</v>
      </c>
      <c r="AO994" s="92">
        <v>0.84789814510938355</v>
      </c>
      <c r="AP994" s="5">
        <v>43604</v>
      </c>
      <c r="AQ994" s="94">
        <v>1867</v>
      </c>
      <c r="AR994" s="6">
        <v>-0.46363614009811238</v>
      </c>
      <c r="AS994" s="6">
        <v>0.89307927050259228</v>
      </c>
    </row>
    <row r="995" spans="1:45" x14ac:dyDescent="0.2">
      <c r="A995" s="5">
        <v>43605</v>
      </c>
      <c r="B995" s="6">
        <v>3.6076388888888888</v>
      </c>
      <c r="C995" s="6">
        <v>3.3673485704001309</v>
      </c>
      <c r="D995" s="6">
        <v>0.24029031848875793</v>
      </c>
      <c r="E995" s="6">
        <v>3.330947468182095</v>
      </c>
      <c r="F995" s="6">
        <v>3.3598534982572814</v>
      </c>
      <c r="G995" s="6">
        <v>0.39788666621217927</v>
      </c>
      <c r="H995" s="6">
        <v>1.9819838077373988</v>
      </c>
      <c r="I995" s="6">
        <v>0.56829729729729361</v>
      </c>
      <c r="J995" s="7">
        <v>925.75844594594673</v>
      </c>
      <c r="K995" s="92">
        <v>1.0683760683760685E-3</v>
      </c>
      <c r="L995" s="92">
        <v>1.8162393162393164E-2</v>
      </c>
      <c r="M995" s="92">
        <v>0.16506410256410256</v>
      </c>
      <c r="N995" s="92">
        <v>0.47061965811965811</v>
      </c>
      <c r="O995" s="92">
        <v>0.27029914529914528</v>
      </c>
      <c r="P995" s="92">
        <v>7.4786324786324784E-2</v>
      </c>
      <c r="Q995" s="93">
        <v>5.2702702702702706E-2</v>
      </c>
      <c r="R995" s="4">
        <v>2.7573007510872429</v>
      </c>
      <c r="S995" s="4">
        <v>2.870216193772781</v>
      </c>
      <c r="T995" s="4">
        <v>3.0969959228437718</v>
      </c>
      <c r="U995" s="4">
        <v>3.3485179291733571</v>
      </c>
      <c r="V995" s="4">
        <v>3.6424242339780806</v>
      </c>
      <c r="W995" s="4">
        <v>3.8667972845841545</v>
      </c>
      <c r="X995" s="4">
        <v>4.0432603609847559</v>
      </c>
      <c r="Y995" s="4">
        <v>4.3361341587516709</v>
      </c>
      <c r="Z995" s="94">
        <v>2960</v>
      </c>
      <c r="AA995" s="93">
        <v>0.2013888888888889</v>
      </c>
      <c r="AB995" s="6">
        <v>2.18808356541712</v>
      </c>
      <c r="AC995" s="6">
        <v>2.6662204929092779</v>
      </c>
      <c r="AD995" s="6">
        <v>3.2090687876752662</v>
      </c>
      <c r="AE995" s="6">
        <v>3.6540500260905642</v>
      </c>
      <c r="AF995" s="6">
        <v>3.9743906210121227</v>
      </c>
      <c r="AG995" s="94">
        <v>3</v>
      </c>
      <c r="AH995" s="6">
        <v>2.1104429896758417</v>
      </c>
      <c r="AI995" s="6">
        <v>2.5235653222690706</v>
      </c>
      <c r="AJ995" s="6">
        <v>3.0261056577438707</v>
      </c>
      <c r="AK995" s="6">
        <v>3.4465027355048363</v>
      </c>
      <c r="AL995" s="6">
        <v>3.8077740844472006</v>
      </c>
      <c r="AM995" s="6">
        <v>4.2148571189727324</v>
      </c>
      <c r="AN995" s="6">
        <v>1.0134933956409797</v>
      </c>
      <c r="AO995" s="92">
        <v>0.8482327751315154</v>
      </c>
      <c r="AP995" s="5">
        <v>43605</v>
      </c>
      <c r="AQ995" s="94">
        <v>1872</v>
      </c>
      <c r="AR995" s="6">
        <v>-0.46380115720522364</v>
      </c>
      <c r="AS995" s="6">
        <v>0.89304669743987752</v>
      </c>
    </row>
    <row r="996" spans="1:45" x14ac:dyDescent="0.2">
      <c r="A996" s="5">
        <v>43606</v>
      </c>
      <c r="B996" s="6">
        <v>3.6071808510638297</v>
      </c>
      <c r="C996" s="6">
        <v>3.3672743081965963</v>
      </c>
      <c r="D996" s="6">
        <v>0.23990654286723334</v>
      </c>
      <c r="E996" s="6">
        <v>3.3310687060152944</v>
      </c>
      <c r="F996" s="6">
        <v>3.3597655115438769</v>
      </c>
      <c r="G996" s="6">
        <v>0.39774748090425521</v>
      </c>
      <c r="H996" s="6">
        <v>1.9849374680561307</v>
      </c>
      <c r="I996" s="6">
        <v>0.56828552143097932</v>
      </c>
      <c r="J996" s="7">
        <v>925.82011474856699</v>
      </c>
      <c r="K996" s="92">
        <v>1.0638297872340426E-3</v>
      </c>
      <c r="L996" s="92">
        <v>1.8085106382978722E-2</v>
      </c>
      <c r="M996" s="92">
        <v>0.16542553191489362</v>
      </c>
      <c r="N996" s="92">
        <v>0.47074468085106386</v>
      </c>
      <c r="O996" s="92">
        <v>0.27021276595744681</v>
      </c>
      <c r="P996" s="92">
        <v>7.4468085106382975E-2</v>
      </c>
      <c r="Q996" s="93">
        <v>5.0961862976712791E-2</v>
      </c>
      <c r="R996" s="4">
        <v>2.7572464481411694</v>
      </c>
      <c r="S996" s="4">
        <v>2.8700996091708779</v>
      </c>
      <c r="T996" s="4">
        <v>3.0966047504332539</v>
      </c>
      <c r="U996" s="4">
        <v>3.3479718344872866</v>
      </c>
      <c r="V996" s="4">
        <v>3.6425812181312986</v>
      </c>
      <c r="W996" s="4">
        <v>3.8661274437912718</v>
      </c>
      <c r="X996" s="4">
        <v>4.0420804644425647</v>
      </c>
      <c r="Y996" s="4">
        <v>4.3346320622510035</v>
      </c>
      <c r="Z996" s="94">
        <v>2963</v>
      </c>
      <c r="AA996" s="93">
        <v>0.20106382978723406</v>
      </c>
      <c r="AB996" s="6">
        <v>2.1880105406030537</v>
      </c>
      <c r="AC996" s="6">
        <v>2.6657148228480012</v>
      </c>
      <c r="AD996" s="6">
        <v>3.209044227705983</v>
      </c>
      <c r="AE996" s="6">
        <v>3.6555286785194006</v>
      </c>
      <c r="AF996" s="6">
        <v>3.9736561822434129</v>
      </c>
      <c r="AG996" s="94">
        <v>3</v>
      </c>
      <c r="AH996" s="6">
        <v>2.1103799060007074</v>
      </c>
      <c r="AI996" s="6">
        <v>2.5233535106188438</v>
      </c>
      <c r="AJ996" s="6">
        <v>3.0263991433464108</v>
      </c>
      <c r="AK996" s="6">
        <v>3.4470264269820485</v>
      </c>
      <c r="AL996" s="6">
        <v>3.8075862260724733</v>
      </c>
      <c r="AM996" s="6">
        <v>4.2135341657672036</v>
      </c>
      <c r="AN996" s="6">
        <v>1.0134189459308698</v>
      </c>
      <c r="AO996" s="92">
        <v>0.84876350011074841</v>
      </c>
      <c r="AP996" s="5">
        <v>43606</v>
      </c>
      <c r="AQ996" s="94">
        <v>1880</v>
      </c>
      <c r="AR996" s="6">
        <v>-0.46396511459435219</v>
      </c>
      <c r="AS996" s="6">
        <v>0.8930143088931658</v>
      </c>
    </row>
    <row r="997" spans="1:45" x14ac:dyDescent="0.2">
      <c r="A997" s="5">
        <v>43607</v>
      </c>
      <c r="B997" s="6">
        <v>3.6075781664016957</v>
      </c>
      <c r="C997" s="6">
        <v>3.3681078349572418</v>
      </c>
      <c r="D997" s="6">
        <v>0.23947033144445395</v>
      </c>
      <c r="E997" s="6">
        <v>3.3316717937931939</v>
      </c>
      <c r="F997" s="6">
        <v>3.3597778703675756</v>
      </c>
      <c r="G997" s="6">
        <v>0.39827390429134596</v>
      </c>
      <c r="H997" s="6">
        <v>1.9907335173041818</v>
      </c>
      <c r="I997" s="6">
        <v>0.56828725556304438</v>
      </c>
      <c r="J997" s="7">
        <v>925.88267026298126</v>
      </c>
      <c r="K997" s="92">
        <v>1.0598834128245894E-3</v>
      </c>
      <c r="L997" s="92">
        <v>1.8018018018018018E-2</v>
      </c>
      <c r="M997" s="92">
        <v>0.16587175410704821</v>
      </c>
      <c r="N997" s="92">
        <v>0.47005829358770534</v>
      </c>
      <c r="O997" s="92">
        <v>0.26974032856385799</v>
      </c>
      <c r="P997" s="92">
        <v>7.5251722310545846E-2</v>
      </c>
      <c r="Q997" s="93">
        <v>4.9561699258260282E-2</v>
      </c>
      <c r="R997" s="4">
        <v>2.7572044997024681</v>
      </c>
      <c r="S997" s="4">
        <v>2.8708901487468843</v>
      </c>
      <c r="T997" s="4">
        <v>3.0974420959002806</v>
      </c>
      <c r="U997" s="4">
        <v>3.3488446405542192</v>
      </c>
      <c r="V997" s="4">
        <v>3.643079405386223</v>
      </c>
      <c r="W997" s="4">
        <v>3.8667714119043346</v>
      </c>
      <c r="X997" s="4">
        <v>4.0437566534503331</v>
      </c>
      <c r="Y997" s="4">
        <v>4.343712089490082</v>
      </c>
      <c r="Z997" s="94">
        <v>2966</v>
      </c>
      <c r="AA997" s="93">
        <v>0.20084790673025968</v>
      </c>
      <c r="AB997" s="6">
        <v>2.1879375662399325</v>
      </c>
      <c r="AC997" s="6">
        <v>2.6652099018906288</v>
      </c>
      <c r="AD997" s="6">
        <v>3.2087082741574515</v>
      </c>
      <c r="AE997" s="6">
        <v>3.6555981283504204</v>
      </c>
      <c r="AF997" s="6">
        <v>3.9729227305581207</v>
      </c>
      <c r="AG997" s="94">
        <v>4</v>
      </c>
      <c r="AH997" s="6">
        <v>2.1103168715641178</v>
      </c>
      <c r="AI997" s="6">
        <v>2.5231419302207612</v>
      </c>
      <c r="AJ997" s="6">
        <v>3.0270316595992175</v>
      </c>
      <c r="AK997" s="6">
        <v>3.4476762281261828</v>
      </c>
      <c r="AL997" s="6">
        <v>3.806973055621818</v>
      </c>
      <c r="AM997" s="6">
        <v>4.2148587116937142</v>
      </c>
      <c r="AN997" s="6">
        <v>1.0134868875348173</v>
      </c>
      <c r="AO997" s="92">
        <v>0.84831289905355256</v>
      </c>
      <c r="AP997" s="5">
        <v>43607</v>
      </c>
      <c r="AQ997" s="94">
        <v>1887</v>
      </c>
      <c r="AR997" s="6">
        <v>-0.46412801507345902</v>
      </c>
      <c r="AS997" s="6">
        <v>0.89298210444693538</v>
      </c>
    </row>
    <row r="998" spans="1:45" x14ac:dyDescent="0.2">
      <c r="A998" s="5">
        <v>43608</v>
      </c>
      <c r="B998" s="6">
        <v>3.6068783068783068</v>
      </c>
      <c r="C998" s="6">
        <v>3.3677421253767483</v>
      </c>
      <c r="D998" s="6">
        <v>0.23913618150155846</v>
      </c>
      <c r="E998" s="6">
        <v>3.3316315686888078</v>
      </c>
      <c r="F998" s="6">
        <v>3.3596285510091759</v>
      </c>
      <c r="G998" s="6">
        <v>0.39789716614248899</v>
      </c>
      <c r="H998" s="6">
        <v>1.9885199011128698</v>
      </c>
      <c r="I998" s="6">
        <v>0.56843223196223513</v>
      </c>
      <c r="J998" s="7">
        <v>926.88267026298126</v>
      </c>
      <c r="K998" s="92">
        <v>1.0582010582010583E-3</v>
      </c>
      <c r="L998" s="92">
        <v>1.7989417989417989E-2</v>
      </c>
      <c r="M998" s="92">
        <v>0.16613756613756614</v>
      </c>
      <c r="N998" s="92">
        <v>0.47089947089947087</v>
      </c>
      <c r="O998" s="92">
        <v>0.26878306878306879</v>
      </c>
      <c r="P998" s="92">
        <v>7.5132275132275134E-2</v>
      </c>
      <c r="Q998" s="93">
        <v>4.8550236008091704E-2</v>
      </c>
      <c r="R998" s="4">
        <v>2.7570354352250073</v>
      </c>
      <c r="S998" s="4">
        <v>2.8706069213390095</v>
      </c>
      <c r="T998" s="4">
        <v>3.0973881046739788</v>
      </c>
      <c r="U998" s="4">
        <v>3.3485339353587236</v>
      </c>
      <c r="V998" s="4">
        <v>3.6422771551081667</v>
      </c>
      <c r="W998" s="4">
        <v>3.8659189686245536</v>
      </c>
      <c r="X998" s="4">
        <v>4.0423561991571013</v>
      </c>
      <c r="Y998" s="4">
        <v>4.3412405608114835</v>
      </c>
      <c r="Z998" s="94">
        <v>2966</v>
      </c>
      <c r="AA998" s="93">
        <v>0.20158730158730159</v>
      </c>
      <c r="AB998" s="6">
        <v>2.1878646423031705</v>
      </c>
      <c r="AC998" s="6">
        <v>2.6647057285514122</v>
      </c>
      <c r="AD998" s="6">
        <v>3.2082551745634538</v>
      </c>
      <c r="AE998" s="6">
        <v>3.6544442624473059</v>
      </c>
      <c r="AF998" s="6">
        <v>3.9721902643014793</v>
      </c>
      <c r="AG998" s="94">
        <v>2</v>
      </c>
      <c r="AH998" s="6">
        <v>2.1102538863429059</v>
      </c>
      <c r="AI998" s="6">
        <v>2.5229305807584144</v>
      </c>
      <c r="AJ998" s="6">
        <v>3.0270760417230105</v>
      </c>
      <c r="AK998" s="6">
        <v>3.447326871902936</v>
      </c>
      <c r="AL998" s="6">
        <v>3.8062392359331865</v>
      </c>
      <c r="AM998" s="6">
        <v>4.2135272929281937</v>
      </c>
      <c r="AN998" s="6">
        <v>1.013385017273543</v>
      </c>
      <c r="AO998" s="92">
        <v>0.84877181976480243</v>
      </c>
      <c r="AP998" s="5">
        <v>43608</v>
      </c>
      <c r="AQ998" s="94">
        <v>1890</v>
      </c>
      <c r="AR998" s="6">
        <v>-0.46428986144243911</v>
      </c>
      <c r="AS998" s="6">
        <v>0.89295008368683426</v>
      </c>
    </row>
    <row r="999" spans="1:45" x14ac:dyDescent="0.2">
      <c r="A999" s="5">
        <v>43609</v>
      </c>
      <c r="B999" s="6">
        <v>3.6056524035921815</v>
      </c>
      <c r="C999" s="6">
        <v>3.3674363512592298</v>
      </c>
      <c r="D999" s="6">
        <v>0.23821605233295173</v>
      </c>
      <c r="E999" s="6">
        <v>3.3318785636304913</v>
      </c>
      <c r="F999" s="6">
        <v>3.3597207609025932</v>
      </c>
      <c r="G999" s="6">
        <v>0.39762624278216946</v>
      </c>
      <c r="H999" s="6">
        <v>1.9898121491519964</v>
      </c>
      <c r="I999" s="6">
        <v>0.56829851752021043</v>
      </c>
      <c r="J999" s="7">
        <v>927.25741239892523</v>
      </c>
      <c r="K999" s="92">
        <v>2.6413100898045432E-3</v>
      </c>
      <c r="L999" s="92">
        <v>1.6376122556788168E-2</v>
      </c>
      <c r="M999" s="92">
        <v>0.1664025356576862</v>
      </c>
      <c r="N999" s="92">
        <v>0.47120972002113048</v>
      </c>
      <c r="O999" s="92">
        <v>0.26835710512414157</v>
      </c>
      <c r="P999" s="92">
        <v>7.5013206550449019E-2</v>
      </c>
      <c r="Q999" s="93">
        <v>4.8180592991913747E-2</v>
      </c>
      <c r="R999" s="4">
        <v>2.7569635662769865</v>
      </c>
      <c r="S999" s="4">
        <v>2.8705293840929409</v>
      </c>
      <c r="T999" s="4">
        <v>3.0971519507741454</v>
      </c>
      <c r="U999" s="4">
        <v>3.3484961541294602</v>
      </c>
      <c r="V999" s="4">
        <v>3.6417128536234138</v>
      </c>
      <c r="W999" s="4">
        <v>3.8644932943679842</v>
      </c>
      <c r="X999" s="4">
        <v>4.0407600903150884</v>
      </c>
      <c r="Y999" s="4">
        <v>4.3385774327328948</v>
      </c>
      <c r="Z999" s="94">
        <v>2968</v>
      </c>
      <c r="AA999" s="93">
        <v>0.19915478077126256</v>
      </c>
      <c r="AB999" s="6">
        <v>2.2434757287609397</v>
      </c>
      <c r="AC999" s="6">
        <v>2.6642023013489204</v>
      </c>
      <c r="AD999" s="6">
        <v>3.209843054167254</v>
      </c>
      <c r="AE999" s="6">
        <v>3.6531680608931825</v>
      </c>
      <c r="AF999" s="6">
        <v>3.9714587818228977</v>
      </c>
      <c r="AG999" s="94">
        <v>2</v>
      </c>
      <c r="AH999" s="6">
        <v>2.1589830765546267</v>
      </c>
      <c r="AI999" s="6">
        <v>2.5547718781614139</v>
      </c>
      <c r="AJ999" s="6">
        <v>3.0271168565523077</v>
      </c>
      <c r="AK999" s="6">
        <v>3.4474785826014522</v>
      </c>
      <c r="AL999" s="6">
        <v>3.8055578693911603</v>
      </c>
      <c r="AM999" s="6">
        <v>4.2121985304713405</v>
      </c>
      <c r="AN999" s="6">
        <v>1.0132111082170951</v>
      </c>
      <c r="AO999" s="92">
        <v>0.84920932932300275</v>
      </c>
      <c r="AP999" s="5">
        <v>43612</v>
      </c>
      <c r="AQ999" s="94">
        <v>1893</v>
      </c>
      <c r="AR999" s="6">
        <v>-0.46445065649314632</v>
      </c>
      <c r="AS999" s="6">
        <v>0.89291824619967763</v>
      </c>
    </row>
    <row r="1000" spans="1:45" x14ac:dyDescent="0.2">
      <c r="A1000" s="5">
        <v>43610</v>
      </c>
      <c r="B1000" s="6">
        <v>3.6055966209081309</v>
      </c>
      <c r="C1000" s="6">
        <v>3.3668657726574351</v>
      </c>
      <c r="D1000" s="6">
        <v>0.23873084825069579</v>
      </c>
      <c r="E1000" s="6">
        <v>3.3318362726248205</v>
      </c>
      <c r="F1000" s="6">
        <v>3.3594538097626976</v>
      </c>
      <c r="G1000" s="6">
        <v>0.39733700943589412</v>
      </c>
      <c r="H1000" s="6">
        <v>1.9868554360170014</v>
      </c>
      <c r="I1000" s="6">
        <v>0.56834905660376844</v>
      </c>
      <c r="J1000" s="7">
        <v>928.25741239892523</v>
      </c>
      <c r="K1000" s="92">
        <v>2.6399155227032735E-3</v>
      </c>
      <c r="L1000" s="92">
        <v>1.6367476240760296E-2</v>
      </c>
      <c r="M1000" s="92">
        <v>0.16631467793030624</v>
      </c>
      <c r="N1000" s="92">
        <v>0.47148891235480467</v>
      </c>
      <c r="O1000" s="92">
        <v>0.26821541710665259</v>
      </c>
      <c r="P1000" s="92">
        <v>7.4973600844772961E-2</v>
      </c>
      <c r="Q1000" s="93">
        <v>4.7843665768194071E-2</v>
      </c>
      <c r="R1000" s="4">
        <v>2.7567989339792045</v>
      </c>
      <c r="S1000" s="4">
        <v>2.8702230786337353</v>
      </c>
      <c r="T1000" s="4">
        <v>3.096713146520309</v>
      </c>
      <c r="U1000" s="4">
        <v>3.3482973643711427</v>
      </c>
      <c r="V1000" s="4">
        <v>3.6409205595970104</v>
      </c>
      <c r="W1000" s="4">
        <v>3.863502089287429</v>
      </c>
      <c r="X1000" s="4">
        <v>4.0394716422294863</v>
      </c>
      <c r="Y1000" s="4">
        <v>4.3364451198105023</v>
      </c>
      <c r="Z1000" s="94">
        <v>2968</v>
      </c>
      <c r="AA1000" s="93">
        <v>0.20063357972544879</v>
      </c>
      <c r="AB1000" s="6">
        <v>2.2432731528967857</v>
      </c>
      <c r="AC1000" s="6">
        <v>2.6636996188060231</v>
      </c>
      <c r="AD1000" s="6">
        <v>3.2091334979282755</v>
      </c>
      <c r="AE1000" s="6">
        <v>3.6515712245938241</v>
      </c>
      <c r="AF1000" s="6">
        <v>3.9707282814759495</v>
      </c>
      <c r="AG1000" s="94">
        <v>0</v>
      </c>
      <c r="AH1000" s="6">
        <v>2.1589088714418936</v>
      </c>
      <c r="AI1000" s="6">
        <v>2.554548492406032</v>
      </c>
      <c r="AJ1000" s="6">
        <v>3.0265832810350695</v>
      </c>
      <c r="AK1000" s="6">
        <v>3.4467779791515447</v>
      </c>
      <c r="AL1000" s="6">
        <v>3.804528908175584</v>
      </c>
      <c r="AM1000" s="6">
        <v>4.2108724155101456</v>
      </c>
      <c r="AN1000" s="6">
        <v>1.0130463570890655</v>
      </c>
      <c r="AO1000" s="92">
        <v>0.84958334788027579</v>
      </c>
      <c r="AP1000" s="5">
        <v>43612</v>
      </c>
      <c r="AQ1000" s="94">
        <v>1894</v>
      </c>
      <c r="AR1000" s="6">
        <v>-0.4646104030094258</v>
      </c>
      <c r="AS1000" s="6">
        <v>0.89288659157344274</v>
      </c>
    </row>
    <row r="1001" spans="1:45" x14ac:dyDescent="0.2">
      <c r="A1001" s="5">
        <v>43611</v>
      </c>
      <c r="B1001" s="6">
        <v>3.6055966209081309</v>
      </c>
      <c r="C1001" s="6">
        <v>3.3663311476523372</v>
      </c>
      <c r="D1001" s="6">
        <v>0.23926547325579373</v>
      </c>
      <c r="E1001" s="6">
        <v>3.3317927007541188</v>
      </c>
      <c r="F1001" s="6">
        <v>3.3590041682004275</v>
      </c>
      <c r="G1001" s="6">
        <v>0.39737358642773463</v>
      </c>
      <c r="H1001" s="6">
        <v>1.9840150660077702</v>
      </c>
      <c r="I1001" s="6">
        <v>0.56839622641508925</v>
      </c>
      <c r="J1001" s="7">
        <v>929.25741239892523</v>
      </c>
      <c r="K1001" s="92">
        <v>2.6399155227032735E-3</v>
      </c>
      <c r="L1001" s="92">
        <v>1.6367476240760296E-2</v>
      </c>
      <c r="M1001" s="92">
        <v>0.16631467793030624</v>
      </c>
      <c r="N1001" s="92">
        <v>0.47148891235480467</v>
      </c>
      <c r="O1001" s="92">
        <v>0.26821541710665259</v>
      </c>
      <c r="P1001" s="92">
        <v>7.4973600844772961E-2</v>
      </c>
      <c r="Q1001" s="93">
        <v>4.7506738544474396E-2</v>
      </c>
      <c r="R1001" s="4">
        <v>2.7566344990038418</v>
      </c>
      <c r="S1001" s="4">
        <v>2.8699171139929063</v>
      </c>
      <c r="T1001" s="4">
        <v>3.0960988885833753</v>
      </c>
      <c r="U1001" s="4">
        <v>3.3476369017091461</v>
      </c>
      <c r="V1001" s="4">
        <v>3.6401294344870481</v>
      </c>
      <c r="W1001" s="4">
        <v>3.8623392908889156</v>
      </c>
      <c r="X1001" s="4">
        <v>4.0382119564487384</v>
      </c>
      <c r="Y1001" s="4">
        <v>4.3437538888627429</v>
      </c>
      <c r="Z1001" s="94">
        <v>2968</v>
      </c>
      <c r="AA1001" s="93">
        <v>0.20063357972544879</v>
      </c>
      <c r="AB1001" s="6">
        <v>2.2430707913277455</v>
      </c>
      <c r="AC1001" s="6">
        <v>2.6631976794498757</v>
      </c>
      <c r="AD1001" s="6">
        <v>3.2084158216838814</v>
      </c>
      <c r="AE1001" s="6">
        <v>3.6499780922503415</v>
      </c>
      <c r="AF1001" s="6">
        <v>3.969998761618359</v>
      </c>
      <c r="AG1001" s="94">
        <v>0</v>
      </c>
      <c r="AH1001" s="6">
        <v>2.1588347232324545</v>
      </c>
      <c r="AI1001" s="6">
        <v>2.5543253528916372</v>
      </c>
      <c r="AJ1001" s="6">
        <v>3.0260504854363006</v>
      </c>
      <c r="AK1001" s="6">
        <v>3.4459628444959378</v>
      </c>
      <c r="AL1001" s="6">
        <v>3.803501763590639</v>
      </c>
      <c r="AM1001" s="6">
        <v>4.2123664633704818</v>
      </c>
      <c r="AN1001" s="6">
        <v>1.012884785443172</v>
      </c>
      <c r="AO1001" s="92">
        <v>0.84998276284508967</v>
      </c>
      <c r="AP1001" s="5">
        <v>43612</v>
      </c>
      <c r="AQ1001" s="94">
        <v>1894</v>
      </c>
      <c r="AR1001" s="6">
        <v>-0.4647691037671331</v>
      </c>
      <c r="AS1001" s="6">
        <v>0.89285511939726536</v>
      </c>
    </row>
    <row r="1002" spans="1:45" x14ac:dyDescent="0.2">
      <c r="A1002" s="5">
        <v>43612</v>
      </c>
      <c r="B1002" s="6">
        <v>3.6055408970976255</v>
      </c>
      <c r="C1002" s="6">
        <v>3.3657294644403368</v>
      </c>
      <c r="D1002" s="6">
        <v>0.23981143265728866</v>
      </c>
      <c r="E1002" s="6">
        <v>3.3317490590684415</v>
      </c>
      <c r="F1002" s="6">
        <v>3.358693604046715</v>
      </c>
      <c r="G1002" s="6">
        <v>0.39711620016735644</v>
      </c>
      <c r="H1002" s="6">
        <v>1.9810089388148262</v>
      </c>
      <c r="I1002" s="6">
        <v>0.56844002695417273</v>
      </c>
      <c r="J1002" s="7">
        <v>930.25741239892523</v>
      </c>
      <c r="K1002" s="92">
        <v>2.6385224274406332E-3</v>
      </c>
      <c r="L1002" s="92">
        <v>1.6358839050131926E-2</v>
      </c>
      <c r="M1002" s="92">
        <v>0.16622691292875991</v>
      </c>
      <c r="N1002" s="92">
        <v>0.47176781002638524</v>
      </c>
      <c r="O1002" s="92">
        <v>0.26807387862796833</v>
      </c>
      <c r="P1002" s="92">
        <v>7.4934036939313983E-2</v>
      </c>
      <c r="Q1002" s="93">
        <v>4.716981132075472E-2</v>
      </c>
      <c r="R1002" s="4">
        <v>2.7564369137855302</v>
      </c>
      <c r="S1002" s="4">
        <v>2.869614462769956</v>
      </c>
      <c r="T1002" s="4">
        <v>3.0954061274665263</v>
      </c>
      <c r="U1002" s="4">
        <v>3.3471184976328896</v>
      </c>
      <c r="V1002" s="4">
        <v>3.6394762913526528</v>
      </c>
      <c r="W1002" s="4">
        <v>3.8613417024764116</v>
      </c>
      <c r="X1002" s="4">
        <v>4.0370104237880087</v>
      </c>
      <c r="Y1002" s="4">
        <v>4.3425698442802751</v>
      </c>
      <c r="Z1002" s="94">
        <v>2968</v>
      </c>
      <c r="AA1002" s="93">
        <v>0.20263852242744063</v>
      </c>
      <c r="AB1002" s="6">
        <v>2.2428686438043131</v>
      </c>
      <c r="AC1002" s="6">
        <v>2.6626964818119037</v>
      </c>
      <c r="AD1002" s="6">
        <v>3.2076992813105116</v>
      </c>
      <c r="AE1002" s="6">
        <v>3.6483886507593262</v>
      </c>
      <c r="AF1002" s="6">
        <v>3.9692702206119881</v>
      </c>
      <c r="AG1002" s="94">
        <v>0</v>
      </c>
      <c r="AH1002" s="6">
        <v>2.1587606318950963</v>
      </c>
      <c r="AI1002" s="6">
        <v>2.5541024592780444</v>
      </c>
      <c r="AJ1002" s="6">
        <v>3.0255184681757203</v>
      </c>
      <c r="AK1002" s="6">
        <v>3.4454341430540598</v>
      </c>
      <c r="AL1002" s="6">
        <v>3.8024764307109007</v>
      </c>
      <c r="AM1002" s="6">
        <v>4.2110426732599553</v>
      </c>
      <c r="AN1002" s="6">
        <v>1.0127116530878466</v>
      </c>
      <c r="AO1002" s="92">
        <v>0.8502384232279474</v>
      </c>
      <c r="AP1002" s="5">
        <v>43612</v>
      </c>
      <c r="AQ1002" s="94">
        <v>1895</v>
      </c>
      <c r="AR1002" s="6">
        <v>-0.4649267615341639</v>
      </c>
      <c r="AS1002" s="6">
        <v>0.89282382926143533</v>
      </c>
    </row>
    <row r="1003" spans="1:45" x14ac:dyDescent="0.2">
      <c r="A1003" s="5">
        <v>43613</v>
      </c>
      <c r="B1003" s="6">
        <v>3.6049024775962044</v>
      </c>
      <c r="C1003" s="6">
        <v>3.3656388858329862</v>
      </c>
      <c r="D1003" s="6">
        <v>0.23926359176321821</v>
      </c>
      <c r="E1003" s="6">
        <v>3.3318355054008988</v>
      </c>
      <c r="F1003" s="6">
        <v>3.3586223373313269</v>
      </c>
      <c r="G1003" s="6">
        <v>0.39723267809981755</v>
      </c>
      <c r="H1003" s="6">
        <v>1.9808637232411332</v>
      </c>
      <c r="I1003" s="6">
        <v>0.5684843381609932</v>
      </c>
      <c r="J1003" s="7">
        <v>930.94375210508588</v>
      </c>
      <c r="K1003" s="92">
        <v>2.635740643120717E-3</v>
      </c>
      <c r="L1003" s="92">
        <v>1.6341591987348445E-2</v>
      </c>
      <c r="M1003" s="92">
        <v>0.16710595677385345</v>
      </c>
      <c r="N1003" s="92">
        <v>0.47179757511860831</v>
      </c>
      <c r="O1003" s="92">
        <v>0.26673695308381656</v>
      </c>
      <c r="P1003" s="92">
        <v>7.5382182393252506E-2</v>
      </c>
      <c r="Q1003" s="93">
        <v>4.4459413944088921E-2</v>
      </c>
      <c r="R1003" s="4">
        <v>2.7562746616144778</v>
      </c>
      <c r="S1003" s="4">
        <v>2.8693615115875262</v>
      </c>
      <c r="T1003" s="4">
        <v>3.0951332879678284</v>
      </c>
      <c r="U1003" s="4">
        <v>3.3469232567314426</v>
      </c>
      <c r="V1003" s="4">
        <v>3.6397585685224234</v>
      </c>
      <c r="W1003" s="4">
        <v>3.8608035159993217</v>
      </c>
      <c r="X1003" s="4">
        <v>4.0374966394414376</v>
      </c>
      <c r="Y1003" s="4">
        <v>4.3413639681109464</v>
      </c>
      <c r="Z1003" s="94">
        <v>2969</v>
      </c>
      <c r="AA1003" s="93">
        <v>0.20189773326304691</v>
      </c>
      <c r="AB1003" s="6">
        <v>2.2426667100774456</v>
      </c>
      <c r="AC1003" s="6">
        <v>2.6621960244277858</v>
      </c>
      <c r="AD1003" s="6">
        <v>3.2073919747556361</v>
      </c>
      <c r="AE1003" s="6">
        <v>3.6517500910648026</v>
      </c>
      <c r="AF1003" s="6">
        <v>3.9680201925032184</v>
      </c>
      <c r="AG1003" s="94">
        <v>5</v>
      </c>
      <c r="AH1003" s="6">
        <v>2.1586865973986407</v>
      </c>
      <c r="AI1003" s="6">
        <v>2.5538798112258774</v>
      </c>
      <c r="AJ1003" s="6">
        <v>3.0261360003506779</v>
      </c>
      <c r="AK1003" s="6">
        <v>3.4460481747428799</v>
      </c>
      <c r="AL1003" s="6">
        <v>3.8024152257256807</v>
      </c>
      <c r="AM1003" s="6">
        <v>4.2102129703585724</v>
      </c>
      <c r="AN1003" s="6">
        <v>1.0126434324158304</v>
      </c>
      <c r="AO1003" s="92">
        <v>0.85039634297022093</v>
      </c>
      <c r="AP1003" s="5">
        <v>43613</v>
      </c>
      <c r="AQ1003" s="94">
        <v>1897</v>
      </c>
      <c r="AR1003" s="6">
        <v>-0.46508337907048292</v>
      </c>
      <c r="AS1003" s="6">
        <v>0.89279272075739302</v>
      </c>
    </row>
    <row r="1004" spans="1:45" x14ac:dyDescent="0.2">
      <c r="A1004" s="5">
        <v>43614</v>
      </c>
      <c r="B1004" s="6">
        <v>3.6042654028436019</v>
      </c>
      <c r="C1004" s="6">
        <v>3.365359318508935</v>
      </c>
      <c r="D1004" s="6">
        <v>0.23890608433466687</v>
      </c>
      <c r="E1004" s="6">
        <v>3.3317922181019743</v>
      </c>
      <c r="F1004" s="6">
        <v>3.3590500716651297</v>
      </c>
      <c r="G1004" s="6">
        <v>0.39702155385155502</v>
      </c>
      <c r="H1004" s="6">
        <v>1.9788755529407942</v>
      </c>
      <c r="I1004" s="6">
        <v>0.56861906365779358</v>
      </c>
      <c r="J1004" s="7">
        <v>931.94375210508588</v>
      </c>
      <c r="K1004" s="92">
        <v>2.6329647182727752E-3</v>
      </c>
      <c r="L1004" s="92">
        <v>1.6324381253291206E-2</v>
      </c>
      <c r="M1004" s="92">
        <v>0.16850974196945762</v>
      </c>
      <c r="N1004" s="92">
        <v>0.47024749868351762</v>
      </c>
      <c r="O1004" s="92">
        <v>0.26698262243285942</v>
      </c>
      <c r="P1004" s="92">
        <v>7.5302790942601366E-2</v>
      </c>
      <c r="Q1004" s="93">
        <v>4.3785786460087572E-2</v>
      </c>
      <c r="R1004" s="4">
        <v>2.7560618691106518</v>
      </c>
      <c r="S1004" s="4">
        <v>2.8690447478059209</v>
      </c>
      <c r="T1004" s="4">
        <v>3.0952125685397185</v>
      </c>
      <c r="U1004" s="4">
        <v>3.3465162492396194</v>
      </c>
      <c r="V1004" s="4">
        <v>3.6387227803963773</v>
      </c>
      <c r="W1004" s="4">
        <v>3.8599400013202967</v>
      </c>
      <c r="X1004" s="4">
        <v>4.0366108990743523</v>
      </c>
      <c r="Y1004" s="4">
        <v>4.3401832509948219</v>
      </c>
      <c r="Z1004" s="94">
        <v>2969</v>
      </c>
      <c r="AA1004" s="93">
        <v>0.20168509741969456</v>
      </c>
      <c r="AB1004" s="6">
        <v>2.2424649898985614</v>
      </c>
      <c r="AC1004" s="6">
        <v>2.6616963058374403</v>
      </c>
      <c r="AD1004" s="6">
        <v>3.2073575407786419</v>
      </c>
      <c r="AE1004" s="6">
        <v>3.6511096920966373</v>
      </c>
      <c r="AF1004" s="6">
        <v>3.9662141771108121</v>
      </c>
      <c r="AG1004" s="94">
        <v>3</v>
      </c>
      <c r="AH1004" s="6">
        <v>2.1586126197119464</v>
      </c>
      <c r="AI1004" s="6">
        <v>2.5536574083965751</v>
      </c>
      <c r="AJ1004" s="6">
        <v>3.0273021017765553</v>
      </c>
      <c r="AK1004" s="6">
        <v>3.4462883085326435</v>
      </c>
      <c r="AL1004" s="6">
        <v>3.8014527419249684</v>
      </c>
      <c r="AM1004" s="6">
        <v>4.2088899414339833</v>
      </c>
      <c r="AN1004" s="6">
        <v>1.0125674444774979</v>
      </c>
      <c r="AO1004" s="92">
        <v>0.85058632455673067</v>
      </c>
      <c r="AP1004" s="5">
        <v>43614</v>
      </c>
      <c r="AQ1004" s="94">
        <v>1899</v>
      </c>
      <c r="AR1004" s="6">
        <v>-0.46523895912814828</v>
      </c>
      <c r="AS1004" s="6">
        <v>0.89276179347772444</v>
      </c>
    </row>
    <row r="1005" spans="1:45" x14ac:dyDescent="0.2">
      <c r="A1005" s="5">
        <v>43615</v>
      </c>
      <c r="B1005" s="6">
        <v>3.6041009463722395</v>
      </c>
      <c r="C1005" s="6">
        <v>3.3653872076308309</v>
      </c>
      <c r="D1005" s="6">
        <v>0.23871373874140867</v>
      </c>
      <c r="E1005" s="6">
        <v>3.3319399658295756</v>
      </c>
      <c r="F1005" s="6">
        <v>3.3592622722848677</v>
      </c>
      <c r="G1005" s="6">
        <v>0.39713934029877479</v>
      </c>
      <c r="H1005" s="6">
        <v>1.9795683746874917</v>
      </c>
      <c r="I1005" s="6">
        <v>0.56867003367003777</v>
      </c>
      <c r="J1005" s="7">
        <v>932.62962962962774</v>
      </c>
      <c r="K1005" s="92">
        <v>2.6288117770767614E-3</v>
      </c>
      <c r="L1005" s="92">
        <v>1.6298633017875919E-2</v>
      </c>
      <c r="M1005" s="92">
        <v>0.16982124079915878</v>
      </c>
      <c r="N1005" s="92">
        <v>0.46792849631966349</v>
      </c>
      <c r="O1005" s="92">
        <v>0.26813880126182965</v>
      </c>
      <c r="P1005" s="92">
        <v>7.5184016824395378E-2</v>
      </c>
      <c r="Q1005" s="93">
        <v>4.2760942760942763E-2</v>
      </c>
      <c r="R1005" s="4">
        <v>2.7558908833287266</v>
      </c>
      <c r="S1005" s="4">
        <v>2.8688358618329852</v>
      </c>
      <c r="T1005" s="4">
        <v>3.0949034061357334</v>
      </c>
      <c r="U1005" s="4">
        <v>3.3465081904181613</v>
      </c>
      <c r="V1005" s="4">
        <v>3.63901362150885</v>
      </c>
      <c r="W1005" s="4">
        <v>3.8618127259685719</v>
      </c>
      <c r="X1005" s="4">
        <v>4.0384936469719142</v>
      </c>
      <c r="Y1005" s="4">
        <v>4.3389798754677447</v>
      </c>
      <c r="Z1005" s="94">
        <v>2970</v>
      </c>
      <c r="AA1005" s="93">
        <v>0.20136698212407991</v>
      </c>
      <c r="AB1005" s="6">
        <v>2.2422634830195398</v>
      </c>
      <c r="AC1005" s="6">
        <v>2.6611973245850082</v>
      </c>
      <c r="AD1005" s="6">
        <v>3.2077625502880447</v>
      </c>
      <c r="AE1005" s="6">
        <v>3.6504701199672187</v>
      </c>
      <c r="AF1005" s="6">
        <v>3.9644124352240282</v>
      </c>
      <c r="AG1005" s="94">
        <v>3</v>
      </c>
      <c r="AH1005" s="6">
        <v>2.1585386988039081</v>
      </c>
      <c r="AI1005" s="6">
        <v>2.5534352504523805</v>
      </c>
      <c r="AJ1005" s="6">
        <v>3.0284412784623891</v>
      </c>
      <c r="AK1005" s="6">
        <v>3.4464514087813312</v>
      </c>
      <c r="AL1005" s="6">
        <v>3.801430396922215</v>
      </c>
      <c r="AM1005" s="6">
        <v>4.2075695376427751</v>
      </c>
      <c r="AN1005" s="6">
        <v>1.0125207285638302</v>
      </c>
      <c r="AO1005" s="92">
        <v>0.8505979011349768</v>
      </c>
      <c r="AP1005" s="5">
        <v>43615</v>
      </c>
      <c r="AQ1005" s="94">
        <v>1902</v>
      </c>
      <c r="AR1005" s="6">
        <v>-0.46539350445133554</v>
      </c>
      <c r="AS1005" s="6">
        <v>0.89273104701615824</v>
      </c>
    </row>
    <row r="1006" spans="1:45" x14ac:dyDescent="0.2">
      <c r="A1006" s="5">
        <v>43616</v>
      </c>
      <c r="B1006" s="6">
        <v>3.6038380651945321</v>
      </c>
      <c r="C1006" s="6">
        <v>3.365132506101943</v>
      </c>
      <c r="D1006" s="6">
        <v>0.23870555909258906</v>
      </c>
      <c r="E1006" s="6">
        <v>3.3318967130493595</v>
      </c>
      <c r="F1006" s="6">
        <v>3.3591753374712585</v>
      </c>
      <c r="G1006" s="6">
        <v>0.39790384078809077</v>
      </c>
      <c r="H1006" s="6">
        <v>1.9780387106082367</v>
      </c>
      <c r="I1006" s="6">
        <v>0.56873737373737743</v>
      </c>
      <c r="J1006" s="7">
        <v>933.62962962962774</v>
      </c>
      <c r="K1006" s="92">
        <v>2.6288117770767614E-3</v>
      </c>
      <c r="L1006" s="92">
        <v>1.6298633017875919E-2</v>
      </c>
      <c r="M1006" s="92">
        <v>0.16982124079915878</v>
      </c>
      <c r="N1006" s="92">
        <v>0.46898002103049424</v>
      </c>
      <c r="O1006" s="92">
        <v>0.2665615141955836</v>
      </c>
      <c r="P1006" s="92">
        <v>7.5709779179810727E-2</v>
      </c>
      <c r="Q1006" s="93">
        <v>4.2424242424242427E-2</v>
      </c>
      <c r="R1006" s="4">
        <v>2.7556755579835897</v>
      </c>
      <c r="S1006" s="4">
        <v>2.8685262645773322</v>
      </c>
      <c r="T1006" s="4">
        <v>3.0943121024326725</v>
      </c>
      <c r="U1006" s="4">
        <v>3.3458081389504106</v>
      </c>
      <c r="V1006" s="4">
        <v>3.6382520342169569</v>
      </c>
      <c r="W1006" s="4">
        <v>3.860975656946771</v>
      </c>
      <c r="X1006" s="4">
        <v>4.0401608742432256</v>
      </c>
      <c r="Y1006" s="4">
        <v>4.3402776252150437</v>
      </c>
      <c r="Z1006" s="94">
        <v>2970</v>
      </c>
      <c r="AA1006" s="93">
        <v>0.20189274447949526</v>
      </c>
      <c r="AB1006" s="6">
        <v>2.2420621891927199</v>
      </c>
      <c r="AC1006" s="6">
        <v>2.6606990792188379</v>
      </c>
      <c r="AD1006" s="6">
        <v>3.2069462431994817</v>
      </c>
      <c r="AE1006" s="6">
        <v>3.6520408339753754</v>
      </c>
      <c r="AF1006" s="6">
        <v>3.9626149514862576</v>
      </c>
      <c r="AG1006" s="94">
        <v>2</v>
      </c>
      <c r="AH1006" s="6">
        <v>2.1584648346434565</v>
      </c>
      <c r="AI1006" s="6">
        <v>2.5532133370563428</v>
      </c>
      <c r="AJ1006" s="6">
        <v>3.0279063518415175</v>
      </c>
      <c r="AK1006" s="6">
        <v>3.4460994035316852</v>
      </c>
      <c r="AL1006" s="6">
        <v>3.8010476049241215</v>
      </c>
      <c r="AM1006" s="6">
        <v>4.2117638909951332</v>
      </c>
      <c r="AN1006" s="6">
        <v>1.0124340599618846</v>
      </c>
      <c r="AO1006" s="92">
        <v>0.85011155118286674</v>
      </c>
      <c r="AP1006" s="5">
        <v>43616</v>
      </c>
      <c r="AQ1006" s="94">
        <v>1902</v>
      </c>
      <c r="AR1006" s="6">
        <v>-0.46554701777636875</v>
      </c>
      <c r="AS1006" s="6">
        <v>0.89270048096756072</v>
      </c>
    </row>
    <row r="1007" spans="1:45" x14ac:dyDescent="0.2">
      <c r="A1007" s="5">
        <v>43617</v>
      </c>
      <c r="B1007" s="6">
        <v>3.6034120734908135</v>
      </c>
      <c r="C1007" s="6">
        <v>3.364825369720009</v>
      </c>
      <c r="D1007" s="6">
        <v>0.23858670377080449</v>
      </c>
      <c r="E1007" s="6">
        <v>3.3320593785347641</v>
      </c>
      <c r="F1007" s="6">
        <v>3.3594510368276627</v>
      </c>
      <c r="G1007" s="6">
        <v>0.39774021406552362</v>
      </c>
      <c r="H1007" s="6">
        <v>1.9775617485016503</v>
      </c>
      <c r="I1007" s="6">
        <v>0.56875799394143001</v>
      </c>
      <c r="J1007" s="7">
        <v>934.3150454392453</v>
      </c>
      <c r="K1007" s="92">
        <v>2.6246719160104987E-3</v>
      </c>
      <c r="L1007" s="92">
        <v>1.6272965879265092E-2</v>
      </c>
      <c r="M1007" s="92">
        <v>0.17060367454068243</v>
      </c>
      <c r="N1007" s="92">
        <v>0.46771653543307085</v>
      </c>
      <c r="O1007" s="92">
        <v>0.26771653543307089</v>
      </c>
      <c r="P1007" s="92">
        <v>7.5065616797900261E-2</v>
      </c>
      <c r="Q1007" s="93">
        <v>4.2073375967687648E-2</v>
      </c>
      <c r="R1007" s="4">
        <v>2.7554958781303731</v>
      </c>
      <c r="S1007" s="4">
        <v>2.8684327689583196</v>
      </c>
      <c r="T1007" s="4">
        <v>3.0938185236645275</v>
      </c>
      <c r="U1007" s="4">
        <v>3.3456492498028978</v>
      </c>
      <c r="V1007" s="4">
        <v>3.6386397670903889</v>
      </c>
      <c r="W1007" s="4">
        <v>3.8604138008422075</v>
      </c>
      <c r="X1007" s="4">
        <v>4.0386265463936644</v>
      </c>
      <c r="Y1007" s="4">
        <v>4.339093027684541</v>
      </c>
      <c r="Z1007" s="94">
        <v>2971</v>
      </c>
      <c r="AA1007" s="93">
        <v>0.20104986876640421</v>
      </c>
      <c r="AB1007" s="6">
        <v>2.2418611081708995</v>
      </c>
      <c r="AC1007" s="6">
        <v>2.6602015682914701</v>
      </c>
      <c r="AD1007" s="6">
        <v>3.207429115477983</v>
      </c>
      <c r="AE1007" s="6">
        <v>3.6510193268985436</v>
      </c>
      <c r="AF1007" s="6">
        <v>3.9656421413015916</v>
      </c>
      <c r="AG1007" s="94">
        <v>3</v>
      </c>
      <c r="AH1007" s="6">
        <v>2.1583910271995586</v>
      </c>
      <c r="AI1007" s="6">
        <v>2.5529916678723157</v>
      </c>
      <c r="AJ1007" s="6">
        <v>3.0284738808273861</v>
      </c>
      <c r="AK1007" s="6">
        <v>3.4460553608541393</v>
      </c>
      <c r="AL1007" s="6">
        <v>3.8005989438742156</v>
      </c>
      <c r="AM1007" s="6">
        <v>4.2121818963390307</v>
      </c>
      <c r="AN1007" s="6">
        <v>1.0122853073579388</v>
      </c>
      <c r="AO1007" s="92">
        <v>0.85055899254893186</v>
      </c>
      <c r="AP1007" s="5">
        <v>43617</v>
      </c>
      <c r="AQ1007" s="94">
        <v>1905</v>
      </c>
      <c r="AR1007" s="6">
        <v>-0.4656995018317418</v>
      </c>
      <c r="AS1007" s="6">
        <v>0.89267009492793303</v>
      </c>
    </row>
    <row r="1008" spans="1:45" x14ac:dyDescent="0.2">
      <c r="A1008" s="5">
        <v>43618</v>
      </c>
      <c r="B1008" s="6">
        <v>3.6034573074908329</v>
      </c>
      <c r="C1008" s="6">
        <v>3.3649524043069792</v>
      </c>
      <c r="D1008" s="6">
        <v>0.23850490318385376</v>
      </c>
      <c r="E1008" s="6">
        <v>3.3321809513114542</v>
      </c>
      <c r="F1008" s="6">
        <v>3.3598391696181888</v>
      </c>
      <c r="G1008" s="6">
        <v>0.39779916471873178</v>
      </c>
      <c r="H1008" s="6">
        <v>1.9780458097004647</v>
      </c>
      <c r="I1008" s="6">
        <v>0.56888627187079022</v>
      </c>
      <c r="J1008" s="7">
        <v>935.00033647375676</v>
      </c>
      <c r="K1008" s="92">
        <v>2.6191723415400735E-3</v>
      </c>
      <c r="L1008" s="92">
        <v>1.6238868517548456E-2</v>
      </c>
      <c r="M1008" s="92">
        <v>0.17024620220010478</v>
      </c>
      <c r="N1008" s="92">
        <v>0.4683080146673651</v>
      </c>
      <c r="O1008" s="92">
        <v>0.26767941330539552</v>
      </c>
      <c r="P1008" s="92">
        <v>7.4908328968046098E-2</v>
      </c>
      <c r="Q1008" s="93">
        <v>4.0713324360699868E-2</v>
      </c>
      <c r="R1008" s="4">
        <v>2.7553103283749825</v>
      </c>
      <c r="S1008" s="4">
        <v>2.8683514732579192</v>
      </c>
      <c r="T1008" s="4">
        <v>3.0935147299927697</v>
      </c>
      <c r="U1008" s="4">
        <v>3.3454535201299236</v>
      </c>
      <c r="V1008" s="4">
        <v>3.6391852793703054</v>
      </c>
      <c r="W1008" s="4">
        <v>3.8609428312110965</v>
      </c>
      <c r="X1008" s="4">
        <v>4.0370766936195315</v>
      </c>
      <c r="Y1008" s="4">
        <v>4.337911258688365</v>
      </c>
      <c r="Z1008" s="94">
        <v>2972</v>
      </c>
      <c r="AA1008" s="93">
        <v>0.20115243583027764</v>
      </c>
      <c r="AB1008" s="6">
        <v>2.2416602397073335</v>
      </c>
      <c r="AC1008" s="6">
        <v>2.6597047903596223</v>
      </c>
      <c r="AD1008" s="6">
        <v>3.2069932417646685</v>
      </c>
      <c r="AE1008" s="6">
        <v>3.6518028569018601</v>
      </c>
      <c r="AF1008" s="6">
        <v>3.9649194392317106</v>
      </c>
      <c r="AG1008" s="94">
        <v>4</v>
      </c>
      <c r="AH1008" s="6">
        <v>2.1583172764412168</v>
      </c>
      <c r="AI1008" s="6">
        <v>2.5527702425649519</v>
      </c>
      <c r="AJ1008" s="6">
        <v>3.0280137253991177</v>
      </c>
      <c r="AK1008" s="6">
        <v>3.4463759688902824</v>
      </c>
      <c r="AL1008" s="6">
        <v>3.8009056091726245</v>
      </c>
      <c r="AM1008" s="6">
        <v>4.2108602323391233</v>
      </c>
      <c r="AN1008" s="6">
        <v>1.0122734991241846</v>
      </c>
      <c r="AO1008" s="92">
        <v>0.85083957457542247</v>
      </c>
      <c r="AP1008" s="5">
        <v>43619</v>
      </c>
      <c r="AQ1008" s="94">
        <v>1909</v>
      </c>
      <c r="AR1008" s="6">
        <v>-0.46585095933814857</v>
      </c>
      <c r="AS1008" s="6">
        <v>0.89263988849440545</v>
      </c>
    </row>
    <row r="1009" spans="1:45" x14ac:dyDescent="0.2">
      <c r="A1009" s="5">
        <v>43619</v>
      </c>
      <c r="B1009" s="6">
        <v>3.6026109660574415</v>
      </c>
      <c r="C1009" s="6">
        <v>3.3652600998094342</v>
      </c>
      <c r="D1009" s="6">
        <v>0.23735086624800728</v>
      </c>
      <c r="E1009" s="6">
        <v>3.332683236931238</v>
      </c>
      <c r="F1009" s="6">
        <v>3.3602456153021834</v>
      </c>
      <c r="G1009" s="6">
        <v>0.39751829793655497</v>
      </c>
      <c r="H1009" s="6">
        <v>1.9829141422502028</v>
      </c>
      <c r="I1009" s="6">
        <v>0.56875336021505118</v>
      </c>
      <c r="J1009" s="7">
        <v>934.74227150537627</v>
      </c>
      <c r="K1009" s="92">
        <v>2.6109660574412533E-3</v>
      </c>
      <c r="L1009" s="92">
        <v>1.6187989556135769E-2</v>
      </c>
      <c r="M1009" s="92">
        <v>0.17075718015665797</v>
      </c>
      <c r="N1009" s="92">
        <v>0.46892950391644911</v>
      </c>
      <c r="O1009" s="92">
        <v>0.26684073107049611</v>
      </c>
      <c r="P1009" s="92">
        <v>7.4673629242819839E-2</v>
      </c>
      <c r="Q1009" s="93">
        <v>3.9650537634408602E-2</v>
      </c>
      <c r="R1009" s="4">
        <v>2.755894428990874</v>
      </c>
      <c r="S1009" s="4">
        <v>2.8689183099585622</v>
      </c>
      <c r="T1009" s="4">
        <v>3.0942092905164849</v>
      </c>
      <c r="U1009" s="4">
        <v>3.3461056074904594</v>
      </c>
      <c r="V1009" s="4">
        <v>3.6398576950220805</v>
      </c>
      <c r="W1009" s="4">
        <v>3.86215546724334</v>
      </c>
      <c r="X1009" s="4">
        <v>4.0374493995806464</v>
      </c>
      <c r="Y1009" s="4">
        <v>4.3366637644161115</v>
      </c>
      <c r="Z1009" s="94">
        <v>2976</v>
      </c>
      <c r="AA1009" s="93">
        <v>0.20156657963446475</v>
      </c>
      <c r="AB1009" s="6">
        <v>2.2414595835557343</v>
      </c>
      <c r="AC1009" s="6">
        <v>2.6592087439841734</v>
      </c>
      <c r="AD1009" s="6">
        <v>3.2070074708712295</v>
      </c>
      <c r="AE1009" s="6">
        <v>3.6511577250475047</v>
      </c>
      <c r="AF1009" s="6">
        <v>3.9641556270940899</v>
      </c>
      <c r="AG1009" s="94">
        <v>4</v>
      </c>
      <c r="AH1009" s="6">
        <v>2.1582435823374717</v>
      </c>
      <c r="AI1009" s="6">
        <v>2.5525490607997021</v>
      </c>
      <c r="AJ1009" s="6">
        <v>3.0285757627068599</v>
      </c>
      <c r="AK1009" s="6">
        <v>3.446987453707083</v>
      </c>
      <c r="AL1009" s="6">
        <v>3.8014291447877908</v>
      </c>
      <c r="AM1009" s="6">
        <v>4.2095411906340949</v>
      </c>
      <c r="AN1009" s="6">
        <v>1.0122161156058411</v>
      </c>
      <c r="AO1009" s="92">
        <v>0.85099800590564678</v>
      </c>
      <c r="AP1009" s="5">
        <v>43619</v>
      </c>
      <c r="AQ1009" s="94">
        <v>1915</v>
      </c>
      <c r="AR1009" s="6">
        <v>-0.46600139300850474</v>
      </c>
      <c r="AS1009" s="6">
        <v>0.89260986126523534</v>
      </c>
    </row>
    <row r="1010" spans="1:45" x14ac:dyDescent="0.2">
      <c r="A1010" s="5">
        <v>43620</v>
      </c>
      <c r="B1010" s="6">
        <v>3.6033854166666668</v>
      </c>
      <c r="C1010" s="6">
        <v>3.3654695854090937</v>
      </c>
      <c r="D1010" s="6">
        <v>0.2379158312575731</v>
      </c>
      <c r="E1010" s="6">
        <v>3.3330078644702681</v>
      </c>
      <c r="F1010" s="6">
        <v>3.3600613725410104</v>
      </c>
      <c r="G1010" s="6">
        <v>0.39773786680854434</v>
      </c>
      <c r="H1010" s="6">
        <v>1.9857447326256046</v>
      </c>
      <c r="I1010" s="6">
        <v>0.56878106111484572</v>
      </c>
      <c r="J1010" s="7">
        <v>935.113834788448</v>
      </c>
      <c r="K1010" s="92">
        <v>2.6041666666666665E-3</v>
      </c>
      <c r="L1010" s="92">
        <v>1.6666666666666666E-2</v>
      </c>
      <c r="M1010" s="92">
        <v>0.17031250000000001</v>
      </c>
      <c r="N1010" s="92">
        <v>0.46718749999999998</v>
      </c>
      <c r="O1010" s="92">
        <v>0.26822916666666669</v>
      </c>
      <c r="P1010" s="92">
        <v>7.4999999999999997E-2</v>
      </c>
      <c r="Q1010" s="93">
        <v>3.8280725319006045E-2</v>
      </c>
      <c r="R1010" s="4">
        <v>2.7553606749327604</v>
      </c>
      <c r="S1010" s="4">
        <v>2.8686045389351071</v>
      </c>
      <c r="T1010" s="4">
        <v>3.0947914878408698</v>
      </c>
      <c r="U1010" s="4">
        <v>3.3458072975329758</v>
      </c>
      <c r="V1010" s="4">
        <v>3.6413900503639511</v>
      </c>
      <c r="W1010" s="4">
        <v>3.864211451558933</v>
      </c>
      <c r="X1010" s="4">
        <v>4.0394352919569938</v>
      </c>
      <c r="Y1010" s="4">
        <v>4.3376888317968163</v>
      </c>
      <c r="Z1010" s="94">
        <v>2978</v>
      </c>
      <c r="AA1010" s="93">
        <v>0.20052083333333334</v>
      </c>
      <c r="AB1010" s="6">
        <v>2.241259139470269</v>
      </c>
      <c r="AC1010" s="6">
        <v>2.6773569424195438</v>
      </c>
      <c r="AD1010" s="6">
        <v>3.2074084329877901</v>
      </c>
      <c r="AE1010" s="6">
        <v>3.6502135782285325</v>
      </c>
      <c r="AF1010" s="6">
        <v>3.9624994282501804</v>
      </c>
      <c r="AG1010" s="94">
        <v>2</v>
      </c>
      <c r="AH1010" s="6">
        <v>2.1581699448573954</v>
      </c>
      <c r="AI1010" s="6">
        <v>2.5556526630392882</v>
      </c>
      <c r="AJ1010" s="6">
        <v>3.029718551043739</v>
      </c>
      <c r="AK1010" s="6">
        <v>3.4463900283416469</v>
      </c>
      <c r="AL1010" s="6">
        <v>3.8011631358019948</v>
      </c>
      <c r="AM1010" s="6">
        <v>4.2092787573367012</v>
      </c>
      <c r="AN1010" s="6">
        <v>1.0121665903912911</v>
      </c>
      <c r="AO1010" s="92">
        <v>0.85128094456212733</v>
      </c>
      <c r="AP1010" s="5">
        <v>43620</v>
      </c>
      <c r="AQ1010" s="94">
        <v>1920</v>
      </c>
      <c r="AR1010" s="6">
        <v>-0.46615080554797661</v>
      </c>
      <c r="AS1010" s="6">
        <v>0.89258001283980182</v>
      </c>
    </row>
    <row r="1011" spans="1:45" x14ac:dyDescent="0.2">
      <c r="A1011" s="5">
        <v>43621</v>
      </c>
      <c r="B1011" s="6">
        <v>3.6030176899063475</v>
      </c>
      <c r="C1011" s="6">
        <v>3.3653291013874682</v>
      </c>
      <c r="D1011" s="6">
        <v>0.23768858851887931</v>
      </c>
      <c r="E1011" s="6">
        <v>3.3329671664949325</v>
      </c>
      <c r="F1011" s="6">
        <v>3.3600548212288768</v>
      </c>
      <c r="G1011" s="6">
        <v>0.39737834178534581</v>
      </c>
      <c r="H1011" s="6">
        <v>1.9850069753353421</v>
      </c>
      <c r="I1011" s="6">
        <v>0.5688553205773712</v>
      </c>
      <c r="J1011" s="7">
        <v>935.7995971802593</v>
      </c>
      <c r="K1011" s="92">
        <v>2.6014568158168575E-3</v>
      </c>
      <c r="L1011" s="92">
        <v>1.6649323621227889E-2</v>
      </c>
      <c r="M1011" s="92">
        <v>0.1696149843912591</v>
      </c>
      <c r="N1011" s="92">
        <v>0.46930280957336107</v>
      </c>
      <c r="O1011" s="92">
        <v>0.26690946930280957</v>
      </c>
      <c r="P1011" s="92">
        <v>7.4921956295525491E-2</v>
      </c>
      <c r="Q1011" s="93">
        <v>3.7596508895602551E-2</v>
      </c>
      <c r="R1011" s="4">
        <v>2.7548109829389333</v>
      </c>
      <c r="S1011" s="4">
        <v>2.8688108179384435</v>
      </c>
      <c r="T1011" s="4">
        <v>3.094585802227432</v>
      </c>
      <c r="U1011" s="4">
        <v>3.3454224768802461</v>
      </c>
      <c r="V1011" s="4">
        <v>3.6408408143845432</v>
      </c>
      <c r="W1011" s="4">
        <v>3.8633531538294781</v>
      </c>
      <c r="X1011" s="4">
        <v>4.0383814469043111</v>
      </c>
      <c r="Y1011" s="4">
        <v>4.3364042309192437</v>
      </c>
      <c r="Z1011" s="94">
        <v>2979</v>
      </c>
      <c r="AA1011" s="93">
        <v>0.20135275754422477</v>
      </c>
      <c r="AB1011" s="6">
        <v>2.2410589072055593</v>
      </c>
      <c r="AC1011" s="6">
        <v>2.677091070909781</v>
      </c>
      <c r="AD1011" s="6">
        <v>3.206821629309804</v>
      </c>
      <c r="AE1011" s="6">
        <v>3.651420137856952</v>
      </c>
      <c r="AF1011" s="6">
        <v>3.9608469109997997</v>
      </c>
      <c r="AG1011" s="94">
        <v>3</v>
      </c>
      <c r="AH1011" s="6">
        <v>2.1580963639701003</v>
      </c>
      <c r="AI1011" s="6">
        <v>2.5554234082364804</v>
      </c>
      <c r="AJ1011" s="6">
        <v>3.0298542174616165</v>
      </c>
      <c r="AK1011" s="6">
        <v>3.4464250546063875</v>
      </c>
      <c r="AL1011" s="6">
        <v>3.8011171019062466</v>
      </c>
      <c r="AM1011" s="6">
        <v>4.2079579302637287</v>
      </c>
      <c r="AN1011" s="6">
        <v>1.0121361212464939</v>
      </c>
      <c r="AO1011" s="92">
        <v>0.85132916347686249</v>
      </c>
      <c r="AP1011" s="5">
        <v>43621</v>
      </c>
      <c r="AQ1011" s="94">
        <v>1922</v>
      </c>
      <c r="AR1011" s="6">
        <v>-0.46629919965400779</v>
      </c>
      <c r="AS1011" s="6">
        <v>0.89255034281860268</v>
      </c>
    </row>
    <row r="1012" spans="1:45" x14ac:dyDescent="0.2">
      <c r="A1012" s="5">
        <v>43622</v>
      </c>
      <c r="B1012" s="6">
        <v>3.6025974025974028</v>
      </c>
      <c r="C1012" s="6">
        <v>3.3654047564729495</v>
      </c>
      <c r="D1012" s="6">
        <v>0.23719264612445334</v>
      </c>
      <c r="E1012" s="6">
        <v>3.3333783754058239</v>
      </c>
      <c r="F1012" s="6">
        <v>3.3600406334151955</v>
      </c>
      <c r="G1012" s="6">
        <v>0.39751230572724366</v>
      </c>
      <c r="H1012" s="6">
        <v>1.9874358970679606</v>
      </c>
      <c r="I1012" s="6">
        <v>0.56882254277087851</v>
      </c>
      <c r="J1012" s="7">
        <v>936.17108352901414</v>
      </c>
      <c r="K1012" s="92">
        <v>2.5974025974025974E-3</v>
      </c>
      <c r="L1012" s="92">
        <v>1.6623376623376623E-2</v>
      </c>
      <c r="M1012" s="92">
        <v>0.1709090909090909</v>
      </c>
      <c r="N1012" s="92">
        <v>0.46701298701298699</v>
      </c>
      <c r="O1012" s="92">
        <v>0.26857142857142857</v>
      </c>
      <c r="P1012" s="92">
        <v>7.4285714285714288E-2</v>
      </c>
      <c r="Q1012" s="93">
        <v>3.6900369003690037E-2</v>
      </c>
      <c r="R1012" s="4">
        <v>2.7546785707793671</v>
      </c>
      <c r="S1012" s="4">
        <v>2.868555017531476</v>
      </c>
      <c r="T1012" s="4">
        <v>3.0942033380235374</v>
      </c>
      <c r="U1012" s="4">
        <v>3.3449889252630269</v>
      </c>
      <c r="V1012" s="4">
        <v>3.6409628504699243</v>
      </c>
      <c r="W1012" s="4">
        <v>3.8641015562539569</v>
      </c>
      <c r="X1012" s="4">
        <v>4.0407566934473129</v>
      </c>
      <c r="Y1012" s="4">
        <v>4.3351150728436414</v>
      </c>
      <c r="Z1012" s="94">
        <v>2981</v>
      </c>
      <c r="AA1012" s="93">
        <v>0.20259740259740261</v>
      </c>
      <c r="AB1012" s="6">
        <v>2.2408588865166812</v>
      </c>
      <c r="AC1012" s="6">
        <v>2.6768254903548958</v>
      </c>
      <c r="AD1012" s="6">
        <v>3.2071013830632813</v>
      </c>
      <c r="AE1012" s="6">
        <v>3.6507168784382729</v>
      </c>
      <c r="AF1012" s="6">
        <v>3.9620382899074462</v>
      </c>
      <c r="AG1012" s="94">
        <v>5</v>
      </c>
      <c r="AH1012" s="6">
        <v>2.1580228396447332</v>
      </c>
      <c r="AI1012" s="6">
        <v>2.555194411124416</v>
      </c>
      <c r="AJ1012" s="6">
        <v>3.030939368636608</v>
      </c>
      <c r="AK1012" s="6">
        <v>3.4466787069523384</v>
      </c>
      <c r="AL1012" s="6">
        <v>3.801699719933139</v>
      </c>
      <c r="AM1012" s="6">
        <v>4.2083700845452281</v>
      </c>
      <c r="AN1012" s="6">
        <v>1.0120230179565137</v>
      </c>
      <c r="AO1012" s="92">
        <v>0.8519537328307184</v>
      </c>
      <c r="AP1012" s="5">
        <v>43622</v>
      </c>
      <c r="AQ1012" s="94">
        <v>1925</v>
      </c>
      <c r="AR1012" s="6">
        <v>-0.46644657801633826</v>
      </c>
      <c r="AS1012" s="6">
        <v>0.89252085080325005</v>
      </c>
    </row>
    <row r="1013" spans="1:45" x14ac:dyDescent="0.2">
      <c r="A1013" s="5">
        <v>43623</v>
      </c>
      <c r="B1013" s="6">
        <v>3.6009865005192108</v>
      </c>
      <c r="C1013" s="6">
        <v>3.3646658578929269</v>
      </c>
      <c r="D1013" s="6">
        <v>0.23632064262628383</v>
      </c>
      <c r="E1013" s="6">
        <v>3.3332167037133864</v>
      </c>
      <c r="F1013" s="6">
        <v>3.3598498001146133</v>
      </c>
      <c r="G1013" s="6">
        <v>0.39730330962084165</v>
      </c>
      <c r="H1013" s="6">
        <v>1.9851373882650014</v>
      </c>
      <c r="I1013" s="6">
        <v>0.56877598926894313</v>
      </c>
      <c r="J1013" s="7">
        <v>936.85680751173641</v>
      </c>
      <c r="K1013" s="92">
        <v>2.5960539979231569E-3</v>
      </c>
      <c r="L1013" s="92">
        <v>1.6614745586708203E-2</v>
      </c>
      <c r="M1013" s="92">
        <v>0.17185877466251298</v>
      </c>
      <c r="N1013" s="92">
        <v>0.4683281412253375</v>
      </c>
      <c r="O1013" s="92">
        <v>0.26635514018691586</v>
      </c>
      <c r="P1013" s="92">
        <v>7.4247144340602284E-2</v>
      </c>
      <c r="Q1013" s="93">
        <v>3.6552649228705568E-2</v>
      </c>
      <c r="R1013" s="4">
        <v>2.7545071809587607</v>
      </c>
      <c r="S1013" s="4">
        <v>2.8683053681737456</v>
      </c>
      <c r="T1013" s="4">
        <v>3.0936696460086583</v>
      </c>
      <c r="U1013" s="4">
        <v>3.3444445639199651</v>
      </c>
      <c r="V1013" s="4">
        <v>3.6401212514058807</v>
      </c>
      <c r="W1013" s="4">
        <v>3.8627461103390819</v>
      </c>
      <c r="X1013" s="4">
        <v>4.0404754124716202</v>
      </c>
      <c r="Y1013" s="4">
        <v>4.3338534349496518</v>
      </c>
      <c r="Z1013" s="94">
        <v>2982</v>
      </c>
      <c r="AA1013" s="93">
        <v>0.20197300103842161</v>
      </c>
      <c r="AB1013" s="6">
        <v>2.2406590771591626</v>
      </c>
      <c r="AC1013" s="6">
        <v>2.6765602004202291</v>
      </c>
      <c r="AD1013" s="6">
        <v>3.2070090635313471</v>
      </c>
      <c r="AE1013" s="6">
        <v>3.6519089128688997</v>
      </c>
      <c r="AF1013" s="6">
        <v>3.9613204093177936</v>
      </c>
      <c r="AG1013" s="94">
        <v>5</v>
      </c>
      <c r="AH1013" s="6">
        <v>2.1579493718504765</v>
      </c>
      <c r="AI1013" s="6">
        <v>2.5549656713376088</v>
      </c>
      <c r="AJ1013" s="6">
        <v>3.0307873875111628</v>
      </c>
      <c r="AK1013" s="6">
        <v>3.4470430953835938</v>
      </c>
      <c r="AL1013" s="6">
        <v>3.8021743927596785</v>
      </c>
      <c r="AM1013" s="6">
        <v>4.2070567939631252</v>
      </c>
      <c r="AN1013" s="6">
        <v>1.0118415560713669</v>
      </c>
      <c r="AO1013" s="92">
        <v>0.85233992312803386</v>
      </c>
      <c r="AP1013" s="5">
        <v>43623</v>
      </c>
      <c r="AQ1013" s="94">
        <v>1926</v>
      </c>
      <c r="AR1013" s="6">
        <v>-0.46659294331703682</v>
      </c>
      <c r="AS1013" s="6">
        <v>0.8924915363964665</v>
      </c>
    </row>
    <row r="1014" spans="1:45" x14ac:dyDescent="0.2">
      <c r="A1014" s="5">
        <v>43624</v>
      </c>
      <c r="B1014" s="6">
        <v>3.599740932642487</v>
      </c>
      <c r="C1014" s="6">
        <v>3.364703609760201</v>
      </c>
      <c r="D1014" s="6">
        <v>0.23503732288228596</v>
      </c>
      <c r="E1014" s="6">
        <v>3.3333720799666038</v>
      </c>
      <c r="F1014" s="6">
        <v>3.3598541155273791</v>
      </c>
      <c r="G1014" s="6">
        <v>0.39721270472905984</v>
      </c>
      <c r="H1014" s="6">
        <v>1.9857013390335658</v>
      </c>
      <c r="I1014" s="6">
        <v>0.56884679852497233</v>
      </c>
      <c r="J1014" s="7">
        <v>937.54240697284695</v>
      </c>
      <c r="K1014" s="92">
        <v>2.5906735751295338E-3</v>
      </c>
      <c r="L1014" s="92">
        <v>1.6580310880829015E-2</v>
      </c>
      <c r="M1014" s="92">
        <v>0.17305699481865286</v>
      </c>
      <c r="N1014" s="92">
        <v>0.46787564766839379</v>
      </c>
      <c r="O1014" s="92">
        <v>0.26632124352331604</v>
      </c>
      <c r="P1014" s="92">
        <v>7.3575129533678757E-2</v>
      </c>
      <c r="Q1014" s="93">
        <v>3.5534696614146835E-2</v>
      </c>
      <c r="R1014" s="4">
        <v>2.754346123725874</v>
      </c>
      <c r="S1014" s="4">
        <v>2.8680714215522323</v>
      </c>
      <c r="T1014" s="4">
        <v>3.0934469530830517</v>
      </c>
      <c r="U1014" s="4">
        <v>3.3444171282123545</v>
      </c>
      <c r="V1014" s="4">
        <v>3.6396977985576204</v>
      </c>
      <c r="W1014" s="4">
        <v>3.8627370776554257</v>
      </c>
      <c r="X1014" s="4">
        <v>4.0394108676683587</v>
      </c>
      <c r="Y1014" s="4">
        <v>4.3326013462907564</v>
      </c>
      <c r="Z1014" s="94">
        <v>2983</v>
      </c>
      <c r="AA1014" s="93">
        <v>0.20207253886010362</v>
      </c>
      <c r="AB1014" s="6">
        <v>2.2404594788889827</v>
      </c>
      <c r="AC1014" s="6">
        <v>2.6762952007717487</v>
      </c>
      <c r="AD1014" s="6">
        <v>3.2073114231294193</v>
      </c>
      <c r="AE1014" s="6">
        <v>3.6521725902184148</v>
      </c>
      <c r="AF1014" s="6">
        <v>3.96508929414696</v>
      </c>
      <c r="AG1014" s="94">
        <v>7</v>
      </c>
      <c r="AH1014" s="6">
        <v>2.1578759605565478</v>
      </c>
      <c r="AI1014" s="6">
        <v>2.5547371885114618</v>
      </c>
      <c r="AJ1014" s="6">
        <v>3.0318401022857655</v>
      </c>
      <c r="AK1014" s="6">
        <v>3.4478257817683784</v>
      </c>
      <c r="AL1014" s="6">
        <v>3.8027379110594191</v>
      </c>
      <c r="AM1014" s="6">
        <v>4.2074724555285092</v>
      </c>
      <c r="AN1014" s="6">
        <v>1.0117965946349152</v>
      </c>
      <c r="AO1014" s="92">
        <v>0.85284689348293719</v>
      </c>
      <c r="AP1014" s="5">
        <v>43624</v>
      </c>
      <c r="AQ1014" s="94">
        <v>1930</v>
      </c>
      <c r="AR1014" s="6">
        <v>-0.4667382982305246</v>
      </c>
      <c r="AS1014" s="6">
        <v>0.89246239920208115</v>
      </c>
    </row>
    <row r="1015" spans="1:45" x14ac:dyDescent="0.2">
      <c r="A1015" s="5">
        <v>43625</v>
      </c>
      <c r="B1015" s="6">
        <v>3.5993788819875778</v>
      </c>
      <c r="C1015" s="6">
        <v>3.3644733108359746</v>
      </c>
      <c r="D1015" s="6">
        <v>0.23490557115160327</v>
      </c>
      <c r="E1015" s="6">
        <v>3.3334835376271812</v>
      </c>
      <c r="F1015" s="6">
        <v>3.3600016143835849</v>
      </c>
      <c r="G1015" s="6">
        <v>0.39719318622415506</v>
      </c>
      <c r="H1015" s="6">
        <v>1.9851591747022348</v>
      </c>
      <c r="I1015" s="6">
        <v>0.56885388739946741</v>
      </c>
      <c r="J1015" s="7">
        <v>938.22788203753589</v>
      </c>
      <c r="K1015" s="92">
        <v>2.587991718426501E-3</v>
      </c>
      <c r="L1015" s="92">
        <v>1.6563146997929608E-2</v>
      </c>
      <c r="M1015" s="92">
        <v>0.17339544513457558</v>
      </c>
      <c r="N1015" s="92">
        <v>0.46790890269151136</v>
      </c>
      <c r="O1015" s="92">
        <v>0.26604554865424429</v>
      </c>
      <c r="P1015" s="92">
        <v>7.3498964803312625E-2</v>
      </c>
      <c r="Q1015" s="93">
        <v>3.4852546916890083E-2</v>
      </c>
      <c r="R1015" s="4">
        <v>2.7541953742513297</v>
      </c>
      <c r="S1015" s="4">
        <v>2.8678531727652912</v>
      </c>
      <c r="T1015" s="4">
        <v>3.0930965446571932</v>
      </c>
      <c r="U1015" s="4">
        <v>3.3449376565486428</v>
      </c>
      <c r="V1015" s="4">
        <v>3.6408244978720727</v>
      </c>
      <c r="W1015" s="4">
        <v>3.8633244669164801</v>
      </c>
      <c r="X1015" s="4">
        <v>4.039713616584736</v>
      </c>
      <c r="Y1015" s="4">
        <v>4.3313587704727645</v>
      </c>
      <c r="Z1015" s="94">
        <v>2984</v>
      </c>
      <c r="AA1015" s="93">
        <v>0.20186335403726707</v>
      </c>
      <c r="AB1015" s="6">
        <v>2.2402600914625714</v>
      </c>
      <c r="AC1015" s="6">
        <v>2.6760304910760482</v>
      </c>
      <c r="AD1015" s="6">
        <v>3.2069383474869109</v>
      </c>
      <c r="AE1015" s="6">
        <v>3.6514207488106853</v>
      </c>
      <c r="AF1015" s="6">
        <v>3.9636448954627324</v>
      </c>
      <c r="AG1015" s="94">
        <v>4</v>
      </c>
      <c r="AH1015" s="6">
        <v>2.1578026057322015</v>
      </c>
      <c r="AI1015" s="6">
        <v>2.5545089622822617</v>
      </c>
      <c r="AJ1015" s="6">
        <v>3.0318324714439271</v>
      </c>
      <c r="AK1015" s="6">
        <v>3.4478341778874184</v>
      </c>
      <c r="AL1015" s="6">
        <v>3.8031071999336139</v>
      </c>
      <c r="AM1015" s="6">
        <v>4.2061601779370452</v>
      </c>
      <c r="AN1015" s="6">
        <v>1.0116834038125304</v>
      </c>
      <c r="AO1015" s="92">
        <v>0.85304545432366485</v>
      </c>
      <c r="AP1015" s="5">
        <v>43626</v>
      </c>
      <c r="AQ1015" s="94">
        <v>1932</v>
      </c>
      <c r="AR1015" s="6">
        <v>-0.46688264542359992</v>
      </c>
      <c r="AS1015" s="6">
        <v>0.89243343882502657</v>
      </c>
    </row>
    <row r="1016" spans="1:45" x14ac:dyDescent="0.2">
      <c r="A1016" s="5">
        <v>43626</v>
      </c>
      <c r="B1016" s="6">
        <v>3.6004648760330578</v>
      </c>
      <c r="C1016" s="6">
        <v>3.3647671753063224</v>
      </c>
      <c r="D1016" s="6">
        <v>0.23569770072673535</v>
      </c>
      <c r="E1016" s="6">
        <v>3.3334301892560116</v>
      </c>
      <c r="F1016" s="6">
        <v>3.3600190954528735</v>
      </c>
      <c r="G1016" s="6">
        <v>0.39785102070779943</v>
      </c>
      <c r="H1016" s="6">
        <v>1.9864299625249322</v>
      </c>
      <c r="I1016" s="6">
        <v>0.56899497487437556</v>
      </c>
      <c r="J1016" s="7">
        <v>938.91323283081874</v>
      </c>
      <c r="K1016" s="92">
        <v>2.5826446280991736E-3</v>
      </c>
      <c r="L1016" s="92">
        <v>1.6528925619834711E-2</v>
      </c>
      <c r="M1016" s="92">
        <v>0.17303719008264462</v>
      </c>
      <c r="N1016" s="92">
        <v>0.4674586776859504</v>
      </c>
      <c r="O1016" s="92">
        <v>0.26601239669421489</v>
      </c>
      <c r="P1016" s="92">
        <v>7.43801652892562E-2</v>
      </c>
      <c r="Q1016" s="93">
        <v>3.3165829145728645E-2</v>
      </c>
      <c r="R1016" s="4">
        <v>2.7540549077544845</v>
      </c>
      <c r="S1016" s="4">
        <v>2.8676506169405935</v>
      </c>
      <c r="T1016" s="4">
        <v>3.0927010777226482</v>
      </c>
      <c r="U1016" s="4">
        <v>3.3476254797777361</v>
      </c>
      <c r="V1016" s="4">
        <v>3.6408927164558182</v>
      </c>
      <c r="W1016" s="4">
        <v>3.8672337960802436</v>
      </c>
      <c r="X1016" s="4">
        <v>4.0405403849073922</v>
      </c>
      <c r="Y1016" s="4">
        <v>4.3308778426043908</v>
      </c>
      <c r="Z1016" s="94">
        <v>2985</v>
      </c>
      <c r="AA1016" s="93">
        <v>0.20557851239669422</v>
      </c>
      <c r="AB1016" s="6">
        <v>2.2400609146368082</v>
      </c>
      <c r="AC1016" s="6">
        <v>2.6757660710003468</v>
      </c>
      <c r="AD1016" s="6">
        <v>3.2065656880749476</v>
      </c>
      <c r="AE1016" s="6">
        <v>3.6506699577877617</v>
      </c>
      <c r="AF1016" s="6">
        <v>3.9622034034464058</v>
      </c>
      <c r="AG1016" s="94">
        <v>0</v>
      </c>
      <c r="AH1016" s="6">
        <v>2.157729307346727</v>
      </c>
      <c r="AI1016" s="6">
        <v>2.554280992287179</v>
      </c>
      <c r="AJ1016" s="6">
        <v>3.0313010672859795</v>
      </c>
      <c r="AK1016" s="6">
        <v>3.4471596307188506</v>
      </c>
      <c r="AL1016" s="6">
        <v>3.8022168426992957</v>
      </c>
      <c r="AM1016" s="6">
        <v>4.2076997894023567</v>
      </c>
      <c r="AN1016" s="6">
        <v>1.0117651478280367</v>
      </c>
      <c r="AO1016" s="92">
        <v>0.85245644725284786</v>
      </c>
      <c r="AP1016" s="5">
        <v>43626</v>
      </c>
      <c r="AQ1016" s="94">
        <v>1936</v>
      </c>
      <c r="AR1016" s="6">
        <v>-0.46702598755546099</v>
      </c>
      <c r="AS1016" s="6">
        <v>0.89240465487133369</v>
      </c>
    </row>
    <row r="1017" spans="1:45" x14ac:dyDescent="0.2">
      <c r="A1017" s="5">
        <v>43627</v>
      </c>
      <c r="B1017" s="6">
        <v>3.5994845360824743</v>
      </c>
      <c r="C1017" s="6">
        <v>3.3649039194113648</v>
      </c>
      <c r="D1017" s="6">
        <v>0.23458061667110952</v>
      </c>
      <c r="E1017" s="6">
        <v>3.3335873059477699</v>
      </c>
      <c r="F1017" s="6">
        <v>3.3601216122492303</v>
      </c>
      <c r="G1017" s="6">
        <v>0.39826514656586276</v>
      </c>
      <c r="H1017" s="6">
        <v>1.9882611813153377</v>
      </c>
      <c r="I1017" s="6">
        <v>0.56899564780716061</v>
      </c>
      <c r="J1017" s="7">
        <v>939.28389688651077</v>
      </c>
      <c r="K1017" s="92">
        <v>2.5773195876288659E-3</v>
      </c>
      <c r="L1017" s="92">
        <v>1.6494845360824743E-2</v>
      </c>
      <c r="M1017" s="92">
        <v>0.17422680412371133</v>
      </c>
      <c r="N1017" s="92">
        <v>0.46701030927835052</v>
      </c>
      <c r="O1017" s="92">
        <v>0.2654639175257732</v>
      </c>
      <c r="P1017" s="92">
        <v>7.422680412371134E-2</v>
      </c>
      <c r="Q1017" s="93">
        <v>3.2139270170739871E-2</v>
      </c>
      <c r="R1017" s="4">
        <v>2.7540040847364775</v>
      </c>
      <c r="S1017" s="4">
        <v>2.867519555121437</v>
      </c>
      <c r="T1017" s="4">
        <v>3.0922893691764739</v>
      </c>
      <c r="U1017" s="4">
        <v>3.3470774357552111</v>
      </c>
      <c r="V1017" s="4">
        <v>3.6410920554841355</v>
      </c>
      <c r="W1017" s="4">
        <v>3.8681367899221475</v>
      </c>
      <c r="X1017" s="4">
        <v>4.0411172290591679</v>
      </c>
      <c r="Y1017" s="4">
        <v>4.3353561889231944</v>
      </c>
      <c r="Z1017" s="94">
        <v>2987</v>
      </c>
      <c r="AA1017" s="93">
        <v>0.20309278350515464</v>
      </c>
      <c r="AB1017" s="6">
        <v>2.2398619481690205</v>
      </c>
      <c r="AC1017" s="6">
        <v>2.6755019402124862</v>
      </c>
      <c r="AD1017" s="6">
        <v>3.2073500700574695</v>
      </c>
      <c r="AE1017" s="6">
        <v>3.651201615591793</v>
      </c>
      <c r="AF1017" s="6">
        <v>3.9624926696547194</v>
      </c>
      <c r="AG1017" s="94">
        <v>7</v>
      </c>
      <c r="AH1017" s="6">
        <v>2.1576560653694501</v>
      </c>
      <c r="AI1017" s="6">
        <v>2.5540532781642629</v>
      </c>
      <c r="AJ1017" s="6">
        <v>3.0323270421157194</v>
      </c>
      <c r="AK1017" s="6">
        <v>3.4480630565397865</v>
      </c>
      <c r="AL1017" s="6">
        <v>3.8024172265191378</v>
      </c>
      <c r="AM1017" s="6">
        <v>4.2108292173363147</v>
      </c>
      <c r="AN1017" s="6">
        <v>1.0117372777687335</v>
      </c>
      <c r="AO1017" s="92">
        <v>0.85240677725285396</v>
      </c>
      <c r="AP1017" s="5">
        <v>43627</v>
      </c>
      <c r="AQ1017" s="94">
        <v>1940</v>
      </c>
      <c r="AR1017" s="6">
        <v>-0.46716832727773561</v>
      </c>
      <c r="AS1017" s="6">
        <v>0.89237604694812867</v>
      </c>
    </row>
    <row r="1018" spans="1:45" x14ac:dyDescent="0.2">
      <c r="A1018" s="5">
        <v>43628</v>
      </c>
      <c r="B1018" s="6">
        <v>3.5993309315491508</v>
      </c>
      <c r="C1018" s="6">
        <v>3.3649832666505617</v>
      </c>
      <c r="D1018" s="6">
        <v>0.23434766489858916</v>
      </c>
      <c r="E1018" s="6">
        <v>3.3337820548609991</v>
      </c>
      <c r="F1018" s="6">
        <v>3.3599611079983935</v>
      </c>
      <c r="G1018" s="6">
        <v>0.39835537786734082</v>
      </c>
      <c r="H1018" s="6">
        <v>1.9890008559079326</v>
      </c>
      <c r="I1018" s="6">
        <v>0.56906291834003053</v>
      </c>
      <c r="J1018" s="7">
        <v>939.96921017402929</v>
      </c>
      <c r="K1018" s="92">
        <v>2.5733401955738548E-3</v>
      </c>
      <c r="L1018" s="92">
        <v>1.6469377251672673E-2</v>
      </c>
      <c r="M1018" s="92">
        <v>0.17395779722079258</v>
      </c>
      <c r="N1018" s="92">
        <v>0.46783324755532679</v>
      </c>
      <c r="O1018" s="92">
        <v>0.26505404014410705</v>
      </c>
      <c r="P1018" s="92">
        <v>7.4112197632527022E-2</v>
      </c>
      <c r="Q1018" s="93">
        <v>3.112449799196787E-2</v>
      </c>
      <c r="R1018" s="4">
        <v>2.7538890898618407</v>
      </c>
      <c r="S1018" s="4">
        <v>2.867356073601909</v>
      </c>
      <c r="T1018" s="4">
        <v>3.0918359447619954</v>
      </c>
      <c r="U1018" s="4">
        <v>3.3471267471234931</v>
      </c>
      <c r="V1018" s="4">
        <v>3.6421097575428725</v>
      </c>
      <c r="W1018" s="4">
        <v>3.8677444013747801</v>
      </c>
      <c r="X1018" s="4">
        <v>4.043985833708196</v>
      </c>
      <c r="Y1018" s="4">
        <v>4.3339390795868571</v>
      </c>
      <c r="Z1018" s="94">
        <v>2988</v>
      </c>
      <c r="AA1018" s="93">
        <v>0.20123520329387545</v>
      </c>
      <c r="AB1018" s="6">
        <v>2.2396631918169838</v>
      </c>
      <c r="AC1018" s="6">
        <v>2.6752380983809299</v>
      </c>
      <c r="AD1018" s="6">
        <v>3.2064909789510883</v>
      </c>
      <c r="AE1018" s="6">
        <v>3.6509409668402903</v>
      </c>
      <c r="AF1018" s="6">
        <v>3.9614709913529369</v>
      </c>
      <c r="AG1018" s="94">
        <v>3</v>
      </c>
      <c r="AH1018" s="6">
        <v>2.157582879769731</v>
      </c>
      <c r="AI1018" s="6">
        <v>2.5538258195524408</v>
      </c>
      <c r="AJ1018" s="6">
        <v>3.0317963950203599</v>
      </c>
      <c r="AK1018" s="6">
        <v>3.4481520509718226</v>
      </c>
      <c r="AL1018" s="6">
        <v>3.8031416734094807</v>
      </c>
      <c r="AM1018" s="6">
        <v>4.2095208852705452</v>
      </c>
      <c r="AN1018" s="6">
        <v>1.0116901966809806</v>
      </c>
      <c r="AO1018" s="92">
        <v>0.8529028603155322</v>
      </c>
      <c r="AP1018" s="5">
        <v>43628</v>
      </c>
      <c r="AQ1018" s="94">
        <v>1943</v>
      </c>
      <c r="AR1018" s="6">
        <v>-0.46730966723450296</v>
      </c>
      <c r="AS1018" s="6">
        <v>0.89234761466362922</v>
      </c>
    </row>
    <row r="1019" spans="1:45" x14ac:dyDescent="0.2">
      <c r="A1019" s="5">
        <v>43629</v>
      </c>
      <c r="B1019" s="6">
        <v>3.5991268618387262</v>
      </c>
      <c r="C1019" s="6">
        <v>3.3646329575217298</v>
      </c>
      <c r="D1019" s="6">
        <v>0.23449390431699646</v>
      </c>
      <c r="E1019" s="6">
        <v>3.3338862068958566</v>
      </c>
      <c r="F1019" s="6">
        <v>3.3598063389522101</v>
      </c>
      <c r="G1019" s="6">
        <v>0.39824375060826545</v>
      </c>
      <c r="H1019" s="6">
        <v>1.9885294690288071</v>
      </c>
      <c r="I1019" s="6">
        <v>0.56912010705921423</v>
      </c>
      <c r="J1019" s="7">
        <v>940.65439946470724</v>
      </c>
      <c r="K1019" s="92">
        <v>2.5680534155110425E-3</v>
      </c>
      <c r="L1019" s="92">
        <v>1.6435541859270673E-2</v>
      </c>
      <c r="M1019" s="92">
        <v>0.1751412429378531</v>
      </c>
      <c r="N1019" s="92">
        <v>0.46584488957370312</v>
      </c>
      <c r="O1019" s="92">
        <v>0.26605033384694404</v>
      </c>
      <c r="P1019" s="92">
        <v>7.3959938366718034E-2</v>
      </c>
      <c r="Q1019" s="93">
        <v>3.011040481766477E-2</v>
      </c>
      <c r="R1019" s="4">
        <v>2.7537963695129219</v>
      </c>
      <c r="S1019" s="4">
        <v>2.8672082690991103</v>
      </c>
      <c r="T1019" s="4">
        <v>3.091317836101048</v>
      </c>
      <c r="U1019" s="4">
        <v>3.3466465395975322</v>
      </c>
      <c r="V1019" s="4">
        <v>3.6416900625063882</v>
      </c>
      <c r="W1019" s="4">
        <v>3.8669124774795756</v>
      </c>
      <c r="X1019" s="4">
        <v>4.0428888896964876</v>
      </c>
      <c r="Y1019" s="4">
        <v>4.3325276432699509</v>
      </c>
      <c r="Z1019" s="94">
        <v>2989</v>
      </c>
      <c r="AA1019" s="93">
        <v>0.20133538777606574</v>
      </c>
      <c r="AB1019" s="6">
        <v>2.2394646453389195</v>
      </c>
      <c r="AC1019" s="6">
        <v>2.674974545174762</v>
      </c>
      <c r="AD1019" s="6">
        <v>3.2066448689112352</v>
      </c>
      <c r="AE1019" s="6">
        <v>3.6494008431109335</v>
      </c>
      <c r="AF1019" s="6">
        <v>3.9604509600247226</v>
      </c>
      <c r="AG1019" s="94">
        <v>3</v>
      </c>
      <c r="AH1019" s="6">
        <v>2.157509750516966</v>
      </c>
      <c r="AI1019" s="6">
        <v>2.5535986160915134</v>
      </c>
      <c r="AJ1019" s="6">
        <v>3.0328037466588351</v>
      </c>
      <c r="AK1019" s="6">
        <v>3.4483644887168348</v>
      </c>
      <c r="AL1019" s="6">
        <v>3.8025327364618446</v>
      </c>
      <c r="AM1019" s="6">
        <v>4.2082151209611895</v>
      </c>
      <c r="AN1019" s="6">
        <v>1.0115422794054305</v>
      </c>
      <c r="AO1019" s="92">
        <v>0.85338736322125586</v>
      </c>
      <c r="AP1019" s="5">
        <v>43630</v>
      </c>
      <c r="AQ1019" s="94">
        <v>1947</v>
      </c>
      <c r="AR1019" s="6">
        <v>-0.46745001006231757</v>
      </c>
      <c r="AS1019" s="6">
        <v>0.89231935762714076</v>
      </c>
    </row>
    <row r="1020" spans="1:45" x14ac:dyDescent="0.2">
      <c r="A1020" s="5">
        <v>43630</v>
      </c>
      <c r="B1020" s="6">
        <v>3.5994871794871797</v>
      </c>
      <c r="C1020" s="6">
        <v>3.3647073599947603</v>
      </c>
      <c r="D1020" s="6">
        <v>0.23477981949241933</v>
      </c>
      <c r="E1020" s="6">
        <v>3.3338401002494478</v>
      </c>
      <c r="F1020" s="6">
        <v>3.3596510148069494</v>
      </c>
      <c r="G1020" s="6">
        <v>0.39872535493892447</v>
      </c>
      <c r="H1020" s="6">
        <v>1.987365667757288</v>
      </c>
      <c r="I1020" s="6">
        <v>0.5693710270993616</v>
      </c>
      <c r="J1020" s="7">
        <v>941.65439946470724</v>
      </c>
      <c r="K1020" s="92">
        <v>2.5641025641025641E-3</v>
      </c>
      <c r="L1020" s="92">
        <v>1.641025641025641E-2</v>
      </c>
      <c r="M1020" s="92">
        <v>0.17538461538461539</v>
      </c>
      <c r="N1020" s="92">
        <v>0.46512820512820513</v>
      </c>
      <c r="O1020" s="92">
        <v>0.26615384615384613</v>
      </c>
      <c r="P1020" s="92">
        <v>7.4358974358974358E-2</v>
      </c>
      <c r="Q1020" s="93">
        <v>2.8437604550016728E-2</v>
      </c>
      <c r="R1020" s="4">
        <v>2.7535139852825488</v>
      </c>
      <c r="S1020" s="4">
        <v>2.8669972268409536</v>
      </c>
      <c r="T1020" s="4">
        <v>3.0909070797773568</v>
      </c>
      <c r="U1020" s="4">
        <v>3.3461898932497971</v>
      </c>
      <c r="V1020" s="4">
        <v>3.6436272149567994</v>
      </c>
      <c r="W1020" s="4">
        <v>3.8670183832905627</v>
      </c>
      <c r="X1020" s="4">
        <v>4.0452236141575746</v>
      </c>
      <c r="Y1020" s="4">
        <v>4.3373641992465588</v>
      </c>
      <c r="Z1020" s="94">
        <v>2989</v>
      </c>
      <c r="AA1020" s="93">
        <v>0.20153846153846153</v>
      </c>
      <c r="AB1020" s="6">
        <v>2.239266308493495</v>
      </c>
      <c r="AC1020" s="6">
        <v>2.6747112802636859</v>
      </c>
      <c r="AD1020" s="6">
        <v>3.2059782904832321</v>
      </c>
      <c r="AE1020" s="6">
        <v>3.6494850556067124</v>
      </c>
      <c r="AF1020" s="6">
        <v>3.9594325720201216</v>
      </c>
      <c r="AG1020" s="94">
        <v>3</v>
      </c>
      <c r="AH1020" s="6">
        <v>2.1574366775805882</v>
      </c>
      <c r="AI1020" s="6">
        <v>2.553371667422152</v>
      </c>
      <c r="AJ1020" s="6">
        <v>3.0327790594891852</v>
      </c>
      <c r="AK1020" s="6">
        <v>3.4484658798206844</v>
      </c>
      <c r="AL1020" s="6">
        <v>3.803057728932707</v>
      </c>
      <c r="AM1020" s="6">
        <v>4.2079676960442942</v>
      </c>
      <c r="AN1020" s="6">
        <v>1.0115567588842169</v>
      </c>
      <c r="AO1020" s="92">
        <v>0.85341076678336047</v>
      </c>
      <c r="AP1020" s="5">
        <v>43630</v>
      </c>
      <c r="AQ1020" s="94">
        <v>1950</v>
      </c>
      <c r="AR1020" s="6">
        <v>-0.46758935839023952</v>
      </c>
      <c r="AS1020" s="6">
        <v>0.89229127544905207</v>
      </c>
    </row>
    <row r="1021" spans="1:45" x14ac:dyDescent="0.2">
      <c r="A1021" s="5">
        <v>43631</v>
      </c>
      <c r="B1021" s="6">
        <v>3.6002557544757035</v>
      </c>
      <c r="C1021" s="6">
        <v>3.3647000298641916</v>
      </c>
      <c r="D1021" s="6">
        <v>0.23555572461151186</v>
      </c>
      <c r="E1021" s="6">
        <v>3.3339671039947367</v>
      </c>
      <c r="F1021" s="6">
        <v>3.3593978089799568</v>
      </c>
      <c r="G1021" s="6">
        <v>0.39907821769471413</v>
      </c>
      <c r="H1021" s="6">
        <v>1.9878681679238697</v>
      </c>
      <c r="I1021" s="6">
        <v>0.56952508361204468</v>
      </c>
      <c r="J1021" s="7">
        <v>942.33913043478242</v>
      </c>
      <c r="K1021" s="92">
        <v>2.5575447570332483E-3</v>
      </c>
      <c r="L1021" s="92">
        <v>1.6368286445012786E-2</v>
      </c>
      <c r="M1021" s="92">
        <v>0.17544757033248082</v>
      </c>
      <c r="N1021" s="92">
        <v>0.46393861892583121</v>
      </c>
      <c r="O1021" s="92">
        <v>0.26700767263427111</v>
      </c>
      <c r="P1021" s="92">
        <v>7.468030690537085E-2</v>
      </c>
      <c r="Q1021" s="93">
        <v>4.0133779264214048E-2</v>
      </c>
      <c r="R1021" s="4">
        <v>2.7532715136129018</v>
      </c>
      <c r="S1021" s="4">
        <v>2.8668298439851649</v>
      </c>
      <c r="T1021" s="4">
        <v>3.0906144460164842</v>
      </c>
      <c r="U1021" s="4">
        <v>3.3455876205179811</v>
      </c>
      <c r="V1021" s="4">
        <v>3.6430800682660984</v>
      </c>
      <c r="W1021" s="4">
        <v>3.8662061863579997</v>
      </c>
      <c r="X1021" s="4">
        <v>4.0438558431927243</v>
      </c>
      <c r="Y1021" s="4">
        <v>4.3399380858709593</v>
      </c>
      <c r="Z1021" s="94">
        <v>2990</v>
      </c>
      <c r="AA1021" s="93">
        <v>0.20051150895140665</v>
      </c>
      <c r="AB1021" s="6">
        <v>2.239068181039821</v>
      </c>
      <c r="AC1021" s="6">
        <v>2.6744483033180222</v>
      </c>
      <c r="AD1021" s="6">
        <v>3.2070394196070287</v>
      </c>
      <c r="AE1021" s="6">
        <v>3.6484822821198608</v>
      </c>
      <c r="AF1021" s="6">
        <v>3.958415823700919</v>
      </c>
      <c r="AG1021" s="94">
        <v>1</v>
      </c>
      <c r="AH1021" s="6">
        <v>2.1573636609300637</v>
      </c>
      <c r="AI1021" s="6">
        <v>2.5531449731858942</v>
      </c>
      <c r="AJ1021" s="6">
        <v>3.0327512790522819</v>
      </c>
      <c r="AK1021" s="6">
        <v>3.4482773383358616</v>
      </c>
      <c r="AL1021" s="6">
        <v>3.8024114823370017</v>
      </c>
      <c r="AM1021" s="6">
        <v>4.2093587161475341</v>
      </c>
      <c r="AN1021" s="6">
        <v>1.0114920372431355</v>
      </c>
      <c r="AO1021" s="92">
        <v>0.85415238789029635</v>
      </c>
      <c r="AP1021" s="5">
        <v>43631</v>
      </c>
      <c r="AQ1021" s="94">
        <v>1955</v>
      </c>
      <c r="AR1021" s="6">
        <v>-0.46772771483985265</v>
      </c>
      <c r="AS1021" s="6">
        <v>0.89226336774083248</v>
      </c>
    </row>
    <row r="1022" spans="1:45" x14ac:dyDescent="0.2">
      <c r="A1022" s="5">
        <v>43632</v>
      </c>
      <c r="B1022" s="6">
        <v>3.6001018848700967</v>
      </c>
      <c r="C1022" s="6">
        <v>3.3651467645458952</v>
      </c>
      <c r="D1022" s="6">
        <v>0.23495512032420152</v>
      </c>
      <c r="E1022" s="6">
        <v>3.3340508090885201</v>
      </c>
      <c r="F1022" s="6">
        <v>3.3592919127470577</v>
      </c>
      <c r="G1022" s="6">
        <v>0.39910562864372806</v>
      </c>
      <c r="H1022" s="6">
        <v>1.9897037344261612</v>
      </c>
      <c r="I1022" s="6">
        <v>0.5697759946506219</v>
      </c>
      <c r="J1022" s="7">
        <v>943.02373788030673</v>
      </c>
      <c r="K1022" s="92">
        <v>2.5471217524197657E-3</v>
      </c>
      <c r="L1022" s="92">
        <v>1.63015792154865E-2</v>
      </c>
      <c r="M1022" s="92">
        <v>0.17473255221599593</v>
      </c>
      <c r="N1022" s="92">
        <v>0.46561385634233315</v>
      </c>
      <c r="O1022" s="92">
        <v>0.26642893530310746</v>
      </c>
      <c r="P1022" s="92">
        <v>7.4375955170657163E-2</v>
      </c>
      <c r="Q1022" s="93">
        <v>4.0120361083249748E-2</v>
      </c>
      <c r="R1022" s="4">
        <v>2.7530036408397449</v>
      </c>
      <c r="S1022" s="4">
        <v>2.8666392659839546</v>
      </c>
      <c r="T1022" s="4">
        <v>3.0903289471405153</v>
      </c>
      <c r="U1022" s="4">
        <v>3.3463432561599906</v>
      </c>
      <c r="V1022" s="4">
        <v>3.6430615621784277</v>
      </c>
      <c r="W1022" s="4">
        <v>3.8664042481423126</v>
      </c>
      <c r="X1022" s="4">
        <v>4.0429290912868074</v>
      </c>
      <c r="Y1022" s="4">
        <v>4.3385268418519951</v>
      </c>
      <c r="Z1022" s="94">
        <v>2991</v>
      </c>
      <c r="AA1022" s="93">
        <v>0.20020376974019358</v>
      </c>
      <c r="AB1022" s="6">
        <v>2.238870262737453</v>
      </c>
      <c r="AC1022" s="6">
        <v>2.6741856140087079</v>
      </c>
      <c r="AD1022" s="6">
        <v>3.2065085842808339</v>
      </c>
      <c r="AE1022" s="6">
        <v>3.6480102990807217</v>
      </c>
      <c r="AF1022" s="6">
        <v>3.9574007114405947</v>
      </c>
      <c r="AG1022" s="94">
        <v>3</v>
      </c>
      <c r="AH1022" s="6">
        <v>2.157290700534896</v>
      </c>
      <c r="AI1022" s="6">
        <v>2.5529185330251503</v>
      </c>
      <c r="AJ1022" s="6">
        <v>3.0322193231610792</v>
      </c>
      <c r="AK1022" s="6">
        <v>3.4491018990268922</v>
      </c>
      <c r="AL1022" s="6">
        <v>3.8032411167981852</v>
      </c>
      <c r="AM1022" s="6">
        <v>4.2080566935524093</v>
      </c>
      <c r="AN1022" s="6">
        <v>1.0115878755503105</v>
      </c>
      <c r="AO1022" s="92">
        <v>0.85445401200546567</v>
      </c>
      <c r="AP1022" s="5">
        <v>43632</v>
      </c>
      <c r="AQ1022" s="94">
        <v>1963</v>
      </c>
      <c r="AR1022" s="6">
        <v>-0.46786508202529431</v>
      </c>
      <c r="AS1022" s="6">
        <v>0.89223563411502682</v>
      </c>
    </row>
    <row r="1023" spans="1:45" x14ac:dyDescent="0.2">
      <c r="A1023" s="5">
        <v>43633</v>
      </c>
      <c r="B1023" s="6">
        <v>3.6001016260162602</v>
      </c>
      <c r="C1023" s="6">
        <v>3.3655807354951359</v>
      </c>
      <c r="D1023" s="6">
        <v>0.23452089052112424</v>
      </c>
      <c r="E1023" s="6">
        <v>3.3340059123952313</v>
      </c>
      <c r="F1023" s="6">
        <v>3.3593589700295361</v>
      </c>
      <c r="G1023" s="6">
        <v>0.39950562766523995</v>
      </c>
      <c r="H1023" s="6">
        <v>1.9900153548692947</v>
      </c>
      <c r="I1023" s="6">
        <v>0.57007355399531578</v>
      </c>
      <c r="J1023" s="7">
        <v>944.02373788030673</v>
      </c>
      <c r="K1023" s="92">
        <v>2.540650406504065E-3</v>
      </c>
      <c r="L1023" s="92">
        <v>1.6260162601626018E-2</v>
      </c>
      <c r="M1023" s="92">
        <v>0.17428861788617886</v>
      </c>
      <c r="N1023" s="92">
        <v>0.46646341463414637</v>
      </c>
      <c r="O1023" s="92">
        <v>0.26626016260162599</v>
      </c>
      <c r="P1023" s="92">
        <v>7.41869918699187E-2</v>
      </c>
      <c r="Q1023" s="93">
        <v>3.8114343029087262E-2</v>
      </c>
      <c r="R1023" s="4">
        <v>2.7526714214500259</v>
      </c>
      <c r="S1023" s="4">
        <v>2.8664055899401011</v>
      </c>
      <c r="T1023" s="4">
        <v>3.0902406326130087</v>
      </c>
      <c r="U1023" s="4">
        <v>3.3458489863528418</v>
      </c>
      <c r="V1023" s="4">
        <v>3.6432750267193366</v>
      </c>
      <c r="W1023" s="4">
        <v>3.865981481497931</v>
      </c>
      <c r="X1023" s="4">
        <v>4.0433979190333682</v>
      </c>
      <c r="Y1023" s="4">
        <v>4.3372089379783905</v>
      </c>
      <c r="Z1023" s="94">
        <v>2991</v>
      </c>
      <c r="AA1023" s="93">
        <v>0.20071138211382114</v>
      </c>
      <c r="AB1023" s="6">
        <v>2.238672553346388</v>
      </c>
      <c r="AC1023" s="6">
        <v>2.6739232120072947</v>
      </c>
      <c r="AD1023" s="6">
        <v>3.2059784607515134</v>
      </c>
      <c r="AE1023" s="6">
        <v>3.6488303960542292</v>
      </c>
      <c r="AF1023" s="6">
        <v>3.956387231624273</v>
      </c>
      <c r="AG1023" s="94">
        <v>2</v>
      </c>
      <c r="AH1023" s="6">
        <v>2.1572177963646224</v>
      </c>
      <c r="AI1023" s="6">
        <v>2.5526923465831857</v>
      </c>
      <c r="AJ1023" s="6">
        <v>3.0316881442731827</v>
      </c>
      <c r="AK1023" s="6">
        <v>3.4491138718811469</v>
      </c>
      <c r="AL1023" s="6">
        <v>3.8045610995803956</v>
      </c>
      <c r="AM1023" s="6">
        <v>4.2067572118452965</v>
      </c>
      <c r="AN1023" s="6">
        <v>1.0117161734729359</v>
      </c>
      <c r="AO1023" s="92">
        <v>0.85425788480102105</v>
      </c>
      <c r="AP1023" s="5">
        <v>43633</v>
      </c>
      <c r="AQ1023" s="94">
        <v>1968</v>
      </c>
      <c r="AR1023" s="6">
        <v>-0.46800146255327535</v>
      </c>
      <c r="AS1023" s="6">
        <v>0.89220807418525339</v>
      </c>
    </row>
    <row r="1024" spans="1:45" x14ac:dyDescent="0.2">
      <c r="A1024" s="5">
        <v>43634</v>
      </c>
      <c r="B1024" s="6">
        <v>3.600050658561297</v>
      </c>
      <c r="C1024" s="6">
        <v>3.3660657526563127</v>
      </c>
      <c r="D1024" s="6">
        <v>0.23398490590498433</v>
      </c>
      <c r="E1024" s="6">
        <v>3.3341706434084601</v>
      </c>
      <c r="F1024" s="6">
        <v>3.3595439302922632</v>
      </c>
      <c r="G1024" s="6">
        <v>0.39974878264498698</v>
      </c>
      <c r="H1024" s="6">
        <v>1.9920017611058705</v>
      </c>
      <c r="I1024" s="6">
        <v>0.57031417112299543</v>
      </c>
      <c r="J1024" s="7">
        <v>944.70788770053332</v>
      </c>
      <c r="K1024" s="92">
        <v>2.5329280648429585E-3</v>
      </c>
      <c r="L1024" s="92">
        <v>1.6210739614994935E-2</v>
      </c>
      <c r="M1024" s="92">
        <v>0.17426545086119555</v>
      </c>
      <c r="N1024" s="92">
        <v>0.46707193515704154</v>
      </c>
      <c r="O1024" s="92">
        <v>0.26545086119554206</v>
      </c>
      <c r="P1024" s="92">
        <v>7.4468085106382975E-2</v>
      </c>
      <c r="Q1024" s="93">
        <v>3.5762032085561495E-2</v>
      </c>
      <c r="R1024" s="4">
        <v>2.7523657798745553</v>
      </c>
      <c r="S1024" s="4">
        <v>2.866406773182872</v>
      </c>
      <c r="T1024" s="4">
        <v>3.0907846399873637</v>
      </c>
      <c r="U1024" s="4">
        <v>3.346799970275204</v>
      </c>
      <c r="V1024" s="4">
        <v>3.6424851924842239</v>
      </c>
      <c r="W1024" s="4">
        <v>3.8655001699062068</v>
      </c>
      <c r="X1024" s="4">
        <v>4.0426206213548781</v>
      </c>
      <c r="Y1024" s="4">
        <v>4.3358684385081716</v>
      </c>
      <c r="Z1024" s="94">
        <v>2992</v>
      </c>
      <c r="AA1024" s="93">
        <v>0.20060790273556231</v>
      </c>
      <c r="AB1024" s="6">
        <v>2.2384750526270651</v>
      </c>
      <c r="AC1024" s="6">
        <v>2.6736610969859478</v>
      </c>
      <c r="AD1024" s="6">
        <v>3.2065866308055733</v>
      </c>
      <c r="AE1024" s="6">
        <v>3.6510666613882519</v>
      </c>
      <c r="AF1024" s="6">
        <v>3.9553753806486767</v>
      </c>
      <c r="AG1024" s="94">
        <v>4</v>
      </c>
      <c r="AH1024" s="6">
        <v>2.1571449483888179</v>
      </c>
      <c r="AI1024" s="6">
        <v>2.5524664135041299</v>
      </c>
      <c r="AJ1024" s="6">
        <v>3.0316644016011138</v>
      </c>
      <c r="AK1024" s="6">
        <v>3.4495620633241706</v>
      </c>
      <c r="AL1024" s="6">
        <v>3.8053733271223606</v>
      </c>
      <c r="AM1024" s="6">
        <v>4.2059673359834342</v>
      </c>
      <c r="AN1024" s="6">
        <v>1.0117973896538917</v>
      </c>
      <c r="AO1024" s="92">
        <v>0.85462421839252489</v>
      </c>
      <c r="AP1024" s="5">
        <v>43634</v>
      </c>
      <c r="AQ1024" s="94">
        <v>1974</v>
      </c>
      <c r="AR1024" s="6">
        <v>-0.46813685902310764</v>
      </c>
      <c r="AS1024" s="6">
        <v>0.893728993058722</v>
      </c>
    </row>
    <row r="1025" spans="1:45" x14ac:dyDescent="0.2">
      <c r="A1025" s="5">
        <v>43635</v>
      </c>
      <c r="B1025" s="6">
        <v>3.5996963562753037</v>
      </c>
      <c r="C1025" s="6">
        <v>3.3656263939214774</v>
      </c>
      <c r="D1025" s="6">
        <v>0.23406996235382627</v>
      </c>
      <c r="E1025" s="6">
        <v>3.3341989344842422</v>
      </c>
      <c r="F1025" s="6">
        <v>3.3597325427268014</v>
      </c>
      <c r="G1025" s="6">
        <v>0.39957071321006354</v>
      </c>
      <c r="H1025" s="6">
        <v>1.9908676787927257</v>
      </c>
      <c r="I1025" s="6">
        <v>0.57030070163715796</v>
      </c>
      <c r="J1025" s="7">
        <v>945.39191446708719</v>
      </c>
      <c r="K1025" s="92">
        <v>2.5303643724696357E-3</v>
      </c>
      <c r="L1025" s="92">
        <v>1.6194331983805668E-2</v>
      </c>
      <c r="M1025" s="92">
        <v>0.17459514170040485</v>
      </c>
      <c r="N1025" s="92">
        <v>0.4665991902834008</v>
      </c>
      <c r="O1025" s="92">
        <v>0.26619433198380565</v>
      </c>
      <c r="P1025" s="92">
        <v>7.3886639676113364E-2</v>
      </c>
      <c r="Q1025" s="93">
        <v>3.508185766789175E-2</v>
      </c>
      <c r="R1025" s="4">
        <v>2.7520348838862181</v>
      </c>
      <c r="S1025" s="4">
        <v>2.8660928014064999</v>
      </c>
      <c r="T1025" s="4">
        <v>3.0909062765837345</v>
      </c>
      <c r="U1025" s="4">
        <v>3.3463485081959612</v>
      </c>
      <c r="V1025" s="4">
        <v>3.6417539845715221</v>
      </c>
      <c r="W1025" s="4">
        <v>3.8655579062562921</v>
      </c>
      <c r="X1025" s="4">
        <v>4.0414112139176153</v>
      </c>
      <c r="Y1025" s="4">
        <v>4.3345738350898202</v>
      </c>
      <c r="Z1025" s="94">
        <v>2993</v>
      </c>
      <c r="AA1025" s="93">
        <v>0.19989878542510123</v>
      </c>
      <c r="AB1025" s="6">
        <v>2.2382777603403632</v>
      </c>
      <c r="AC1025" s="6">
        <v>2.6733992686174441</v>
      </c>
      <c r="AD1025" s="6">
        <v>3.2061484801346594</v>
      </c>
      <c r="AE1025" s="6">
        <v>3.6494515965692278</v>
      </c>
      <c r="AF1025" s="6">
        <v>3.9543651549220797</v>
      </c>
      <c r="AG1025" s="94">
        <v>1</v>
      </c>
      <c r="AH1025" s="6">
        <v>2.1570721565770894</v>
      </c>
      <c r="AI1025" s="6">
        <v>2.5522407334329698</v>
      </c>
      <c r="AJ1025" s="6">
        <v>3.0316410375267795</v>
      </c>
      <c r="AK1025" s="6">
        <v>3.4491300373436777</v>
      </c>
      <c r="AL1025" s="6">
        <v>3.8053091791376872</v>
      </c>
      <c r="AM1025" s="6">
        <v>4.2053511978387501</v>
      </c>
      <c r="AN1025" s="6">
        <v>1.0116468523230486</v>
      </c>
      <c r="AO1025" s="92">
        <v>0.85500665855209712</v>
      </c>
      <c r="AP1025" s="5">
        <v>43635</v>
      </c>
      <c r="AQ1025" s="94">
        <v>1976</v>
      </c>
      <c r="AR1025" s="6">
        <v>-0.46827127402672897</v>
      </c>
      <c r="AS1025" s="6">
        <v>0.89368503610388073</v>
      </c>
    </row>
    <row r="1026" spans="1:45" x14ac:dyDescent="0.2">
      <c r="A1026" s="5">
        <v>43636</v>
      </c>
      <c r="B1026" s="6">
        <v>3.5996963562753037</v>
      </c>
      <c r="C1026" s="6">
        <v>3.3649612192877325</v>
      </c>
      <c r="D1026" s="6">
        <v>0.2347351369875712</v>
      </c>
      <c r="E1026" s="6">
        <v>3.3341541901556138</v>
      </c>
      <c r="F1026" s="6">
        <v>3.3596007129927479</v>
      </c>
      <c r="G1026" s="6">
        <v>0.39927281630146677</v>
      </c>
      <c r="H1026" s="6">
        <v>1.9876114428642715</v>
      </c>
      <c r="I1026" s="6">
        <v>0.57030070163714996</v>
      </c>
      <c r="J1026" s="7">
        <v>946.39191446708719</v>
      </c>
      <c r="K1026" s="92">
        <v>2.5303643724696357E-3</v>
      </c>
      <c r="L1026" s="92">
        <v>1.6194331983805668E-2</v>
      </c>
      <c r="M1026" s="92">
        <v>0.17459514170040485</v>
      </c>
      <c r="N1026" s="92">
        <v>0.46710526315789475</v>
      </c>
      <c r="O1026" s="92">
        <v>0.26518218623481782</v>
      </c>
      <c r="P1026" s="92">
        <v>7.4392712550607282E-2</v>
      </c>
      <c r="Q1026" s="93">
        <v>3.5415970598062146E-2</v>
      </c>
      <c r="R1026" s="4">
        <v>2.7516783355601082</v>
      </c>
      <c r="S1026" s="4">
        <v>2.8656798804003794</v>
      </c>
      <c r="T1026" s="4">
        <v>3.0905503772537362</v>
      </c>
      <c r="U1026" s="4">
        <v>3.3458213017849294</v>
      </c>
      <c r="V1026" s="4">
        <v>3.6404090358413859</v>
      </c>
      <c r="W1026" s="4">
        <v>3.8648337072862771</v>
      </c>
      <c r="X1026" s="4">
        <v>4.0402598883553287</v>
      </c>
      <c r="Y1026" s="4">
        <v>4.331718125605259</v>
      </c>
      <c r="Z1026" s="94">
        <v>2993</v>
      </c>
      <c r="AA1026" s="93">
        <v>0.20040485829959515</v>
      </c>
      <c r="AB1026" s="6">
        <v>2.2380806762476011</v>
      </c>
      <c r="AC1026" s="6">
        <v>2.6731377265751721</v>
      </c>
      <c r="AD1026" s="6">
        <v>3.2057108420767233</v>
      </c>
      <c r="AE1026" s="6">
        <v>3.6496543439741407</v>
      </c>
      <c r="AF1026" s="6">
        <v>3.9529590489743542</v>
      </c>
      <c r="AG1026" s="94">
        <v>1</v>
      </c>
      <c r="AH1026" s="6">
        <v>2.1569994208990826</v>
      </c>
      <c r="AI1026" s="6">
        <v>2.5520153060155435</v>
      </c>
      <c r="AJ1026" s="6">
        <v>3.0311104194665073</v>
      </c>
      <c r="AK1026" s="6">
        <v>3.4485418320989667</v>
      </c>
      <c r="AL1026" s="6">
        <v>3.8038771434685414</v>
      </c>
      <c r="AM1026" s="6">
        <v>4.2038836305535279</v>
      </c>
      <c r="AN1026" s="6">
        <v>1.0114569752325548</v>
      </c>
      <c r="AO1026" s="92">
        <v>0.85528374941945928</v>
      </c>
      <c r="AP1026" s="5">
        <v>43636</v>
      </c>
      <c r="AQ1026" s="94">
        <v>1976</v>
      </c>
      <c r="AR1026" s="6">
        <v>-0.46840471014872431</v>
      </c>
      <c r="AS1026" s="6">
        <v>0.89364128899217898</v>
      </c>
    </row>
    <row r="1027" spans="1:45" x14ac:dyDescent="0.2">
      <c r="A1027" s="5">
        <v>43637</v>
      </c>
      <c r="B1027" s="6">
        <v>3.6000504032258065</v>
      </c>
      <c r="C1027" s="6">
        <v>3.3657241022588784</v>
      </c>
      <c r="D1027" s="6">
        <v>0.23432630096692808</v>
      </c>
      <c r="E1027" s="6">
        <v>3.3341084135037464</v>
      </c>
      <c r="F1027" s="6">
        <v>3.359508351412571</v>
      </c>
      <c r="G1027" s="6">
        <v>0.39912207956167545</v>
      </c>
      <c r="H1027" s="6">
        <v>1.9619423811070837</v>
      </c>
      <c r="I1027" s="6">
        <v>0.57070831941196587</v>
      </c>
      <c r="J1027" s="7">
        <v>947.39191446708719</v>
      </c>
      <c r="K1027" s="92">
        <v>2.5201612903225806E-3</v>
      </c>
      <c r="L1027" s="92">
        <v>1.6129032258064516E-2</v>
      </c>
      <c r="M1027" s="92">
        <v>0.17439516129032259</v>
      </c>
      <c r="N1027" s="92">
        <v>0.46622983870967744</v>
      </c>
      <c r="O1027" s="92">
        <v>0.26713709677419356</v>
      </c>
      <c r="P1027" s="92">
        <v>7.3588709677419359E-2</v>
      </c>
      <c r="Q1027" s="93">
        <v>3.2408954226528564E-2</v>
      </c>
      <c r="R1027" s="4">
        <v>2.7514211445175984</v>
      </c>
      <c r="S1027" s="4">
        <v>2.8656379505802776</v>
      </c>
      <c r="T1027" s="4">
        <v>3.0917705886793154</v>
      </c>
      <c r="U1027" s="4">
        <v>3.3477797391222848</v>
      </c>
      <c r="V1027" s="4">
        <v>3.6427575977319853</v>
      </c>
      <c r="W1027" s="4">
        <v>3.8656534693862299</v>
      </c>
      <c r="X1027" s="4">
        <v>4.039373326140197</v>
      </c>
      <c r="Y1027" s="4">
        <v>4.3285641579658369</v>
      </c>
      <c r="Z1027" s="94">
        <v>2993</v>
      </c>
      <c r="AA1027" s="93">
        <v>0.19959677419354838</v>
      </c>
      <c r="AB1027" s="6">
        <v>2.2378838001105357</v>
      </c>
      <c r="AC1027" s="6">
        <v>2.6728764705331289</v>
      </c>
      <c r="AD1027" s="6">
        <v>3.2052737159235396</v>
      </c>
      <c r="AE1027" s="6">
        <v>3.6487295417374499</v>
      </c>
      <c r="AF1027" s="6">
        <v>3.950868778731734</v>
      </c>
      <c r="AG1027" s="94">
        <v>1</v>
      </c>
      <c r="AH1027" s="6">
        <v>2.1569267413244764</v>
      </c>
      <c r="AI1027" s="6">
        <v>2.5517901308985453</v>
      </c>
      <c r="AJ1027" s="6">
        <v>3.0310854423574498</v>
      </c>
      <c r="AK1027" s="6">
        <v>3.4481587547989183</v>
      </c>
      <c r="AL1027" s="6">
        <v>3.8040018969521179</v>
      </c>
      <c r="AM1027" s="6">
        <v>4.2031157120859728</v>
      </c>
      <c r="AN1027" s="6">
        <v>1.0117101705891629</v>
      </c>
      <c r="AO1027" s="92">
        <v>0.85470598173078072</v>
      </c>
      <c r="AP1027" s="5">
        <v>43637</v>
      </c>
      <c r="AQ1027" s="94">
        <v>1984</v>
      </c>
      <c r="AR1027" s="6">
        <v>-0.4685371699663512</v>
      </c>
      <c r="AS1027" s="6">
        <v>0.89359775124243923</v>
      </c>
    </row>
    <row r="1028" spans="1:45" x14ac:dyDescent="0.2">
      <c r="A1028" s="5">
        <v>43638</v>
      </c>
      <c r="B1028" s="6">
        <v>3.6009058882737794</v>
      </c>
      <c r="C1028" s="6">
        <v>3.3660690777004878</v>
      </c>
      <c r="D1028" s="6">
        <v>0.23483681057329164</v>
      </c>
      <c r="E1028" s="6">
        <v>3.3342260982211527</v>
      </c>
      <c r="F1028" s="6">
        <v>3.3596247423486338</v>
      </c>
      <c r="G1028" s="6">
        <v>0.39933026222677453</v>
      </c>
      <c r="H1028" s="6">
        <v>1.9626557368220037</v>
      </c>
      <c r="I1028" s="6">
        <v>0.5709185036740112</v>
      </c>
      <c r="J1028" s="7">
        <v>948.07515030060313</v>
      </c>
      <c r="K1028" s="92">
        <v>2.5163563160543532E-3</v>
      </c>
      <c r="L1028" s="92">
        <v>1.6104680422747861E-2</v>
      </c>
      <c r="M1028" s="92">
        <v>0.17463512833417211</v>
      </c>
      <c r="N1028" s="92">
        <v>0.46451937594363363</v>
      </c>
      <c r="O1028" s="92">
        <v>0.26824358329139408</v>
      </c>
      <c r="P1028" s="92">
        <v>7.3980875691997988E-2</v>
      </c>
      <c r="Q1028" s="93">
        <v>3.3066132264529056E-2</v>
      </c>
      <c r="R1028" s="4">
        <v>2.7511117238021749</v>
      </c>
      <c r="S1028" s="4">
        <v>2.8657117052885703</v>
      </c>
      <c r="T1028" s="4">
        <v>3.0921065768021689</v>
      </c>
      <c r="U1028" s="4">
        <v>3.3483264607140906</v>
      </c>
      <c r="V1028" s="4">
        <v>3.6430062403846457</v>
      </c>
      <c r="W1028" s="4">
        <v>3.8652311378364979</v>
      </c>
      <c r="X1028" s="4">
        <v>4.0395379480841758</v>
      </c>
      <c r="Y1028" s="4">
        <v>4.3316888061937586</v>
      </c>
      <c r="Z1028" s="94">
        <v>2994</v>
      </c>
      <c r="AA1028" s="93">
        <v>0.20030196275792653</v>
      </c>
      <c r="AB1028" s="6">
        <v>2.2376941122062401</v>
      </c>
      <c r="AC1028" s="6">
        <v>2.672604286170166</v>
      </c>
      <c r="AD1028" s="6">
        <v>3.2050328864204642</v>
      </c>
      <c r="AE1028" s="6">
        <v>3.6478999492173467</v>
      </c>
      <c r="AF1028" s="6">
        <v>3.9489794358404717</v>
      </c>
      <c r="AG1028" s="94">
        <v>1</v>
      </c>
      <c r="AH1028" s="6">
        <v>2.156857688831292</v>
      </c>
      <c r="AI1028" s="6">
        <v>2.5515789234935755</v>
      </c>
      <c r="AJ1028" s="6">
        <v>3.0310726216497734</v>
      </c>
      <c r="AK1028" s="6">
        <v>3.447327815866696</v>
      </c>
      <c r="AL1028" s="6">
        <v>3.8035458386967158</v>
      </c>
      <c r="AM1028" s="6">
        <v>4.2028882463076407</v>
      </c>
      <c r="AN1028" s="6">
        <v>1.0117650527529332</v>
      </c>
      <c r="AO1028" s="92">
        <v>0.85499580929719243</v>
      </c>
      <c r="AP1028" s="5">
        <v>43638</v>
      </c>
      <c r="AQ1028" s="94">
        <v>1987</v>
      </c>
      <c r="AR1028" s="6">
        <v>-0.46870643157405967</v>
      </c>
      <c r="AS1028" s="6">
        <v>0.89354584267261539</v>
      </c>
    </row>
    <row r="1029" spans="1:45" x14ac:dyDescent="0.2">
      <c r="A1029" s="5">
        <v>43639</v>
      </c>
      <c r="B1029" s="6">
        <v>3.6002009040683074</v>
      </c>
      <c r="C1029" s="6">
        <v>3.3657375481737977</v>
      </c>
      <c r="D1029" s="6">
        <v>0.23446335589450973</v>
      </c>
      <c r="E1029" s="6">
        <v>3.3343558109222386</v>
      </c>
      <c r="F1029" s="6">
        <v>3.3595404985989528</v>
      </c>
      <c r="G1029" s="6">
        <v>0.39894182127084715</v>
      </c>
      <c r="H1029" s="6">
        <v>1.9621915400967322</v>
      </c>
      <c r="I1029" s="6">
        <v>0.5710083472454055</v>
      </c>
      <c r="J1029" s="7">
        <v>948.75826377295743</v>
      </c>
      <c r="K1029" s="92">
        <v>2.5113008538422904E-3</v>
      </c>
      <c r="L1029" s="92">
        <v>1.6574585635359115E-2</v>
      </c>
      <c r="M1029" s="92">
        <v>0.17478653942742339</v>
      </c>
      <c r="N1029" s="92">
        <v>0.46408839779005523</v>
      </c>
      <c r="O1029" s="92">
        <v>0.2682069311903566</v>
      </c>
      <c r="P1029" s="92">
        <v>7.3832245102963337E-2</v>
      </c>
      <c r="Q1029" s="93">
        <v>3.2053422370617694E-2</v>
      </c>
      <c r="R1029" s="4">
        <v>2.7508372442341109</v>
      </c>
      <c r="S1029" s="4">
        <v>2.865499875964356</v>
      </c>
      <c r="T1029" s="4">
        <v>3.0917055908903528</v>
      </c>
      <c r="U1029" s="4">
        <v>3.3482760093630448</v>
      </c>
      <c r="V1029" s="4">
        <v>3.6422250470711672</v>
      </c>
      <c r="W1029" s="4">
        <v>3.8642487113104633</v>
      </c>
      <c r="X1029" s="4">
        <v>4.0386764045919463</v>
      </c>
      <c r="Y1029" s="4">
        <v>4.3305677462449372</v>
      </c>
      <c r="Z1029" s="94">
        <v>2995</v>
      </c>
      <c r="AA1029" s="93">
        <v>0.20040180813661476</v>
      </c>
      <c r="AB1029" s="6">
        <v>2.2375045114894196</v>
      </c>
      <c r="AC1029" s="6">
        <v>2.6723322346423686</v>
      </c>
      <c r="AD1029" s="6">
        <v>3.2044237247831946</v>
      </c>
      <c r="AE1029" s="6">
        <v>3.6466745968400596</v>
      </c>
      <c r="AF1029" s="6">
        <v>3.9470937196759226</v>
      </c>
      <c r="AG1029" s="94">
        <v>0</v>
      </c>
      <c r="AH1029" s="6">
        <v>2.1567886495742767</v>
      </c>
      <c r="AI1029" s="6">
        <v>2.5543566789388104</v>
      </c>
      <c r="AJ1029" s="6">
        <v>3.0298382567705677</v>
      </c>
      <c r="AK1029" s="6">
        <v>3.4465330963520469</v>
      </c>
      <c r="AL1029" s="6">
        <v>3.8027308840142173</v>
      </c>
      <c r="AM1029" s="6">
        <v>4.2017228917599816</v>
      </c>
      <c r="AN1029" s="6">
        <v>1.0116272204101819</v>
      </c>
      <c r="AO1029" s="92">
        <v>0.85540588240602511</v>
      </c>
      <c r="AP1029" s="5">
        <v>43639</v>
      </c>
      <c r="AQ1029" s="94">
        <v>1991</v>
      </c>
      <c r="AR1029" s="6">
        <v>-0.46887505803706864</v>
      </c>
      <c r="AS1029" s="6">
        <v>0.89349406291868083</v>
      </c>
    </row>
    <row r="1030" spans="1:45" x14ac:dyDescent="0.2">
      <c r="A1030" s="5">
        <v>43640</v>
      </c>
      <c r="B1030" s="6">
        <v>3.5991487230846269</v>
      </c>
      <c r="C1030" s="6">
        <v>3.3660771707373094</v>
      </c>
      <c r="D1030" s="6">
        <v>0.23307155234731747</v>
      </c>
      <c r="E1030" s="6">
        <v>3.3346770284772438</v>
      </c>
      <c r="F1030" s="6">
        <v>3.3600672311685638</v>
      </c>
      <c r="G1030" s="6">
        <v>0.39903673553179475</v>
      </c>
      <c r="H1030" s="6">
        <v>1.9648193000287155</v>
      </c>
      <c r="I1030" s="6">
        <v>0.57103103103102748</v>
      </c>
      <c r="J1030" s="7">
        <v>949.1244577911275</v>
      </c>
      <c r="K1030" s="92">
        <v>2.5037556334501754E-3</v>
      </c>
      <c r="L1030" s="92">
        <v>1.7025538307461192E-2</v>
      </c>
      <c r="M1030" s="92">
        <v>0.17526289434151227</v>
      </c>
      <c r="N1030" s="92">
        <v>0.46369554331497248</v>
      </c>
      <c r="O1030" s="92">
        <v>0.26790185277916873</v>
      </c>
      <c r="P1030" s="92">
        <v>7.3610415623435149E-2</v>
      </c>
      <c r="Q1030" s="93">
        <v>5.2385719052385718E-2</v>
      </c>
      <c r="R1030" s="4">
        <v>2.7506090805234349</v>
      </c>
      <c r="S1030" s="4">
        <v>2.8654786832872294</v>
      </c>
      <c r="T1030" s="4">
        <v>3.0919836948809687</v>
      </c>
      <c r="U1030" s="4">
        <v>3.3482123713282421</v>
      </c>
      <c r="V1030" s="4">
        <v>3.6419942253979691</v>
      </c>
      <c r="W1030" s="4">
        <v>3.8653472565253386</v>
      </c>
      <c r="X1030" s="4">
        <v>4.0402790096207122</v>
      </c>
      <c r="Y1030" s="4">
        <v>4.3293668496535158</v>
      </c>
      <c r="Z1030" s="94">
        <v>2997</v>
      </c>
      <c r="AA1030" s="93">
        <v>0.2013019529293941</v>
      </c>
      <c r="AB1030" s="6">
        <v>2.2373149978932978</v>
      </c>
      <c r="AC1030" s="6">
        <v>2.6720603158417142</v>
      </c>
      <c r="AD1030" s="6">
        <v>3.2045591425621844</v>
      </c>
      <c r="AE1030" s="6">
        <v>3.6468239091591137</v>
      </c>
      <c r="AF1030" s="6">
        <v>3.9452116186455468</v>
      </c>
      <c r="AG1030" s="94">
        <v>4</v>
      </c>
      <c r="AH1030" s="6">
        <v>2.1567196235489043</v>
      </c>
      <c r="AI1030" s="6">
        <v>2.5554954697244825</v>
      </c>
      <c r="AJ1030" s="6">
        <v>3.0303226914970582</v>
      </c>
      <c r="AK1030" s="6">
        <v>3.4472874432635932</v>
      </c>
      <c r="AL1030" s="6">
        <v>3.8031475160877646</v>
      </c>
      <c r="AM1030" s="6">
        <v>4.2014741614580684</v>
      </c>
      <c r="AN1030" s="6">
        <v>1.0116252448908232</v>
      </c>
      <c r="AO1030" s="92">
        <v>0.85562165333093709</v>
      </c>
      <c r="AP1030" s="5">
        <v>43641</v>
      </c>
      <c r="AQ1030" s="94">
        <v>1997</v>
      </c>
      <c r="AR1030" s="6">
        <v>-0.46904305070829455</v>
      </c>
      <c r="AS1030" s="6">
        <v>0.89344241173542627</v>
      </c>
    </row>
    <row r="1031" spans="1:45" x14ac:dyDescent="0.2">
      <c r="A1031" s="5">
        <v>43641</v>
      </c>
      <c r="B1031" s="6">
        <v>3.599799899949975</v>
      </c>
      <c r="C1031" s="6">
        <v>3.3661704766448843</v>
      </c>
      <c r="D1031" s="6">
        <v>0.23362942330509062</v>
      </c>
      <c r="E1031" s="6">
        <v>3.3351545139116658</v>
      </c>
      <c r="F1031" s="6">
        <v>3.3598181498977304</v>
      </c>
      <c r="G1031" s="6">
        <v>0.39947315133940142</v>
      </c>
      <c r="H1031" s="6">
        <v>1.9669851373129439</v>
      </c>
      <c r="I1031" s="6">
        <v>0.57102034011337566</v>
      </c>
      <c r="J1031" s="7">
        <v>949.49083027675806</v>
      </c>
      <c r="K1031" s="92">
        <v>2.5012506253126563E-3</v>
      </c>
      <c r="L1031" s="92">
        <v>1.7008504252126064E-2</v>
      </c>
      <c r="M1031" s="92">
        <v>0.17508754377188596</v>
      </c>
      <c r="N1031" s="92">
        <v>0.46323161580790395</v>
      </c>
      <c r="O1031" s="92">
        <v>0.26813406703351678</v>
      </c>
      <c r="P1031" s="92">
        <v>7.4037018509254621E-2</v>
      </c>
      <c r="Q1031" s="93">
        <v>5.1683894631543846E-2</v>
      </c>
      <c r="R1031" s="4">
        <v>2.7503767059166613</v>
      </c>
      <c r="S1031" s="4">
        <v>2.8655066283156101</v>
      </c>
      <c r="T1031" s="4">
        <v>3.0923613755200634</v>
      </c>
      <c r="U1031" s="4">
        <v>3.3481841599226749</v>
      </c>
      <c r="V1031" s="4">
        <v>3.6429255280188442</v>
      </c>
      <c r="W1031" s="4">
        <v>3.8666328922951618</v>
      </c>
      <c r="X1031" s="4">
        <v>4.0395051608227304</v>
      </c>
      <c r="Y1031" s="4">
        <v>4.3364211754508002</v>
      </c>
      <c r="Z1031" s="94">
        <v>2999</v>
      </c>
      <c r="AA1031" s="93">
        <v>0.20060030015007504</v>
      </c>
      <c r="AB1031" s="6">
        <v>2.2371255713511693</v>
      </c>
      <c r="AC1031" s="6">
        <v>2.6717885296603039</v>
      </c>
      <c r="AD1031" s="6">
        <v>3.2040234257606381</v>
      </c>
      <c r="AE1031" s="6">
        <v>3.6471853853221372</v>
      </c>
      <c r="AF1031" s="6">
        <v>3.9433331212086298</v>
      </c>
      <c r="AG1031" s="94">
        <v>1</v>
      </c>
      <c r="AH1031" s="6">
        <v>2.1566506107506549</v>
      </c>
      <c r="AI1031" s="6">
        <v>2.5552881015637605</v>
      </c>
      <c r="AJ1031" s="6">
        <v>3.029809241725133</v>
      </c>
      <c r="AK1031" s="6">
        <v>3.4468968321604287</v>
      </c>
      <c r="AL1031" s="6">
        <v>3.8028808096244164</v>
      </c>
      <c r="AM1031" s="6">
        <v>4.202336225371134</v>
      </c>
      <c r="AN1031" s="6">
        <v>1.0114959938364831</v>
      </c>
      <c r="AO1031" s="92">
        <v>0.85642969056603968</v>
      </c>
      <c r="AP1031" s="5">
        <v>43641</v>
      </c>
      <c r="AQ1031" s="94">
        <v>1999</v>
      </c>
      <c r="AR1031" s="6">
        <v>-0.469210410937551</v>
      </c>
      <c r="AS1031" s="6">
        <v>0.89339088887822482</v>
      </c>
    </row>
    <row r="1032" spans="1:45" x14ac:dyDescent="0.2">
      <c r="A1032" s="5">
        <v>43642</v>
      </c>
      <c r="B1032" s="6">
        <v>3.599950024987506</v>
      </c>
      <c r="C1032" s="6">
        <v>3.366236596664514</v>
      </c>
      <c r="D1032" s="6">
        <v>0.23371342832299202</v>
      </c>
      <c r="E1032" s="6">
        <v>3.3353661846903555</v>
      </c>
      <c r="F1032" s="6">
        <v>3.3605254274283629</v>
      </c>
      <c r="G1032" s="6">
        <v>0.39931473447338456</v>
      </c>
      <c r="H1032" s="6">
        <v>1.9676702023195609</v>
      </c>
      <c r="I1032" s="6">
        <v>0.57109666666666747</v>
      </c>
      <c r="J1032" s="7">
        <v>950.17399999999907</v>
      </c>
      <c r="K1032" s="92">
        <v>2.4987506246876563E-3</v>
      </c>
      <c r="L1032" s="92">
        <v>1.6991504247876061E-2</v>
      </c>
      <c r="M1032" s="92">
        <v>0.17491254372813594</v>
      </c>
      <c r="N1032" s="92">
        <v>0.46326836581709147</v>
      </c>
      <c r="O1032" s="92">
        <v>0.2683658170914543</v>
      </c>
      <c r="P1032" s="92">
        <v>7.3963018490754623E-2</v>
      </c>
      <c r="Q1032" s="93">
        <v>5.0666666666666665E-2</v>
      </c>
      <c r="R1032" s="4">
        <v>2.7502182950345646</v>
      </c>
      <c r="S1032" s="4">
        <v>2.8654099881609376</v>
      </c>
      <c r="T1032" s="4">
        <v>3.0923589628285484</v>
      </c>
      <c r="U1032" s="4">
        <v>3.3477615658267368</v>
      </c>
      <c r="V1032" s="4">
        <v>3.6426664627031529</v>
      </c>
      <c r="W1032" s="4">
        <v>3.8658351265732769</v>
      </c>
      <c r="X1032" s="4">
        <v>4.039890086193993</v>
      </c>
      <c r="Y1032" s="4">
        <v>4.3351499764569184</v>
      </c>
      <c r="Z1032" s="94">
        <v>3000</v>
      </c>
      <c r="AA1032" s="93">
        <v>0.20089955022488756</v>
      </c>
      <c r="AB1032" s="6">
        <v>2.2369362317964008</v>
      </c>
      <c r="AC1032" s="6">
        <v>2.6715168759903616</v>
      </c>
      <c r="AD1032" s="6">
        <v>3.2042507268356575</v>
      </c>
      <c r="AE1032" s="6">
        <v>3.6475781046148348</v>
      </c>
      <c r="AF1032" s="6">
        <v>3.9414582158759832</v>
      </c>
      <c r="AG1032" s="94">
        <v>3</v>
      </c>
      <c r="AH1032" s="6">
        <v>2.156581611175008</v>
      </c>
      <c r="AI1032" s="6">
        <v>2.5550808382553636</v>
      </c>
      <c r="AJ1032" s="6">
        <v>3.0299516625719369</v>
      </c>
      <c r="AK1032" s="6">
        <v>3.4466567940940869</v>
      </c>
      <c r="AL1032" s="6">
        <v>3.8028562262461456</v>
      </c>
      <c r="AM1032" s="6">
        <v>4.201166538821691</v>
      </c>
      <c r="AN1032" s="6">
        <v>1.0114568146031475</v>
      </c>
      <c r="AO1032" s="92">
        <v>0.85642213667593492</v>
      </c>
      <c r="AP1032" s="5">
        <v>43647</v>
      </c>
      <c r="AQ1032" s="94">
        <v>2001</v>
      </c>
      <c r="AR1032" s="6">
        <v>-0.4693771400715625</v>
      </c>
      <c r="AS1032" s="6">
        <v>0.89333949410302926</v>
      </c>
    </row>
    <row r="1033" spans="1:45" x14ac:dyDescent="0.2">
      <c r="A1033" s="5">
        <v>43643</v>
      </c>
      <c r="B1033" s="6">
        <v>3.599950024987506</v>
      </c>
      <c r="C1033" s="6">
        <v>3.3655807065970711</v>
      </c>
      <c r="D1033" s="6">
        <v>0.23436931839043496</v>
      </c>
      <c r="E1033" s="6">
        <v>3.3353228050426655</v>
      </c>
      <c r="F1033" s="6">
        <v>3.3601041603584356</v>
      </c>
      <c r="G1033" s="6">
        <v>0.39907777528802796</v>
      </c>
      <c r="H1033" s="6">
        <v>1.9658005097112923</v>
      </c>
      <c r="I1033" s="6">
        <v>0.57109666666666747</v>
      </c>
      <c r="J1033" s="7">
        <v>951.17399999999907</v>
      </c>
      <c r="K1033" s="92">
        <v>2.4987506246876563E-3</v>
      </c>
      <c r="L1033" s="92">
        <v>1.6991504247876061E-2</v>
      </c>
      <c r="M1033" s="92">
        <v>0.17491254372813594</v>
      </c>
      <c r="N1033" s="92">
        <v>0.46326836581709147</v>
      </c>
      <c r="O1033" s="92">
        <v>0.2683658170914543</v>
      </c>
      <c r="P1033" s="92">
        <v>7.3963018490754623E-2</v>
      </c>
      <c r="Q1033" s="93">
        <v>5.0666666666666665E-2</v>
      </c>
      <c r="R1033" s="4">
        <v>2.7499270134728202</v>
      </c>
      <c r="S1033" s="4">
        <v>2.8651973794185719</v>
      </c>
      <c r="T1033" s="4">
        <v>3.0918448347245073</v>
      </c>
      <c r="U1033" s="4">
        <v>3.3471856801414019</v>
      </c>
      <c r="V1033" s="4">
        <v>3.6419720321462443</v>
      </c>
      <c r="W1033" s="4">
        <v>3.8649386510119634</v>
      </c>
      <c r="X1033" s="4">
        <v>4.038840617008657</v>
      </c>
      <c r="Y1033" s="4">
        <v>4.3339625238002215</v>
      </c>
      <c r="Z1033" s="94">
        <v>3000</v>
      </c>
      <c r="AA1033" s="93">
        <v>0.20189905047476261</v>
      </c>
      <c r="AB1033" s="6">
        <v>2.2367469791624304</v>
      </c>
      <c r="AC1033" s="6">
        <v>2.671245354724233</v>
      </c>
      <c r="AD1033" s="6">
        <v>3.2034140205947406</v>
      </c>
      <c r="AE1033" s="6">
        <v>3.6467026966744522</v>
      </c>
      <c r="AF1033" s="6">
        <v>3.9395868912096503</v>
      </c>
      <c r="AG1033" s="94">
        <v>0</v>
      </c>
      <c r="AH1033" s="6">
        <v>2.1565126248174478</v>
      </c>
      <c r="AI1033" s="6">
        <v>2.5548736796915055</v>
      </c>
      <c r="AJ1033" s="6">
        <v>3.0294404954161336</v>
      </c>
      <c r="AK1033" s="6">
        <v>3.4459070927708568</v>
      </c>
      <c r="AL1033" s="6">
        <v>3.8019512655108931</v>
      </c>
      <c r="AM1033" s="6">
        <v>4.1999982920269323</v>
      </c>
      <c r="AN1033" s="6">
        <v>1.0112680686759836</v>
      </c>
      <c r="AO1033" s="92">
        <v>0.85667098413444198</v>
      </c>
      <c r="AP1033" s="5">
        <v>43647</v>
      </c>
      <c r="AQ1033" s="94">
        <v>2001</v>
      </c>
      <c r="AR1033" s="6">
        <v>-0.46954323945396936</v>
      </c>
      <c r="AS1033" s="6">
        <v>0.89328822716637102</v>
      </c>
    </row>
    <row r="1034" spans="1:45" x14ac:dyDescent="0.2">
      <c r="A1034" s="5">
        <v>43644</v>
      </c>
      <c r="B1034" s="6">
        <v>3.599950024987506</v>
      </c>
      <c r="C1034" s="6">
        <v>3.3649254397605128</v>
      </c>
      <c r="D1034" s="6">
        <v>0.23502458522699321</v>
      </c>
      <c r="E1034" s="6">
        <v>3.3352784801410755</v>
      </c>
      <c r="F1034" s="6">
        <v>3.3596526598711174</v>
      </c>
      <c r="G1034" s="6">
        <v>0.39884127522815865</v>
      </c>
      <c r="H1034" s="6">
        <v>1.9639342034545597</v>
      </c>
      <c r="I1034" s="6">
        <v>0.57109666666666747</v>
      </c>
      <c r="J1034" s="7">
        <v>952.17399999999907</v>
      </c>
      <c r="K1034" s="92">
        <v>2.4987506246876563E-3</v>
      </c>
      <c r="L1034" s="92">
        <v>1.6991504247876061E-2</v>
      </c>
      <c r="M1034" s="92">
        <v>0.17491254372813594</v>
      </c>
      <c r="N1034" s="92">
        <v>0.46326836581709147</v>
      </c>
      <c r="O1034" s="92">
        <v>0.2683658170914543</v>
      </c>
      <c r="P1034" s="92">
        <v>7.3963018490754623E-2</v>
      </c>
      <c r="Q1034" s="93">
        <v>5.0666666666666665E-2</v>
      </c>
      <c r="R1034" s="4">
        <v>2.7496350301039461</v>
      </c>
      <c r="S1034" s="4">
        <v>2.8649848436674619</v>
      </c>
      <c r="T1034" s="4">
        <v>3.0913442438771241</v>
      </c>
      <c r="U1034" s="4">
        <v>3.3467053096052308</v>
      </c>
      <c r="V1034" s="4">
        <v>3.6414357431778623</v>
      </c>
      <c r="W1034" s="4">
        <v>3.8640479490750463</v>
      </c>
      <c r="X1034" s="4">
        <v>4.0377922383989242</v>
      </c>
      <c r="Y1034" s="4">
        <v>4.3327763392775251</v>
      </c>
      <c r="Z1034" s="94">
        <v>3000</v>
      </c>
      <c r="AA1034" s="93">
        <v>0.20289855072463769</v>
      </c>
      <c r="AB1034" s="6">
        <v>2.2365578133827668</v>
      </c>
      <c r="AC1034" s="6">
        <v>2.6709739657543867</v>
      </c>
      <c r="AD1034" s="6">
        <v>3.2025782668021336</v>
      </c>
      <c r="AE1034" s="6">
        <v>3.6458281567942445</v>
      </c>
      <c r="AF1034" s="6">
        <v>3.9377191358226122</v>
      </c>
      <c r="AG1034" s="94">
        <v>0</v>
      </c>
      <c r="AH1034" s="6">
        <v>2.1564436516734586</v>
      </c>
      <c r="AI1034" s="6">
        <v>2.5546666257645727</v>
      </c>
      <c r="AJ1034" s="6">
        <v>3.0289297555085906</v>
      </c>
      <c r="AK1034" s="6">
        <v>3.4451581476412727</v>
      </c>
      <c r="AL1034" s="6">
        <v>3.8010472783521347</v>
      </c>
      <c r="AM1034" s="6">
        <v>4.1988314815726513</v>
      </c>
      <c r="AN1034" s="6">
        <v>1.0110798089344726</v>
      </c>
      <c r="AO1034" s="92">
        <v>0.85691853294957177</v>
      </c>
      <c r="AP1034" s="5">
        <v>43647</v>
      </c>
      <c r="AQ1034" s="94">
        <v>2001</v>
      </c>
      <c r="AR1034" s="6">
        <v>-0.46970871042533746</v>
      </c>
      <c r="AS1034" s="6">
        <v>0.89323708782535804</v>
      </c>
    </row>
    <row r="1035" spans="1:45" x14ac:dyDescent="0.2">
      <c r="A1035" s="5">
        <v>43645</v>
      </c>
      <c r="B1035" s="6">
        <v>3.5992003998000999</v>
      </c>
      <c r="C1035" s="6">
        <v>3.3644015911345191</v>
      </c>
      <c r="D1035" s="6">
        <v>0.23479880866558078</v>
      </c>
      <c r="E1035" s="6">
        <v>3.3352335530514416</v>
      </c>
      <c r="F1035" s="6">
        <v>3.3592011157079011</v>
      </c>
      <c r="G1035" s="6">
        <v>0.39897895692815705</v>
      </c>
      <c r="H1035" s="6">
        <v>1.9623354237328807</v>
      </c>
      <c r="I1035" s="6">
        <v>0.57113000000000114</v>
      </c>
      <c r="J1035" s="7">
        <v>953.17399999999907</v>
      </c>
      <c r="K1035" s="92">
        <v>2.4987506246876563E-3</v>
      </c>
      <c r="L1035" s="92">
        <v>1.6991504247876061E-2</v>
      </c>
      <c r="M1035" s="92">
        <v>0.175912043978011</v>
      </c>
      <c r="N1035" s="92">
        <v>0.46276861569215394</v>
      </c>
      <c r="O1035" s="92">
        <v>0.26786606696651677</v>
      </c>
      <c r="P1035" s="92">
        <v>7.3963018490754623E-2</v>
      </c>
      <c r="Q1035" s="93">
        <v>5.0333333333333334E-2</v>
      </c>
      <c r="R1035" s="4">
        <v>2.7493431982931176</v>
      </c>
      <c r="S1035" s="4">
        <v>2.8647723808656473</v>
      </c>
      <c r="T1035" s="4">
        <v>3.0908763751020381</v>
      </c>
      <c r="U1035" s="4">
        <v>3.3461724054335242</v>
      </c>
      <c r="V1035" s="4">
        <v>3.6408421021566491</v>
      </c>
      <c r="W1035" s="4">
        <v>3.8631829431653464</v>
      </c>
      <c r="X1035" s="4">
        <v>4.036744948471731</v>
      </c>
      <c r="Y1035" s="4">
        <v>4.3337446844920597</v>
      </c>
      <c r="Z1035" s="94">
        <v>3000</v>
      </c>
      <c r="AA1035" s="93">
        <v>0.20189905047476261</v>
      </c>
      <c r="AB1035" s="6">
        <v>2.2363687343909908</v>
      </c>
      <c r="AC1035" s="6">
        <v>2.6707027089734137</v>
      </c>
      <c r="AD1035" s="6">
        <v>3.2051230529896624</v>
      </c>
      <c r="AE1035" s="6">
        <v>3.645379452809594</v>
      </c>
      <c r="AF1035" s="6">
        <v>3.9358549383784966</v>
      </c>
      <c r="AG1035" s="94">
        <v>3</v>
      </c>
      <c r="AH1035" s="6">
        <v>2.1563746917385291</v>
      </c>
      <c r="AI1035" s="6">
        <v>2.5544596763671343</v>
      </c>
      <c r="AJ1035" s="6">
        <v>3.0294075647757945</v>
      </c>
      <c r="AK1035" s="6">
        <v>3.4451493810927336</v>
      </c>
      <c r="AL1035" s="6">
        <v>3.8004337959888126</v>
      </c>
      <c r="AM1035" s="6">
        <v>4.2003173765273001</v>
      </c>
      <c r="AN1035" s="6">
        <v>1.0109224035188968</v>
      </c>
      <c r="AO1035" s="92">
        <v>0.85711719948705356</v>
      </c>
      <c r="AP1035" s="5">
        <v>43647</v>
      </c>
      <c r="AQ1035" s="94">
        <v>2001</v>
      </c>
      <c r="AR1035" s="6">
        <v>-0.46987355432316669</v>
      </c>
      <c r="AS1035" s="6">
        <v>0.89318607583767318</v>
      </c>
    </row>
    <row r="1036" spans="1:45" x14ac:dyDescent="0.2">
      <c r="A1036" s="5">
        <v>43646</v>
      </c>
      <c r="B1036" s="6">
        <v>3.5992003998000999</v>
      </c>
      <c r="C1036" s="6">
        <v>3.3637474793265998</v>
      </c>
      <c r="D1036" s="6">
        <v>0.23545292047350008</v>
      </c>
      <c r="E1036" s="6">
        <v>3.3351882117538088</v>
      </c>
      <c r="F1036" s="6">
        <v>3.358775071727008</v>
      </c>
      <c r="G1036" s="6">
        <v>0.39874317420284383</v>
      </c>
      <c r="H1036" s="6">
        <v>1.96047546574849</v>
      </c>
      <c r="I1036" s="6">
        <v>0.57113000000000114</v>
      </c>
      <c r="J1036" s="7">
        <v>954.17399999999907</v>
      </c>
      <c r="K1036" s="92">
        <v>2.4987506246876563E-3</v>
      </c>
      <c r="L1036" s="92">
        <v>1.6991504247876061E-2</v>
      </c>
      <c r="M1036" s="92">
        <v>0.175912043978011</v>
      </c>
      <c r="N1036" s="92">
        <v>0.46276861569215394</v>
      </c>
      <c r="O1036" s="92">
        <v>0.26786606696651677</v>
      </c>
      <c r="P1036" s="92">
        <v>7.3963018490754623E-2</v>
      </c>
      <c r="Q1036" s="93">
        <v>5.0333333333333334E-2</v>
      </c>
      <c r="R1036" s="4">
        <v>2.7490515179013033</v>
      </c>
      <c r="S1036" s="4">
        <v>2.8645599909712032</v>
      </c>
      <c r="T1036" s="4">
        <v>3.090396997777686</v>
      </c>
      <c r="U1036" s="4">
        <v>3.3456398806437933</v>
      </c>
      <c r="V1036" s="4">
        <v>3.6401325157895332</v>
      </c>
      <c r="W1036" s="4">
        <v>3.8623187207859919</v>
      </c>
      <c r="X1036" s="4">
        <v>4.0356987453386202</v>
      </c>
      <c r="Y1036" s="4">
        <v>4.3327251134274389</v>
      </c>
      <c r="Z1036" s="94">
        <v>3000</v>
      </c>
      <c r="AA1036" s="93">
        <v>0.20239880059970014</v>
      </c>
      <c r="AB1036" s="6">
        <v>2.2361797421207537</v>
      </c>
      <c r="AC1036" s="6">
        <v>2.6704315842740267</v>
      </c>
      <c r="AD1036" s="6">
        <v>3.2044357093944509</v>
      </c>
      <c r="AE1036" s="6">
        <v>3.6445950269091028</v>
      </c>
      <c r="AF1036" s="6">
        <v>3.9339942875912883</v>
      </c>
      <c r="AG1036" s="94">
        <v>0</v>
      </c>
      <c r="AH1036" s="6">
        <v>2.1563057450081486</v>
      </c>
      <c r="AI1036" s="6">
        <v>2.5542528313919255</v>
      </c>
      <c r="AJ1036" s="6">
        <v>3.0288962075596944</v>
      </c>
      <c r="AK1036" s="6">
        <v>3.4444018544912409</v>
      </c>
      <c r="AL1036" s="6">
        <v>3.7995316955869067</v>
      </c>
      <c r="AM1036" s="6">
        <v>4.1991516437667791</v>
      </c>
      <c r="AN1036" s="6">
        <v>1.0107348782312215</v>
      </c>
      <c r="AO1036" s="92">
        <v>0.85736298399907784</v>
      </c>
      <c r="AP1036" s="5">
        <v>43647</v>
      </c>
      <c r="AQ1036" s="94">
        <v>2001</v>
      </c>
      <c r="AR1036" s="6">
        <v>-0.47003777248189982</v>
      </c>
      <c r="AS1036" s="6">
        <v>0.89313519096157201</v>
      </c>
    </row>
    <row r="1037" spans="1:45" x14ac:dyDescent="0.2">
      <c r="A1037" s="5">
        <v>43647</v>
      </c>
      <c r="B1037" s="6">
        <v>3.5982008995502248</v>
      </c>
      <c r="C1037" s="6">
        <v>3.3634915476448315</v>
      </c>
      <c r="D1037" s="6">
        <v>0.23470935190539333</v>
      </c>
      <c r="E1037" s="6">
        <v>3.3351422497984053</v>
      </c>
      <c r="F1037" s="6">
        <v>3.3584514651776134</v>
      </c>
      <c r="G1037" s="6">
        <v>0.39930336118304371</v>
      </c>
      <c r="H1037" s="6">
        <v>1.9591973375075602</v>
      </c>
      <c r="I1037" s="6">
        <v>0.57127333333332986</v>
      </c>
      <c r="J1037" s="7">
        <v>955.17399999999907</v>
      </c>
      <c r="K1037" s="92">
        <v>2.4987506246876563E-3</v>
      </c>
      <c r="L1037" s="92">
        <v>1.6991504247876061E-2</v>
      </c>
      <c r="M1037" s="92">
        <v>0.175912043978011</v>
      </c>
      <c r="N1037" s="92">
        <v>0.46476761619190404</v>
      </c>
      <c r="O1037" s="92">
        <v>0.26586706646676661</v>
      </c>
      <c r="P1037" s="92">
        <v>7.3963018490754623E-2</v>
      </c>
      <c r="Q1037" s="93">
        <v>4.8666666666666664E-2</v>
      </c>
      <c r="R1037" s="4">
        <v>2.7487599887896654</v>
      </c>
      <c r="S1037" s="4">
        <v>2.8643476739422362</v>
      </c>
      <c r="T1037" s="4">
        <v>3.0899582646201074</v>
      </c>
      <c r="U1037" s="4">
        <v>3.345107734768265</v>
      </c>
      <c r="V1037" s="4">
        <v>3.6395114006594835</v>
      </c>
      <c r="W1037" s="4">
        <v>3.8617488171591514</v>
      </c>
      <c r="X1037" s="4">
        <v>4.03658685471372</v>
      </c>
      <c r="Y1037" s="4">
        <v>4.3316478051911167</v>
      </c>
      <c r="Z1037" s="94">
        <v>3000</v>
      </c>
      <c r="AA1037" s="93">
        <v>0.20189905047476261</v>
      </c>
      <c r="AB1037" s="6">
        <v>2.2359908365057777</v>
      </c>
      <c r="AC1037" s="6">
        <v>2.6701605915490609</v>
      </c>
      <c r="AD1037" s="6">
        <v>3.2037490083402136</v>
      </c>
      <c r="AE1037" s="6">
        <v>3.6467281881817422</v>
      </c>
      <c r="AF1037" s="6">
        <v>3.9321371722250427</v>
      </c>
      <c r="AG1037" s="94">
        <v>5</v>
      </c>
      <c r="AH1037" s="6">
        <v>2.1562368114778097</v>
      </c>
      <c r="AI1037" s="6">
        <v>2.5540460907318607</v>
      </c>
      <c r="AJ1037" s="6">
        <v>3.0283852778454645</v>
      </c>
      <c r="AK1037" s="6">
        <v>3.4446194001862316</v>
      </c>
      <c r="AL1037" s="6">
        <v>3.8009340932794502</v>
      </c>
      <c r="AM1037" s="6">
        <v>4.2013000863463663</v>
      </c>
      <c r="AN1037" s="6">
        <v>1.0106465839859695</v>
      </c>
      <c r="AO1037" s="92">
        <v>0.85760107741606406</v>
      </c>
      <c r="AP1037" s="5">
        <v>43647</v>
      </c>
      <c r="AQ1037" s="94">
        <v>2001</v>
      </c>
      <c r="AR1037" s="6">
        <v>-0.47020136623293096</v>
      </c>
      <c r="AS1037" s="6">
        <v>0.89308443295588147</v>
      </c>
    </row>
    <row r="1038" spans="1:45" x14ac:dyDescent="0.2">
      <c r="A1038" s="5">
        <v>43648</v>
      </c>
      <c r="B1038" s="6">
        <v>3.5973539690464302</v>
      </c>
      <c r="C1038" s="6">
        <v>3.3633813861460511</v>
      </c>
      <c r="D1038" s="6">
        <v>0.23397258290037914</v>
      </c>
      <c r="E1038" s="6">
        <v>3.3351346776297746</v>
      </c>
      <c r="F1038" s="6">
        <v>3.3581110477665952</v>
      </c>
      <c r="G1038" s="6">
        <v>0.39941079663399498</v>
      </c>
      <c r="H1038" s="6">
        <v>1.9591648375147421</v>
      </c>
      <c r="I1038" s="6">
        <v>0.57135288237253901</v>
      </c>
      <c r="J1038" s="7">
        <v>955.85538153948437</v>
      </c>
      <c r="K1038" s="92">
        <v>2.4962556165751375E-3</v>
      </c>
      <c r="L1038" s="92">
        <v>1.6974538192710935E-2</v>
      </c>
      <c r="M1038" s="92">
        <v>0.17673489765351971</v>
      </c>
      <c r="N1038" s="92">
        <v>0.46430354468297552</v>
      </c>
      <c r="O1038" s="92">
        <v>0.26610084872690964</v>
      </c>
      <c r="P1038" s="92">
        <v>7.3389915127309038E-2</v>
      </c>
      <c r="Q1038" s="93">
        <v>4.7317560813062313E-2</v>
      </c>
      <c r="R1038" s="4">
        <v>2.7485129127986996</v>
      </c>
      <c r="S1038" s="4">
        <v>2.8642193487494167</v>
      </c>
      <c r="T1038" s="4">
        <v>3.0896333581657389</v>
      </c>
      <c r="U1038" s="4">
        <v>3.3449602508461145</v>
      </c>
      <c r="V1038" s="4">
        <v>3.6394743203510549</v>
      </c>
      <c r="W1038" s="4">
        <v>3.8610114828497961</v>
      </c>
      <c r="X1038" s="4">
        <v>4.0355331028318311</v>
      </c>
      <c r="Y1038" s="4">
        <v>4.3293905329941422</v>
      </c>
      <c r="Z1038" s="94">
        <v>3001</v>
      </c>
      <c r="AA1038" s="93">
        <v>0.20169745381927109</v>
      </c>
      <c r="AB1038" s="6">
        <v>2.2358020174798567</v>
      </c>
      <c r="AC1038" s="6">
        <v>2.6698897306914722</v>
      </c>
      <c r="AD1038" s="6">
        <v>3.2060638001641775</v>
      </c>
      <c r="AE1038" s="6">
        <v>3.6473116979905189</v>
      </c>
      <c r="AF1038" s="6">
        <v>3.9416799862511342</v>
      </c>
      <c r="AG1038" s="94">
        <v>5</v>
      </c>
      <c r="AH1038" s="6">
        <v>2.156167891143006</v>
      </c>
      <c r="AI1038" s="6">
        <v>2.55383945428003</v>
      </c>
      <c r="AJ1038" s="6">
        <v>3.028867817838961</v>
      </c>
      <c r="AK1038" s="6">
        <v>3.4452125098972251</v>
      </c>
      <c r="AL1038" s="6">
        <v>3.8010991325670642</v>
      </c>
      <c r="AM1038" s="6">
        <v>4.2034924289242603</v>
      </c>
      <c r="AN1038" s="6">
        <v>1.0105971390266808</v>
      </c>
      <c r="AO1038" s="92">
        <v>0.85802820874369723</v>
      </c>
      <c r="AP1038" s="5">
        <v>43648</v>
      </c>
      <c r="AQ1038" s="94">
        <v>2003</v>
      </c>
      <c r="AR1038" s="6">
        <v>-0.47036433690460733</v>
      </c>
      <c r="AS1038" s="6">
        <v>0.89303380157999923</v>
      </c>
    </row>
    <row r="1039" spans="1:45" x14ac:dyDescent="0.2">
      <c r="A1039" s="5">
        <v>43649</v>
      </c>
      <c r="B1039" s="6">
        <v>3.5964125560538118</v>
      </c>
      <c r="C1039" s="6">
        <v>3.3633055820795463</v>
      </c>
      <c r="D1039" s="6">
        <v>0.2331069739742655</v>
      </c>
      <c r="E1039" s="6">
        <v>3.3353694046710856</v>
      </c>
      <c r="F1039" s="6">
        <v>3.3579951576736429</v>
      </c>
      <c r="G1039" s="6">
        <v>0.39897104758585267</v>
      </c>
      <c r="H1039" s="6">
        <v>1.9607695901370219</v>
      </c>
      <c r="I1039" s="6">
        <v>0.57125541125540769</v>
      </c>
      <c r="J1039" s="7">
        <v>956.21811521811469</v>
      </c>
      <c r="K1039" s="92">
        <v>2.4912805181863478E-3</v>
      </c>
      <c r="L1039" s="92">
        <v>1.6940707523667164E-2</v>
      </c>
      <c r="M1039" s="92">
        <v>0.17688091679123069</v>
      </c>
      <c r="N1039" s="92">
        <v>0.46586945690084702</v>
      </c>
      <c r="O1039" s="92">
        <v>0.26457399103139012</v>
      </c>
      <c r="P1039" s="92">
        <v>7.3243647234678619E-2</v>
      </c>
      <c r="Q1039" s="93">
        <v>4.6620046620046623E-2</v>
      </c>
      <c r="R1039" s="4">
        <v>2.7492184191095208</v>
      </c>
      <c r="S1039" s="4">
        <v>2.8647060219272422</v>
      </c>
      <c r="T1039" s="4">
        <v>3.0901371866524552</v>
      </c>
      <c r="U1039" s="4">
        <v>3.3447970317106956</v>
      </c>
      <c r="V1039" s="4">
        <v>3.6388255950965873</v>
      </c>
      <c r="W1039" s="4">
        <v>3.8601661601854755</v>
      </c>
      <c r="X1039" s="4">
        <v>4.0344342908011059</v>
      </c>
      <c r="Y1039" s="4">
        <v>4.3271568556128921</v>
      </c>
      <c r="Z1039" s="94">
        <v>3003</v>
      </c>
      <c r="AA1039" s="93">
        <v>0.20079720976581963</v>
      </c>
      <c r="AB1039" s="6">
        <v>2.2356132849768544</v>
      </c>
      <c r="AC1039" s="6">
        <v>2.6696190015943388</v>
      </c>
      <c r="AD1039" s="6">
        <v>3.2055269857001183</v>
      </c>
      <c r="AE1039" s="6">
        <v>3.6476159066396168</v>
      </c>
      <c r="AF1039" s="6">
        <v>3.9407157524524457</v>
      </c>
      <c r="AG1039" s="94">
        <v>3</v>
      </c>
      <c r="AH1039" s="6">
        <v>2.1560989839992355</v>
      </c>
      <c r="AI1039" s="6">
        <v>2.5536329219296916</v>
      </c>
      <c r="AJ1039" s="6">
        <v>3.0279954734676964</v>
      </c>
      <c r="AK1039" s="6">
        <v>3.445448552639669</v>
      </c>
      <c r="AL1039" s="6">
        <v>3.8011744425653591</v>
      </c>
      <c r="AM1039" s="6">
        <v>4.2023329601685004</v>
      </c>
      <c r="AN1039" s="6">
        <v>1.0105168937543603</v>
      </c>
      <c r="AO1039" s="92">
        <v>0.85774959062411582</v>
      </c>
      <c r="AP1039" s="5">
        <v>43651</v>
      </c>
      <c r="AQ1039" s="94">
        <v>2007</v>
      </c>
      <c r="AR1039" s="6">
        <v>-0.4705266858222501</v>
      </c>
      <c r="AS1039" s="6">
        <v>0.89298329659388942</v>
      </c>
    </row>
    <row r="1040" spans="1:45" x14ac:dyDescent="0.2">
      <c r="A1040" s="5">
        <v>43650</v>
      </c>
      <c r="B1040" s="6">
        <v>3.5964125560538118</v>
      </c>
      <c r="C1040" s="6">
        <v>3.3626526451531036</v>
      </c>
      <c r="D1040" s="6">
        <v>0.23375991090070825</v>
      </c>
      <c r="E1040" s="6">
        <v>3.3353240471580436</v>
      </c>
      <c r="F1040" s="6">
        <v>3.357845871005475</v>
      </c>
      <c r="G1040" s="6">
        <v>0.39873598455766562</v>
      </c>
      <c r="H1040" s="6">
        <v>1.9589143759715406</v>
      </c>
      <c r="I1040" s="6">
        <v>0.57125541125540769</v>
      </c>
      <c r="J1040" s="7">
        <v>957.21811521811469</v>
      </c>
      <c r="K1040" s="92">
        <v>2.4912805181863478E-3</v>
      </c>
      <c r="L1040" s="92">
        <v>1.6940707523667164E-2</v>
      </c>
      <c r="M1040" s="92">
        <v>0.17688091679123069</v>
      </c>
      <c r="N1040" s="92">
        <v>0.46586945690084702</v>
      </c>
      <c r="O1040" s="92">
        <v>0.26457399103139012</v>
      </c>
      <c r="P1040" s="92">
        <v>7.3243647234678619E-2</v>
      </c>
      <c r="Q1040" s="93">
        <v>4.6620046620046623E-2</v>
      </c>
      <c r="R1040" s="4">
        <v>2.7487010939316203</v>
      </c>
      <c r="S1040" s="4">
        <v>2.8643529603185822</v>
      </c>
      <c r="T1040" s="4">
        <v>3.0897091589298786</v>
      </c>
      <c r="U1040" s="4">
        <v>3.3440645393509389</v>
      </c>
      <c r="V1040" s="4">
        <v>3.6382693875682461</v>
      </c>
      <c r="W1040" s="4">
        <v>3.8591157199163937</v>
      </c>
      <c r="X1040" s="4">
        <v>4.0334936708771627</v>
      </c>
      <c r="Y1040" s="4">
        <v>4.3257200372309441</v>
      </c>
      <c r="Z1040" s="94">
        <v>3003</v>
      </c>
      <c r="AA1040" s="93">
        <v>0.2012954658694569</v>
      </c>
      <c r="AB1040" s="6">
        <v>2.2354246389307058</v>
      </c>
      <c r="AC1040" s="6">
        <v>2.6693484041508602</v>
      </c>
      <c r="AD1040" s="6">
        <v>3.2046815926054419</v>
      </c>
      <c r="AE1040" s="6">
        <v>3.646842760557278</v>
      </c>
      <c r="AF1040" s="6">
        <v>3.9397524665224246</v>
      </c>
      <c r="AG1040" s="94">
        <v>0</v>
      </c>
      <c r="AH1040" s="6">
        <v>2.1560300900419973</v>
      </c>
      <c r="AI1040" s="6">
        <v>2.5534264935742819</v>
      </c>
      <c r="AJ1040" s="6">
        <v>3.0274857292984976</v>
      </c>
      <c r="AK1040" s="6">
        <v>3.4447019100491465</v>
      </c>
      <c r="AL1040" s="6">
        <v>3.8002708858394789</v>
      </c>
      <c r="AM1040" s="6">
        <v>4.2011748999016314</v>
      </c>
      <c r="AN1040" s="6">
        <v>1.0103299075996028</v>
      </c>
      <c r="AO1040" s="92">
        <v>0.85799322275662238</v>
      </c>
      <c r="AP1040" s="5">
        <v>43651</v>
      </c>
      <c r="AQ1040" s="94">
        <v>2007</v>
      </c>
      <c r="AR1040" s="6">
        <v>-0.47068841430815223</v>
      </c>
      <c r="AS1040" s="6">
        <v>0.89293291775808292</v>
      </c>
    </row>
    <row r="1041" spans="1:45" x14ac:dyDescent="0.2">
      <c r="A1041" s="5">
        <v>43651</v>
      </c>
      <c r="B1041" s="6">
        <v>3.5959142999501745</v>
      </c>
      <c r="C1041" s="6">
        <v>3.3621752200877699</v>
      </c>
      <c r="D1041" s="6">
        <v>0.23373907986240461</v>
      </c>
      <c r="E1041" s="6">
        <v>3.3352775304566484</v>
      </c>
      <c r="F1041" s="6">
        <v>3.3576505618797388</v>
      </c>
      <c r="G1041" s="6">
        <v>0.39886342000079306</v>
      </c>
      <c r="H1041" s="6">
        <v>1.9573805006156544</v>
      </c>
      <c r="I1041" s="6">
        <v>0.57129537129536823</v>
      </c>
      <c r="J1041" s="7">
        <v>958.21811521811469</v>
      </c>
      <c r="K1041" s="92">
        <v>2.4912805181863478E-3</v>
      </c>
      <c r="L1041" s="92">
        <v>1.6940707523667164E-2</v>
      </c>
      <c r="M1041" s="92">
        <v>0.17787742899850523</v>
      </c>
      <c r="N1041" s="92">
        <v>0.46487294469357249</v>
      </c>
      <c r="O1041" s="92">
        <v>0.26457399103139012</v>
      </c>
      <c r="P1041" s="92">
        <v>7.3243647234678619E-2</v>
      </c>
      <c r="Q1041" s="93">
        <v>4.6287046287046288E-2</v>
      </c>
      <c r="R1041" s="4">
        <v>2.7481842297353989</v>
      </c>
      <c r="S1041" s="4">
        <v>2.8640167380881576</v>
      </c>
      <c r="T1041" s="4">
        <v>3.0892528830167931</v>
      </c>
      <c r="U1041" s="4">
        <v>3.3436003682998678</v>
      </c>
      <c r="V1041" s="4">
        <v>3.6377535565939159</v>
      </c>
      <c r="W1041" s="4">
        <v>3.8581227803152012</v>
      </c>
      <c r="X1041" s="4">
        <v>4.0347058519961241</v>
      </c>
      <c r="Y1041" s="4">
        <v>4.3275483243262061</v>
      </c>
      <c r="Z1041" s="94">
        <v>3003</v>
      </c>
      <c r="AA1041" s="93">
        <v>0.20179372197309417</v>
      </c>
      <c r="AB1041" s="6">
        <v>2.2352360792754165</v>
      </c>
      <c r="AC1041" s="6">
        <v>2.6690779382543566</v>
      </c>
      <c r="AD1041" s="6">
        <v>3.2046066592132401</v>
      </c>
      <c r="AE1041" s="6">
        <v>3.6455182470520318</v>
      </c>
      <c r="AF1041" s="6">
        <v>3.9455155526199084</v>
      </c>
      <c r="AG1041" s="94">
        <v>3</v>
      </c>
      <c r="AH1041" s="6">
        <v>2.1559612092667924</v>
      </c>
      <c r="AI1041" s="6">
        <v>2.5532201691074095</v>
      </c>
      <c r="AJ1041" s="6">
        <v>3.0279683194508524</v>
      </c>
      <c r="AK1041" s="6">
        <v>3.4444703236678751</v>
      </c>
      <c r="AL1041" s="6">
        <v>3.7993946604311208</v>
      </c>
      <c r="AM1041" s="6">
        <v>4.2034958630222823</v>
      </c>
      <c r="AN1041" s="6">
        <v>1.010183255664755</v>
      </c>
      <c r="AO1041" s="92">
        <v>0.85864007164441103</v>
      </c>
      <c r="AP1041" s="5">
        <v>43652</v>
      </c>
      <c r="AQ1041" s="94">
        <v>2007</v>
      </c>
      <c r="AR1041" s="6">
        <v>-0.45082310772809731</v>
      </c>
      <c r="AS1041" s="6">
        <v>0.89430741815423798</v>
      </c>
    </row>
    <row r="1042" spans="1:45" x14ac:dyDescent="0.2">
      <c r="A1042" s="5">
        <v>43652</v>
      </c>
      <c r="B1042" s="6">
        <v>3.5959142999501745</v>
      </c>
      <c r="C1042" s="6">
        <v>3.3615234117292463</v>
      </c>
      <c r="D1042" s="6">
        <v>0.23439088822092824</v>
      </c>
      <c r="E1042" s="6">
        <v>3.3352305655696171</v>
      </c>
      <c r="F1042" s="6">
        <v>3.3573064043365979</v>
      </c>
      <c r="G1042" s="6">
        <v>0.39862915354752454</v>
      </c>
      <c r="H1042" s="6">
        <v>1.9555315542250722</v>
      </c>
      <c r="I1042" s="6">
        <v>0.57129537129536823</v>
      </c>
      <c r="J1042" s="7">
        <v>959.21811521811469</v>
      </c>
      <c r="K1042" s="92">
        <v>2.4912805181863478E-3</v>
      </c>
      <c r="L1042" s="92">
        <v>1.6940707523667164E-2</v>
      </c>
      <c r="M1042" s="92">
        <v>0.17787742899850523</v>
      </c>
      <c r="N1042" s="92">
        <v>0.46487294469357249</v>
      </c>
      <c r="O1042" s="92">
        <v>0.26457399103139012</v>
      </c>
      <c r="P1042" s="92">
        <v>7.3243647234678619E-2</v>
      </c>
      <c r="Q1042" s="93">
        <v>4.6287046287046288E-2</v>
      </c>
      <c r="R1042" s="4">
        <v>2.7477794309373844</v>
      </c>
      <c r="S1042" s="4">
        <v>2.8637131520208849</v>
      </c>
      <c r="T1042" s="4">
        <v>3.0887969059140774</v>
      </c>
      <c r="U1042" s="4">
        <v>3.3431824417552418</v>
      </c>
      <c r="V1042" s="4">
        <v>3.6372380281242216</v>
      </c>
      <c r="W1042" s="4">
        <v>3.8571735050014948</v>
      </c>
      <c r="X1042" s="4">
        <v>4.0335107919168465</v>
      </c>
      <c r="Y1042" s="4">
        <v>4.3265293816393502</v>
      </c>
      <c r="Z1042" s="94">
        <v>3003</v>
      </c>
      <c r="AA1042" s="93">
        <v>0.20229197807673144</v>
      </c>
      <c r="AB1042" s="6">
        <v>2.2350476059450619</v>
      </c>
      <c r="AC1042" s="6">
        <v>2.6688076037982693</v>
      </c>
      <c r="AD1042" s="6">
        <v>3.2038826707774173</v>
      </c>
      <c r="AE1042" s="6">
        <v>3.6441957209617235</v>
      </c>
      <c r="AF1042" s="6">
        <v>3.9436901615359288</v>
      </c>
      <c r="AG1042" s="94">
        <v>0</v>
      </c>
      <c r="AH1042" s="6">
        <v>2.1558923416691238</v>
      </c>
      <c r="AI1042" s="6">
        <v>2.5530139484228549</v>
      </c>
      <c r="AJ1042" s="6">
        <v>3.0274577775010485</v>
      </c>
      <c r="AK1042" s="6">
        <v>3.4437253037668767</v>
      </c>
      <c r="AL1042" s="6">
        <v>3.7984925883191631</v>
      </c>
      <c r="AM1042" s="6">
        <v>4.2023400958384283</v>
      </c>
      <c r="AN1042" s="6">
        <v>1.0099971603665234</v>
      </c>
      <c r="AO1042" s="92">
        <v>0.85888109237336097</v>
      </c>
      <c r="AP1042" s="5">
        <v>43652</v>
      </c>
      <c r="AQ1042" s="94">
        <v>2007</v>
      </c>
      <c r="AR1042" s="6">
        <v>-0.45110294319125988</v>
      </c>
      <c r="AS1042" s="6">
        <v>0.89427919638188602</v>
      </c>
    </row>
    <row r="1043" spans="1:45" x14ac:dyDescent="0.2">
      <c r="A1043" s="5">
        <v>43653</v>
      </c>
      <c r="B1043" s="6">
        <v>3.595617529880478</v>
      </c>
      <c r="C1043" s="6">
        <v>3.3608737301780587</v>
      </c>
      <c r="D1043" s="6">
        <v>0.23474379970241932</v>
      </c>
      <c r="E1043" s="6">
        <v>3.3351829420690788</v>
      </c>
      <c r="F1043" s="6">
        <v>3.3570092981573407</v>
      </c>
      <c r="G1043" s="6">
        <v>0.39839839650575432</v>
      </c>
      <c r="H1043" s="6">
        <v>1.9535046556088962</v>
      </c>
      <c r="I1043" s="6">
        <v>0.57134532134532623</v>
      </c>
      <c r="J1043" s="7">
        <v>960.21811521811469</v>
      </c>
      <c r="K1043" s="92">
        <v>2.4900398406374502E-3</v>
      </c>
      <c r="L1043" s="92">
        <v>1.693227091633466E-2</v>
      </c>
      <c r="M1043" s="92">
        <v>0.17828685258964144</v>
      </c>
      <c r="N1043" s="92">
        <v>0.46464143426294818</v>
      </c>
      <c r="O1043" s="92">
        <v>0.2644422310756972</v>
      </c>
      <c r="P1043" s="92">
        <v>7.320717131474104E-2</v>
      </c>
      <c r="Q1043" s="93">
        <v>4.9617049617049616E-2</v>
      </c>
      <c r="R1043" s="4">
        <v>2.7474678817655458</v>
      </c>
      <c r="S1043" s="4">
        <v>2.8634097170034751</v>
      </c>
      <c r="T1043" s="4">
        <v>3.0883412272956852</v>
      </c>
      <c r="U1043" s="4">
        <v>3.3423867010437007</v>
      </c>
      <c r="V1043" s="4">
        <v>3.6365908015584298</v>
      </c>
      <c r="W1043" s="4">
        <v>3.8562270761692909</v>
      </c>
      <c r="X1043" s="4">
        <v>4.0323171542297649</v>
      </c>
      <c r="Y1043" s="4">
        <v>4.3255113756683725</v>
      </c>
      <c r="Z1043" s="94">
        <v>3003</v>
      </c>
      <c r="AA1043" s="93">
        <v>0.20119521912350596</v>
      </c>
      <c r="AB1043" s="6">
        <v>2.234859218873789</v>
      </c>
      <c r="AC1043" s="6">
        <v>2.6685374006761609</v>
      </c>
      <c r="AD1043" s="6">
        <v>3.2040971390634625</v>
      </c>
      <c r="AE1043" s="6">
        <v>3.6435190240160025</v>
      </c>
      <c r="AF1043" s="6">
        <v>3.9418681620362488</v>
      </c>
      <c r="AG1043" s="94">
        <v>2</v>
      </c>
      <c r="AH1043" s="6">
        <v>2.1558234872444979</v>
      </c>
      <c r="AI1043" s="6">
        <v>2.5528078314145697</v>
      </c>
      <c r="AJ1043" s="6">
        <v>3.0274398737231705</v>
      </c>
      <c r="AK1043" s="6">
        <v>3.4434523232046659</v>
      </c>
      <c r="AL1043" s="6">
        <v>3.7985841867723114</v>
      </c>
      <c r="AM1043" s="6">
        <v>4.2011857272661057</v>
      </c>
      <c r="AN1043" s="6">
        <v>1.0098118204387749</v>
      </c>
      <c r="AO1043" s="92">
        <v>0.85912439980360444</v>
      </c>
      <c r="AP1043" s="5">
        <v>43653</v>
      </c>
      <c r="AQ1043" s="94">
        <v>2008</v>
      </c>
      <c r="AR1043" s="6">
        <v>-0.45138191026323593</v>
      </c>
      <c r="AS1043" s="6">
        <v>0.89425105363213742</v>
      </c>
    </row>
    <row r="1044" spans="1:45" x14ac:dyDescent="0.2">
      <c r="A1044" s="5">
        <v>43654</v>
      </c>
      <c r="B1044" s="6">
        <v>3.5952262555942318</v>
      </c>
      <c r="C1044" s="6">
        <v>3.3609347060074701</v>
      </c>
      <c r="D1044" s="6">
        <v>0.23429154958676168</v>
      </c>
      <c r="E1044" s="6">
        <v>3.335290976014845</v>
      </c>
      <c r="F1044" s="6">
        <v>3.3575585893811488</v>
      </c>
      <c r="G1044" s="6">
        <v>0.39825577079437946</v>
      </c>
      <c r="H1044" s="6">
        <v>1.954982585548781</v>
      </c>
      <c r="I1044" s="6">
        <v>0.57131780366056228</v>
      </c>
      <c r="J1044" s="7">
        <v>960.5783693843623</v>
      </c>
      <c r="K1044" s="92">
        <v>2.4863252113376429E-3</v>
      </c>
      <c r="L1044" s="92">
        <v>1.6907011437095974E-2</v>
      </c>
      <c r="M1044" s="92">
        <v>0.17851815017404277</v>
      </c>
      <c r="N1044" s="92">
        <v>0.46494281452013925</v>
      </c>
      <c r="O1044" s="92">
        <v>0.26404773744405768</v>
      </c>
      <c r="P1044" s="92">
        <v>7.3097961213326706E-2</v>
      </c>
      <c r="Q1044" s="93">
        <v>4.9251247920133114E-2</v>
      </c>
      <c r="R1044" s="4">
        <v>2.7473567522988134</v>
      </c>
      <c r="S1044" s="4">
        <v>2.8638653458450856</v>
      </c>
      <c r="T1044" s="4">
        <v>3.0880458647033873</v>
      </c>
      <c r="U1044" s="4">
        <v>3.3423472590943462</v>
      </c>
      <c r="V1044" s="4">
        <v>3.6366245446699939</v>
      </c>
      <c r="W1044" s="4">
        <v>3.8558151061744104</v>
      </c>
      <c r="X1044" s="4">
        <v>4.0309586336197558</v>
      </c>
      <c r="Y1044" s="4">
        <v>4.3244224413793395</v>
      </c>
      <c r="Z1044" s="94">
        <v>3005</v>
      </c>
      <c r="AA1044" s="93">
        <v>0.20139234211834908</v>
      </c>
      <c r="AB1044" s="6">
        <v>2.2346709179958144</v>
      </c>
      <c r="AC1044" s="6">
        <v>2.668267328781714</v>
      </c>
      <c r="AD1044" s="6">
        <v>3.2036963194466406</v>
      </c>
      <c r="AE1044" s="6">
        <v>3.6437279902372799</v>
      </c>
      <c r="AF1044" s="6">
        <v>3.9400495436273411</v>
      </c>
      <c r="AG1044" s="94">
        <v>4</v>
      </c>
      <c r="AH1044" s="6">
        <v>2.1557546459884236</v>
      </c>
      <c r="AI1044" s="6">
        <v>2.5526018179766785</v>
      </c>
      <c r="AJ1044" s="6">
        <v>3.0274215709395191</v>
      </c>
      <c r="AK1044" s="6">
        <v>3.4436665788656011</v>
      </c>
      <c r="AL1044" s="6">
        <v>3.7990078038743982</v>
      </c>
      <c r="AM1044" s="6">
        <v>4.2000327540577169</v>
      </c>
      <c r="AN1044" s="6">
        <v>1.0097959381433861</v>
      </c>
      <c r="AO1044" s="92">
        <v>0.85884161057297381</v>
      </c>
      <c r="AP1044" s="5">
        <v>43653</v>
      </c>
      <c r="AQ1044" s="94">
        <v>2011</v>
      </c>
      <c r="AR1044" s="6">
        <v>-0.45166001078794782</v>
      </c>
      <c r="AS1044" s="6">
        <v>0.89422298976233405</v>
      </c>
    </row>
    <row r="1045" spans="1:45" x14ac:dyDescent="0.2">
      <c r="A1045" s="5">
        <v>43655</v>
      </c>
      <c r="B1045" s="6">
        <v>3.5941381023348238</v>
      </c>
      <c r="C1045" s="6">
        <v>3.360472219518551</v>
      </c>
      <c r="D1045" s="6">
        <v>0.23366588281627276</v>
      </c>
      <c r="E1045" s="6">
        <v>3.3353047086580307</v>
      </c>
      <c r="F1045" s="6">
        <v>3.3582625238597763</v>
      </c>
      <c r="G1045" s="6">
        <v>0.39782711938808296</v>
      </c>
      <c r="H1045" s="6">
        <v>1.9545179245086246</v>
      </c>
      <c r="I1045" s="6">
        <v>0.571280771789758</v>
      </c>
      <c r="J1045" s="7">
        <v>961.25848303393286</v>
      </c>
      <c r="K1045" s="92">
        <v>2.4838549428713363E-3</v>
      </c>
      <c r="L1045" s="92">
        <v>1.6890213611525089E-2</v>
      </c>
      <c r="M1045" s="92">
        <v>0.17983109786388474</v>
      </c>
      <c r="N1045" s="92">
        <v>0.46448087431693991</v>
      </c>
      <c r="O1045" s="92">
        <v>0.26328862394436164</v>
      </c>
      <c r="P1045" s="92">
        <v>7.3025335320417287E-2</v>
      </c>
      <c r="Q1045" s="93">
        <v>4.8902195608782437E-2</v>
      </c>
      <c r="R1045" s="4">
        <v>2.7488291376431691</v>
      </c>
      <c r="S1045" s="4">
        <v>2.8643392904813316</v>
      </c>
      <c r="T1045" s="4">
        <v>3.0878224548909703</v>
      </c>
      <c r="U1045" s="4">
        <v>3.3421987258264823</v>
      </c>
      <c r="V1045" s="4">
        <v>3.6358362166738987</v>
      </c>
      <c r="W1045" s="4">
        <v>3.8549054601079575</v>
      </c>
      <c r="X1045" s="4">
        <v>4.0297243351887868</v>
      </c>
      <c r="Y1045" s="4">
        <v>4.323365439382532</v>
      </c>
      <c r="Z1045" s="94">
        <v>3006</v>
      </c>
      <c r="AA1045" s="93">
        <v>0.20119225037257824</v>
      </c>
      <c r="AB1045" s="6">
        <v>2.2344827032454244</v>
      </c>
      <c r="AC1045" s="6">
        <v>2.6679973880087324</v>
      </c>
      <c r="AD1045" s="6">
        <v>3.2036248788744346</v>
      </c>
      <c r="AE1045" s="6">
        <v>3.6430619209903048</v>
      </c>
      <c r="AF1045" s="6">
        <v>3.9382342958610881</v>
      </c>
      <c r="AG1045" s="94">
        <v>3</v>
      </c>
      <c r="AH1045" s="6">
        <v>2.1556858178964111</v>
      </c>
      <c r="AI1045" s="6">
        <v>2.5523959080034779</v>
      </c>
      <c r="AJ1045" s="6">
        <v>3.0282248424944354</v>
      </c>
      <c r="AK1045" s="6">
        <v>3.4437293777624167</v>
      </c>
      <c r="AL1045" s="6">
        <v>3.7984049627489829</v>
      </c>
      <c r="AM1045" s="6">
        <v>4.1988811729779174</v>
      </c>
      <c r="AN1045" s="6">
        <v>1.0096532221687233</v>
      </c>
      <c r="AO1045" s="92">
        <v>0.85908518065293149</v>
      </c>
      <c r="AP1045" s="5">
        <v>43655</v>
      </c>
      <c r="AQ1045" s="94">
        <v>2013</v>
      </c>
      <c r="AR1045" s="6">
        <v>-0.45193724660503332</v>
      </c>
      <c r="AS1045" s="6">
        <v>0.89419500463015311</v>
      </c>
    </row>
    <row r="1046" spans="1:45" x14ac:dyDescent="0.2">
      <c r="A1046" s="5">
        <v>43656</v>
      </c>
      <c r="B1046" s="6">
        <v>3.5935948361469712</v>
      </c>
      <c r="C1046" s="6">
        <v>3.3599610610400648</v>
      </c>
      <c r="D1046" s="6">
        <v>0.23363377510690642</v>
      </c>
      <c r="E1046" s="6">
        <v>3.3352561041269211</v>
      </c>
      <c r="F1046" s="6">
        <v>3.3580126268493449</v>
      </c>
      <c r="G1046" s="6">
        <v>0.39763698616932297</v>
      </c>
      <c r="H1046" s="6">
        <v>1.9528355389483436</v>
      </c>
      <c r="I1046" s="6">
        <v>0.57132734530938212</v>
      </c>
      <c r="J1046" s="7">
        <v>962.25848303393286</v>
      </c>
      <c r="K1046" s="92">
        <v>2.4826216484607746E-3</v>
      </c>
      <c r="L1046" s="92">
        <v>1.6881827209533268E-2</v>
      </c>
      <c r="M1046" s="92">
        <v>0.18023833167825223</v>
      </c>
      <c r="N1046" s="92">
        <v>0.46474677259185698</v>
      </c>
      <c r="O1046" s="92">
        <v>0.26266137040714993</v>
      </c>
      <c r="P1046" s="92">
        <v>7.2989076464746769E-2</v>
      </c>
      <c r="Q1046" s="93">
        <v>4.8569527611443779E-2</v>
      </c>
      <c r="R1046" s="4">
        <v>2.7484664309137474</v>
      </c>
      <c r="S1046" s="4">
        <v>2.8639935802077843</v>
      </c>
      <c r="T1046" s="4">
        <v>3.0873517047725878</v>
      </c>
      <c r="U1046" s="4">
        <v>3.3416484188942395</v>
      </c>
      <c r="V1046" s="4">
        <v>3.6354637817103317</v>
      </c>
      <c r="W1046" s="4">
        <v>3.8540642525842346</v>
      </c>
      <c r="X1046" s="4">
        <v>4.0286297823996762</v>
      </c>
      <c r="Y1046" s="4">
        <v>4.3223453113568153</v>
      </c>
      <c r="Z1046" s="94">
        <v>3006</v>
      </c>
      <c r="AA1046" s="93">
        <v>0.2005958291956306</v>
      </c>
      <c r="AB1046" s="6">
        <v>2.2342945745569769</v>
      </c>
      <c r="AC1046" s="6">
        <v>2.6677275782511396</v>
      </c>
      <c r="AD1046" s="6">
        <v>3.2036989942382879</v>
      </c>
      <c r="AE1046" s="6">
        <v>3.6423579365593062</v>
      </c>
      <c r="AF1046" s="6">
        <v>3.9364224083345296</v>
      </c>
      <c r="AG1046" s="94">
        <v>2</v>
      </c>
      <c r="AH1046" s="6">
        <v>2.1556170029639725</v>
      </c>
      <c r="AI1046" s="6">
        <v>2.5521901013894333</v>
      </c>
      <c r="AJ1046" s="6">
        <v>3.0281969459304481</v>
      </c>
      <c r="AK1046" s="6">
        <v>3.4437161558357783</v>
      </c>
      <c r="AL1046" s="6">
        <v>3.7978034873700981</v>
      </c>
      <c r="AM1046" s="6">
        <v>4.1977309808035228</v>
      </c>
      <c r="AN1046" s="6">
        <v>1.0095091851998139</v>
      </c>
      <c r="AO1046" s="92">
        <v>0.85928874647056042</v>
      </c>
      <c r="AP1046" s="5">
        <v>43656</v>
      </c>
      <c r="AQ1046" s="94">
        <v>2014</v>
      </c>
      <c r="AR1046" s="6">
        <v>-0.45221361954984829</v>
      </c>
      <c r="AS1046" s="6">
        <v>0.89416709809360684</v>
      </c>
    </row>
    <row r="1047" spans="1:45" x14ac:dyDescent="0.2">
      <c r="A1047" s="5">
        <v>43657</v>
      </c>
      <c r="B1047" s="6">
        <v>3.5930521091811416</v>
      </c>
      <c r="C1047" s="6">
        <v>3.3594344082699585</v>
      </c>
      <c r="D1047" s="6">
        <v>0.23361770091118306</v>
      </c>
      <c r="E1047" s="6">
        <v>3.3352067865262893</v>
      </c>
      <c r="F1047" s="6">
        <v>3.357762582263478</v>
      </c>
      <c r="G1047" s="6">
        <v>0.39750581398424567</v>
      </c>
      <c r="H1047" s="6">
        <v>1.9511296745530544</v>
      </c>
      <c r="I1047" s="6">
        <v>0.57137724550898283</v>
      </c>
      <c r="J1047" s="7">
        <v>963.25848303393286</v>
      </c>
      <c r="K1047" s="92">
        <v>2.4813895781637717E-3</v>
      </c>
      <c r="L1047" s="92">
        <v>1.6873449131513649E-2</v>
      </c>
      <c r="M1047" s="92">
        <v>0.18064516129032257</v>
      </c>
      <c r="N1047" s="92">
        <v>0.46451612903225808</v>
      </c>
      <c r="O1047" s="92">
        <v>0.26302729528535979</v>
      </c>
      <c r="P1047" s="92">
        <v>7.2456575682382132E-2</v>
      </c>
      <c r="Q1047" s="93">
        <v>4.8236859614105121E-2</v>
      </c>
      <c r="R1047" s="4">
        <v>2.7481039715967088</v>
      </c>
      <c r="S1047" s="4">
        <v>2.8636480623775831</v>
      </c>
      <c r="T1047" s="4">
        <v>3.0869202350453362</v>
      </c>
      <c r="U1047" s="4">
        <v>3.3410102355323277</v>
      </c>
      <c r="V1047" s="4">
        <v>3.6350516204153989</v>
      </c>
      <c r="W1047" s="4">
        <v>3.8541194777823233</v>
      </c>
      <c r="X1047" s="4">
        <v>4.027556430231253</v>
      </c>
      <c r="Y1047" s="4">
        <v>4.3213261240522227</v>
      </c>
      <c r="Z1047" s="94">
        <v>3006</v>
      </c>
      <c r="AA1047" s="93">
        <v>0.20099255583126552</v>
      </c>
      <c r="AB1047" s="6">
        <v>2.2341065318648985</v>
      </c>
      <c r="AC1047" s="6">
        <v>2.6674578994029789</v>
      </c>
      <c r="AD1047" s="6">
        <v>3.203363614453945</v>
      </c>
      <c r="AE1047" s="6">
        <v>3.643705330212887</v>
      </c>
      <c r="AF1047" s="6">
        <v>3.946064072116044</v>
      </c>
      <c r="AG1047" s="94">
        <v>3</v>
      </c>
      <c r="AH1047" s="6">
        <v>2.1555482011866234</v>
      </c>
      <c r="AI1047" s="6">
        <v>2.5519843980291839</v>
      </c>
      <c r="AJ1047" s="6">
        <v>3.0281687010275289</v>
      </c>
      <c r="AK1047" s="6">
        <v>3.4434381222278208</v>
      </c>
      <c r="AL1047" s="6">
        <v>3.7976012028561121</v>
      </c>
      <c r="AM1047" s="6">
        <v>4.198376477773011</v>
      </c>
      <c r="AN1047" s="6">
        <v>1.0093590836203281</v>
      </c>
      <c r="AO1047" s="92">
        <v>0.8594745309212396</v>
      </c>
      <c r="AP1047" s="5">
        <v>43658</v>
      </c>
      <c r="AQ1047" s="94">
        <v>2015</v>
      </c>
      <c r="AR1047" s="6">
        <v>-0.45248913145348801</v>
      </c>
      <c r="AS1047" s="6">
        <v>0.89413927001104143</v>
      </c>
    </row>
    <row r="1048" spans="1:45" x14ac:dyDescent="0.2">
      <c r="A1048" s="5">
        <v>43658</v>
      </c>
      <c r="B1048" s="6">
        <v>3.5935483870967744</v>
      </c>
      <c r="C1048" s="6">
        <v>3.3591706315960259</v>
      </c>
      <c r="D1048" s="6">
        <v>0.23437775550074846</v>
      </c>
      <c r="E1048" s="6">
        <v>3.3351569710227849</v>
      </c>
      <c r="F1048" s="6">
        <v>3.3575123905067699</v>
      </c>
      <c r="G1048" s="6">
        <v>0.39801252001094134</v>
      </c>
      <c r="H1048" s="6">
        <v>1.9501522628775116</v>
      </c>
      <c r="I1048" s="6">
        <v>0.57144377910845467</v>
      </c>
      <c r="J1048" s="7">
        <v>964.25848303393286</v>
      </c>
      <c r="K1048" s="92">
        <v>2.4813895781637717E-3</v>
      </c>
      <c r="L1048" s="92">
        <v>1.6873449131513649E-2</v>
      </c>
      <c r="M1048" s="92">
        <v>0.18064516129032257</v>
      </c>
      <c r="N1048" s="92">
        <v>0.4640198511166253</v>
      </c>
      <c r="O1048" s="92">
        <v>0.26302729528535979</v>
      </c>
      <c r="P1048" s="92">
        <v>7.2952853598014886E-2</v>
      </c>
      <c r="Q1048" s="93">
        <v>4.790419161676647E-2</v>
      </c>
      <c r="R1048" s="4">
        <v>2.7477417593948825</v>
      </c>
      <c r="S1048" s="4">
        <v>2.8633027368120874</v>
      </c>
      <c r="T1048" s="4">
        <v>3.086497763528699</v>
      </c>
      <c r="U1048" s="4">
        <v>3.3403949971108409</v>
      </c>
      <c r="V1048" s="4">
        <v>3.6343438856702699</v>
      </c>
      <c r="W1048" s="4">
        <v>3.853429964326148</v>
      </c>
      <c r="X1048" s="4">
        <v>4.0280528135240852</v>
      </c>
      <c r="Y1048" s="4">
        <v>4.3205838892818518</v>
      </c>
      <c r="Z1048" s="94">
        <v>3006</v>
      </c>
      <c r="AA1048" s="93">
        <v>0.20248138957816378</v>
      </c>
      <c r="AB1048" s="6">
        <v>2.2339185751036861</v>
      </c>
      <c r="AC1048" s="6">
        <v>2.6671883513584147</v>
      </c>
      <c r="AD1048" s="6">
        <v>3.2029391337241164</v>
      </c>
      <c r="AE1048" s="6">
        <v>3.6423855211559837</v>
      </c>
      <c r="AF1048" s="6">
        <v>3.9452650172784871</v>
      </c>
      <c r="AG1048" s="94">
        <v>0</v>
      </c>
      <c r="AH1048" s="6">
        <v>2.1554794125598815</v>
      </c>
      <c r="AI1048" s="6">
        <v>2.5517787978175361</v>
      </c>
      <c r="AJ1048" s="6">
        <v>3.0276587331916596</v>
      </c>
      <c r="AK1048" s="6">
        <v>3.4425862078871909</v>
      </c>
      <c r="AL1048" s="6">
        <v>3.7967071947174196</v>
      </c>
      <c r="AM1048" s="6">
        <v>4.200653738960388</v>
      </c>
      <c r="AN1048" s="6">
        <v>1.0092757792995855</v>
      </c>
      <c r="AO1048" s="92">
        <v>0.8593353158907161</v>
      </c>
      <c r="AP1048" s="5">
        <v>43658</v>
      </c>
      <c r="AQ1048" s="94">
        <v>2015</v>
      </c>
      <c r="AR1048" s="6">
        <v>-0.4527637841427925</v>
      </c>
      <c r="AS1048" s="6">
        <v>0.89411152024113572</v>
      </c>
    </row>
    <row r="1049" spans="1:45" x14ac:dyDescent="0.2">
      <c r="A1049" s="5">
        <v>43659</v>
      </c>
      <c r="B1049" s="6">
        <v>3.5925558312655088</v>
      </c>
      <c r="C1049" s="6">
        <v>3.358530110101325</v>
      </c>
      <c r="D1049" s="6">
        <v>0.23402572116418385</v>
      </c>
      <c r="E1049" s="6">
        <v>3.3351071503630747</v>
      </c>
      <c r="F1049" s="6">
        <v>3.3572620519831182</v>
      </c>
      <c r="G1049" s="6">
        <v>0.3977924547115107</v>
      </c>
      <c r="H1049" s="6">
        <v>1.9482471693623682</v>
      </c>
      <c r="I1049" s="6">
        <v>0.57148037258815365</v>
      </c>
      <c r="J1049" s="7">
        <v>965.25848303393286</v>
      </c>
      <c r="K1049" s="92">
        <v>2.4813895781637717E-3</v>
      </c>
      <c r="L1049" s="92">
        <v>1.6873449131513649E-2</v>
      </c>
      <c r="M1049" s="92">
        <v>0.18213399503722083</v>
      </c>
      <c r="N1049" s="92">
        <v>0.4630272952853598</v>
      </c>
      <c r="O1049" s="92">
        <v>0.26253101736972706</v>
      </c>
      <c r="P1049" s="92">
        <v>7.2952853598014886E-2</v>
      </c>
      <c r="Q1049" s="93">
        <v>4.7571523619427812E-2</v>
      </c>
      <c r="R1049" s="4">
        <v>2.7473636042564857</v>
      </c>
      <c r="S1049" s="4">
        <v>2.8629576033328874</v>
      </c>
      <c r="T1049" s="4">
        <v>3.0860592447074811</v>
      </c>
      <c r="U1049" s="4">
        <v>3.3397646434852848</v>
      </c>
      <c r="V1049" s="4">
        <v>3.6335218714671575</v>
      </c>
      <c r="W1049" s="4">
        <v>3.8523725061646821</v>
      </c>
      <c r="X1049" s="4">
        <v>4.0269423189684916</v>
      </c>
      <c r="Y1049" s="4">
        <v>4.3195555748904821</v>
      </c>
      <c r="Z1049" s="94">
        <v>3006</v>
      </c>
      <c r="AA1049" s="93">
        <v>0.20148883374689827</v>
      </c>
      <c r="AB1049" s="6">
        <v>2.2337307042079066</v>
      </c>
      <c r="AC1049" s="6">
        <v>2.6669189340117301</v>
      </c>
      <c r="AD1049" s="6">
        <v>3.2031433554869935</v>
      </c>
      <c r="AE1049" s="6">
        <v>3.6425515356296678</v>
      </c>
      <c r="AF1049" s="6">
        <v>3.9444666124425503</v>
      </c>
      <c r="AG1049" s="94">
        <v>4</v>
      </c>
      <c r="AH1049" s="6">
        <v>2.1554106370792652</v>
      </c>
      <c r="AI1049" s="6">
        <v>2.5515733006494687</v>
      </c>
      <c r="AJ1049" s="6">
        <v>3.0285828203639271</v>
      </c>
      <c r="AK1049" s="6">
        <v>3.4428239238095095</v>
      </c>
      <c r="AL1049" s="6">
        <v>3.7961534396937475</v>
      </c>
      <c r="AM1049" s="6">
        <v>4.1995098172407426</v>
      </c>
      <c r="AN1049" s="6">
        <v>1.0090937014527999</v>
      </c>
      <c r="AO1049" s="92">
        <v>0.85957951193772131</v>
      </c>
      <c r="AP1049" s="5">
        <v>43659</v>
      </c>
      <c r="AQ1049" s="94">
        <v>2015</v>
      </c>
      <c r="AR1049" s="6">
        <v>-0.45303757944036338</v>
      </c>
      <c r="AS1049" s="6">
        <v>0.89408384864290003</v>
      </c>
    </row>
    <row r="1050" spans="1:45" x14ac:dyDescent="0.2">
      <c r="A1050" s="5">
        <v>43660</v>
      </c>
      <c r="B1050" s="6">
        <v>3.5912245909766982</v>
      </c>
      <c r="C1050" s="6">
        <v>3.3580985886203174</v>
      </c>
      <c r="D1050" s="6">
        <v>0.23312600235638081</v>
      </c>
      <c r="E1050" s="6">
        <v>3.3350782631022384</v>
      </c>
      <c r="F1050" s="6">
        <v>3.3570425369202814</v>
      </c>
      <c r="G1050" s="6">
        <v>0.39736207099926996</v>
      </c>
      <c r="H1050" s="6">
        <v>1.9477635756647544</v>
      </c>
      <c r="I1050" s="6">
        <v>0.57142001995343883</v>
      </c>
      <c r="J1050" s="7">
        <v>965.93714665780135</v>
      </c>
      <c r="K1050" s="92">
        <v>2.478929102627665E-3</v>
      </c>
      <c r="L1050" s="92">
        <v>1.685671789786812E-2</v>
      </c>
      <c r="M1050" s="92">
        <v>0.18294496777392166</v>
      </c>
      <c r="N1050" s="92">
        <v>0.46405552801189887</v>
      </c>
      <c r="O1050" s="92">
        <v>0.26078334159643035</v>
      </c>
      <c r="P1050" s="92">
        <v>7.2880515617253352E-2</v>
      </c>
      <c r="Q1050" s="93">
        <v>4.7223145992683735E-2</v>
      </c>
      <c r="R1050" s="4">
        <v>2.7470969303224892</v>
      </c>
      <c r="S1050" s="4">
        <v>2.8632067590614461</v>
      </c>
      <c r="T1050" s="4">
        <v>3.0857444413268471</v>
      </c>
      <c r="U1050" s="4">
        <v>3.3398470602250137</v>
      </c>
      <c r="V1050" s="4">
        <v>3.6328242063449268</v>
      </c>
      <c r="W1050" s="4">
        <v>3.8514229121422074</v>
      </c>
      <c r="X1050" s="4">
        <v>4.0257721033786513</v>
      </c>
      <c r="Y1050" s="4">
        <v>4.3185187616329666</v>
      </c>
      <c r="Z1050" s="94">
        <v>3007</v>
      </c>
      <c r="AA1050" s="93">
        <v>0.20228061477441744</v>
      </c>
      <c r="AB1050" s="6">
        <v>2.2335429191121965</v>
      </c>
      <c r="AC1050" s="6">
        <v>2.6666496472573282</v>
      </c>
      <c r="AD1050" s="6">
        <v>3.2043632684657921</v>
      </c>
      <c r="AE1050" s="6">
        <v>3.6441868346473432</v>
      </c>
      <c r="AF1050" s="6">
        <v>3.9436688567273137</v>
      </c>
      <c r="AG1050" s="94">
        <v>5</v>
      </c>
      <c r="AH1050" s="6">
        <v>2.1553418747402979</v>
      </c>
      <c r="AI1050" s="6">
        <v>2.5513679064201265</v>
      </c>
      <c r="AJ1050" s="6">
        <v>3.0290214039410395</v>
      </c>
      <c r="AK1050" s="6">
        <v>3.4431412343725141</v>
      </c>
      <c r="AL1050" s="6">
        <v>3.7961339650322414</v>
      </c>
      <c r="AM1050" s="6">
        <v>4.1983672613125833</v>
      </c>
      <c r="AN1050" s="6">
        <v>1.0089744221973072</v>
      </c>
      <c r="AO1050" s="92">
        <v>0.85972446222641685</v>
      </c>
      <c r="AP1050" s="5">
        <v>43660</v>
      </c>
      <c r="AQ1050" s="94">
        <v>2017</v>
      </c>
      <c r="AR1050" s="6">
        <v>-0.45331051916457099</v>
      </c>
      <c r="AS1050" s="6">
        <v>0.89405625507567543</v>
      </c>
    </row>
    <row r="1051" spans="1:45" x14ac:dyDescent="0.2">
      <c r="A1051" s="5">
        <v>43661</v>
      </c>
      <c r="B1051" s="6">
        <v>3.590436075322101</v>
      </c>
      <c r="C1051" s="6">
        <v>3.3576240741803893</v>
      </c>
      <c r="D1051" s="6">
        <v>0.23281200114171163</v>
      </c>
      <c r="E1051" s="6">
        <v>3.3350273616470125</v>
      </c>
      <c r="F1051" s="6">
        <v>3.3571927275601716</v>
      </c>
      <c r="G1051" s="6">
        <v>0.39723452235747975</v>
      </c>
      <c r="H1051" s="6">
        <v>1.946096943514527</v>
      </c>
      <c r="I1051" s="6">
        <v>0.57146657798469924</v>
      </c>
      <c r="J1051" s="7">
        <v>966.93714665780135</v>
      </c>
      <c r="K1051" s="92">
        <v>2.4777006937561942E-3</v>
      </c>
      <c r="L1051" s="92">
        <v>1.6848364717542121E-2</v>
      </c>
      <c r="M1051" s="92">
        <v>0.18334985133795836</v>
      </c>
      <c r="N1051" s="92">
        <v>0.46333002973240833</v>
      </c>
      <c r="O1051" s="92">
        <v>0.26263627353815661</v>
      </c>
      <c r="P1051" s="92">
        <v>7.1357779980178393E-2</v>
      </c>
      <c r="Q1051" s="93">
        <v>4.6890588626538075E-2</v>
      </c>
      <c r="R1051" s="4">
        <v>2.7467119406710601</v>
      </c>
      <c r="S1051" s="4">
        <v>2.8629374451653762</v>
      </c>
      <c r="T1051" s="4">
        <v>3.0853464730657185</v>
      </c>
      <c r="U1051" s="4">
        <v>3.3393262749059867</v>
      </c>
      <c r="V1051" s="4">
        <v>3.6323816060145355</v>
      </c>
      <c r="W1051" s="4">
        <v>3.8504329623708533</v>
      </c>
      <c r="X1051" s="4">
        <v>4.0246980212214059</v>
      </c>
      <c r="Y1051" s="4">
        <v>4.3174891778516518</v>
      </c>
      <c r="Z1051" s="94">
        <v>3007</v>
      </c>
      <c r="AA1051" s="93">
        <v>0.20168483647175423</v>
      </c>
      <c r="AB1051" s="6">
        <v>2.2333552197512621</v>
      </c>
      <c r="AC1051" s="6">
        <v>2.6663804909897313</v>
      </c>
      <c r="AD1051" s="6">
        <v>3.2051697470064653</v>
      </c>
      <c r="AE1051" s="6">
        <v>3.6434532066871852</v>
      </c>
      <c r="AF1051" s="6">
        <v>3.9522752248234139</v>
      </c>
      <c r="AG1051" s="94">
        <v>4</v>
      </c>
      <c r="AH1051" s="6">
        <v>2.1552731255385025</v>
      </c>
      <c r="AI1051" s="6">
        <v>2.5511626150248299</v>
      </c>
      <c r="AJ1051" s="6">
        <v>3.0289843844447875</v>
      </c>
      <c r="AK1051" s="6">
        <v>3.4427974894670514</v>
      </c>
      <c r="AL1051" s="6">
        <v>3.7960795804979668</v>
      </c>
      <c r="AM1051" s="6">
        <v>4.2024910948602914</v>
      </c>
      <c r="AN1051" s="6">
        <v>1.0088393440116632</v>
      </c>
      <c r="AO1051" s="92">
        <v>0.86001327097517144</v>
      </c>
      <c r="AP1051" s="5">
        <v>43661</v>
      </c>
      <c r="AQ1051" s="94">
        <v>2018</v>
      </c>
      <c r="AR1051" s="6">
        <v>-0.45358260512956772</v>
      </c>
      <c r="AS1051" s="6">
        <v>0.89402873939913252</v>
      </c>
    </row>
    <row r="1052" spans="1:45" x14ac:dyDescent="0.2">
      <c r="A1052" s="5">
        <v>43662</v>
      </c>
      <c r="B1052" s="6">
        <v>3.58994053518335</v>
      </c>
      <c r="C1052" s="6">
        <v>3.3569768853065893</v>
      </c>
      <c r="D1052" s="6">
        <v>0.23296364987676066</v>
      </c>
      <c r="E1052" s="6">
        <v>3.3349823190252144</v>
      </c>
      <c r="F1052" s="6">
        <v>3.3569522315051765</v>
      </c>
      <c r="G1052" s="6">
        <v>0.39700437387289544</v>
      </c>
      <c r="H1052" s="6">
        <v>1.9442715495724543</v>
      </c>
      <c r="I1052" s="6">
        <v>0.57146657798469924</v>
      </c>
      <c r="J1052" s="7">
        <v>967.93714665780135</v>
      </c>
      <c r="K1052" s="92">
        <v>2.4777006937561942E-3</v>
      </c>
      <c r="L1052" s="92">
        <v>1.6848364717542121E-2</v>
      </c>
      <c r="M1052" s="92">
        <v>0.18334985133795836</v>
      </c>
      <c r="N1052" s="92">
        <v>0.46432111000991078</v>
      </c>
      <c r="O1052" s="92">
        <v>0.26164519326065411</v>
      </c>
      <c r="P1052" s="92">
        <v>7.1357779980178393E-2</v>
      </c>
      <c r="Q1052" s="93">
        <v>4.6890588626538075E-2</v>
      </c>
      <c r="R1052" s="4">
        <v>2.7463272143872017</v>
      </c>
      <c r="S1052" s="4">
        <v>2.8625092492502469</v>
      </c>
      <c r="T1052" s="4">
        <v>3.0849487325628662</v>
      </c>
      <c r="U1052" s="4">
        <v>3.3385261599035658</v>
      </c>
      <c r="V1052" s="4">
        <v>3.6314995826674812</v>
      </c>
      <c r="W1052" s="4">
        <v>3.8493071565322641</v>
      </c>
      <c r="X1052" s="4">
        <v>4.0236251473337719</v>
      </c>
      <c r="Y1052" s="4">
        <v>4.3164605588487088</v>
      </c>
      <c r="Z1052" s="94">
        <v>3007</v>
      </c>
      <c r="AA1052" s="93">
        <v>0.20118929633300298</v>
      </c>
      <c r="AB1052" s="6">
        <v>2.2331676060598791</v>
      </c>
      <c r="AC1052" s="6">
        <v>2.6661114651035813</v>
      </c>
      <c r="AD1052" s="6">
        <v>3.2046440979251822</v>
      </c>
      <c r="AE1052" s="6">
        <v>3.6435176595959877</v>
      </c>
      <c r="AF1052" s="6">
        <v>3.951166094596811</v>
      </c>
      <c r="AG1052" s="94">
        <v>2</v>
      </c>
      <c r="AH1052" s="6">
        <v>2.155204389469406</v>
      </c>
      <c r="AI1052" s="6">
        <v>2.5509574263590613</v>
      </c>
      <c r="AJ1052" s="6">
        <v>3.0284738937569138</v>
      </c>
      <c r="AK1052" s="6">
        <v>3.4424804295238083</v>
      </c>
      <c r="AL1052" s="6">
        <v>3.7957685327136668</v>
      </c>
      <c r="AM1052" s="6">
        <v>4.2013486401370583</v>
      </c>
      <c r="AN1052" s="6">
        <v>1.0086543419284095</v>
      </c>
      <c r="AO1052" s="92">
        <v>0.86025261218532834</v>
      </c>
      <c r="AP1052" s="5">
        <v>43666</v>
      </c>
      <c r="AQ1052" s="94">
        <v>2018</v>
      </c>
      <c r="AR1052" s="6">
        <v>-0.45385383914530131</v>
      </c>
      <c r="AS1052" s="6">
        <v>0.89400130147327073</v>
      </c>
    </row>
    <row r="1053" spans="1:45" x14ac:dyDescent="0.2">
      <c r="A1053" s="5">
        <v>43663</v>
      </c>
      <c r="B1053" s="6">
        <v>3.58994053518335</v>
      </c>
      <c r="C1053" s="6">
        <v>3.3563303034809921</v>
      </c>
      <c r="D1053" s="6">
        <v>0.23361023170235784</v>
      </c>
      <c r="E1053" s="6">
        <v>3.3349349657179785</v>
      </c>
      <c r="F1053" s="6">
        <v>3.3569430249273178</v>
      </c>
      <c r="G1053" s="6">
        <v>0.3967746618837904</v>
      </c>
      <c r="H1053" s="6">
        <v>1.942449405278232</v>
      </c>
      <c r="I1053" s="6">
        <v>0.57146657798469924</v>
      </c>
      <c r="J1053" s="7">
        <v>968.93714665780135</v>
      </c>
      <c r="K1053" s="92">
        <v>2.4777006937561942E-3</v>
      </c>
      <c r="L1053" s="92">
        <v>1.6848364717542121E-2</v>
      </c>
      <c r="M1053" s="92">
        <v>0.18334985133795836</v>
      </c>
      <c r="N1053" s="92">
        <v>0.46432111000991078</v>
      </c>
      <c r="O1053" s="92">
        <v>0.26164519326065411</v>
      </c>
      <c r="P1053" s="92">
        <v>7.1357779980178393E-2</v>
      </c>
      <c r="Q1053" s="93">
        <v>4.6890588626538075E-2</v>
      </c>
      <c r="R1053" s="4">
        <v>2.7459427511620098</v>
      </c>
      <c r="S1053" s="4">
        <v>2.8619221062955287</v>
      </c>
      <c r="T1053" s="4">
        <v>3.0845313951431499</v>
      </c>
      <c r="U1053" s="4">
        <v>3.3377268656054921</v>
      </c>
      <c r="V1053" s="4">
        <v>3.6308093333441458</v>
      </c>
      <c r="W1053" s="4">
        <v>3.8484579239241477</v>
      </c>
      <c r="X1053" s="4">
        <v>4.0225915855958485</v>
      </c>
      <c r="Y1053" s="4">
        <v>4.3154329031048881</v>
      </c>
      <c r="Z1053" s="94">
        <v>3007</v>
      </c>
      <c r="AA1053" s="93">
        <v>0.20218037661050545</v>
      </c>
      <c r="AB1053" s="6">
        <v>2.2329800779728926</v>
      </c>
      <c r="AC1053" s="6">
        <v>2.665842569493639</v>
      </c>
      <c r="AD1053" s="6">
        <v>3.2041188246531971</v>
      </c>
      <c r="AE1053" s="6">
        <v>3.6427608416821355</v>
      </c>
      <c r="AF1053" s="6">
        <v>3.9500582139567122</v>
      </c>
      <c r="AG1053" s="94">
        <v>0</v>
      </c>
      <c r="AH1053" s="6">
        <v>2.1551356665285368</v>
      </c>
      <c r="AI1053" s="6">
        <v>2.5507523403184753</v>
      </c>
      <c r="AJ1053" s="6">
        <v>3.0279638281682439</v>
      </c>
      <c r="AK1053" s="6">
        <v>3.4417356529021177</v>
      </c>
      <c r="AL1053" s="6">
        <v>3.7948805990367385</v>
      </c>
      <c r="AM1053" s="6">
        <v>4.2002075474846077</v>
      </c>
      <c r="AN1053" s="6">
        <v>1.0084702433400896</v>
      </c>
      <c r="AO1053" s="92">
        <v>0.86048925188639569</v>
      </c>
      <c r="AP1053" s="5">
        <v>43666</v>
      </c>
      <c r="AQ1053" s="94">
        <v>2018</v>
      </c>
      <c r="AR1053" s="6">
        <v>-0.45412422301752642</v>
      </c>
      <c r="AS1053" s="6">
        <v>0.89397394115841611</v>
      </c>
    </row>
    <row r="1054" spans="1:45" x14ac:dyDescent="0.2">
      <c r="A1054" s="5">
        <v>43664</v>
      </c>
      <c r="B1054" s="6">
        <v>3.58994053518335</v>
      </c>
      <c r="C1054" s="6">
        <v>3.3556843276229036</v>
      </c>
      <c r="D1054" s="6">
        <v>0.23425620756044641</v>
      </c>
      <c r="E1054" s="6">
        <v>3.3348858478995496</v>
      </c>
      <c r="F1054" s="6">
        <v>3.3569332497744919</v>
      </c>
      <c r="G1054" s="6">
        <v>0.396545385080118</v>
      </c>
      <c r="H1054" s="6">
        <v>1.94063050144393</v>
      </c>
      <c r="I1054" s="6">
        <v>0.57146657798469924</v>
      </c>
      <c r="J1054" s="7">
        <v>969.93714665780135</v>
      </c>
      <c r="K1054" s="92">
        <v>2.4777006937561942E-3</v>
      </c>
      <c r="L1054" s="92">
        <v>1.6848364717542121E-2</v>
      </c>
      <c r="M1054" s="92">
        <v>0.18334985133795836</v>
      </c>
      <c r="N1054" s="92">
        <v>0.46432111000991078</v>
      </c>
      <c r="O1054" s="92">
        <v>0.26164519326065411</v>
      </c>
      <c r="P1054" s="92">
        <v>7.1357779980178393E-2</v>
      </c>
      <c r="Q1054" s="93">
        <v>4.6890588626538075E-2</v>
      </c>
      <c r="R1054" s="4">
        <v>2.7455585506871003</v>
      </c>
      <c r="S1054" s="4">
        <v>2.8613686767391879</v>
      </c>
      <c r="T1054" s="4">
        <v>3.0841539339635342</v>
      </c>
      <c r="U1054" s="4">
        <v>3.3372986071322819</v>
      </c>
      <c r="V1054" s="4">
        <v>3.6296946720372376</v>
      </c>
      <c r="W1054" s="4">
        <v>3.8476932615706412</v>
      </c>
      <c r="X1054" s="4">
        <v>4.0216250427674636</v>
      </c>
      <c r="Y1054" s="4">
        <v>4.3144062091043205</v>
      </c>
      <c r="Z1054" s="94">
        <v>3007</v>
      </c>
      <c r="AA1054" s="93">
        <v>0.20614469772051536</v>
      </c>
      <c r="AB1054" s="6">
        <v>2.2327926354252172</v>
      </c>
      <c r="AC1054" s="6">
        <v>2.6655738040547838</v>
      </c>
      <c r="AD1054" s="6">
        <v>3.2035939267428555</v>
      </c>
      <c r="AE1054" s="6">
        <v>3.6418191309537784</v>
      </c>
      <c r="AF1054" s="6">
        <v>3.948951580557968</v>
      </c>
      <c r="AG1054" s="94">
        <v>0</v>
      </c>
      <c r="AH1054" s="6">
        <v>2.1550669567114258</v>
      </c>
      <c r="AI1054" s="6">
        <v>2.5505473567988917</v>
      </c>
      <c r="AJ1054" s="6">
        <v>3.0274541870398819</v>
      </c>
      <c r="AK1054" s="6">
        <v>3.4409916240522929</v>
      </c>
      <c r="AL1054" s="6">
        <v>3.7939936028351715</v>
      </c>
      <c r="AM1054" s="6">
        <v>4.1990678137964599</v>
      </c>
      <c r="AN1054" s="6">
        <v>1.0082868783071774</v>
      </c>
      <c r="AO1054" s="92">
        <v>0.86072390609995508</v>
      </c>
      <c r="AP1054" s="5">
        <v>43666</v>
      </c>
      <c r="AQ1054" s="94">
        <v>2018</v>
      </c>
      <c r="AR1054" s="6">
        <v>-0.45439375854780995</v>
      </c>
      <c r="AS1054" s="6">
        <v>0.89394665831522124</v>
      </c>
    </row>
    <row r="1055" spans="1:45" x14ac:dyDescent="0.2">
      <c r="A1055" s="5">
        <v>43665</v>
      </c>
      <c r="B1055" s="6">
        <v>3.58994053518335</v>
      </c>
      <c r="C1055" s="6">
        <v>3.3550389566546857</v>
      </c>
      <c r="D1055" s="6">
        <v>0.23490157852866433</v>
      </c>
      <c r="E1055" s="6">
        <v>3.3348352936003316</v>
      </c>
      <c r="F1055" s="6">
        <v>3.3569229072906741</v>
      </c>
      <c r="G1055" s="6">
        <v>0.39631654215737439</v>
      </c>
      <c r="H1055" s="6">
        <v>1.9388148289191713</v>
      </c>
      <c r="I1055" s="6">
        <v>0.57146657798469924</v>
      </c>
      <c r="J1055" s="7">
        <v>970.93714665780135</v>
      </c>
      <c r="K1055" s="92">
        <v>2.4777006937561942E-3</v>
      </c>
      <c r="L1055" s="92">
        <v>1.6848364717542121E-2</v>
      </c>
      <c r="M1055" s="92">
        <v>0.18334985133795836</v>
      </c>
      <c r="N1055" s="92">
        <v>0.46432111000991078</v>
      </c>
      <c r="O1055" s="92">
        <v>0.26164519326065411</v>
      </c>
      <c r="P1055" s="92">
        <v>7.1357779980178393E-2</v>
      </c>
      <c r="Q1055" s="93">
        <v>4.6890588626538075E-2</v>
      </c>
      <c r="R1055" s="4">
        <v>2.7451746126546057</v>
      </c>
      <c r="S1055" s="4">
        <v>2.8609593050775239</v>
      </c>
      <c r="T1055" s="4">
        <v>3.0836122357352478</v>
      </c>
      <c r="U1055" s="4">
        <v>3.3368945381459358</v>
      </c>
      <c r="V1055" s="4">
        <v>3.6283575314514609</v>
      </c>
      <c r="W1055" s="4">
        <v>3.846857768445366</v>
      </c>
      <c r="X1055" s="4">
        <v>4.0206594911310294</v>
      </c>
      <c r="Y1055" s="4">
        <v>4.3133804753345117</v>
      </c>
      <c r="Z1055" s="94">
        <v>3007</v>
      </c>
      <c r="AA1055" s="93">
        <v>0.2091179385530228</v>
      </c>
      <c r="AB1055" s="6">
        <v>2.2326052783518371</v>
      </c>
      <c r="AC1055" s="6">
        <v>2.6653051686820142</v>
      </c>
      <c r="AD1055" s="6">
        <v>3.2030694037472491</v>
      </c>
      <c r="AE1055" s="6">
        <v>3.6408784265629381</v>
      </c>
      <c r="AF1055" s="6">
        <v>3.9478461920615873</v>
      </c>
      <c r="AG1055" s="94">
        <v>0</v>
      </c>
      <c r="AH1055" s="6">
        <v>2.1549982600136066</v>
      </c>
      <c r="AI1055" s="6">
        <v>2.550342475696302</v>
      </c>
      <c r="AJ1055" s="6">
        <v>3.0269449697343767</v>
      </c>
      <c r="AK1055" s="6">
        <v>3.4402483416137066</v>
      </c>
      <c r="AL1055" s="6">
        <v>3.793107542267244</v>
      </c>
      <c r="AM1055" s="6">
        <v>4.1979294359776382</v>
      </c>
      <c r="AN1055" s="6">
        <v>1.008104146040055</v>
      </c>
      <c r="AO1055" s="92">
        <v>0.86095696140722999</v>
      </c>
      <c r="AP1055" s="5">
        <v>43666</v>
      </c>
      <c r="AQ1055" s="94">
        <v>2018</v>
      </c>
      <c r="AR1055" s="6">
        <v>-0.45466244753355234</v>
      </c>
      <c r="AS1055" s="6">
        <v>0.89391945280466478</v>
      </c>
    </row>
    <row r="1056" spans="1:45" x14ac:dyDescent="0.2">
      <c r="A1056" s="5">
        <v>43666</v>
      </c>
      <c r="B1056" s="6">
        <v>3.5891089108910892</v>
      </c>
      <c r="C1056" s="6">
        <v>3.3548652474419125</v>
      </c>
      <c r="D1056" s="6">
        <v>0.23424366344917669</v>
      </c>
      <c r="E1056" s="6">
        <v>3.334783511910318</v>
      </c>
      <c r="F1056" s="6">
        <v>3.3568661624144154</v>
      </c>
      <c r="G1056" s="6">
        <v>0.39645700713297022</v>
      </c>
      <c r="H1056" s="6">
        <v>1.9380135312857305</v>
      </c>
      <c r="I1056" s="6">
        <v>0.57154306617891293</v>
      </c>
      <c r="J1056" s="7">
        <v>971.93714665780135</v>
      </c>
      <c r="K1056" s="92">
        <v>2.4752475247524753E-3</v>
      </c>
      <c r="L1056" s="92">
        <v>1.6831683168316833E-2</v>
      </c>
      <c r="M1056" s="92">
        <v>0.18366336633663366</v>
      </c>
      <c r="N1056" s="92">
        <v>0.46534653465346537</v>
      </c>
      <c r="O1056" s="92">
        <v>0.26039603960396041</v>
      </c>
      <c r="P1056" s="92">
        <v>7.1287128712871281E-2</v>
      </c>
      <c r="Q1056" s="93">
        <v>4.6558031260392416E-2</v>
      </c>
      <c r="R1056" s="4">
        <v>2.7448437218424524</v>
      </c>
      <c r="S1056" s="4">
        <v>2.8606123666074916</v>
      </c>
      <c r="T1056" s="4">
        <v>3.0831587830408296</v>
      </c>
      <c r="U1056" s="4">
        <v>3.3366838864600048</v>
      </c>
      <c r="V1056" s="4">
        <v>3.6287418406498855</v>
      </c>
      <c r="W1056" s="4">
        <v>3.8461093730505325</v>
      </c>
      <c r="X1056" s="4">
        <v>4.0226760817125244</v>
      </c>
      <c r="Y1056" s="4">
        <v>4.3123557002863313</v>
      </c>
      <c r="Z1056" s="94">
        <v>3007</v>
      </c>
      <c r="AA1056" s="93">
        <v>0.2089108910891089</v>
      </c>
      <c r="AB1056" s="6">
        <v>2.232418006687805</v>
      </c>
      <c r="AC1056" s="6">
        <v>2.6650366632704472</v>
      </c>
      <c r="AD1056" s="6">
        <v>3.2029788248238771</v>
      </c>
      <c r="AE1056" s="6">
        <v>3.6424052289397388</v>
      </c>
      <c r="AF1056" s="6">
        <v>3.9467420461347156</v>
      </c>
      <c r="AG1056" s="94">
        <v>5</v>
      </c>
      <c r="AH1056" s="6">
        <v>2.1549295764306144</v>
      </c>
      <c r="AI1056" s="6">
        <v>2.5501376969068623</v>
      </c>
      <c r="AJ1056" s="6">
        <v>3.0269108631617927</v>
      </c>
      <c r="AK1056" s="6">
        <v>3.4406143222160783</v>
      </c>
      <c r="AL1056" s="6">
        <v>3.7941451821425862</v>
      </c>
      <c r="AM1056" s="6">
        <v>4.1967924109445711</v>
      </c>
      <c r="AN1056" s="6">
        <v>1.0080601994889</v>
      </c>
      <c r="AO1056" s="92">
        <v>0.86063405288263795</v>
      </c>
      <c r="AP1056" s="5">
        <v>43666</v>
      </c>
      <c r="AQ1056" s="94">
        <v>2020</v>
      </c>
      <c r="AR1056" s="6">
        <v>-0.45493029176799205</v>
      </c>
      <c r="AS1056" s="6">
        <v>0.89389232448804878</v>
      </c>
    </row>
    <row r="1057" spans="1:45" x14ac:dyDescent="0.2">
      <c r="A1057" s="5">
        <v>43667</v>
      </c>
      <c r="B1057" s="6">
        <v>3.5882789317507418</v>
      </c>
      <c r="C1057" s="6">
        <v>3.354438246909722</v>
      </c>
      <c r="D1057" s="6">
        <v>0.23384068484101972</v>
      </c>
      <c r="E1057" s="6">
        <v>3.3347314083016033</v>
      </c>
      <c r="F1057" s="6">
        <v>3.356642541403315</v>
      </c>
      <c r="G1057" s="6">
        <v>0.3963997890589499</v>
      </c>
      <c r="H1057" s="6">
        <v>1.9364745903701921</v>
      </c>
      <c r="I1057" s="6">
        <v>0.57161622879946505</v>
      </c>
      <c r="J1057" s="7">
        <v>972.93714665780135</v>
      </c>
      <c r="K1057" s="92">
        <v>2.472799208704253E-3</v>
      </c>
      <c r="L1057" s="92">
        <v>1.6815034619188922E-2</v>
      </c>
      <c r="M1057" s="92">
        <v>0.18397626112759644</v>
      </c>
      <c r="N1057" s="92">
        <v>0.46636993076162214</v>
      </c>
      <c r="O1057" s="92">
        <v>0.25914935707220571</v>
      </c>
      <c r="P1057" s="92">
        <v>7.1216617210682495E-2</v>
      </c>
      <c r="Q1057" s="93">
        <v>4.5892916528101096E-2</v>
      </c>
      <c r="R1057" s="4">
        <v>2.7445723844830989</v>
      </c>
      <c r="S1057" s="4">
        <v>2.8602868557557422</v>
      </c>
      <c r="T1057" s="4">
        <v>3.0827067844023035</v>
      </c>
      <c r="U1057" s="4">
        <v>3.3361339507692365</v>
      </c>
      <c r="V1057" s="4">
        <v>3.6282816531449797</v>
      </c>
      <c r="W1057" s="4">
        <v>3.845132989426189</v>
      </c>
      <c r="X1057" s="4">
        <v>4.021885192993385</v>
      </c>
      <c r="Y1057" s="4">
        <v>4.3113318824540023</v>
      </c>
      <c r="Z1057" s="94">
        <v>3007</v>
      </c>
      <c r="AA1057" s="93">
        <v>0.20771513353115728</v>
      </c>
      <c r="AB1057" s="6">
        <v>2.2322308203682426</v>
      </c>
      <c r="AC1057" s="6">
        <v>2.6647682877153183</v>
      </c>
      <c r="AD1057" s="6">
        <v>3.2072004421760187</v>
      </c>
      <c r="AE1057" s="6">
        <v>3.6452359019134533</v>
      </c>
      <c r="AF1057" s="6">
        <v>3.945546789221865</v>
      </c>
      <c r="AG1057" s="94">
        <v>5</v>
      </c>
      <c r="AH1057" s="6">
        <v>2.1548609059579866</v>
      </c>
      <c r="AI1057" s="6">
        <v>2.5499330203268959</v>
      </c>
      <c r="AJ1057" s="6">
        <v>3.0268756208726613</v>
      </c>
      <c r="AK1057" s="6">
        <v>3.4409867846388154</v>
      </c>
      <c r="AL1057" s="6">
        <v>3.7945443113463284</v>
      </c>
      <c r="AM1057" s="6">
        <v>4.1956567356250671</v>
      </c>
      <c r="AN1057" s="6">
        <v>1.0079391271069396</v>
      </c>
      <c r="AO1057" s="92">
        <v>0.86082153529065153</v>
      </c>
      <c r="AP1057" s="5">
        <v>43667</v>
      </c>
      <c r="AQ1057" s="94">
        <v>2022</v>
      </c>
      <c r="AR1057" s="6">
        <v>-0.45519729304021883</v>
      </c>
      <c r="AS1057" s="6">
        <v>0.89386527322699894</v>
      </c>
    </row>
    <row r="1058" spans="1:45" x14ac:dyDescent="0.2">
      <c r="A1058" s="5">
        <v>43668</v>
      </c>
      <c r="B1058" s="6">
        <v>3.5873642645607107</v>
      </c>
      <c r="C1058" s="6">
        <v>3.3545520821705099</v>
      </c>
      <c r="D1058" s="6">
        <v>0.23281218239020074</v>
      </c>
      <c r="E1058" s="6">
        <v>3.3348283337728466</v>
      </c>
      <c r="F1058" s="6">
        <v>3.356418266945262</v>
      </c>
      <c r="G1058" s="6">
        <v>0.39603417380661121</v>
      </c>
      <c r="H1058" s="6">
        <v>1.9381709360721628</v>
      </c>
      <c r="I1058" s="6">
        <v>0.57155201063475958</v>
      </c>
      <c r="J1058" s="7">
        <v>973.28979727483966</v>
      </c>
      <c r="K1058" s="92">
        <v>2.4679170779861796E-3</v>
      </c>
      <c r="L1058" s="92">
        <v>1.6781836130306021E-2</v>
      </c>
      <c r="M1058" s="92">
        <v>0.18361303060217177</v>
      </c>
      <c r="N1058" s="92">
        <v>0.46791707798617965</v>
      </c>
      <c r="O1058" s="92">
        <v>0.25913129318854888</v>
      </c>
      <c r="P1058" s="92">
        <v>7.0088845014807499E-2</v>
      </c>
      <c r="Q1058" s="93">
        <v>4.519774011299435E-2</v>
      </c>
      <c r="R1058" s="4">
        <v>2.7446236315615922</v>
      </c>
      <c r="S1058" s="4">
        <v>2.8619078729781937</v>
      </c>
      <c r="T1058" s="4">
        <v>3.0824990215697401</v>
      </c>
      <c r="U1058" s="4">
        <v>3.3361789331816074</v>
      </c>
      <c r="V1058" s="4">
        <v>3.6283385614129622</v>
      </c>
      <c r="W1058" s="4">
        <v>3.843950467361239</v>
      </c>
      <c r="X1058" s="4">
        <v>4.0207257721153962</v>
      </c>
      <c r="Y1058" s="4">
        <v>4.3102394336796239</v>
      </c>
      <c r="Z1058" s="94">
        <v>3009</v>
      </c>
      <c r="AA1058" s="93">
        <v>0.20533070088845015</v>
      </c>
      <c r="AB1058" s="6">
        <v>2.2320437193283413</v>
      </c>
      <c r="AC1058" s="6">
        <v>2.6645000419119809</v>
      </c>
      <c r="AD1058" s="6">
        <v>3.2065553101360189</v>
      </c>
      <c r="AE1058" s="6">
        <v>3.6452360724796908</v>
      </c>
      <c r="AF1058" s="6">
        <v>3.9594990930063658</v>
      </c>
      <c r="AG1058" s="94">
        <v>5</v>
      </c>
      <c r="AH1058" s="6">
        <v>2.1547922485912636</v>
      </c>
      <c r="AI1058" s="6">
        <v>2.5497284458528924</v>
      </c>
      <c r="AJ1058" s="6">
        <v>3.0263674994010041</v>
      </c>
      <c r="AK1058" s="6">
        <v>3.4410279981188499</v>
      </c>
      <c r="AL1058" s="6">
        <v>3.7951481372127058</v>
      </c>
      <c r="AM1058" s="6">
        <v>4.1980453960023318</v>
      </c>
      <c r="AN1058" s="6">
        <v>1.0079594945042183</v>
      </c>
      <c r="AO1058" s="92">
        <v>0.86012374313231188</v>
      </c>
      <c r="AP1058" s="5">
        <v>43668</v>
      </c>
      <c r="AQ1058" s="94">
        <v>2026</v>
      </c>
      <c r="AR1058" s="6">
        <v>-0.45546345313518888</v>
      </c>
      <c r="AS1058" s="6">
        <v>0.89383829888346289</v>
      </c>
    </row>
    <row r="1059" spans="1:45" x14ac:dyDescent="0.2">
      <c r="A1059" s="5">
        <v>43669</v>
      </c>
      <c r="B1059" s="6">
        <v>3.5866141732283463</v>
      </c>
      <c r="C1059" s="6">
        <v>3.3549834542409553</v>
      </c>
      <c r="D1059" s="6">
        <v>0.23163071898739096</v>
      </c>
      <c r="E1059" s="6">
        <v>3.3351972761208168</v>
      </c>
      <c r="F1059" s="6">
        <v>3.3565891988964149</v>
      </c>
      <c r="G1059" s="6">
        <v>0.39584055099893745</v>
      </c>
      <c r="H1059" s="6">
        <v>1.9407464653487141</v>
      </c>
      <c r="I1059" s="6">
        <v>0.57156758551976528</v>
      </c>
      <c r="J1059" s="7">
        <v>973.64264363998518</v>
      </c>
      <c r="K1059" s="92">
        <v>2.4606299212598425E-3</v>
      </c>
      <c r="L1059" s="92">
        <v>1.6732283464566931E-2</v>
      </c>
      <c r="M1059" s="92">
        <v>0.18405511811023623</v>
      </c>
      <c r="N1059" s="92">
        <v>0.46850393700787402</v>
      </c>
      <c r="O1059" s="92">
        <v>0.25836614173228345</v>
      </c>
      <c r="P1059" s="92">
        <v>6.9881889763779528E-2</v>
      </c>
      <c r="Q1059" s="93">
        <v>4.3839256061109264E-2</v>
      </c>
      <c r="R1059" s="4">
        <v>2.7464950445039373</v>
      </c>
      <c r="S1059" s="4">
        <v>2.8635518238543698</v>
      </c>
      <c r="T1059" s="4">
        <v>3.0833434588683781</v>
      </c>
      <c r="U1059" s="4">
        <v>3.337071236395122</v>
      </c>
      <c r="V1059" s="4">
        <v>3.6283713631883097</v>
      </c>
      <c r="W1059" s="4">
        <v>3.8434152184228072</v>
      </c>
      <c r="X1059" s="4">
        <v>4.0213920696133583</v>
      </c>
      <c r="Y1059" s="4">
        <v>4.3091353917631405</v>
      </c>
      <c r="Z1059" s="94">
        <v>3011</v>
      </c>
      <c r="AA1059" s="93">
        <v>0.20423228346456693</v>
      </c>
      <c r="AB1059" s="6">
        <v>2.231856703503361</v>
      </c>
      <c r="AC1059" s="6">
        <v>2.6642319257559062</v>
      </c>
      <c r="AD1059" s="6">
        <v>3.2065869186710332</v>
      </c>
      <c r="AE1059" s="6">
        <v>3.646093767977725</v>
      </c>
      <c r="AF1059" s="6">
        <v>3.9586890563817474</v>
      </c>
      <c r="AG1059" s="94">
        <v>5</v>
      </c>
      <c r="AH1059" s="6">
        <v>2.1547236043259876</v>
      </c>
      <c r="AI1059" s="6">
        <v>2.5495239733815072</v>
      </c>
      <c r="AJ1059" s="6">
        <v>3.0268233541161229</v>
      </c>
      <c r="AK1059" s="6">
        <v>3.4413279669561749</v>
      </c>
      <c r="AL1059" s="6">
        <v>3.7959856907422029</v>
      </c>
      <c r="AM1059" s="6">
        <v>4.1969133730757378</v>
      </c>
      <c r="AN1059" s="6">
        <v>1.0079869692073824</v>
      </c>
      <c r="AO1059" s="92">
        <v>0.86015743496636221</v>
      </c>
      <c r="AP1059" s="5">
        <v>43669</v>
      </c>
      <c r="AQ1059" s="94">
        <v>2032</v>
      </c>
      <c r="AR1059" s="6">
        <v>-0.45572877383372834</v>
      </c>
      <c r="AS1059" s="6">
        <v>0.89381140131970982</v>
      </c>
    </row>
    <row r="1060" spans="1:45" x14ac:dyDescent="0.2">
      <c r="A1060" s="5">
        <v>43670</v>
      </c>
      <c r="B1060" s="6">
        <v>3.5855457227138645</v>
      </c>
      <c r="C1060" s="6">
        <v>3.3549153155591291</v>
      </c>
      <c r="D1060" s="6">
        <v>0.23063040715473537</v>
      </c>
      <c r="E1060" s="6">
        <v>3.3351438882041471</v>
      </c>
      <c r="F1060" s="6">
        <v>3.3586116478904957</v>
      </c>
      <c r="G1060" s="6">
        <v>0.39570239948842173</v>
      </c>
      <c r="H1060" s="6">
        <v>1.9398907396796685</v>
      </c>
      <c r="I1060" s="6">
        <v>0.57166722019263183</v>
      </c>
      <c r="J1060" s="7">
        <v>974.64264363998518</v>
      </c>
      <c r="K1060" s="92">
        <v>2.4582104228121925E-3</v>
      </c>
      <c r="L1060" s="92">
        <v>1.720747295968535E-2</v>
      </c>
      <c r="M1060" s="92">
        <v>0.18387413962635202</v>
      </c>
      <c r="N1060" s="92">
        <v>0.46951819075712881</v>
      </c>
      <c r="O1060" s="92">
        <v>0.25712881022615536</v>
      </c>
      <c r="P1060" s="92">
        <v>6.9813176007866268E-2</v>
      </c>
      <c r="Q1060" s="93">
        <v>4.3175024908668216E-2</v>
      </c>
      <c r="R1060" s="4">
        <v>2.7462518377611032</v>
      </c>
      <c r="S1060" s="4">
        <v>2.8632381893289787</v>
      </c>
      <c r="T1060" s="4">
        <v>3.0834052596993864</v>
      </c>
      <c r="U1060" s="4">
        <v>3.3379720131099897</v>
      </c>
      <c r="V1060" s="4">
        <v>3.6277986182658015</v>
      </c>
      <c r="W1060" s="4">
        <v>3.8422924783708741</v>
      </c>
      <c r="X1060" s="4">
        <v>4.0198856744078419</v>
      </c>
      <c r="Y1060" s="4">
        <v>4.3081019155069171</v>
      </c>
      <c r="Z1060" s="94">
        <v>3011</v>
      </c>
      <c r="AA1060" s="93">
        <v>0.20206489675516223</v>
      </c>
      <c r="AB1060" s="6">
        <v>2.2316697728286305</v>
      </c>
      <c r="AC1060" s="6">
        <v>2.6655782240246579</v>
      </c>
      <c r="AD1060" s="6">
        <v>3.207622562706633</v>
      </c>
      <c r="AE1060" s="6">
        <v>3.6465907107097038</v>
      </c>
      <c r="AF1060" s="6">
        <v>3.9578796847140016</v>
      </c>
      <c r="AG1060" s="94">
        <v>5</v>
      </c>
      <c r="AH1060" s="6">
        <v>2.1546549731577027</v>
      </c>
      <c r="AI1060" s="6">
        <v>2.5525951552762245</v>
      </c>
      <c r="AJ1060" s="6">
        <v>3.027765392594632</v>
      </c>
      <c r="AK1060" s="6">
        <v>3.4420435398397986</v>
      </c>
      <c r="AL1060" s="6">
        <v>3.7960004811256391</v>
      </c>
      <c r="AM1060" s="6">
        <v>4.195782688747923</v>
      </c>
      <c r="AN1060" s="6">
        <v>1.007984597839247</v>
      </c>
      <c r="AO1060" s="92">
        <v>0.85981918058183193</v>
      </c>
      <c r="AP1060" s="5">
        <v>43670</v>
      </c>
      <c r="AQ1060" s="94">
        <v>2034</v>
      </c>
      <c r="AR1060" s="6">
        <v>-0.4559932569125511</v>
      </c>
      <c r="AS1060" s="6">
        <v>0.89378458039832864</v>
      </c>
    </row>
    <row r="1061" spans="1:45" x14ac:dyDescent="0.2">
      <c r="A1061" s="5">
        <v>43671</v>
      </c>
      <c r="B1061" s="6">
        <v>3.5851742758959255</v>
      </c>
      <c r="C1061" s="6">
        <v>3.3545934517259401</v>
      </c>
      <c r="D1061" s="6">
        <v>0.23058082416998538</v>
      </c>
      <c r="E1061" s="6">
        <v>3.3351578753636355</v>
      </c>
      <c r="F1061" s="6">
        <v>3.3597908168462256</v>
      </c>
      <c r="G1061" s="6">
        <v>0.39548450344520236</v>
      </c>
      <c r="H1061" s="6">
        <v>1.9395828818979237</v>
      </c>
      <c r="I1061" s="6">
        <v>0.5716733067729054</v>
      </c>
      <c r="J1061" s="7">
        <v>975.31872509960522</v>
      </c>
      <c r="K1061" s="92">
        <v>2.4545900834560628E-3</v>
      </c>
      <c r="L1061" s="92">
        <v>1.7182130584192441E-2</v>
      </c>
      <c r="M1061" s="92">
        <v>0.18409425625920472</v>
      </c>
      <c r="N1061" s="92">
        <v>0.46980854197349042</v>
      </c>
      <c r="O1061" s="92">
        <v>0.25675012272950415</v>
      </c>
      <c r="P1061" s="92">
        <v>6.9710358370152187E-2</v>
      </c>
      <c r="Q1061" s="93">
        <v>4.2496679946879147E-2</v>
      </c>
      <c r="R1061" s="4">
        <v>2.7460637228716629</v>
      </c>
      <c r="S1061" s="4">
        <v>2.8629723640698961</v>
      </c>
      <c r="T1061" s="4">
        <v>3.0829585150168994</v>
      </c>
      <c r="U1061" s="4">
        <v>3.3373943939638746</v>
      </c>
      <c r="V1061" s="4">
        <v>3.6273685065022789</v>
      </c>
      <c r="W1061" s="4">
        <v>3.8413632935835369</v>
      </c>
      <c r="X1061" s="4">
        <v>4.0182355905548448</v>
      </c>
      <c r="Y1061" s="4">
        <v>4.3070252325462368</v>
      </c>
      <c r="Z1061" s="94">
        <v>3012</v>
      </c>
      <c r="AA1061" s="93">
        <v>0.20078546882670595</v>
      </c>
      <c r="AB1061" s="6">
        <v>2.2314829272395471</v>
      </c>
      <c r="AC1061" s="6">
        <v>2.6651798994387503</v>
      </c>
      <c r="AD1061" s="6">
        <v>3.2076134482606964</v>
      </c>
      <c r="AE1061" s="6">
        <v>3.646117474330631</v>
      </c>
      <c r="AF1061" s="6">
        <v>3.9570709770937085</v>
      </c>
      <c r="AG1061" s="94">
        <v>2</v>
      </c>
      <c r="AH1061" s="6">
        <v>2.154586355081956</v>
      </c>
      <c r="AI1061" s="6">
        <v>2.5523890696893061</v>
      </c>
      <c r="AJ1061" s="6">
        <v>3.0277371832332163</v>
      </c>
      <c r="AK1061" s="6">
        <v>3.4419256717653393</v>
      </c>
      <c r="AL1061" s="6">
        <v>3.7953683456832432</v>
      </c>
      <c r="AM1061" s="6">
        <v>4.1946533399919828</v>
      </c>
      <c r="AN1061" s="6">
        <v>1.0078756074546094</v>
      </c>
      <c r="AO1061" s="92">
        <v>0.86021344160255664</v>
      </c>
      <c r="AP1061" s="5">
        <v>43670</v>
      </c>
      <c r="AQ1061" s="94">
        <v>2037</v>
      </c>
      <c r="AR1061" s="6">
        <v>-0.45625690414426856</v>
      </c>
      <c r="AS1061" s="6">
        <v>0.89375783598222769</v>
      </c>
    </row>
    <row r="1062" spans="1:45" x14ac:dyDescent="0.2">
      <c r="A1062" s="5">
        <v>43672</v>
      </c>
      <c r="B1062" s="6">
        <v>3.5851688693098387</v>
      </c>
      <c r="C1062" s="6">
        <v>3.3552291922317012</v>
      </c>
      <c r="D1062" s="6">
        <v>0.22993967707813745</v>
      </c>
      <c r="E1062" s="6">
        <v>3.3354054210864539</v>
      </c>
      <c r="F1062" s="6">
        <v>3.3609705643272889</v>
      </c>
      <c r="G1062" s="6">
        <v>0.39534722639830566</v>
      </c>
      <c r="H1062" s="6">
        <v>1.942786482606927</v>
      </c>
      <c r="I1062" s="6">
        <v>0.5716921035169259</v>
      </c>
      <c r="J1062" s="7">
        <v>975.67086927670607</v>
      </c>
      <c r="K1062" s="92">
        <v>2.4473813020068525E-3</v>
      </c>
      <c r="L1062" s="92">
        <v>1.7131669114047968E-2</v>
      </c>
      <c r="M1062" s="92">
        <v>0.18404307391091532</v>
      </c>
      <c r="N1062" s="92">
        <v>0.4698972099853157</v>
      </c>
      <c r="O1062" s="92">
        <v>0.25697503671071953</v>
      </c>
      <c r="P1062" s="92">
        <v>6.950562897699461E-2</v>
      </c>
      <c r="Q1062" s="93">
        <v>4.1141340411413402E-2</v>
      </c>
      <c r="R1062" s="4">
        <v>2.7459437942666982</v>
      </c>
      <c r="S1062" s="4">
        <v>2.8629874669900923</v>
      </c>
      <c r="T1062" s="4">
        <v>3.0837110170099269</v>
      </c>
      <c r="U1062" s="4">
        <v>3.3372975292915346</v>
      </c>
      <c r="V1062" s="4">
        <v>3.6282365820545937</v>
      </c>
      <c r="W1062" s="4">
        <v>3.8416812974256702</v>
      </c>
      <c r="X1062" s="4">
        <v>4.0166853592451019</v>
      </c>
      <c r="Y1062" s="4">
        <v>4.3058959897943874</v>
      </c>
      <c r="Z1062" s="94">
        <v>3014</v>
      </c>
      <c r="AA1062" s="93">
        <v>0.20068526676456191</v>
      </c>
      <c r="AB1062" s="6">
        <v>2.2312961666715769</v>
      </c>
      <c r="AC1062" s="6">
        <v>2.6647818605635929</v>
      </c>
      <c r="AD1062" s="6">
        <v>3.2071153496367901</v>
      </c>
      <c r="AE1062" s="6">
        <v>3.6454557618424066</v>
      </c>
      <c r="AF1062" s="6">
        <v>3.9562629326131877</v>
      </c>
      <c r="AG1062" s="94">
        <v>2</v>
      </c>
      <c r="AH1062" s="6">
        <v>2.1545177500942962</v>
      </c>
      <c r="AI1062" s="6">
        <v>2.552183086585706</v>
      </c>
      <c r="AJ1062" s="6">
        <v>3.0277070410361158</v>
      </c>
      <c r="AK1062" s="6">
        <v>3.4423984754352261</v>
      </c>
      <c r="AL1062" s="6">
        <v>3.7952342453319359</v>
      </c>
      <c r="AM1062" s="6">
        <v>4.1935253237921186</v>
      </c>
      <c r="AN1062" s="6">
        <v>1.0080033059222739</v>
      </c>
      <c r="AO1062" s="92">
        <v>0.85949725544255506</v>
      </c>
      <c r="AP1062" s="5">
        <v>43672</v>
      </c>
      <c r="AQ1062" s="94">
        <v>2043</v>
      </c>
      <c r="AR1062" s="6">
        <v>-0.45651971729740026</v>
      </c>
      <c r="AS1062" s="6">
        <v>0.89373116793463359</v>
      </c>
    </row>
    <row r="1063" spans="1:45" x14ac:dyDescent="0.2">
      <c r="A1063" s="5">
        <v>43673</v>
      </c>
      <c r="B1063" s="6">
        <v>3.5842696629213484</v>
      </c>
      <c r="C1063" s="6">
        <v>3.3551835209055669</v>
      </c>
      <c r="D1063" s="6">
        <v>0.22908614201578148</v>
      </c>
      <c r="E1063" s="6">
        <v>3.3355204804835634</v>
      </c>
      <c r="F1063" s="6">
        <v>3.3608490742608685</v>
      </c>
      <c r="G1063" s="6">
        <v>0.39501413715822109</v>
      </c>
      <c r="H1063" s="6">
        <v>1.9442995968995707</v>
      </c>
      <c r="I1063" s="6">
        <v>0.57163129973474491</v>
      </c>
      <c r="J1063" s="7">
        <v>976.02320954907191</v>
      </c>
      <c r="K1063" s="92">
        <v>2.4425989252564728E-3</v>
      </c>
      <c r="L1063" s="92">
        <v>1.709819247679531E-2</v>
      </c>
      <c r="M1063" s="92">
        <v>0.18417195896433805</v>
      </c>
      <c r="N1063" s="92">
        <v>0.47142159257449928</v>
      </c>
      <c r="O1063" s="92">
        <v>0.25549584758182708</v>
      </c>
      <c r="P1063" s="92">
        <v>6.9369809477283828E-2</v>
      </c>
      <c r="Q1063" s="93">
        <v>4.0782493368700268E-2</v>
      </c>
      <c r="R1063" s="4">
        <v>2.7458414107075462</v>
      </c>
      <c r="S1063" s="4">
        <v>2.8626615550161203</v>
      </c>
      <c r="T1063" s="4">
        <v>3.0835462574167938</v>
      </c>
      <c r="U1063" s="4">
        <v>3.3369902659156478</v>
      </c>
      <c r="V1063" s="4">
        <v>3.6292908377343069</v>
      </c>
      <c r="W1063" s="4">
        <v>3.8408882923565968</v>
      </c>
      <c r="X1063" s="4">
        <v>4.01539216190635</v>
      </c>
      <c r="Y1063" s="4">
        <v>4.3047552852676594</v>
      </c>
      <c r="Z1063" s="94">
        <v>3016</v>
      </c>
      <c r="AA1063" s="93">
        <v>0.20078163165608207</v>
      </c>
      <c r="AB1063" s="6">
        <v>2.2311094910602542</v>
      </c>
      <c r="AC1063" s="6">
        <v>2.6643841070577414</v>
      </c>
      <c r="AD1063" s="6">
        <v>3.2073492900829765</v>
      </c>
      <c r="AE1063" s="6">
        <v>3.6453734042086503</v>
      </c>
      <c r="AF1063" s="6">
        <v>3.9554555503664961</v>
      </c>
      <c r="AG1063" s="94">
        <v>3</v>
      </c>
      <c r="AH1063" s="6">
        <v>2.1544491581902747</v>
      </c>
      <c r="AI1063" s="6">
        <v>2.551977205862701</v>
      </c>
      <c r="AJ1063" s="6">
        <v>3.0276744549944694</v>
      </c>
      <c r="AK1063" s="6">
        <v>3.4431857051645154</v>
      </c>
      <c r="AL1063" s="6">
        <v>3.7949173604264166</v>
      </c>
      <c r="AM1063" s="6">
        <v>4.1923986371435609</v>
      </c>
      <c r="AN1063" s="6">
        <v>1.0079558857417144</v>
      </c>
      <c r="AO1063" s="92">
        <v>0.85950175932278217</v>
      </c>
      <c r="AP1063" s="5">
        <v>43673</v>
      </c>
      <c r="AQ1063" s="94">
        <v>2047</v>
      </c>
      <c r="AR1063" s="6">
        <v>-0.45678169813638458</v>
      </c>
      <c r="AS1063" s="6">
        <v>0.89370457611908949</v>
      </c>
    </row>
    <row r="1064" spans="1:45" x14ac:dyDescent="0.2">
      <c r="A1064" s="5">
        <v>43674</v>
      </c>
      <c r="B1064" s="6">
        <v>3.5837811431362971</v>
      </c>
      <c r="C1064" s="6">
        <v>3.3546386363685738</v>
      </c>
      <c r="D1064" s="6">
        <v>0.2291425067677233</v>
      </c>
      <c r="E1064" s="6">
        <v>3.3354661730230468</v>
      </c>
      <c r="F1064" s="6">
        <v>3.360727267013353</v>
      </c>
      <c r="G1064" s="6">
        <v>0.39488179157581549</v>
      </c>
      <c r="H1064" s="6">
        <v>1.9425900828823601</v>
      </c>
      <c r="I1064" s="6">
        <v>0.5716710875331622</v>
      </c>
      <c r="J1064" s="7">
        <v>977.02320954907191</v>
      </c>
      <c r="K1064" s="92">
        <v>2.4425989252564728E-3</v>
      </c>
      <c r="L1064" s="92">
        <v>1.709819247679531E-2</v>
      </c>
      <c r="M1064" s="92">
        <v>0.18563751831949193</v>
      </c>
      <c r="N1064" s="92">
        <v>0.4694675134342941</v>
      </c>
      <c r="O1064" s="92">
        <v>0.25598436736687835</v>
      </c>
      <c r="P1064" s="92">
        <v>6.9369809477283828E-2</v>
      </c>
      <c r="Q1064" s="93">
        <v>4.1114058355437667E-2</v>
      </c>
      <c r="R1064" s="4">
        <v>2.7456204089124081</v>
      </c>
      <c r="S1064" s="4">
        <v>2.8623350862465466</v>
      </c>
      <c r="T1064" s="4">
        <v>3.0831799982545247</v>
      </c>
      <c r="U1064" s="4">
        <v>3.3364877335426666</v>
      </c>
      <c r="V1064" s="4">
        <v>3.6287536200191362</v>
      </c>
      <c r="W1064" s="4">
        <v>3.8401244585870158</v>
      </c>
      <c r="X1064" s="4">
        <v>4.0144302755118337</v>
      </c>
      <c r="Y1064" s="4">
        <v>4.3037101886820643</v>
      </c>
      <c r="Z1064" s="94">
        <v>3016</v>
      </c>
      <c r="AA1064" s="93">
        <v>0.20175867122618465</v>
      </c>
      <c r="AB1064" s="6">
        <v>2.2309229003411821</v>
      </c>
      <c r="AC1064" s="6">
        <v>2.6639866385803228</v>
      </c>
      <c r="AD1064" s="6">
        <v>3.2071533993603416</v>
      </c>
      <c r="AE1064" s="6">
        <v>3.6440122038949023</v>
      </c>
      <c r="AF1064" s="6">
        <v>3.9546488294494218</v>
      </c>
      <c r="AG1064" s="94">
        <v>3</v>
      </c>
      <c r="AH1064" s="6">
        <v>2.1543805793654451</v>
      </c>
      <c r="AI1064" s="6">
        <v>2.5517714274177332</v>
      </c>
      <c r="AJ1064" s="6">
        <v>3.0285851403249886</v>
      </c>
      <c r="AK1064" s="6">
        <v>3.4430367391955068</v>
      </c>
      <c r="AL1064" s="6">
        <v>3.7941932936993097</v>
      </c>
      <c r="AM1064" s="6">
        <v>4.1912732770525123</v>
      </c>
      <c r="AN1064" s="6">
        <v>1.0078012085250188</v>
      </c>
      <c r="AO1064" s="92">
        <v>0.8597760244702517</v>
      </c>
      <c r="AP1064" s="5">
        <v>43674</v>
      </c>
      <c r="AQ1064" s="94">
        <v>2047</v>
      </c>
      <c r="AR1064" s="6">
        <v>-0.45704284842159026</v>
      </c>
      <c r="AS1064" s="6">
        <v>0.89367806039945497</v>
      </c>
    </row>
    <row r="1065" spans="1:45" x14ac:dyDescent="0.2">
      <c r="A1065" s="5">
        <v>43675</v>
      </c>
      <c r="B1065" s="6">
        <v>3.5823988298391027</v>
      </c>
      <c r="C1065" s="6">
        <v>3.3546125440995094</v>
      </c>
      <c r="D1065" s="6">
        <v>0.22778628573959336</v>
      </c>
      <c r="E1065" s="6">
        <v>3.3355384536406252</v>
      </c>
      <c r="F1065" s="6">
        <v>3.3607983930270962</v>
      </c>
      <c r="G1065" s="6">
        <v>0.39472362656074378</v>
      </c>
      <c r="H1065" s="6">
        <v>1.9431289652460564</v>
      </c>
      <c r="I1065" s="6">
        <v>0.57176665561816931</v>
      </c>
      <c r="J1065" s="7">
        <v>977.69903878024343</v>
      </c>
      <c r="K1065" s="92">
        <v>2.4378352023403218E-3</v>
      </c>
      <c r="L1065" s="92">
        <v>1.7552413456850317E-2</v>
      </c>
      <c r="M1065" s="92">
        <v>0.18625060945880059</v>
      </c>
      <c r="N1065" s="92">
        <v>0.46952705997074595</v>
      </c>
      <c r="O1065" s="92">
        <v>0.25499756216479769</v>
      </c>
      <c r="P1065" s="92">
        <v>6.9234519746465134E-2</v>
      </c>
      <c r="Q1065" s="93">
        <v>4.0106065628107389E-2</v>
      </c>
      <c r="R1065" s="4">
        <v>2.7454719164981825</v>
      </c>
      <c r="S1065" s="4">
        <v>2.8620111301279558</v>
      </c>
      <c r="T1065" s="4">
        <v>3.0832796072781923</v>
      </c>
      <c r="U1065" s="4">
        <v>3.3360841928705227</v>
      </c>
      <c r="V1065" s="4">
        <v>3.629676058519943</v>
      </c>
      <c r="W1065" s="4">
        <v>3.8392851748575776</v>
      </c>
      <c r="X1065" s="4">
        <v>4.0128126159138677</v>
      </c>
      <c r="Y1065" s="4">
        <v>4.3026094819553995</v>
      </c>
      <c r="Z1065" s="94">
        <v>3017</v>
      </c>
      <c r="AA1065" s="93">
        <v>0.20136518771331058</v>
      </c>
      <c r="AB1065" s="6">
        <v>2.2307363944500316</v>
      </c>
      <c r="AC1065" s="6">
        <v>2.6663719665369228</v>
      </c>
      <c r="AD1065" s="6">
        <v>3.2067949925118695</v>
      </c>
      <c r="AE1065" s="6">
        <v>3.6441576926059511</v>
      </c>
      <c r="AF1065" s="6">
        <v>3.9538427689594808</v>
      </c>
      <c r="AG1065" s="94">
        <v>4</v>
      </c>
      <c r="AH1065" s="6">
        <v>2.1543120136153626</v>
      </c>
      <c r="AI1065" s="6">
        <v>2.5546775206940366</v>
      </c>
      <c r="AJ1065" s="6">
        <v>3.0297439579401653</v>
      </c>
      <c r="AK1065" s="6">
        <v>3.443961804384073</v>
      </c>
      <c r="AL1065" s="6">
        <v>3.7938368008829042</v>
      </c>
      <c r="AM1065" s="6">
        <v>4.190149240536102</v>
      </c>
      <c r="AN1065" s="6">
        <v>1.0077642542852576</v>
      </c>
      <c r="AO1065" s="92">
        <v>0.86010624793707902</v>
      </c>
      <c r="AP1065" s="5">
        <v>43675</v>
      </c>
      <c r="AQ1065" s="94">
        <v>2051</v>
      </c>
      <c r="AR1065" s="6">
        <v>-0.45730316990933151</v>
      </c>
      <c r="AS1065" s="6">
        <v>0.89365162063990466</v>
      </c>
    </row>
    <row r="1066" spans="1:45" x14ac:dyDescent="0.2">
      <c r="A1066" s="5">
        <v>43676</v>
      </c>
      <c r="B1066" s="6">
        <v>3.5815879201169021</v>
      </c>
      <c r="C1066" s="6">
        <v>3.3543102277427606</v>
      </c>
      <c r="D1066" s="6">
        <v>0.22727769237414153</v>
      </c>
      <c r="E1066" s="6">
        <v>3.3355881571922237</v>
      </c>
      <c r="F1066" s="6">
        <v>3.360895735345605</v>
      </c>
      <c r="G1066" s="6">
        <v>0.3944718897911062</v>
      </c>
      <c r="H1066" s="6">
        <v>1.9429346033852679</v>
      </c>
      <c r="I1066" s="6">
        <v>0.57175944333996687</v>
      </c>
      <c r="J1066" s="7">
        <v>978.37475149105012</v>
      </c>
      <c r="K1066" s="92">
        <v>2.4354603019970775E-3</v>
      </c>
      <c r="L1066" s="92">
        <v>1.7535314174378959E-2</v>
      </c>
      <c r="M1066" s="92">
        <v>0.18704335119337553</v>
      </c>
      <c r="N1066" s="92">
        <v>0.46955674622503651</v>
      </c>
      <c r="O1066" s="92">
        <v>0.2542620555284949</v>
      </c>
      <c r="P1066" s="92">
        <v>6.9167072576717004E-2</v>
      </c>
      <c r="Q1066" s="93">
        <v>3.9761431411530816E-2</v>
      </c>
      <c r="R1066" s="4">
        <v>2.7453322091075241</v>
      </c>
      <c r="S1066" s="4">
        <v>2.8630882399601965</v>
      </c>
      <c r="T1066" s="4">
        <v>3.0836376829522862</v>
      </c>
      <c r="U1066" s="4">
        <v>3.3354836408537816</v>
      </c>
      <c r="V1066" s="4">
        <v>3.6291006217978432</v>
      </c>
      <c r="W1066" s="4">
        <v>3.838413353379563</v>
      </c>
      <c r="X1066" s="4">
        <v>4.0110522815162293</v>
      </c>
      <c r="Y1066" s="4">
        <v>4.301503594861944</v>
      </c>
      <c r="Z1066" s="94">
        <v>3018</v>
      </c>
      <c r="AA1066" s="93">
        <v>0.20068192888455919</v>
      </c>
      <c r="AB1066" s="6">
        <v>2.2305499733225425</v>
      </c>
      <c r="AC1066" s="6">
        <v>2.6661451442707742</v>
      </c>
      <c r="AD1066" s="6">
        <v>3.208841738800019</v>
      </c>
      <c r="AE1066" s="6">
        <v>3.6439303469361732</v>
      </c>
      <c r="AF1066" s="6">
        <v>3.9530373679959125</v>
      </c>
      <c r="AG1066" s="94">
        <v>3</v>
      </c>
      <c r="AH1066" s="6">
        <v>2.1542434609355854</v>
      </c>
      <c r="AI1066" s="6">
        <v>2.5544666319079794</v>
      </c>
      <c r="AJ1066" s="6">
        <v>3.0301587076599663</v>
      </c>
      <c r="AK1066" s="6">
        <v>3.4439936739863533</v>
      </c>
      <c r="AL1066" s="6">
        <v>3.7937567260362282</v>
      </c>
      <c r="AM1066" s="6">
        <v>4.189026524622312</v>
      </c>
      <c r="AN1066" s="6">
        <v>1.007655423540355</v>
      </c>
      <c r="AO1066" s="92">
        <v>0.86031497013660652</v>
      </c>
      <c r="AP1066" s="5">
        <v>43676</v>
      </c>
      <c r="AQ1066" s="94">
        <v>2053</v>
      </c>
      <c r="AR1066" s="6">
        <v>-0.45756266435187154</v>
      </c>
      <c r="AS1066" s="6">
        <v>0.89362525670492754</v>
      </c>
    </row>
    <row r="1067" spans="1:45" x14ac:dyDescent="0.2">
      <c r="A1067" s="5">
        <v>43677</v>
      </c>
      <c r="B1067" s="6">
        <v>3.5815533980582526</v>
      </c>
      <c r="C1067" s="6">
        <v>3.3546942286253518</v>
      </c>
      <c r="D1067" s="6">
        <v>0.22685916943290074</v>
      </c>
      <c r="E1067" s="6">
        <v>3.3357957162922705</v>
      </c>
      <c r="F1067" s="6">
        <v>3.3622309640731887</v>
      </c>
      <c r="G1067" s="6">
        <v>0.39491286817769289</v>
      </c>
      <c r="H1067" s="6">
        <v>1.9462371300523669</v>
      </c>
      <c r="I1067" s="6">
        <v>0.57170804369413775</v>
      </c>
      <c r="J1067" s="7">
        <v>978.40218470704713</v>
      </c>
      <c r="K1067" s="92">
        <v>2.4271844660194173E-3</v>
      </c>
      <c r="L1067" s="92">
        <v>1.7475728155339806E-2</v>
      </c>
      <c r="M1067" s="92">
        <v>0.18640776699029127</v>
      </c>
      <c r="N1067" s="92">
        <v>0.4703883495145631</v>
      </c>
      <c r="O1067" s="92">
        <v>0.25485436893203883</v>
      </c>
      <c r="P1067" s="92">
        <v>6.8446601941747579E-2</v>
      </c>
      <c r="Q1067" s="93">
        <v>3.839788149619331E-2</v>
      </c>
      <c r="R1067" s="4">
        <v>2.7453771682895427</v>
      </c>
      <c r="S1067" s="4">
        <v>2.8629893417241692</v>
      </c>
      <c r="T1067" s="4">
        <v>3.0835348150654416</v>
      </c>
      <c r="U1067" s="4">
        <v>3.3364490914651488</v>
      </c>
      <c r="V1067" s="4">
        <v>3.6295883854837419</v>
      </c>
      <c r="W1067" s="4">
        <v>3.8375662092974219</v>
      </c>
      <c r="X1067" s="4">
        <v>4.0101135081074455</v>
      </c>
      <c r="Y1067" s="4">
        <v>4.3054710314473379</v>
      </c>
      <c r="Z1067" s="94">
        <v>3021</v>
      </c>
      <c r="AA1067" s="93">
        <v>0.20097087378640777</v>
      </c>
      <c r="AB1067" s="6">
        <v>2.2303636368945221</v>
      </c>
      <c r="AC1067" s="6">
        <v>2.6659184146154091</v>
      </c>
      <c r="AD1067" s="6">
        <v>3.2085006977018398</v>
      </c>
      <c r="AE1067" s="6">
        <v>3.6452617398190088</v>
      </c>
      <c r="AF1067" s="6">
        <v>3.9554820118891243</v>
      </c>
      <c r="AG1067" s="94">
        <v>3</v>
      </c>
      <c r="AH1067" s="6">
        <v>2.1541749213216739</v>
      </c>
      <c r="AI1067" s="6">
        <v>2.5542558501498651</v>
      </c>
      <c r="AJ1067" s="6">
        <v>3.0296501207167759</v>
      </c>
      <c r="AK1067" s="6">
        <v>3.4442069612884416</v>
      </c>
      <c r="AL1067" s="6">
        <v>3.7940033015343952</v>
      </c>
      <c r="AM1067" s="6">
        <v>4.1952132075485595</v>
      </c>
      <c r="AN1067" s="6">
        <v>1.0076900438514447</v>
      </c>
      <c r="AO1067" s="92">
        <v>0.86013827152884803</v>
      </c>
      <c r="AP1067" s="5">
        <v>43677</v>
      </c>
      <c r="AQ1067" s="94">
        <v>2060</v>
      </c>
      <c r="AR1067" s="6">
        <v>-0.45782133349743859</v>
      </c>
      <c r="AS1067" s="6">
        <v>0.89359896845932518</v>
      </c>
    </row>
    <row r="1068" spans="1:45" x14ac:dyDescent="0.2">
      <c r="A1068" s="5">
        <v>43678</v>
      </c>
      <c r="B1068" s="6">
        <v>3.5812318137730359</v>
      </c>
      <c r="C1068" s="6">
        <v>3.3544870859937661</v>
      </c>
      <c r="D1068" s="6">
        <v>0.22674472777926979</v>
      </c>
      <c r="E1068" s="6">
        <v>3.3359277663334206</v>
      </c>
      <c r="F1068" s="6">
        <v>3.3623173679182936</v>
      </c>
      <c r="G1068" s="6">
        <v>0.39501054104453293</v>
      </c>
      <c r="H1068" s="6">
        <v>1.9465888513249263</v>
      </c>
      <c r="I1068" s="6">
        <v>0.57170416942422608</v>
      </c>
      <c r="J1068" s="7">
        <v>979.07809397749952</v>
      </c>
      <c r="K1068" s="92">
        <v>2.4248302618816685E-3</v>
      </c>
      <c r="L1068" s="92">
        <v>1.7458777885548012E-2</v>
      </c>
      <c r="M1068" s="92">
        <v>0.18622696411251213</v>
      </c>
      <c r="N1068" s="92">
        <v>0.47187196896217265</v>
      </c>
      <c r="O1068" s="92">
        <v>0.25315227934044615</v>
      </c>
      <c r="P1068" s="92">
        <v>6.8865179437439375E-2</v>
      </c>
      <c r="Q1068" s="93">
        <v>3.8054268696227661E-2</v>
      </c>
      <c r="R1068" s="4">
        <v>2.745230998470598</v>
      </c>
      <c r="S1068" s="4">
        <v>2.8626768171139996</v>
      </c>
      <c r="T1068" s="4">
        <v>3.0832080832201294</v>
      </c>
      <c r="U1068" s="4">
        <v>3.3363004858280654</v>
      </c>
      <c r="V1068" s="4">
        <v>3.6286611478424033</v>
      </c>
      <c r="W1068" s="4">
        <v>3.8368850503255545</v>
      </c>
      <c r="X1068" s="4">
        <v>4.011047807070919</v>
      </c>
      <c r="Y1068" s="4">
        <v>4.3132316175105867</v>
      </c>
      <c r="Z1068" s="94">
        <v>3022</v>
      </c>
      <c r="AA1068" s="93">
        <v>0.20077594568380214</v>
      </c>
      <c r="AB1068" s="6">
        <v>2.2301773851018463</v>
      </c>
      <c r="AC1068" s="6">
        <v>2.6656917775078179</v>
      </c>
      <c r="AD1068" s="6">
        <v>3.2081598145476247</v>
      </c>
      <c r="AE1068" s="6">
        <v>3.646483389930645</v>
      </c>
      <c r="AF1068" s="6">
        <v>3.9545466581661399</v>
      </c>
      <c r="AG1068" s="94">
        <v>3</v>
      </c>
      <c r="AH1068" s="6">
        <v>2.1541063947691907</v>
      </c>
      <c r="AI1068" s="6">
        <v>2.5540451753112086</v>
      </c>
      <c r="AJ1068" s="6">
        <v>3.029141954688674</v>
      </c>
      <c r="AK1068" s="6">
        <v>3.4440690509591656</v>
      </c>
      <c r="AL1068" s="6">
        <v>3.7939674817986551</v>
      </c>
      <c r="AM1068" s="6">
        <v>4.1951850160450306</v>
      </c>
      <c r="AN1068" s="6">
        <v>1.0075793993488815</v>
      </c>
      <c r="AO1068" s="92">
        <v>0.86021174625323771</v>
      </c>
      <c r="AP1068" s="5">
        <v>43678</v>
      </c>
      <c r="AQ1068" s="94">
        <v>2062</v>
      </c>
      <c r="AR1068" s="6">
        <v>-0.45807917909023743</v>
      </c>
      <c r="AS1068" s="6">
        <v>0.89357275576821149</v>
      </c>
    </row>
    <row r="1069" spans="1:45" x14ac:dyDescent="0.2">
      <c r="A1069" s="5">
        <v>43679</v>
      </c>
      <c r="B1069" s="6">
        <v>3.5809500727096459</v>
      </c>
      <c r="C1069" s="6">
        <v>3.3541133150687412</v>
      </c>
      <c r="D1069" s="6">
        <v>0.22683675764090472</v>
      </c>
      <c r="E1069" s="6">
        <v>3.3358724384736229</v>
      </c>
      <c r="F1069" s="6">
        <v>3.3622180313388466</v>
      </c>
      <c r="G1069" s="6">
        <v>0.39491763919181</v>
      </c>
      <c r="H1069" s="6">
        <v>1.9451055995419106</v>
      </c>
      <c r="I1069" s="6">
        <v>0.57177365982792527</v>
      </c>
      <c r="J1069" s="7">
        <v>980.07809397749952</v>
      </c>
      <c r="K1069" s="92">
        <v>2.4236548715462916E-3</v>
      </c>
      <c r="L1069" s="92">
        <v>1.74503150751333E-2</v>
      </c>
      <c r="M1069" s="92">
        <v>0.1861366941347552</v>
      </c>
      <c r="N1069" s="92">
        <v>0.47212796897721765</v>
      </c>
      <c r="O1069" s="92">
        <v>0.25351429956374211</v>
      </c>
      <c r="P1069" s="92">
        <v>6.834706737760543E-2</v>
      </c>
      <c r="Q1069" s="93">
        <v>4.070152217074785E-2</v>
      </c>
      <c r="R1069" s="4">
        <v>2.7449746536357607</v>
      </c>
      <c r="S1069" s="4">
        <v>2.8623308629443969</v>
      </c>
      <c r="T1069" s="4">
        <v>3.0829279720107792</v>
      </c>
      <c r="U1069" s="4">
        <v>3.336288788848476</v>
      </c>
      <c r="V1069" s="4">
        <v>3.6277745267095076</v>
      </c>
      <c r="W1069" s="4">
        <v>3.8360893332558281</v>
      </c>
      <c r="X1069" s="4">
        <v>4.0132119392778129</v>
      </c>
      <c r="Y1069" s="4">
        <v>4.3121987957526775</v>
      </c>
      <c r="Z1069" s="94">
        <v>3022</v>
      </c>
      <c r="AA1069" s="93">
        <v>0.20067862336403297</v>
      </c>
      <c r="AB1069" s="6">
        <v>2.2299912178804586</v>
      </c>
      <c r="AC1069" s="6">
        <v>2.6654652328850519</v>
      </c>
      <c r="AD1069" s="6">
        <v>3.2078190892154881</v>
      </c>
      <c r="AE1069" s="6">
        <v>3.6458118088767351</v>
      </c>
      <c r="AF1069" s="6">
        <v>3.9556997664728319</v>
      </c>
      <c r="AG1069" s="94">
        <v>1</v>
      </c>
      <c r="AH1069" s="6">
        <v>2.1540378812737004</v>
      </c>
      <c r="AI1069" s="6">
        <v>2.5538346072836964</v>
      </c>
      <c r="AJ1069" s="6">
        <v>3.0286342089472367</v>
      </c>
      <c r="AK1069" s="6">
        <v>3.4434861218201989</v>
      </c>
      <c r="AL1069" s="6">
        <v>3.793881737379857</v>
      </c>
      <c r="AM1069" s="6">
        <v>4.1957631954468031</v>
      </c>
      <c r="AN1069" s="6">
        <v>1.0074767979978716</v>
      </c>
      <c r="AO1069" s="92">
        <v>0.86044179792313791</v>
      </c>
      <c r="AP1069" s="5">
        <v>43682</v>
      </c>
      <c r="AQ1069" s="94">
        <v>2063</v>
      </c>
      <c r="AR1069" s="6">
        <v>-0.45833620287046006</v>
      </c>
      <c r="AS1069" s="6">
        <v>0.89354661849701167</v>
      </c>
    </row>
    <row r="1070" spans="1:45" x14ac:dyDescent="0.2">
      <c r="A1070" s="5">
        <v>43680</v>
      </c>
      <c r="B1070" s="6">
        <v>3.5809500727096459</v>
      </c>
      <c r="C1070" s="6">
        <v>3.3534696666241581</v>
      </c>
      <c r="D1070" s="6">
        <v>0.22748040608548781</v>
      </c>
      <c r="E1070" s="6">
        <v>3.3358165993558622</v>
      </c>
      <c r="F1070" s="6">
        <v>3.3620455800419249</v>
      </c>
      <c r="G1070" s="6">
        <v>0.39469119198741676</v>
      </c>
      <c r="H1070" s="6">
        <v>1.9432902995755466</v>
      </c>
      <c r="I1070" s="6">
        <v>0.57177365982792527</v>
      </c>
      <c r="J1070" s="7">
        <v>981.07809397749952</v>
      </c>
      <c r="K1070" s="92">
        <v>2.4236548715462916E-3</v>
      </c>
      <c r="L1070" s="92">
        <v>1.74503150751333E-2</v>
      </c>
      <c r="M1070" s="92">
        <v>0.1861366941347552</v>
      </c>
      <c r="N1070" s="92">
        <v>0.47212796897721765</v>
      </c>
      <c r="O1070" s="92">
        <v>0.25351429956374211</v>
      </c>
      <c r="P1070" s="92">
        <v>6.834706737760543E-2</v>
      </c>
      <c r="Q1070" s="93">
        <v>4.070152217074785E-2</v>
      </c>
      <c r="R1070" s="4">
        <v>2.7447184448651818</v>
      </c>
      <c r="S1070" s="4">
        <v>2.8619808154097912</v>
      </c>
      <c r="T1070" s="4">
        <v>3.0825763592639683</v>
      </c>
      <c r="U1070" s="4">
        <v>3.3357356726033829</v>
      </c>
      <c r="V1070" s="4">
        <v>3.6266727841910757</v>
      </c>
      <c r="W1070" s="4">
        <v>3.8353426329784028</v>
      </c>
      <c r="X1070" s="4">
        <v>4.0124152206331605</v>
      </c>
      <c r="Y1070" s="4">
        <v>4.3111669409191977</v>
      </c>
      <c r="Z1070" s="94">
        <v>3022</v>
      </c>
      <c r="AA1070" s="93">
        <v>0.20067862336403297</v>
      </c>
      <c r="AB1070" s="6">
        <v>2.2298051351663708</v>
      </c>
      <c r="AC1070" s="6">
        <v>2.6652387806842222</v>
      </c>
      <c r="AD1070" s="6">
        <v>3.2074785215836754</v>
      </c>
      <c r="AE1070" s="6">
        <v>3.6450254839170171</v>
      </c>
      <c r="AF1070" s="6">
        <v>3.9547775711388571</v>
      </c>
      <c r="AG1070" s="94">
        <v>0</v>
      </c>
      <c r="AH1070" s="6">
        <v>2.1539693808307687</v>
      </c>
      <c r="AI1070" s="6">
        <v>2.5536241459591889</v>
      </c>
      <c r="AJ1070" s="6">
        <v>3.028126882865454</v>
      </c>
      <c r="AK1070" s="6">
        <v>3.4427432732279577</v>
      </c>
      <c r="AL1070" s="6">
        <v>3.7929991175319073</v>
      </c>
      <c r="AM1070" s="6">
        <v>4.1946360460839438</v>
      </c>
      <c r="AN1070" s="6">
        <v>1.0072963139903115</v>
      </c>
      <c r="AO1070" s="92">
        <v>0.86066995517896838</v>
      </c>
      <c r="AP1070" s="5">
        <v>43682</v>
      </c>
      <c r="AQ1070" s="94">
        <v>2063</v>
      </c>
      <c r="AR1070" s="6">
        <v>-0.4585924065742919</v>
      </c>
      <c r="AS1070" s="6">
        <v>0.89352055651146101</v>
      </c>
    </row>
    <row r="1071" spans="1:45" x14ac:dyDescent="0.2">
      <c r="A1071" s="5">
        <v>43681</v>
      </c>
      <c r="B1071" s="6">
        <v>3.5809500727096459</v>
      </c>
      <c r="C1071" s="6">
        <v>3.3528266188744649</v>
      </c>
      <c r="D1071" s="6">
        <v>0.22812345383518107</v>
      </c>
      <c r="E1071" s="6">
        <v>3.33576003474032</v>
      </c>
      <c r="F1071" s="6">
        <v>3.3618954759791899</v>
      </c>
      <c r="G1071" s="6">
        <v>0.39446517105582674</v>
      </c>
      <c r="H1071" s="6">
        <v>1.9414782090587923</v>
      </c>
      <c r="I1071" s="6">
        <v>0.57177365982792527</v>
      </c>
      <c r="J1071" s="7">
        <v>982.07809397749952</v>
      </c>
      <c r="K1071" s="92">
        <v>2.4236548715462916E-3</v>
      </c>
      <c r="L1071" s="92">
        <v>1.74503150751333E-2</v>
      </c>
      <c r="M1071" s="92">
        <v>0.1861366941347552</v>
      </c>
      <c r="N1071" s="92">
        <v>0.47212796897721765</v>
      </c>
      <c r="O1071" s="92">
        <v>0.25351429956374211</v>
      </c>
      <c r="P1071" s="92">
        <v>6.834706737760543E-2</v>
      </c>
      <c r="Q1071" s="93">
        <v>4.070152217074785E-2</v>
      </c>
      <c r="R1071" s="4">
        <v>2.7444623720099939</v>
      </c>
      <c r="S1071" s="4">
        <v>2.8616309655135286</v>
      </c>
      <c r="T1071" s="4">
        <v>3.0820097757863012</v>
      </c>
      <c r="U1071" s="4">
        <v>3.335182961426415</v>
      </c>
      <c r="V1071" s="4">
        <v>3.6258001199434142</v>
      </c>
      <c r="W1071" s="4">
        <v>3.8345965274235194</v>
      </c>
      <c r="X1071" s="4">
        <v>4.0116191341767378</v>
      </c>
      <c r="Y1071" s="4">
        <v>4.3101360514998843</v>
      </c>
      <c r="Z1071" s="94">
        <v>3022</v>
      </c>
      <c r="AA1071" s="93">
        <v>0.20358700920988851</v>
      </c>
      <c r="AB1071" s="6">
        <v>2.2296191368956619</v>
      </c>
      <c r="AC1071" s="6">
        <v>2.665012420842499</v>
      </c>
      <c r="AD1071" s="6">
        <v>3.2071381115305635</v>
      </c>
      <c r="AE1071" s="6">
        <v>3.6441993669086012</v>
      </c>
      <c r="AF1071" s="6">
        <v>3.953856238726341</v>
      </c>
      <c r="AG1071" s="94">
        <v>0</v>
      </c>
      <c r="AH1071" s="6">
        <v>2.1539008934359671</v>
      </c>
      <c r="AI1071" s="6">
        <v>2.5534137912297168</v>
      </c>
      <c r="AJ1071" s="6">
        <v>3.0276199758177196</v>
      </c>
      <c r="AK1071" s="6">
        <v>3.4420011686196124</v>
      </c>
      <c r="AL1071" s="6">
        <v>3.792117424138834</v>
      </c>
      <c r="AM1071" s="6">
        <v>4.1935102200121825</v>
      </c>
      <c r="AN1071" s="6">
        <v>1.0071162482240876</v>
      </c>
      <c r="AO1071" s="92">
        <v>0.86089720095853706</v>
      </c>
      <c r="AP1071" s="5">
        <v>43682</v>
      </c>
      <c r="AQ1071" s="94">
        <v>2063</v>
      </c>
      <c r="AR1071" s="6">
        <v>-0.45884779193392955</v>
      </c>
      <c r="AS1071" s="6">
        <v>0.89349456967760355</v>
      </c>
    </row>
    <row r="1072" spans="1:45" x14ac:dyDescent="0.2">
      <c r="A1072" s="5">
        <v>43682</v>
      </c>
      <c r="B1072" s="6">
        <v>3.581153100775194</v>
      </c>
      <c r="C1072" s="6">
        <v>3.3524008097296756</v>
      </c>
      <c r="D1072" s="6">
        <v>0.22875229104551842</v>
      </c>
      <c r="E1072" s="6">
        <v>3.3357027507698627</v>
      </c>
      <c r="F1072" s="6">
        <v>3.3617448753858206</v>
      </c>
      <c r="G1072" s="6">
        <v>0.3943606500890468</v>
      </c>
      <c r="H1072" s="6">
        <v>1.940129520959003</v>
      </c>
      <c r="I1072" s="6">
        <v>0.57181336863004306</v>
      </c>
      <c r="J1072" s="7">
        <v>983.07809397749952</v>
      </c>
      <c r="K1072" s="92">
        <v>2.4224806201550387E-3</v>
      </c>
      <c r="L1072" s="92">
        <v>1.7441860465116279E-2</v>
      </c>
      <c r="M1072" s="92">
        <v>0.18604651162790697</v>
      </c>
      <c r="N1072" s="92">
        <v>0.47189922480620156</v>
      </c>
      <c r="O1072" s="92">
        <v>0.25387596899224807</v>
      </c>
      <c r="P1072" s="92">
        <v>6.8313953488372089E-2</v>
      </c>
      <c r="Q1072" s="93">
        <v>4.0370615486432823E-2</v>
      </c>
      <c r="R1072" s="4">
        <v>2.7442064349215993</v>
      </c>
      <c r="S1072" s="4">
        <v>2.8612813130694175</v>
      </c>
      <c r="T1072" s="4">
        <v>3.0814869361118822</v>
      </c>
      <c r="U1072" s="4">
        <v>3.335535642914861</v>
      </c>
      <c r="V1072" s="4">
        <v>3.6250427007097028</v>
      </c>
      <c r="W1072" s="4">
        <v>3.8340978041851126</v>
      </c>
      <c r="X1072" s="4">
        <v>4.0107943546650668</v>
      </c>
      <c r="Y1072" s="4">
        <v>4.3091061259877828</v>
      </c>
      <c r="Z1072" s="94">
        <v>3022</v>
      </c>
      <c r="AA1072" s="93">
        <v>0.20639534883720931</v>
      </c>
      <c r="AB1072" s="6">
        <v>2.2294332230044787</v>
      </c>
      <c r="AC1072" s="6">
        <v>2.6647861532971127</v>
      </c>
      <c r="AD1072" s="6">
        <v>3.2067978589346606</v>
      </c>
      <c r="AE1072" s="6">
        <v>3.6433740237182639</v>
      </c>
      <c r="AF1072" s="6">
        <v>3.9529357678901089</v>
      </c>
      <c r="AG1072" s="94">
        <v>0</v>
      </c>
      <c r="AH1072" s="6">
        <v>2.153832419084865</v>
      </c>
      <c r="AI1072" s="6">
        <v>2.5532035429874811</v>
      </c>
      <c r="AJ1072" s="6">
        <v>3.0271134871797951</v>
      </c>
      <c r="AK1072" s="6">
        <v>3.4412598066426159</v>
      </c>
      <c r="AL1072" s="6">
        <v>3.7914442190275679</v>
      </c>
      <c r="AM1072" s="6">
        <v>4.1923857142775178</v>
      </c>
      <c r="AN1072" s="6">
        <v>1.0069987612305353</v>
      </c>
      <c r="AO1072" s="92">
        <v>0.86110530092797388</v>
      </c>
      <c r="AP1072" s="5">
        <v>43682</v>
      </c>
      <c r="AQ1072" s="94">
        <v>2064</v>
      </c>
      <c r="AR1072" s="6">
        <v>-0.45910236067758703</v>
      </c>
      <c r="AS1072" s="6">
        <v>0.89346865786179197</v>
      </c>
    </row>
    <row r="1073" spans="1:45" x14ac:dyDescent="0.2">
      <c r="A1073" s="5">
        <v>43683</v>
      </c>
      <c r="B1073" s="6">
        <v>3.5808788025108642</v>
      </c>
      <c r="C1073" s="6">
        <v>3.3528776802765545</v>
      </c>
      <c r="D1073" s="6">
        <v>0.22800112223430968</v>
      </c>
      <c r="E1073" s="6">
        <v>3.3360858640501192</v>
      </c>
      <c r="F1073" s="6">
        <v>3.3632936876380941</v>
      </c>
      <c r="G1073" s="6">
        <v>0.39456714826315109</v>
      </c>
      <c r="H1073" s="6">
        <v>1.9440308502121453</v>
      </c>
      <c r="I1073" s="6">
        <v>0.57177851239669097</v>
      </c>
      <c r="J1073" s="7">
        <v>983.10214876032842</v>
      </c>
      <c r="K1073" s="92">
        <v>2.4142926122646064E-3</v>
      </c>
      <c r="L1073" s="92">
        <v>1.7382906808305166E-2</v>
      </c>
      <c r="M1073" s="92">
        <v>0.18686624818928055</v>
      </c>
      <c r="N1073" s="92">
        <v>0.47078705939159826</v>
      </c>
      <c r="O1073" s="92">
        <v>0.25446644133268953</v>
      </c>
      <c r="P1073" s="92">
        <v>6.8083051665861899E-2</v>
      </c>
      <c r="Q1073" s="93">
        <v>3.8677685950413224E-2</v>
      </c>
      <c r="R1073" s="4">
        <v>2.7439288023790511</v>
      </c>
      <c r="S1073" s="4">
        <v>2.8610354645126863</v>
      </c>
      <c r="T1073" s="4">
        <v>3.0812991767909965</v>
      </c>
      <c r="U1073" s="4">
        <v>3.3361871416329749</v>
      </c>
      <c r="V1073" s="4">
        <v>3.6270936442276289</v>
      </c>
      <c r="W1073" s="4">
        <v>3.8383219761965179</v>
      </c>
      <c r="X1073" s="4">
        <v>4.0103775111341182</v>
      </c>
      <c r="Y1073" s="4">
        <v>4.3077606237297168</v>
      </c>
      <c r="Z1073" s="94">
        <v>3025</v>
      </c>
      <c r="AA1073" s="93">
        <v>0.2042491549975857</v>
      </c>
      <c r="AB1073" s="6">
        <v>2.2292473934290356</v>
      </c>
      <c r="AC1073" s="6">
        <v>2.6645599779853537</v>
      </c>
      <c r="AD1073" s="6">
        <v>3.2076875858904912</v>
      </c>
      <c r="AE1073" s="6">
        <v>3.6438748450257274</v>
      </c>
      <c r="AF1073" s="6">
        <v>3.9520161572879204</v>
      </c>
      <c r="AG1073" s="94">
        <v>5</v>
      </c>
      <c r="AH1073" s="6">
        <v>2.1537639577730365</v>
      </c>
      <c r="AI1073" s="6">
        <v>2.5529934011248563</v>
      </c>
      <c r="AJ1073" s="6">
        <v>3.0280040013519272</v>
      </c>
      <c r="AK1073" s="6">
        <v>3.4420010938494725</v>
      </c>
      <c r="AL1073" s="6">
        <v>3.7918401914551105</v>
      </c>
      <c r="AM1073" s="6">
        <v>4.1921421657111004</v>
      </c>
      <c r="AN1073" s="6">
        <v>1.0070117751890924</v>
      </c>
      <c r="AO1073" s="92">
        <v>0.86149215264551604</v>
      </c>
      <c r="AP1073" s="5">
        <v>43683</v>
      </c>
      <c r="AQ1073" s="94">
        <v>2071</v>
      </c>
      <c r="AR1073" s="6">
        <v>-0.45935611452950909</v>
      </c>
      <c r="AS1073" s="6">
        <v>0.89344282093068594</v>
      </c>
    </row>
    <row r="1074" spans="1:45" x14ac:dyDescent="0.2">
      <c r="A1074" s="5">
        <v>43684</v>
      </c>
      <c r="B1074" s="6">
        <v>3.5800385728061714</v>
      </c>
      <c r="C1074" s="6">
        <v>3.3523780614148069</v>
      </c>
      <c r="D1074" s="6">
        <v>0.22766051139136456</v>
      </c>
      <c r="E1074" s="6">
        <v>3.3360661581797268</v>
      </c>
      <c r="F1074" s="6">
        <v>3.3631710313499665</v>
      </c>
      <c r="G1074" s="6">
        <v>0.39444922620672596</v>
      </c>
      <c r="H1074" s="6">
        <v>1.9432752820879975</v>
      </c>
      <c r="I1074" s="6">
        <v>0.57179114342365833</v>
      </c>
      <c r="J1074" s="7">
        <v>983.77693324520806</v>
      </c>
      <c r="K1074" s="92">
        <v>2.4108003857280617E-3</v>
      </c>
      <c r="L1074" s="92">
        <v>1.7839922854387655E-2</v>
      </c>
      <c r="M1074" s="92">
        <v>0.18659594985535197</v>
      </c>
      <c r="N1074" s="92">
        <v>0.47155255544840885</v>
      </c>
      <c r="O1074" s="92">
        <v>0.25361620057859208</v>
      </c>
      <c r="P1074" s="92">
        <v>6.7984570877531347E-2</v>
      </c>
      <c r="Q1074" s="93">
        <v>3.767349636483807E-2</v>
      </c>
      <c r="R1074" s="4">
        <v>2.7435135315801382</v>
      </c>
      <c r="S1074" s="4">
        <v>2.8607323575356438</v>
      </c>
      <c r="T1074" s="4">
        <v>3.0807830156875458</v>
      </c>
      <c r="U1074" s="4">
        <v>3.3358172693874031</v>
      </c>
      <c r="V1074" s="4">
        <v>3.6263367469447223</v>
      </c>
      <c r="W1074" s="4">
        <v>3.8385157845058973</v>
      </c>
      <c r="X1074" s="4">
        <v>4.0099231407133651</v>
      </c>
      <c r="Y1074" s="4">
        <v>4.3069321897228026</v>
      </c>
      <c r="Z1074" s="94">
        <v>3026</v>
      </c>
      <c r="AA1074" s="93">
        <v>0.20202507232401157</v>
      </c>
      <c r="AB1074" s="6">
        <v>2.2290616481056147</v>
      </c>
      <c r="AC1074" s="6">
        <v>2.665178887714057</v>
      </c>
      <c r="AD1074" s="6">
        <v>3.207915881167529</v>
      </c>
      <c r="AE1074" s="6">
        <v>3.6440658430909392</v>
      </c>
      <c r="AF1074" s="6">
        <v>3.9510974055804611</v>
      </c>
      <c r="AG1074" s="94">
        <v>5</v>
      </c>
      <c r="AH1074" s="6">
        <v>2.1536955094960577</v>
      </c>
      <c r="AI1074" s="6">
        <v>2.5557982447049317</v>
      </c>
      <c r="AJ1074" s="6">
        <v>3.0289005395749009</v>
      </c>
      <c r="AK1074" s="6">
        <v>3.4421289128734953</v>
      </c>
      <c r="AL1074" s="6">
        <v>3.7924790326176829</v>
      </c>
      <c r="AM1074" s="6">
        <v>4.1912476219294588</v>
      </c>
      <c r="AN1074" s="6">
        <v>1.0068581609582603</v>
      </c>
      <c r="AO1074" s="92">
        <v>0.86176042785419482</v>
      </c>
      <c r="AP1074" s="5">
        <v>43684</v>
      </c>
      <c r="AQ1074" s="94">
        <v>2074</v>
      </c>
      <c r="AR1074" s="6">
        <v>-0.45960905520998097</v>
      </c>
      <c r="AS1074" s="6">
        <v>0.89341705875125155</v>
      </c>
    </row>
    <row r="1075" spans="1:45" x14ac:dyDescent="0.2">
      <c r="A1075" s="5">
        <v>43685</v>
      </c>
      <c r="B1075" s="6">
        <v>3.5794797687861273</v>
      </c>
      <c r="C1075" s="6">
        <v>3.35217288472903</v>
      </c>
      <c r="D1075" s="6">
        <v>0.22730688405709731</v>
      </c>
      <c r="E1075" s="6">
        <v>3.3360946742827644</v>
      </c>
      <c r="F1075" s="6">
        <v>3.3632901720070825</v>
      </c>
      <c r="G1075" s="6">
        <v>0.39399394720579473</v>
      </c>
      <c r="H1075" s="6">
        <v>1.9433242527853405</v>
      </c>
      <c r="I1075" s="6">
        <v>0.5717938553022841</v>
      </c>
      <c r="J1075" s="7">
        <v>984.45160224645224</v>
      </c>
      <c r="K1075" s="92">
        <v>2.4084778420038534E-3</v>
      </c>
      <c r="L1075" s="92">
        <v>1.7822736030828516E-2</v>
      </c>
      <c r="M1075" s="92">
        <v>0.18641618497109827</v>
      </c>
      <c r="N1075" s="92">
        <v>0.47302504816955682</v>
      </c>
      <c r="O1075" s="92">
        <v>0.25240847784200388</v>
      </c>
      <c r="P1075" s="92">
        <v>6.7919075144508664E-2</v>
      </c>
      <c r="Q1075" s="93">
        <v>3.7000330360092502E-2</v>
      </c>
      <c r="R1075" s="4">
        <v>2.7436355874758629</v>
      </c>
      <c r="S1075" s="4">
        <v>2.8611268106031074</v>
      </c>
      <c r="T1075" s="4">
        <v>3.0805229475633498</v>
      </c>
      <c r="U1075" s="4">
        <v>3.3358002162813696</v>
      </c>
      <c r="V1075" s="4">
        <v>3.6256796636705713</v>
      </c>
      <c r="W1075" s="4">
        <v>3.8375305924608551</v>
      </c>
      <c r="X1075" s="4">
        <v>4.0089524011800206</v>
      </c>
      <c r="Y1075" s="4">
        <v>4.3058474666156235</v>
      </c>
      <c r="Z1075" s="94">
        <v>3027</v>
      </c>
      <c r="AA1075" s="93">
        <v>0.20134874759152216</v>
      </c>
      <c r="AB1075" s="6">
        <v>2.2288759869705657</v>
      </c>
      <c r="AC1075" s="6">
        <v>2.6770971421727903</v>
      </c>
      <c r="AD1075" s="6">
        <v>3.2074457731528851</v>
      </c>
      <c r="AE1075" s="6">
        <v>3.6435284917277593</v>
      </c>
      <c r="AF1075" s="6">
        <v>3.9501795114313341</v>
      </c>
      <c r="AG1075" s="94">
        <v>4</v>
      </c>
      <c r="AH1075" s="6">
        <v>2.1536270742495076</v>
      </c>
      <c r="AI1075" s="6">
        <v>2.5557252855920338</v>
      </c>
      <c r="AJ1075" s="6">
        <v>3.0297960989768948</v>
      </c>
      <c r="AK1075" s="6">
        <v>3.4421956609993751</v>
      </c>
      <c r="AL1075" s="6">
        <v>3.7921644646965693</v>
      </c>
      <c r="AM1075" s="6">
        <v>4.1901275581652673</v>
      </c>
      <c r="AN1075" s="6">
        <v>1.0067960259013526</v>
      </c>
      <c r="AO1075" s="92">
        <v>0.86173338863311355</v>
      </c>
      <c r="AP1075" s="5">
        <v>43685</v>
      </c>
      <c r="AQ1075" s="94">
        <v>2076</v>
      </c>
      <c r="AR1075" s="6">
        <v>-0.45986118443534174</v>
      </c>
      <c r="AS1075" s="6">
        <v>0.89339137119075962</v>
      </c>
    </row>
    <row r="1076" spans="1:45" x14ac:dyDescent="0.2">
      <c r="A1076" s="5">
        <v>43686</v>
      </c>
      <c r="B1076" s="6">
        <v>3.578846153846154</v>
      </c>
      <c r="C1076" s="6">
        <v>3.3521053079995609</v>
      </c>
      <c r="D1076" s="6">
        <v>0.22674084584659315</v>
      </c>
      <c r="E1076" s="6">
        <v>3.3362189585473074</v>
      </c>
      <c r="F1076" s="6">
        <v>3.3635845475272896</v>
      </c>
      <c r="G1076" s="6">
        <v>0.39378765925689763</v>
      </c>
      <c r="H1076" s="6">
        <v>1.9438423034504873</v>
      </c>
      <c r="I1076" s="6">
        <v>0.57184940554821329</v>
      </c>
      <c r="J1076" s="7">
        <v>985.12615587846813</v>
      </c>
      <c r="K1076" s="92">
        <v>2.403846153846154E-3</v>
      </c>
      <c r="L1076" s="92">
        <v>1.7788461538461538E-2</v>
      </c>
      <c r="M1076" s="92">
        <v>0.1875</v>
      </c>
      <c r="N1076" s="92">
        <v>0.47163461538461537</v>
      </c>
      <c r="O1076" s="92">
        <v>0.2533653846153846</v>
      </c>
      <c r="P1076" s="92">
        <v>6.7307692307692304E-2</v>
      </c>
      <c r="Q1076" s="93">
        <v>3.9299867899603699E-2</v>
      </c>
      <c r="R1076" s="4">
        <v>2.7433526143749054</v>
      </c>
      <c r="S1076" s="4">
        <v>2.8610548847580284</v>
      </c>
      <c r="T1076" s="4">
        <v>3.0806841485203926</v>
      </c>
      <c r="U1076" s="4">
        <v>3.3359230173614129</v>
      </c>
      <c r="V1076" s="4">
        <v>3.6253530805829373</v>
      </c>
      <c r="W1076" s="4">
        <v>3.8371304315523385</v>
      </c>
      <c r="X1076" s="4">
        <v>4.0080153602361097</v>
      </c>
      <c r="Y1076" s="4">
        <v>4.304764855176705</v>
      </c>
      <c r="Z1076" s="94">
        <v>3028</v>
      </c>
      <c r="AA1076" s="93">
        <v>0.20048076923076924</v>
      </c>
      <c r="AB1076" s="6">
        <v>2.2286904099603047</v>
      </c>
      <c r="AC1076" s="6">
        <v>2.676897265250429</v>
      </c>
      <c r="AD1076" s="6">
        <v>3.2075435547565636</v>
      </c>
      <c r="AE1076" s="6">
        <v>3.6429914679144519</v>
      </c>
      <c r="AF1076" s="6">
        <v>3.953750792901821</v>
      </c>
      <c r="AG1076" s="94">
        <v>2</v>
      </c>
      <c r="AH1076" s="6">
        <v>2.1535586520289649</v>
      </c>
      <c r="AI1076" s="6">
        <v>2.555513209754535</v>
      </c>
      <c r="AJ1076" s="6">
        <v>3.0307481378899346</v>
      </c>
      <c r="AK1076" s="6">
        <v>3.4416926296744834</v>
      </c>
      <c r="AL1076" s="6">
        <v>3.7919410047667341</v>
      </c>
      <c r="AM1076" s="6">
        <v>4.1907212756545649</v>
      </c>
      <c r="AN1076" s="6">
        <v>1.0067355581156778</v>
      </c>
      <c r="AO1076" s="92">
        <v>0.86211475980209384</v>
      </c>
      <c r="AP1076" s="5">
        <v>43686</v>
      </c>
      <c r="AQ1076" s="94">
        <v>2080</v>
      </c>
      <c r="AR1076" s="6">
        <v>-0.46011250391798697</v>
      </c>
      <c r="AS1076" s="6">
        <v>0.89336575811678587</v>
      </c>
    </row>
    <row r="1077" spans="1:45" x14ac:dyDescent="0.2">
      <c r="A1077" s="5">
        <v>43687</v>
      </c>
      <c r="B1077" s="6">
        <v>3.5780499519692603</v>
      </c>
      <c r="C1077" s="6">
        <v>3.3515550840093007</v>
      </c>
      <c r="D1077" s="6">
        <v>0.22649486795995966</v>
      </c>
      <c r="E1077" s="6">
        <v>3.3361560496281095</v>
      </c>
      <c r="F1077" s="6">
        <v>3.3634482518402065</v>
      </c>
      <c r="G1077" s="6">
        <v>0.39354900467106141</v>
      </c>
      <c r="H1077" s="6">
        <v>1.9440781552697699</v>
      </c>
      <c r="I1077" s="6">
        <v>0.57172607260725661</v>
      </c>
      <c r="J1077" s="7">
        <v>985.47524752475147</v>
      </c>
      <c r="K1077" s="92">
        <v>2.4015369836695487E-3</v>
      </c>
      <c r="L1077" s="92">
        <v>1.777137367915466E-2</v>
      </c>
      <c r="M1077" s="92">
        <v>0.18828049951969261</v>
      </c>
      <c r="N1077" s="92">
        <v>0.47166186359269935</v>
      </c>
      <c r="O1077" s="92">
        <v>0.25264169068203651</v>
      </c>
      <c r="P1077" s="92">
        <v>6.7243035542747354E-2</v>
      </c>
      <c r="Q1077" s="93">
        <v>3.8943894389438946E-2</v>
      </c>
      <c r="R1077" s="4">
        <v>2.7430581436546007</v>
      </c>
      <c r="S1077" s="4">
        <v>2.8609389827900493</v>
      </c>
      <c r="T1077" s="4">
        <v>3.0803497082674713</v>
      </c>
      <c r="U1077" s="4">
        <v>3.3353352282451052</v>
      </c>
      <c r="V1077" s="4">
        <v>3.6248771125502399</v>
      </c>
      <c r="W1077" s="4">
        <v>3.8362501050321978</v>
      </c>
      <c r="X1077" s="4">
        <v>4.007071310562849</v>
      </c>
      <c r="Y1077" s="4">
        <v>4.30359122168535</v>
      </c>
      <c r="Z1077" s="94">
        <v>3030</v>
      </c>
      <c r="AA1077" s="93">
        <v>0.20124879923150815</v>
      </c>
      <c r="AB1077" s="6">
        <v>2.2285049170113158</v>
      </c>
      <c r="AC1077" s="6">
        <v>2.6766974597837194</v>
      </c>
      <c r="AD1077" s="6">
        <v>3.2076483120230312</v>
      </c>
      <c r="AE1077" s="6">
        <v>3.6433626853405388</v>
      </c>
      <c r="AF1077" s="6">
        <v>3.9530349478078151</v>
      </c>
      <c r="AG1077" s="94">
        <v>3</v>
      </c>
      <c r="AH1077" s="6">
        <v>2.1534902428300127</v>
      </c>
      <c r="AI1077" s="6">
        <v>2.5553012422686288</v>
      </c>
      <c r="AJ1077" s="6">
        <v>3.0309720316218809</v>
      </c>
      <c r="AK1077" s="6">
        <v>3.4416114514011964</v>
      </c>
      <c r="AL1077" s="6">
        <v>3.791698630522049</v>
      </c>
      <c r="AM1077" s="6">
        <v>4.1896023863170635</v>
      </c>
      <c r="AN1077" s="6">
        <v>1.0065825562208659</v>
      </c>
      <c r="AO1077" s="92">
        <v>0.86226949394979946</v>
      </c>
      <c r="AP1077" s="5">
        <v>43687</v>
      </c>
      <c r="AQ1077" s="94">
        <v>2082</v>
      </c>
      <c r="AR1077" s="6">
        <v>-0.46036301536639268</v>
      </c>
      <c r="AS1077" s="6">
        <v>0.89334021939720942</v>
      </c>
    </row>
    <row r="1078" spans="1:45" x14ac:dyDescent="0.2">
      <c r="A1078" s="5">
        <v>43688</v>
      </c>
      <c r="B1078" s="6">
        <v>3.5774952015355086</v>
      </c>
      <c r="C1078" s="6">
        <v>3.3512663674823866</v>
      </c>
      <c r="D1078" s="6">
        <v>0.226228834053122</v>
      </c>
      <c r="E1078" s="6">
        <v>3.3360963701697246</v>
      </c>
      <c r="F1078" s="6">
        <v>3.3633114753559137</v>
      </c>
      <c r="G1078" s="6">
        <v>0.39331161394951814</v>
      </c>
      <c r="H1078" s="6">
        <v>1.9428343021406249</v>
      </c>
      <c r="I1078" s="6">
        <v>0.57179867986798361</v>
      </c>
      <c r="J1078" s="7">
        <v>986.47524752475147</v>
      </c>
      <c r="K1078" s="92">
        <v>2.3992322456813818E-3</v>
      </c>
      <c r="L1078" s="92">
        <v>1.7754318618042227E-2</v>
      </c>
      <c r="M1078" s="92">
        <v>0.18857965451055661</v>
      </c>
      <c r="N1078" s="92">
        <v>0.47216890595009597</v>
      </c>
      <c r="O1078" s="92">
        <v>0.2519193857965451</v>
      </c>
      <c r="P1078" s="92">
        <v>6.71785028790787E-2</v>
      </c>
      <c r="Q1078" s="93">
        <v>3.8943894389438946E-2</v>
      </c>
      <c r="R1078" s="4">
        <v>2.743958859695617</v>
      </c>
      <c r="S1078" s="4">
        <v>2.861189110214815</v>
      </c>
      <c r="T1078" s="4">
        <v>3.0801179818981703</v>
      </c>
      <c r="U1078" s="4">
        <v>3.3347478968978645</v>
      </c>
      <c r="V1078" s="4">
        <v>3.6241642321236682</v>
      </c>
      <c r="W1078" s="4">
        <v>3.8365680743221664</v>
      </c>
      <c r="X1078" s="4">
        <v>4.0064401305779516</v>
      </c>
      <c r="Y1078" s="4">
        <v>4.3026059492990711</v>
      </c>
      <c r="Z1078" s="94">
        <v>3030</v>
      </c>
      <c r="AA1078" s="93">
        <v>0.20105566218809981</v>
      </c>
      <c r="AB1078" s="6">
        <v>2.2283195080601503</v>
      </c>
      <c r="AC1078" s="6">
        <v>2.6764977257300928</v>
      </c>
      <c r="AD1078" s="6">
        <v>3.207596160194627</v>
      </c>
      <c r="AE1078" s="6">
        <v>3.6440375963890359</v>
      </c>
      <c r="AF1078" s="6">
        <v>3.9523196230454709</v>
      </c>
      <c r="AG1078" s="94">
        <v>3</v>
      </c>
      <c r="AH1078" s="6">
        <v>2.1534218466482362</v>
      </c>
      <c r="AI1078" s="6">
        <v>2.5550893830233878</v>
      </c>
      <c r="AJ1078" s="6">
        <v>3.0309146702304894</v>
      </c>
      <c r="AK1078" s="6">
        <v>3.4414246837862454</v>
      </c>
      <c r="AL1078" s="6">
        <v>3.7918778496460814</v>
      </c>
      <c r="AM1078" s="6">
        <v>4.1884848018728054</v>
      </c>
      <c r="AN1078" s="6">
        <v>1.006514326732673</v>
      </c>
      <c r="AO1078" s="92">
        <v>0.86242382563423747</v>
      </c>
      <c r="AP1078" s="5">
        <v>43688</v>
      </c>
      <c r="AQ1078" s="94">
        <v>2084</v>
      </c>
      <c r="AR1078" s="6">
        <v>-0.46061272048511182</v>
      </c>
      <c r="AS1078" s="6">
        <v>0.89331475490021117</v>
      </c>
    </row>
    <row r="1079" spans="1:45" x14ac:dyDescent="0.2">
      <c r="A1079" s="5">
        <v>43689</v>
      </c>
      <c r="B1079" s="6">
        <v>3.5781025395304265</v>
      </c>
      <c r="C1079" s="6">
        <v>3.3513433753203907</v>
      </c>
      <c r="D1079" s="6">
        <v>0.22675916421003572</v>
      </c>
      <c r="E1079" s="6">
        <v>3.3362321278253049</v>
      </c>
      <c r="F1079" s="6">
        <v>3.3637342420397105</v>
      </c>
      <c r="G1079" s="6">
        <v>0.39345207157210299</v>
      </c>
      <c r="H1079" s="6">
        <v>1.9441778358577573</v>
      </c>
      <c r="I1079" s="6">
        <v>0.57182777961068576</v>
      </c>
      <c r="J1079" s="7">
        <v>987.14945562520734</v>
      </c>
      <c r="K1079" s="92">
        <v>2.3957834211787254E-3</v>
      </c>
      <c r="L1079" s="92">
        <v>1.7728797316722569E-2</v>
      </c>
      <c r="M1079" s="92">
        <v>0.18878773358888357</v>
      </c>
      <c r="N1079" s="92">
        <v>0.47053186391950169</v>
      </c>
      <c r="O1079" s="92">
        <v>0.25347388596070913</v>
      </c>
      <c r="P1079" s="92">
        <v>6.708193579300431E-2</v>
      </c>
      <c r="Q1079" s="93">
        <v>3.7611349389640385E-2</v>
      </c>
      <c r="R1079" s="4">
        <v>2.7438532755818024</v>
      </c>
      <c r="S1079" s="4">
        <v>2.860592960004988</v>
      </c>
      <c r="T1079" s="4">
        <v>3.0797641225764618</v>
      </c>
      <c r="U1079" s="4">
        <v>3.3344411759752681</v>
      </c>
      <c r="V1079" s="4">
        <v>3.6238432326261631</v>
      </c>
      <c r="W1079" s="4">
        <v>3.8396254761173223</v>
      </c>
      <c r="X1079" s="4">
        <v>4.0054207116366056</v>
      </c>
      <c r="Y1079" s="4">
        <v>4.3015296458882375</v>
      </c>
      <c r="Z1079" s="94">
        <v>3031</v>
      </c>
      <c r="AA1079" s="93">
        <v>0.2007666506947772</v>
      </c>
      <c r="AB1079" s="6">
        <v>2.228134183043426</v>
      </c>
      <c r="AC1079" s="6">
        <v>2.6762980630470161</v>
      </c>
      <c r="AD1079" s="6">
        <v>3.2076287665711192</v>
      </c>
      <c r="AE1079" s="6">
        <v>3.6434599621867076</v>
      </c>
      <c r="AF1079" s="6">
        <v>3.9516048179846401</v>
      </c>
      <c r="AG1079" s="94">
        <v>2</v>
      </c>
      <c r="AH1079" s="6">
        <v>2.1533534634792217</v>
      </c>
      <c r="AI1079" s="6">
        <v>2.5548776319080635</v>
      </c>
      <c r="AJ1079" s="6">
        <v>3.0308959884832989</v>
      </c>
      <c r="AK1079" s="6">
        <v>3.4411600825247488</v>
      </c>
      <c r="AL1079" s="6">
        <v>3.7918235417991744</v>
      </c>
      <c r="AM1079" s="6">
        <v>4.187368519432626</v>
      </c>
      <c r="AN1079" s="6">
        <v>1.0064856742388617</v>
      </c>
      <c r="AO1079" s="92">
        <v>0.86266108154362386</v>
      </c>
      <c r="AP1079" s="5">
        <v>43689</v>
      </c>
      <c r="AQ1079" s="94">
        <v>2087</v>
      </c>
      <c r="AR1079" s="6">
        <v>-0.46086162097479644</v>
      </c>
      <c r="AS1079" s="6">
        <v>0.89328936449427399</v>
      </c>
    </row>
    <row r="1080" spans="1:45" x14ac:dyDescent="0.2">
      <c r="A1080" s="5">
        <v>43690</v>
      </c>
      <c r="B1080" s="6">
        <v>3.5777511961722488</v>
      </c>
      <c r="C1080" s="6">
        <v>3.3510708506883438</v>
      </c>
      <c r="D1080" s="6">
        <v>0.22668034548390503</v>
      </c>
      <c r="E1080" s="6">
        <v>3.3361725575400967</v>
      </c>
      <c r="F1080" s="6">
        <v>3.3643092880884833</v>
      </c>
      <c r="G1080" s="6">
        <v>0.39334206982863329</v>
      </c>
      <c r="H1080" s="6">
        <v>1.9428805359099706</v>
      </c>
      <c r="I1080" s="6">
        <v>0.57194655229296942</v>
      </c>
      <c r="J1080" s="7">
        <v>988.14945562520734</v>
      </c>
      <c r="K1080" s="92">
        <v>2.3923444976076554E-3</v>
      </c>
      <c r="L1080" s="92">
        <v>1.7703349282296652E-2</v>
      </c>
      <c r="M1080" s="92">
        <v>0.18851674641148325</v>
      </c>
      <c r="N1080" s="92">
        <v>0.47177033492822967</v>
      </c>
      <c r="O1080" s="92">
        <v>0.25263157894736843</v>
      </c>
      <c r="P1080" s="92">
        <v>6.6985645933014357E-2</v>
      </c>
      <c r="Q1080" s="93">
        <v>3.6621577037281423E-2</v>
      </c>
      <c r="R1080" s="4">
        <v>2.7436534438695603</v>
      </c>
      <c r="S1080" s="4">
        <v>2.8601957116762899</v>
      </c>
      <c r="T1080" s="4">
        <v>3.0794245429293499</v>
      </c>
      <c r="U1080" s="4">
        <v>3.3356264926461501</v>
      </c>
      <c r="V1080" s="4">
        <v>3.6245889811188929</v>
      </c>
      <c r="W1080" s="4">
        <v>3.8382636173185558</v>
      </c>
      <c r="X1080" s="4">
        <v>4.0043029586458747</v>
      </c>
      <c r="Y1080" s="4">
        <v>4.3005467426217079</v>
      </c>
      <c r="Z1080" s="94">
        <v>3031</v>
      </c>
      <c r="AA1080" s="93">
        <v>0.20047846889952153</v>
      </c>
      <c r="AB1080" s="6">
        <v>2.2279489418978278</v>
      </c>
      <c r="AC1080" s="6">
        <v>2.6760984716919927</v>
      </c>
      <c r="AD1080" s="6">
        <v>3.2070032343477521</v>
      </c>
      <c r="AE1080" s="6">
        <v>3.6428827064832143</v>
      </c>
      <c r="AF1080" s="6">
        <v>3.9505133908646775</v>
      </c>
      <c r="AG1080" s="94">
        <v>2</v>
      </c>
      <c r="AH1080" s="6">
        <v>2.1532850933185594</v>
      </c>
      <c r="AI1080" s="6">
        <v>2.5546659888120828</v>
      </c>
      <c r="AJ1080" s="6">
        <v>3.03039058878112</v>
      </c>
      <c r="AK1080" s="6">
        <v>3.4410517494039148</v>
      </c>
      <c r="AL1080" s="6">
        <v>3.7915593246073218</v>
      </c>
      <c r="AM1080" s="6">
        <v>4.1862535361176754</v>
      </c>
      <c r="AN1080" s="6">
        <v>1.006415468118723</v>
      </c>
      <c r="AO1080" s="92">
        <v>0.86282187985728975</v>
      </c>
      <c r="AP1080" s="5">
        <v>43689</v>
      </c>
      <c r="AQ1080" s="94">
        <v>2090</v>
      </c>
      <c r="AR1080" s="6">
        <v>-0.46110971853220306</v>
      </c>
      <c r="AS1080" s="6">
        <v>0.89326404804818116</v>
      </c>
    </row>
    <row r="1081" spans="1:45" x14ac:dyDescent="0.2">
      <c r="A1081" s="5">
        <v>43691</v>
      </c>
      <c r="B1081" s="6">
        <v>3.578117534639274</v>
      </c>
      <c r="C1081" s="6">
        <v>3.3509963057997192</v>
      </c>
      <c r="D1081" s="6">
        <v>0.22712122883955477</v>
      </c>
      <c r="E1081" s="6">
        <v>3.3364480070022431</v>
      </c>
      <c r="F1081" s="6">
        <v>3.364927174485695</v>
      </c>
      <c r="G1081" s="6">
        <v>0.39328697437961863</v>
      </c>
      <c r="H1081" s="6">
        <v>1.9446220581153357</v>
      </c>
      <c r="I1081" s="6">
        <v>0.57186613913616569</v>
      </c>
      <c r="J1081" s="7">
        <v>988.49719749423093</v>
      </c>
      <c r="K1081" s="92">
        <v>2.3889154323936935E-3</v>
      </c>
      <c r="L1081" s="92">
        <v>1.7677974199713332E-2</v>
      </c>
      <c r="M1081" s="92">
        <v>0.18872431915910176</v>
      </c>
      <c r="N1081" s="92">
        <v>0.47061634018155757</v>
      </c>
      <c r="O1081" s="92">
        <v>0.25370281892021024</v>
      </c>
      <c r="P1081" s="92">
        <v>6.6889632107023408E-2</v>
      </c>
      <c r="Q1081" s="93">
        <v>3.5938015166501816E-2</v>
      </c>
      <c r="R1081" s="4">
        <v>2.7436457712209283</v>
      </c>
      <c r="S1081" s="4">
        <v>2.8597156651397961</v>
      </c>
      <c r="T1081" s="4">
        <v>3.0790528636674335</v>
      </c>
      <c r="U1081" s="4">
        <v>3.3352622304947719</v>
      </c>
      <c r="V1081" s="4">
        <v>3.624604553339724</v>
      </c>
      <c r="W1081" s="4">
        <v>3.8395042637238821</v>
      </c>
      <c r="X1081" s="4">
        <v>4.0031402186924518</v>
      </c>
      <c r="Y1081" s="4">
        <v>4.2993833157823174</v>
      </c>
      <c r="Z1081" s="94">
        <v>3033</v>
      </c>
      <c r="AA1081" s="93">
        <v>0.19971333014811277</v>
      </c>
      <c r="AB1081" s="6">
        <v>2.2277637845601079</v>
      </c>
      <c r="AC1081" s="6">
        <v>2.67589895162256</v>
      </c>
      <c r="AD1081" s="6">
        <v>3.2072792012396274</v>
      </c>
      <c r="AE1081" s="6">
        <v>3.6423058288653256</v>
      </c>
      <c r="AF1081" s="6">
        <v>3.9493667042269665</v>
      </c>
      <c r="AG1081" s="94">
        <v>1</v>
      </c>
      <c r="AH1081" s="6">
        <v>2.15321673616184</v>
      </c>
      <c r="AI1081" s="6">
        <v>2.5544544536250533</v>
      </c>
      <c r="AJ1081" s="6">
        <v>3.0303324202266495</v>
      </c>
      <c r="AK1081" s="6">
        <v>3.4405484067528809</v>
      </c>
      <c r="AL1081" s="6">
        <v>3.7910332601578776</v>
      </c>
      <c r="AM1081" s="6">
        <v>4.1851398490593326</v>
      </c>
      <c r="AN1081" s="6">
        <v>1.0063045616317905</v>
      </c>
      <c r="AO1081" s="92">
        <v>0.86306549802577703</v>
      </c>
      <c r="AP1081" s="5">
        <v>43691</v>
      </c>
      <c r="AQ1081" s="94">
        <v>2093</v>
      </c>
      <c r="AR1081" s="6">
        <v>-0.46135701485020064</v>
      </c>
      <c r="AS1081" s="6">
        <v>0.89323880543101541</v>
      </c>
    </row>
    <row r="1082" spans="1:45" x14ac:dyDescent="0.2">
      <c r="A1082" s="5">
        <v>43692</v>
      </c>
      <c r="B1082" s="6">
        <v>3.577841451766953</v>
      </c>
      <c r="C1082" s="6">
        <v>3.350652723180751</v>
      </c>
      <c r="D1082" s="6">
        <v>0.22718872858620198</v>
      </c>
      <c r="E1082" s="6">
        <v>3.3363875639032452</v>
      </c>
      <c r="F1082" s="6">
        <v>3.3646996960957383</v>
      </c>
      <c r="G1082" s="6">
        <v>0.39291822899058854</v>
      </c>
      <c r="H1082" s="6">
        <v>1.943196984521447</v>
      </c>
      <c r="I1082" s="6">
        <v>0.57195186284207133</v>
      </c>
      <c r="J1082" s="7">
        <v>989.49719749423093</v>
      </c>
      <c r="K1082" s="92">
        <v>2.3877745940783192E-3</v>
      </c>
      <c r="L1082" s="92">
        <v>1.7669531996179561E-2</v>
      </c>
      <c r="M1082" s="92">
        <v>0.18911174785100288</v>
      </c>
      <c r="N1082" s="92">
        <v>0.47039159503342887</v>
      </c>
      <c r="O1082" s="92">
        <v>0.25358166189111747</v>
      </c>
      <c r="P1082" s="92">
        <v>6.6857688634192933E-2</v>
      </c>
      <c r="Q1082" s="93">
        <v>3.5608308605341248E-2</v>
      </c>
      <c r="R1082" s="4">
        <v>2.7442087848132166</v>
      </c>
      <c r="S1082" s="4">
        <v>2.8598042227785898</v>
      </c>
      <c r="T1082" s="4">
        <v>3.0786699903010017</v>
      </c>
      <c r="U1082" s="4">
        <v>3.3348944121852666</v>
      </c>
      <c r="V1082" s="4">
        <v>3.6242319696384508</v>
      </c>
      <c r="W1082" s="4">
        <v>3.8391805873299827</v>
      </c>
      <c r="X1082" s="4">
        <v>4.0021720934702829</v>
      </c>
      <c r="Y1082" s="4">
        <v>4.2984033766515477</v>
      </c>
      <c r="Z1082" s="94">
        <v>3033</v>
      </c>
      <c r="AA1082" s="93">
        <v>0.20057306590257878</v>
      </c>
      <c r="AB1082" s="6">
        <v>2.2275787109670846</v>
      </c>
      <c r="AC1082" s="6">
        <v>2.6756995027962915</v>
      </c>
      <c r="AD1082" s="6">
        <v>3.206653966117512</v>
      </c>
      <c r="AE1082" s="6">
        <v>3.6421184017376929</v>
      </c>
      <c r="AF1082" s="6">
        <v>3.948221354013584</v>
      </c>
      <c r="AG1082" s="94">
        <v>1</v>
      </c>
      <c r="AH1082" s="6">
        <v>2.153148392004657</v>
      </c>
      <c r="AI1082" s="6">
        <v>2.5542430262367564</v>
      </c>
      <c r="AJ1082" s="6">
        <v>3.0294996977614197</v>
      </c>
      <c r="AK1082" s="6">
        <v>3.4400202064492387</v>
      </c>
      <c r="AL1082" s="6">
        <v>3.7906019455764106</v>
      </c>
      <c r="AM1082" s="6">
        <v>4.1840274553991579</v>
      </c>
      <c r="AN1082" s="6">
        <v>1.0062276370189218</v>
      </c>
      <c r="AO1082" s="92">
        <v>0.86295612874406924</v>
      </c>
      <c r="AP1082" s="5">
        <v>43692</v>
      </c>
      <c r="AQ1082" s="94">
        <v>2094</v>
      </c>
      <c r="AR1082" s="6">
        <v>-0.46160351161778745</v>
      </c>
      <c r="AS1082" s="6">
        <v>0.89321363651215802</v>
      </c>
    </row>
    <row r="1083" spans="1:45" x14ac:dyDescent="0.2">
      <c r="A1083" s="5">
        <v>43693</v>
      </c>
      <c r="B1083" s="6">
        <v>3.5776560266793713</v>
      </c>
      <c r="C1083" s="6">
        <v>3.3507838030736878</v>
      </c>
      <c r="D1083" s="6">
        <v>0.22687222360568349</v>
      </c>
      <c r="E1083" s="6">
        <v>3.336569244506522</v>
      </c>
      <c r="F1083" s="6">
        <v>3.365024348468356</v>
      </c>
      <c r="G1083" s="6">
        <v>0.39276742487651112</v>
      </c>
      <c r="H1083" s="6">
        <v>1.9451541231161473</v>
      </c>
      <c r="I1083" s="6">
        <v>0.57189785831960149</v>
      </c>
      <c r="J1083" s="7">
        <v>989.84448105436604</v>
      </c>
      <c r="K1083" s="92">
        <v>2.3820867079561697E-3</v>
      </c>
      <c r="L1083" s="92">
        <v>1.7627441638875654E-2</v>
      </c>
      <c r="M1083" s="92">
        <v>0.18913768461171987</v>
      </c>
      <c r="N1083" s="92">
        <v>0.47070033349213913</v>
      </c>
      <c r="O1083" s="92">
        <v>0.25345402572653647</v>
      </c>
      <c r="P1083" s="92">
        <v>6.6698427822772743E-2</v>
      </c>
      <c r="Q1083" s="93">
        <v>3.459637561779242E-2</v>
      </c>
      <c r="R1083" s="4">
        <v>2.7440373363968562</v>
      </c>
      <c r="S1083" s="4">
        <v>2.8595206575182104</v>
      </c>
      <c r="T1083" s="4">
        <v>3.0784905546634964</v>
      </c>
      <c r="U1083" s="4">
        <v>3.3361685724252195</v>
      </c>
      <c r="V1083" s="4">
        <v>3.624542126038337</v>
      </c>
      <c r="W1083" s="4">
        <v>3.8388474002941506</v>
      </c>
      <c r="X1083" s="4">
        <v>4.0010254097575881</v>
      </c>
      <c r="Y1083" s="4">
        <v>4.2972453249831375</v>
      </c>
      <c r="Z1083" s="94">
        <v>3035</v>
      </c>
      <c r="AA1083" s="93">
        <v>0.20009528346831826</v>
      </c>
      <c r="AB1083" s="6">
        <v>2.2273937210556429</v>
      </c>
      <c r="AC1083" s="6">
        <v>2.6755001251707959</v>
      </c>
      <c r="AD1083" s="6">
        <v>3.2066419148108642</v>
      </c>
      <c r="AE1083" s="6">
        <v>3.6408452238505857</v>
      </c>
      <c r="AF1083" s="6">
        <v>3.9470773376300134</v>
      </c>
      <c r="AG1083" s="94">
        <v>1</v>
      </c>
      <c r="AH1083" s="6">
        <v>2.1530800608426071</v>
      </c>
      <c r="AI1083" s="6">
        <v>2.5540317065371529</v>
      </c>
      <c r="AJ1083" s="6">
        <v>3.0294414546376829</v>
      </c>
      <c r="AK1083" s="6">
        <v>3.4404307762443147</v>
      </c>
      <c r="AL1083" s="6">
        <v>3.7898354384509569</v>
      </c>
      <c r="AM1083" s="6">
        <v>4.1829163522888519</v>
      </c>
      <c r="AN1083" s="6">
        <v>1.0062110631182384</v>
      </c>
      <c r="AO1083" s="92">
        <v>0.86283532984368605</v>
      </c>
      <c r="AP1083" s="5">
        <v>43693</v>
      </c>
      <c r="AQ1083" s="94">
        <v>2099</v>
      </c>
      <c r="AR1083" s="6">
        <v>-0.4618492105200982</v>
      </c>
      <c r="AS1083" s="6">
        <v>0.89318854116128832</v>
      </c>
    </row>
    <row r="1084" spans="1:45" x14ac:dyDescent="0.2">
      <c r="A1084" s="5">
        <v>43694</v>
      </c>
      <c r="B1084" s="6">
        <v>3.5773809523809526</v>
      </c>
      <c r="C1084" s="6">
        <v>3.3504733473982697</v>
      </c>
      <c r="D1084" s="6">
        <v>0.22690760498268281</v>
      </c>
      <c r="E1084" s="6">
        <v>3.3366607368259684</v>
      </c>
      <c r="F1084" s="6">
        <v>3.3648606586671717</v>
      </c>
      <c r="G1084" s="6">
        <v>0.39276011612795675</v>
      </c>
      <c r="H1084" s="6">
        <v>1.945343011620599</v>
      </c>
      <c r="I1084" s="6">
        <v>0.57186429512516834</v>
      </c>
      <c r="J1084" s="7">
        <v>990.51811594203173</v>
      </c>
      <c r="K1084" s="92">
        <v>2.3809523809523812E-3</v>
      </c>
      <c r="L1084" s="92">
        <v>1.7619047619047618E-2</v>
      </c>
      <c r="M1084" s="92">
        <v>0.18952380952380951</v>
      </c>
      <c r="N1084" s="92">
        <v>0.47095238095238096</v>
      </c>
      <c r="O1084" s="92">
        <v>0.25238095238095237</v>
      </c>
      <c r="P1084" s="92">
        <v>6.7142857142857143E-2</v>
      </c>
      <c r="Q1084" s="93">
        <v>3.4255599472990776E-2</v>
      </c>
      <c r="R1084" s="4">
        <v>2.7438526670951604</v>
      </c>
      <c r="S1084" s="4">
        <v>2.8592583489791372</v>
      </c>
      <c r="T1084" s="4">
        <v>3.077927937143957</v>
      </c>
      <c r="U1084" s="4">
        <v>3.3357701161697166</v>
      </c>
      <c r="V1084" s="4">
        <v>3.6255792362209243</v>
      </c>
      <c r="W1084" s="4">
        <v>3.8384329993413333</v>
      </c>
      <c r="X1084" s="4">
        <v>4.0016820130675219</v>
      </c>
      <c r="Y1084" s="4">
        <v>4.296179445750302</v>
      </c>
      <c r="Z1084" s="94">
        <v>3036</v>
      </c>
      <c r="AA1084" s="93">
        <v>0.20190476190476189</v>
      </c>
      <c r="AB1084" s="6">
        <v>2.2272088147627351</v>
      </c>
      <c r="AC1084" s="6">
        <v>2.6753008187037177</v>
      </c>
      <c r="AD1084" s="6">
        <v>3.2070297747372689</v>
      </c>
      <c r="AE1084" s="6">
        <v>3.6414154818014106</v>
      </c>
      <c r="AF1084" s="6">
        <v>3.9480385662226207</v>
      </c>
      <c r="AG1084" s="94">
        <v>5</v>
      </c>
      <c r="AH1084" s="6">
        <v>2.1530117426712874</v>
      </c>
      <c r="AI1084" s="6">
        <v>2.5538204944163825</v>
      </c>
      <c r="AJ1084" s="6">
        <v>3.0293824183456342</v>
      </c>
      <c r="AK1084" s="6">
        <v>3.4404781619694318</v>
      </c>
      <c r="AL1084" s="6">
        <v>3.7892467922075936</v>
      </c>
      <c r="AM1084" s="6">
        <v>4.1830207361839911</v>
      </c>
      <c r="AN1084" s="6">
        <v>1.006080941349752</v>
      </c>
      <c r="AO1084" s="92">
        <v>0.86307752148378714</v>
      </c>
      <c r="AP1084" s="5">
        <v>43694</v>
      </c>
      <c r="AQ1084" s="94">
        <v>2100</v>
      </c>
      <c r="AR1084" s="6">
        <v>-0.46209411323841376</v>
      </c>
      <c r="AS1084" s="6">
        <v>0.893163519248382</v>
      </c>
    </row>
    <row r="1085" spans="1:45" x14ac:dyDescent="0.2">
      <c r="A1085" s="5">
        <v>43695</v>
      </c>
      <c r="B1085" s="6">
        <v>3.5766666666666667</v>
      </c>
      <c r="C1085" s="6">
        <v>3.34983258883054</v>
      </c>
      <c r="D1085" s="6">
        <v>0.22683407783612664</v>
      </c>
      <c r="E1085" s="6">
        <v>3.336599220957253</v>
      </c>
      <c r="F1085" s="6">
        <v>3.3648341849410643</v>
      </c>
      <c r="G1085" s="6">
        <v>0.39253607212945507</v>
      </c>
      <c r="H1085" s="6">
        <v>1.9435324700277894</v>
      </c>
      <c r="I1085" s="6">
        <v>0.57186429512516845</v>
      </c>
      <c r="J1085" s="7">
        <v>991.51811594203173</v>
      </c>
      <c r="K1085" s="92">
        <v>2.3809523809523812E-3</v>
      </c>
      <c r="L1085" s="92">
        <v>1.7619047619047618E-2</v>
      </c>
      <c r="M1085" s="92">
        <v>0.19</v>
      </c>
      <c r="N1085" s="92">
        <v>0.47142857142857142</v>
      </c>
      <c r="O1085" s="92">
        <v>0.25142857142857145</v>
      </c>
      <c r="P1085" s="92">
        <v>6.7142857142857143E-2</v>
      </c>
      <c r="Q1085" s="93">
        <v>3.4255599472990776E-2</v>
      </c>
      <c r="R1085" s="4">
        <v>2.7436552267622067</v>
      </c>
      <c r="S1085" s="4">
        <v>2.858968867155002</v>
      </c>
      <c r="T1085" s="4">
        <v>3.0774270786373257</v>
      </c>
      <c r="U1085" s="4">
        <v>3.3352158538617291</v>
      </c>
      <c r="V1085" s="4">
        <v>3.624678541152194</v>
      </c>
      <c r="W1085" s="4">
        <v>3.8373677412852998</v>
      </c>
      <c r="X1085" s="4">
        <v>4.0007823978877388</v>
      </c>
      <c r="Y1085" s="4">
        <v>4.2952039274272957</v>
      </c>
      <c r="Z1085" s="94">
        <v>3036</v>
      </c>
      <c r="AA1085" s="93">
        <v>0.20142857142857143</v>
      </c>
      <c r="AB1085" s="6">
        <v>2.2270239920253796</v>
      </c>
      <c r="AC1085" s="6">
        <v>2.6751015833527356</v>
      </c>
      <c r="AD1085" s="6">
        <v>3.2078215859682881</v>
      </c>
      <c r="AE1085" s="6">
        <v>3.6413846490216439</v>
      </c>
      <c r="AF1085" s="6">
        <v>3.9473268661973977</v>
      </c>
      <c r="AG1085" s="94">
        <v>3</v>
      </c>
      <c r="AH1085" s="6">
        <v>2.1529434374862992</v>
      </c>
      <c r="AI1085" s="6">
        <v>2.5536093897647576</v>
      </c>
      <c r="AJ1085" s="6">
        <v>3.0293235969181582</v>
      </c>
      <c r="AK1085" s="6">
        <v>3.4403795488140467</v>
      </c>
      <c r="AL1085" s="6">
        <v>3.7889266813400697</v>
      </c>
      <c r="AM1085" s="6">
        <v>4.1819153470860462</v>
      </c>
      <c r="AN1085" s="6">
        <v>1.0059033093908729</v>
      </c>
      <c r="AO1085" s="92">
        <v>0.86329750613802381</v>
      </c>
      <c r="AP1085" s="5">
        <v>43695</v>
      </c>
      <c r="AQ1085" s="94">
        <v>2100</v>
      </c>
      <c r="AR1085" s="6">
        <v>-0.46233822145017278</v>
      </c>
      <c r="AS1085" s="6">
        <v>0.89313857064371083</v>
      </c>
    </row>
    <row r="1086" spans="1:45" x14ac:dyDescent="0.2">
      <c r="A1086" s="5">
        <v>43696</v>
      </c>
      <c r="B1086" s="6">
        <v>3.5763558515699332</v>
      </c>
      <c r="C1086" s="6">
        <v>3.3495488679353471</v>
      </c>
      <c r="D1086" s="6">
        <v>0.22680698363458607</v>
      </c>
      <c r="E1086" s="6">
        <v>3.3367387398124215</v>
      </c>
      <c r="F1086" s="6">
        <v>3.3649326082715021</v>
      </c>
      <c r="G1086" s="6">
        <v>0.39250019357204158</v>
      </c>
      <c r="H1086" s="6">
        <v>1.9437953820935745</v>
      </c>
      <c r="I1086" s="6">
        <v>0.57182416858741836</v>
      </c>
      <c r="J1086" s="7">
        <v>992.19130721106194</v>
      </c>
      <c r="K1086" s="92">
        <v>2.3786869647954329E-3</v>
      </c>
      <c r="L1086" s="92">
        <v>1.7602283539486202E-2</v>
      </c>
      <c r="M1086" s="92">
        <v>0.18981921979067554</v>
      </c>
      <c r="N1086" s="92">
        <v>0.47193149381541388</v>
      </c>
      <c r="O1086" s="92">
        <v>0.25166508087535683</v>
      </c>
      <c r="P1086" s="92">
        <v>6.6603235014272122E-2</v>
      </c>
      <c r="Q1086" s="93">
        <v>3.3915047744484686E-2</v>
      </c>
      <c r="R1086" s="4">
        <v>2.7434702423260449</v>
      </c>
      <c r="S1086" s="4">
        <v>2.8586534063083322</v>
      </c>
      <c r="T1086" s="4">
        <v>3.0770346746754047</v>
      </c>
      <c r="U1086" s="4">
        <v>3.3344382983740273</v>
      </c>
      <c r="V1086" s="4">
        <v>3.6239066373518787</v>
      </c>
      <c r="W1086" s="4">
        <v>3.8375927530868852</v>
      </c>
      <c r="X1086" s="4">
        <v>3.9997903548452003</v>
      </c>
      <c r="Y1086" s="4">
        <v>4.2941415866253845</v>
      </c>
      <c r="Z1086" s="94">
        <v>3037</v>
      </c>
      <c r="AA1086" s="93">
        <v>0.20123691722169362</v>
      </c>
      <c r="AB1086" s="6">
        <v>2.2268392527806609</v>
      </c>
      <c r="AC1086" s="6">
        <v>2.6749024190755644</v>
      </c>
      <c r="AD1086" s="6">
        <v>3.207112427972624</v>
      </c>
      <c r="AE1086" s="6">
        <v>3.6414602214942944</v>
      </c>
      <c r="AF1086" s="6">
        <v>3.9519528454249087</v>
      </c>
      <c r="AG1086" s="94">
        <v>3</v>
      </c>
      <c r="AH1086" s="6">
        <v>2.1528751452832444</v>
      </c>
      <c r="AI1086" s="6">
        <v>2.5533983924727677</v>
      </c>
      <c r="AJ1086" s="6">
        <v>3.028819955755194</v>
      </c>
      <c r="AK1086" s="6">
        <v>3.4400455097921978</v>
      </c>
      <c r="AL1086" s="6">
        <v>3.7893083185006962</v>
      </c>
      <c r="AM1086" s="6">
        <v>4.1824840579546567</v>
      </c>
      <c r="AN1086" s="6">
        <v>1.0057699874982393</v>
      </c>
      <c r="AO1086" s="92">
        <v>0.8635405317563174</v>
      </c>
      <c r="AP1086" s="5">
        <v>43696</v>
      </c>
      <c r="AQ1086" s="94">
        <v>2102</v>
      </c>
      <c r="AR1086" s="6">
        <v>-0.46258153682898229</v>
      </c>
      <c r="AS1086" s="6">
        <v>0.89311369521784179</v>
      </c>
    </row>
    <row r="1087" spans="1:45" x14ac:dyDescent="0.2">
      <c r="A1087" s="5">
        <v>43697</v>
      </c>
      <c r="B1087" s="6">
        <v>3.5759734093067426</v>
      </c>
      <c r="C1087" s="6">
        <v>3.3495116314217559</v>
      </c>
      <c r="D1087" s="6">
        <v>0.22646177788498667</v>
      </c>
      <c r="E1087" s="6">
        <v>3.3366757851385787</v>
      </c>
      <c r="F1087" s="6">
        <v>3.3650865700527302</v>
      </c>
      <c r="G1087" s="6">
        <v>0.39215195056801766</v>
      </c>
      <c r="H1087" s="6">
        <v>1.9428362305557108</v>
      </c>
      <c r="I1087" s="6">
        <v>0.57197234112610507</v>
      </c>
      <c r="J1087" s="7">
        <v>993.19130721106194</v>
      </c>
      <c r="K1087" s="92">
        <v>2.3741690408357074E-3</v>
      </c>
      <c r="L1087" s="92">
        <v>1.7568850902184234E-2</v>
      </c>
      <c r="M1087" s="92">
        <v>0.19040835707502374</v>
      </c>
      <c r="N1087" s="92">
        <v>0.47150997150997154</v>
      </c>
      <c r="O1087" s="92">
        <v>0.25166191832858498</v>
      </c>
      <c r="P1087" s="92">
        <v>6.6476733143399816E-2</v>
      </c>
      <c r="Q1087" s="93">
        <v>3.621995390187685E-2</v>
      </c>
      <c r="R1087" s="4">
        <v>2.7437073188745464</v>
      </c>
      <c r="S1087" s="4">
        <v>2.8586141117080914</v>
      </c>
      <c r="T1087" s="4">
        <v>3.0770619298789752</v>
      </c>
      <c r="U1087" s="4">
        <v>3.3345598554072544</v>
      </c>
      <c r="V1087" s="4">
        <v>3.6236715367605448</v>
      </c>
      <c r="W1087" s="4">
        <v>3.8364215938726427</v>
      </c>
      <c r="X1087" s="4">
        <v>3.9988044394576301</v>
      </c>
      <c r="Y1087" s="4">
        <v>4.2931683994249896</v>
      </c>
      <c r="Z1087" s="94">
        <v>3037</v>
      </c>
      <c r="AA1087" s="93">
        <v>0.20037986704653371</v>
      </c>
      <c r="AB1087" s="6">
        <v>2.2266545969657296</v>
      </c>
      <c r="AC1087" s="6">
        <v>2.6747033258299542</v>
      </c>
      <c r="AD1087" s="6">
        <v>3.2070186726792462</v>
      </c>
      <c r="AE1087" s="6">
        <v>3.6409306153917171</v>
      </c>
      <c r="AF1087" s="6">
        <v>3.9511489894039777</v>
      </c>
      <c r="AG1087" s="94">
        <v>2</v>
      </c>
      <c r="AH1087" s="6">
        <v>2.1528068660577278</v>
      </c>
      <c r="AI1087" s="6">
        <v>2.5531875024310788</v>
      </c>
      <c r="AJ1087" s="6">
        <v>3.0292046816370717</v>
      </c>
      <c r="AK1087" s="6">
        <v>3.4400392216961402</v>
      </c>
      <c r="AL1087" s="6">
        <v>3.788790915045575</v>
      </c>
      <c r="AM1087" s="6">
        <v>4.1813784140404699</v>
      </c>
      <c r="AN1087" s="6">
        <v>1.0057829129740499</v>
      </c>
      <c r="AO1087" s="92">
        <v>0.86360028822767598</v>
      </c>
      <c r="AP1087" s="5">
        <v>43697</v>
      </c>
      <c r="AQ1087" s="94">
        <v>2106</v>
      </c>
      <c r="AR1087" s="6">
        <v>-0.46282406104462837</v>
      </c>
      <c r="AS1087" s="6">
        <v>0.89308889284163484</v>
      </c>
    </row>
    <row r="1088" spans="1:45" x14ac:dyDescent="0.2">
      <c r="A1088" s="5">
        <v>43698</v>
      </c>
      <c r="B1088" s="6">
        <v>3.5765765765765765</v>
      </c>
      <c r="C1088" s="6">
        <v>3.3495679197125945</v>
      </c>
      <c r="D1088" s="6">
        <v>0.22700865686398197</v>
      </c>
      <c r="E1088" s="6">
        <v>3.3367750570127823</v>
      </c>
      <c r="F1088" s="6">
        <v>3.365295563892388</v>
      </c>
      <c r="G1088" s="6">
        <v>0.39231083342806411</v>
      </c>
      <c r="H1088" s="6">
        <v>1.9434550039157963</v>
      </c>
      <c r="I1088" s="6">
        <v>0.57203423304805479</v>
      </c>
      <c r="J1088" s="7">
        <v>993.86405529954209</v>
      </c>
      <c r="K1088" s="92">
        <v>2.3707918444760552E-3</v>
      </c>
      <c r="L1088" s="92">
        <v>1.7543859649122806E-2</v>
      </c>
      <c r="M1088" s="92">
        <v>0.19013750592697962</v>
      </c>
      <c r="N1088" s="92">
        <v>0.47083926031294454</v>
      </c>
      <c r="O1088" s="92">
        <v>0.25272641062114748</v>
      </c>
      <c r="P1088" s="92">
        <v>6.6382171645329544E-2</v>
      </c>
      <c r="Q1088" s="93">
        <v>3.4891375905200792E-2</v>
      </c>
      <c r="R1088" s="4">
        <v>2.7434683615077815</v>
      </c>
      <c r="S1088" s="4">
        <v>2.8584129107968748</v>
      </c>
      <c r="T1088" s="4">
        <v>3.0765963390207358</v>
      </c>
      <c r="U1088" s="4">
        <v>3.334322155487885</v>
      </c>
      <c r="V1088" s="4">
        <v>3.6243635385671924</v>
      </c>
      <c r="W1088" s="4">
        <v>3.8372945102496976</v>
      </c>
      <c r="X1088" s="4">
        <v>3.9977823933706191</v>
      </c>
      <c r="Y1088" s="4">
        <v>4.2921095836445291</v>
      </c>
      <c r="Z1088" s="94">
        <v>3038</v>
      </c>
      <c r="AA1088" s="93">
        <v>0.20056899004267426</v>
      </c>
      <c r="AB1088" s="6">
        <v>2.2264700245178037</v>
      </c>
      <c r="AC1088" s="6">
        <v>2.6745043035736895</v>
      </c>
      <c r="AD1088" s="6">
        <v>3.2066175444478766</v>
      </c>
      <c r="AE1088" s="6">
        <v>3.6404013277793323</v>
      </c>
      <c r="AF1088" s="6">
        <v>3.9503457899062919</v>
      </c>
      <c r="AG1088" s="94">
        <v>1</v>
      </c>
      <c r="AH1088" s="6">
        <v>2.1527385998053568</v>
      </c>
      <c r="AI1088" s="6">
        <v>2.5529767195305295</v>
      </c>
      <c r="AJ1088" s="6">
        <v>3.0287002405302617</v>
      </c>
      <c r="AK1088" s="6">
        <v>3.4392060745256603</v>
      </c>
      <c r="AL1088" s="6">
        <v>3.7889751118610535</v>
      </c>
      <c r="AM1088" s="6">
        <v>4.1802740445582112</v>
      </c>
      <c r="AN1088" s="6">
        <v>1.005758552759014</v>
      </c>
      <c r="AO1088" s="92">
        <v>0.86367710037130518</v>
      </c>
      <c r="AP1088" s="5">
        <v>43698</v>
      </c>
      <c r="AQ1088" s="94">
        <v>2109</v>
      </c>
      <c r="AR1088" s="6">
        <v>-0.46306579576308415</v>
      </c>
      <c r="AS1088" s="6">
        <v>0.89306416338624417</v>
      </c>
    </row>
    <row r="1089" spans="1:45" x14ac:dyDescent="0.2">
      <c r="A1089" s="5">
        <v>43699</v>
      </c>
      <c r="B1089" s="6">
        <v>3.5762511803588293</v>
      </c>
      <c r="C1089" s="6">
        <v>3.350062321093187</v>
      </c>
      <c r="D1089" s="6">
        <v>0.22618885926564225</v>
      </c>
      <c r="E1089" s="6">
        <v>3.3371601507595834</v>
      </c>
      <c r="F1089" s="6">
        <v>3.3660223474327475</v>
      </c>
      <c r="G1089" s="6">
        <v>0.39280305923670156</v>
      </c>
      <c r="H1089" s="6">
        <v>1.9486476317860104</v>
      </c>
      <c r="I1089" s="6">
        <v>0.57197238658776806</v>
      </c>
      <c r="J1089" s="7">
        <v>993.55588428665214</v>
      </c>
      <c r="K1089" s="92">
        <v>2.360717658168083E-3</v>
      </c>
      <c r="L1089" s="92">
        <v>1.794145420207743E-2</v>
      </c>
      <c r="M1089" s="92">
        <v>0.19027384324834751</v>
      </c>
      <c r="N1089" s="92">
        <v>0.47025495750708213</v>
      </c>
      <c r="O1089" s="92">
        <v>0.25259678942398489</v>
      </c>
      <c r="P1089" s="92">
        <v>6.6572237960339939E-2</v>
      </c>
      <c r="Q1089" s="93">
        <v>3.2873109796186718E-2</v>
      </c>
      <c r="R1089" s="4">
        <v>2.7433326205154609</v>
      </c>
      <c r="S1089" s="4">
        <v>2.8591663025395748</v>
      </c>
      <c r="T1089" s="4">
        <v>3.0764863067517449</v>
      </c>
      <c r="U1089" s="4">
        <v>3.3341976257157735</v>
      </c>
      <c r="V1089" s="4">
        <v>3.6243714933047446</v>
      </c>
      <c r="W1089" s="4">
        <v>3.8411252016967214</v>
      </c>
      <c r="X1089" s="4">
        <v>3.9999680553568711</v>
      </c>
      <c r="Y1089" s="4">
        <v>4.2994553607468005</v>
      </c>
      <c r="Z1089" s="94">
        <v>3042</v>
      </c>
      <c r="AA1089" s="93">
        <v>0.19971671388101983</v>
      </c>
      <c r="AB1089" s="6">
        <v>2.2262855353741662</v>
      </c>
      <c r="AC1089" s="6">
        <v>2.6743053522645903</v>
      </c>
      <c r="AD1089" s="6">
        <v>3.2062166348933361</v>
      </c>
      <c r="AE1089" s="6">
        <v>3.6404398103692066</v>
      </c>
      <c r="AF1089" s="6">
        <v>3.9495432460385351</v>
      </c>
      <c r="AG1089" s="94">
        <v>2</v>
      </c>
      <c r="AH1089" s="6">
        <v>2.1526703465217398</v>
      </c>
      <c r="AI1089" s="6">
        <v>2.5545353583026063</v>
      </c>
      <c r="AJ1089" s="6">
        <v>3.0284036749276741</v>
      </c>
      <c r="AK1089" s="6">
        <v>3.438691894515161</v>
      </c>
      <c r="AL1089" s="6">
        <v>3.7904589979289747</v>
      </c>
      <c r="AM1089" s="6">
        <v>4.1800988123521305</v>
      </c>
      <c r="AN1089" s="6">
        <v>1.0057803967378249</v>
      </c>
      <c r="AO1089" s="92">
        <v>0.86373606537194625</v>
      </c>
      <c r="AP1089" s="5">
        <v>43699</v>
      </c>
      <c r="AQ1089" s="94">
        <v>2118</v>
      </c>
      <c r="AR1089" s="6">
        <v>-0.46330674264652494</v>
      </c>
      <c r="AS1089" s="6">
        <v>0.89303950672311538</v>
      </c>
    </row>
    <row r="1090" spans="1:45" x14ac:dyDescent="0.2">
      <c r="A1090" s="5">
        <v>43700</v>
      </c>
      <c r="B1090" s="6">
        <v>3.5768505421970769</v>
      </c>
      <c r="C1090" s="6">
        <v>3.3501667293520181</v>
      </c>
      <c r="D1090" s="6">
        <v>0.22668381284505879</v>
      </c>
      <c r="E1090" s="6">
        <v>3.3375498915610557</v>
      </c>
      <c r="F1090" s="6">
        <v>3.3661295733211682</v>
      </c>
      <c r="G1090" s="6">
        <v>0.39314470233690196</v>
      </c>
      <c r="H1090" s="6">
        <v>1.9523922485584599</v>
      </c>
      <c r="I1090" s="6">
        <v>0.57185550082102099</v>
      </c>
      <c r="J1090" s="7">
        <v>993.57602627257438</v>
      </c>
      <c r="K1090" s="92">
        <v>2.3573785950023575E-3</v>
      </c>
      <c r="L1090" s="92">
        <v>1.7916077322017915E-2</v>
      </c>
      <c r="M1090" s="92">
        <v>0.19000471475719</v>
      </c>
      <c r="N1090" s="92">
        <v>0.47006129184347006</v>
      </c>
      <c r="O1090" s="92">
        <v>0.25271098538425268</v>
      </c>
      <c r="P1090" s="92">
        <v>6.6949552098066953E-2</v>
      </c>
      <c r="Q1090" s="93">
        <v>3.1855500821018061E-2</v>
      </c>
      <c r="R1090" s="4">
        <v>2.7431819938852331</v>
      </c>
      <c r="S1090" s="4">
        <v>2.8588026934311235</v>
      </c>
      <c r="T1090" s="4">
        <v>3.0763343896936988</v>
      </c>
      <c r="U1090" s="4">
        <v>3.335416310999169</v>
      </c>
      <c r="V1090" s="4">
        <v>3.6249669708882371</v>
      </c>
      <c r="W1090" s="4">
        <v>3.840875972303305</v>
      </c>
      <c r="X1090" s="4">
        <v>4.0006570251460314</v>
      </c>
      <c r="Y1090" s="4">
        <v>4.3030655394916852</v>
      </c>
      <c r="Z1090" s="94">
        <v>3045</v>
      </c>
      <c r="AA1090" s="93">
        <v>0.19896275341819897</v>
      </c>
      <c r="AB1090" s="6">
        <v>2.2261011294721667</v>
      </c>
      <c r="AC1090" s="6">
        <v>2.6741064718605121</v>
      </c>
      <c r="AD1090" s="6">
        <v>3.205815943816988</v>
      </c>
      <c r="AE1090" s="6">
        <v>3.6391614116581565</v>
      </c>
      <c r="AF1090" s="6">
        <v>3.9487413569090921</v>
      </c>
      <c r="AG1090" s="94">
        <v>0</v>
      </c>
      <c r="AH1090" s="6">
        <v>2.1526021062024885</v>
      </c>
      <c r="AI1090" s="6">
        <v>2.5543235085531593</v>
      </c>
      <c r="AJ1090" s="6">
        <v>3.027899748245618</v>
      </c>
      <c r="AK1090" s="6">
        <v>3.4382861621740739</v>
      </c>
      <c r="AL1090" s="6">
        <v>3.7903397457484345</v>
      </c>
      <c r="AM1090" s="6">
        <v>4.1801988550214002</v>
      </c>
      <c r="AN1090" s="6">
        <v>1.0056809007732748</v>
      </c>
      <c r="AO1090" s="92">
        <v>0.86426017211571671</v>
      </c>
      <c r="AP1090" s="5">
        <v>43700</v>
      </c>
      <c r="AQ1090" s="94">
        <v>2121</v>
      </c>
      <c r="AR1090" s="6">
        <v>-0.46354690335333171</v>
      </c>
      <c r="AS1090" s="6">
        <v>0.89301492272398575</v>
      </c>
    </row>
    <row r="1091" spans="1:45" x14ac:dyDescent="0.2">
      <c r="A1091" s="5">
        <v>43701</v>
      </c>
      <c r="B1091" s="6">
        <v>3.5774117647058823</v>
      </c>
      <c r="C1091" s="6">
        <v>3.3504101822932237</v>
      </c>
      <c r="D1091" s="6">
        <v>0.22700158241265855</v>
      </c>
      <c r="E1091" s="6">
        <v>3.3376049122833522</v>
      </c>
      <c r="F1091" s="6">
        <v>3.3661864102798678</v>
      </c>
      <c r="G1091" s="6">
        <v>0.39337039630399517</v>
      </c>
      <c r="H1091" s="6">
        <v>1.9532792982824567</v>
      </c>
      <c r="I1091" s="6">
        <v>0.57196323046618591</v>
      </c>
      <c r="J1091" s="7">
        <v>994.24950755088503</v>
      </c>
      <c r="K1091" s="92">
        <v>2.352941176470588E-3</v>
      </c>
      <c r="L1091" s="92">
        <v>1.7882352941176471E-2</v>
      </c>
      <c r="M1091" s="92">
        <v>0.18964705882352942</v>
      </c>
      <c r="N1091" s="92">
        <v>0.47011764705882353</v>
      </c>
      <c r="O1091" s="92">
        <v>0.25270588235294117</v>
      </c>
      <c r="P1091" s="92">
        <v>6.7294117647058824E-2</v>
      </c>
      <c r="Q1091" s="93">
        <v>3.0531845042678925E-2</v>
      </c>
      <c r="R1091" s="4">
        <v>2.7429597260618195</v>
      </c>
      <c r="S1091" s="4">
        <v>2.8595775156191956</v>
      </c>
      <c r="T1091" s="4">
        <v>3.0762561242494315</v>
      </c>
      <c r="U1091" s="4">
        <v>3.3355700311505938</v>
      </c>
      <c r="V1091" s="4">
        <v>3.6249570976321834</v>
      </c>
      <c r="W1091" s="4">
        <v>3.8401576946320062</v>
      </c>
      <c r="X1091" s="4">
        <v>4.0031501501167464</v>
      </c>
      <c r="Y1091" s="4">
        <v>4.3053290300800757</v>
      </c>
      <c r="Z1091" s="94">
        <v>3046</v>
      </c>
      <c r="AA1091" s="93">
        <v>0.19952941176470587</v>
      </c>
      <c r="AB1091" s="6">
        <v>2.2259168067492201</v>
      </c>
      <c r="AC1091" s="6">
        <v>2.6739076623193445</v>
      </c>
      <c r="AD1091" s="6">
        <v>3.2054154710204474</v>
      </c>
      <c r="AE1091" s="6">
        <v>3.637703603977775</v>
      </c>
      <c r="AF1091" s="6">
        <v>3.9479401216280445</v>
      </c>
      <c r="AG1091" s="94">
        <v>0</v>
      </c>
      <c r="AH1091" s="6">
        <v>2.1525338788432169</v>
      </c>
      <c r="AI1091" s="6">
        <v>2.5541117660820882</v>
      </c>
      <c r="AJ1091" s="6">
        <v>3.0273962333000961</v>
      </c>
      <c r="AK1091" s="6">
        <v>3.4380105061533053</v>
      </c>
      <c r="AL1091" s="6">
        <v>3.7903749600487666</v>
      </c>
      <c r="AM1091" s="6">
        <v>4.1800002519780577</v>
      </c>
      <c r="AN1091" s="6">
        <v>1.0057214665328005</v>
      </c>
      <c r="AO1091" s="92">
        <v>0.86478421350324519</v>
      </c>
      <c r="AP1091" s="5">
        <v>43705</v>
      </c>
      <c r="AQ1091" s="94">
        <v>2125</v>
      </c>
      <c r="AR1091" s="6">
        <v>-0.46378627953810891</v>
      </c>
      <c r="AS1091" s="6">
        <v>0.89299041126088274</v>
      </c>
    </row>
    <row r="1092" spans="1:45" x14ac:dyDescent="0.2">
      <c r="A1092" s="5">
        <v>43702</v>
      </c>
      <c r="B1092" s="6">
        <v>3.5774117647058823</v>
      </c>
      <c r="C1092" s="6">
        <v>3.3497689218538667</v>
      </c>
      <c r="D1092" s="6">
        <v>0.22764284285201564</v>
      </c>
      <c r="E1092" s="6">
        <v>3.337540617588119</v>
      </c>
      <c r="F1092" s="6">
        <v>3.3660853822404384</v>
      </c>
      <c r="G1092" s="6">
        <v>0.39314461847023213</v>
      </c>
      <c r="H1092" s="6">
        <v>1.9514560160799157</v>
      </c>
      <c r="I1092" s="6">
        <v>0.57196323046618591</v>
      </c>
      <c r="J1092" s="7">
        <v>995.24950755088503</v>
      </c>
      <c r="K1092" s="92">
        <v>2.352941176470588E-3</v>
      </c>
      <c r="L1092" s="92">
        <v>1.7882352941176471E-2</v>
      </c>
      <c r="M1092" s="92">
        <v>0.18964705882352942</v>
      </c>
      <c r="N1092" s="92">
        <v>0.47011764705882353</v>
      </c>
      <c r="O1092" s="92">
        <v>0.25270588235294117</v>
      </c>
      <c r="P1092" s="92">
        <v>6.7294117647058824E-2</v>
      </c>
      <c r="Q1092" s="93">
        <v>3.0531845042678925E-2</v>
      </c>
      <c r="R1092" s="4">
        <v>2.7427002278799701</v>
      </c>
      <c r="S1092" s="4">
        <v>2.8592329548972133</v>
      </c>
      <c r="T1092" s="4">
        <v>3.0758202548618701</v>
      </c>
      <c r="U1092" s="4">
        <v>3.3349458712421853</v>
      </c>
      <c r="V1092" s="4">
        <v>3.6242328913091955</v>
      </c>
      <c r="W1092" s="4">
        <v>3.8392796625062027</v>
      </c>
      <c r="X1092" s="4">
        <v>4.0017619094653076</v>
      </c>
      <c r="Y1092" s="4">
        <v>4.3043693765657656</v>
      </c>
      <c r="Z1092" s="94">
        <v>3046</v>
      </c>
      <c r="AA1092" s="93">
        <v>0.20141176470588235</v>
      </c>
      <c r="AB1092" s="6">
        <v>2.2257325671428081</v>
      </c>
      <c r="AC1092" s="6">
        <v>2.6737089235990132</v>
      </c>
      <c r="AD1092" s="6">
        <v>3.2050152163055818</v>
      </c>
      <c r="AE1092" s="6">
        <v>3.636121554764987</v>
      </c>
      <c r="AF1092" s="6">
        <v>3.9471395393071669</v>
      </c>
      <c r="AG1092" s="94">
        <v>0</v>
      </c>
      <c r="AH1092" s="6">
        <v>2.1524656644395406</v>
      </c>
      <c r="AI1092" s="6">
        <v>2.5539001307811628</v>
      </c>
      <c r="AJ1092" s="6">
        <v>3.0268931294864405</v>
      </c>
      <c r="AK1092" s="6">
        <v>3.4372732815884905</v>
      </c>
      <c r="AL1092" s="6">
        <v>3.7894934098626596</v>
      </c>
      <c r="AM1092" s="6">
        <v>4.178888426510512</v>
      </c>
      <c r="AN1092" s="6">
        <v>1.0055447454847388</v>
      </c>
      <c r="AO1092" s="92">
        <v>0.86499840014577678</v>
      </c>
      <c r="AP1092" s="5">
        <v>43705</v>
      </c>
      <c r="AQ1092" s="94">
        <v>2125</v>
      </c>
      <c r="AR1092" s="6">
        <v>-0.46402487285168714</v>
      </c>
      <c r="AS1092" s="6">
        <v>0.89296597220612295</v>
      </c>
    </row>
    <row r="1093" spans="1:45" x14ac:dyDescent="0.2">
      <c r="A1093" s="5">
        <v>43703</v>
      </c>
      <c r="B1093" s="6">
        <v>3.5774117647058823</v>
      </c>
      <c r="C1093" s="6">
        <v>3.3491282599969665</v>
      </c>
      <c r="D1093" s="6">
        <v>0.22828350470891579</v>
      </c>
      <c r="E1093" s="6">
        <v>3.3374754173939771</v>
      </c>
      <c r="F1093" s="6">
        <v>3.3659215393375881</v>
      </c>
      <c r="G1093" s="6">
        <v>0.39291926995995818</v>
      </c>
      <c r="H1093" s="6">
        <v>1.9496359676368233</v>
      </c>
      <c r="I1093" s="6">
        <v>0.57196323046618591</v>
      </c>
      <c r="J1093" s="7">
        <v>996.24950755088503</v>
      </c>
      <c r="K1093" s="92">
        <v>2.352941176470588E-3</v>
      </c>
      <c r="L1093" s="92">
        <v>1.7882352941176471E-2</v>
      </c>
      <c r="M1093" s="92">
        <v>0.18964705882352942</v>
      </c>
      <c r="N1093" s="92">
        <v>0.47011764705882353</v>
      </c>
      <c r="O1093" s="92">
        <v>0.25270588235294117</v>
      </c>
      <c r="P1093" s="92">
        <v>6.7294117647058824E-2</v>
      </c>
      <c r="Q1093" s="93">
        <v>3.0531845042678925E-2</v>
      </c>
      <c r="R1093" s="4">
        <v>2.7424408456712777</v>
      </c>
      <c r="S1093" s="4">
        <v>2.8587612870660646</v>
      </c>
      <c r="T1093" s="4">
        <v>3.0753213834133541</v>
      </c>
      <c r="U1093" s="4">
        <v>3.3343222346858967</v>
      </c>
      <c r="V1093" s="4">
        <v>3.6235653174747671</v>
      </c>
      <c r="W1093" s="4">
        <v>3.8385036627324229</v>
      </c>
      <c r="X1093" s="4">
        <v>4.0005308310036769</v>
      </c>
      <c r="Y1093" s="4">
        <v>4.3032590811602169</v>
      </c>
      <c r="Z1093" s="94">
        <v>3046</v>
      </c>
      <c r="AA1093" s="93">
        <v>0.20423529411764707</v>
      </c>
      <c r="AB1093" s="6">
        <v>2.2255484105904775</v>
      </c>
      <c r="AC1093" s="6">
        <v>2.6735102556574781</v>
      </c>
      <c r="AD1093" s="6">
        <v>3.2046151794745108</v>
      </c>
      <c r="AE1093" s="6">
        <v>3.6345423505028109</v>
      </c>
      <c r="AF1093" s="6">
        <v>3.9463396090599221</v>
      </c>
      <c r="AG1093" s="94">
        <v>0</v>
      </c>
      <c r="AH1093" s="6">
        <v>2.1523974629870772</v>
      </c>
      <c r="AI1093" s="6">
        <v>2.5536886025423287</v>
      </c>
      <c r="AJ1093" s="6">
        <v>3.0263904362013152</v>
      </c>
      <c r="AK1093" s="6">
        <v>3.4365367916947656</v>
      </c>
      <c r="AL1093" s="6">
        <v>3.788612790072488</v>
      </c>
      <c r="AM1093" s="6">
        <v>4.1777778992442345</v>
      </c>
      <c r="AN1093" s="6">
        <v>1.0053684855513421</v>
      </c>
      <c r="AO1093" s="92">
        <v>0.86521173118903183</v>
      </c>
      <c r="AP1093" s="5">
        <v>43705</v>
      </c>
      <c r="AQ1093" s="94">
        <v>2125</v>
      </c>
      <c r="AR1093" s="6">
        <v>-0.46426268494114176</v>
      </c>
      <c r="AS1093" s="6">
        <v>0.89294160543231227</v>
      </c>
    </row>
    <row r="1094" spans="1:45" x14ac:dyDescent="0.2">
      <c r="A1094" s="5">
        <v>43704</v>
      </c>
      <c r="B1094" s="6">
        <v>3.5774117647058823</v>
      </c>
      <c r="C1094" s="6">
        <v>3.3484881956609143</v>
      </c>
      <c r="D1094" s="6">
        <v>0.22892356904496802</v>
      </c>
      <c r="E1094" s="6">
        <v>3.3374095454737556</v>
      </c>
      <c r="F1094" s="6">
        <v>3.3657680751835142</v>
      </c>
      <c r="G1094" s="6">
        <v>0.39269434948698828</v>
      </c>
      <c r="H1094" s="6">
        <v>1.9478191438478456</v>
      </c>
      <c r="I1094" s="6">
        <v>0.57196323046618591</v>
      </c>
      <c r="J1094" s="7">
        <v>997.24950755088503</v>
      </c>
      <c r="K1094" s="92">
        <v>2.352941176470588E-3</v>
      </c>
      <c r="L1094" s="92">
        <v>1.7882352941176471E-2</v>
      </c>
      <c r="M1094" s="92">
        <v>0.18964705882352942</v>
      </c>
      <c r="N1094" s="92">
        <v>0.47011764705882353</v>
      </c>
      <c r="O1094" s="92">
        <v>0.25270588235294117</v>
      </c>
      <c r="P1094" s="92">
        <v>6.7294117647058824E-2</v>
      </c>
      <c r="Q1094" s="93">
        <v>3.0531845042678925E-2</v>
      </c>
      <c r="R1094" s="4">
        <v>2.7421914663077396</v>
      </c>
      <c r="S1094" s="4">
        <v>2.8582900175669788</v>
      </c>
      <c r="T1094" s="4">
        <v>3.0748424596554327</v>
      </c>
      <c r="U1094" s="4">
        <v>3.3337904926129371</v>
      </c>
      <c r="V1094" s="4">
        <v>3.6228976878528032</v>
      </c>
      <c r="W1094" s="4">
        <v>3.8375518364317411</v>
      </c>
      <c r="X1094" s="4">
        <v>3.9993646774707097</v>
      </c>
      <c r="Y1094" s="4">
        <v>4.3020302467457876</v>
      </c>
      <c r="Z1094" s="94">
        <v>3046</v>
      </c>
      <c r="AA1094" s="93">
        <v>0.20517647058823529</v>
      </c>
      <c r="AB1094" s="6">
        <v>2.2253643370298413</v>
      </c>
      <c r="AC1094" s="6">
        <v>2.6733116584527341</v>
      </c>
      <c r="AD1094" s="6">
        <v>3.2042153603296044</v>
      </c>
      <c r="AE1094" s="6">
        <v>3.6329659826717537</v>
      </c>
      <c r="AF1094" s="6">
        <v>3.9455403300014571</v>
      </c>
      <c r="AG1094" s="94">
        <v>0</v>
      </c>
      <c r="AH1094" s="6">
        <v>2.1523292744814468</v>
      </c>
      <c r="AI1094" s="6">
        <v>2.5534771812577008</v>
      </c>
      <c r="AJ1094" s="6">
        <v>3.0258881528426897</v>
      </c>
      <c r="AK1094" s="6">
        <v>3.4358010351434509</v>
      </c>
      <c r="AL1094" s="6">
        <v>3.7877330988400586</v>
      </c>
      <c r="AM1094" s="6">
        <v>4.1766686672863331</v>
      </c>
      <c r="AN1094" s="6">
        <v>1.0051926228944734</v>
      </c>
      <c r="AO1094" s="92">
        <v>0.86542427337567696</v>
      </c>
      <c r="AP1094" s="5">
        <v>43705</v>
      </c>
      <c r="AQ1094" s="94">
        <v>2125</v>
      </c>
      <c r="AR1094" s="6">
        <v>-0.46449971744979468</v>
      </c>
      <c r="AS1094" s="6">
        <v>0.89291731081234371</v>
      </c>
    </row>
    <row r="1095" spans="1:45" x14ac:dyDescent="0.2">
      <c r="A1095" s="5">
        <v>43705</v>
      </c>
      <c r="B1095" s="6">
        <v>3.5774117647058823</v>
      </c>
      <c r="C1095" s="6">
        <v>3.3478487277870226</v>
      </c>
      <c r="D1095" s="6">
        <v>0.22956303691885971</v>
      </c>
      <c r="E1095" s="6">
        <v>3.3373430045048718</v>
      </c>
      <c r="F1095" s="6">
        <v>3.3656385591520728</v>
      </c>
      <c r="G1095" s="6">
        <v>0.39246985577110804</v>
      </c>
      <c r="H1095" s="6">
        <v>1.9460055356445898</v>
      </c>
      <c r="I1095" s="6">
        <v>0.57196323046618591</v>
      </c>
      <c r="J1095" s="7">
        <v>998.24950755088503</v>
      </c>
      <c r="K1095" s="92">
        <v>2.352941176470588E-3</v>
      </c>
      <c r="L1095" s="92">
        <v>1.7882352941176471E-2</v>
      </c>
      <c r="M1095" s="92">
        <v>0.18964705882352942</v>
      </c>
      <c r="N1095" s="92">
        <v>0.47011764705882353</v>
      </c>
      <c r="O1095" s="92">
        <v>0.25270588235294117</v>
      </c>
      <c r="P1095" s="92">
        <v>6.7294117647058824E-2</v>
      </c>
      <c r="Q1095" s="93">
        <v>3.0531845042678925E-2</v>
      </c>
      <c r="R1095" s="4">
        <v>2.7419758964070144</v>
      </c>
      <c r="S1095" s="4">
        <v>2.8578191458095064</v>
      </c>
      <c r="T1095" s="4">
        <v>3.0743724765273219</v>
      </c>
      <c r="U1095" s="4">
        <v>3.3332897798009551</v>
      </c>
      <c r="V1095" s="4">
        <v>3.6222055951240004</v>
      </c>
      <c r="W1095" s="4">
        <v>3.8363134943944375</v>
      </c>
      <c r="X1095" s="4">
        <v>3.998421756476839</v>
      </c>
      <c r="Y1095" s="4">
        <v>4.3008028251304111</v>
      </c>
      <c r="Z1095" s="94">
        <v>3046</v>
      </c>
      <c r="AA1095" s="93">
        <v>0.20705882352941177</v>
      </c>
      <c r="AB1095" s="6">
        <v>2.2251803463985773</v>
      </c>
      <c r="AC1095" s="6">
        <v>2.6731131319428116</v>
      </c>
      <c r="AD1095" s="6">
        <v>3.2038157586734841</v>
      </c>
      <c r="AE1095" s="6">
        <v>3.6313924427880067</v>
      </c>
      <c r="AF1095" s="6">
        <v>3.9447417012486001</v>
      </c>
      <c r="AG1095" s="94">
        <v>0</v>
      </c>
      <c r="AH1095" s="6">
        <v>2.1522610989182724</v>
      </c>
      <c r="AI1095" s="6">
        <v>2.5532658668195651</v>
      </c>
      <c r="AJ1095" s="6">
        <v>3.0253862788098447</v>
      </c>
      <c r="AK1095" s="6">
        <v>3.4350660106094835</v>
      </c>
      <c r="AL1095" s="6">
        <v>3.7868543343328702</v>
      </c>
      <c r="AM1095" s="6">
        <v>4.1755607277543394</v>
      </c>
      <c r="AN1095" s="6">
        <v>1.0050171561271595</v>
      </c>
      <c r="AO1095" s="92">
        <v>0.86563603238182207</v>
      </c>
      <c r="AP1095" s="5">
        <v>43705</v>
      </c>
      <c r="AQ1095" s="94">
        <v>2125</v>
      </c>
      <c r="AR1095" s="6">
        <v>-0.4647359720172286</v>
      </c>
      <c r="AS1095" s="6">
        <v>0.89289308821939706</v>
      </c>
    </row>
    <row r="1096" spans="1:45" x14ac:dyDescent="0.2">
      <c r="A1096" s="5">
        <v>43706</v>
      </c>
      <c r="B1096" s="6">
        <v>3.5767605633802817</v>
      </c>
      <c r="C1096" s="6">
        <v>3.3483220068528157</v>
      </c>
      <c r="D1096" s="6">
        <v>0.22843855652746603</v>
      </c>
      <c r="E1096" s="6">
        <v>3.3373653029435291</v>
      </c>
      <c r="F1096" s="6">
        <v>3.3656147424280012</v>
      </c>
      <c r="G1096" s="6">
        <v>0.39283768760717969</v>
      </c>
      <c r="H1096" s="6">
        <v>1.9472874369433972</v>
      </c>
      <c r="I1096" s="6">
        <v>0.57215950114866776</v>
      </c>
      <c r="J1096" s="7">
        <v>998.92156219232129</v>
      </c>
      <c r="K1096" s="92">
        <v>2.3474178403755869E-3</v>
      </c>
      <c r="L1096" s="92">
        <v>1.7840375586854459E-2</v>
      </c>
      <c r="M1096" s="92">
        <v>0.19061032863849764</v>
      </c>
      <c r="N1096" s="92">
        <v>0.46948356807511737</v>
      </c>
      <c r="O1096" s="92">
        <v>0.25258215962441316</v>
      </c>
      <c r="P1096" s="92">
        <v>6.7136150234741787E-2</v>
      </c>
      <c r="Q1096" s="93">
        <v>2.789629143419757E-2</v>
      </c>
      <c r="R1096" s="4">
        <v>2.74179468099085</v>
      </c>
      <c r="S1096" s="4">
        <v>2.8577408573492997</v>
      </c>
      <c r="T1096" s="4">
        <v>3.0743988877729511</v>
      </c>
      <c r="U1096" s="4">
        <v>3.3334929515311789</v>
      </c>
      <c r="V1096" s="4">
        <v>3.6218559086543225</v>
      </c>
      <c r="W1096" s="4">
        <v>3.8366997745593618</v>
      </c>
      <c r="X1096" s="4">
        <v>3.9997476827223495</v>
      </c>
      <c r="Y1096" s="4">
        <v>4.2995685386726175</v>
      </c>
      <c r="Z1096" s="94">
        <v>3047</v>
      </c>
      <c r="AA1096" s="93">
        <v>0.20563380281690141</v>
      </c>
      <c r="AB1096" s="6">
        <v>2.2249964386344296</v>
      </c>
      <c r="AC1096" s="6">
        <v>2.6729146760857749</v>
      </c>
      <c r="AD1096" s="6">
        <v>3.203830875077724</v>
      </c>
      <c r="AE1096" s="6">
        <v>3.6345918166597762</v>
      </c>
      <c r="AF1096" s="6">
        <v>3.9439437219198545</v>
      </c>
      <c r="AG1096" s="94">
        <v>5</v>
      </c>
      <c r="AH1096" s="6">
        <v>2.152192936293178</v>
      </c>
      <c r="AI1096" s="6">
        <v>2.5530546591203773</v>
      </c>
      <c r="AJ1096" s="6">
        <v>3.0262943988681732</v>
      </c>
      <c r="AK1096" s="6">
        <v>3.4353623856784417</v>
      </c>
      <c r="AL1096" s="6">
        <v>3.7884062783285466</v>
      </c>
      <c r="AM1096" s="6">
        <v>4.1753653777710982</v>
      </c>
      <c r="AN1096" s="6">
        <v>1.0051462197646979</v>
      </c>
      <c r="AO1096" s="92">
        <v>0.86499039846838499</v>
      </c>
      <c r="AP1096" s="5">
        <v>43706</v>
      </c>
      <c r="AQ1096" s="94">
        <v>2130</v>
      </c>
      <c r="AR1096" s="6">
        <v>-0.46497145027929854</v>
      </c>
      <c r="AS1096" s="6">
        <v>0.89286893752693819</v>
      </c>
    </row>
    <row r="1097" spans="1:45" x14ac:dyDescent="0.2">
      <c r="A1097" s="5">
        <v>43707</v>
      </c>
      <c r="B1097" s="6">
        <v>3.5756440281030444</v>
      </c>
      <c r="C1097" s="6">
        <v>3.3487084676422367</v>
      </c>
      <c r="D1097" s="6">
        <v>0.22693556046080765</v>
      </c>
      <c r="E1097" s="6">
        <v>3.337298865449315</v>
      </c>
      <c r="F1097" s="6">
        <v>3.3656891012544796</v>
      </c>
      <c r="G1097" s="6">
        <v>0.39263361037465588</v>
      </c>
      <c r="H1097" s="6">
        <v>1.946966075597476</v>
      </c>
      <c r="I1097" s="6">
        <v>0.57241220872989451</v>
      </c>
      <c r="J1097" s="7">
        <v>999.92156219232129</v>
      </c>
      <c r="K1097" s="92">
        <v>2.34192037470726E-3</v>
      </c>
      <c r="L1097" s="92">
        <v>1.7798594847775177E-2</v>
      </c>
      <c r="M1097" s="92">
        <v>0.19110070257611242</v>
      </c>
      <c r="N1097" s="92">
        <v>0.4711943793911007</v>
      </c>
      <c r="O1097" s="92">
        <v>0.25011709601873539</v>
      </c>
      <c r="P1097" s="92">
        <v>6.7447306791569087E-2</v>
      </c>
      <c r="Q1097" s="93">
        <v>6.5638332786347231E-2</v>
      </c>
      <c r="R1097" s="4">
        <v>2.7415766554957193</v>
      </c>
      <c r="S1097" s="4">
        <v>2.859064673314661</v>
      </c>
      <c r="T1097" s="4">
        <v>3.0748565185414596</v>
      </c>
      <c r="U1097" s="4">
        <v>3.335193784513693</v>
      </c>
      <c r="V1097" s="4">
        <v>3.622604127205169</v>
      </c>
      <c r="W1097" s="4">
        <v>3.8367664518166968</v>
      </c>
      <c r="X1097" s="4">
        <v>4.0007915695175997</v>
      </c>
      <c r="Y1097" s="4">
        <v>4.2992990584213571</v>
      </c>
      <c r="Z1097" s="94">
        <v>3047</v>
      </c>
      <c r="AA1097" s="93">
        <v>0.20421545667447308</v>
      </c>
      <c r="AB1097" s="6">
        <v>2.2248126136752071</v>
      </c>
      <c r="AC1097" s="6">
        <v>2.6727162908397237</v>
      </c>
      <c r="AD1097" s="6">
        <v>3.2039928474926591</v>
      </c>
      <c r="AE1097" s="6">
        <v>3.6349773249401882</v>
      </c>
      <c r="AF1097" s="6">
        <v>3.9431463911353966</v>
      </c>
      <c r="AG1097" s="94">
        <v>5</v>
      </c>
      <c r="AH1097" s="6">
        <v>2.1521247866017914</v>
      </c>
      <c r="AI1097" s="6">
        <v>2.552843558052766</v>
      </c>
      <c r="AJ1097" s="6">
        <v>3.0265317226859536</v>
      </c>
      <c r="AK1097" s="6">
        <v>3.435719469969658</v>
      </c>
      <c r="AL1097" s="6">
        <v>3.7886905843437417</v>
      </c>
      <c r="AM1097" s="6">
        <v>4.1751331732124477</v>
      </c>
      <c r="AN1097" s="6">
        <v>1.0052858619317522</v>
      </c>
      <c r="AO1097" s="92">
        <v>0.86501792971562896</v>
      </c>
      <c r="AP1097" s="5">
        <v>43707</v>
      </c>
      <c r="AQ1097" s="94">
        <v>2135</v>
      </c>
      <c r="AR1097" s="6">
        <v>-0.46520615386813624</v>
      </c>
      <c r="AS1097" s="6">
        <v>0.89284485860871798</v>
      </c>
    </row>
    <row r="1098" spans="1:45" x14ac:dyDescent="0.2">
      <c r="A1098" s="5">
        <v>43708</v>
      </c>
      <c r="B1098" s="6">
        <v>3.5748713149274685</v>
      </c>
      <c r="C1098" s="6">
        <v>3.3484651524605602</v>
      </c>
      <c r="D1098" s="6">
        <v>0.22640616246690826</v>
      </c>
      <c r="E1098" s="6">
        <v>3.3372330227911129</v>
      </c>
      <c r="F1098" s="6">
        <v>3.3655504481836678</v>
      </c>
      <c r="G1098" s="6">
        <v>0.39292615611767301</v>
      </c>
      <c r="H1098" s="6">
        <v>1.9457071655372642</v>
      </c>
      <c r="I1098" s="6">
        <v>0.57253035772891747</v>
      </c>
      <c r="J1098" s="7">
        <v>1000.9215621923213</v>
      </c>
      <c r="K1098" s="92">
        <v>2.339728591483388E-3</v>
      </c>
      <c r="L1098" s="92">
        <v>1.7781937295273748E-2</v>
      </c>
      <c r="M1098" s="92">
        <v>0.19185774450163781</v>
      </c>
      <c r="N1098" s="92">
        <v>0.47122133832475432</v>
      </c>
      <c r="O1098" s="92">
        <v>0.24941506785212916</v>
      </c>
      <c r="P1098" s="92">
        <v>6.7384183434721578E-2</v>
      </c>
      <c r="Q1098" s="93">
        <v>6.5310141122415497E-2</v>
      </c>
      <c r="R1098" s="4">
        <v>2.7413587129917847</v>
      </c>
      <c r="S1098" s="4">
        <v>2.8585400859016366</v>
      </c>
      <c r="T1098" s="4">
        <v>3.0742044180981223</v>
      </c>
      <c r="U1098" s="4">
        <v>3.334649457995706</v>
      </c>
      <c r="V1098" s="4">
        <v>3.6219598983254389</v>
      </c>
      <c r="W1098" s="4">
        <v>3.8360635980789533</v>
      </c>
      <c r="X1098" s="4">
        <v>4.0020006255187859</v>
      </c>
      <c r="Y1098" s="4">
        <v>4.2993467630644053</v>
      </c>
      <c r="Z1098" s="94">
        <v>3047</v>
      </c>
      <c r="AA1098" s="93">
        <v>0.20215255030416471</v>
      </c>
      <c r="AB1098" s="6">
        <v>2.2246288714587847</v>
      </c>
      <c r="AC1098" s="6">
        <v>2.6725179761627929</v>
      </c>
      <c r="AD1098" s="6">
        <v>3.2054341330958582</v>
      </c>
      <c r="AE1098" s="6">
        <v>3.6348834453391698</v>
      </c>
      <c r="AF1098" s="6">
        <v>3.9423497080170704</v>
      </c>
      <c r="AG1098" s="94">
        <v>5</v>
      </c>
      <c r="AH1098" s="6">
        <v>2.1520566498397402</v>
      </c>
      <c r="AI1098" s="6">
        <v>2.5526325635095248</v>
      </c>
      <c r="AJ1098" s="6">
        <v>3.0268985672088329</v>
      </c>
      <c r="AK1098" s="6">
        <v>3.436035598851888</v>
      </c>
      <c r="AL1098" s="6">
        <v>3.7894963979414618</v>
      </c>
      <c r="AM1098" s="6">
        <v>4.1764105121497463</v>
      </c>
      <c r="AN1098" s="6">
        <v>1.0052144022554477</v>
      </c>
      <c r="AO1098" s="92">
        <v>0.86543094638838591</v>
      </c>
      <c r="AP1098" s="5">
        <v>43708</v>
      </c>
      <c r="AQ1098" s="94">
        <v>2137</v>
      </c>
      <c r="AR1098" s="6">
        <v>-0.46544008441216977</v>
      </c>
      <c r="AS1098" s="6">
        <v>0.89282085133877109</v>
      </c>
    </row>
    <row r="1099" spans="1:45" x14ac:dyDescent="0.2">
      <c r="A1099" s="5">
        <v>43709</v>
      </c>
      <c r="B1099" s="6">
        <v>3.5742296918767509</v>
      </c>
      <c r="C1099" s="6">
        <v>3.3485447987898938</v>
      </c>
      <c r="D1099" s="6">
        <v>0.22568489308685713</v>
      </c>
      <c r="E1099" s="6">
        <v>3.337359929559288</v>
      </c>
      <c r="F1099" s="6">
        <v>3.3655986072773558</v>
      </c>
      <c r="G1099" s="6">
        <v>0.39361877283865543</v>
      </c>
      <c r="H1099" s="6">
        <v>1.9491029103817721</v>
      </c>
      <c r="I1099" s="6">
        <v>0.57240327868852836</v>
      </c>
      <c r="J1099" s="7">
        <v>1000.9360655737692</v>
      </c>
      <c r="K1099" s="92">
        <v>2.334267040149393E-3</v>
      </c>
      <c r="L1099" s="92">
        <v>1.8207282913165267E-2</v>
      </c>
      <c r="M1099" s="92">
        <v>0.19187675070028012</v>
      </c>
      <c r="N1099" s="92">
        <v>0.47105508870214752</v>
      </c>
      <c r="O1099" s="92">
        <v>0.24929971988795518</v>
      </c>
      <c r="P1099" s="92">
        <v>6.7226890756302518E-2</v>
      </c>
      <c r="Q1099" s="93">
        <v>6.3934426229508193E-2</v>
      </c>
      <c r="R1099" s="4">
        <v>2.7408353717184597</v>
      </c>
      <c r="S1099" s="4">
        <v>2.8574236580288401</v>
      </c>
      <c r="T1099" s="4">
        <v>3.0738499071633161</v>
      </c>
      <c r="U1099" s="4">
        <v>3.3341198348609744</v>
      </c>
      <c r="V1099" s="4">
        <v>3.6225133296947662</v>
      </c>
      <c r="W1099" s="4">
        <v>3.8377914461228149</v>
      </c>
      <c r="X1099" s="4">
        <v>4.0052298735168046</v>
      </c>
      <c r="Y1099" s="4">
        <v>4.2981968728114799</v>
      </c>
      <c r="Z1099" s="94">
        <v>3050</v>
      </c>
      <c r="AA1099" s="93">
        <v>0.20121381886087769</v>
      </c>
      <c r="AB1099" s="6">
        <v>2.224445211923102</v>
      </c>
      <c r="AC1099" s="6">
        <v>2.6723197320131509</v>
      </c>
      <c r="AD1099" s="6">
        <v>3.2049268412806646</v>
      </c>
      <c r="AE1099" s="6">
        <v>3.6345204498391723</v>
      </c>
      <c r="AF1099" s="6">
        <v>3.9415536716883839</v>
      </c>
      <c r="AG1099" s="94">
        <v>4</v>
      </c>
      <c r="AH1099" s="6">
        <v>2.1519885260026559</v>
      </c>
      <c r="AI1099" s="6">
        <v>2.5536416324250681</v>
      </c>
      <c r="AJ1099" s="6">
        <v>3.0268311527522687</v>
      </c>
      <c r="AK1099" s="6">
        <v>3.4361938633682518</v>
      </c>
      <c r="AL1099" s="6">
        <v>3.7918000352094157</v>
      </c>
      <c r="AM1099" s="6">
        <v>4.1753051229223184</v>
      </c>
      <c r="AN1099" s="6">
        <v>1.0051820208505688</v>
      </c>
      <c r="AO1099" s="92">
        <v>0.86603171807619317</v>
      </c>
      <c r="AP1099" s="5">
        <v>43709</v>
      </c>
      <c r="AQ1099" s="94">
        <v>2142</v>
      </c>
      <c r="AR1099" s="6">
        <v>-0.46567324353612349</v>
      </c>
      <c r="AS1099" s="6">
        <v>0.8927969155914155</v>
      </c>
    </row>
    <row r="1100" spans="1:45" x14ac:dyDescent="0.2">
      <c r="A1100" s="5">
        <v>43710</v>
      </c>
      <c r="B1100" s="6">
        <v>3.5741604477611939</v>
      </c>
      <c r="C1100" s="6">
        <v>3.3483514371035534</v>
      </c>
      <c r="D1100" s="6">
        <v>0.22580901065764047</v>
      </c>
      <c r="E1100" s="6">
        <v>3.3374455736028268</v>
      </c>
      <c r="F1100" s="6">
        <v>3.3655274117076295</v>
      </c>
      <c r="G1100" s="6">
        <v>0.39360141860625619</v>
      </c>
      <c r="H1100" s="6">
        <v>1.9492836555404736</v>
      </c>
      <c r="I1100" s="6">
        <v>0.572422156669948</v>
      </c>
      <c r="J1100" s="7">
        <v>1001.6076696165183</v>
      </c>
      <c r="K1100" s="92">
        <v>2.3320895522388058E-3</v>
      </c>
      <c r="L1100" s="92">
        <v>1.8190298507462687E-2</v>
      </c>
      <c r="M1100" s="92">
        <v>0.19216417910447761</v>
      </c>
      <c r="N1100" s="92">
        <v>0.47061567164179102</v>
      </c>
      <c r="O1100" s="92">
        <v>0.24953358208955223</v>
      </c>
      <c r="P1100" s="92">
        <v>6.7164179104477612E-2</v>
      </c>
      <c r="Q1100" s="93">
        <v>6.3257948213700427E-2</v>
      </c>
      <c r="R1100" s="4">
        <v>2.7406501269413406</v>
      </c>
      <c r="S1100" s="4">
        <v>2.8571321786544721</v>
      </c>
      <c r="T1100" s="4">
        <v>3.0735761172626446</v>
      </c>
      <c r="U1100" s="4">
        <v>3.3340931556383051</v>
      </c>
      <c r="V1100" s="4">
        <v>3.6229726528580799</v>
      </c>
      <c r="W1100" s="4">
        <v>3.8380938285296158</v>
      </c>
      <c r="X1100" s="4">
        <v>4.0043655484715277</v>
      </c>
      <c r="Y1100" s="4">
        <v>4.2970654274633553</v>
      </c>
      <c r="Z1100" s="94">
        <v>3051</v>
      </c>
      <c r="AA1100" s="93">
        <v>0.20102611940298507</v>
      </c>
      <c r="AB1100" s="6">
        <v>2.2242616350061635</v>
      </c>
      <c r="AC1100" s="6">
        <v>2.6721215583490019</v>
      </c>
      <c r="AD1100" s="6">
        <v>3.2054251642080493</v>
      </c>
      <c r="AE1100" s="6">
        <v>3.634092713494558</v>
      </c>
      <c r="AF1100" s="6">
        <v>3.9407582812745048</v>
      </c>
      <c r="AG1100" s="94">
        <v>3</v>
      </c>
      <c r="AH1100" s="6">
        <v>2.151920415086173</v>
      </c>
      <c r="AI1100" s="6">
        <v>2.5534257527074673</v>
      </c>
      <c r="AJ1100" s="6">
        <v>3.0267613278919452</v>
      </c>
      <c r="AK1100" s="6">
        <v>3.4360133170345288</v>
      </c>
      <c r="AL1100" s="6">
        <v>3.791694802448069</v>
      </c>
      <c r="AM1100" s="6">
        <v>4.1742010149561288</v>
      </c>
      <c r="AN1100" s="6">
        <v>1.0050891417345413</v>
      </c>
      <c r="AO1100" s="92">
        <v>0.86628358695998753</v>
      </c>
      <c r="AP1100" s="5">
        <v>43710</v>
      </c>
      <c r="AQ1100" s="94">
        <v>2144</v>
      </c>
      <c r="AR1100" s="6">
        <v>-0.46590563286103492</v>
      </c>
      <c r="AS1100" s="6">
        <v>0.89277305124125228</v>
      </c>
    </row>
    <row r="1101" spans="1:45" x14ac:dyDescent="0.2">
      <c r="A1101" s="5">
        <v>43711</v>
      </c>
      <c r="B1101" s="6">
        <v>3.5733923578751163</v>
      </c>
      <c r="C1101" s="6">
        <v>3.3478798427266168</v>
      </c>
      <c r="D1101" s="6">
        <v>0.22551251514849957</v>
      </c>
      <c r="E1101" s="6">
        <v>3.3372353152476006</v>
      </c>
      <c r="F1101" s="6">
        <v>3.3653835630512177</v>
      </c>
      <c r="G1101" s="6">
        <v>0.39364228518192512</v>
      </c>
      <c r="H1101" s="6">
        <v>1.9487258239362062</v>
      </c>
      <c r="I1101" s="6">
        <v>0.57238204456094732</v>
      </c>
      <c r="J1101" s="7">
        <v>1002.2791612057699</v>
      </c>
      <c r="K1101" s="92">
        <v>2.3299161230195711E-3</v>
      </c>
      <c r="L1101" s="92">
        <v>1.8173345759552657E-2</v>
      </c>
      <c r="M1101" s="92">
        <v>0.1924510717614166</v>
      </c>
      <c r="N1101" s="92">
        <v>0.47157502329916123</v>
      </c>
      <c r="O1101" s="92">
        <v>0.24836905871388629</v>
      </c>
      <c r="P1101" s="92">
        <v>6.7101584342963649E-2</v>
      </c>
      <c r="Q1101" s="93">
        <v>6.2254259501965926E-2</v>
      </c>
      <c r="R1101" s="4">
        <v>2.7404646517362687</v>
      </c>
      <c r="S1101" s="4">
        <v>2.8567917872493851</v>
      </c>
      <c r="T1101" s="4">
        <v>3.0729815430700902</v>
      </c>
      <c r="U1101" s="4">
        <v>3.3336419519653466</v>
      </c>
      <c r="V1101" s="4">
        <v>3.6221585233720015</v>
      </c>
      <c r="W1101" s="4">
        <v>3.8376803151259038</v>
      </c>
      <c r="X1101" s="4">
        <v>4.0043602513707182</v>
      </c>
      <c r="Y1101" s="4">
        <v>4.2959274931979525</v>
      </c>
      <c r="Z1101" s="94">
        <v>3052</v>
      </c>
      <c r="AA1101" s="93">
        <v>0.20083876980428705</v>
      </c>
      <c r="AB1101" s="6">
        <v>2.2240781406460397</v>
      </c>
      <c r="AC1101" s="6">
        <v>2.6719234551285846</v>
      </c>
      <c r="AD1101" s="6">
        <v>3.2049191751609802</v>
      </c>
      <c r="AE1101" s="6">
        <v>3.6338696501063583</v>
      </c>
      <c r="AF1101" s="6">
        <v>3.9399635359022573</v>
      </c>
      <c r="AG1101" s="94">
        <v>2</v>
      </c>
      <c r="AH1101" s="6">
        <v>2.1518523170859263</v>
      </c>
      <c r="AI1101" s="6">
        <v>2.5532099845343761</v>
      </c>
      <c r="AJ1101" s="6">
        <v>3.0259539267572277</v>
      </c>
      <c r="AK1101" s="6">
        <v>3.4361798395060621</v>
      </c>
      <c r="AL1101" s="6">
        <v>3.79197425132429</v>
      </c>
      <c r="AM1101" s="6">
        <v>4.1730981854264062</v>
      </c>
      <c r="AN1101" s="6">
        <v>1.0050009713541033</v>
      </c>
      <c r="AO1101" s="92">
        <v>0.8664317160849998</v>
      </c>
      <c r="AP1101" s="5">
        <v>43711</v>
      </c>
      <c r="AQ1101" s="94">
        <v>2146</v>
      </c>
      <c r="AR1101" s="6">
        <v>-0.4661372540042592</v>
      </c>
      <c r="AS1101" s="6">
        <v>0.89274925816316308</v>
      </c>
    </row>
    <row r="1102" spans="1:45" x14ac:dyDescent="0.2">
      <c r="A1102" s="5">
        <v>43712</v>
      </c>
      <c r="B1102" s="6">
        <v>3.572392923649907</v>
      </c>
      <c r="C1102" s="6">
        <v>3.3471037717543921</v>
      </c>
      <c r="D1102" s="6">
        <v>0.22528915189551491</v>
      </c>
      <c r="E1102" s="6">
        <v>3.3367953999856845</v>
      </c>
      <c r="F1102" s="6">
        <v>3.3651073968866783</v>
      </c>
      <c r="G1102" s="6">
        <v>0.39377451481979242</v>
      </c>
      <c r="H1102" s="6">
        <v>1.9473917761099591</v>
      </c>
      <c r="I1102" s="6">
        <v>0.5723255813953525</v>
      </c>
      <c r="J1102" s="7">
        <v>1002.9505404520169</v>
      </c>
      <c r="K1102" s="92">
        <v>2.3277467411545625E-3</v>
      </c>
      <c r="L1102" s="92">
        <v>1.86219739292365E-2</v>
      </c>
      <c r="M1102" s="92">
        <v>0.19320297951582868</v>
      </c>
      <c r="N1102" s="92">
        <v>0.47067039106145253</v>
      </c>
      <c r="O1102" s="92">
        <v>0.24813780260707635</v>
      </c>
      <c r="P1102" s="92">
        <v>6.7039106145251395E-2</v>
      </c>
      <c r="Q1102" s="93">
        <v>6.1906321650835247E-2</v>
      </c>
      <c r="R1102" s="4">
        <v>2.740033853702196</v>
      </c>
      <c r="S1102" s="4">
        <v>2.8564025905200494</v>
      </c>
      <c r="T1102" s="4">
        <v>3.0727317771486673</v>
      </c>
      <c r="U1102" s="4">
        <v>3.3328941457159145</v>
      </c>
      <c r="V1102" s="4">
        <v>3.62139004281482</v>
      </c>
      <c r="W1102" s="4">
        <v>3.8365962421728743</v>
      </c>
      <c r="X1102" s="4">
        <v>4.0029963542555844</v>
      </c>
      <c r="Y1102" s="4">
        <v>4.2947830910538434</v>
      </c>
      <c r="Z1102" s="94">
        <v>3053</v>
      </c>
      <c r="AA1102" s="93">
        <v>0.2015828677839851</v>
      </c>
      <c r="AB1102" s="6">
        <v>2.2000000000000002</v>
      </c>
      <c r="AC1102" s="6">
        <v>2.6717254223101721</v>
      </c>
      <c r="AD1102" s="6">
        <v>3.2044384922049898</v>
      </c>
      <c r="AE1102" s="6">
        <v>3.6331445761717243</v>
      </c>
      <c r="AF1102" s="6">
        <v>3.9391694347001165</v>
      </c>
      <c r="AG1102" s="94">
        <v>2</v>
      </c>
      <c r="AH1102" s="6">
        <v>2.1517842319975529</v>
      </c>
      <c r="AI1102" s="6">
        <v>2.5441694695968846</v>
      </c>
      <c r="AJ1102" s="6">
        <v>3.0263143319549251</v>
      </c>
      <c r="AK1102" s="6">
        <v>3.4359651485191693</v>
      </c>
      <c r="AL1102" s="6">
        <v>3.7910998013319417</v>
      </c>
      <c r="AM1102" s="6">
        <v>4.1719966315184056</v>
      </c>
      <c r="AN1102" s="6">
        <v>1.0049051445990231</v>
      </c>
      <c r="AO1102" s="92">
        <v>0.8667453379997252</v>
      </c>
      <c r="AP1102" s="5">
        <v>43712</v>
      </c>
      <c r="AQ1102" s="94">
        <v>2148</v>
      </c>
      <c r="AR1102" s="6">
        <v>-0.4663681085794833</v>
      </c>
      <c r="AS1102" s="6">
        <v>0.89272553623231043</v>
      </c>
    </row>
    <row r="1103" spans="1:45" x14ac:dyDescent="0.2">
      <c r="A1103" s="5">
        <v>43713</v>
      </c>
      <c r="B1103" s="6">
        <v>3.5716279069767443</v>
      </c>
      <c r="C1103" s="6">
        <v>3.3467485228819589</v>
      </c>
      <c r="D1103" s="6">
        <v>0.22487938409478536</v>
      </c>
      <c r="E1103" s="6">
        <v>3.3367274922786754</v>
      </c>
      <c r="F1103" s="6">
        <v>3.3647228252405039</v>
      </c>
      <c r="G1103" s="6">
        <v>0.39344529925342198</v>
      </c>
      <c r="H1103" s="6">
        <v>1.9459120342537977</v>
      </c>
      <c r="I1103" s="6">
        <v>0.57241729446445755</v>
      </c>
      <c r="J1103" s="7">
        <v>1003.9505404520169</v>
      </c>
      <c r="K1103" s="92">
        <v>2.3255813953488372E-3</v>
      </c>
      <c r="L1103" s="92">
        <v>1.8604651162790697E-2</v>
      </c>
      <c r="M1103" s="92">
        <v>0.19395348837209303</v>
      </c>
      <c r="N1103" s="92">
        <v>0.47069767441860466</v>
      </c>
      <c r="O1103" s="92">
        <v>0.24744186046511629</v>
      </c>
      <c r="P1103" s="92">
        <v>6.6976744186046516E-2</v>
      </c>
      <c r="Q1103" s="93">
        <v>6.1251228300032753E-2</v>
      </c>
      <c r="R1103" s="4">
        <v>2.7398192554977188</v>
      </c>
      <c r="S1103" s="4">
        <v>2.8559516877745867</v>
      </c>
      <c r="T1103" s="4">
        <v>3.0733974302545817</v>
      </c>
      <c r="U1103" s="4">
        <v>3.3322788731102713</v>
      </c>
      <c r="V1103" s="4">
        <v>3.6206583463536317</v>
      </c>
      <c r="W1103" s="4">
        <v>3.8358169404244804</v>
      </c>
      <c r="X1103" s="4">
        <v>4.001347285911713</v>
      </c>
      <c r="Y1103" s="4">
        <v>4.29366383275869</v>
      </c>
      <c r="Z1103" s="94">
        <v>3053</v>
      </c>
      <c r="AA1103" s="93">
        <v>0.2013953488372093</v>
      </c>
      <c r="AB1103" s="6">
        <v>2.1998272000000001</v>
      </c>
      <c r="AC1103" s="6">
        <v>2.6715274598520722</v>
      </c>
      <c r="AD1103" s="6">
        <v>3.2048447491345011</v>
      </c>
      <c r="AE1103" s="6">
        <v>3.6336167697574586</v>
      </c>
      <c r="AF1103" s="6">
        <v>3.9379861260649438</v>
      </c>
      <c r="AG1103" s="94">
        <v>3</v>
      </c>
      <c r="AH1103" s="6">
        <v>2.1517161598166936</v>
      </c>
      <c r="AI1103" s="6">
        <v>2.5439549928063063</v>
      </c>
      <c r="AJ1103" s="6">
        <v>3.026667277927459</v>
      </c>
      <c r="AK1103" s="6">
        <v>3.4358418705694866</v>
      </c>
      <c r="AL1103" s="6">
        <v>3.7905228950500653</v>
      </c>
      <c r="AM1103" s="6">
        <v>4.1708963504273706</v>
      </c>
      <c r="AN1103" s="6">
        <v>1.0048185857419873</v>
      </c>
      <c r="AO1103" s="92">
        <v>0.86703249545304073</v>
      </c>
      <c r="AP1103" s="5">
        <v>43713</v>
      </c>
      <c r="AQ1103" s="94">
        <v>2150</v>
      </c>
      <c r="AR1103" s="6">
        <v>-0.46659819819673576</v>
      </c>
      <c r="AS1103" s="6">
        <v>0.89270188532413686</v>
      </c>
    </row>
    <row r="1104" spans="1:45" x14ac:dyDescent="0.2">
      <c r="A1104" s="5">
        <v>43714</v>
      </c>
      <c r="B1104" s="6">
        <v>3.5713621571362157</v>
      </c>
      <c r="C1104" s="6">
        <v>3.346292510911709</v>
      </c>
      <c r="D1104" s="6">
        <v>0.22506964622450676</v>
      </c>
      <c r="E1104" s="6">
        <v>3.336843792238362</v>
      </c>
      <c r="F1104" s="6">
        <v>3.3646291892961973</v>
      </c>
      <c r="G1104" s="6">
        <v>0.39328614458252481</v>
      </c>
      <c r="H1104" s="6">
        <v>1.945848161772636</v>
      </c>
      <c r="I1104" s="6">
        <v>0.57234446627373581</v>
      </c>
      <c r="J1104" s="7">
        <v>1004.6214800261951</v>
      </c>
      <c r="K1104" s="92">
        <v>2.3245002324500234E-3</v>
      </c>
      <c r="L1104" s="92">
        <v>1.8596001859600187E-2</v>
      </c>
      <c r="M1104" s="92">
        <v>0.19386331938633194</v>
      </c>
      <c r="N1104" s="92">
        <v>0.47047884704788473</v>
      </c>
      <c r="O1104" s="92">
        <v>0.24872152487215249</v>
      </c>
      <c r="P1104" s="92">
        <v>6.6015806601580657E-2</v>
      </c>
      <c r="Q1104" s="93">
        <v>6.1231172233136871E-2</v>
      </c>
      <c r="R1104" s="4">
        <v>2.7396291909163333</v>
      </c>
      <c r="S1104" s="4">
        <v>2.8556862414750022</v>
      </c>
      <c r="T1104" s="4">
        <v>3.0732104604781147</v>
      </c>
      <c r="U1104" s="4">
        <v>3.3316937348206013</v>
      </c>
      <c r="V1104" s="4">
        <v>3.6199395846858433</v>
      </c>
      <c r="W1104" s="4">
        <v>3.8357465678700544</v>
      </c>
      <c r="X1104" s="4">
        <v>4.0002919115723987</v>
      </c>
      <c r="Y1104" s="4">
        <v>4.2926566342165433</v>
      </c>
      <c r="Z1104" s="94">
        <v>3054</v>
      </c>
      <c r="AA1104" s="93">
        <v>0.20083682008368201</v>
      </c>
      <c r="AB1104" s="6">
        <v>2.1996544746388511</v>
      </c>
      <c r="AC1104" s="6">
        <v>2.6713295677126268</v>
      </c>
      <c r="AD1104" s="6">
        <v>3.2041748428355219</v>
      </c>
      <c r="AE1104" s="6">
        <v>3.6329459366901609</v>
      </c>
      <c r="AF1104" s="6">
        <v>3.9385590444764986</v>
      </c>
      <c r="AG1104" s="94">
        <v>2</v>
      </c>
      <c r="AH1104" s="6">
        <v>2.1516481005389898</v>
      </c>
      <c r="AI1104" s="6">
        <v>2.5437406263043458</v>
      </c>
      <c r="AJ1104" s="6">
        <v>3.0261656405810355</v>
      </c>
      <c r="AK1104" s="6">
        <v>3.435107365123268</v>
      </c>
      <c r="AL1104" s="6">
        <v>3.7904077072837312</v>
      </c>
      <c r="AM1104" s="6">
        <v>4.1730738782915635</v>
      </c>
      <c r="AN1104" s="6">
        <v>1.00464283337023</v>
      </c>
      <c r="AO1104" s="92">
        <v>0.86732512354665592</v>
      </c>
      <c r="AP1104" s="5">
        <v>43716</v>
      </c>
      <c r="AQ1104" s="94">
        <v>2151</v>
      </c>
      <c r="AR1104" s="6">
        <v>-0.46682752446239295</v>
      </c>
      <c r="AS1104" s="6">
        <v>0.89267830531436354</v>
      </c>
    </row>
    <row r="1105" spans="1:45" x14ac:dyDescent="0.2">
      <c r="A1105" s="5">
        <v>43715</v>
      </c>
      <c r="B1105" s="6">
        <v>3.5713289962825279</v>
      </c>
      <c r="C1105" s="6">
        <v>3.346057063054471</v>
      </c>
      <c r="D1105" s="6">
        <v>0.22527193322805683</v>
      </c>
      <c r="E1105" s="6">
        <v>3.3367750010640727</v>
      </c>
      <c r="F1105" s="6">
        <v>3.3645826176098499</v>
      </c>
      <c r="G1105" s="6">
        <v>0.39303044892447608</v>
      </c>
      <c r="H1105" s="6">
        <v>1.9446978977851919</v>
      </c>
      <c r="I1105" s="6">
        <v>0.57242632612966238</v>
      </c>
      <c r="J1105" s="7">
        <v>1005.6214800261951</v>
      </c>
      <c r="K1105" s="92">
        <v>2.3234200743494425E-3</v>
      </c>
      <c r="L1105" s="92">
        <v>1.858736059479554E-2</v>
      </c>
      <c r="M1105" s="92">
        <v>0.19377323420074349</v>
      </c>
      <c r="N1105" s="92">
        <v>0.47072490706319703</v>
      </c>
      <c r="O1105" s="92">
        <v>0.24860594795539034</v>
      </c>
      <c r="P1105" s="92">
        <v>6.5985130111524168E-2</v>
      </c>
      <c r="Q1105" s="93">
        <v>6.0576293385723644E-2</v>
      </c>
      <c r="R1105" s="4">
        <v>2.739701323275499</v>
      </c>
      <c r="S1105" s="4">
        <v>2.8559906851528689</v>
      </c>
      <c r="T1105" s="4">
        <v>3.0733281416616478</v>
      </c>
      <c r="U1105" s="4">
        <v>3.3313068200161489</v>
      </c>
      <c r="V1105" s="4">
        <v>3.619112192765936</v>
      </c>
      <c r="W1105" s="4">
        <v>3.834943371140727</v>
      </c>
      <c r="X1105" s="4">
        <v>4.0000739741845095</v>
      </c>
      <c r="Y1105" s="4">
        <v>4.2917015187021663</v>
      </c>
      <c r="Z1105" s="94">
        <v>3054</v>
      </c>
      <c r="AA1105" s="93">
        <v>0.20167286245353161</v>
      </c>
      <c r="AB1105" s="6">
        <v>2.1994818238628318</v>
      </c>
      <c r="AC1105" s="6">
        <v>2.6711317458502131</v>
      </c>
      <c r="AD1105" s="6">
        <v>3.2031056167780174</v>
      </c>
      <c r="AE1105" s="6">
        <v>3.6321854097840047</v>
      </c>
      <c r="AF1105" s="6">
        <v>3.9373391003812608</v>
      </c>
      <c r="AG1105" s="94">
        <v>0</v>
      </c>
      <c r="AH1105" s="6">
        <v>2.1515800541600876</v>
      </c>
      <c r="AI1105" s="6">
        <v>2.5435263699789337</v>
      </c>
      <c r="AJ1105" s="6">
        <v>3.025664410393611</v>
      </c>
      <c r="AK1105" s="6">
        <v>3.4345370902124581</v>
      </c>
      <c r="AL1105" s="6">
        <v>3.7900291622887501</v>
      </c>
      <c r="AM1105" s="6">
        <v>4.1719749953476946</v>
      </c>
      <c r="AN1105" s="6">
        <v>1.0046019040612713</v>
      </c>
      <c r="AO1105" s="92">
        <v>0.8670462308601451</v>
      </c>
      <c r="AP1105" s="5">
        <v>43716</v>
      </c>
      <c r="AQ1105" s="94">
        <v>2152</v>
      </c>
      <c r="AR1105" s="6">
        <v>-0.46705608897919237</v>
      </c>
      <c r="AS1105" s="6">
        <v>0.89265479607899012</v>
      </c>
    </row>
    <row r="1106" spans="1:45" x14ac:dyDescent="0.2">
      <c r="A1106" s="5">
        <v>43716</v>
      </c>
      <c r="B1106" s="6">
        <v>3.571992568509057</v>
      </c>
      <c r="C1106" s="6">
        <v>3.345907412536381</v>
      </c>
      <c r="D1106" s="6">
        <v>0.22608515597267598</v>
      </c>
      <c r="E1106" s="6">
        <v>3.3370343507087279</v>
      </c>
      <c r="F1106" s="6">
        <v>3.3645580598836782</v>
      </c>
      <c r="G1106" s="6">
        <v>0.3932986574641904</v>
      </c>
      <c r="H1106" s="6">
        <v>1.9458578037904968</v>
      </c>
      <c r="I1106" s="6">
        <v>0.57237643207855604</v>
      </c>
      <c r="J1106" s="7">
        <v>1006.2919803600671</v>
      </c>
      <c r="K1106" s="92">
        <v>2.3223409196470044E-3</v>
      </c>
      <c r="L1106" s="92">
        <v>1.8578727357176035E-2</v>
      </c>
      <c r="M1106" s="92">
        <v>0.19368323269856014</v>
      </c>
      <c r="N1106" s="92">
        <v>0.47004180213655367</v>
      </c>
      <c r="O1106" s="92">
        <v>0.24895494658615885</v>
      </c>
      <c r="P1106" s="92">
        <v>6.6418950301904325E-2</v>
      </c>
      <c r="Q1106" s="93">
        <v>6.02291325695581E-2</v>
      </c>
      <c r="R1106" s="4">
        <v>2.7395149951711328</v>
      </c>
      <c r="S1106" s="4">
        <v>2.8556783207534808</v>
      </c>
      <c r="T1106" s="4">
        <v>3.0730784327496314</v>
      </c>
      <c r="U1106" s="4">
        <v>3.3308982470755071</v>
      </c>
      <c r="V1106" s="4">
        <v>3.6186347032394743</v>
      </c>
      <c r="W1106" s="4">
        <v>3.8348477832429917</v>
      </c>
      <c r="X1106" s="4">
        <v>4.0012719354112978</v>
      </c>
      <c r="Y1106" s="4">
        <v>4.2938801135154243</v>
      </c>
      <c r="Z1106" s="94">
        <v>3055</v>
      </c>
      <c r="AA1106" s="93">
        <v>0.20297259637714818</v>
      </c>
      <c r="AB1106" s="6">
        <v>2.1993092476182747</v>
      </c>
      <c r="AC1106" s="6">
        <v>2.6709339942232426</v>
      </c>
      <c r="AD1106" s="6">
        <v>3.2020363010538557</v>
      </c>
      <c r="AE1106" s="6">
        <v>3.6314255417225043</v>
      </c>
      <c r="AF1106" s="6">
        <v>3.9361206750363409</v>
      </c>
      <c r="AG1106" s="94">
        <v>0</v>
      </c>
      <c r="AH1106" s="6">
        <v>2.1515120206756309</v>
      </c>
      <c r="AI1106" s="6">
        <v>2.5433122237181749</v>
      </c>
      <c r="AJ1106" s="6">
        <v>3.0251635867726852</v>
      </c>
      <c r="AK1106" s="6">
        <v>3.4337914420815401</v>
      </c>
      <c r="AL1106" s="6">
        <v>3.7894371623454126</v>
      </c>
      <c r="AM1106" s="6">
        <v>4.172060054749438</v>
      </c>
      <c r="AN1106" s="6">
        <v>1.0044715675136624</v>
      </c>
      <c r="AO1106" s="92">
        <v>0.86749647262375618</v>
      </c>
      <c r="AP1106" s="5">
        <v>43716</v>
      </c>
      <c r="AQ1106" s="94">
        <v>2153</v>
      </c>
      <c r="AR1106" s="6">
        <v>-0.46728389334624154</v>
      </c>
      <c r="AS1106" s="6">
        <v>0.89263135749429301</v>
      </c>
    </row>
    <row r="1107" spans="1:45" x14ac:dyDescent="0.2">
      <c r="A1107" s="5">
        <v>43717</v>
      </c>
      <c r="B1107" s="6">
        <v>3.5708313980492337</v>
      </c>
      <c r="C1107" s="6">
        <v>3.3452704705384084</v>
      </c>
      <c r="D1107" s="6">
        <v>0.22556092751082524</v>
      </c>
      <c r="E1107" s="6">
        <v>3.3369650053099984</v>
      </c>
      <c r="F1107" s="6">
        <v>3.3641753161121679</v>
      </c>
      <c r="G1107" s="6">
        <v>0.39307551971628762</v>
      </c>
      <c r="H1107" s="6">
        <v>1.9440508886329066</v>
      </c>
      <c r="I1107" s="6">
        <v>0.57237643207856315</v>
      </c>
      <c r="J1107" s="7">
        <v>1007.2919803600671</v>
      </c>
      <c r="K1107" s="92">
        <v>2.3223409196470044E-3</v>
      </c>
      <c r="L1107" s="92">
        <v>1.8578727357176035E-2</v>
      </c>
      <c r="M1107" s="92">
        <v>0.19507663725034835</v>
      </c>
      <c r="N1107" s="92">
        <v>0.46957733395262424</v>
      </c>
      <c r="O1107" s="92">
        <v>0.24802601021830004</v>
      </c>
      <c r="P1107" s="92">
        <v>6.6418950301904325E-2</v>
      </c>
      <c r="Q1107" s="93">
        <v>6.02291325695581E-2</v>
      </c>
      <c r="R1107" s="4">
        <v>2.7393191689456668</v>
      </c>
      <c r="S1107" s="4">
        <v>2.8552550896284825</v>
      </c>
      <c r="T1107" s="4">
        <v>3.0727168045188216</v>
      </c>
      <c r="U1107" s="4">
        <v>3.3302246315371433</v>
      </c>
      <c r="V1107" s="4">
        <v>3.6177089785593268</v>
      </c>
      <c r="W1107" s="4">
        <v>3.8340609134173018</v>
      </c>
      <c r="X1107" s="4">
        <v>4.0005509023406995</v>
      </c>
      <c r="Y1107" s="4">
        <v>4.2929468462318789</v>
      </c>
      <c r="Z1107" s="94">
        <v>3055</v>
      </c>
      <c r="AA1107" s="93">
        <v>0.20204366000928936</v>
      </c>
      <c r="AB1107" s="6">
        <v>2.1991367458515665</v>
      </c>
      <c r="AC1107" s="6">
        <v>2.6707363127901607</v>
      </c>
      <c r="AD1107" s="6">
        <v>3.2029914533227339</v>
      </c>
      <c r="AE1107" s="6">
        <v>3.6309657654376544</v>
      </c>
      <c r="AF1107" s="6">
        <v>3.9349037652923284</v>
      </c>
      <c r="AG1107" s="94">
        <v>5</v>
      </c>
      <c r="AH1107" s="6">
        <v>2.1514440000812702</v>
      </c>
      <c r="AI1107" s="6">
        <v>2.5430981874103558</v>
      </c>
      <c r="AJ1107" s="6">
        <v>3.0259295926174987</v>
      </c>
      <c r="AK1107" s="6">
        <v>3.4341359297820411</v>
      </c>
      <c r="AL1107" s="6">
        <v>3.7891550698021264</v>
      </c>
      <c r="AM1107" s="6">
        <v>4.1709532749183653</v>
      </c>
      <c r="AN1107" s="6">
        <v>1.004297890766161</v>
      </c>
      <c r="AO1107" s="92">
        <v>0.86770169824507448</v>
      </c>
      <c r="AP1107" s="5">
        <v>43717</v>
      </c>
      <c r="AQ1107" s="94">
        <v>2153</v>
      </c>
      <c r="AR1107" s="6">
        <v>-0.46751093915902686</v>
      </c>
      <c r="AS1107" s="6">
        <v>0.89260798943682462</v>
      </c>
    </row>
    <row r="1108" spans="1:45" x14ac:dyDescent="0.2">
      <c r="A1108" s="5">
        <v>43718</v>
      </c>
      <c r="B1108" s="6">
        <v>3.5694057567316619</v>
      </c>
      <c r="C1108" s="6">
        <v>3.3446986057045569</v>
      </c>
      <c r="D1108" s="6">
        <v>0.22470715102710503</v>
      </c>
      <c r="E1108" s="6">
        <v>3.3368945870634681</v>
      </c>
      <c r="F1108" s="6">
        <v>3.3638443444907358</v>
      </c>
      <c r="G1108" s="6">
        <v>0.39281288740511422</v>
      </c>
      <c r="H1108" s="6">
        <v>1.9421795459922613</v>
      </c>
      <c r="I1108" s="6">
        <v>0.572438625204579</v>
      </c>
      <c r="J1108" s="7">
        <v>1008.2919803600671</v>
      </c>
      <c r="K1108" s="92">
        <v>2.321262766945218E-3</v>
      </c>
      <c r="L1108" s="92">
        <v>1.8570102135561744E-2</v>
      </c>
      <c r="M1108" s="92">
        <v>0.19684308263695449</v>
      </c>
      <c r="N1108" s="92">
        <v>0.46889507892293408</v>
      </c>
      <c r="O1108" s="92">
        <v>0.24698235840297122</v>
      </c>
      <c r="P1108" s="92">
        <v>6.6388115134633247E-2</v>
      </c>
      <c r="Q1108" s="93">
        <v>6.0556464811783964E-2</v>
      </c>
      <c r="R1108" s="4">
        <v>2.739123408850646</v>
      </c>
      <c r="S1108" s="4">
        <v>2.8548321876364784</v>
      </c>
      <c r="T1108" s="4">
        <v>3.0723825631351174</v>
      </c>
      <c r="U1108" s="4">
        <v>3.3295515998425063</v>
      </c>
      <c r="V1108" s="4">
        <v>3.6168740252486322</v>
      </c>
      <c r="W1108" s="4">
        <v>3.8329593911245761</v>
      </c>
      <c r="X1108" s="4">
        <v>3.9998303891916462</v>
      </c>
      <c r="Y1108" s="4">
        <v>4.2920143725766922</v>
      </c>
      <c r="Z1108" s="94">
        <v>3055</v>
      </c>
      <c r="AA1108" s="93">
        <v>0.20241411327762301</v>
      </c>
      <c r="AB1108" s="6">
        <v>2.1989643185091481</v>
      </c>
      <c r="AC1108" s="6">
        <v>2.6705387015094479</v>
      </c>
      <c r="AD1108" s="6">
        <v>3.2032349159701381</v>
      </c>
      <c r="AE1108" s="6">
        <v>3.6318071764353519</v>
      </c>
      <c r="AF1108" s="6">
        <v>3.9336883680089501</v>
      </c>
      <c r="AG1108" s="94">
        <v>5</v>
      </c>
      <c r="AH1108" s="6">
        <v>2.1513759923726554</v>
      </c>
      <c r="AI1108" s="6">
        <v>2.5428842609439362</v>
      </c>
      <c r="AJ1108" s="6">
        <v>3.027091970647704</v>
      </c>
      <c r="AK1108" s="6">
        <v>3.4344797169458956</v>
      </c>
      <c r="AL1108" s="6">
        <v>3.788877314969409</v>
      </c>
      <c r="AM1108" s="6">
        <v>4.1698477894231649</v>
      </c>
      <c r="AN1108" s="6">
        <v>1.0041445996617271</v>
      </c>
      <c r="AO1108" s="92">
        <v>0.86796896833731652</v>
      </c>
      <c r="AP1108" s="5">
        <v>43718</v>
      </c>
      <c r="AQ1108" s="94">
        <v>2154</v>
      </c>
      <c r="AR1108" s="6">
        <v>-0.46773722800942341</v>
      </c>
      <c r="AS1108" s="6">
        <v>0.89258469178341393</v>
      </c>
    </row>
    <row r="1109" spans="1:45" x14ac:dyDescent="0.2">
      <c r="A1109" s="5">
        <v>43719</v>
      </c>
      <c r="B1109" s="6">
        <v>3.5688456189151601</v>
      </c>
      <c r="C1109" s="6">
        <v>3.3447863783030991</v>
      </c>
      <c r="D1109" s="6">
        <v>0.22405924061206095</v>
      </c>
      <c r="E1109" s="6">
        <v>3.3369817361035459</v>
      </c>
      <c r="F1109" s="6">
        <v>3.364148916439861</v>
      </c>
      <c r="G1109" s="6">
        <v>0.39269039934809835</v>
      </c>
      <c r="H1109" s="6">
        <v>1.9429695243926166</v>
      </c>
      <c r="I1109" s="6">
        <v>0.57249345549738684</v>
      </c>
      <c r="J1109" s="7">
        <v>1008.9617146596865</v>
      </c>
      <c r="K1109" s="92">
        <v>2.3180343069077423E-3</v>
      </c>
      <c r="L1109" s="92">
        <v>1.8544274455261939E-2</v>
      </c>
      <c r="M1109" s="92">
        <v>0.19749652294853964</v>
      </c>
      <c r="N1109" s="92">
        <v>0.46824292999536393</v>
      </c>
      <c r="O1109" s="92">
        <v>0.24756606397774686</v>
      </c>
      <c r="P1109" s="92">
        <v>6.5832174316179881E-2</v>
      </c>
      <c r="Q1109" s="93">
        <v>5.9882198952879578E-2</v>
      </c>
      <c r="R1109" s="4">
        <v>2.738936689069615</v>
      </c>
      <c r="S1109" s="4">
        <v>2.8552139517495316</v>
      </c>
      <c r="T1109" s="4">
        <v>3.0722126269872279</v>
      </c>
      <c r="U1109" s="4">
        <v>3.333032697558699</v>
      </c>
      <c r="V1109" s="4">
        <v>3.616833267509719</v>
      </c>
      <c r="W1109" s="4">
        <v>3.8323727796668252</v>
      </c>
      <c r="X1109" s="4">
        <v>3.9990510048765571</v>
      </c>
      <c r="Y1109" s="4">
        <v>4.2908944671167051</v>
      </c>
      <c r="Z1109" s="94">
        <v>3056</v>
      </c>
      <c r="AA1109" s="93">
        <v>0.20213259156235514</v>
      </c>
      <c r="AB1109" s="6">
        <v>2.1987919655375143</v>
      </c>
      <c r="AC1109" s="6">
        <v>2.6703411603396185</v>
      </c>
      <c r="AD1109" s="6">
        <v>3.2036354953959729</v>
      </c>
      <c r="AE1109" s="6">
        <v>3.6322254688203461</v>
      </c>
      <c r="AF1109" s="6">
        <v>3.9443936146020802</v>
      </c>
      <c r="AG1109" s="94">
        <v>5</v>
      </c>
      <c r="AH1109" s="6">
        <v>2.1513079975454401</v>
      </c>
      <c r="AI1109" s="6">
        <v>2.5426704442075532</v>
      </c>
      <c r="AJ1109" s="6">
        <v>3.0274152297951966</v>
      </c>
      <c r="AK1109" s="6">
        <v>3.4346834668235635</v>
      </c>
      <c r="AL1109" s="6">
        <v>3.7890454811166232</v>
      </c>
      <c r="AM1109" s="6">
        <v>4.1704074623745822</v>
      </c>
      <c r="AN1109" s="6">
        <v>1.0041450487167558</v>
      </c>
      <c r="AO1109" s="92">
        <v>0.86789972540827598</v>
      </c>
      <c r="AP1109" s="5">
        <v>43719</v>
      </c>
      <c r="AQ1109" s="94">
        <v>2157</v>
      </c>
      <c r="AR1109" s="6">
        <v>-0.46796276148570737</v>
      </c>
      <c r="AS1109" s="6">
        <v>0.89256146441116369</v>
      </c>
    </row>
    <row r="1110" spans="1:45" x14ac:dyDescent="0.2">
      <c r="A1110" s="5">
        <v>43720</v>
      </c>
      <c r="B1110" s="6">
        <v>3.5680870773506252</v>
      </c>
      <c r="C1110" s="6">
        <v>3.3446063875860039</v>
      </c>
      <c r="D1110" s="6">
        <v>0.22348068976462132</v>
      </c>
      <c r="E1110" s="6">
        <v>3.3370298051833958</v>
      </c>
      <c r="F1110" s="6">
        <v>3.3642466593945848</v>
      </c>
      <c r="G1110" s="6">
        <v>0.39300696723106415</v>
      </c>
      <c r="H1110" s="6">
        <v>1.9432408820435239</v>
      </c>
      <c r="I1110" s="6">
        <v>0.57246319921492106</v>
      </c>
      <c r="J1110" s="7">
        <v>1009.6313379129861</v>
      </c>
      <c r="K1110" s="92">
        <v>2.3158869847151459E-3</v>
      </c>
      <c r="L1110" s="92">
        <v>1.8527095877721167E-2</v>
      </c>
      <c r="M1110" s="92">
        <v>0.19823992589161649</v>
      </c>
      <c r="N1110" s="92">
        <v>0.46873552570634552</v>
      </c>
      <c r="O1110" s="92">
        <v>0.24594719777674851</v>
      </c>
      <c r="P1110" s="92">
        <v>6.6234367762853172E-2</v>
      </c>
      <c r="Q1110" s="93">
        <v>5.986261040235525E-2</v>
      </c>
      <c r="R1110" s="4">
        <v>2.7387102806945394</v>
      </c>
      <c r="S1110" s="4">
        <v>2.8550128350219026</v>
      </c>
      <c r="T1110" s="4">
        <v>3.0719045572720276</v>
      </c>
      <c r="U1110" s="4">
        <v>3.3321374953938743</v>
      </c>
      <c r="V1110" s="4">
        <v>3.6170370014617435</v>
      </c>
      <c r="W1110" s="4">
        <v>3.8315696932988037</v>
      </c>
      <c r="X1110" s="4">
        <v>3.9993153323189117</v>
      </c>
      <c r="Y1110" s="4">
        <v>4.2911665323881314</v>
      </c>
      <c r="Z1110" s="94">
        <v>3057</v>
      </c>
      <c r="AA1110" s="93">
        <v>0.20194534506716072</v>
      </c>
      <c r="AB1110" s="6">
        <v>2.1986196868832133</v>
      </c>
      <c r="AC1110" s="6">
        <v>2.6701436892392216</v>
      </c>
      <c r="AD1110" s="6">
        <v>3.2038417727481896</v>
      </c>
      <c r="AE1110" s="6">
        <v>3.6322807664565966</v>
      </c>
      <c r="AF1110" s="6">
        <v>3.9436247506175532</v>
      </c>
      <c r="AG1110" s="94">
        <v>5</v>
      </c>
      <c r="AH1110" s="6">
        <v>2.1512400155952793</v>
      </c>
      <c r="AI1110" s="6">
        <v>2.5424567370900202</v>
      </c>
      <c r="AJ1110" s="6">
        <v>3.0277355084557667</v>
      </c>
      <c r="AK1110" s="6">
        <v>3.4352565150934034</v>
      </c>
      <c r="AL1110" s="6">
        <v>3.7890585368508591</v>
      </c>
      <c r="AM1110" s="6">
        <v>4.171617877980653</v>
      </c>
      <c r="AN1110" s="6">
        <v>1.0040660757531608</v>
      </c>
      <c r="AO1110" s="92">
        <v>0.86742257134000078</v>
      </c>
      <c r="AP1110" s="5">
        <v>43720</v>
      </c>
      <c r="AQ1110" s="94">
        <v>2159</v>
      </c>
      <c r="AR1110" s="6">
        <v>-0.46818754117255956</v>
      </c>
      <c r="AS1110" s="6">
        <v>0.89253830719745098</v>
      </c>
    </row>
    <row r="1111" spans="1:45" x14ac:dyDescent="0.2">
      <c r="A1111" s="5">
        <v>43721</v>
      </c>
      <c r="B1111" s="6">
        <v>3.5673299398426654</v>
      </c>
      <c r="C1111" s="6">
        <v>3.3444004430354504</v>
      </c>
      <c r="D1111" s="6">
        <v>0.22292949680721508</v>
      </c>
      <c r="E1111" s="6">
        <v>3.3369586083542759</v>
      </c>
      <c r="F1111" s="6">
        <v>3.3642949164091478</v>
      </c>
      <c r="G1111" s="6">
        <v>0.39325474741953553</v>
      </c>
      <c r="H1111" s="6">
        <v>1.9421264465487538</v>
      </c>
      <c r="I1111" s="6">
        <v>0.57257114818449928</v>
      </c>
      <c r="J1111" s="7">
        <v>1010.6313379129861</v>
      </c>
      <c r="K1111" s="92">
        <v>2.3137436372049976E-3</v>
      </c>
      <c r="L1111" s="92">
        <v>1.8509949097639981E-2</v>
      </c>
      <c r="M1111" s="92">
        <v>0.19990745025451179</v>
      </c>
      <c r="N1111" s="92">
        <v>0.46737621471540952</v>
      </c>
      <c r="O1111" s="92">
        <v>0.24525682554372977</v>
      </c>
      <c r="P1111" s="92">
        <v>6.6635816751503929E-2</v>
      </c>
      <c r="Q1111" s="93">
        <v>5.9208374223094537E-2</v>
      </c>
      <c r="R1111" s="4">
        <v>2.7384678092739527</v>
      </c>
      <c r="S1111" s="4">
        <v>2.8547112294424934</v>
      </c>
      <c r="T1111" s="4">
        <v>3.071566154865379</v>
      </c>
      <c r="U1111" s="4">
        <v>3.3312566494430054</v>
      </c>
      <c r="V1111" s="4">
        <v>3.6165834667914769</v>
      </c>
      <c r="W1111" s="4">
        <v>3.8323713516903428</v>
      </c>
      <c r="X1111" s="4">
        <v>3.9985750584869368</v>
      </c>
      <c r="Y1111" s="4">
        <v>4.2909896444789082</v>
      </c>
      <c r="Z1111" s="94">
        <v>3057</v>
      </c>
      <c r="AA1111" s="93">
        <v>0.20129569643683479</v>
      </c>
      <c r="AB1111" s="6">
        <v>2.1984474824928477</v>
      </c>
      <c r="AC1111" s="6">
        <v>2.6699462881668401</v>
      </c>
      <c r="AD1111" s="6">
        <v>3.2043718293195926</v>
      </c>
      <c r="AE1111" s="6">
        <v>3.6326851197915215</v>
      </c>
      <c r="AF1111" s="6">
        <v>3.942856488791791</v>
      </c>
      <c r="AG1111" s="94">
        <v>5</v>
      </c>
      <c r="AH1111" s="6">
        <v>2.1511720465178308</v>
      </c>
      <c r="AI1111" s="6">
        <v>2.5422431394803295</v>
      </c>
      <c r="AJ1111" s="6">
        <v>3.0288633214519169</v>
      </c>
      <c r="AK1111" s="6">
        <v>3.4357987251226043</v>
      </c>
      <c r="AL1111" s="6">
        <v>3.7887933349995517</v>
      </c>
      <c r="AM1111" s="6">
        <v>4.1714161059499801</v>
      </c>
      <c r="AN1111" s="6">
        <v>1.004014773580687</v>
      </c>
      <c r="AO1111" s="92">
        <v>0.86712987816080123</v>
      </c>
      <c r="AP1111" s="5">
        <v>43721</v>
      </c>
      <c r="AQ1111" s="94">
        <v>2161</v>
      </c>
      <c r="AR1111" s="6">
        <v>-0.46841156865108147</v>
      </c>
      <c r="AS1111" s="6">
        <v>0.89251522001992534</v>
      </c>
    </row>
    <row r="1112" spans="1:45" x14ac:dyDescent="0.2">
      <c r="A1112" s="5">
        <v>43722</v>
      </c>
      <c r="B1112" s="6">
        <v>3.5663430420711975</v>
      </c>
      <c r="C1112" s="6">
        <v>3.3439546496580079</v>
      </c>
      <c r="D1112" s="6">
        <v>0.22238839241318953</v>
      </c>
      <c r="E1112" s="6">
        <v>3.3368870427742414</v>
      </c>
      <c r="F1112" s="6">
        <v>3.3639842758191376</v>
      </c>
      <c r="G1112" s="6">
        <v>0.39313238248430948</v>
      </c>
      <c r="H1112" s="6">
        <v>1.9405550085495653</v>
      </c>
      <c r="I1112" s="6">
        <v>0.57263330062152074</v>
      </c>
      <c r="J1112" s="7">
        <v>1011.6313379129861</v>
      </c>
      <c r="K1112" s="92">
        <v>2.3116042533518262E-3</v>
      </c>
      <c r="L1112" s="92">
        <v>1.8492834026814609E-2</v>
      </c>
      <c r="M1112" s="92">
        <v>0.20064724919093851</v>
      </c>
      <c r="N1112" s="92">
        <v>0.4664817383263985</v>
      </c>
      <c r="O1112" s="92">
        <v>0.24687933425797504</v>
      </c>
      <c r="P1112" s="92">
        <v>6.5187239944521497E-2</v>
      </c>
      <c r="Q1112" s="93">
        <v>5.8554138043833824E-2</v>
      </c>
      <c r="R1112" s="4">
        <v>2.7382254397454115</v>
      </c>
      <c r="S1112" s="4">
        <v>2.8544097729611453</v>
      </c>
      <c r="T1112" s="4">
        <v>3.0712291104116574</v>
      </c>
      <c r="U1112" s="4">
        <v>3.3306064903872814</v>
      </c>
      <c r="V1112" s="4">
        <v>3.6162103689272938</v>
      </c>
      <c r="W1112" s="4">
        <v>3.8337942215589691</v>
      </c>
      <c r="X1112" s="4">
        <v>3.9973426626675606</v>
      </c>
      <c r="Y1112" s="4">
        <v>4.2897533342635175</v>
      </c>
      <c r="Z1112" s="94">
        <v>3057</v>
      </c>
      <c r="AA1112" s="93">
        <v>0.20157189089227925</v>
      </c>
      <c r="AB1112" s="6">
        <v>2.1982753523130731</v>
      </c>
      <c r="AC1112" s="6">
        <v>2.6697489570810919</v>
      </c>
      <c r="AD1112" s="6">
        <v>3.2040437745924355</v>
      </c>
      <c r="AE1112" s="6">
        <v>3.6321065366982475</v>
      </c>
      <c r="AF1112" s="6">
        <v>3.9448952769349899</v>
      </c>
      <c r="AG1112" s="94">
        <v>4</v>
      </c>
      <c r="AH1112" s="6">
        <v>2.1511040903087535</v>
      </c>
      <c r="AI1112" s="6">
        <v>2.5420296512676428</v>
      </c>
      <c r="AJ1112" s="6">
        <v>3.0290414508003405</v>
      </c>
      <c r="AK1112" s="6">
        <v>3.435297328833903</v>
      </c>
      <c r="AL1112" s="6">
        <v>3.7889069909694033</v>
      </c>
      <c r="AM1112" s="6">
        <v>4.1751643135708028</v>
      </c>
      <c r="AN1112" s="6">
        <v>1.0038961625894112</v>
      </c>
      <c r="AO1112" s="92">
        <v>0.86736048543028221</v>
      </c>
      <c r="AP1112" s="5">
        <v>43722</v>
      </c>
      <c r="AQ1112" s="94">
        <v>2163</v>
      </c>
      <c r="AR1112" s="6">
        <v>-0.4686348454988023</v>
      </c>
      <c r="AS1112" s="6">
        <v>0.89249220275650887</v>
      </c>
    </row>
    <row r="1113" spans="1:45" x14ac:dyDescent="0.2">
      <c r="A1113" s="5">
        <v>43723</v>
      </c>
      <c r="B1113" s="6">
        <v>3.566220581449008</v>
      </c>
      <c r="C1113" s="6">
        <v>3.3442988770432396</v>
      </c>
      <c r="D1113" s="6">
        <v>0.22192170440576842</v>
      </c>
      <c r="E1113" s="6">
        <v>3.3369250194130333</v>
      </c>
      <c r="F1113" s="6">
        <v>3.3636733520755242</v>
      </c>
      <c r="G1113" s="6">
        <v>0.39368391244830653</v>
      </c>
      <c r="H1113" s="6">
        <v>1.9436315484445021</v>
      </c>
      <c r="I1113" s="6">
        <v>0.57260215756783595</v>
      </c>
      <c r="J1113" s="7">
        <v>1011.9692710035961</v>
      </c>
      <c r="K1113" s="92">
        <v>2.3073373327180432E-3</v>
      </c>
      <c r="L1113" s="92">
        <v>1.8458698661744346E-2</v>
      </c>
      <c r="M1113" s="92">
        <v>0.20073834794646978</v>
      </c>
      <c r="N1113" s="92">
        <v>0.46700507614213199</v>
      </c>
      <c r="O1113" s="92">
        <v>0.24596215966774343</v>
      </c>
      <c r="P1113" s="92">
        <v>6.5528380249192428E-2</v>
      </c>
      <c r="Q1113" s="93">
        <v>5.8188950637463224E-2</v>
      </c>
      <c r="R1113" s="4">
        <v>2.7380114273225473</v>
      </c>
      <c r="S1113" s="4">
        <v>2.8540628276098605</v>
      </c>
      <c r="T1113" s="4">
        <v>3.0711385104272195</v>
      </c>
      <c r="U1113" s="4">
        <v>3.3310663683787456</v>
      </c>
      <c r="V1113" s="4">
        <v>3.6174097752640613</v>
      </c>
      <c r="W1113" s="4">
        <v>3.8350650151348096</v>
      </c>
      <c r="X1113" s="4">
        <v>3.9970301987375203</v>
      </c>
      <c r="Y1113" s="4">
        <v>4.2891797634778754</v>
      </c>
      <c r="Z1113" s="94">
        <v>3059</v>
      </c>
      <c r="AA1113" s="93">
        <v>0.20166128287955698</v>
      </c>
      <c r="AB1113" s="6">
        <v>2.1981032962905993</v>
      </c>
      <c r="AC1113" s="6">
        <v>2.6695516959406285</v>
      </c>
      <c r="AD1113" s="6">
        <v>3.2039052550670704</v>
      </c>
      <c r="AE1113" s="6">
        <v>3.6328727694834058</v>
      </c>
      <c r="AF1113" s="6">
        <v>3.944087070165224</v>
      </c>
      <c r="AG1113" s="94">
        <v>5</v>
      </c>
      <c r="AH1113" s="6">
        <v>2.1510361469637096</v>
      </c>
      <c r="AI1113" s="6">
        <v>2.5418162723413023</v>
      </c>
      <c r="AJ1113" s="6">
        <v>3.0288589495977876</v>
      </c>
      <c r="AK1113" s="6">
        <v>3.4356810690414266</v>
      </c>
      <c r="AL1113" s="6">
        <v>3.7902342066618138</v>
      </c>
      <c r="AM1113" s="6">
        <v>4.1749457058679207</v>
      </c>
      <c r="AN1113" s="6">
        <v>1.0039689064672455</v>
      </c>
      <c r="AO1113" s="92">
        <v>0.86713340624043522</v>
      </c>
      <c r="AP1113" s="5">
        <v>43723</v>
      </c>
      <c r="AQ1113" s="94">
        <v>2167</v>
      </c>
      <c r="AR1113" s="6">
        <v>-0.46885737328968613</v>
      </c>
      <c r="AS1113" s="6">
        <v>0.89246925528539511</v>
      </c>
    </row>
    <row r="1114" spans="1:45" x14ac:dyDescent="0.2">
      <c r="A1114" s="5">
        <v>43724</v>
      </c>
      <c r="B1114" s="6">
        <v>3.5652976465159205</v>
      </c>
      <c r="C1114" s="6">
        <v>3.3436634956936335</v>
      </c>
      <c r="D1114" s="6">
        <v>0.22163415082228699</v>
      </c>
      <c r="E1114" s="6">
        <v>3.3368550568335724</v>
      </c>
      <c r="F1114" s="6">
        <v>3.363355629291092</v>
      </c>
      <c r="G1114" s="6">
        <v>0.39346135122594483</v>
      </c>
      <c r="H1114" s="6">
        <v>1.9418299951361175</v>
      </c>
      <c r="I1114" s="6">
        <v>0.57260215756782906</v>
      </c>
      <c r="J1114" s="7">
        <v>1012.9692710035961</v>
      </c>
      <c r="K1114" s="92">
        <v>2.3073373327180432E-3</v>
      </c>
      <c r="L1114" s="92">
        <v>1.8458698661744346E-2</v>
      </c>
      <c r="M1114" s="92">
        <v>0.20119981541301338</v>
      </c>
      <c r="N1114" s="92">
        <v>0.4679280110752192</v>
      </c>
      <c r="O1114" s="92">
        <v>0.24457775726811259</v>
      </c>
      <c r="P1114" s="92">
        <v>6.5528380249192428E-2</v>
      </c>
      <c r="Q1114" s="93">
        <v>5.8515854854527621E-2</v>
      </c>
      <c r="R1114" s="4">
        <v>2.7378184132480508</v>
      </c>
      <c r="S1114" s="4">
        <v>2.8534254844337603</v>
      </c>
      <c r="T1114" s="4">
        <v>3.0707555760236409</v>
      </c>
      <c r="U1114" s="4">
        <v>3.3301067689414952</v>
      </c>
      <c r="V1114" s="4">
        <v>3.6163909434628452</v>
      </c>
      <c r="W1114" s="4">
        <v>3.8343154394593242</v>
      </c>
      <c r="X1114" s="4">
        <v>3.9953292366671271</v>
      </c>
      <c r="Y1114" s="4">
        <v>4.2874861516157274</v>
      </c>
      <c r="Z1114" s="94">
        <v>3059</v>
      </c>
      <c r="AA1114" s="93">
        <v>0.20166128287955698</v>
      </c>
      <c r="AB1114" s="6">
        <v>2.1979313143721897</v>
      </c>
      <c r="AC1114" s="6">
        <v>2.6693545047041356</v>
      </c>
      <c r="AD1114" s="6">
        <v>3.2045645885940806</v>
      </c>
      <c r="AE1114" s="6">
        <v>3.6340730943551742</v>
      </c>
      <c r="AF1114" s="6">
        <v>3.9432795286336466</v>
      </c>
      <c r="AG1114" s="94">
        <v>4</v>
      </c>
      <c r="AH1114" s="6">
        <v>2.1509682164783626</v>
      </c>
      <c r="AI1114" s="6">
        <v>2.5416030025908212</v>
      </c>
      <c r="AJ1114" s="6">
        <v>3.0287539330319295</v>
      </c>
      <c r="AK1114" s="6">
        <v>3.4357659705035748</v>
      </c>
      <c r="AL1114" s="6">
        <v>3.7902485470503788</v>
      </c>
      <c r="AM1114" s="6">
        <v>4.1738334342099961</v>
      </c>
      <c r="AN1114" s="6">
        <v>1.0037959171485047</v>
      </c>
      <c r="AO1114" s="92">
        <v>0.8673434515323607</v>
      </c>
      <c r="AP1114" s="5">
        <v>43724</v>
      </c>
      <c r="AQ1114" s="94">
        <v>2167</v>
      </c>
      <c r="AR1114" s="6">
        <v>-0.46907915359414787</v>
      </c>
      <c r="AS1114" s="6">
        <v>0.89244637748504763</v>
      </c>
    </row>
    <row r="1115" spans="1:45" x14ac:dyDescent="0.2">
      <c r="A1115" s="5">
        <v>43725</v>
      </c>
      <c r="B1115" s="6">
        <v>3.5650069156293225</v>
      </c>
      <c r="C1115" s="6">
        <v>3.3434439437566503</v>
      </c>
      <c r="D1115" s="6">
        <v>0.22156297187267215</v>
      </c>
      <c r="E1115" s="6">
        <v>3.3369680584212493</v>
      </c>
      <c r="F1115" s="6">
        <v>3.3651122146228309</v>
      </c>
      <c r="G1115" s="6">
        <v>0.39334920670516899</v>
      </c>
      <c r="H1115" s="6">
        <v>1.9421728568461545</v>
      </c>
      <c r="I1115" s="6">
        <v>0.57259477124182656</v>
      </c>
      <c r="J1115" s="7">
        <v>1013.6379084967339</v>
      </c>
      <c r="K1115" s="92">
        <v>2.3052097740894422E-3</v>
      </c>
      <c r="L1115" s="92">
        <v>1.8441678192715538E-2</v>
      </c>
      <c r="M1115" s="92">
        <v>0.20147533425541725</v>
      </c>
      <c r="N1115" s="92">
        <v>0.46749654218533887</v>
      </c>
      <c r="O1115" s="92">
        <v>0.24527431996311663</v>
      </c>
      <c r="P1115" s="92">
        <v>6.5006915629322273E-2</v>
      </c>
      <c r="Q1115" s="93">
        <v>5.7843137254901963E-2</v>
      </c>
      <c r="R1115" s="4">
        <v>2.7376335555494262</v>
      </c>
      <c r="S1115" s="4">
        <v>2.8531720054741805</v>
      </c>
      <c r="T1115" s="4">
        <v>3.070174377321099</v>
      </c>
      <c r="U1115" s="4">
        <v>3.3297893743838847</v>
      </c>
      <c r="V1115" s="4">
        <v>3.6154616539623685</v>
      </c>
      <c r="W1115" s="4">
        <v>3.8347603359210929</v>
      </c>
      <c r="X1115" s="4">
        <v>3.9945954791550187</v>
      </c>
      <c r="Y1115" s="4">
        <v>4.2856981152184028</v>
      </c>
      <c r="Z1115" s="94">
        <v>3060</v>
      </c>
      <c r="AA1115" s="93">
        <v>0.20147533425541725</v>
      </c>
      <c r="AB1115" s="6">
        <v>2.1977594065046606</v>
      </c>
      <c r="AC1115" s="6">
        <v>2.6691573833303335</v>
      </c>
      <c r="AD1115" s="6">
        <v>3.2054905665342854</v>
      </c>
      <c r="AE1115" s="6">
        <v>3.6333701675273864</v>
      </c>
      <c r="AF1115" s="6">
        <v>3.9467697314916399</v>
      </c>
      <c r="AG1115" s="94">
        <v>3</v>
      </c>
      <c r="AH1115" s="6">
        <v>2.1509002988483794</v>
      </c>
      <c r="AI1115" s="6">
        <v>2.54138984190589</v>
      </c>
      <c r="AJ1115" s="6">
        <v>3.0288631162231767</v>
      </c>
      <c r="AK1115" s="6">
        <v>3.4358677548102099</v>
      </c>
      <c r="AL1115" s="6">
        <v>3.7898726699642284</v>
      </c>
      <c r="AM1115" s="6">
        <v>4.1743554473602034</v>
      </c>
      <c r="AN1115" s="6">
        <v>1.0036932858293668</v>
      </c>
      <c r="AO1115" s="92">
        <v>0.86747566966272538</v>
      </c>
      <c r="AP1115" s="5">
        <v>43725</v>
      </c>
      <c r="AQ1115" s="94">
        <v>2169</v>
      </c>
      <c r="AR1115" s="6">
        <v>-0.46930018797905593</v>
      </c>
      <c r="AS1115" s="6">
        <v>0.89242356923419974</v>
      </c>
    </row>
    <row r="1116" spans="1:45" x14ac:dyDescent="0.2">
      <c r="A1116" s="5">
        <v>43726</v>
      </c>
      <c r="B1116" s="6">
        <v>3.5651773376324276</v>
      </c>
      <c r="C1116" s="6">
        <v>3.3434744802187533</v>
      </c>
      <c r="D1116" s="6">
        <v>0.22170285741367435</v>
      </c>
      <c r="E1116" s="6">
        <v>3.3371625551993356</v>
      </c>
      <c r="F1116" s="6">
        <v>3.3652158811242012</v>
      </c>
      <c r="G1116" s="6">
        <v>0.39373208065808751</v>
      </c>
      <c r="H1116" s="6">
        <v>1.9433015189922322</v>
      </c>
      <c r="I1116" s="6">
        <v>0.57260372427310946</v>
      </c>
      <c r="J1116" s="7">
        <v>1014.3064358052943</v>
      </c>
      <c r="K1116" s="92">
        <v>2.3030861354214646E-3</v>
      </c>
      <c r="L1116" s="92">
        <v>1.8424689083371717E-2</v>
      </c>
      <c r="M1116" s="92">
        <v>0.20128972823583602</v>
      </c>
      <c r="N1116" s="92">
        <v>0.46798710271764166</v>
      </c>
      <c r="O1116" s="92">
        <v>0.24458774758175955</v>
      </c>
      <c r="P1116" s="92">
        <v>6.5407646245969606E-2</v>
      </c>
      <c r="Q1116" s="93">
        <v>5.7170859196341066E-2</v>
      </c>
      <c r="R1116" s="4">
        <v>2.7374484687538843</v>
      </c>
      <c r="S1116" s="4">
        <v>2.8529716178636737</v>
      </c>
      <c r="T1116" s="4">
        <v>3.0696924862170247</v>
      </c>
      <c r="U1116" s="4">
        <v>3.329279129550947</v>
      </c>
      <c r="V1116" s="4">
        <v>3.6175392391201298</v>
      </c>
      <c r="W1116" s="4">
        <v>3.8355137977468714</v>
      </c>
      <c r="X1116" s="4">
        <v>3.9960525604703339</v>
      </c>
      <c r="Y1116" s="4">
        <v>4.2844436272913011</v>
      </c>
      <c r="Z1116" s="94">
        <v>3061</v>
      </c>
      <c r="AA1116" s="93">
        <v>0.20082911100875173</v>
      </c>
      <c r="AB1116" s="6">
        <v>2.1975875726348821</v>
      </c>
      <c r="AC1116" s="6">
        <v>2.6689603317779764</v>
      </c>
      <c r="AD1116" s="6">
        <v>3.2047242863801912</v>
      </c>
      <c r="AE1116" s="6">
        <v>3.6332123265943053</v>
      </c>
      <c r="AF1116" s="6">
        <v>3.9456456402907163</v>
      </c>
      <c r="AG1116" s="94">
        <v>2</v>
      </c>
      <c r="AH1116" s="6">
        <v>2.1508323940694272</v>
      </c>
      <c r="AI1116" s="6">
        <v>2.5411767901763698</v>
      </c>
      <c r="AJ1116" s="6">
        <v>3.0283571579394688</v>
      </c>
      <c r="AK1116" s="6">
        <v>3.4358959582013155</v>
      </c>
      <c r="AL1116" s="6">
        <v>3.7902692570332936</v>
      </c>
      <c r="AM1116" s="6">
        <v>4.1739954407896223</v>
      </c>
      <c r="AN1116" s="6">
        <v>1.0036366981574796</v>
      </c>
      <c r="AO1116" s="92">
        <v>0.86721790519622832</v>
      </c>
      <c r="AP1116" s="5">
        <v>43726</v>
      </c>
      <c r="AQ1116" s="94">
        <v>2171</v>
      </c>
      <c r="AR1116" s="6">
        <v>-0.46952047800774466</v>
      </c>
      <c r="AS1116" s="6">
        <v>0.89240083041185392</v>
      </c>
    </row>
    <row r="1117" spans="1:45" x14ac:dyDescent="0.2">
      <c r="A1117" s="5">
        <v>43727</v>
      </c>
      <c r="B1117" s="6">
        <v>3.5643678160919539</v>
      </c>
      <c r="C1117" s="6">
        <v>3.3427797800464054</v>
      </c>
      <c r="D1117" s="6">
        <v>0.22158803604554844</v>
      </c>
      <c r="E1117" s="6">
        <v>3.3368863609125721</v>
      </c>
      <c r="F1117" s="6">
        <v>3.3649302158229402</v>
      </c>
      <c r="G1117" s="6">
        <v>0.39384891273135048</v>
      </c>
      <c r="H1117" s="6">
        <v>1.9420809562554586</v>
      </c>
      <c r="I1117" s="6">
        <v>0.57260287393860287</v>
      </c>
      <c r="J1117" s="7">
        <v>1014.9748530372308</v>
      </c>
      <c r="K1117" s="92">
        <v>2.2988505747126436E-3</v>
      </c>
      <c r="L1117" s="92">
        <v>1.8850574712643679E-2</v>
      </c>
      <c r="M1117" s="92">
        <v>0.20137931034482759</v>
      </c>
      <c r="N1117" s="92">
        <v>0.46804597701149425</v>
      </c>
      <c r="O1117" s="92">
        <v>0.24413793103448275</v>
      </c>
      <c r="P1117" s="92">
        <v>6.5287356321839074E-2</v>
      </c>
      <c r="Q1117" s="93">
        <v>5.9111691704768127E-2</v>
      </c>
      <c r="R1117" s="4">
        <v>2.7370275979067173</v>
      </c>
      <c r="S1117" s="4">
        <v>2.8523357923929855</v>
      </c>
      <c r="T1117" s="4">
        <v>3.0691321810909096</v>
      </c>
      <c r="U1117" s="4">
        <v>3.3284602940143788</v>
      </c>
      <c r="V1117" s="4">
        <v>3.6166606956746858</v>
      </c>
      <c r="W1117" s="4">
        <v>3.8354084012281411</v>
      </c>
      <c r="X1117" s="4">
        <v>3.9962535279268803</v>
      </c>
      <c r="Y1117" s="4">
        <v>4.2834985542755009</v>
      </c>
      <c r="Z1117" s="94">
        <v>3062</v>
      </c>
      <c r="AA1117" s="93">
        <v>0.20091954022988506</v>
      </c>
      <c r="AB1117" s="6">
        <v>2.1974158127097776</v>
      </c>
      <c r="AC1117" s="6">
        <v>2.6687633500058525</v>
      </c>
      <c r="AD1117" s="6">
        <v>3.2053992655531811</v>
      </c>
      <c r="AE1117" s="6">
        <v>3.6342880301843392</v>
      </c>
      <c r="AF1117" s="6">
        <v>3.9445046196982476</v>
      </c>
      <c r="AG1117" s="94">
        <v>3</v>
      </c>
      <c r="AH1117" s="6">
        <v>2.1507645021371773</v>
      </c>
      <c r="AI1117" s="6">
        <v>2.5450866802851695</v>
      </c>
      <c r="AJ1117" s="6">
        <v>3.0282536858349243</v>
      </c>
      <c r="AK1117" s="6">
        <v>3.4360351623504664</v>
      </c>
      <c r="AL1117" s="6">
        <v>3.7909647567221443</v>
      </c>
      <c r="AM1117" s="6">
        <v>4.1728842449235417</v>
      </c>
      <c r="AN1117" s="6">
        <v>1.0034993221562782</v>
      </c>
      <c r="AO1117" s="92">
        <v>0.86769987918147895</v>
      </c>
      <c r="AP1117" s="5">
        <v>43726</v>
      </c>
      <c r="AQ1117" s="94">
        <v>2175</v>
      </c>
      <c r="AR1117" s="6">
        <v>-0.46974002524002323</v>
      </c>
      <c r="AS1117" s="6">
        <v>0.89237816089728061</v>
      </c>
    </row>
    <row r="1118" spans="1:45" x14ac:dyDescent="0.2">
      <c r="A1118" s="5">
        <v>43728</v>
      </c>
      <c r="B1118" s="6">
        <v>3.5640201927489672</v>
      </c>
      <c r="C1118" s="6">
        <v>3.3434531751561285</v>
      </c>
      <c r="D1118" s="6">
        <v>0.2205670175928387</v>
      </c>
      <c r="E1118" s="6">
        <v>3.3369000759664158</v>
      </c>
      <c r="F1118" s="6">
        <v>3.3647816134173691</v>
      </c>
      <c r="G1118" s="6">
        <v>0.39468291960751173</v>
      </c>
      <c r="H1118" s="6">
        <v>1.9438777716184028</v>
      </c>
      <c r="I1118" s="6">
        <v>0.572797910545218</v>
      </c>
      <c r="J1118" s="7">
        <v>1015.6431603003584</v>
      </c>
      <c r="K1118" s="92">
        <v>2.294630564479119E-3</v>
      </c>
      <c r="L1118" s="92">
        <v>1.8815970628728775E-2</v>
      </c>
      <c r="M1118" s="92">
        <v>0.20238641578705829</v>
      </c>
      <c r="N1118" s="92">
        <v>0.46718678292794857</v>
      </c>
      <c r="O1118" s="92">
        <v>0.24368976594768244</v>
      </c>
      <c r="P1118" s="92">
        <v>6.5626434144102797E-2</v>
      </c>
      <c r="Q1118" s="93">
        <v>5.7133529219719231E-2</v>
      </c>
      <c r="R1118" s="4">
        <v>2.736803762887642</v>
      </c>
      <c r="S1118" s="4">
        <v>2.8521616032456105</v>
      </c>
      <c r="T1118" s="4">
        <v>3.0689136975341551</v>
      </c>
      <c r="U1118" s="4">
        <v>3.3319068392146205</v>
      </c>
      <c r="V1118" s="4">
        <v>3.6167075091823233</v>
      </c>
      <c r="W1118" s="4">
        <v>3.8355749460119464</v>
      </c>
      <c r="X1118" s="4">
        <v>4.0012464756933559</v>
      </c>
      <c r="Y1118" s="4">
        <v>4.2876920443615738</v>
      </c>
      <c r="Z1118" s="94">
        <v>3063</v>
      </c>
      <c r="AA1118" s="93">
        <v>0.19917393299678751</v>
      </c>
      <c r="AB1118" s="6">
        <v>2.1972441266763241</v>
      </c>
      <c r="AC1118" s="6">
        <v>2.668566437972784</v>
      </c>
      <c r="AD1118" s="6">
        <v>3.2059746415973924</v>
      </c>
      <c r="AE1118" s="6">
        <v>3.6339049647510704</v>
      </c>
      <c r="AF1118" s="6">
        <v>3.9433649245439719</v>
      </c>
      <c r="AG1118" s="94">
        <v>3</v>
      </c>
      <c r="AH1118" s="6">
        <v>2.1506966230473021</v>
      </c>
      <c r="AI1118" s="6">
        <v>2.5448668415769622</v>
      </c>
      <c r="AJ1118" s="6">
        <v>3.0289416300582506</v>
      </c>
      <c r="AK1118" s="6">
        <v>3.4366437693805176</v>
      </c>
      <c r="AL1118" s="6">
        <v>3.7913406871314468</v>
      </c>
      <c r="AM1118" s="6">
        <v>4.1771797758564819</v>
      </c>
      <c r="AN1118" s="6">
        <v>1.0036706138362161</v>
      </c>
      <c r="AO1118" s="92">
        <v>0.86763088215533857</v>
      </c>
      <c r="AP1118" s="5">
        <v>43728</v>
      </c>
      <c r="AQ1118" s="94">
        <v>2179</v>
      </c>
      <c r="AR1118" s="6">
        <v>-0.46995883123218718</v>
      </c>
      <c r="AS1118" s="6">
        <v>0.89235556057001719</v>
      </c>
    </row>
    <row r="1119" spans="1:45" x14ac:dyDescent="0.2">
      <c r="A1119" s="5">
        <v>43729</v>
      </c>
      <c r="B1119" s="6">
        <v>3.5641907381934894</v>
      </c>
      <c r="C1119" s="6">
        <v>3.3433716902788393</v>
      </c>
      <c r="D1119" s="6">
        <v>0.22081904791465012</v>
      </c>
      <c r="E1119" s="6">
        <v>3.3368301478257005</v>
      </c>
      <c r="F1119" s="6">
        <v>3.3647372686980965</v>
      </c>
      <c r="G1119" s="6">
        <v>0.39497930068056125</v>
      </c>
      <c r="H1119" s="6">
        <v>1.9430036663623977</v>
      </c>
      <c r="I1119" s="6">
        <v>0.5729448253346402</v>
      </c>
      <c r="J1119" s="7">
        <v>1016.6431603003584</v>
      </c>
      <c r="K1119" s="92">
        <v>2.2925263640531865E-3</v>
      </c>
      <c r="L1119" s="92">
        <v>1.8798716185236129E-2</v>
      </c>
      <c r="M1119" s="92">
        <v>0.20265933058230171</v>
      </c>
      <c r="N1119" s="92">
        <v>0.46584135717560754</v>
      </c>
      <c r="O1119" s="92">
        <v>0.24530032095369098</v>
      </c>
      <c r="P1119" s="92">
        <v>6.5107748739110502E-2</v>
      </c>
      <c r="Q1119" s="93">
        <v>5.5827619980411358E-2</v>
      </c>
      <c r="R1119" s="4">
        <v>2.7365675451961069</v>
      </c>
      <c r="S1119" s="4">
        <v>2.8522531119568915</v>
      </c>
      <c r="T1119" s="4">
        <v>3.0685677683843684</v>
      </c>
      <c r="U1119" s="4">
        <v>3.3312176860330411</v>
      </c>
      <c r="V1119" s="4">
        <v>3.6162778857353497</v>
      </c>
      <c r="W1119" s="4">
        <v>3.8361960895740861</v>
      </c>
      <c r="X1119" s="4">
        <v>4.0037216197164476</v>
      </c>
      <c r="Y1119" s="4">
        <v>4.2858769152469209</v>
      </c>
      <c r="Z1119" s="94">
        <v>3063</v>
      </c>
      <c r="AA1119" s="93">
        <v>0.19990829894543788</v>
      </c>
      <c r="AB1119" s="6">
        <v>2.1970725144815515</v>
      </c>
      <c r="AC1119" s="6">
        <v>2.6683695956376274</v>
      </c>
      <c r="AD1119" s="6">
        <v>3.2051536560845748</v>
      </c>
      <c r="AE1119" s="6">
        <v>3.6331019295633404</v>
      </c>
      <c r="AF1119" s="6">
        <v>3.9436904482855404</v>
      </c>
      <c r="AG1119" s="94">
        <v>1</v>
      </c>
      <c r="AH1119" s="6">
        <v>2.1506287567954763</v>
      </c>
      <c r="AI1119" s="6">
        <v>2.5446471195406297</v>
      </c>
      <c r="AJ1119" s="6">
        <v>3.0281904219881937</v>
      </c>
      <c r="AK1119" s="6">
        <v>3.4356692405324698</v>
      </c>
      <c r="AL1119" s="6">
        <v>3.7921506500453015</v>
      </c>
      <c r="AM1119" s="6">
        <v>4.1777111816525467</v>
      </c>
      <c r="AN1119" s="6">
        <v>1.0036521872501003</v>
      </c>
      <c r="AO1119" s="92">
        <v>0.86764332424176938</v>
      </c>
      <c r="AP1119" s="5">
        <v>43730</v>
      </c>
      <c r="AQ1119" s="94">
        <v>2181</v>
      </c>
      <c r="AR1119" s="6">
        <v>-0.47017689753702463</v>
      </c>
      <c r="AS1119" s="6">
        <v>0.89233302930986735</v>
      </c>
    </row>
    <row r="1120" spans="1:45" x14ac:dyDescent="0.2">
      <c r="A1120" s="5">
        <v>43730</v>
      </c>
      <c r="B1120" s="6">
        <v>3.5637322329206786</v>
      </c>
      <c r="C1120" s="6">
        <v>3.3427373436688472</v>
      </c>
      <c r="D1120" s="6">
        <v>0.22099488925183142</v>
      </c>
      <c r="E1120" s="6">
        <v>3.3367603950729028</v>
      </c>
      <c r="F1120" s="6">
        <v>3.364691514039273</v>
      </c>
      <c r="G1120" s="6">
        <v>0.39475595621714071</v>
      </c>
      <c r="H1120" s="6">
        <v>1.9412045461581309</v>
      </c>
      <c r="I1120" s="6">
        <v>0.5729448253346402</v>
      </c>
      <c r="J1120" s="7">
        <v>1017.6431603003584</v>
      </c>
      <c r="K1120" s="92">
        <v>2.2925263640531865E-3</v>
      </c>
      <c r="L1120" s="92">
        <v>1.8798716185236129E-2</v>
      </c>
      <c r="M1120" s="92">
        <v>0.20265933058230171</v>
      </c>
      <c r="N1120" s="92">
        <v>0.46675836772122881</v>
      </c>
      <c r="O1120" s="92">
        <v>0.24438331040806968</v>
      </c>
      <c r="P1120" s="92">
        <v>6.5107748739110502E-2</v>
      </c>
      <c r="Q1120" s="93">
        <v>5.5827619980411358E-2</v>
      </c>
      <c r="R1120" s="4">
        <v>2.7363314246922288</v>
      </c>
      <c r="S1120" s="4">
        <v>2.8519878643670915</v>
      </c>
      <c r="T1120" s="4">
        <v>3.0681399561099858</v>
      </c>
      <c r="U1120" s="4">
        <v>3.330529143671443</v>
      </c>
      <c r="V1120" s="4">
        <v>3.615542583441556</v>
      </c>
      <c r="W1120" s="4">
        <v>3.8352377639788191</v>
      </c>
      <c r="X1120" s="4">
        <v>4.00291915116751</v>
      </c>
      <c r="Y1120" s="4">
        <v>4.2840648759583848</v>
      </c>
      <c r="Z1120" s="94">
        <v>3063</v>
      </c>
      <c r="AA1120" s="93">
        <v>0.20082530949105915</v>
      </c>
      <c r="AB1120" s="6">
        <v>2.1969009760725426</v>
      </c>
      <c r="AC1120" s="6">
        <v>2.6681728229592729</v>
      </c>
      <c r="AD1120" s="6">
        <v>3.2040813554325389</v>
      </c>
      <c r="AE1120" s="6">
        <v>3.6328551293952991</v>
      </c>
      <c r="AF1120" s="6">
        <v>3.9429221350189789</v>
      </c>
      <c r="AG1120" s="94">
        <v>2</v>
      </c>
      <c r="AH1120" s="6">
        <v>2.150560903377376</v>
      </c>
      <c r="AI1120" s="6">
        <v>2.5444275140537713</v>
      </c>
      <c r="AJ1120" s="6">
        <v>3.027685231618749</v>
      </c>
      <c r="AK1120" s="6">
        <v>3.4353314177414283</v>
      </c>
      <c r="AL1120" s="6">
        <v>3.7918735163877715</v>
      </c>
      <c r="AM1120" s="6">
        <v>4.1765973152268892</v>
      </c>
      <c r="AN1120" s="6">
        <v>1.0034796157479671</v>
      </c>
      <c r="AO1120" s="92">
        <v>0.86785565343669757</v>
      </c>
      <c r="AP1120" s="5">
        <v>43730</v>
      </c>
      <c r="AQ1120" s="94">
        <v>2181</v>
      </c>
      <c r="AR1120" s="6">
        <v>-0.47039422570382783</v>
      </c>
      <c r="AS1120" s="6">
        <v>0.89231056699690114</v>
      </c>
    </row>
    <row r="1121" spans="1:45" x14ac:dyDescent="0.2">
      <c r="A1121" s="5">
        <v>43731</v>
      </c>
      <c r="B1121" s="6">
        <v>3.5630155820348306</v>
      </c>
      <c r="C1121" s="6">
        <v>3.3422383236768707</v>
      </c>
      <c r="D1121" s="6">
        <v>0.22077725835795992</v>
      </c>
      <c r="E1121" s="6">
        <v>3.3366899772653946</v>
      </c>
      <c r="F1121" s="6">
        <v>3.3645021350934079</v>
      </c>
      <c r="G1121" s="6">
        <v>0.39463256385542361</v>
      </c>
      <c r="H1121" s="6">
        <v>1.9396136265330317</v>
      </c>
      <c r="I1121" s="6">
        <v>0.57297420829252466</v>
      </c>
      <c r="J1121" s="7">
        <v>1018.6431603003584</v>
      </c>
      <c r="K1121" s="92">
        <v>2.2914757103574702E-3</v>
      </c>
      <c r="L1121" s="92">
        <v>1.8790100824931256E-2</v>
      </c>
      <c r="M1121" s="92">
        <v>0.20348304307974335</v>
      </c>
      <c r="N1121" s="92">
        <v>0.46654445462878091</v>
      </c>
      <c r="O1121" s="92">
        <v>0.24381301558203483</v>
      </c>
      <c r="P1121" s="92">
        <v>6.5077910174152154E-2</v>
      </c>
      <c r="Q1121" s="93">
        <v>5.5501142670584397E-2</v>
      </c>
      <c r="R1121" s="4">
        <v>2.7360845809305503</v>
      </c>
      <c r="S1121" s="4">
        <v>2.8517130436487239</v>
      </c>
      <c r="T1121" s="4">
        <v>3.0676886370195522</v>
      </c>
      <c r="U1121" s="4">
        <v>3.3298412112278815</v>
      </c>
      <c r="V1121" s="4">
        <v>3.6149298063317046</v>
      </c>
      <c r="W1121" s="4">
        <v>3.8364086271890661</v>
      </c>
      <c r="X1121" s="4">
        <v>4.0019719642050564</v>
      </c>
      <c r="Y1121" s="4">
        <v>4.2822134980564996</v>
      </c>
      <c r="Z1121" s="94">
        <v>3063</v>
      </c>
      <c r="AA1121" s="93">
        <v>0.20210815765352888</v>
      </c>
      <c r="AB1121" s="6">
        <v>2.196729511396434</v>
      </c>
      <c r="AC1121" s="6">
        <v>2.667976119896645</v>
      </c>
      <c r="AD1121" s="6">
        <v>3.2042237974439871</v>
      </c>
      <c r="AE1121" s="6">
        <v>3.6327752389391526</v>
      </c>
      <c r="AF1121" s="6">
        <v>3.9421544231925765</v>
      </c>
      <c r="AG1121" s="94">
        <v>4</v>
      </c>
      <c r="AH1121" s="6">
        <v>2.1504930627886814</v>
      </c>
      <c r="AI1121" s="6">
        <v>2.5442080249941847</v>
      </c>
      <c r="AJ1121" s="6">
        <v>3.0279743718231744</v>
      </c>
      <c r="AK1121" s="6">
        <v>3.4354490656877941</v>
      </c>
      <c r="AL1121" s="6">
        <v>3.7916890818516387</v>
      </c>
      <c r="AM1121" s="6">
        <v>4.1754847570973732</v>
      </c>
      <c r="AN1121" s="6">
        <v>1.0033446624983824</v>
      </c>
      <c r="AO1121" s="92">
        <v>0.86810384268919372</v>
      </c>
      <c r="AP1121" s="5">
        <v>43731</v>
      </c>
      <c r="AQ1121" s="94">
        <v>2182</v>
      </c>
      <c r="AR1121" s="6">
        <v>-0.47061081727839937</v>
      </c>
      <c r="AS1121" s="6">
        <v>0.89228817351145251</v>
      </c>
    </row>
    <row r="1122" spans="1:45" x14ac:dyDescent="0.2">
      <c r="A1122" s="5">
        <v>43732</v>
      </c>
      <c r="B1122" s="6">
        <v>3.5620421245421245</v>
      </c>
      <c r="C1122" s="6">
        <v>3.3423680051493081</v>
      </c>
      <c r="D1122" s="6">
        <v>0.21967411939281645</v>
      </c>
      <c r="E1122" s="6">
        <v>3.3366190546355998</v>
      </c>
      <c r="F1122" s="6">
        <v>3.3643121839473364</v>
      </c>
      <c r="G1122" s="6">
        <v>0.39515745426413013</v>
      </c>
      <c r="H1122" s="6">
        <v>1.9392097241672168</v>
      </c>
      <c r="I1122" s="6">
        <v>0.57314071172054015</v>
      </c>
      <c r="J1122" s="7">
        <v>1019.6431603003584</v>
      </c>
      <c r="K1122" s="92">
        <v>2.2893772893772895E-3</v>
      </c>
      <c r="L1122" s="92">
        <v>1.8772893772893772E-2</v>
      </c>
      <c r="M1122" s="92">
        <v>0.20467032967032966</v>
      </c>
      <c r="N1122" s="92">
        <v>0.46657509157509158</v>
      </c>
      <c r="O1122" s="92">
        <v>0.24221611721611722</v>
      </c>
      <c r="P1122" s="92">
        <v>6.5476190476190479E-2</v>
      </c>
      <c r="Q1122" s="93">
        <v>5.74600065295462E-2</v>
      </c>
      <c r="R1122" s="4">
        <v>2.7358326179745944</v>
      </c>
      <c r="S1122" s="4">
        <v>2.8514833155749071</v>
      </c>
      <c r="T1122" s="4">
        <v>3.0675310213099438</v>
      </c>
      <c r="U1122" s="4">
        <v>3.329958861333628</v>
      </c>
      <c r="V1122" s="4">
        <v>3.6141408791073899</v>
      </c>
      <c r="W1122" s="4">
        <v>3.8370868786842554</v>
      </c>
      <c r="X1122" s="4">
        <v>4.001771060156825</v>
      </c>
      <c r="Y1122" s="4">
        <v>4.2927551530711776</v>
      </c>
      <c r="Z1122" s="94">
        <v>3063</v>
      </c>
      <c r="AA1122" s="93">
        <v>0.20283882783882784</v>
      </c>
      <c r="AB1122" s="6">
        <v>2.1965581204004145</v>
      </c>
      <c r="AC1122" s="6">
        <v>2.6677794864087017</v>
      </c>
      <c r="AD1122" s="6">
        <v>3.2046601530276213</v>
      </c>
      <c r="AE1122" s="6">
        <v>3.6326233781337862</v>
      </c>
      <c r="AF1122" s="6">
        <v>3.9413873120219352</v>
      </c>
      <c r="AG1122" s="94">
        <v>5</v>
      </c>
      <c r="AH1122" s="6">
        <v>2.150425235025073</v>
      </c>
      <c r="AI1122" s="6">
        <v>2.5439886522398671</v>
      </c>
      <c r="AJ1122" s="6">
        <v>3.02865274067798</v>
      </c>
      <c r="AK1122" s="6">
        <v>3.4359494320475257</v>
      </c>
      <c r="AL1122" s="6">
        <v>3.7913432134711167</v>
      </c>
      <c r="AM1122" s="6">
        <v>4.1799857552543269</v>
      </c>
      <c r="AN1122" s="6">
        <v>1.0033901839011725</v>
      </c>
      <c r="AO1122" s="92">
        <v>0.86804097814935144</v>
      </c>
      <c r="AP1122" s="5">
        <v>43732</v>
      </c>
      <c r="AQ1122" s="94">
        <v>2184</v>
      </c>
      <c r="AR1122" s="6">
        <v>-0.4708266738030682</v>
      </c>
      <c r="AS1122" s="6">
        <v>0.89226584873411985</v>
      </c>
    </row>
    <row r="1123" spans="1:45" x14ac:dyDescent="0.2">
      <c r="A1123" s="5">
        <v>43733</v>
      </c>
      <c r="B1123" s="6">
        <v>3.5613272311212816</v>
      </c>
      <c r="C1123" s="6">
        <v>3.3420132306988841</v>
      </c>
      <c r="D1123" s="6">
        <v>0.21931400042239746</v>
      </c>
      <c r="E1123" s="6">
        <v>3.3366412481582572</v>
      </c>
      <c r="F1123" s="6">
        <v>3.3641283895399425</v>
      </c>
      <c r="G1123" s="6">
        <v>0.39522074162208798</v>
      </c>
      <c r="H1123" s="6">
        <v>1.9391467559571727</v>
      </c>
      <c r="I1123" s="6">
        <v>0.57310052219321472</v>
      </c>
      <c r="J1123" s="7">
        <v>1020.3100522193199</v>
      </c>
      <c r="K1123" s="92">
        <v>2.2883295194508009E-3</v>
      </c>
      <c r="L1123" s="92">
        <v>1.8764302059496567E-2</v>
      </c>
      <c r="M1123" s="92">
        <v>0.20503432494279175</v>
      </c>
      <c r="N1123" s="92">
        <v>0.46681922196796338</v>
      </c>
      <c r="O1123" s="92">
        <v>0.24210526315789474</v>
      </c>
      <c r="P1123" s="92">
        <v>6.4988558352402748E-2</v>
      </c>
      <c r="Q1123" s="93">
        <v>5.7114882506527416E-2</v>
      </c>
      <c r="R1123" s="4">
        <v>2.7355988278355232</v>
      </c>
      <c r="S1123" s="4">
        <v>2.8512144544567097</v>
      </c>
      <c r="T1123" s="4">
        <v>3.067178370836003</v>
      </c>
      <c r="U1123" s="4">
        <v>3.3297839046476954</v>
      </c>
      <c r="V1123" s="4">
        <v>3.6136037129258409</v>
      </c>
      <c r="W1123" s="4">
        <v>3.8371853857442124</v>
      </c>
      <c r="X1123" s="4">
        <v>4.0011966987456997</v>
      </c>
      <c r="Y1123" s="4">
        <v>4.2976945943895073</v>
      </c>
      <c r="Z1123" s="94">
        <v>3064</v>
      </c>
      <c r="AA1123" s="93">
        <v>0.20137299771167047</v>
      </c>
      <c r="AB1123" s="6">
        <v>2.1963868030317264</v>
      </c>
      <c r="AC1123" s="6">
        <v>2.667582922454435</v>
      </c>
      <c r="AD1123" s="6">
        <v>3.2044591391250199</v>
      </c>
      <c r="AE1123" s="6">
        <v>3.6319144581877203</v>
      </c>
      <c r="AF1123" s="6">
        <v>3.9474642015175974</v>
      </c>
      <c r="AG1123" s="94">
        <v>4</v>
      </c>
      <c r="AH1123" s="6">
        <v>2.1503574200822348</v>
      </c>
      <c r="AI1123" s="6">
        <v>2.5437693956690151</v>
      </c>
      <c r="AJ1123" s="6">
        <v>3.0285388489207121</v>
      </c>
      <c r="AK1123" s="6">
        <v>3.435826009147124</v>
      </c>
      <c r="AL1123" s="6">
        <v>3.7914669959513527</v>
      </c>
      <c r="AM1123" s="6">
        <v>4.1830649579146186</v>
      </c>
      <c r="AN1123" s="6">
        <v>1.0032659149364096</v>
      </c>
      <c r="AO1123" s="92">
        <v>0.86818176435816985</v>
      </c>
      <c r="AP1123" s="5">
        <v>43733</v>
      </c>
      <c r="AQ1123" s="94">
        <v>2185</v>
      </c>
      <c r="AR1123" s="6">
        <v>-0.47104179681668867</v>
      </c>
      <c r="AS1123" s="6">
        <v>0.89224359254576446</v>
      </c>
    </row>
    <row r="1124" spans="1:45" x14ac:dyDescent="0.2">
      <c r="A1124" s="5">
        <v>43734</v>
      </c>
      <c r="B1124" s="6">
        <v>3.5614716636197441</v>
      </c>
      <c r="C1124" s="6">
        <v>3.3422975976202731</v>
      </c>
      <c r="D1124" s="6">
        <v>0.21917406599947098</v>
      </c>
      <c r="E1124" s="6">
        <v>3.3365706871494916</v>
      </c>
      <c r="F1124" s="6">
        <v>3.3637909204074736</v>
      </c>
      <c r="G1124" s="6">
        <v>0.39565626100455054</v>
      </c>
      <c r="H1124" s="6">
        <v>1.9389174612248947</v>
      </c>
      <c r="I1124" s="6">
        <v>0.57327349869451338</v>
      </c>
      <c r="J1124" s="7">
        <v>1021.3100522193199</v>
      </c>
      <c r="K1124" s="92">
        <v>2.2851919561243145E-3</v>
      </c>
      <c r="L1124" s="92">
        <v>1.8738574040219377E-2</v>
      </c>
      <c r="M1124" s="92">
        <v>0.20612431444241316</v>
      </c>
      <c r="N1124" s="92">
        <v>0.46480804387568558</v>
      </c>
      <c r="O1124" s="92">
        <v>0.24268738574040219</v>
      </c>
      <c r="P1124" s="92">
        <v>6.5356489945155388E-2</v>
      </c>
      <c r="Q1124" s="93">
        <v>5.5156657963446473E-2</v>
      </c>
      <c r="R1124" s="4">
        <v>2.7353457918118074</v>
      </c>
      <c r="S1124" s="4">
        <v>2.8509409272825534</v>
      </c>
      <c r="T1124" s="4">
        <v>3.0668676715292866</v>
      </c>
      <c r="U1124" s="4">
        <v>3.3305001510533332</v>
      </c>
      <c r="V1124" s="4">
        <v>3.6152616800648811</v>
      </c>
      <c r="W1124" s="4">
        <v>3.837691058864233</v>
      </c>
      <c r="X1124" s="4">
        <v>4.0055558331497103</v>
      </c>
      <c r="Y1124" s="4">
        <v>4.297811168887411</v>
      </c>
      <c r="Z1124" s="94">
        <v>3064</v>
      </c>
      <c r="AA1124" s="93">
        <v>0.20109689213893966</v>
      </c>
      <c r="AB1124" s="6">
        <v>2.1962155592376646</v>
      </c>
      <c r="AC1124" s="6">
        <v>2.6673864279928705</v>
      </c>
      <c r="AD1124" s="6">
        <v>3.2045233109833027</v>
      </c>
      <c r="AE1124" s="6">
        <v>3.6310704210454716</v>
      </c>
      <c r="AF1124" s="6">
        <v>3.94649426861863</v>
      </c>
      <c r="AG1124" s="94">
        <v>3</v>
      </c>
      <c r="AH1124" s="6">
        <v>2.1502896179558526</v>
      </c>
      <c r="AI1124" s="6">
        <v>2.543550255160024</v>
      </c>
      <c r="AJ1124" s="6">
        <v>3.0292026987945144</v>
      </c>
      <c r="AK1124" s="6">
        <v>3.4359053351995854</v>
      </c>
      <c r="AL1124" s="6">
        <v>3.7907291548722588</v>
      </c>
      <c r="AM1124" s="6">
        <v>4.1844884493370689</v>
      </c>
      <c r="AN1124" s="6">
        <v>1.0033566466209447</v>
      </c>
      <c r="AO1124" s="92">
        <v>0.86822986192275931</v>
      </c>
      <c r="AP1124" s="5">
        <v>43733</v>
      </c>
      <c r="AQ1124" s="94">
        <v>2188</v>
      </c>
      <c r="AR1124" s="6">
        <v>-0.47125618785466195</v>
      </c>
      <c r="AS1124" s="6">
        <v>0.89222140482751067</v>
      </c>
    </row>
    <row r="1125" spans="1:45" x14ac:dyDescent="0.2">
      <c r="A1125" s="5">
        <v>43735</v>
      </c>
      <c r="B1125" s="6">
        <v>3.5607861060329067</v>
      </c>
      <c r="C1125" s="6">
        <v>3.3416647916603432</v>
      </c>
      <c r="D1125" s="6">
        <v>0.21912131437256344</v>
      </c>
      <c r="E1125" s="6">
        <v>3.3365005650137229</v>
      </c>
      <c r="F1125" s="6">
        <v>3.3634531249305679</v>
      </c>
      <c r="G1125" s="6">
        <v>0.39543389288493314</v>
      </c>
      <c r="H1125" s="6">
        <v>1.549701976614088</v>
      </c>
      <c r="I1125" s="6">
        <v>0.57327349869451305</v>
      </c>
      <c r="J1125" s="7">
        <v>1022.3100522193199</v>
      </c>
      <c r="K1125" s="92">
        <v>2.2851919561243145E-3</v>
      </c>
      <c r="L1125" s="92">
        <v>1.8738574040219377E-2</v>
      </c>
      <c r="M1125" s="92">
        <v>0.20658135283363802</v>
      </c>
      <c r="N1125" s="92">
        <v>0.46526508226691043</v>
      </c>
      <c r="O1125" s="92">
        <v>0.24177330895795246</v>
      </c>
      <c r="P1125" s="92">
        <v>6.5356489945155388E-2</v>
      </c>
      <c r="Q1125" s="93">
        <v>5.5483028720626631E-2</v>
      </c>
      <c r="R1125" s="4">
        <v>2.7350377954185521</v>
      </c>
      <c r="S1125" s="4">
        <v>2.8506675244227089</v>
      </c>
      <c r="T1125" s="4">
        <v>3.0664986215677792</v>
      </c>
      <c r="U1125" s="4">
        <v>3.3300059686161858</v>
      </c>
      <c r="V1125" s="4">
        <v>3.6146207800572721</v>
      </c>
      <c r="W1125" s="4">
        <v>3.8369543280940421</v>
      </c>
      <c r="X1125" s="4">
        <v>4.0047349258129321</v>
      </c>
      <c r="Y1125" s="4">
        <v>4.2960614033362994</v>
      </c>
      <c r="Z1125" s="94">
        <v>3064</v>
      </c>
      <c r="AA1125" s="93">
        <v>0.20155393053016454</v>
      </c>
      <c r="AB1125" s="6">
        <v>2.1960443889655772</v>
      </c>
      <c r="AC1125" s="6">
        <v>2.6671900029830682</v>
      </c>
      <c r="AD1125" s="6">
        <v>3.2039276551514004</v>
      </c>
      <c r="AE1125" s="6">
        <v>3.6315183108958422</v>
      </c>
      <c r="AF1125" s="6">
        <v>3.9455252929427691</v>
      </c>
      <c r="AG1125" s="94">
        <v>3</v>
      </c>
      <c r="AH1125" s="6">
        <v>2.1502218286416133</v>
      </c>
      <c r="AI1125" s="6">
        <v>2.5433312305914848</v>
      </c>
      <c r="AJ1125" s="6">
        <v>3.0290829965491266</v>
      </c>
      <c r="AK1125" s="6">
        <v>3.4357918077458223</v>
      </c>
      <c r="AL1125" s="6">
        <v>3.7904653162511623</v>
      </c>
      <c r="AM1125" s="6">
        <v>4.1833690493620548</v>
      </c>
      <c r="AN1125" s="6">
        <v>1.0031847621806629</v>
      </c>
      <c r="AO1125" s="92">
        <v>0.86844148456806369</v>
      </c>
      <c r="AP1125" s="5">
        <v>43735</v>
      </c>
      <c r="AQ1125" s="94">
        <v>2188</v>
      </c>
      <c r="AR1125" s="6">
        <v>-0.47146984844893236</v>
      </c>
      <c r="AS1125" s="6">
        <v>0.89219928546074367</v>
      </c>
    </row>
    <row r="1126" spans="1:45" x14ac:dyDescent="0.2">
      <c r="A1126" s="5">
        <v>43736</v>
      </c>
      <c r="B1126" s="6">
        <v>3.5603015075376883</v>
      </c>
      <c r="C1126" s="6">
        <v>3.3415158958064062</v>
      </c>
      <c r="D1126" s="6">
        <v>0.21878561173128208</v>
      </c>
      <c r="E1126" s="6">
        <v>3.3364297818284379</v>
      </c>
      <c r="F1126" s="6">
        <v>3.3631149751266491</v>
      </c>
      <c r="G1126" s="6">
        <v>0.3952005296935367</v>
      </c>
      <c r="H1126" s="6">
        <v>1.5489686484365803</v>
      </c>
      <c r="I1126" s="6">
        <v>0.57337140992166702</v>
      </c>
      <c r="J1126" s="7">
        <v>1023.3100522193199</v>
      </c>
      <c r="K1126" s="92">
        <v>2.2841480127912287E-3</v>
      </c>
      <c r="L1126" s="92">
        <v>1.8730013704888075E-2</v>
      </c>
      <c r="M1126" s="92">
        <v>0.20648698035632709</v>
      </c>
      <c r="N1126" s="92">
        <v>0.46596619460941069</v>
      </c>
      <c r="O1126" s="92">
        <v>0.241662859753312</v>
      </c>
      <c r="P1126" s="92">
        <v>6.4869803563270906E-2</v>
      </c>
      <c r="Q1126" s="93">
        <v>5.4830287206266322E-2</v>
      </c>
      <c r="R1126" s="4">
        <v>2.7347318003031469</v>
      </c>
      <c r="S1126" s="4">
        <v>2.8504656232296472</v>
      </c>
      <c r="T1126" s="4">
        <v>3.0664028178649119</v>
      </c>
      <c r="U1126" s="4">
        <v>3.3303963314798666</v>
      </c>
      <c r="V1126" s="4">
        <v>3.6138966863044839</v>
      </c>
      <c r="W1126" s="4">
        <v>3.8363654051138112</v>
      </c>
      <c r="X1126" s="4">
        <v>4.0040704380638994</v>
      </c>
      <c r="Y1126" s="4">
        <v>4.2946638969879487</v>
      </c>
      <c r="Z1126" s="94">
        <v>3064</v>
      </c>
      <c r="AA1126" s="93">
        <v>0.2014618547281864</v>
      </c>
      <c r="AB1126" s="6">
        <v>2.1959075115234068</v>
      </c>
      <c r="AC1126" s="6">
        <v>2.6670329185039106</v>
      </c>
      <c r="AD1126" s="6">
        <v>3.2043908640346488</v>
      </c>
      <c r="AE1126" s="6">
        <v>3.630990582456544</v>
      </c>
      <c r="AF1126" s="6">
        <v>3.9457588988785539</v>
      </c>
      <c r="AG1126" s="94">
        <v>3</v>
      </c>
      <c r="AH1126" s="6">
        <v>2.1501676074364879</v>
      </c>
      <c r="AI1126" s="6">
        <v>2.5431561035920489</v>
      </c>
      <c r="AJ1126" s="6">
        <v>3.0287123631605333</v>
      </c>
      <c r="AK1126" s="6">
        <v>3.4359058250407446</v>
      </c>
      <c r="AL1126" s="6">
        <v>3.7903660690485359</v>
      </c>
      <c r="AM1126" s="6">
        <v>4.1841486902682732</v>
      </c>
      <c r="AN1126" s="6">
        <v>1.0031660530072244</v>
      </c>
      <c r="AO1126" s="92">
        <v>0.86822638700881838</v>
      </c>
      <c r="AP1126" s="5">
        <v>43736</v>
      </c>
      <c r="AQ1126" s="94">
        <v>2189</v>
      </c>
      <c r="AR1126" s="6">
        <v>-0.47153000533716583</v>
      </c>
      <c r="AS1126" s="6">
        <v>0.89220648659180313</v>
      </c>
    </row>
    <row r="1127" spans="1:45" x14ac:dyDescent="0.2">
      <c r="A1127" s="5">
        <v>43737</v>
      </c>
      <c r="B1127" s="6">
        <v>3.5599908759124088</v>
      </c>
      <c r="C1127" s="6">
        <v>3.3416719780927795</v>
      </c>
      <c r="D1127" s="6">
        <v>0.21831889781962932</v>
      </c>
      <c r="E1127" s="6">
        <v>3.336359381296981</v>
      </c>
      <c r="F1127" s="6">
        <v>3.3640274882163808</v>
      </c>
      <c r="G1127" s="6">
        <v>0.39530486774993912</v>
      </c>
      <c r="H1127" s="6">
        <v>1.5488095338620598</v>
      </c>
      <c r="I1127" s="6">
        <v>0.57349543080940002</v>
      </c>
      <c r="J1127" s="7">
        <v>1024.3100522193199</v>
      </c>
      <c r="K1127" s="92">
        <v>2.2810218978102188E-3</v>
      </c>
      <c r="L1127" s="92">
        <v>1.8704379562043797E-2</v>
      </c>
      <c r="M1127" s="92">
        <v>0.20666058394160583</v>
      </c>
      <c r="N1127" s="92">
        <v>0.46624087591240876</v>
      </c>
      <c r="O1127" s="92">
        <v>0.24133211678832117</v>
      </c>
      <c r="P1127" s="92">
        <v>6.4781021897810223E-2</v>
      </c>
      <c r="Q1127" s="93">
        <v>5.5156657963446473E-2</v>
      </c>
      <c r="R1127" s="4">
        <v>2.7343813874363465</v>
      </c>
      <c r="S1127" s="4">
        <v>2.8502581329218755</v>
      </c>
      <c r="T1127" s="4">
        <v>3.0666804565241281</v>
      </c>
      <c r="U1127" s="4">
        <v>3.3302338041836519</v>
      </c>
      <c r="V1127" s="4">
        <v>3.6141635005523955</v>
      </c>
      <c r="W1127" s="4">
        <v>3.8363683513464926</v>
      </c>
      <c r="X1127" s="4">
        <v>4.0035910951186375</v>
      </c>
      <c r="Y1127" s="4">
        <v>4.2932682305179792</v>
      </c>
      <c r="Z1127" s="94">
        <v>3064</v>
      </c>
      <c r="AA1127" s="93">
        <v>0.20118613138686131</v>
      </c>
      <c r="AB1127" s="6">
        <v>2.1957706810693507</v>
      </c>
      <c r="AC1127" s="6">
        <v>2.6668758784225877</v>
      </c>
      <c r="AD1127" s="6">
        <v>3.2041008401329605</v>
      </c>
      <c r="AE1127" s="6">
        <v>3.6312679495913351</v>
      </c>
      <c r="AF1127" s="6">
        <v>3.9451429516602263</v>
      </c>
      <c r="AG1127" s="94">
        <v>3</v>
      </c>
      <c r="AH1127" s="6">
        <v>2.1501133944257296</v>
      </c>
      <c r="AI1127" s="6">
        <v>2.5429810506425756</v>
      </c>
      <c r="AJ1127" s="6">
        <v>3.0286942879832823</v>
      </c>
      <c r="AK1127" s="6">
        <v>3.4361552528000252</v>
      </c>
      <c r="AL1127" s="6">
        <v>3.7909192472935511</v>
      </c>
      <c r="AM1127" s="6">
        <v>4.1832542151952676</v>
      </c>
      <c r="AN1127" s="6">
        <v>1.003229926324761</v>
      </c>
      <c r="AO1127" s="92">
        <v>0.86796386382343571</v>
      </c>
      <c r="AP1127" s="5">
        <v>43737</v>
      </c>
      <c r="AQ1127" s="94">
        <v>2192</v>
      </c>
      <c r="AR1127" s="6">
        <v>-0.47158981903983399</v>
      </c>
      <c r="AS1127" s="6">
        <v>0.89221369345665724</v>
      </c>
    </row>
    <row r="1128" spans="1:45" x14ac:dyDescent="0.2">
      <c r="A1128" s="5">
        <v>43738</v>
      </c>
      <c r="B1128" s="6">
        <v>3.5594804010938925</v>
      </c>
      <c r="C1128" s="6">
        <v>3.3416885117411987</v>
      </c>
      <c r="D1128" s="6">
        <v>0.21779188935269378</v>
      </c>
      <c r="E1128" s="6">
        <v>3.3362895540508375</v>
      </c>
      <c r="F1128" s="6">
        <v>3.3639241282757446</v>
      </c>
      <c r="G1128" s="6">
        <v>0.39552286018732236</v>
      </c>
      <c r="H1128" s="6">
        <v>1.5486912851358108</v>
      </c>
      <c r="I1128" s="6">
        <v>0.57356396866841197</v>
      </c>
      <c r="J1128" s="7">
        <v>1025.3100522193199</v>
      </c>
      <c r="K1128" s="92">
        <v>2.2789425706472195E-3</v>
      </c>
      <c r="L1128" s="92">
        <v>1.8687329079307202E-2</v>
      </c>
      <c r="M1128" s="92">
        <v>0.20738377392889698</v>
      </c>
      <c r="N1128" s="92">
        <v>0.46581586144029169</v>
      </c>
      <c r="O1128" s="92">
        <v>0.24111212397447584</v>
      </c>
      <c r="P1128" s="92">
        <v>6.4721969006381039E-2</v>
      </c>
      <c r="Q1128" s="93">
        <v>5.4830287206266322E-2</v>
      </c>
      <c r="R1128" s="4">
        <v>2.7340312004335061</v>
      </c>
      <c r="S1128" s="4">
        <v>2.8500507145342029</v>
      </c>
      <c r="T1128" s="4">
        <v>3.0664229310570854</v>
      </c>
      <c r="U1128" s="4">
        <v>3.3299712697873485</v>
      </c>
      <c r="V1128" s="4">
        <v>3.6144108866037974</v>
      </c>
      <c r="W1128" s="4">
        <v>3.8358374027624889</v>
      </c>
      <c r="X1128" s="4">
        <v>4.006666633610414</v>
      </c>
      <c r="Y1128" s="4">
        <v>4.2918743997789077</v>
      </c>
      <c r="Z1128" s="94">
        <v>3064</v>
      </c>
      <c r="AA1128" s="93">
        <v>0.20100273473108476</v>
      </c>
      <c r="AB1128" s="6">
        <v>2.195633897576529</v>
      </c>
      <c r="AC1128" s="6">
        <v>2.6667188827181882</v>
      </c>
      <c r="AD1128" s="6">
        <v>3.2046911568697807</v>
      </c>
      <c r="AE1128" s="6">
        <v>3.6324772402546963</v>
      </c>
      <c r="AF1128" s="6">
        <v>3.9445273907379246</v>
      </c>
      <c r="AG1128" s="94">
        <v>3</v>
      </c>
      <c r="AH1128" s="6">
        <v>2.1500591896071324</v>
      </c>
      <c r="AI1128" s="6">
        <v>2.5428060716811975</v>
      </c>
      <c r="AJ1128" s="6">
        <v>3.0290603086072325</v>
      </c>
      <c r="AK1128" s="6">
        <v>3.436479439943712</v>
      </c>
      <c r="AL1128" s="6">
        <v>3.7915693387651883</v>
      </c>
      <c r="AM1128" s="6">
        <v>4.1823605786783933</v>
      </c>
      <c r="AN1128" s="6">
        <v>1.0032478481128542</v>
      </c>
      <c r="AO1128" s="92">
        <v>0.86779360703200137</v>
      </c>
      <c r="AP1128" s="5">
        <v>43738</v>
      </c>
      <c r="AQ1128" s="94">
        <v>2194</v>
      </c>
      <c r="AR1128" s="6">
        <v>-0.47164929022214608</v>
      </c>
      <c r="AS1128" s="6">
        <v>0.89222090607152704</v>
      </c>
    </row>
    <row r="1129" spans="1:45" x14ac:dyDescent="0.2">
      <c r="A1129" s="5">
        <v>43739</v>
      </c>
      <c r="B1129" s="6">
        <v>3.5587699316628703</v>
      </c>
      <c r="C1129" s="6">
        <v>3.3413714685487408</v>
      </c>
      <c r="D1129" s="6">
        <v>0.21739846311412947</v>
      </c>
      <c r="E1129" s="6">
        <v>3.3362202499889984</v>
      </c>
      <c r="F1129" s="6">
        <v>3.3636940480389077</v>
      </c>
      <c r="G1129" s="6">
        <v>0.39525505669058125</v>
      </c>
      <c r="H1129" s="6">
        <v>1.54781259559906</v>
      </c>
      <c r="I1129" s="6">
        <v>0.57358681462140648</v>
      </c>
      <c r="J1129" s="7">
        <v>1026.3100522193199</v>
      </c>
      <c r="K1129" s="92">
        <v>2.2779043280182231E-3</v>
      </c>
      <c r="L1129" s="92">
        <v>1.9134396355353075E-2</v>
      </c>
      <c r="M1129" s="92">
        <v>0.2072892938496583</v>
      </c>
      <c r="N1129" s="92">
        <v>0.46560364464692483</v>
      </c>
      <c r="O1129" s="92">
        <v>0.24145785876993167</v>
      </c>
      <c r="P1129" s="92">
        <v>6.4236902050113898E-2</v>
      </c>
      <c r="Q1129" s="93">
        <v>5.4503916449086164E-2</v>
      </c>
      <c r="R1129" s="4">
        <v>2.7336812390432437</v>
      </c>
      <c r="S1129" s="4">
        <v>2.8498433680239303</v>
      </c>
      <c r="T1129" s="4">
        <v>3.0661693455550725</v>
      </c>
      <c r="U1129" s="4">
        <v>3.3297408879271542</v>
      </c>
      <c r="V1129" s="4">
        <v>3.6137391735745275</v>
      </c>
      <c r="W1129" s="4">
        <v>3.8350082798691263</v>
      </c>
      <c r="X1129" s="4">
        <v>4.0059790526145918</v>
      </c>
      <c r="Y1129" s="4">
        <v>4.2904824006366056</v>
      </c>
      <c r="Z1129" s="94">
        <v>3064</v>
      </c>
      <c r="AA1129" s="93">
        <v>0.20091116173120729</v>
      </c>
      <c r="AB1129" s="6">
        <v>2.1954971610180842</v>
      </c>
      <c r="AC1129" s="6">
        <v>2.6771869808918254</v>
      </c>
      <c r="AD1129" s="6">
        <v>3.2048107036714089</v>
      </c>
      <c r="AE1129" s="6">
        <v>3.6319071496327191</v>
      </c>
      <c r="AF1129" s="6">
        <v>3.9463700529357886</v>
      </c>
      <c r="AG1129" s="94">
        <v>3</v>
      </c>
      <c r="AH1129" s="6">
        <v>2.1500049929784928</v>
      </c>
      <c r="AI1129" s="6">
        <v>2.5455818991395511</v>
      </c>
      <c r="AJ1129" s="6">
        <v>3.0298366585852259</v>
      </c>
      <c r="AK1129" s="6">
        <v>3.4361314253885169</v>
      </c>
      <c r="AL1129" s="6">
        <v>3.7911655136415718</v>
      </c>
      <c r="AM1129" s="6">
        <v>4.1831525704567811</v>
      </c>
      <c r="AN1129" s="6">
        <v>1.003173944497928</v>
      </c>
      <c r="AO1129" s="92">
        <v>0.86795126989086713</v>
      </c>
      <c r="AP1129" s="5">
        <v>43739</v>
      </c>
      <c r="AQ1129" s="94">
        <v>2195</v>
      </c>
      <c r="AR1129" s="6">
        <v>-0.47170841954798171</v>
      </c>
      <c r="AS1129" s="6">
        <v>0.89222812445253763</v>
      </c>
    </row>
    <row r="1130" spans="1:45" x14ac:dyDescent="0.2">
      <c r="A1130" s="5">
        <v>43740</v>
      </c>
      <c r="B1130" s="6">
        <v>3.5580336822940373</v>
      </c>
      <c r="C1130" s="6">
        <v>3.34128072278153</v>
      </c>
      <c r="D1130" s="6">
        <v>0.21675295951250728</v>
      </c>
      <c r="E1130" s="6">
        <v>3.3365306204631779</v>
      </c>
      <c r="F1130" s="6">
        <v>3.3637958699130857</v>
      </c>
      <c r="G1130" s="6">
        <v>0.39552700418015796</v>
      </c>
      <c r="H1130" s="6">
        <v>1.5491430637770338</v>
      </c>
      <c r="I1130" s="6">
        <v>0.57353017944535423</v>
      </c>
      <c r="J1130" s="7">
        <v>1026.9748776509005</v>
      </c>
      <c r="K1130" s="92">
        <v>2.2758306781975419E-3</v>
      </c>
      <c r="L1130" s="92">
        <v>1.9116977696859355E-2</v>
      </c>
      <c r="M1130" s="92">
        <v>0.20846609012289485</v>
      </c>
      <c r="N1130" s="92">
        <v>0.46472462448793811</v>
      </c>
      <c r="O1130" s="92">
        <v>0.24123805188893946</v>
      </c>
      <c r="P1130" s="92">
        <v>6.4178425125170691E-2</v>
      </c>
      <c r="Q1130" s="93">
        <v>5.4159869494290372E-2</v>
      </c>
      <c r="R1130" s="4">
        <v>2.7333781158539221</v>
      </c>
      <c r="S1130" s="4">
        <v>2.8498015765280287</v>
      </c>
      <c r="T1130" s="4">
        <v>3.0658267610926182</v>
      </c>
      <c r="U1130" s="4">
        <v>3.3293648953475619</v>
      </c>
      <c r="V1130" s="4">
        <v>3.6134106973359099</v>
      </c>
      <c r="W1130" s="4">
        <v>3.8346832318768143</v>
      </c>
      <c r="X1130" s="4">
        <v>4.0065623767306606</v>
      </c>
      <c r="Y1130" s="4">
        <v>4.2932545993111146</v>
      </c>
      <c r="Z1130" s="94">
        <v>3065</v>
      </c>
      <c r="AA1130" s="93">
        <v>0.20072826581702322</v>
      </c>
      <c r="AB1130" s="6">
        <v>2.195360471367179</v>
      </c>
      <c r="AC1130" s="6">
        <v>2.6769818568281623</v>
      </c>
      <c r="AD1130" s="6">
        <v>3.205338591131381</v>
      </c>
      <c r="AE1130" s="6">
        <v>3.6332548511277714</v>
      </c>
      <c r="AF1130" s="6">
        <v>3.9503554785505117</v>
      </c>
      <c r="AG1130" s="94">
        <v>4</v>
      </c>
      <c r="AH1130" s="6">
        <v>2.1499508045376086</v>
      </c>
      <c r="AI1130" s="6">
        <v>2.5454074947347323</v>
      </c>
      <c r="AJ1130" s="6">
        <v>3.0300217483040757</v>
      </c>
      <c r="AK1130" s="6">
        <v>3.4361975566218947</v>
      </c>
      <c r="AL1130" s="6">
        <v>3.7910658184264947</v>
      </c>
      <c r="AM1130" s="6">
        <v>4.1861935316475343</v>
      </c>
      <c r="AN1130" s="6">
        <v>1.0030501521456392</v>
      </c>
      <c r="AO1130" s="92">
        <v>0.86855702589750472</v>
      </c>
      <c r="AP1130" s="5">
        <v>43740</v>
      </c>
      <c r="AQ1130" s="94">
        <v>2197</v>
      </c>
      <c r="AR1130" s="6">
        <v>-0.47176720767988733</v>
      </c>
      <c r="AS1130" s="6">
        <v>0.89223534861571852</v>
      </c>
    </row>
    <row r="1131" spans="1:45" x14ac:dyDescent="0.2">
      <c r="A1131" s="5">
        <v>43741</v>
      </c>
      <c r="B1131" s="6">
        <v>3.5579809004092771</v>
      </c>
      <c r="C1131" s="6">
        <v>3.3410070467430666</v>
      </c>
      <c r="D1131" s="6">
        <v>0.21697385366621047</v>
      </c>
      <c r="E1131" s="6">
        <v>3.3364610525642204</v>
      </c>
      <c r="F1131" s="6">
        <v>3.3636907955005668</v>
      </c>
      <c r="G1131" s="6">
        <v>0.39546718191323355</v>
      </c>
      <c r="H1131" s="6">
        <v>1.5482843510828033</v>
      </c>
      <c r="I1131" s="6">
        <v>0.5735856443719447</v>
      </c>
      <c r="J1131" s="7">
        <v>1027.9748776509005</v>
      </c>
      <c r="K1131" s="92">
        <v>2.2737608003638018E-3</v>
      </c>
      <c r="L1131" s="92">
        <v>1.9099590723055934E-2</v>
      </c>
      <c r="M1131" s="92">
        <v>0.20827648931332424</v>
      </c>
      <c r="N1131" s="92">
        <v>0.46521145975443384</v>
      </c>
      <c r="O1131" s="92">
        <v>0.24101864483856297</v>
      </c>
      <c r="P1131" s="92">
        <v>6.4120054570259211E-2</v>
      </c>
      <c r="Q1131" s="93">
        <v>5.3507340946166396E-2</v>
      </c>
      <c r="R1131" s="4">
        <v>2.7330387887036292</v>
      </c>
      <c r="S1131" s="4">
        <v>2.8496137145156344</v>
      </c>
      <c r="T1131" s="4">
        <v>3.0655172790726857</v>
      </c>
      <c r="U1131" s="4">
        <v>3.3291278061409608</v>
      </c>
      <c r="V1131" s="4">
        <v>3.613378789964524</v>
      </c>
      <c r="W1131" s="4">
        <v>3.8340436364627535</v>
      </c>
      <c r="X1131" s="4">
        <v>4.0058865975530162</v>
      </c>
      <c r="Y1131" s="4">
        <v>4.2923158342348762</v>
      </c>
      <c r="Z1131" s="94">
        <v>3065</v>
      </c>
      <c r="AA1131" s="93">
        <v>0.20054570259208732</v>
      </c>
      <c r="AB1131" s="6">
        <v>2.1952238285969989</v>
      </c>
      <c r="AC1131" s="6">
        <v>2.6767768080168164</v>
      </c>
      <c r="AD1131" s="6">
        <v>3.2048821781697194</v>
      </c>
      <c r="AE1131" s="6">
        <v>3.6333759267145171</v>
      </c>
      <c r="AF1131" s="6">
        <v>3.9497290966779599</v>
      </c>
      <c r="AG1131" s="94">
        <v>1</v>
      </c>
      <c r="AH1131" s="6">
        <v>2.1498966242822766</v>
      </c>
      <c r="AI1131" s="6">
        <v>2.5452331634307779</v>
      </c>
      <c r="AJ1131" s="6">
        <v>3.0296163232196145</v>
      </c>
      <c r="AK1131" s="6">
        <v>3.4360700608442061</v>
      </c>
      <c r="AL1131" s="6">
        <v>3.7906333499308129</v>
      </c>
      <c r="AM1131" s="6">
        <v>4.1852914904891358</v>
      </c>
      <c r="AN1131" s="6">
        <v>1.0029802906436536</v>
      </c>
      <c r="AO1131" s="92">
        <v>0.8688897069876228</v>
      </c>
      <c r="AP1131" s="5">
        <v>43740</v>
      </c>
      <c r="AQ1131" s="94">
        <v>2199</v>
      </c>
      <c r="AR1131" s="6">
        <v>-0.47182565527908338</v>
      </c>
      <c r="AS1131" s="6">
        <v>0.89224257857700362</v>
      </c>
    </row>
    <row r="1132" spans="1:45" x14ac:dyDescent="0.2">
      <c r="A1132" s="5">
        <v>43742</v>
      </c>
      <c r="B1132" s="6">
        <v>3.5577272727272726</v>
      </c>
      <c r="C1132" s="6">
        <v>3.3406072057320459</v>
      </c>
      <c r="D1132" s="6">
        <v>0.21712006699522668</v>
      </c>
      <c r="E1132" s="6">
        <v>3.3363910638699137</v>
      </c>
      <c r="F1132" s="6">
        <v>3.363585301203178</v>
      </c>
      <c r="G1132" s="6">
        <v>0.39523004983276683</v>
      </c>
      <c r="H1132" s="6">
        <v>1.5472171488184805</v>
      </c>
      <c r="I1132" s="6">
        <v>0.57362479608483341</v>
      </c>
      <c r="J1132" s="7">
        <v>1028.9748776509005</v>
      </c>
      <c r="K1132" s="92">
        <v>2.2727272727272726E-3</v>
      </c>
      <c r="L1132" s="92">
        <v>1.9090909090909092E-2</v>
      </c>
      <c r="M1132" s="92">
        <v>0.20863636363636365</v>
      </c>
      <c r="N1132" s="92">
        <v>0.46500000000000002</v>
      </c>
      <c r="O1132" s="92">
        <v>0.24090909090909091</v>
      </c>
      <c r="P1132" s="92">
        <v>6.4090909090909087E-2</v>
      </c>
      <c r="Q1132" s="93">
        <v>5.3181076672104408E-2</v>
      </c>
      <c r="R1132" s="4">
        <v>2.7327048789352846</v>
      </c>
      <c r="S1132" s="4">
        <v>2.8494352598379606</v>
      </c>
      <c r="T1132" s="4">
        <v>3.0653415708318059</v>
      </c>
      <c r="U1132" s="4">
        <v>3.3287449231968074</v>
      </c>
      <c r="V1132" s="4">
        <v>3.612797995754824</v>
      </c>
      <c r="W1132" s="4">
        <v>3.8333688262892842</v>
      </c>
      <c r="X1132" s="4">
        <v>4.0052112743402972</v>
      </c>
      <c r="Y1132" s="4">
        <v>4.2913778879539635</v>
      </c>
      <c r="Z1132" s="94">
        <v>3065</v>
      </c>
      <c r="AA1132" s="93">
        <v>0.2</v>
      </c>
      <c r="AB1132" s="6">
        <v>2.1950872326807498</v>
      </c>
      <c r="AC1132" s="6">
        <v>2.6765718344117841</v>
      </c>
      <c r="AD1132" s="6">
        <v>3.2048461012455745</v>
      </c>
      <c r="AE1132" s="6">
        <v>3.6329136079853441</v>
      </c>
      <c r="AF1132" s="6">
        <v>3.9491031136769603</v>
      </c>
      <c r="AG1132" s="94">
        <v>1</v>
      </c>
      <c r="AH1132" s="6">
        <v>2.1498424522102972</v>
      </c>
      <c r="AI1132" s="6">
        <v>2.5450589051671093</v>
      </c>
      <c r="AJ1132" s="6">
        <v>3.0295928959977938</v>
      </c>
      <c r="AK1132" s="6">
        <v>3.4355657915797391</v>
      </c>
      <c r="AL1132" s="6">
        <v>3.7899425104935567</v>
      </c>
      <c r="AM1132" s="6">
        <v>4.184390311391339</v>
      </c>
      <c r="AN1132" s="6">
        <v>1.0028820599431025</v>
      </c>
      <c r="AO1132" s="92">
        <v>0.86893808987516197</v>
      </c>
      <c r="AP1132" s="5">
        <v>43742</v>
      </c>
      <c r="AQ1132" s="94">
        <v>2200</v>
      </c>
      <c r="AR1132" s="6">
        <v>-0.47188376300546686</v>
      </c>
      <c r="AS1132" s="6">
        <v>0.89224981435223227</v>
      </c>
    </row>
    <row r="1133" spans="1:45" x14ac:dyDescent="0.2">
      <c r="A1133" s="5">
        <v>43743</v>
      </c>
      <c r="B1133" s="6">
        <v>3.5574738755111315</v>
      </c>
      <c r="C1133" s="6">
        <v>3.3401053442842223</v>
      </c>
      <c r="D1133" s="6">
        <v>0.21736853122690913</v>
      </c>
      <c r="E1133" s="6">
        <v>3.3363208977438621</v>
      </c>
      <c r="F1133" s="6">
        <v>3.3634003476773211</v>
      </c>
      <c r="G1133" s="6">
        <v>0.39505181581560617</v>
      </c>
      <c r="H1133" s="6">
        <v>1.5460380181428648</v>
      </c>
      <c r="I1133" s="6">
        <v>0.57366068515498003</v>
      </c>
      <c r="J1133" s="7">
        <v>1029.9748776509005</v>
      </c>
      <c r="K1133" s="92">
        <v>2.271694684234439E-3</v>
      </c>
      <c r="L1133" s="92">
        <v>1.9082235347569285E-2</v>
      </c>
      <c r="M1133" s="92">
        <v>0.20899591094956838</v>
      </c>
      <c r="N1133" s="92">
        <v>0.46478873239436619</v>
      </c>
      <c r="O1133" s="92">
        <v>0.24079963652885053</v>
      </c>
      <c r="P1133" s="92">
        <v>6.4061790095411172E-2</v>
      </c>
      <c r="Q1133" s="93">
        <v>5.2854812398042413E-2</v>
      </c>
      <c r="R1133" s="4">
        <v>2.7325003363754643</v>
      </c>
      <c r="S1133" s="4">
        <v>2.8492568568686223</v>
      </c>
      <c r="T1133" s="4">
        <v>3.0650019155158974</v>
      </c>
      <c r="U1133" s="4">
        <v>3.3283622290468249</v>
      </c>
      <c r="V1133" s="4">
        <v>3.6122175889165593</v>
      </c>
      <c r="W1133" s="4">
        <v>3.8326815950169668</v>
      </c>
      <c r="X1133" s="4">
        <v>4.0043136685698935</v>
      </c>
      <c r="Y1133" s="4">
        <v>4.2904407592581943</v>
      </c>
      <c r="Z1133" s="94">
        <v>3065</v>
      </c>
      <c r="AA1133" s="93">
        <v>0.19990913221263062</v>
      </c>
      <c r="AB1133" s="6">
        <v>2.1949506835916597</v>
      </c>
      <c r="AC1133" s="6">
        <v>2.6763669359671001</v>
      </c>
      <c r="AD1133" s="6">
        <v>3.20545490320458</v>
      </c>
      <c r="AE1133" s="6">
        <v>3.6324515327091658</v>
      </c>
      <c r="AF1133" s="6">
        <v>3.9478147316606536</v>
      </c>
      <c r="AG1133" s="94">
        <v>1</v>
      </c>
      <c r="AH1133" s="6">
        <v>2.1497882883194688</v>
      </c>
      <c r="AI1133" s="6">
        <v>2.5448847198832274</v>
      </c>
      <c r="AJ1133" s="6">
        <v>3.0295683452497575</v>
      </c>
      <c r="AK1133" s="6">
        <v>3.4350525820619762</v>
      </c>
      <c r="AL1133" s="6">
        <v>3.7892522420419508</v>
      </c>
      <c r="AM1133" s="6">
        <v>4.1834899927650273</v>
      </c>
      <c r="AN1133" s="6">
        <v>1.0027484817021679</v>
      </c>
      <c r="AO1133" s="92">
        <v>0.86916168711552733</v>
      </c>
      <c r="AP1133" s="5">
        <v>43743</v>
      </c>
      <c r="AQ1133" s="94">
        <v>2201</v>
      </c>
      <c r="AR1133" s="6">
        <v>-0.4719415315176132</v>
      </c>
      <c r="AS1133" s="6">
        <v>0.89225705595714921</v>
      </c>
    </row>
    <row r="1134" spans="1:45" x14ac:dyDescent="0.2">
      <c r="A1134" s="5">
        <v>43744</v>
      </c>
      <c r="B1134" s="6">
        <v>3.5576748410535877</v>
      </c>
      <c r="C1134" s="6">
        <v>3.3397461259647168</v>
      </c>
      <c r="D1134" s="6">
        <v>0.21792871508887091</v>
      </c>
      <c r="E1134" s="6">
        <v>3.3362504269299329</v>
      </c>
      <c r="F1134" s="6">
        <v>3.36309150960482</v>
      </c>
      <c r="G1134" s="6">
        <v>0.3951419345486254</v>
      </c>
      <c r="H1134" s="6">
        <v>1.5450898876027706</v>
      </c>
      <c r="I1134" s="6">
        <v>0.57370309951060416</v>
      </c>
      <c r="J1134" s="7">
        <v>1030.9748776509005</v>
      </c>
      <c r="K1134" s="92">
        <v>2.270663033605813E-3</v>
      </c>
      <c r="L1134" s="92">
        <v>1.9073569482288829E-2</v>
      </c>
      <c r="M1134" s="92">
        <v>0.20890099909173479</v>
      </c>
      <c r="N1134" s="92">
        <v>0.46503178928247046</v>
      </c>
      <c r="O1134" s="92">
        <v>0.240236148955495</v>
      </c>
      <c r="P1134" s="92">
        <v>6.4486830154405081E-2</v>
      </c>
      <c r="Q1134" s="93">
        <v>5.5138662316476343E-2</v>
      </c>
      <c r="R1134" s="4">
        <v>2.7322958662925299</v>
      </c>
      <c r="S1134" s="4">
        <v>2.8490785055826238</v>
      </c>
      <c r="T1134" s="4">
        <v>3.0646473702027097</v>
      </c>
      <c r="U1134" s="4">
        <v>3.3279797235358961</v>
      </c>
      <c r="V1134" s="4">
        <v>3.611637569018999</v>
      </c>
      <c r="W1134" s="4">
        <v>3.8319948786426719</v>
      </c>
      <c r="X1134" s="4">
        <v>4.0038619937583073</v>
      </c>
      <c r="Y1134" s="4">
        <v>4.2907716905362481</v>
      </c>
      <c r="Z1134" s="94">
        <v>3065</v>
      </c>
      <c r="AA1134" s="93">
        <v>0.20027247956403268</v>
      </c>
      <c r="AB1134" s="6">
        <v>2.1948141813029776</v>
      </c>
      <c r="AC1134" s="6">
        <v>2.6761621126368391</v>
      </c>
      <c r="AD1134" s="6">
        <v>3.2051248293046957</v>
      </c>
      <c r="AE1134" s="6">
        <v>3.6322534850624497</v>
      </c>
      <c r="AF1134" s="6">
        <v>3.9463509964973014</v>
      </c>
      <c r="AG1134" s="94">
        <v>1</v>
      </c>
      <c r="AH1134" s="6">
        <v>2.1497341326075925</v>
      </c>
      <c r="AI1134" s="6">
        <v>2.5447106075187089</v>
      </c>
      <c r="AJ1134" s="6">
        <v>3.0291630754421317</v>
      </c>
      <c r="AK1134" s="6">
        <v>3.4346687454948381</v>
      </c>
      <c r="AL1134" s="6">
        <v>3.7888585226011302</v>
      </c>
      <c r="AM1134" s="6">
        <v>4.1833469377228267</v>
      </c>
      <c r="AN1134" s="6">
        <v>1.002652779632488</v>
      </c>
      <c r="AO1134" s="92">
        <v>0.86916093834678176</v>
      </c>
      <c r="AP1134" s="5">
        <v>43744</v>
      </c>
      <c r="AQ1134" s="94">
        <v>2202</v>
      </c>
      <c r="AR1134" s="6">
        <v>-0.47199896147278153</v>
      </c>
      <c r="AS1134" s="6">
        <v>0.89226430340740503</v>
      </c>
    </row>
    <row r="1135" spans="1:45" x14ac:dyDescent="0.2">
      <c r="A1135" s="5">
        <v>43745</v>
      </c>
      <c r="B1135" s="6">
        <v>3.5562613430127041</v>
      </c>
      <c r="C1135" s="6">
        <v>3.3391307159357728</v>
      </c>
      <c r="D1135" s="6">
        <v>0.21713062707693132</v>
      </c>
      <c r="E1135" s="6">
        <v>3.3360538552584114</v>
      </c>
      <c r="F1135" s="6">
        <v>3.3623900781463627</v>
      </c>
      <c r="G1135" s="6">
        <v>0.39493380281582735</v>
      </c>
      <c r="H1135" s="6">
        <v>1.5443088329938219</v>
      </c>
      <c r="I1135" s="6">
        <v>0.57367253750815483</v>
      </c>
      <c r="J1135" s="7">
        <v>1031.6382909328095</v>
      </c>
      <c r="K1135" s="92">
        <v>2.2686025408348459E-3</v>
      </c>
      <c r="L1135" s="92">
        <v>1.9509981851179675E-2</v>
      </c>
      <c r="M1135" s="92">
        <v>0.20916515426497279</v>
      </c>
      <c r="N1135" s="92">
        <v>0.46506352087114339</v>
      </c>
      <c r="O1135" s="92">
        <v>0.24047186932849365</v>
      </c>
      <c r="P1135" s="92">
        <v>6.3520871143375679E-2</v>
      </c>
      <c r="Q1135" s="93">
        <v>5.4794520547945202E-2</v>
      </c>
      <c r="R1135" s="4">
        <v>2.7321597632308268</v>
      </c>
      <c r="S1135" s="4">
        <v>2.8489219454450736</v>
      </c>
      <c r="T1135" s="4">
        <v>3.0641477329428071</v>
      </c>
      <c r="U1135" s="4">
        <v>3.327530477844924</v>
      </c>
      <c r="V1135" s="4">
        <v>3.6110092907526194</v>
      </c>
      <c r="W1135" s="4">
        <v>3.8312181507426537</v>
      </c>
      <c r="X1135" s="4">
        <v>4.0031693504750647</v>
      </c>
      <c r="Y1135" s="4">
        <v>4.2899823904593202</v>
      </c>
      <c r="Z1135" s="94">
        <v>3066</v>
      </c>
      <c r="AA1135" s="93">
        <v>0.20054446460980035</v>
      </c>
      <c r="AB1135" s="6">
        <v>2.1946777257879742</v>
      </c>
      <c r="AC1135" s="6">
        <v>2.6759573643751149</v>
      </c>
      <c r="AD1135" s="6">
        <v>3.2047949035816901</v>
      </c>
      <c r="AE1135" s="6">
        <v>3.6318026508098455</v>
      </c>
      <c r="AF1135" s="6">
        <v>3.9505506445939815</v>
      </c>
      <c r="AG1135" s="94">
        <v>3</v>
      </c>
      <c r="AH1135" s="6">
        <v>2.1496799850724697</v>
      </c>
      <c r="AI1135" s="6">
        <v>2.5465240896873267</v>
      </c>
      <c r="AJ1135" s="6">
        <v>3.0285872296859253</v>
      </c>
      <c r="AK1135" s="6">
        <v>3.4342853739238559</v>
      </c>
      <c r="AL1135" s="6">
        <v>3.7890599958288229</v>
      </c>
      <c r="AM1135" s="6">
        <v>4.1858262218638478</v>
      </c>
      <c r="AN1135" s="6">
        <v>1.0025236039633432</v>
      </c>
      <c r="AO1135" s="92">
        <v>0.86942851040098801</v>
      </c>
      <c r="AP1135" s="5">
        <v>43745</v>
      </c>
      <c r="AQ1135" s="94">
        <v>2204</v>
      </c>
      <c r="AR1135" s="6">
        <v>-0.47205605352691649</v>
      </c>
      <c r="AS1135" s="6">
        <v>0.89227155671855651</v>
      </c>
    </row>
    <row r="1136" spans="1:45" x14ac:dyDescent="0.2">
      <c r="A1136" s="5">
        <v>43746</v>
      </c>
      <c r="B1136" s="6">
        <v>3.5562358276643993</v>
      </c>
      <c r="C1136" s="6">
        <v>3.3390698136828854</v>
      </c>
      <c r="D1136" s="6">
        <v>0.21716601398151392</v>
      </c>
      <c r="E1136" s="6">
        <v>3.3361668636283097</v>
      </c>
      <c r="F1136" s="6">
        <v>3.3624755376788231</v>
      </c>
      <c r="G1136" s="6">
        <v>0.39515900042902569</v>
      </c>
      <c r="H1136" s="6">
        <v>1.5449221544405223</v>
      </c>
      <c r="I1136" s="6">
        <v>0.57366155852625078</v>
      </c>
      <c r="J1136" s="7">
        <v>1032.3015976524257</v>
      </c>
      <c r="K1136" s="92">
        <v>2.2675736961451248E-3</v>
      </c>
      <c r="L1136" s="92">
        <v>1.9501133786848073E-2</v>
      </c>
      <c r="M1136" s="92">
        <v>0.2090702947845805</v>
      </c>
      <c r="N1136" s="92">
        <v>0.46530612244897956</v>
      </c>
      <c r="O1136" s="92">
        <v>0.24036281179138322</v>
      </c>
      <c r="P1136" s="92">
        <v>6.3492063492063489E-2</v>
      </c>
      <c r="Q1136" s="93">
        <v>5.7711118356700356E-2</v>
      </c>
      <c r="R1136" s="4">
        <v>2.7320358089296866</v>
      </c>
      <c r="S1136" s="4">
        <v>2.8487629488887971</v>
      </c>
      <c r="T1136" s="4">
        <v>3.0637910898250054</v>
      </c>
      <c r="U1136" s="4">
        <v>3.3271810090225467</v>
      </c>
      <c r="V1136" s="4">
        <v>3.6108732302735254</v>
      </c>
      <c r="W1136" s="4">
        <v>3.8313245818045121</v>
      </c>
      <c r="X1136" s="4">
        <v>4.0024728970320149</v>
      </c>
      <c r="Y1136" s="4">
        <v>4.3013301466051583</v>
      </c>
      <c r="Z1136" s="94">
        <v>3067</v>
      </c>
      <c r="AA1136" s="93">
        <v>0.20045351473922904</v>
      </c>
      <c r="AB1136" s="6">
        <v>2.194541317019941</v>
      </c>
      <c r="AC1136" s="6">
        <v>2.6757526911360801</v>
      </c>
      <c r="AD1136" s="6">
        <v>3.2044651259247208</v>
      </c>
      <c r="AE1136" s="6">
        <v>3.6317321176440598</v>
      </c>
      <c r="AF1136" s="6">
        <v>3.9488381943514943</v>
      </c>
      <c r="AG1136" s="94">
        <v>2</v>
      </c>
      <c r="AH1136" s="6">
        <v>2.1496258457119026</v>
      </c>
      <c r="AI1136" s="6">
        <v>2.5463493727633573</v>
      </c>
      <c r="AJ1136" s="6">
        <v>3.0281824501279844</v>
      </c>
      <c r="AK1136" s="6">
        <v>3.4341357082115009</v>
      </c>
      <c r="AL1136" s="6">
        <v>3.7893648309631067</v>
      </c>
      <c r="AM1136" s="6">
        <v>4.1870619410844174</v>
      </c>
      <c r="AN1136" s="6">
        <v>1.0024582505998831</v>
      </c>
      <c r="AO1136" s="92">
        <v>0.86969371381357607</v>
      </c>
      <c r="AP1136" s="5">
        <v>43746</v>
      </c>
      <c r="AQ1136" s="94">
        <v>2205</v>
      </c>
      <c r="AR1136" s="6">
        <v>-0.47211280833465263</v>
      </c>
      <c r="AS1136" s="6">
        <v>0.89227881590606728</v>
      </c>
    </row>
    <row r="1137" spans="1:45" x14ac:dyDescent="0.2">
      <c r="A1137" s="5">
        <v>43747</v>
      </c>
      <c r="B1137" s="6">
        <v>3.556210335448776</v>
      </c>
      <c r="C1137" s="6">
        <v>3.338930614121622</v>
      </c>
      <c r="D1137" s="6">
        <v>0.21727972132715401</v>
      </c>
      <c r="E1137" s="6">
        <v>3.3363449864152579</v>
      </c>
      <c r="F1137" s="6">
        <v>3.3626380356784842</v>
      </c>
      <c r="G1137" s="6">
        <v>0.39521925501797389</v>
      </c>
      <c r="H1137" s="6">
        <v>1.5456043812660785</v>
      </c>
      <c r="I1137" s="6">
        <v>0.57362777053454672</v>
      </c>
      <c r="J1137" s="7">
        <v>1032.9647979139481</v>
      </c>
      <c r="K1137" s="92">
        <v>2.2665457842248413E-3</v>
      </c>
      <c r="L1137" s="92">
        <v>1.9492293744333637E-2</v>
      </c>
      <c r="M1137" s="92">
        <v>0.20942883046237534</v>
      </c>
      <c r="N1137" s="92">
        <v>0.4646418857660925</v>
      </c>
      <c r="O1137" s="92">
        <v>0.24070716228467814</v>
      </c>
      <c r="P1137" s="92">
        <v>6.3463281958295564E-2</v>
      </c>
      <c r="Q1137" s="93">
        <v>5.736636245110821E-2</v>
      </c>
      <c r="R1137" s="4">
        <v>2.7319261745082395</v>
      </c>
      <c r="S1137" s="4">
        <v>2.8486015180305078</v>
      </c>
      <c r="T1137" s="4">
        <v>3.063465430046628</v>
      </c>
      <c r="U1137" s="4">
        <v>3.3267114281453987</v>
      </c>
      <c r="V1137" s="4">
        <v>3.611802944858181</v>
      </c>
      <c r="W1137" s="4">
        <v>3.8307795757731671</v>
      </c>
      <c r="X1137" s="4">
        <v>4.0029915466963022</v>
      </c>
      <c r="Y1137" s="4">
        <v>4.3000758703151059</v>
      </c>
      <c r="Z1137" s="94">
        <v>3068</v>
      </c>
      <c r="AA1137" s="93">
        <v>0.20036264732547598</v>
      </c>
      <c r="AB1137" s="6">
        <v>2.194404954972192</v>
      </c>
      <c r="AC1137" s="6">
        <v>2.6755480928739273</v>
      </c>
      <c r="AD1137" s="6">
        <v>3.2046074609393078</v>
      </c>
      <c r="AE1137" s="6">
        <v>3.6310290829730452</v>
      </c>
      <c r="AF1137" s="6">
        <v>3.9471287240112858</v>
      </c>
      <c r="AG1137" s="94">
        <v>1</v>
      </c>
      <c r="AH1137" s="6">
        <v>2.1495717145236943</v>
      </c>
      <c r="AI1137" s="6">
        <v>2.5461747287064713</v>
      </c>
      <c r="AJ1137" s="6">
        <v>3.0281596621434441</v>
      </c>
      <c r="AK1137" s="6">
        <v>3.4341322039897233</v>
      </c>
      <c r="AL1137" s="6">
        <v>3.789259717199609</v>
      </c>
      <c r="AM1137" s="6">
        <v>4.1861672243579129</v>
      </c>
      <c r="AN1137" s="6">
        <v>1.0023560879270612</v>
      </c>
      <c r="AO1137" s="92">
        <v>0.87013704600774289</v>
      </c>
      <c r="AP1137" s="5">
        <v>43747</v>
      </c>
      <c r="AQ1137" s="94">
        <v>2206</v>
      </c>
      <c r="AR1137" s="6">
        <v>-0.47216922654931359</v>
      </c>
      <c r="AS1137" s="6">
        <v>0.89228608098530759</v>
      </c>
    </row>
    <row r="1138" spans="1:45" x14ac:dyDescent="0.2">
      <c r="A1138" s="5">
        <v>43748</v>
      </c>
      <c r="B1138" s="6">
        <v>3.5561848663343905</v>
      </c>
      <c r="C1138" s="6">
        <v>3.3391696120291319</v>
      </c>
      <c r="D1138" s="6">
        <v>0.21701525430525859</v>
      </c>
      <c r="E1138" s="6">
        <v>3.3362738800240797</v>
      </c>
      <c r="F1138" s="6">
        <v>3.3626387705359182</v>
      </c>
      <c r="G1138" s="6">
        <v>0.3961576334451169</v>
      </c>
      <c r="H1138" s="6">
        <v>1.5455504723797415</v>
      </c>
      <c r="I1138" s="6">
        <v>0.57379074315514511</v>
      </c>
      <c r="J1138" s="7">
        <v>1033.9647979139481</v>
      </c>
      <c r="K1138" s="92">
        <v>2.2655188038060714E-3</v>
      </c>
      <c r="L1138" s="92">
        <v>1.9483461712732214E-2</v>
      </c>
      <c r="M1138" s="92">
        <v>0.20933393747168103</v>
      </c>
      <c r="N1138" s="92">
        <v>0.46488445854100591</v>
      </c>
      <c r="O1138" s="92">
        <v>0.24059809696420481</v>
      </c>
      <c r="P1138" s="92">
        <v>6.3434526506569999E-2</v>
      </c>
      <c r="Q1138" s="93">
        <v>6.0951760104302477E-2</v>
      </c>
      <c r="R1138" s="4">
        <v>2.7317486481963553</v>
      </c>
      <c r="S1138" s="4">
        <v>2.8484196454318349</v>
      </c>
      <c r="T1138" s="4">
        <v>3.0630166892854112</v>
      </c>
      <c r="U1138" s="4">
        <v>3.3262319739179631</v>
      </c>
      <c r="V1138" s="4">
        <v>3.6114578875420422</v>
      </c>
      <c r="W1138" s="4">
        <v>3.8308100676172057</v>
      </c>
      <c r="X1138" s="4">
        <v>4.0139894451366001</v>
      </c>
      <c r="Y1138" s="4">
        <v>4.3235858887541072</v>
      </c>
      <c r="Z1138" s="94">
        <v>3068</v>
      </c>
      <c r="AA1138" s="93">
        <v>0.20027186225645674</v>
      </c>
      <c r="AB1138" s="6">
        <v>2.1942686396180613</v>
      </c>
      <c r="AC1138" s="6">
        <v>2.6753435695428878</v>
      </c>
      <c r="AD1138" s="6">
        <v>3.204325486188254</v>
      </c>
      <c r="AE1138" s="6">
        <v>3.6306602444142411</v>
      </c>
      <c r="AF1138" s="6">
        <v>3.9454222249379622</v>
      </c>
      <c r="AG1138" s="94">
        <v>2</v>
      </c>
      <c r="AH1138" s="6">
        <v>2.1495175915056497</v>
      </c>
      <c r="AI1138" s="6">
        <v>2.5460001574568047</v>
      </c>
      <c r="AJ1138" s="6">
        <v>3.0277555746118727</v>
      </c>
      <c r="AK1138" s="6">
        <v>3.4338626087044122</v>
      </c>
      <c r="AL1138" s="6">
        <v>3.7915061240802324</v>
      </c>
      <c r="AM1138" s="6">
        <v>4.1884335203409231</v>
      </c>
      <c r="AN1138" s="6">
        <v>1.0024189320721022</v>
      </c>
      <c r="AO1138" s="92">
        <v>0.87005709348819293</v>
      </c>
      <c r="AP1138" s="5">
        <v>43747</v>
      </c>
      <c r="AQ1138" s="94">
        <v>2207</v>
      </c>
      <c r="AR1138" s="6">
        <v>-0.4722253088229218</v>
      </c>
      <c r="AS1138" s="6">
        <v>0.89229335197155546</v>
      </c>
    </row>
    <row r="1139" spans="1:45" x14ac:dyDescent="0.2">
      <c r="A1139" s="5">
        <v>43749</v>
      </c>
      <c r="B1139" s="6">
        <v>3.5559583144540099</v>
      </c>
      <c r="C1139" s="6">
        <v>3.3387964663913645</v>
      </c>
      <c r="D1139" s="6">
        <v>0.21716184806264538</v>
      </c>
      <c r="E1139" s="6">
        <v>3.3362046138647417</v>
      </c>
      <c r="F1139" s="6">
        <v>3.362605744737043</v>
      </c>
      <c r="G1139" s="6">
        <v>0.39613822559084988</v>
      </c>
      <c r="H1139" s="6">
        <v>1.5445458422274123</v>
      </c>
      <c r="I1139" s="6">
        <v>0.57383637548891298</v>
      </c>
      <c r="J1139" s="7">
        <v>1034.9647979139481</v>
      </c>
      <c r="K1139" s="92">
        <v>2.2655188038060714E-3</v>
      </c>
      <c r="L1139" s="92">
        <v>1.9483461712732214E-2</v>
      </c>
      <c r="M1139" s="92">
        <v>0.20978704123244224</v>
      </c>
      <c r="N1139" s="92">
        <v>0.46443135478024467</v>
      </c>
      <c r="O1139" s="92">
        <v>0.24059809696420481</v>
      </c>
      <c r="P1139" s="92">
        <v>6.3434526506569999E-2</v>
      </c>
      <c r="Q1139" s="93">
        <v>6.0625814863102999E-2</v>
      </c>
      <c r="R1139" s="4">
        <v>2.7315711769640396</v>
      </c>
      <c r="S1139" s="4">
        <v>2.8481648064421754</v>
      </c>
      <c r="T1139" s="4">
        <v>3.0626562581972925</v>
      </c>
      <c r="U1139" s="4">
        <v>3.3256560371985326</v>
      </c>
      <c r="V1139" s="4">
        <v>3.6109985443903998</v>
      </c>
      <c r="W1139" s="4">
        <v>3.8303713684316163</v>
      </c>
      <c r="X1139" s="4">
        <v>4.018863574880255</v>
      </c>
      <c r="Y1139" s="4">
        <v>4.3224290082444297</v>
      </c>
      <c r="Z1139" s="94">
        <v>3068</v>
      </c>
      <c r="AA1139" s="93">
        <v>0.20117806977797917</v>
      </c>
      <c r="AB1139" s="6">
        <v>2.1941323709309049</v>
      </c>
      <c r="AC1139" s="6">
        <v>2.675139121097232</v>
      </c>
      <c r="AD1139" s="6">
        <v>3.2039517715731018</v>
      </c>
      <c r="AE1139" s="6">
        <v>3.6312830843752142</v>
      </c>
      <c r="AF1139" s="6">
        <v>3.9437186885311322</v>
      </c>
      <c r="AG1139" s="94">
        <v>2</v>
      </c>
      <c r="AH1139" s="6">
        <v>2.1494634766555727</v>
      </c>
      <c r="AI1139" s="6">
        <v>2.5458256589545716</v>
      </c>
      <c r="AJ1139" s="6">
        <v>3.027733160788864</v>
      </c>
      <c r="AK1139" s="6">
        <v>3.4335213716620268</v>
      </c>
      <c r="AL1139" s="6">
        <v>3.7915488972662117</v>
      </c>
      <c r="AM1139" s="6">
        <v>4.1875355839464659</v>
      </c>
      <c r="AN1139" s="6">
        <v>1.0023173227987991</v>
      </c>
      <c r="AO1139" s="92">
        <v>0.87052953287266122</v>
      </c>
      <c r="AP1139" s="5">
        <v>43748</v>
      </c>
      <c r="AQ1139" s="94">
        <v>2207</v>
      </c>
      <c r="AR1139" s="6">
        <v>-0.47228105580619495</v>
      </c>
      <c r="AS1139" s="6">
        <v>0.89230062887999662</v>
      </c>
    </row>
    <row r="1140" spans="1:45" x14ac:dyDescent="0.2">
      <c r="A1140" s="5">
        <v>43750</v>
      </c>
      <c r="B1140" s="6">
        <v>3.5557065217391304</v>
      </c>
      <c r="C1140" s="6">
        <v>3.338978620142417</v>
      </c>
      <c r="D1140" s="6">
        <v>0.2167279015967134</v>
      </c>
      <c r="E1140" s="6">
        <v>3.3364035862308006</v>
      </c>
      <c r="F1140" s="6">
        <v>3.3625511991702615</v>
      </c>
      <c r="G1140" s="6">
        <v>0.39694006487879951</v>
      </c>
      <c r="H1140" s="6">
        <v>1.5457832094351049</v>
      </c>
      <c r="I1140" s="6">
        <v>0.57385141739980072</v>
      </c>
      <c r="J1140" s="7">
        <v>1035.6272401433671</v>
      </c>
      <c r="K1140" s="92">
        <v>2.2644927536231885E-3</v>
      </c>
      <c r="L1140" s="92">
        <v>1.947463768115942E-2</v>
      </c>
      <c r="M1140" s="92">
        <v>0.21059782608695651</v>
      </c>
      <c r="N1140" s="92">
        <v>0.46331521739130432</v>
      </c>
      <c r="O1140" s="92">
        <v>0.24094202898550723</v>
      </c>
      <c r="P1140" s="92">
        <v>6.3405797101449279E-2</v>
      </c>
      <c r="Q1140" s="93">
        <v>5.9628543499511244E-2</v>
      </c>
      <c r="R1140" s="4">
        <v>2.7314548880313021</v>
      </c>
      <c r="S1140" s="4">
        <v>2.8479163228579569</v>
      </c>
      <c r="T1140" s="4">
        <v>3.0623616154657287</v>
      </c>
      <c r="U1140" s="4">
        <v>3.3255891944120877</v>
      </c>
      <c r="V1140" s="4">
        <v>3.6105955521517497</v>
      </c>
      <c r="W1140" s="4">
        <v>3.8310553686358237</v>
      </c>
      <c r="X1140" s="4">
        <v>4.0187038187942239</v>
      </c>
      <c r="Y1140" s="4">
        <v>4.3273947071644283</v>
      </c>
      <c r="Z1140" s="94">
        <v>3069</v>
      </c>
      <c r="AA1140" s="93">
        <v>0.20108695652173914</v>
      </c>
      <c r="AB1140" s="6">
        <v>2.1939961488841</v>
      </c>
      <c r="AC1140" s="6">
        <v>2.6749347474912692</v>
      </c>
      <c r="AD1140" s="6">
        <v>3.2039058941780114</v>
      </c>
      <c r="AE1140" s="6">
        <v>3.6312900481666528</v>
      </c>
      <c r="AF1140" s="6">
        <v>3.9420181062252233</v>
      </c>
      <c r="AG1140" s="94">
        <v>3</v>
      </c>
      <c r="AH1140" s="6">
        <v>2.14940936997127</v>
      </c>
      <c r="AI1140" s="6">
        <v>2.5456512331400623</v>
      </c>
      <c r="AJ1140" s="6">
        <v>3.0280875420621118</v>
      </c>
      <c r="AK1140" s="6">
        <v>3.4336939817135503</v>
      </c>
      <c r="AL1140" s="6">
        <v>3.7919643708496369</v>
      </c>
      <c r="AM1140" s="6">
        <v>4.1920418720821786</v>
      </c>
      <c r="AN1140" s="6">
        <v>1.0022849161905913</v>
      </c>
      <c r="AO1140" s="92">
        <v>0.87144446221186067</v>
      </c>
      <c r="AP1140" s="5">
        <v>43750</v>
      </c>
      <c r="AQ1140" s="94">
        <v>2208</v>
      </c>
      <c r="AR1140" s="6">
        <v>-0.40651154340951301</v>
      </c>
      <c r="AS1140" s="6">
        <v>0.89230791172572443</v>
      </c>
    </row>
    <row r="1141" spans="1:45" x14ac:dyDescent="0.2">
      <c r="A1141" s="5">
        <v>43751</v>
      </c>
      <c r="B1141" s="6">
        <v>3.5552536231884058</v>
      </c>
      <c r="C1141" s="6">
        <v>3.3386185593048374</v>
      </c>
      <c r="D1141" s="6">
        <v>0.21663506388356835</v>
      </c>
      <c r="E1141" s="6">
        <v>3.3363345357763183</v>
      </c>
      <c r="F1141" s="6">
        <v>3.3623513781597389</v>
      </c>
      <c r="G1141" s="6">
        <v>0.39693566127219942</v>
      </c>
      <c r="H1141" s="6">
        <v>1.5448598911882052</v>
      </c>
      <c r="I1141" s="6">
        <v>0.57388725969371601</v>
      </c>
      <c r="J1141" s="7">
        <v>1036.6272401433671</v>
      </c>
      <c r="K1141" s="92">
        <v>2.2644927536231885E-3</v>
      </c>
      <c r="L1141" s="92">
        <v>1.947463768115942E-2</v>
      </c>
      <c r="M1141" s="92">
        <v>0.21105072463768115</v>
      </c>
      <c r="N1141" s="92">
        <v>0.46331521739130432</v>
      </c>
      <c r="O1141" s="92">
        <v>0.24048913043478262</v>
      </c>
      <c r="P1141" s="92">
        <v>6.3405797101449279E-2</v>
      </c>
      <c r="Q1141" s="93">
        <v>5.9302704463994785E-2</v>
      </c>
      <c r="R1141" s="4">
        <v>2.7312663211648269</v>
      </c>
      <c r="S1141" s="4">
        <v>2.8477457754273519</v>
      </c>
      <c r="T1141" s="4">
        <v>3.0620558640166524</v>
      </c>
      <c r="U1141" s="4">
        <v>3.3252537908003887</v>
      </c>
      <c r="V1141" s="4">
        <v>3.6102357061456809</v>
      </c>
      <c r="W1141" s="4">
        <v>3.8305698787788267</v>
      </c>
      <c r="X1141" s="4">
        <v>4.01970528883838</v>
      </c>
      <c r="Y1141" s="4">
        <v>4.3263643157332279</v>
      </c>
      <c r="Z1141" s="94">
        <v>3069</v>
      </c>
      <c r="AA1141" s="93">
        <v>0.20153985507246377</v>
      </c>
      <c r="AB1141" s="6">
        <v>2.1938599734510453</v>
      </c>
      <c r="AC1141" s="6">
        <v>2.6747304486793482</v>
      </c>
      <c r="AD1141" s="6">
        <v>3.2041264951535973</v>
      </c>
      <c r="AE1141" s="6">
        <v>3.6309024262616449</v>
      </c>
      <c r="AF1141" s="6">
        <v>3.9403204694893033</v>
      </c>
      <c r="AG1141" s="94">
        <v>3</v>
      </c>
      <c r="AH1141" s="6">
        <v>2.1493552714505477</v>
      </c>
      <c r="AI1141" s="6">
        <v>2.5454768799536427</v>
      </c>
      <c r="AJ1141" s="6">
        <v>3.0280612809825587</v>
      </c>
      <c r="AK1141" s="6">
        <v>3.4335673824992541</v>
      </c>
      <c r="AL1141" s="6">
        <v>3.7923443725633685</v>
      </c>
      <c r="AM1141" s="6">
        <v>4.1911426571967345</v>
      </c>
      <c r="AN1141" s="6">
        <v>1.0021882505901738</v>
      </c>
      <c r="AO1141" s="92">
        <v>0.87176465922858237</v>
      </c>
      <c r="AP1141" s="5">
        <v>43751</v>
      </c>
      <c r="AQ1141" s="94">
        <v>2208</v>
      </c>
      <c r="AR1141" s="6">
        <v>-0.40656307306382722</v>
      </c>
      <c r="AS1141" s="6">
        <v>0.89231520052374136</v>
      </c>
    </row>
    <row r="1142" spans="1:45" x14ac:dyDescent="0.2">
      <c r="A1142" s="5">
        <v>43752</v>
      </c>
      <c r="B1142" s="6">
        <v>3.5550271739130435</v>
      </c>
      <c r="C1142" s="6">
        <v>3.3383139738300187</v>
      </c>
      <c r="D1142" s="6">
        <v>0.21671320008302475</v>
      </c>
      <c r="E1142" s="6">
        <v>3.3362652140280273</v>
      </c>
      <c r="F1142" s="6">
        <v>3.3619899123794488</v>
      </c>
      <c r="G1142" s="6">
        <v>0.39715131713514462</v>
      </c>
      <c r="H1142" s="6">
        <v>1.5440558508298703</v>
      </c>
      <c r="I1142" s="6">
        <v>0.57391984359725978</v>
      </c>
      <c r="J1142" s="7">
        <v>1037.6272401433671</v>
      </c>
      <c r="K1142" s="92">
        <v>2.2644927536231885E-3</v>
      </c>
      <c r="L1142" s="92">
        <v>1.947463768115942E-2</v>
      </c>
      <c r="M1142" s="92">
        <v>0.21150362318840579</v>
      </c>
      <c r="N1142" s="92">
        <v>0.46331521739130432</v>
      </c>
      <c r="O1142" s="92">
        <v>0.23958333333333334</v>
      </c>
      <c r="P1142" s="92">
        <v>6.3858695652173919E-2</v>
      </c>
      <c r="Q1142" s="93">
        <v>5.9302704463994785E-2</v>
      </c>
      <c r="R1142" s="4">
        <v>2.7310771079508838</v>
      </c>
      <c r="S1142" s="4">
        <v>2.8475752752127512</v>
      </c>
      <c r="T1142" s="4">
        <v>3.0617214723488004</v>
      </c>
      <c r="U1142" s="4">
        <v>3.3249185322865764</v>
      </c>
      <c r="V1142" s="4">
        <v>3.6097853954771768</v>
      </c>
      <c r="W1142" s="4">
        <v>3.8299028528357719</v>
      </c>
      <c r="X1142" s="4">
        <v>4.0201977612467079</v>
      </c>
      <c r="Y1142" s="4">
        <v>4.3271171247621076</v>
      </c>
      <c r="Z1142" s="94">
        <v>3069</v>
      </c>
      <c r="AA1142" s="93">
        <v>0.20153985507246377</v>
      </c>
      <c r="AB1142" s="6">
        <v>2.1937238446051603</v>
      </c>
      <c r="AC1142" s="6">
        <v>2.6745262246158563</v>
      </c>
      <c r="AD1142" s="6">
        <v>3.2039237844239046</v>
      </c>
      <c r="AE1142" s="6">
        <v>3.6308432109191622</v>
      </c>
      <c r="AF1142" s="6">
        <v>3.9386257698268974</v>
      </c>
      <c r="AG1142" s="94">
        <v>2</v>
      </c>
      <c r="AH1142" s="6">
        <v>2.1493011810912135</v>
      </c>
      <c r="AI1142" s="6">
        <v>2.5453025993357539</v>
      </c>
      <c r="AJ1142" s="6">
        <v>3.0280345574726382</v>
      </c>
      <c r="AK1142" s="6">
        <v>3.4334099351190548</v>
      </c>
      <c r="AL1142" s="6">
        <v>3.7919026569894321</v>
      </c>
      <c r="AM1142" s="6">
        <v>4.1919446889450445</v>
      </c>
      <c r="AN1142" s="6">
        <v>1.0021043270034435</v>
      </c>
      <c r="AO1142" s="92">
        <v>0.87193042218882755</v>
      </c>
      <c r="AP1142" s="5">
        <v>43752</v>
      </c>
      <c r="AQ1142" s="94">
        <v>2208</v>
      </c>
      <c r="AR1142" s="6">
        <v>-0.40661432112785922</v>
      </c>
      <c r="AS1142" s="6">
        <v>0.89232249528895846</v>
      </c>
    </row>
    <row r="1143" spans="1:45" x14ac:dyDescent="0.2">
      <c r="A1143" s="5">
        <v>43753</v>
      </c>
      <c r="B1143" s="6">
        <v>3.5540479421076436</v>
      </c>
      <c r="C1143" s="6">
        <v>3.3380128487850631</v>
      </c>
      <c r="D1143" s="6">
        <v>0.21603509332258053</v>
      </c>
      <c r="E1143" s="6">
        <v>3.3362165335546461</v>
      </c>
      <c r="F1143" s="6">
        <v>3.3618581913909926</v>
      </c>
      <c r="G1143" s="6">
        <v>0.39702535704756631</v>
      </c>
      <c r="H1143" s="6">
        <v>1.5438692200010515</v>
      </c>
      <c r="I1143" s="6">
        <v>0.57391530944625102</v>
      </c>
      <c r="J1143" s="7">
        <v>1038.2889250814333</v>
      </c>
      <c r="K1143" s="92">
        <v>2.2614201718679332E-3</v>
      </c>
      <c r="L1143" s="92">
        <v>1.9900497512437811E-2</v>
      </c>
      <c r="M1143" s="92">
        <v>0.21212121212121213</v>
      </c>
      <c r="N1143" s="92">
        <v>0.46223428312980552</v>
      </c>
      <c r="O1143" s="92">
        <v>0.24016282225237448</v>
      </c>
      <c r="P1143" s="92">
        <v>6.3319764812302129E-2</v>
      </c>
      <c r="Q1143" s="93">
        <v>5.8631921824104233E-2</v>
      </c>
      <c r="R1143" s="4">
        <v>2.7309409907894211</v>
      </c>
      <c r="S1143" s="4">
        <v>2.8474126495274565</v>
      </c>
      <c r="T1143" s="4">
        <v>3.0613937539827525</v>
      </c>
      <c r="U1143" s="4">
        <v>3.3245645279773761</v>
      </c>
      <c r="V1143" s="4">
        <v>3.609458899631143</v>
      </c>
      <c r="W1143" s="4">
        <v>3.8316703698009626</v>
      </c>
      <c r="X1143" s="4">
        <v>4.0191639621576245</v>
      </c>
      <c r="Y1143" s="4">
        <v>4.3261656659313648</v>
      </c>
      <c r="Z1143" s="94">
        <v>3070</v>
      </c>
      <c r="AA1143" s="93">
        <v>0.20126639529624604</v>
      </c>
      <c r="AB1143" s="6">
        <v>2.1935877623198858</v>
      </c>
      <c r="AC1143" s="6">
        <v>2.6743220752552199</v>
      </c>
      <c r="AD1143" s="6">
        <v>3.2061316643659663</v>
      </c>
      <c r="AE1143" s="6">
        <v>3.6303229552098122</v>
      </c>
      <c r="AF1143" s="6">
        <v>3.9473539105015969</v>
      </c>
      <c r="AG1143" s="94">
        <v>3</v>
      </c>
      <c r="AH1143" s="6">
        <v>2.1492470988910766</v>
      </c>
      <c r="AI1143" s="6">
        <v>2.5486482005172153</v>
      </c>
      <c r="AJ1143" s="6">
        <v>3.0283808790416313</v>
      </c>
      <c r="AK1143" s="6">
        <v>3.4332525040558597</v>
      </c>
      <c r="AL1143" s="6">
        <v>3.7917829715218776</v>
      </c>
      <c r="AM1143" s="6">
        <v>4.1928623456047145</v>
      </c>
      <c r="AN1143" s="6">
        <v>1.002021439180558</v>
      </c>
      <c r="AO1143" s="92">
        <v>0.87216822822725937</v>
      </c>
      <c r="AP1143" s="5">
        <v>43753</v>
      </c>
      <c r="AQ1143" s="94">
        <v>2211</v>
      </c>
      <c r="AR1143" s="6">
        <v>-0.40666528813063119</v>
      </c>
      <c r="AS1143" s="6">
        <v>0.89232979603619589</v>
      </c>
    </row>
    <row r="1144" spans="1:45" x14ac:dyDescent="0.2">
      <c r="A1144" s="5">
        <v>43754</v>
      </c>
      <c r="B1144" s="6">
        <v>3.5537488708220417</v>
      </c>
      <c r="C1144" s="6">
        <v>3.3379216317524247</v>
      </c>
      <c r="D1144" s="6">
        <v>0.21582723906961698</v>
      </c>
      <c r="E1144" s="6">
        <v>3.3363045102204638</v>
      </c>
      <c r="F1144" s="6">
        <v>3.3619012000748754</v>
      </c>
      <c r="G1144" s="6">
        <v>0.39713202020068838</v>
      </c>
      <c r="H1144" s="6">
        <v>1.5442370771047065</v>
      </c>
      <c r="I1144" s="6">
        <v>0.57394334093128951</v>
      </c>
      <c r="J1144" s="7">
        <v>1038.9505047215862</v>
      </c>
      <c r="K1144" s="92">
        <v>2.2583559168925021E-3</v>
      </c>
      <c r="L1144" s="92">
        <v>1.9873532068654019E-2</v>
      </c>
      <c r="M1144" s="92">
        <v>0.21228545618789521</v>
      </c>
      <c r="N1144" s="92">
        <v>0.46251129177958444</v>
      </c>
      <c r="O1144" s="92">
        <v>0.23983739837398374</v>
      </c>
      <c r="P1144" s="92">
        <v>6.323396567299007E-2</v>
      </c>
      <c r="Q1144" s="93">
        <v>5.7635949202214265E-2</v>
      </c>
      <c r="R1144" s="4">
        <v>2.7307995003789345</v>
      </c>
      <c r="S1144" s="4">
        <v>2.8470297873626174</v>
      </c>
      <c r="T1144" s="4">
        <v>3.0610673463307156</v>
      </c>
      <c r="U1144" s="4">
        <v>3.3242484501343328</v>
      </c>
      <c r="V1144" s="4">
        <v>3.6091397562035552</v>
      </c>
      <c r="W1144" s="4">
        <v>3.8331252866818311</v>
      </c>
      <c r="X1144" s="4">
        <v>4.0184420160548031</v>
      </c>
      <c r="Y1144" s="4">
        <v>4.3252209953560268</v>
      </c>
      <c r="Z1144" s="94">
        <v>3071</v>
      </c>
      <c r="AA1144" s="93">
        <v>0.20054200542005421</v>
      </c>
      <c r="AB1144" s="6">
        <v>2.1934517265686839</v>
      </c>
      <c r="AC1144" s="6">
        <v>2.6741180005519047</v>
      </c>
      <c r="AD1144" s="6">
        <v>3.205415845690009</v>
      </c>
      <c r="AE1144" s="6">
        <v>3.6298951064945144</v>
      </c>
      <c r="AF1144" s="6">
        <v>3.9462178812426569</v>
      </c>
      <c r="AG1144" s="94">
        <v>2</v>
      </c>
      <c r="AH1144" s="6">
        <v>2.1491930248479454</v>
      </c>
      <c r="AI1144" s="6">
        <v>2.5484727053870744</v>
      </c>
      <c r="AJ1144" s="6">
        <v>3.0278114941439731</v>
      </c>
      <c r="AK1144" s="6">
        <v>3.4330632930655525</v>
      </c>
      <c r="AL1144" s="6">
        <v>3.7925778357180584</v>
      </c>
      <c r="AM1144" s="6">
        <v>4.1919714139310456</v>
      </c>
      <c r="AN1144" s="6">
        <v>1.0019554324032689</v>
      </c>
      <c r="AO1144" s="92">
        <v>0.87256492832558963</v>
      </c>
      <c r="AP1144" s="5">
        <v>43754</v>
      </c>
      <c r="AQ1144" s="94">
        <v>2214</v>
      </c>
      <c r="AR1144" s="6">
        <v>-0.40671597460013187</v>
      </c>
      <c r="AS1144" s="6">
        <v>0.89233710278018386</v>
      </c>
    </row>
    <row r="1145" spans="1:45" x14ac:dyDescent="0.2">
      <c r="A1145" s="5">
        <v>43755</v>
      </c>
      <c r="B1145" s="6">
        <v>3.553023465703971</v>
      </c>
      <c r="C1145" s="6">
        <v>3.3376480810041884</v>
      </c>
      <c r="D1145" s="6">
        <v>0.21537538469978257</v>
      </c>
      <c r="E1145" s="6">
        <v>3.3362978220797923</v>
      </c>
      <c r="F1145" s="6">
        <v>3.3619386037739307</v>
      </c>
      <c r="G1145" s="6">
        <v>0.39693398095963378</v>
      </c>
      <c r="H1145" s="6">
        <v>1.5441724920271853</v>
      </c>
      <c r="I1145" s="6">
        <v>0.57393880208333015</v>
      </c>
      <c r="J1145" s="7">
        <v>1039.6119791666642</v>
      </c>
      <c r="K1145" s="92">
        <v>2.2563176895306859E-3</v>
      </c>
      <c r="L1145" s="92">
        <v>1.9855595667870037E-2</v>
      </c>
      <c r="M1145" s="92">
        <v>0.21254512635379061</v>
      </c>
      <c r="N1145" s="92">
        <v>0.46344765342960287</v>
      </c>
      <c r="O1145" s="92">
        <v>0.23871841155234658</v>
      </c>
      <c r="P1145" s="92">
        <v>6.3176895306859202E-2</v>
      </c>
      <c r="Q1145" s="93">
        <v>5.6966145833333336E-2</v>
      </c>
      <c r="R1145" s="4">
        <v>2.730652642021874</v>
      </c>
      <c r="S1145" s="4">
        <v>2.8466514217677834</v>
      </c>
      <c r="T1145" s="4">
        <v>3.0608658459434706</v>
      </c>
      <c r="U1145" s="4">
        <v>3.3239322660216946</v>
      </c>
      <c r="V1145" s="4">
        <v>3.6084686034787561</v>
      </c>
      <c r="W1145" s="4">
        <v>3.8337399132149601</v>
      </c>
      <c r="X1145" s="4">
        <v>4.0177235213533278</v>
      </c>
      <c r="Y1145" s="4">
        <v>4.3242830962140149</v>
      </c>
      <c r="Z1145" s="94">
        <v>3072</v>
      </c>
      <c r="AA1145" s="93">
        <v>0.20081227436823104</v>
      </c>
      <c r="AB1145" s="6">
        <v>2.193315737325038</v>
      </c>
      <c r="AC1145" s="6">
        <v>2.6739140004604147</v>
      </c>
      <c r="AD1145" s="6">
        <v>3.2047007235683149</v>
      </c>
      <c r="AE1145" s="6">
        <v>3.6312268649647343</v>
      </c>
      <c r="AF1145" s="6">
        <v>3.944756523535538</v>
      </c>
      <c r="AG1145" s="94">
        <v>3</v>
      </c>
      <c r="AH1145" s="6">
        <v>2.149138958959631</v>
      </c>
      <c r="AI1145" s="6">
        <v>2.5482972831969177</v>
      </c>
      <c r="AJ1145" s="6">
        <v>3.0278386635375649</v>
      </c>
      <c r="AK1145" s="6">
        <v>3.4329724999669611</v>
      </c>
      <c r="AL1145" s="6">
        <v>3.7929501041592135</v>
      </c>
      <c r="AM1145" s="6">
        <v>4.1910813132894926</v>
      </c>
      <c r="AN1145" s="6">
        <v>1.0018697200322189</v>
      </c>
      <c r="AO1145" s="92">
        <v>0.87289945719305229</v>
      </c>
      <c r="AP1145" s="5">
        <v>43755</v>
      </c>
      <c r="AQ1145" s="94">
        <v>2216</v>
      </c>
      <c r="AR1145" s="6">
        <v>-0.40676638106332685</v>
      </c>
      <c r="AS1145" s="6">
        <v>0.89234441553556176</v>
      </c>
    </row>
    <row r="1146" spans="1:45" x14ac:dyDescent="0.2">
      <c r="A1146" s="5">
        <v>43756</v>
      </c>
      <c r="B1146" s="6">
        <v>3.5527027027027027</v>
      </c>
      <c r="C1146" s="6">
        <v>3.3375266206968939</v>
      </c>
      <c r="D1146" s="6">
        <v>0.21517608200580884</v>
      </c>
      <c r="E1146" s="6">
        <v>3.3362550308758472</v>
      </c>
      <c r="F1146" s="6">
        <v>3.3620175221152384</v>
      </c>
      <c r="G1146" s="6">
        <v>0.39694280466530674</v>
      </c>
      <c r="H1146" s="6">
        <v>1.5442735526129565</v>
      </c>
      <c r="I1146" s="6">
        <v>0.57397006182882859</v>
      </c>
      <c r="J1146" s="7">
        <v>1040.2733485193603</v>
      </c>
      <c r="K1146" s="92">
        <v>2.2522522522522522E-3</v>
      </c>
      <c r="L1146" s="92">
        <v>1.9819819819819819E-2</v>
      </c>
      <c r="M1146" s="92">
        <v>0.21261261261261261</v>
      </c>
      <c r="N1146" s="92">
        <v>0.46441441441441439</v>
      </c>
      <c r="O1146" s="92">
        <v>0.23738738738738738</v>
      </c>
      <c r="P1146" s="92">
        <v>6.3513513513513517E-2</v>
      </c>
      <c r="Q1146" s="93">
        <v>5.5971363488447771E-2</v>
      </c>
      <c r="R1146" s="4">
        <v>2.7305004210148507</v>
      </c>
      <c r="S1146" s="4">
        <v>2.8463400612834393</v>
      </c>
      <c r="T1146" s="4">
        <v>3.0608509882468624</v>
      </c>
      <c r="U1146" s="4">
        <v>3.3235789471198531</v>
      </c>
      <c r="V1146" s="4">
        <v>3.6082028863486135</v>
      </c>
      <c r="W1146" s="4">
        <v>3.8328095516365304</v>
      </c>
      <c r="X1146" s="4">
        <v>4.0170084724769231</v>
      </c>
      <c r="Y1146" s="4">
        <v>4.3264504768625116</v>
      </c>
      <c r="Z1146" s="94">
        <v>3073</v>
      </c>
      <c r="AA1146" s="93">
        <v>0.2009009009009009</v>
      </c>
      <c r="AB1146" s="6">
        <v>2.1931797945624525</v>
      </c>
      <c r="AC1146" s="6">
        <v>2.6737100749352929</v>
      </c>
      <c r="AD1146" s="6">
        <v>3.2057094762960467</v>
      </c>
      <c r="AE1146" s="6">
        <v>3.6320912790012296</v>
      </c>
      <c r="AF1146" s="6">
        <v>3.9432973393003183</v>
      </c>
      <c r="AG1146" s="94">
        <v>3</v>
      </c>
      <c r="AH1146" s="6">
        <v>2.1490849012239428</v>
      </c>
      <c r="AI1146" s="6">
        <v>2.5481219338873271</v>
      </c>
      <c r="AJ1146" s="6">
        <v>3.0278099442497122</v>
      </c>
      <c r="AK1146" s="6">
        <v>3.4332016236132472</v>
      </c>
      <c r="AL1146" s="6">
        <v>3.7928683557169132</v>
      </c>
      <c r="AM1146" s="6">
        <v>4.1922474177862048</v>
      </c>
      <c r="AN1146" s="6">
        <v>1.0018350505921307</v>
      </c>
      <c r="AO1146" s="92">
        <v>0.87326668272642993</v>
      </c>
      <c r="AP1146" s="5">
        <v>43756</v>
      </c>
      <c r="AQ1146" s="94">
        <v>2220</v>
      </c>
      <c r="AR1146" s="6">
        <v>-0.4068165080461541</v>
      </c>
      <c r="AS1146" s="6">
        <v>0.89235173431688042</v>
      </c>
    </row>
    <row r="1147" spans="1:45" x14ac:dyDescent="0.2">
      <c r="A1147" s="5">
        <v>43757</v>
      </c>
      <c r="B1147" s="6">
        <v>3.5530337078651684</v>
      </c>
      <c r="C1147" s="6">
        <v>3.3380072650537409</v>
      </c>
      <c r="D1147" s="6">
        <v>0.21502644281142747</v>
      </c>
      <c r="E1147" s="6">
        <v>3.3366480780945955</v>
      </c>
      <c r="F1147" s="6">
        <v>3.3619531533114579</v>
      </c>
      <c r="G1147" s="6">
        <v>0.39691399474060762</v>
      </c>
      <c r="H1147" s="6">
        <v>1.5487175098213661</v>
      </c>
      <c r="I1147" s="6">
        <v>0.57376340591485764</v>
      </c>
      <c r="J1147" s="7">
        <v>1039.9197270068253</v>
      </c>
      <c r="K1147" s="92">
        <v>2.2471910112359553E-3</v>
      </c>
      <c r="L1147" s="92">
        <v>1.9775280898876403E-2</v>
      </c>
      <c r="M1147" s="92">
        <v>0.21213483146067416</v>
      </c>
      <c r="N1147" s="92">
        <v>0.46382022471910112</v>
      </c>
      <c r="O1147" s="92">
        <v>0.2395505617977528</v>
      </c>
      <c r="P1147" s="92">
        <v>6.2471910112359551E-2</v>
      </c>
      <c r="Q1147" s="93">
        <v>5.7198570035749109E-2</v>
      </c>
      <c r="R1147" s="4">
        <v>2.7304693537607312</v>
      </c>
      <c r="S1147" s="4">
        <v>2.846778347068494</v>
      </c>
      <c r="T1147" s="4">
        <v>3.0613061687156451</v>
      </c>
      <c r="U1147" s="4">
        <v>3.323491026832686</v>
      </c>
      <c r="V1147" s="4">
        <v>3.6080719629266351</v>
      </c>
      <c r="W1147" s="4">
        <v>3.8352051747305871</v>
      </c>
      <c r="X1147" s="4">
        <v>4.0186093975478183</v>
      </c>
      <c r="Y1147" s="4">
        <v>4.3253307356328206</v>
      </c>
      <c r="Z1147" s="94">
        <v>3077</v>
      </c>
      <c r="AA1147" s="93">
        <v>0.2004494382022472</v>
      </c>
      <c r="AB1147" s="6">
        <v>2.1930438982544529</v>
      </c>
      <c r="AC1147" s="6">
        <v>2.6735062239311209</v>
      </c>
      <c r="AD1147" s="6">
        <v>3.2049693992664241</v>
      </c>
      <c r="AE1147" s="6">
        <v>3.63165188437427</v>
      </c>
      <c r="AF1147" s="6">
        <v>3.9450311275044188</v>
      </c>
      <c r="AG1147" s="94">
        <v>2</v>
      </c>
      <c r="AH1147" s="6">
        <v>2.1490308516386953</v>
      </c>
      <c r="AI1147" s="6">
        <v>2.5479466573989615</v>
      </c>
      <c r="AJ1147" s="6">
        <v>3.0276593650962527</v>
      </c>
      <c r="AK1147" s="6">
        <v>3.4325467719933598</v>
      </c>
      <c r="AL1147" s="6">
        <v>3.79368064319402</v>
      </c>
      <c r="AM1147" s="6">
        <v>4.1949311271071554</v>
      </c>
      <c r="AN1147" s="6">
        <v>1.0018627063645702</v>
      </c>
      <c r="AO1147" s="92">
        <v>0.87340343945706789</v>
      </c>
      <c r="AP1147" s="5">
        <v>43758</v>
      </c>
      <c r="AQ1147" s="94">
        <v>2225</v>
      </c>
      <c r="AR1147" s="6">
        <v>-0.40686635607353105</v>
      </c>
      <c r="AS1147" s="6">
        <v>0.89235905913860014</v>
      </c>
    </row>
    <row r="1148" spans="1:45" x14ac:dyDescent="0.2">
      <c r="A1148" s="5">
        <v>43758</v>
      </c>
      <c r="B1148" s="6">
        <v>3.5534831460674159</v>
      </c>
      <c r="C1148" s="6">
        <v>3.3377274142131954</v>
      </c>
      <c r="D1148" s="6">
        <v>0.21575573185422048</v>
      </c>
      <c r="E1148" s="6">
        <v>3.3365785048582679</v>
      </c>
      <c r="F1148" s="6">
        <v>3.3618410709684192</v>
      </c>
      <c r="G1148" s="6">
        <v>0.39682514268317098</v>
      </c>
      <c r="H1148" s="6">
        <v>1.5479026031709326</v>
      </c>
      <c r="I1148" s="6">
        <v>0.57378290542736976</v>
      </c>
      <c r="J1148" s="7">
        <v>1040.9197270068253</v>
      </c>
      <c r="K1148" s="92">
        <v>2.2471910112359553E-3</v>
      </c>
      <c r="L1148" s="92">
        <v>1.9775280898876403E-2</v>
      </c>
      <c r="M1148" s="92">
        <v>0.21168539325842697</v>
      </c>
      <c r="N1148" s="92">
        <v>0.46382022471910112</v>
      </c>
      <c r="O1148" s="92">
        <v>0.24</v>
      </c>
      <c r="P1148" s="92">
        <v>6.2471910112359551E-2</v>
      </c>
      <c r="Q1148" s="93">
        <v>5.7198570035749109E-2</v>
      </c>
      <c r="R1148" s="4">
        <v>2.7302588306458317</v>
      </c>
      <c r="S1148" s="4">
        <v>2.8465982457477637</v>
      </c>
      <c r="T1148" s="4">
        <v>3.0609883890064036</v>
      </c>
      <c r="U1148" s="4">
        <v>3.323789127914647</v>
      </c>
      <c r="V1148" s="4">
        <v>3.6081054695221049</v>
      </c>
      <c r="W1148" s="4">
        <v>3.8351963852673441</v>
      </c>
      <c r="X1148" s="4">
        <v>4.0179807863208676</v>
      </c>
      <c r="Y1148" s="4">
        <v>4.3242966501824442</v>
      </c>
      <c r="Z1148" s="94">
        <v>3077</v>
      </c>
      <c r="AA1148" s="93">
        <v>0.20134831460674157</v>
      </c>
      <c r="AB1148" s="6">
        <v>2.1929080483745857</v>
      </c>
      <c r="AC1148" s="6">
        <v>2.6733024474025195</v>
      </c>
      <c r="AD1148" s="6">
        <v>3.2042300669363137</v>
      </c>
      <c r="AE1148" s="6">
        <v>3.6312127097648434</v>
      </c>
      <c r="AF1148" s="6">
        <v>3.9444156366961676</v>
      </c>
      <c r="AG1148" s="94">
        <v>0</v>
      </c>
      <c r="AH1148" s="6">
        <v>2.1489768102016997</v>
      </c>
      <c r="AI1148" s="6">
        <v>2.5477714536725555</v>
      </c>
      <c r="AJ1148" s="6">
        <v>3.0269901025997354</v>
      </c>
      <c r="AK1148" s="6">
        <v>3.431973699067528</v>
      </c>
      <c r="AL1148" s="6">
        <v>3.7930690285490423</v>
      </c>
      <c r="AM1148" s="6">
        <v>4.1940463406317567</v>
      </c>
      <c r="AN1148" s="6">
        <v>1.0017954954788819</v>
      </c>
      <c r="AO1148" s="92">
        <v>0.8735045690935237</v>
      </c>
      <c r="AP1148" s="5">
        <v>43758</v>
      </c>
      <c r="AQ1148" s="94">
        <v>2225</v>
      </c>
      <c r="AR1148" s="6">
        <v>-0.40691592566935375</v>
      </c>
      <c r="AS1148" s="6">
        <v>0.89236639001509321</v>
      </c>
    </row>
    <row r="1149" spans="1:45" x14ac:dyDescent="0.2">
      <c r="A1149" s="5">
        <v>43759</v>
      </c>
      <c r="B1149" s="6">
        <v>3.5532345013477089</v>
      </c>
      <c r="C1149" s="6">
        <v>3.3375190016158771</v>
      </c>
      <c r="D1149" s="6">
        <v>0.21571549973183179</v>
      </c>
      <c r="E1149" s="6">
        <v>3.3367560591434176</v>
      </c>
      <c r="F1149" s="6">
        <v>3.3619188960447399</v>
      </c>
      <c r="G1149" s="6">
        <v>0.39687769517430721</v>
      </c>
      <c r="H1149" s="6">
        <v>1.5484664487599211</v>
      </c>
      <c r="I1149" s="6">
        <v>0.57374593892138304</v>
      </c>
      <c r="J1149" s="7">
        <v>1041.5812215724509</v>
      </c>
      <c r="K1149" s="92">
        <v>2.2461814914645105E-3</v>
      </c>
      <c r="L1149" s="92">
        <v>1.9766397124887692E-2</v>
      </c>
      <c r="M1149" s="92">
        <v>0.21203953279424978</v>
      </c>
      <c r="N1149" s="92">
        <v>0.46361185983827491</v>
      </c>
      <c r="O1149" s="92">
        <v>0.23989218328840969</v>
      </c>
      <c r="P1149" s="92">
        <v>6.2443845462713386E-2</v>
      </c>
      <c r="Q1149" s="93">
        <v>5.6855100714749834E-2</v>
      </c>
      <c r="R1149" s="4">
        <v>2.7300851346537609</v>
      </c>
      <c r="S1149" s="4">
        <v>2.8464225850557736</v>
      </c>
      <c r="T1149" s="4">
        <v>3.0607401021143663</v>
      </c>
      <c r="U1149" s="4">
        <v>3.3234444642923164</v>
      </c>
      <c r="V1149" s="4">
        <v>3.6081413578667978</v>
      </c>
      <c r="W1149" s="4">
        <v>3.8374026706187552</v>
      </c>
      <c r="X1149" s="4">
        <v>4.0174482267162759</v>
      </c>
      <c r="Y1149" s="4">
        <v>4.32323152256886</v>
      </c>
      <c r="Z1149" s="94">
        <v>3078</v>
      </c>
      <c r="AA1149" s="93">
        <v>0.20080862533692723</v>
      </c>
      <c r="AB1149" s="6">
        <v>2.1927722448964193</v>
      </c>
      <c r="AC1149" s="6">
        <v>2.6730987453041477</v>
      </c>
      <c r="AD1149" s="6">
        <v>3.2049901828532241</v>
      </c>
      <c r="AE1149" s="6">
        <v>3.6307737549893773</v>
      </c>
      <c r="AF1149" s="6">
        <v>3.9438005317070313</v>
      </c>
      <c r="AG1149" s="94">
        <v>2</v>
      </c>
      <c r="AH1149" s="6">
        <v>2.1489227769107697</v>
      </c>
      <c r="AI1149" s="6">
        <v>2.547596322648916</v>
      </c>
      <c r="AJ1149" s="6">
        <v>3.0269613329017195</v>
      </c>
      <c r="AK1149" s="6">
        <v>3.4318149791255266</v>
      </c>
      <c r="AL1149" s="6">
        <v>3.7935189601858186</v>
      </c>
      <c r="AM1149" s="6">
        <v>4.1931623708819572</v>
      </c>
      <c r="AN1149" s="6">
        <v>1.0016738554421125</v>
      </c>
      <c r="AO1149" s="92">
        <v>0.87390466419750978</v>
      </c>
      <c r="AP1149" s="5">
        <v>43759</v>
      </c>
      <c r="AQ1149" s="94">
        <v>2226</v>
      </c>
      <c r="AR1149" s="6">
        <v>-0.40696521735650082</v>
      </c>
      <c r="AS1149" s="6">
        <v>0.89237372696064277</v>
      </c>
    </row>
    <row r="1150" spans="1:45" x14ac:dyDescent="0.2">
      <c r="A1150" s="5">
        <v>43760</v>
      </c>
      <c r="B1150" s="6">
        <v>3.5529622980251347</v>
      </c>
      <c r="C1150" s="6">
        <v>3.3373049584719148</v>
      </c>
      <c r="D1150" s="6">
        <v>0.21565733955321997</v>
      </c>
      <c r="E1150" s="6">
        <v>3.3368455191549251</v>
      </c>
      <c r="F1150" s="6">
        <v>3.3618687631756123</v>
      </c>
      <c r="G1150" s="6">
        <v>0.39670666632148083</v>
      </c>
      <c r="H1150" s="6">
        <v>1.5487208549044917</v>
      </c>
      <c r="I1150" s="6">
        <v>0.57372198765833615</v>
      </c>
      <c r="J1150" s="7">
        <v>1042.242611237416</v>
      </c>
      <c r="K1150" s="92">
        <v>2.244165170556553E-3</v>
      </c>
      <c r="L1150" s="92">
        <v>1.9748653500897665E-2</v>
      </c>
      <c r="M1150" s="92">
        <v>0.2118491921005386</v>
      </c>
      <c r="N1150" s="92">
        <v>0.46454219030520644</v>
      </c>
      <c r="O1150" s="92">
        <v>0.23922800718132856</v>
      </c>
      <c r="P1150" s="92">
        <v>6.2387791741472173E-2</v>
      </c>
      <c r="Q1150" s="93">
        <v>5.6511854498213707E-2</v>
      </c>
      <c r="R1150" s="4">
        <v>2.7299061006842336</v>
      </c>
      <c r="S1150" s="4">
        <v>2.8462086576670824</v>
      </c>
      <c r="T1150" s="4">
        <v>3.060452216091043</v>
      </c>
      <c r="U1150" s="4">
        <v>3.3233408573328118</v>
      </c>
      <c r="V1150" s="4">
        <v>3.6076850675744345</v>
      </c>
      <c r="W1150" s="4">
        <v>3.8360786278408505</v>
      </c>
      <c r="X1150" s="4">
        <v>4.0167616563472262</v>
      </c>
      <c r="Y1150" s="4">
        <v>4.3221601627774877</v>
      </c>
      <c r="Z1150" s="94">
        <v>3079</v>
      </c>
      <c r="AA1150" s="93">
        <v>0.20107719928186715</v>
      </c>
      <c r="AB1150" s="6">
        <v>2.1926364877935418</v>
      </c>
      <c r="AC1150" s="6">
        <v>2.672895117590703</v>
      </c>
      <c r="AD1150" s="6">
        <v>3.2046551634178493</v>
      </c>
      <c r="AE1150" s="6">
        <v>3.6303625987991364</v>
      </c>
      <c r="AF1150" s="6">
        <v>3.9431858121340451</v>
      </c>
      <c r="AG1150" s="94">
        <v>2</v>
      </c>
      <c r="AH1150" s="6">
        <v>2.1488687517637204</v>
      </c>
      <c r="AI1150" s="6">
        <v>2.5474212642689285</v>
      </c>
      <c r="AJ1150" s="6">
        <v>3.0265573196334046</v>
      </c>
      <c r="AK1150" s="6">
        <v>3.4316455951590394</v>
      </c>
      <c r="AL1150" s="6">
        <v>3.7934983450135644</v>
      </c>
      <c r="AM1150" s="6">
        <v>4.192279216419629</v>
      </c>
      <c r="AN1150" s="6">
        <v>1.0015819705573454</v>
      </c>
      <c r="AO1150" s="92">
        <v>0.87404320809793534</v>
      </c>
      <c r="AP1150" s="5">
        <v>43761</v>
      </c>
      <c r="AQ1150" s="94">
        <v>2228</v>
      </c>
      <c r="AR1150" s="6">
        <v>-0.40701423165683792</v>
      </c>
      <c r="AS1150" s="6">
        <v>0.892381069989444</v>
      </c>
    </row>
    <row r="1151" spans="1:45" x14ac:dyDescent="0.2">
      <c r="A1151" s="5">
        <v>43761</v>
      </c>
      <c r="B1151" s="6">
        <v>3.5527142216240466</v>
      </c>
      <c r="C1151" s="6">
        <v>3.336930865233509</v>
      </c>
      <c r="D1151" s="6">
        <v>0.21578335639053758</v>
      </c>
      <c r="E1151" s="6">
        <v>3.3367742659004649</v>
      </c>
      <c r="F1151" s="6">
        <v>3.3616282070859946</v>
      </c>
      <c r="G1151" s="6">
        <v>0.39681079949131215</v>
      </c>
      <c r="H1151" s="6">
        <v>1.5476657064132626</v>
      </c>
      <c r="I1151" s="6">
        <v>0.57379343942838035</v>
      </c>
      <c r="J1151" s="7">
        <v>1043.242611237416</v>
      </c>
      <c r="K1151" s="92">
        <v>2.2431583669807087E-3</v>
      </c>
      <c r="L1151" s="92">
        <v>1.9739793629430239E-2</v>
      </c>
      <c r="M1151" s="92">
        <v>0.21220278151637506</v>
      </c>
      <c r="N1151" s="92">
        <v>0.46433378196500674</v>
      </c>
      <c r="O1151" s="92">
        <v>0.23912068192014357</v>
      </c>
      <c r="P1151" s="92">
        <v>6.2359802602063703E-2</v>
      </c>
      <c r="Q1151" s="93">
        <v>5.6187073725235466E-2</v>
      </c>
      <c r="R1151" s="4">
        <v>2.7296903976029014</v>
      </c>
      <c r="S1151" s="4">
        <v>2.84594645862061</v>
      </c>
      <c r="T1151" s="4">
        <v>3.0600951722405734</v>
      </c>
      <c r="U1151" s="4">
        <v>3.3229434727414104</v>
      </c>
      <c r="V1151" s="4">
        <v>3.6071872612532436</v>
      </c>
      <c r="W1151" s="4">
        <v>3.8347751106811225</v>
      </c>
      <c r="X1151" s="4">
        <v>4.016332536497095</v>
      </c>
      <c r="Y1151" s="4">
        <v>4.3268874031369986</v>
      </c>
      <c r="Z1151" s="94">
        <v>3079</v>
      </c>
      <c r="AA1151" s="93">
        <v>0.20053835800807537</v>
      </c>
      <c r="AB1151" s="6">
        <v>2.1925007770395633</v>
      </c>
      <c r="AC1151" s="6">
        <v>2.672691564216922</v>
      </c>
      <c r="AD1151" s="6">
        <v>3.2049136328245602</v>
      </c>
      <c r="AE1151" s="6">
        <v>3.6316272461219006</v>
      </c>
      <c r="AF1151" s="6">
        <v>3.9425714775748326</v>
      </c>
      <c r="AG1151" s="94">
        <v>2</v>
      </c>
      <c r="AH1151" s="6">
        <v>2.1488147347583668</v>
      </c>
      <c r="AI1151" s="6">
        <v>2.5472462784735534</v>
      </c>
      <c r="AJ1151" s="6">
        <v>3.0265302447206639</v>
      </c>
      <c r="AK1151" s="6">
        <v>3.4314848594394021</v>
      </c>
      <c r="AL1151" s="6">
        <v>3.7939238410406575</v>
      </c>
      <c r="AM1151" s="6">
        <v>4.1942013866395316</v>
      </c>
      <c r="AN1151" s="6">
        <v>1.0014791007466453</v>
      </c>
      <c r="AO1151" s="92">
        <v>0.87442680431528841</v>
      </c>
      <c r="AP1151" s="5">
        <v>43761</v>
      </c>
      <c r="AQ1151" s="94">
        <v>2229</v>
      </c>
      <c r="AR1151" s="6">
        <v>-0.4070629690912142</v>
      </c>
      <c r="AS1151" s="6">
        <v>0.89238841911560407</v>
      </c>
    </row>
    <row r="1152" spans="1:45" x14ac:dyDescent="0.2">
      <c r="A1152" s="5">
        <v>43762</v>
      </c>
      <c r="B1152" s="6">
        <v>3.5522187359928283</v>
      </c>
      <c r="C1152" s="6">
        <v>3.3367299170656657</v>
      </c>
      <c r="D1152" s="6">
        <v>0.21548881892716265</v>
      </c>
      <c r="E1152" s="6">
        <v>3.3368854495618927</v>
      </c>
      <c r="F1152" s="6">
        <v>3.3616685846215431</v>
      </c>
      <c r="G1152" s="6">
        <v>0.39667170088859982</v>
      </c>
      <c r="H1152" s="6">
        <v>1.5480439805404569</v>
      </c>
      <c r="I1152" s="6">
        <v>0.57376948051948118</v>
      </c>
      <c r="J1152" s="7">
        <v>1043.903571428571</v>
      </c>
      <c r="K1152" s="92">
        <v>2.2411474675033617E-3</v>
      </c>
      <c r="L1152" s="92">
        <v>1.9722097714029583E-2</v>
      </c>
      <c r="M1152" s="92">
        <v>0.21290900941281937</v>
      </c>
      <c r="N1152" s="92">
        <v>0.46391752577319589</v>
      </c>
      <c r="O1152" s="92">
        <v>0.23890632003585835</v>
      </c>
      <c r="P1152" s="92">
        <v>6.2303899596593458E-2</v>
      </c>
      <c r="Q1152" s="93">
        <v>5.5844155844155842E-2</v>
      </c>
      <c r="R1152" s="4">
        <v>2.7294869119333032</v>
      </c>
      <c r="S1152" s="4">
        <v>2.845703220660067</v>
      </c>
      <c r="T1152" s="4">
        <v>3.0598431290998449</v>
      </c>
      <c r="U1152" s="4">
        <v>3.3229366726090692</v>
      </c>
      <c r="V1152" s="4">
        <v>3.6079711717512217</v>
      </c>
      <c r="W1152" s="4">
        <v>3.8348786985150811</v>
      </c>
      <c r="X1152" s="4">
        <v>4.0155848967484893</v>
      </c>
      <c r="Y1152" s="4">
        <v>4.3259900953876338</v>
      </c>
      <c r="Z1152" s="94">
        <v>3080</v>
      </c>
      <c r="AA1152" s="93">
        <v>0.20125504258180188</v>
      </c>
      <c r="AB1152" s="6">
        <v>2.1923651126081145</v>
      </c>
      <c r="AC1152" s="6">
        <v>2.6724880851375801</v>
      </c>
      <c r="AD1152" s="6">
        <v>3.2048862868774708</v>
      </c>
      <c r="AE1152" s="6">
        <v>3.6319423658342793</v>
      </c>
      <c r="AF1152" s="6">
        <v>3.9419575276276055</v>
      </c>
      <c r="AG1152" s="94">
        <v>3</v>
      </c>
      <c r="AH1152" s="6">
        <v>2.1487607258925263</v>
      </c>
      <c r="AI1152" s="6">
        <v>2.5470713652038217</v>
      </c>
      <c r="AJ1152" s="6">
        <v>3.026878140808777</v>
      </c>
      <c r="AK1152" s="6">
        <v>3.4315429906098256</v>
      </c>
      <c r="AL1152" s="6">
        <v>3.793728454211486</v>
      </c>
      <c r="AM1152" s="6">
        <v>4.1933186959370854</v>
      </c>
      <c r="AN1152" s="6">
        <v>1.0013832244274421</v>
      </c>
      <c r="AO1152" s="92">
        <v>0.87468144920171065</v>
      </c>
      <c r="AP1152" s="5">
        <v>43762</v>
      </c>
      <c r="AQ1152" s="94">
        <v>2231</v>
      </c>
      <c r="AR1152" s="6">
        <v>-0.4071114301794716</v>
      </c>
      <c r="AS1152" s="6">
        <v>0.89239577435314255</v>
      </c>
    </row>
    <row r="1153" spans="1:45" x14ac:dyDescent="0.2">
      <c r="A1153" s="5">
        <v>43763</v>
      </c>
      <c r="B1153" s="6">
        <v>3.551948051948052</v>
      </c>
      <c r="C1153" s="6">
        <v>3.336568575963919</v>
      </c>
      <c r="D1153" s="6">
        <v>0.21537947598413298</v>
      </c>
      <c r="E1153" s="6">
        <v>3.3368275307511168</v>
      </c>
      <c r="F1153" s="6">
        <v>3.3616391029347881</v>
      </c>
      <c r="G1153" s="6">
        <v>0.39640796270380857</v>
      </c>
      <c r="H1153" s="6">
        <v>1.5479828531689837</v>
      </c>
      <c r="I1153" s="6">
        <v>0.57378123985718987</v>
      </c>
      <c r="J1153" s="7">
        <v>1044.5644271340498</v>
      </c>
      <c r="K1153" s="92">
        <v>2.2391401701746527E-3</v>
      </c>
      <c r="L1153" s="92">
        <v>1.9704433497536946E-2</v>
      </c>
      <c r="M1153" s="92">
        <v>0.21316614420062696</v>
      </c>
      <c r="N1153" s="92">
        <v>0.46394984326018807</v>
      </c>
      <c r="O1153" s="92">
        <v>0.23869234214061799</v>
      </c>
      <c r="P1153" s="92">
        <v>6.2248096730855351E-2</v>
      </c>
      <c r="Q1153" s="93">
        <v>5.5501460564751706E-2</v>
      </c>
      <c r="R1153" s="4">
        <v>2.7292855320843197</v>
      </c>
      <c r="S1153" s="4">
        <v>2.8456985295187573</v>
      </c>
      <c r="T1153" s="4">
        <v>3.0599353603186552</v>
      </c>
      <c r="U1153" s="4">
        <v>3.3225976282666303</v>
      </c>
      <c r="V1153" s="4">
        <v>3.6084813341240958</v>
      </c>
      <c r="W1153" s="4">
        <v>3.8338910466059617</v>
      </c>
      <c r="X1153" s="4">
        <v>4.0149595796529161</v>
      </c>
      <c r="Y1153" s="4">
        <v>4.3250950290616084</v>
      </c>
      <c r="Z1153" s="94">
        <v>3081</v>
      </c>
      <c r="AA1153" s="93">
        <v>0.20062695924764889</v>
      </c>
      <c r="AB1153" s="6">
        <v>2.1922294944728473</v>
      </c>
      <c r="AC1153" s="6">
        <v>2.6722846803074902</v>
      </c>
      <c r="AD1153" s="6">
        <v>3.20503632506946</v>
      </c>
      <c r="AE1153" s="6">
        <v>3.631548744470221</v>
      </c>
      <c r="AF1153" s="6">
        <v>3.9413439618911625</v>
      </c>
      <c r="AG1153" s="94">
        <v>2</v>
      </c>
      <c r="AH1153" s="6">
        <v>2.1487067251640148</v>
      </c>
      <c r="AI1153" s="6">
        <v>2.546896524400843</v>
      </c>
      <c r="AJ1153" s="6">
        <v>3.0268485405508798</v>
      </c>
      <c r="AK1153" s="6">
        <v>3.4313630857499349</v>
      </c>
      <c r="AL1153" s="6">
        <v>3.7933247733130826</v>
      </c>
      <c r="AM1153" s="6">
        <v>4.1924368173909476</v>
      </c>
      <c r="AN1153" s="6">
        <v>1.0013574423479723</v>
      </c>
      <c r="AO1153" s="92">
        <v>0.87445006751803001</v>
      </c>
      <c r="AP1153" s="5">
        <v>43763</v>
      </c>
      <c r="AQ1153" s="94">
        <v>2233</v>
      </c>
      <c r="AR1153" s="6">
        <v>-0.40715961544044221</v>
      </c>
      <c r="AS1153" s="6">
        <v>0.89240313571599206</v>
      </c>
    </row>
    <row r="1154" spans="1:45" x14ac:dyDescent="0.2">
      <c r="A1154" s="5">
        <v>43764</v>
      </c>
      <c r="B1154" s="6">
        <v>3.5518783542039354</v>
      </c>
      <c r="C1154" s="6">
        <v>3.3369575527781463</v>
      </c>
      <c r="D1154" s="6">
        <v>0.21492080142578907</v>
      </c>
      <c r="E1154" s="6">
        <v>3.3371413396814771</v>
      </c>
      <c r="F1154" s="6">
        <v>3.3616360284273084</v>
      </c>
      <c r="G1154" s="6">
        <v>0.39706816297852554</v>
      </c>
      <c r="H1154" s="6">
        <v>1.5512591531594331</v>
      </c>
      <c r="I1154" s="6">
        <v>0.57368028534371407</v>
      </c>
      <c r="J1154" s="7">
        <v>1044.547341115438</v>
      </c>
      <c r="K1154" s="92">
        <v>2.2361359570661895E-3</v>
      </c>
      <c r="L1154" s="92">
        <v>1.9677996422182469E-2</v>
      </c>
      <c r="M1154" s="92">
        <v>0.21288014311270126</v>
      </c>
      <c r="N1154" s="92">
        <v>0.46422182468694095</v>
      </c>
      <c r="O1154" s="92">
        <v>0.2392665474060823</v>
      </c>
      <c r="P1154" s="92">
        <v>6.1717352415026835E-2</v>
      </c>
      <c r="Q1154" s="93">
        <v>5.4474708171206226E-2</v>
      </c>
      <c r="R1154" s="4">
        <v>2.7291145782476174</v>
      </c>
      <c r="S1154" s="4">
        <v>2.8455240704440059</v>
      </c>
      <c r="T1154" s="4">
        <v>3.0598839670047044</v>
      </c>
      <c r="U1154" s="4">
        <v>3.3227118292895406</v>
      </c>
      <c r="V1154" s="4">
        <v>3.6085044310612404</v>
      </c>
      <c r="W1154" s="4">
        <v>3.8326530555354461</v>
      </c>
      <c r="X1154" s="4">
        <v>4.0168974594826441</v>
      </c>
      <c r="Y1154" s="4">
        <v>4.3362407431443692</v>
      </c>
      <c r="Z1154" s="94">
        <v>3084</v>
      </c>
      <c r="AA1154" s="93">
        <v>0.19991055456171736</v>
      </c>
      <c r="AB1154" s="6">
        <v>2.1920939226074347</v>
      </c>
      <c r="AC1154" s="6">
        <v>2.6720813496815046</v>
      </c>
      <c r="AD1154" s="6">
        <v>3.205042230719561</v>
      </c>
      <c r="AE1154" s="6">
        <v>3.6313541062203467</v>
      </c>
      <c r="AF1154" s="6">
        <v>3.9407307799648876</v>
      </c>
      <c r="AG1154" s="94">
        <v>2</v>
      </c>
      <c r="AH1154" s="6">
        <v>2.1486527325706506</v>
      </c>
      <c r="AI1154" s="6">
        <v>2.5467217560057978</v>
      </c>
      <c r="AJ1154" s="6">
        <v>3.0264772971232863</v>
      </c>
      <c r="AK1154" s="6">
        <v>3.4316930928829681</v>
      </c>
      <c r="AL1154" s="6">
        <v>3.7936400026168307</v>
      </c>
      <c r="AM1154" s="6">
        <v>4.1988601848196687</v>
      </c>
      <c r="AN1154" s="6">
        <v>1.0013587520616305</v>
      </c>
      <c r="AO1154" s="92">
        <v>0.87431890112503152</v>
      </c>
      <c r="AP1154" s="5">
        <v>43765</v>
      </c>
      <c r="AQ1154" s="94">
        <v>2236</v>
      </c>
      <c r="AR1154" s="6">
        <v>-0.40720752539195493</v>
      </c>
      <c r="AS1154" s="6">
        <v>0.89241050321799809</v>
      </c>
    </row>
    <row r="1155" spans="1:45" x14ac:dyDescent="0.2">
      <c r="A1155" s="5">
        <v>43765</v>
      </c>
      <c r="B1155" s="6">
        <v>3.5509383378016084</v>
      </c>
      <c r="C1155" s="6">
        <v>3.3364982113751345</v>
      </c>
      <c r="D1155" s="6">
        <v>0.21444012642647392</v>
      </c>
      <c r="E1155" s="6">
        <v>3.3370287968828767</v>
      </c>
      <c r="F1155" s="6">
        <v>3.3610452421320214</v>
      </c>
      <c r="G1155" s="6">
        <v>0.39679611510684576</v>
      </c>
      <c r="H1155" s="6">
        <v>1.5510526530969078</v>
      </c>
      <c r="I1155" s="6">
        <v>0.57360453808752476</v>
      </c>
      <c r="J1155" s="7">
        <v>1045.2084278768234</v>
      </c>
      <c r="K1155" s="92">
        <v>2.2341376228775692E-3</v>
      </c>
      <c r="L1155" s="92">
        <v>1.9660411081322611E-2</v>
      </c>
      <c r="M1155" s="92">
        <v>0.21358355674709562</v>
      </c>
      <c r="N1155" s="92">
        <v>0.46470062555853442</v>
      </c>
      <c r="O1155" s="92">
        <v>0.23815907059874888</v>
      </c>
      <c r="P1155" s="92">
        <v>6.1662198391420911E-2</v>
      </c>
      <c r="Q1155" s="93">
        <v>5.4132901134521877E-2</v>
      </c>
      <c r="R1155" s="4">
        <v>2.7289194257001581</v>
      </c>
      <c r="S1155" s="4">
        <v>2.8453510352879712</v>
      </c>
      <c r="T1155" s="4">
        <v>3.0606938016587124</v>
      </c>
      <c r="U1155" s="4">
        <v>3.3221690492923819</v>
      </c>
      <c r="V1155" s="4">
        <v>3.6076627265705969</v>
      </c>
      <c r="W1155" s="4">
        <v>3.8317375571002383</v>
      </c>
      <c r="X1155" s="4">
        <v>4.0162478998324129</v>
      </c>
      <c r="Y1155" s="4">
        <v>4.3353281682739659</v>
      </c>
      <c r="Z1155" s="94">
        <v>3085</v>
      </c>
      <c r="AA1155" s="93">
        <v>0.20151921358355673</v>
      </c>
      <c r="AB1155" s="6">
        <v>2.1919583969855707</v>
      </c>
      <c r="AC1155" s="6">
        <v>2.6718780932145134</v>
      </c>
      <c r="AD1155" s="6">
        <v>3.2047876833211419</v>
      </c>
      <c r="AE1155" s="6">
        <v>3.6327467221538483</v>
      </c>
      <c r="AF1155" s="6">
        <v>3.9401179814487497</v>
      </c>
      <c r="AG1155" s="94">
        <v>3</v>
      </c>
      <c r="AH1155" s="6">
        <v>2.1485987481102535</v>
      </c>
      <c r="AI1155" s="6">
        <v>2.5465470599599449</v>
      </c>
      <c r="AJ1155" s="6">
        <v>3.0268319748389447</v>
      </c>
      <c r="AK1155" s="6">
        <v>3.4315986785266528</v>
      </c>
      <c r="AL1155" s="6">
        <v>3.7935441360294382</v>
      </c>
      <c r="AM1155" s="6">
        <v>4.197974962542701</v>
      </c>
      <c r="AN1155" s="6">
        <v>1.001252088242939</v>
      </c>
      <c r="AO1155" s="92">
        <v>0.87454677897466626</v>
      </c>
      <c r="AP1155" s="5">
        <v>43765</v>
      </c>
      <c r="AQ1155" s="94">
        <v>2238</v>
      </c>
      <c r="AR1155" s="6">
        <v>-0.40725516055083322</v>
      </c>
      <c r="AS1155" s="6">
        <v>0.89241787687292018</v>
      </c>
    </row>
    <row r="1156" spans="1:45" x14ac:dyDescent="0.2">
      <c r="A1156" s="5">
        <v>43766</v>
      </c>
      <c r="B1156" s="6">
        <v>3.5509155873157661</v>
      </c>
      <c r="C1156" s="6">
        <v>3.3365186207111619</v>
      </c>
      <c r="D1156" s="6">
        <v>0.21439696660460417</v>
      </c>
      <c r="E1156" s="6">
        <v>3.337080722979707</v>
      </c>
      <c r="F1156" s="6">
        <v>3.3612411644352016</v>
      </c>
      <c r="G1156" s="6">
        <v>0.39731215742538595</v>
      </c>
      <c r="H1156" s="6">
        <v>1.5518392492596731</v>
      </c>
      <c r="I1156" s="6">
        <v>0.57359688917692364</v>
      </c>
      <c r="J1156" s="7">
        <v>1045.8694102397931</v>
      </c>
      <c r="K1156" s="92">
        <v>2.2331397945511387E-3</v>
      </c>
      <c r="L1156" s="92">
        <v>1.9651630192050022E-2</v>
      </c>
      <c r="M1156" s="92">
        <v>0.21393479231799911</v>
      </c>
      <c r="N1156" s="92">
        <v>0.46449307726663691</v>
      </c>
      <c r="O1156" s="92">
        <v>0.23760607414024118</v>
      </c>
      <c r="P1156" s="92">
        <v>6.2081286288521664E-2</v>
      </c>
      <c r="Q1156" s="93">
        <v>5.3467271548930655E-2</v>
      </c>
      <c r="R1156" s="4">
        <v>2.7287263708915312</v>
      </c>
      <c r="S1156" s="4">
        <v>2.8451805102557617</v>
      </c>
      <c r="T1156" s="4">
        <v>3.0607420231342592</v>
      </c>
      <c r="U1156" s="4">
        <v>3.321819262104051</v>
      </c>
      <c r="V1156" s="4">
        <v>3.6074564480865186</v>
      </c>
      <c r="W1156" s="4">
        <v>3.8320398750187361</v>
      </c>
      <c r="X1156" s="4">
        <v>4.0185021855799299</v>
      </c>
      <c r="Y1156" s="4">
        <v>4.3429309979735304</v>
      </c>
      <c r="Z1156" s="94">
        <v>3086</v>
      </c>
      <c r="AA1156" s="93">
        <v>0.20053595355069229</v>
      </c>
      <c r="AB1156" s="6">
        <v>2.1918229175809696</v>
      </c>
      <c r="AC1156" s="6">
        <v>2.6716749108614453</v>
      </c>
      <c r="AD1156" s="6">
        <v>3.2059286357500181</v>
      </c>
      <c r="AE1156" s="6">
        <v>3.6323173456137523</v>
      </c>
      <c r="AF1156" s="6">
        <v>3.9402135992324192</v>
      </c>
      <c r="AG1156" s="94">
        <v>2</v>
      </c>
      <c r="AH1156" s="6">
        <v>2.1485447717806423</v>
      </c>
      <c r="AI1156" s="6">
        <v>2.5463724362046154</v>
      </c>
      <c r="AJ1156" s="6">
        <v>3.0267993894817917</v>
      </c>
      <c r="AK1156" s="6">
        <v>3.4315934227446858</v>
      </c>
      <c r="AL1156" s="6">
        <v>3.7931433105099073</v>
      </c>
      <c r="AM1156" s="6">
        <v>4.201359649305795</v>
      </c>
      <c r="AN1156" s="6">
        <v>1.0012238882127724</v>
      </c>
      <c r="AO1156" s="92">
        <v>0.87446596206961036</v>
      </c>
      <c r="AP1156" s="5">
        <v>43765</v>
      </c>
      <c r="AQ1156" s="94">
        <v>2239</v>
      </c>
      <c r="AR1156" s="6">
        <v>-0.40730252143289913</v>
      </c>
      <c r="AS1156" s="6">
        <v>0.89242525669443096</v>
      </c>
    </row>
    <row r="1157" spans="1:45" x14ac:dyDescent="0.2">
      <c r="A1157" s="5">
        <v>43767</v>
      </c>
      <c r="B1157" s="6">
        <v>3.5502008032128516</v>
      </c>
      <c r="C1157" s="6">
        <v>3.3363202563466618</v>
      </c>
      <c r="D1157" s="6">
        <v>0.21388054686618974</v>
      </c>
      <c r="E1157" s="6">
        <v>3.3371976317754712</v>
      </c>
      <c r="F1157" s="6">
        <v>3.3614525516332874</v>
      </c>
      <c r="G1157" s="6">
        <v>0.39718962426357596</v>
      </c>
      <c r="H1157" s="6">
        <v>1.5522037249991065</v>
      </c>
      <c r="I1157" s="6">
        <v>0.57357304826692146</v>
      </c>
      <c r="J1157" s="7">
        <v>1046.5302883057957</v>
      </c>
      <c r="K1157" s="92">
        <v>2.2311468094600626E-3</v>
      </c>
      <c r="L1157" s="92">
        <v>1.963409192324855E-2</v>
      </c>
      <c r="M1157" s="92">
        <v>0.21374386434627399</v>
      </c>
      <c r="N1157" s="92">
        <v>0.46586345381526106</v>
      </c>
      <c r="O1157" s="92">
        <v>0.23694779116465864</v>
      </c>
      <c r="P1157" s="92">
        <v>6.1579651941097727E-2</v>
      </c>
      <c r="Q1157" s="93">
        <v>5.3126012309685777E-2</v>
      </c>
      <c r="R1157" s="4">
        <v>2.7285354116147635</v>
      </c>
      <c r="S1157" s="4">
        <v>2.8449683808324719</v>
      </c>
      <c r="T1157" s="4">
        <v>3.0608646959137982</v>
      </c>
      <c r="U1157" s="4">
        <v>3.3222842956380996</v>
      </c>
      <c r="V1157" s="4">
        <v>3.6070594858442799</v>
      </c>
      <c r="W1157" s="4">
        <v>3.8320002874060815</v>
      </c>
      <c r="X1157" s="4">
        <v>4.0177878710489159</v>
      </c>
      <c r="Y1157" s="4">
        <v>4.3421333753766511</v>
      </c>
      <c r="Z1157" s="94">
        <v>3087</v>
      </c>
      <c r="AA1157" s="93">
        <v>0.20169567157518964</v>
      </c>
      <c r="AB1157" s="6">
        <v>2.1916874843673675</v>
      </c>
      <c r="AC1157" s="6">
        <v>2.6714718025772677</v>
      </c>
      <c r="AD1157" s="6">
        <v>3.2054619263595381</v>
      </c>
      <c r="AE1157" s="6">
        <v>3.6322935325858707</v>
      </c>
      <c r="AF1157" s="6">
        <v>3.9469892956013251</v>
      </c>
      <c r="AG1157" s="94">
        <v>4</v>
      </c>
      <c r="AH1157" s="6">
        <v>2.1484908035796382</v>
      </c>
      <c r="AI1157" s="6">
        <v>2.5461978846812134</v>
      </c>
      <c r="AJ1157" s="6">
        <v>3.0263955539634551</v>
      </c>
      <c r="AK1157" s="6">
        <v>3.4316181591487926</v>
      </c>
      <c r="AL1157" s="6">
        <v>3.7938651837739386</v>
      </c>
      <c r="AM1157" s="6">
        <v>4.2023625345380626</v>
      </c>
      <c r="AN1157" s="6">
        <v>1.0011257625194152</v>
      </c>
      <c r="AO1157" s="92">
        <v>0.87481495935258069</v>
      </c>
      <c r="AP1157" s="5">
        <v>43767</v>
      </c>
      <c r="AQ1157" s="94">
        <v>2241</v>
      </c>
      <c r="AR1157" s="6">
        <v>-0.40734960855297819</v>
      </c>
      <c r="AS1157" s="6">
        <v>0.89243264269611766</v>
      </c>
    </row>
    <row r="1158" spans="1:45" x14ac:dyDescent="0.2">
      <c r="A1158" s="5">
        <v>43768</v>
      </c>
      <c r="B1158" s="6">
        <v>3.5501560410164958</v>
      </c>
      <c r="C1158" s="6">
        <v>3.3363980085214906</v>
      </c>
      <c r="D1158" s="6">
        <v>0.21375803249500525</v>
      </c>
      <c r="E1158" s="6">
        <v>3.3372816264544105</v>
      </c>
      <c r="F1158" s="6">
        <v>3.3614055011418227</v>
      </c>
      <c r="G1158" s="6">
        <v>0.39727594394197191</v>
      </c>
      <c r="H1158" s="6">
        <v>1.5529993726596771</v>
      </c>
      <c r="I1158" s="6">
        <v>0.57360427461140295</v>
      </c>
      <c r="J1158" s="7">
        <v>1047.1910621761635</v>
      </c>
      <c r="K1158" s="92">
        <v>2.229157378510923E-3</v>
      </c>
      <c r="L1158" s="92">
        <v>1.961658493089612E-2</v>
      </c>
      <c r="M1158" s="92">
        <v>0.2139991083370486</v>
      </c>
      <c r="N1158" s="92">
        <v>0.4654480606330807</v>
      </c>
      <c r="O1158" s="92">
        <v>0.2371823450735622</v>
      </c>
      <c r="P1158" s="92">
        <v>6.152474364690147E-2</v>
      </c>
      <c r="Q1158" s="93">
        <v>5.2461139896373056E-2</v>
      </c>
      <c r="R1158" s="4">
        <v>2.7283465456654885</v>
      </c>
      <c r="S1158" s="4">
        <v>2.8446901523141399</v>
      </c>
      <c r="T1158" s="4">
        <v>3.060987897349944</v>
      </c>
      <c r="U1158" s="4">
        <v>3.3220766744793906</v>
      </c>
      <c r="V1158" s="4">
        <v>3.6070972441597178</v>
      </c>
      <c r="W1158" s="4">
        <v>3.8318746489259818</v>
      </c>
      <c r="X1158" s="4">
        <v>4.0179605020249118</v>
      </c>
      <c r="Y1158" s="4">
        <v>4.3413364764072329</v>
      </c>
      <c r="Z1158" s="94">
        <v>3088</v>
      </c>
      <c r="AA1158" s="93">
        <v>0.20062416406598305</v>
      </c>
      <c r="AB1158" s="6">
        <v>2.1915520973185205</v>
      </c>
      <c r="AC1158" s="6">
        <v>2.6712687683169856</v>
      </c>
      <c r="AD1158" s="6">
        <v>3.2060235425923906</v>
      </c>
      <c r="AE1158" s="6">
        <v>3.6318969106124817</v>
      </c>
      <c r="AF1158" s="6">
        <v>3.9455267897026371</v>
      </c>
      <c r="AG1158" s="94">
        <v>2</v>
      </c>
      <c r="AH1158" s="6">
        <v>2.1484368435050625</v>
      </c>
      <c r="AI1158" s="6">
        <v>2.5460234053312187</v>
      </c>
      <c r="AJ1158" s="6">
        <v>3.0263649070413421</v>
      </c>
      <c r="AK1158" s="6">
        <v>3.4314567224521175</v>
      </c>
      <c r="AL1158" s="6">
        <v>3.7943883925170541</v>
      </c>
      <c r="AM1158" s="6">
        <v>4.2014738788932338</v>
      </c>
      <c r="AN1158" s="6">
        <v>1.0011186353036294</v>
      </c>
      <c r="AO1158" s="92">
        <v>0.87481420589125225</v>
      </c>
      <c r="AP1158" s="5">
        <v>43768</v>
      </c>
      <c r="AQ1158" s="94">
        <v>2243</v>
      </c>
      <c r="AR1158" s="6">
        <v>-0.40739642242489804</v>
      </c>
      <c r="AS1158" s="6">
        <v>0.8924400348914826</v>
      </c>
    </row>
    <row r="1159" spans="1:45" x14ac:dyDescent="0.2">
      <c r="A1159" s="5">
        <v>43769</v>
      </c>
      <c r="B1159" s="6">
        <v>3.5498886414253898</v>
      </c>
      <c r="C1159" s="6">
        <v>3.3366750685503357</v>
      </c>
      <c r="D1159" s="6">
        <v>0.21321357287505416</v>
      </c>
      <c r="E1159" s="6">
        <v>3.3373626320972392</v>
      </c>
      <c r="F1159" s="6">
        <v>3.3612519532114309</v>
      </c>
      <c r="G1159" s="6">
        <v>0.39717625692073244</v>
      </c>
      <c r="H1159" s="6">
        <v>1.5541523697947239</v>
      </c>
      <c r="I1159" s="6">
        <v>0.57358692133376188</v>
      </c>
      <c r="J1159" s="7">
        <v>1047.8517319520906</v>
      </c>
      <c r="K1159" s="92">
        <v>2.2271714922048997E-3</v>
      </c>
      <c r="L1159" s="92">
        <v>1.9599109131403118E-2</v>
      </c>
      <c r="M1159" s="92">
        <v>0.21425389755011137</v>
      </c>
      <c r="N1159" s="92">
        <v>0.46592427616926502</v>
      </c>
      <c r="O1159" s="92">
        <v>0.23608017817371937</v>
      </c>
      <c r="P1159" s="92">
        <v>6.1915367483296214E-2</v>
      </c>
      <c r="Q1159" s="93">
        <v>5.1796697960505018E-2</v>
      </c>
      <c r="R1159" s="4">
        <v>2.7294225640561471</v>
      </c>
      <c r="S1159" s="4">
        <v>2.8444087067650843</v>
      </c>
      <c r="T1159" s="4">
        <v>3.0613125343261451</v>
      </c>
      <c r="U1159" s="4">
        <v>3.322416298194125</v>
      </c>
      <c r="V1159" s="4">
        <v>3.6066694519965985</v>
      </c>
      <c r="W1159" s="4">
        <v>3.8311174662004936</v>
      </c>
      <c r="X1159" s="4">
        <v>4.0174802166030714</v>
      </c>
      <c r="Y1159" s="4">
        <v>4.3447731596137249</v>
      </c>
      <c r="Z1159" s="94">
        <v>3089</v>
      </c>
      <c r="AA1159" s="93">
        <v>0.20089086859688196</v>
      </c>
      <c r="AB1159" s="6">
        <v>2.1914167564082061</v>
      </c>
      <c r="AC1159" s="6">
        <v>2.6710658080356429</v>
      </c>
      <c r="AD1159" s="6">
        <v>3.2063086421690183</v>
      </c>
      <c r="AE1159" s="6">
        <v>3.6325023483964722</v>
      </c>
      <c r="AF1159" s="6">
        <v>3.9440664601221966</v>
      </c>
      <c r="AG1159" s="94">
        <v>3</v>
      </c>
      <c r="AH1159" s="6">
        <v>2.1483828915547378</v>
      </c>
      <c r="AI1159" s="6">
        <v>2.5458489980961825</v>
      </c>
      <c r="AJ1159" s="6">
        <v>3.026334543527244</v>
      </c>
      <c r="AK1159" s="6">
        <v>3.4315518804153156</v>
      </c>
      <c r="AL1159" s="6">
        <v>3.7942439245781392</v>
      </c>
      <c r="AM1159" s="6">
        <v>4.2030998130815984</v>
      </c>
      <c r="AN1159" s="6">
        <v>1.0012103421708427</v>
      </c>
      <c r="AO1159" s="92">
        <v>0.87359305958508271</v>
      </c>
      <c r="AP1159" s="5">
        <v>43769</v>
      </c>
      <c r="AQ1159" s="94">
        <v>2245</v>
      </c>
      <c r="AR1159" s="6">
        <v>-0.40744296356149379</v>
      </c>
      <c r="AS1159" s="6">
        <v>0.89244743329394194</v>
      </c>
    </row>
    <row r="1160" spans="1:45" x14ac:dyDescent="0.2">
      <c r="A1160" s="5">
        <v>43770</v>
      </c>
      <c r="B1160" s="6">
        <v>3.5498886414253898</v>
      </c>
      <c r="C1160" s="6">
        <v>3.3365866220634737</v>
      </c>
      <c r="D1160" s="6">
        <v>0.21330201936191617</v>
      </c>
      <c r="E1160" s="6">
        <v>3.3372908803416674</v>
      </c>
      <c r="F1160" s="6">
        <v>3.3611511775500769</v>
      </c>
      <c r="G1160" s="6">
        <v>0.39770308652674063</v>
      </c>
      <c r="H1160" s="6">
        <v>1.5539393659021601</v>
      </c>
      <c r="I1160" s="6">
        <v>0.57365490449983902</v>
      </c>
      <c r="J1160" s="7">
        <v>1048.8517319520906</v>
      </c>
      <c r="K1160" s="92">
        <v>2.2271714922048997E-3</v>
      </c>
      <c r="L1160" s="92">
        <v>1.9599109131403118E-2</v>
      </c>
      <c r="M1160" s="92">
        <v>0.21425389755011137</v>
      </c>
      <c r="N1160" s="92">
        <v>0.46592427616926502</v>
      </c>
      <c r="O1160" s="92">
        <v>0.23608017817371937</v>
      </c>
      <c r="P1160" s="92">
        <v>6.1915367483296214E-2</v>
      </c>
      <c r="Q1160" s="93">
        <v>5.0825509873745546E-2</v>
      </c>
      <c r="R1160" s="4">
        <v>2.7292489421801891</v>
      </c>
      <c r="S1160" s="4">
        <v>2.8441298449993457</v>
      </c>
      <c r="T1160" s="4">
        <v>3.0607835458474444</v>
      </c>
      <c r="U1160" s="4">
        <v>3.3218832673387952</v>
      </c>
      <c r="V1160" s="4">
        <v>3.6061685105400119</v>
      </c>
      <c r="W1160" s="4">
        <v>3.8317629926066967</v>
      </c>
      <c r="X1160" s="4">
        <v>4.0215561314500174</v>
      </c>
      <c r="Y1160" s="4">
        <v>4.3439945337690702</v>
      </c>
      <c r="Z1160" s="94">
        <v>3089</v>
      </c>
      <c r="AA1160" s="93">
        <v>0.2</v>
      </c>
      <c r="AB1160" s="6">
        <v>2.1912814616102225</v>
      </c>
      <c r="AC1160" s="6">
        <v>2.6708629216883213</v>
      </c>
      <c r="AD1160" s="6">
        <v>3.2060017889002026</v>
      </c>
      <c r="AE1160" s="6">
        <v>3.6319042034160876</v>
      </c>
      <c r="AF1160" s="6">
        <v>3.9457835487988926</v>
      </c>
      <c r="AG1160" s="94">
        <v>1</v>
      </c>
      <c r="AH1160" s="6">
        <v>2.1483289477264869</v>
      </c>
      <c r="AI1160" s="6">
        <v>2.5456746629177327</v>
      </c>
      <c r="AJ1160" s="6">
        <v>3.0259309338684126</v>
      </c>
      <c r="AK1160" s="6">
        <v>3.430982395489929</v>
      </c>
      <c r="AL1160" s="6">
        <v>3.7947003393916083</v>
      </c>
      <c r="AM1160" s="6">
        <v>4.2069930642738402</v>
      </c>
      <c r="AN1160" s="6">
        <v>1.001183112105581</v>
      </c>
      <c r="AO1160" s="92">
        <v>0.87385855898411946</v>
      </c>
      <c r="AP1160" s="5">
        <v>43770</v>
      </c>
      <c r="AQ1160" s="94">
        <v>2245</v>
      </c>
      <c r="AR1160" s="6">
        <v>-0.40748923247460755</v>
      </c>
      <c r="AS1160" s="6">
        <v>0.892454837916828</v>
      </c>
    </row>
    <row r="1161" spans="1:45" x14ac:dyDescent="0.2">
      <c r="A1161" s="5">
        <v>43771</v>
      </c>
      <c r="B1161" s="6">
        <v>3.5485307212822796</v>
      </c>
      <c r="C1161" s="6">
        <v>3.3359473585192125</v>
      </c>
      <c r="D1161" s="6">
        <v>0.21258336276306711</v>
      </c>
      <c r="E1161" s="6">
        <v>3.3370521662091233</v>
      </c>
      <c r="F1161" s="6">
        <v>3.360780396212431</v>
      </c>
      <c r="G1161" s="6">
        <v>0.39762145772425539</v>
      </c>
      <c r="H1161" s="6">
        <v>1.5532561150216122</v>
      </c>
      <c r="I1161" s="6">
        <v>0.57358252427184553</v>
      </c>
      <c r="J1161" s="7">
        <v>1049.5119741100352</v>
      </c>
      <c r="K1161" s="92">
        <v>2.2261798753339269E-3</v>
      </c>
      <c r="L1161" s="92">
        <v>2.0035618878005344E-2</v>
      </c>
      <c r="M1161" s="92">
        <v>0.21460373998219057</v>
      </c>
      <c r="N1161" s="92">
        <v>0.46571682991985752</v>
      </c>
      <c r="O1161" s="92">
        <v>0.23642030276046305</v>
      </c>
      <c r="P1161" s="92">
        <v>6.09973285841496E-2</v>
      </c>
      <c r="Q1161" s="93">
        <v>5.0485436893203881E-2</v>
      </c>
      <c r="R1161" s="4">
        <v>2.7291866828073958</v>
      </c>
      <c r="S1161" s="4">
        <v>2.8434937002848022</v>
      </c>
      <c r="T1161" s="4">
        <v>3.0596912356937449</v>
      </c>
      <c r="U1161" s="4">
        <v>3.3210092893399983</v>
      </c>
      <c r="V1161" s="4">
        <v>3.6055896240124081</v>
      </c>
      <c r="W1161" s="4">
        <v>3.8309815314649245</v>
      </c>
      <c r="X1161" s="4">
        <v>4.0222258956134258</v>
      </c>
      <c r="Y1161" s="4">
        <v>4.343171540759446</v>
      </c>
      <c r="Z1161" s="94">
        <v>3090</v>
      </c>
      <c r="AA1161" s="93">
        <v>0.20124666073018699</v>
      </c>
      <c r="AB1161" s="6">
        <v>2.1911462128983894</v>
      </c>
      <c r="AC1161" s="6">
        <v>2.6764339255837184</v>
      </c>
      <c r="AD1161" s="6">
        <v>3.2060695243336594</v>
      </c>
      <c r="AE1161" s="6">
        <v>3.6322549114419207</v>
      </c>
      <c r="AF1161" s="6">
        <v>3.9498136163862942</v>
      </c>
      <c r="AG1161" s="94">
        <v>4</v>
      </c>
      <c r="AH1161" s="6">
        <v>2.1482750120181349</v>
      </c>
      <c r="AI1161" s="6">
        <v>2.548281726615182</v>
      </c>
      <c r="AJ1161" s="6">
        <v>3.0262112136704262</v>
      </c>
      <c r="AK1161" s="6">
        <v>3.430820242749324</v>
      </c>
      <c r="AL1161" s="6">
        <v>3.7951235315347529</v>
      </c>
      <c r="AM1161" s="6">
        <v>4.209621433591578</v>
      </c>
      <c r="AN1161" s="6">
        <v>1.0010575709390881</v>
      </c>
      <c r="AO1161" s="92">
        <v>0.87416926377537285</v>
      </c>
      <c r="AP1161" s="5">
        <v>43771</v>
      </c>
      <c r="AQ1161" s="94">
        <v>2246</v>
      </c>
      <c r="AR1161" s="6">
        <v>-0.40753522967509337</v>
      </c>
      <c r="AS1161" s="6">
        <v>0.8924622487733882</v>
      </c>
    </row>
    <row r="1162" spans="1:45" x14ac:dyDescent="0.2">
      <c r="A1162" s="5">
        <v>43772</v>
      </c>
      <c r="B1162" s="6">
        <v>3.548085485307213</v>
      </c>
      <c r="C1162" s="6">
        <v>3.3355931897926827</v>
      </c>
      <c r="D1162" s="6">
        <v>0.2124922955145303</v>
      </c>
      <c r="E1162" s="6">
        <v>3.3369805081213886</v>
      </c>
      <c r="F1162" s="6">
        <v>3.3605647986743934</v>
      </c>
      <c r="G1162" s="6">
        <v>0.39756733618160245</v>
      </c>
      <c r="H1162" s="6">
        <v>1.5523686217843966</v>
      </c>
      <c r="I1162" s="6">
        <v>0.57360517799353239</v>
      </c>
      <c r="J1162" s="7">
        <v>1050.5119741100352</v>
      </c>
      <c r="K1162" s="92">
        <v>2.2261798753339269E-3</v>
      </c>
      <c r="L1162" s="92">
        <v>2.0035618878005344E-2</v>
      </c>
      <c r="M1162" s="92">
        <v>0.21504897595725736</v>
      </c>
      <c r="N1162" s="92">
        <v>0.46571682991985752</v>
      </c>
      <c r="O1162" s="92">
        <v>0.23597506678539626</v>
      </c>
      <c r="P1162" s="92">
        <v>6.09973285841496E-2</v>
      </c>
      <c r="Q1162" s="93">
        <v>5.372168284789644E-2</v>
      </c>
      <c r="R1162" s="4">
        <v>2.7290152850701093</v>
      </c>
      <c r="S1162" s="4">
        <v>2.8431199114056578</v>
      </c>
      <c r="T1162" s="4">
        <v>3.0593502205055394</v>
      </c>
      <c r="U1162" s="4">
        <v>3.3204714459162528</v>
      </c>
      <c r="V1162" s="4">
        <v>3.6050182155763668</v>
      </c>
      <c r="W1162" s="4">
        <v>3.8312669124283434</v>
      </c>
      <c r="X1162" s="4">
        <v>4.0209176843324412</v>
      </c>
      <c r="Y1162" s="4">
        <v>4.3423955294392176</v>
      </c>
      <c r="Z1162" s="94">
        <v>3090</v>
      </c>
      <c r="AA1162" s="93">
        <v>0.20124666073018699</v>
      </c>
      <c r="AB1162" s="6">
        <v>2.1910110102465459</v>
      </c>
      <c r="AC1162" s="6">
        <v>2.6762147859845342</v>
      </c>
      <c r="AD1162" s="6">
        <v>3.2071133522903095</v>
      </c>
      <c r="AE1162" s="6">
        <v>3.6326703683765165</v>
      </c>
      <c r="AF1162" s="6">
        <v>3.9491103969534933</v>
      </c>
      <c r="AG1162" s="94">
        <v>3</v>
      </c>
      <c r="AH1162" s="6">
        <v>2.1482210844275058</v>
      </c>
      <c r="AI1162" s="6">
        <v>2.5481069009889934</v>
      </c>
      <c r="AJ1162" s="6">
        <v>3.0261797302036699</v>
      </c>
      <c r="AK1162" s="6">
        <v>3.4308417414415651</v>
      </c>
      <c r="AL1162" s="6">
        <v>3.7952295044033466</v>
      </c>
      <c r="AM1162" s="6">
        <v>4.2087271780185578</v>
      </c>
      <c r="AN1162" s="6">
        <v>1.0009660783158878</v>
      </c>
      <c r="AO1162" s="92">
        <v>0.87439368825614883</v>
      </c>
      <c r="AP1162" s="5">
        <v>43773</v>
      </c>
      <c r="AQ1162" s="94">
        <v>2246</v>
      </c>
      <c r="AR1162" s="6">
        <v>-0.4075809556728176</v>
      </c>
      <c r="AS1162" s="6">
        <v>0.89246966587678589</v>
      </c>
    </row>
    <row r="1163" spans="1:45" x14ac:dyDescent="0.2">
      <c r="A1163" s="5">
        <v>43773</v>
      </c>
      <c r="B1163" s="6">
        <v>3.548085485307213</v>
      </c>
      <c r="C1163" s="6">
        <v>3.3350908051254464</v>
      </c>
      <c r="D1163" s="6">
        <v>0.21299468018176659</v>
      </c>
      <c r="E1163" s="6">
        <v>3.3369086729090447</v>
      </c>
      <c r="F1163" s="6">
        <v>3.3603372277268582</v>
      </c>
      <c r="G1163" s="6">
        <v>0.3973882439828762</v>
      </c>
      <c r="H1163" s="6">
        <v>1.5512246762424609</v>
      </c>
      <c r="I1163" s="6">
        <v>0.57360517799353239</v>
      </c>
      <c r="J1163" s="7">
        <v>1051.5119741100352</v>
      </c>
      <c r="K1163" s="92">
        <v>2.2261798753339269E-3</v>
      </c>
      <c r="L1163" s="92">
        <v>2.0035618878005344E-2</v>
      </c>
      <c r="M1163" s="92">
        <v>0.21504897595725736</v>
      </c>
      <c r="N1163" s="92">
        <v>0.46571682991985752</v>
      </c>
      <c r="O1163" s="92">
        <v>0.23597506678539626</v>
      </c>
      <c r="P1163" s="92">
        <v>6.09973285841496E-2</v>
      </c>
      <c r="Q1163" s="93">
        <v>5.372168284789644E-2</v>
      </c>
      <c r="R1163" s="4">
        <v>2.7288439390732444</v>
      </c>
      <c r="S1163" s="4">
        <v>2.8428572856306147</v>
      </c>
      <c r="T1163" s="4">
        <v>3.0590093746831517</v>
      </c>
      <c r="U1163" s="4">
        <v>3.319933976347289</v>
      </c>
      <c r="V1163" s="4">
        <v>3.6043615355036773</v>
      </c>
      <c r="W1163" s="4">
        <v>3.8302612363027664</v>
      </c>
      <c r="X1163" s="4">
        <v>4.0196113320692053</v>
      </c>
      <c r="Y1163" s="4">
        <v>4.3416200600538275</v>
      </c>
      <c r="Z1163" s="94">
        <v>3090</v>
      </c>
      <c r="AA1163" s="93">
        <v>0.20213713268032057</v>
      </c>
      <c r="AB1163" s="6">
        <v>2.1908758536285533</v>
      </c>
      <c r="AC1163" s="6">
        <v>2.6759957323103949</v>
      </c>
      <c r="AD1163" s="6">
        <v>3.2067825332074249</v>
      </c>
      <c r="AE1163" s="6">
        <v>3.6322460215091987</v>
      </c>
      <c r="AF1163" s="6">
        <v>3.948407680331806</v>
      </c>
      <c r="AG1163" s="94">
        <v>0</v>
      </c>
      <c r="AH1163" s="6">
        <v>2.1481671649524259</v>
      </c>
      <c r="AI1163" s="6">
        <v>2.5479321472873249</v>
      </c>
      <c r="AJ1163" s="6">
        <v>3.0257761336956142</v>
      </c>
      <c r="AK1163" s="6">
        <v>3.4302734750306163</v>
      </c>
      <c r="AL1163" s="6">
        <v>3.7945231837754285</v>
      </c>
      <c r="AM1163" s="6">
        <v>4.207833748985653</v>
      </c>
      <c r="AN1163" s="6">
        <v>1.0008337765104376</v>
      </c>
      <c r="AO1163" s="92">
        <v>0.87460142968057752</v>
      </c>
      <c r="AP1163" s="5">
        <v>43773</v>
      </c>
      <c r="AQ1163" s="94">
        <v>2246</v>
      </c>
      <c r="AR1163" s="6">
        <v>-0.40762641097666252</v>
      </c>
      <c r="AS1163" s="6">
        <v>0.89247708924010105</v>
      </c>
    </row>
    <row r="1164" spans="1:45" x14ac:dyDescent="0.2">
      <c r="A1164" s="5">
        <v>43774</v>
      </c>
      <c r="B1164" s="6">
        <v>3.5471530249110321</v>
      </c>
      <c r="C1164" s="6">
        <v>3.3347128172973179</v>
      </c>
      <c r="D1164" s="6">
        <v>0.21244020761371418</v>
      </c>
      <c r="E1164" s="6">
        <v>3.3367662719899487</v>
      </c>
      <c r="F1164" s="6">
        <v>3.3603602609305741</v>
      </c>
      <c r="G1164" s="6">
        <v>0.39719253865757659</v>
      </c>
      <c r="H1164" s="6">
        <v>1.5508420242224625</v>
      </c>
      <c r="I1164" s="6">
        <v>0.57361695244257194</v>
      </c>
      <c r="J1164" s="7">
        <v>1052.1714655451287</v>
      </c>
      <c r="K1164" s="92">
        <v>2.224199288256228E-3</v>
      </c>
      <c r="L1164" s="92">
        <v>2.0017793594306051E-2</v>
      </c>
      <c r="M1164" s="92">
        <v>0.21530249110320285</v>
      </c>
      <c r="N1164" s="92">
        <v>0.46708185053380785</v>
      </c>
      <c r="O1164" s="92">
        <v>0.23443060498220641</v>
      </c>
      <c r="P1164" s="92">
        <v>6.0943060498220639E-2</v>
      </c>
      <c r="Q1164" s="93">
        <v>5.8880621158201231E-2</v>
      </c>
      <c r="R1164" s="4">
        <v>2.7287903044410298</v>
      </c>
      <c r="S1164" s="4">
        <v>2.8426415376490852</v>
      </c>
      <c r="T1164" s="4">
        <v>3.0587210560186651</v>
      </c>
      <c r="U1164" s="4">
        <v>3.3196618570908556</v>
      </c>
      <c r="V1164" s="4">
        <v>3.6039077185971879</v>
      </c>
      <c r="W1164" s="4">
        <v>3.8290136497344029</v>
      </c>
      <c r="X1164" s="4">
        <v>4.0184362743472519</v>
      </c>
      <c r="Y1164" s="4">
        <v>4.3408047849849671</v>
      </c>
      <c r="Z1164" s="94">
        <v>3091</v>
      </c>
      <c r="AA1164" s="93">
        <v>0.20106761565836298</v>
      </c>
      <c r="AB1164" s="6">
        <v>2.1907407430182926</v>
      </c>
      <c r="AC1164" s="6">
        <v>2.6757767645051587</v>
      </c>
      <c r="AD1164" s="6">
        <v>3.2064518628593515</v>
      </c>
      <c r="AE1164" s="6">
        <v>3.631898925357028</v>
      </c>
      <c r="AF1164" s="6">
        <v>3.9477054659222377</v>
      </c>
      <c r="AG1164" s="94">
        <v>3</v>
      </c>
      <c r="AH1164" s="6">
        <v>2.1481132535907226</v>
      </c>
      <c r="AI1164" s="6">
        <v>2.5477574654523916</v>
      </c>
      <c r="AJ1164" s="6">
        <v>3.0247914706715178</v>
      </c>
      <c r="AK1164" s="6">
        <v>3.4305594694751216</v>
      </c>
      <c r="AL1164" s="6">
        <v>3.7947398833958661</v>
      </c>
      <c r="AM1164" s="6">
        <v>4.2069411450498384</v>
      </c>
      <c r="AN1164" s="6">
        <v>1.000760412194958</v>
      </c>
      <c r="AO1164" s="92">
        <v>0.87471505435589181</v>
      </c>
      <c r="AP1164" s="5">
        <v>43774</v>
      </c>
      <c r="AQ1164" s="94">
        <v>2248</v>
      </c>
      <c r="AR1164" s="6">
        <v>-0.40767159609452719</v>
      </c>
      <c r="AS1164" s="6">
        <v>0.89248451887632996</v>
      </c>
    </row>
    <row r="1165" spans="1:45" x14ac:dyDescent="0.2">
      <c r="A1165" s="5">
        <v>43775</v>
      </c>
      <c r="B1165" s="6">
        <v>3.5468888888888888</v>
      </c>
      <c r="C1165" s="6">
        <v>3.3346337304527625</v>
      </c>
      <c r="D1165" s="6">
        <v>0.2122551584361263</v>
      </c>
      <c r="E1165" s="6">
        <v>3.3368634717194539</v>
      </c>
      <c r="F1165" s="6">
        <v>3.3602927314245052</v>
      </c>
      <c r="G1165" s="6">
        <v>0.396935548489602</v>
      </c>
      <c r="H1165" s="6">
        <v>1.5512723913211952</v>
      </c>
      <c r="I1165" s="6">
        <v>0.57360608020698134</v>
      </c>
      <c r="J1165" s="7">
        <v>1052.8308538163037</v>
      </c>
      <c r="K1165" s="92">
        <v>2.2222222222222222E-3</v>
      </c>
      <c r="L1165" s="92">
        <v>0.02</v>
      </c>
      <c r="M1165" s="92">
        <v>0.216</v>
      </c>
      <c r="N1165" s="92">
        <v>0.46577777777777779</v>
      </c>
      <c r="O1165" s="92">
        <v>0.23555555555555555</v>
      </c>
      <c r="P1165" s="92">
        <v>6.0444444444444446E-2</v>
      </c>
      <c r="Q1165" s="93">
        <v>5.8214747736093142E-2</v>
      </c>
      <c r="R1165" s="4">
        <v>2.7296055666161934</v>
      </c>
      <c r="S1165" s="4">
        <v>2.842970409015988</v>
      </c>
      <c r="T1165" s="4">
        <v>3.0586752155200303</v>
      </c>
      <c r="U1165" s="4">
        <v>3.3190771738381848</v>
      </c>
      <c r="V1165" s="4">
        <v>3.6035895762813679</v>
      </c>
      <c r="W1165" s="4">
        <v>3.8290738946407519</v>
      </c>
      <c r="X1165" s="4">
        <v>4.0176367219486204</v>
      </c>
      <c r="Y1165" s="4">
        <v>4.3399930852603239</v>
      </c>
      <c r="Z1165" s="94">
        <v>3092</v>
      </c>
      <c r="AA1165" s="93">
        <v>0.20044444444444445</v>
      </c>
      <c r="AB1165" s="6">
        <v>2.1906056783896659</v>
      </c>
      <c r="AC1165" s="6">
        <v>2.6755578825127349</v>
      </c>
      <c r="AD1165" s="6">
        <v>3.2062645088623132</v>
      </c>
      <c r="AE1165" s="6">
        <v>3.6314749514154481</v>
      </c>
      <c r="AF1165" s="6">
        <v>3.9500364089897997</v>
      </c>
      <c r="AG1165" s="94">
        <v>2</v>
      </c>
      <c r="AH1165" s="6">
        <v>2.1480593503402221</v>
      </c>
      <c r="AI1165" s="6">
        <v>2.5475828554264814</v>
      </c>
      <c r="AJ1165" s="6">
        <v>3.0245892696780854</v>
      </c>
      <c r="AK1165" s="6">
        <v>3.4302187765170782</v>
      </c>
      <c r="AL1165" s="6">
        <v>3.794420576664344</v>
      </c>
      <c r="AM1165" s="6">
        <v>4.2079541119165755</v>
      </c>
      <c r="AN1165" s="6">
        <v>1.0007119194327323</v>
      </c>
      <c r="AO1165" s="92">
        <v>0.87495515865053952</v>
      </c>
      <c r="AP1165" s="5">
        <v>43775</v>
      </c>
      <c r="AQ1165" s="94">
        <v>2250</v>
      </c>
      <c r="AR1165" s="6">
        <v>-0.40771651153333188</v>
      </c>
      <c r="AS1165" s="6">
        <v>0.89249195479838572</v>
      </c>
    </row>
    <row r="1166" spans="1:45" x14ac:dyDescent="0.2">
      <c r="A1166" s="5">
        <v>43776</v>
      </c>
      <c r="B1166" s="6">
        <v>3.5472703062583224</v>
      </c>
      <c r="C1166" s="6">
        <v>3.3349540447013961</v>
      </c>
      <c r="D1166" s="6">
        <v>0.21231626155692629</v>
      </c>
      <c r="E1166" s="6">
        <v>3.337168230609735</v>
      </c>
      <c r="F1166" s="6">
        <v>3.360890180359061</v>
      </c>
      <c r="G1166" s="6">
        <v>0.39725633839600166</v>
      </c>
      <c r="H1166" s="6">
        <v>1.5535724974874991</v>
      </c>
      <c r="I1166" s="6">
        <v>0.57358435681964648</v>
      </c>
      <c r="J1166" s="7">
        <v>1053.1496444731747</v>
      </c>
      <c r="K1166" s="92">
        <v>2.2192632046160675E-3</v>
      </c>
      <c r="L1166" s="92">
        <v>1.9973368841544607E-2</v>
      </c>
      <c r="M1166" s="92">
        <v>0.21571238348868177</v>
      </c>
      <c r="N1166" s="92">
        <v>0.46604527296937415</v>
      </c>
      <c r="O1166" s="92">
        <v>0.23524189968930315</v>
      </c>
      <c r="P1166" s="92">
        <v>6.0807811806480247E-2</v>
      </c>
      <c r="Q1166" s="93">
        <v>5.7530704589528116E-2</v>
      </c>
      <c r="R1166" s="4">
        <v>2.7294247658638695</v>
      </c>
      <c r="S1166" s="4">
        <v>2.842895874400754</v>
      </c>
      <c r="T1166" s="4">
        <v>3.0589149522022807</v>
      </c>
      <c r="U1166" s="4">
        <v>3.3194277847368681</v>
      </c>
      <c r="V1166" s="4">
        <v>3.6032774001880452</v>
      </c>
      <c r="W1166" s="4">
        <v>3.8285316593661873</v>
      </c>
      <c r="X1166" s="4">
        <v>4.0203054693359466</v>
      </c>
      <c r="Y1166" s="4">
        <v>4.3427793220030981</v>
      </c>
      <c r="Z1166" s="94">
        <v>3094</v>
      </c>
      <c r="AA1166" s="93">
        <v>0.20017754105636928</v>
      </c>
      <c r="AB1166" s="6">
        <v>2.1904706597165968</v>
      </c>
      <c r="AC1166" s="6">
        <v>2.6753390862770838</v>
      </c>
      <c r="AD1166" s="6">
        <v>3.2081770402481786</v>
      </c>
      <c r="AE1166" s="6">
        <v>3.6317191115306748</v>
      </c>
      <c r="AF1166" s="6">
        <v>3.9490855450801909</v>
      </c>
      <c r="AG1166" s="94">
        <v>2</v>
      </c>
      <c r="AH1166" s="6">
        <v>2.1480054551987533</v>
      </c>
      <c r="AI1166" s="6">
        <v>2.5474083171519544</v>
      </c>
      <c r="AJ1166" s="6">
        <v>3.0242426800176885</v>
      </c>
      <c r="AK1166" s="6">
        <v>3.4302853436028107</v>
      </c>
      <c r="AL1166" s="6">
        <v>3.7943499065832942</v>
      </c>
      <c r="AM1166" s="6">
        <v>4.2083970742989338</v>
      </c>
      <c r="AN1166" s="6">
        <v>1.0007052228532816</v>
      </c>
      <c r="AO1166" s="92">
        <v>0.87525267928160955</v>
      </c>
      <c r="AP1166" s="5">
        <v>43776</v>
      </c>
      <c r="AQ1166" s="94">
        <v>2253</v>
      </c>
      <c r="AR1166" s="6">
        <v>-0.40776115779901767</v>
      </c>
      <c r="AS1166" s="6">
        <v>0.89249939701909897</v>
      </c>
    </row>
    <row r="1167" spans="1:45" x14ac:dyDescent="0.2">
      <c r="A1167" s="5">
        <v>43777</v>
      </c>
      <c r="B1167" s="6">
        <v>3.547692990239574</v>
      </c>
      <c r="C1167" s="6">
        <v>3.334922446243024</v>
      </c>
      <c r="D1167" s="6">
        <v>0.21277054399654993</v>
      </c>
      <c r="E1167" s="6">
        <v>3.3372524397114973</v>
      </c>
      <c r="F1167" s="6">
        <v>3.3611575917464505</v>
      </c>
      <c r="G1167" s="6">
        <v>0.39750524860451236</v>
      </c>
      <c r="H1167" s="6">
        <v>1.5541838602543658</v>
      </c>
      <c r="I1167" s="6">
        <v>0.57358966074313089</v>
      </c>
      <c r="J1167" s="7">
        <v>1053.8090468497612</v>
      </c>
      <c r="K1167" s="92">
        <v>2.2182786157941437E-3</v>
      </c>
      <c r="L1167" s="92">
        <v>1.9964507542147295E-2</v>
      </c>
      <c r="M1167" s="92">
        <v>0.21561668145519078</v>
      </c>
      <c r="N1167" s="92">
        <v>0.46539485359361138</v>
      </c>
      <c r="O1167" s="92">
        <v>0.2360248447204969</v>
      </c>
      <c r="P1167" s="92">
        <v>6.078083407275954E-2</v>
      </c>
      <c r="Q1167" s="93">
        <v>5.686591276252019E-2</v>
      </c>
      <c r="R1167" s="4">
        <v>2.7292595222468443</v>
      </c>
      <c r="S1167" s="4">
        <v>2.8427630636013412</v>
      </c>
      <c r="T1167" s="4">
        <v>3.0588180358801504</v>
      </c>
      <c r="U1167" s="4">
        <v>3.3195588745290716</v>
      </c>
      <c r="V1167" s="4">
        <v>3.6031421167260573</v>
      </c>
      <c r="W1167" s="4">
        <v>3.8302682224488285</v>
      </c>
      <c r="X1167" s="4">
        <v>4.0218602570444197</v>
      </c>
      <c r="Y1167" s="4">
        <v>4.3418559269255512</v>
      </c>
      <c r="Z1167" s="94">
        <v>3095</v>
      </c>
      <c r="AA1167" s="93">
        <v>0.2005323868677906</v>
      </c>
      <c r="AB1167" s="6">
        <v>2.1903356869730284</v>
      </c>
      <c r="AC1167" s="6">
        <v>2.6751203757422179</v>
      </c>
      <c r="AD1167" s="6">
        <v>3.2076762415284823</v>
      </c>
      <c r="AE1167" s="6">
        <v>3.6314016542676253</v>
      </c>
      <c r="AF1167" s="6">
        <v>3.9481356003295232</v>
      </c>
      <c r="AG1167" s="94">
        <v>1</v>
      </c>
      <c r="AH1167" s="6">
        <v>2.1479515681641463</v>
      </c>
      <c r="AI1167" s="6">
        <v>2.5472338505712426</v>
      </c>
      <c r="AJ1167" s="6">
        <v>3.0238416613893251</v>
      </c>
      <c r="AK1167" s="6">
        <v>3.4296337089562301</v>
      </c>
      <c r="AL1167" s="6">
        <v>3.7949975542590733</v>
      </c>
      <c r="AM1167" s="6">
        <v>4.2075034345493902</v>
      </c>
      <c r="AN1167" s="6">
        <v>1.000656433740073</v>
      </c>
      <c r="AO1167" s="92">
        <v>0.87550146822422803</v>
      </c>
      <c r="AP1167" s="5">
        <v>43777</v>
      </c>
      <c r="AQ1167" s="94">
        <v>2254</v>
      </c>
      <c r="AR1167" s="6">
        <v>-0.40780553539655218</v>
      </c>
      <c r="AS1167" s="6">
        <v>0.89250684555121818</v>
      </c>
    </row>
    <row r="1168" spans="1:45" x14ac:dyDescent="0.2">
      <c r="A1168" s="5">
        <v>43778</v>
      </c>
      <c r="B1168" s="6">
        <v>3.5474080638015066</v>
      </c>
      <c r="C1168" s="6">
        <v>3.3350009767917355</v>
      </c>
      <c r="D1168" s="6">
        <v>0.21240708700977118</v>
      </c>
      <c r="E1168" s="6">
        <v>3.3374761306536262</v>
      </c>
      <c r="F1168" s="6">
        <v>3.3611933543249766</v>
      </c>
      <c r="G1168" s="6">
        <v>0.39734466033072263</v>
      </c>
      <c r="H1168" s="6">
        <v>1.5557790424729014</v>
      </c>
      <c r="I1168" s="6">
        <v>0.57353245075880266</v>
      </c>
      <c r="J1168" s="7">
        <v>1054.1278656764625</v>
      </c>
      <c r="K1168" s="92">
        <v>2.215330084182543E-3</v>
      </c>
      <c r="L1168" s="92">
        <v>1.9937970757642889E-2</v>
      </c>
      <c r="M1168" s="92">
        <v>0.21533008418254321</v>
      </c>
      <c r="N1168" s="92">
        <v>0.46654851572884359</v>
      </c>
      <c r="O1168" s="92">
        <v>0.2352680549401861</v>
      </c>
      <c r="P1168" s="92">
        <v>6.0700044306601683E-2</v>
      </c>
      <c r="Q1168" s="93">
        <v>5.6506296415886344E-2</v>
      </c>
      <c r="R1168" s="4">
        <v>2.729092577928681</v>
      </c>
      <c r="S1168" s="4">
        <v>2.8429219378160941</v>
      </c>
      <c r="T1168" s="4">
        <v>3.0591247014501204</v>
      </c>
      <c r="U1168" s="4">
        <v>3.3197546108895564</v>
      </c>
      <c r="V1168" s="4">
        <v>3.6026981371828772</v>
      </c>
      <c r="W1168" s="4">
        <v>3.8294858636553442</v>
      </c>
      <c r="X1168" s="4">
        <v>4.0222336540447197</v>
      </c>
      <c r="Y1168" s="4">
        <v>4.3409109757434132</v>
      </c>
      <c r="Z1168" s="94">
        <v>3097</v>
      </c>
      <c r="AA1168" s="93">
        <v>0.20026583961010191</v>
      </c>
      <c r="AB1168" s="6">
        <v>2.190200760132925</v>
      </c>
      <c r="AC1168" s="6">
        <v>2.6749017508521997</v>
      </c>
      <c r="AD1168" s="6">
        <v>3.2071757834641925</v>
      </c>
      <c r="AE1168" s="6">
        <v>3.6314692843094707</v>
      </c>
      <c r="AF1168" s="6">
        <v>3.9471865732576119</v>
      </c>
      <c r="AG1168" s="94">
        <v>2</v>
      </c>
      <c r="AH1168" s="6">
        <v>2.1478976892342301</v>
      </c>
      <c r="AI1168" s="6">
        <v>2.5470594556268509</v>
      </c>
      <c r="AJ1168" s="6">
        <v>3.0234409038154948</v>
      </c>
      <c r="AK1168" s="6">
        <v>3.4297936098619544</v>
      </c>
      <c r="AL1168" s="6">
        <v>3.7953662514246496</v>
      </c>
      <c r="AM1168" s="6">
        <v>4.2066106195161899</v>
      </c>
      <c r="AN1168" s="6">
        <v>1.0006183084277063</v>
      </c>
      <c r="AO1168" s="92">
        <v>0.87547726280442006</v>
      </c>
      <c r="AP1168" s="5">
        <v>43778</v>
      </c>
      <c r="AQ1168" s="94">
        <v>2257</v>
      </c>
      <c r="AR1168" s="6">
        <v>-0.40784964482992869</v>
      </c>
      <c r="AS1168" s="6">
        <v>0.89251430040740865</v>
      </c>
    </row>
    <row r="1169" spans="1:45" x14ac:dyDescent="0.2">
      <c r="A1169" s="5">
        <v>43779</v>
      </c>
      <c r="B1169" s="6">
        <v>3.5471865307930881</v>
      </c>
      <c r="C1169" s="6">
        <v>3.3347049286953498</v>
      </c>
      <c r="D1169" s="6">
        <v>0.21248160209773825</v>
      </c>
      <c r="E1169" s="6">
        <v>3.3374039410079686</v>
      </c>
      <c r="F1169" s="6">
        <v>3.3609908247777405</v>
      </c>
      <c r="G1169" s="6">
        <v>0.39724592204036246</v>
      </c>
      <c r="H1169" s="6">
        <v>1.5549598254620982</v>
      </c>
      <c r="I1169" s="6">
        <v>0.57357442686471027</v>
      </c>
      <c r="J1169" s="7">
        <v>1055.1278656764625</v>
      </c>
      <c r="K1169" s="92">
        <v>2.215330084182543E-3</v>
      </c>
      <c r="L1169" s="92">
        <v>1.9937970757642889E-2</v>
      </c>
      <c r="M1169" s="92">
        <v>0.21488701816570668</v>
      </c>
      <c r="N1169" s="92">
        <v>0.46787771377935311</v>
      </c>
      <c r="O1169" s="92">
        <v>0.23438192290651308</v>
      </c>
      <c r="P1169" s="92">
        <v>6.0700044306601683E-2</v>
      </c>
      <c r="Q1169" s="93">
        <v>5.6506296415886344E-2</v>
      </c>
      <c r="R1169" s="4">
        <v>2.7287508601493817</v>
      </c>
      <c r="S1169" s="4">
        <v>2.8426766683463831</v>
      </c>
      <c r="T1169" s="4">
        <v>3.0587226188089298</v>
      </c>
      <c r="U1169" s="4">
        <v>3.3196234953895614</v>
      </c>
      <c r="V1169" s="4">
        <v>3.6024389736877711</v>
      </c>
      <c r="W1169" s="4">
        <v>3.8285975170236304</v>
      </c>
      <c r="X1169" s="4">
        <v>4.0213959276281308</v>
      </c>
      <c r="Y1169" s="4">
        <v>4.3400039522073746</v>
      </c>
      <c r="Z1169" s="94">
        <v>3097</v>
      </c>
      <c r="AA1169" s="93">
        <v>0.20115197164377493</v>
      </c>
      <c r="AB1169" s="6">
        <v>2.1900658791702714</v>
      </c>
      <c r="AC1169" s="6">
        <v>2.6746832115511436</v>
      </c>
      <c r="AD1169" s="6">
        <v>3.2066756656692283</v>
      </c>
      <c r="AE1169" s="6">
        <v>3.6325439113227245</v>
      </c>
      <c r="AF1169" s="6">
        <v>3.9462384623876088</v>
      </c>
      <c r="AG1169" s="94">
        <v>3</v>
      </c>
      <c r="AH1169" s="6">
        <v>2.1478438184068374</v>
      </c>
      <c r="AI1169" s="6">
        <v>2.5468851322613535</v>
      </c>
      <c r="AJ1169" s="6">
        <v>3.0227351667737459</v>
      </c>
      <c r="AK1169" s="6">
        <v>3.4298002572029005</v>
      </c>
      <c r="AL1169" s="6">
        <v>3.7956116881739388</v>
      </c>
      <c r="AM1169" s="6">
        <v>4.205718627764985</v>
      </c>
      <c r="AN1169" s="6">
        <v>1.0005472754279474</v>
      </c>
      <c r="AO1169" s="92">
        <v>0.87559978197088029</v>
      </c>
      <c r="AP1169" s="5">
        <v>43779</v>
      </c>
      <c r="AQ1169" s="94">
        <v>2257</v>
      </c>
      <c r="AR1169" s="6">
        <v>-0.40789348660216795</v>
      </c>
      <c r="AS1169" s="6">
        <v>0.89252176160025531</v>
      </c>
    </row>
    <row r="1170" spans="1:45" x14ac:dyDescent="0.2">
      <c r="A1170" s="5">
        <v>43780</v>
      </c>
      <c r="B1170" s="6">
        <v>3.54696499778467</v>
      </c>
      <c r="C1170" s="6">
        <v>3.3342028428621338</v>
      </c>
      <c r="D1170" s="6">
        <v>0.21276215492253625</v>
      </c>
      <c r="E1170" s="6">
        <v>3.3373313867400327</v>
      </c>
      <c r="F1170" s="6">
        <v>3.3608950173420866</v>
      </c>
      <c r="G1170" s="6">
        <v>0.39706636037758464</v>
      </c>
      <c r="H1170" s="6">
        <v>1.5538132394938451</v>
      </c>
      <c r="I1170" s="6">
        <v>0.5735744268647045</v>
      </c>
      <c r="J1170" s="7">
        <v>1056.1278656764625</v>
      </c>
      <c r="K1170" s="92">
        <v>2.215330084182543E-3</v>
      </c>
      <c r="L1170" s="92">
        <v>1.9937970757642889E-2</v>
      </c>
      <c r="M1170" s="92">
        <v>0.21488701816570668</v>
      </c>
      <c r="N1170" s="92">
        <v>0.46787771377935311</v>
      </c>
      <c r="O1170" s="92">
        <v>0.23482498892334958</v>
      </c>
      <c r="P1170" s="92">
        <v>6.0256978289765173E-2</v>
      </c>
      <c r="Q1170" s="93">
        <v>5.6506296415886344E-2</v>
      </c>
      <c r="R1170" s="4">
        <v>2.7285116637372431</v>
      </c>
      <c r="S1170" s="4">
        <v>2.8424315233123041</v>
      </c>
      <c r="T1170" s="4">
        <v>3.0583207747362313</v>
      </c>
      <c r="U1170" s="4">
        <v>3.3192208795995186</v>
      </c>
      <c r="V1170" s="4">
        <v>3.6019997065309837</v>
      </c>
      <c r="W1170" s="4">
        <v>3.8277100068464915</v>
      </c>
      <c r="X1170" s="4">
        <v>4.0205589031840452</v>
      </c>
      <c r="Y1170" s="4">
        <v>4.3390976674824326</v>
      </c>
      <c r="Z1170" s="94">
        <v>3097</v>
      </c>
      <c r="AA1170" s="93">
        <v>0.20070890562693841</v>
      </c>
      <c r="AB1170" s="6">
        <v>2.1899310440590734</v>
      </c>
      <c r="AC1170" s="6">
        <v>2.6744647577832144</v>
      </c>
      <c r="AD1170" s="6">
        <v>3.2061758877581217</v>
      </c>
      <c r="AE1170" s="6">
        <v>3.6318681970257924</v>
      </c>
      <c r="AF1170" s="6">
        <v>3.9475463046196073</v>
      </c>
      <c r="AG1170" s="94">
        <v>1</v>
      </c>
      <c r="AH1170" s="6">
        <v>2.1477899556797984</v>
      </c>
      <c r="AI1170" s="6">
        <v>2.5467108804173981</v>
      </c>
      <c r="AJ1170" s="6">
        <v>3.0223351872246318</v>
      </c>
      <c r="AK1170" s="6">
        <v>3.4292332836418584</v>
      </c>
      <c r="AL1170" s="6">
        <v>3.7951849646638145</v>
      </c>
      <c r="AM1170" s="6">
        <v>4.2067358122155669</v>
      </c>
      <c r="AN1170" s="6">
        <v>1.0004154145316881</v>
      </c>
      <c r="AO1170" s="92">
        <v>0.87580462884842503</v>
      </c>
      <c r="AP1170" s="5">
        <v>43780</v>
      </c>
      <c r="AQ1170" s="94">
        <v>2257</v>
      </c>
      <c r="AR1170" s="6">
        <v>-0.40793706121532436</v>
      </c>
      <c r="AS1170" s="6">
        <v>0.89252922914226107</v>
      </c>
    </row>
    <row r="1171" spans="1:45" x14ac:dyDescent="0.2">
      <c r="A1171" s="5">
        <v>43781</v>
      </c>
      <c r="B1171" s="6">
        <v>3.5477876106194692</v>
      </c>
      <c r="C1171" s="6">
        <v>3.3348179777989868</v>
      </c>
      <c r="D1171" s="6">
        <v>0.21296963282048242</v>
      </c>
      <c r="E1171" s="6">
        <v>3.3371430889404268</v>
      </c>
      <c r="F1171" s="6">
        <v>3.3607007930908228</v>
      </c>
      <c r="G1171" s="6">
        <v>0.39799937558956489</v>
      </c>
      <c r="H1171" s="6">
        <v>1.555182275628521</v>
      </c>
      <c r="I1171" s="6">
        <v>0.57367979341510322</v>
      </c>
      <c r="J1171" s="7">
        <v>1056.7866365397058</v>
      </c>
      <c r="K1171" s="92">
        <v>2.2123893805309734E-3</v>
      </c>
      <c r="L1171" s="92">
        <v>1.9911504424778761E-2</v>
      </c>
      <c r="M1171" s="92">
        <v>0.21504424778761061</v>
      </c>
      <c r="N1171" s="92">
        <v>0.46637168141592922</v>
      </c>
      <c r="O1171" s="92">
        <v>0.23584070796460177</v>
      </c>
      <c r="P1171" s="92">
        <v>6.0619469026548675E-2</v>
      </c>
      <c r="Q1171" s="93">
        <v>5.4551323434473852E-2</v>
      </c>
      <c r="R1171" s="4">
        <v>2.7282951851097534</v>
      </c>
      <c r="S1171" s="4">
        <v>2.8423058598679067</v>
      </c>
      <c r="T1171" s="4">
        <v>3.0573162969641174</v>
      </c>
      <c r="U1171" s="4">
        <v>3.319621155517952</v>
      </c>
      <c r="V1171" s="4">
        <v>3.6033950738786071</v>
      </c>
      <c r="W1171" s="4">
        <v>3.8296031335223963</v>
      </c>
      <c r="X1171" s="4">
        <v>4.0247677699862612</v>
      </c>
      <c r="Y1171" s="4">
        <v>4.3381686081027819</v>
      </c>
      <c r="Z1171" s="94">
        <v>3098</v>
      </c>
      <c r="AA1171" s="93">
        <v>0.2</v>
      </c>
      <c r="AB1171" s="6">
        <v>2.1897962547733574</v>
      </c>
      <c r="AC1171" s="6">
        <v>2.6742463894926285</v>
      </c>
      <c r="AD1171" s="6">
        <v>3.2064395677718678</v>
      </c>
      <c r="AE1171" s="6">
        <v>3.6311930029169068</v>
      </c>
      <c r="AF1171" s="6">
        <v>3.9469708356664484</v>
      </c>
      <c r="AG1171" s="94">
        <v>2</v>
      </c>
      <c r="AH1171" s="6">
        <v>2.1477361010509468</v>
      </c>
      <c r="AI1171" s="6">
        <v>2.5465367000377057</v>
      </c>
      <c r="AJ1171" s="6">
        <v>3.0219594498787514</v>
      </c>
      <c r="AK1171" s="6">
        <v>3.4292758975205038</v>
      </c>
      <c r="AL1171" s="6">
        <v>3.7961756810978113</v>
      </c>
      <c r="AM1171" s="6">
        <v>4.2066791158118342</v>
      </c>
      <c r="AN1171" s="6">
        <v>1.0006334418804872</v>
      </c>
      <c r="AO1171" s="92">
        <v>0.87518059495669587</v>
      </c>
      <c r="AP1171" s="5">
        <v>43781</v>
      </c>
      <c r="AQ1171" s="94">
        <v>2260</v>
      </c>
      <c r="AR1171" s="6">
        <v>-0.40798036917048464</v>
      </c>
      <c r="AS1171" s="6">
        <v>0.89253670304584753</v>
      </c>
    </row>
    <row r="1172" spans="1:45" x14ac:dyDescent="0.2">
      <c r="A1172" s="5">
        <v>43782</v>
      </c>
      <c r="B1172" s="6">
        <v>3.5471030517470146</v>
      </c>
      <c r="C1172" s="6">
        <v>3.3345099602852328</v>
      </c>
      <c r="D1172" s="6">
        <v>0.21259309146178174</v>
      </c>
      <c r="E1172" s="6">
        <v>3.3370717438493305</v>
      </c>
      <c r="F1172" s="6">
        <v>3.3605556464125153</v>
      </c>
      <c r="G1172" s="6">
        <v>0.39775907833643109</v>
      </c>
      <c r="H1172" s="6">
        <v>1.5542748162742772</v>
      </c>
      <c r="I1172" s="6">
        <v>0.57372821174951172</v>
      </c>
      <c r="J1172" s="7">
        <v>1057.7866365397058</v>
      </c>
      <c r="K1172" s="92">
        <v>2.2114108801415304E-3</v>
      </c>
      <c r="L1172" s="92">
        <v>1.9902697921273773E-2</v>
      </c>
      <c r="M1172" s="92">
        <v>0.21539141972578504</v>
      </c>
      <c r="N1172" s="92">
        <v>0.4670499778858912</v>
      </c>
      <c r="O1172" s="92">
        <v>0.23485183547103053</v>
      </c>
      <c r="P1172" s="92">
        <v>6.0592658115877933E-2</v>
      </c>
      <c r="Q1172" s="93">
        <v>5.5196901226597803E-2</v>
      </c>
      <c r="R1172" s="4">
        <v>2.7280658488351959</v>
      </c>
      <c r="S1172" s="4">
        <v>2.8420988773011717</v>
      </c>
      <c r="T1172" s="4">
        <v>3.0577406846184907</v>
      </c>
      <c r="U1172" s="4">
        <v>3.319455828996178</v>
      </c>
      <c r="V1172" s="4">
        <v>3.602946321495613</v>
      </c>
      <c r="W1172" s="4">
        <v>3.8289060345781154</v>
      </c>
      <c r="X1172" s="4">
        <v>4.0241080539965859</v>
      </c>
      <c r="Y1172" s="4">
        <v>4.3372625730387515</v>
      </c>
      <c r="Z1172" s="94">
        <v>3098</v>
      </c>
      <c r="AA1172" s="93">
        <v>0.20123839009287925</v>
      </c>
      <c r="AB1172" s="6">
        <v>2.18966151128717</v>
      </c>
      <c r="AC1172" s="6">
        <v>2.6740281066236529</v>
      </c>
      <c r="AD1172" s="6">
        <v>3.2072017917347848</v>
      </c>
      <c r="AE1172" s="6">
        <v>3.6316399490289148</v>
      </c>
      <c r="AF1172" s="6">
        <v>3.946395703705313</v>
      </c>
      <c r="AG1172" s="94">
        <v>3</v>
      </c>
      <c r="AH1172" s="6">
        <v>2.1476822545181156</v>
      </c>
      <c r="AI1172" s="6">
        <v>2.546362591065066</v>
      </c>
      <c r="AJ1172" s="6">
        <v>3.0219379928372216</v>
      </c>
      <c r="AK1172" s="6">
        <v>3.4293794435647778</v>
      </c>
      <c r="AL1172" s="6">
        <v>3.7960869920390223</v>
      </c>
      <c r="AM1172" s="6">
        <v>4.2057903453495014</v>
      </c>
      <c r="AN1172" s="6">
        <v>1.0005631723638675</v>
      </c>
      <c r="AO1172" s="92">
        <v>0.87531472136996269</v>
      </c>
      <c r="AP1172" s="5">
        <v>43782</v>
      </c>
      <c r="AQ1172" s="94">
        <v>2261</v>
      </c>
      <c r="AR1172" s="6">
        <v>-0.40802341096777361</v>
      </c>
      <c r="AS1172" s="6">
        <v>0.89254418332335594</v>
      </c>
    </row>
    <row r="1173" spans="1:45" x14ac:dyDescent="0.2">
      <c r="A1173" s="5">
        <v>43783</v>
      </c>
      <c r="B1173" s="6">
        <v>3.5477242598320813</v>
      </c>
      <c r="C1173" s="6">
        <v>3.3351324923456365</v>
      </c>
      <c r="D1173" s="6">
        <v>0.21259176748644482</v>
      </c>
      <c r="E1173" s="6">
        <v>3.3370002556914828</v>
      </c>
      <c r="F1173" s="6">
        <v>3.360474527389715</v>
      </c>
      <c r="G1173" s="6">
        <v>0.39867144319720005</v>
      </c>
      <c r="H1173" s="6">
        <v>1.5547258427265283</v>
      </c>
      <c r="I1173" s="6">
        <v>0.57402840542285039</v>
      </c>
      <c r="J1173" s="7">
        <v>1058.7866365397058</v>
      </c>
      <c r="K1173" s="92">
        <v>2.2094564737074681E-3</v>
      </c>
      <c r="L1173" s="92">
        <v>1.9885108263367212E-2</v>
      </c>
      <c r="M1173" s="92">
        <v>0.21520106053910737</v>
      </c>
      <c r="N1173" s="92">
        <v>0.46663720724701724</v>
      </c>
      <c r="O1173" s="92">
        <v>0.2350861688024746</v>
      </c>
      <c r="P1173" s="92">
        <v>6.0980998674326117E-2</v>
      </c>
      <c r="Q1173" s="93">
        <v>5.2937378954163977E-2</v>
      </c>
      <c r="R1173" s="4">
        <v>2.7278366069162328</v>
      </c>
      <c r="S1173" s="4">
        <v>2.8419080507099244</v>
      </c>
      <c r="T1173" s="4">
        <v>3.0573166346880916</v>
      </c>
      <c r="U1173" s="4">
        <v>3.319572193722399</v>
      </c>
      <c r="V1173" s="4">
        <v>3.6052003049663952</v>
      </c>
      <c r="W1173" s="4">
        <v>3.8350838308338089</v>
      </c>
      <c r="X1173" s="4">
        <v>4.0307757953430512</v>
      </c>
      <c r="Y1173" s="4">
        <v>4.336357275648635</v>
      </c>
      <c r="Z1173" s="94">
        <v>3098</v>
      </c>
      <c r="AA1173" s="93">
        <v>0.20106053910737959</v>
      </c>
      <c r="AB1173" s="6">
        <v>2.1895268135745787</v>
      </c>
      <c r="AC1173" s="6">
        <v>2.6738099091206053</v>
      </c>
      <c r="AD1173" s="6">
        <v>3.2067425180001421</v>
      </c>
      <c r="AE1173" s="6">
        <v>3.6315572540599406</v>
      </c>
      <c r="AF1173" s="6">
        <v>3.9469805595697176</v>
      </c>
      <c r="AG1173" s="94">
        <v>3</v>
      </c>
      <c r="AH1173" s="6">
        <v>2.1476284160791401</v>
      </c>
      <c r="AI1173" s="6">
        <v>2.5461885534423385</v>
      </c>
      <c r="AJ1173" s="6">
        <v>3.0215379868373331</v>
      </c>
      <c r="AK1173" s="6">
        <v>3.4295835484192554</v>
      </c>
      <c r="AL1173" s="6">
        <v>3.7968798530362733</v>
      </c>
      <c r="AM1173" s="6">
        <v>4.2076507723854171</v>
      </c>
      <c r="AN1173" s="6">
        <v>1.000744074498475</v>
      </c>
      <c r="AO1173" s="92">
        <v>0.87506350173307779</v>
      </c>
      <c r="AP1173" s="5">
        <v>43784</v>
      </c>
      <c r="AQ1173" s="94">
        <v>2263</v>
      </c>
      <c r="AR1173" s="6">
        <v>-0.40806618710635112</v>
      </c>
      <c r="AS1173" s="6">
        <v>0.8925516699870466</v>
      </c>
    </row>
    <row r="1174" spans="1:45" x14ac:dyDescent="0.2">
      <c r="A1174" s="5">
        <v>43784</v>
      </c>
      <c r="B1174" s="6">
        <v>3.5472823685373398</v>
      </c>
      <c r="C1174" s="6">
        <v>3.3352512785954582</v>
      </c>
      <c r="D1174" s="6">
        <v>0.21203108994188158</v>
      </c>
      <c r="E1174" s="6">
        <v>3.3369305825498818</v>
      </c>
      <c r="F1174" s="6">
        <v>3.3604255646909351</v>
      </c>
      <c r="G1174" s="6">
        <v>0.39939011459967949</v>
      </c>
      <c r="H1174" s="6">
        <v>1.5543138450961558</v>
      </c>
      <c r="I1174" s="6">
        <v>0.57423176242736851</v>
      </c>
      <c r="J1174" s="7">
        <v>1059.7866365397058</v>
      </c>
      <c r="K1174" s="92">
        <v>2.2094564737074681E-3</v>
      </c>
      <c r="L1174" s="92">
        <v>1.9885108263367212E-2</v>
      </c>
      <c r="M1174" s="92">
        <v>0.21520106053910737</v>
      </c>
      <c r="N1174" s="92">
        <v>0.46707909854175872</v>
      </c>
      <c r="O1174" s="92">
        <v>0.2350861688024746</v>
      </c>
      <c r="P1174" s="92">
        <v>6.0539107379584622E-2</v>
      </c>
      <c r="Q1174" s="93">
        <v>5.1000645577792124E-2</v>
      </c>
      <c r="R1174" s="4">
        <v>2.7276074592846644</v>
      </c>
      <c r="S1174" s="4">
        <v>2.8417172847721925</v>
      </c>
      <c r="T1174" s="4">
        <v>3.0568928491501635</v>
      </c>
      <c r="U1174" s="4">
        <v>3.3192445750162882</v>
      </c>
      <c r="V1174" s="4">
        <v>3.6058689854857047</v>
      </c>
      <c r="W1174" s="4">
        <v>3.8343115429929835</v>
      </c>
      <c r="X1174" s="4">
        <v>4.0309449441050287</v>
      </c>
      <c r="Y1174" s="4">
        <v>4.3412427843651598</v>
      </c>
      <c r="Z1174" s="94">
        <v>3098</v>
      </c>
      <c r="AA1174" s="93">
        <v>0.2001767565178966</v>
      </c>
      <c r="AB1174" s="6">
        <v>2.1893921616096712</v>
      </c>
      <c r="AC1174" s="6">
        <v>2.6735917969278549</v>
      </c>
      <c r="AD1174" s="6">
        <v>3.2062540542858642</v>
      </c>
      <c r="AE1174" s="6">
        <v>3.6317894081478403</v>
      </c>
      <c r="AF1174" s="6">
        <v>3.9507958064583222</v>
      </c>
      <c r="AG1174" s="94">
        <v>4</v>
      </c>
      <c r="AH1174" s="6">
        <v>2.1475745857318551</v>
      </c>
      <c r="AI1174" s="6">
        <v>2.5460145871124586</v>
      </c>
      <c r="AJ1174" s="6">
        <v>3.0211382408513905</v>
      </c>
      <c r="AK1174" s="6">
        <v>3.4298251212918602</v>
      </c>
      <c r="AL1174" s="6">
        <v>3.7971997129470427</v>
      </c>
      <c r="AM1174" s="6">
        <v>4.2162414471396401</v>
      </c>
      <c r="AN1174" s="6">
        <v>1.0007705199031303</v>
      </c>
      <c r="AO1174" s="92">
        <v>0.8756908715478906</v>
      </c>
      <c r="AP1174" s="5">
        <v>43784</v>
      </c>
      <c r="AQ1174" s="94">
        <v>2263</v>
      </c>
      <c r="AR1174" s="6">
        <v>-0.40810869808441863</v>
      </c>
      <c r="AS1174" s="6">
        <v>0.89255916304910021</v>
      </c>
    </row>
    <row r="1175" spans="1:45" x14ac:dyDescent="0.2">
      <c r="A1175" s="5">
        <v>43785</v>
      </c>
      <c r="B1175" s="6">
        <v>3.5472406181015455</v>
      </c>
      <c r="C1175" s="6">
        <v>3.3352845414407239</v>
      </c>
      <c r="D1175" s="6">
        <v>0.2119560766608215</v>
      </c>
      <c r="E1175" s="6">
        <v>3.3369788414431092</v>
      </c>
      <c r="F1175" s="6">
        <v>3.3610327205106794</v>
      </c>
      <c r="G1175" s="6">
        <v>0.39943650483095011</v>
      </c>
      <c r="H1175" s="6">
        <v>1.5549592258413063</v>
      </c>
      <c r="I1175" s="6">
        <v>0.57424007744433425</v>
      </c>
      <c r="J1175" s="7">
        <v>1060.4443368828652</v>
      </c>
      <c r="K1175" s="92">
        <v>2.2075055187637969E-3</v>
      </c>
      <c r="L1175" s="92">
        <v>1.9867549668874173E-2</v>
      </c>
      <c r="M1175" s="92">
        <v>0.21589403973509932</v>
      </c>
      <c r="N1175" s="92">
        <v>0.46578366445916114</v>
      </c>
      <c r="O1175" s="92">
        <v>0.23576158940397351</v>
      </c>
      <c r="P1175" s="92">
        <v>6.0485651214128036E-2</v>
      </c>
      <c r="Q1175" s="93">
        <v>5.033881897386254E-2</v>
      </c>
      <c r="R1175" s="4">
        <v>2.7274395550002639</v>
      </c>
      <c r="S1175" s="4">
        <v>2.8417004170400797</v>
      </c>
      <c r="T1175" s="4">
        <v>3.0566235309022711</v>
      </c>
      <c r="U1175" s="4">
        <v>3.319409532746898</v>
      </c>
      <c r="V1175" s="4">
        <v>3.6070791179944131</v>
      </c>
      <c r="W1175" s="4">
        <v>3.8365129475924902</v>
      </c>
      <c r="X1175" s="4">
        <v>4.0294975914829667</v>
      </c>
      <c r="Y1175" s="4">
        <v>4.3404075091437297</v>
      </c>
      <c r="Z1175" s="94">
        <v>3099</v>
      </c>
      <c r="AA1175" s="93">
        <v>0.20088300220750552</v>
      </c>
      <c r="AB1175" s="6">
        <v>2.1892575553665559</v>
      </c>
      <c r="AC1175" s="6">
        <v>2.673373769989821</v>
      </c>
      <c r="AD1175" s="6">
        <v>3.2059473071349736</v>
      </c>
      <c r="AE1175" s="6">
        <v>3.6313393191665808</v>
      </c>
      <c r="AF1175" s="6">
        <v>3.9501534775302622</v>
      </c>
      <c r="AG1175" s="94">
        <v>2</v>
      </c>
      <c r="AH1175" s="6">
        <v>2.1475207634740969</v>
      </c>
      <c r="AI1175" s="6">
        <v>2.545840692018428</v>
      </c>
      <c r="AJ1175" s="6">
        <v>3.0214958110208094</v>
      </c>
      <c r="AK1175" s="6">
        <v>3.4299723731210205</v>
      </c>
      <c r="AL1175" s="6">
        <v>3.7968802855731938</v>
      </c>
      <c r="AM1175" s="6">
        <v>4.2153413240092004</v>
      </c>
      <c r="AN1175" s="6">
        <v>1.0007603085433703</v>
      </c>
      <c r="AO1175" s="92">
        <v>0.87562301203036852</v>
      </c>
      <c r="AP1175" s="5">
        <v>43787</v>
      </c>
      <c r="AQ1175" s="94">
        <v>2265</v>
      </c>
      <c r="AR1175" s="6">
        <v>-0.40815094439921973</v>
      </c>
      <c r="AS1175" s="6">
        <v>0.89256666252161765</v>
      </c>
    </row>
    <row r="1176" spans="1:45" x14ac:dyDescent="0.2">
      <c r="A1176" s="5">
        <v>43786</v>
      </c>
      <c r="B1176" s="6">
        <v>3.5472406181015455</v>
      </c>
      <c r="C1176" s="6">
        <v>3.3347827798318761</v>
      </c>
      <c r="D1176" s="6">
        <v>0.21245783826966935</v>
      </c>
      <c r="E1176" s="6">
        <v>3.3369100407632302</v>
      </c>
      <c r="F1176" s="6">
        <v>3.360931625606502</v>
      </c>
      <c r="G1176" s="6">
        <v>0.39925674015220186</v>
      </c>
      <c r="H1176" s="6">
        <v>1.5538145306074249</v>
      </c>
      <c r="I1176" s="6">
        <v>0.57424007744433425</v>
      </c>
      <c r="J1176" s="7">
        <v>1061.4443368828652</v>
      </c>
      <c r="K1176" s="92">
        <v>2.2075055187637969E-3</v>
      </c>
      <c r="L1176" s="92">
        <v>1.9867549668874173E-2</v>
      </c>
      <c r="M1176" s="92">
        <v>0.21589403973509932</v>
      </c>
      <c r="N1176" s="92">
        <v>0.46578366445916114</v>
      </c>
      <c r="O1176" s="92">
        <v>0.23576158940397351</v>
      </c>
      <c r="P1176" s="92">
        <v>6.0485651214128036E-2</v>
      </c>
      <c r="Q1176" s="93">
        <v>5.033881897386254E-2</v>
      </c>
      <c r="R1176" s="4">
        <v>2.7272202034453401</v>
      </c>
      <c r="S1176" s="4">
        <v>2.8415018476051719</v>
      </c>
      <c r="T1176" s="4">
        <v>3.0561774334015492</v>
      </c>
      <c r="U1176" s="4">
        <v>3.3186965249735505</v>
      </c>
      <c r="V1176" s="4">
        <v>3.6066188594033428</v>
      </c>
      <c r="W1176" s="4">
        <v>3.8358790022578475</v>
      </c>
      <c r="X1176" s="4">
        <v>4.0288931503610694</v>
      </c>
      <c r="Y1176" s="4">
        <v>4.3396389865933989</v>
      </c>
      <c r="Z1176" s="94">
        <v>3099</v>
      </c>
      <c r="AA1176" s="93">
        <v>0.20088300220750552</v>
      </c>
      <c r="AB1176" s="6">
        <v>2.1891229948193618</v>
      </c>
      <c r="AC1176" s="6">
        <v>2.6731558282509735</v>
      </c>
      <c r="AD1176" s="6">
        <v>3.2053339020746874</v>
      </c>
      <c r="AE1176" s="6">
        <v>3.6308894610686666</v>
      </c>
      <c r="AF1176" s="6">
        <v>3.9495115679771851</v>
      </c>
      <c r="AG1176" s="94">
        <v>0</v>
      </c>
      <c r="AH1176" s="6">
        <v>2.1474669493037029</v>
      </c>
      <c r="AI1176" s="6">
        <v>2.5456668681033237</v>
      </c>
      <c r="AJ1176" s="6">
        <v>3.021096341359891</v>
      </c>
      <c r="AK1176" s="6">
        <v>3.4294055537288273</v>
      </c>
      <c r="AL1176" s="6">
        <v>3.7961734624922965</v>
      </c>
      <c r="AM1176" s="6">
        <v>4.214442032979</v>
      </c>
      <c r="AN1176" s="6">
        <v>1.0006275697928011</v>
      </c>
      <c r="AO1176" s="92">
        <v>0.87583107626547885</v>
      </c>
      <c r="AP1176" s="5">
        <v>43787</v>
      </c>
      <c r="AQ1176" s="94">
        <v>2265</v>
      </c>
      <c r="AR1176" s="6">
        <v>-0.40819292654704409</v>
      </c>
      <c r="AS1176" s="6">
        <v>0.89257416841661985</v>
      </c>
    </row>
    <row r="1177" spans="1:45" x14ac:dyDescent="0.2">
      <c r="A1177" s="5">
        <v>43787</v>
      </c>
      <c r="B1177" s="6">
        <v>3.5474404236540158</v>
      </c>
      <c r="C1177" s="6">
        <v>3.3344445226349562</v>
      </c>
      <c r="D1177" s="6">
        <v>0.21299590101905963</v>
      </c>
      <c r="E1177" s="6">
        <v>3.3370029248422375</v>
      </c>
      <c r="F1177" s="6">
        <v>3.3611622127809309</v>
      </c>
      <c r="G1177" s="6">
        <v>0.39911620552368515</v>
      </c>
      <c r="H1177" s="6">
        <v>1.5539803706084603</v>
      </c>
      <c r="I1177" s="6">
        <v>0.57416774193548115</v>
      </c>
      <c r="J1177" s="7">
        <v>1062.1016129032287</v>
      </c>
      <c r="K1177" s="92">
        <v>2.2065313327449248E-3</v>
      </c>
      <c r="L1177" s="92">
        <v>1.9858781994704325E-2</v>
      </c>
      <c r="M1177" s="92">
        <v>0.21579876434245365</v>
      </c>
      <c r="N1177" s="92">
        <v>0.46557811120917919</v>
      </c>
      <c r="O1177" s="92">
        <v>0.23609885260370697</v>
      </c>
      <c r="P1177" s="92">
        <v>6.0458958517210948E-2</v>
      </c>
      <c r="Q1177" s="93">
        <v>5.0322580645161291E-2</v>
      </c>
      <c r="R1177" s="4">
        <v>2.7270386845043197</v>
      </c>
      <c r="S1177" s="4">
        <v>2.841035873138591</v>
      </c>
      <c r="T1177" s="4">
        <v>3.0558684300653702</v>
      </c>
      <c r="U1177" s="4">
        <v>3.3183127499344534</v>
      </c>
      <c r="V1177" s="4">
        <v>3.6063747107875388</v>
      </c>
      <c r="W1177" s="4">
        <v>3.835946332134911</v>
      </c>
      <c r="X1177" s="4">
        <v>4.0281953093501857</v>
      </c>
      <c r="Y1177" s="4">
        <v>4.3388402447735981</v>
      </c>
      <c r="Z1177" s="94">
        <v>3100</v>
      </c>
      <c r="AA1177" s="93">
        <v>0.20123565754633715</v>
      </c>
      <c r="AB1177" s="6">
        <v>2.1889884799422386</v>
      </c>
      <c r="AC1177" s="6">
        <v>2.6729379716558337</v>
      </c>
      <c r="AD1177" s="6">
        <v>3.2047210085785016</v>
      </c>
      <c r="AE1177" s="6">
        <v>3.6303045361010553</v>
      </c>
      <c r="AF1177" s="6">
        <v>3.9488700773428813</v>
      </c>
      <c r="AG1177" s="94">
        <v>0</v>
      </c>
      <c r="AH1177" s="6">
        <v>2.1474131432185102</v>
      </c>
      <c r="AI1177" s="6">
        <v>2.5454931153102898</v>
      </c>
      <c r="AJ1177" s="6">
        <v>3.0206971309166732</v>
      </c>
      <c r="AK1177" s="6">
        <v>3.4288391682160779</v>
      </c>
      <c r="AL1177" s="6">
        <v>3.7955504819333377</v>
      </c>
      <c r="AM1177" s="6">
        <v>4.2135435726064578</v>
      </c>
      <c r="AN1177" s="6">
        <v>1.0004949799808192</v>
      </c>
      <c r="AO1177" s="92">
        <v>0.87610243535592069</v>
      </c>
      <c r="AP1177" s="5">
        <v>43787</v>
      </c>
      <c r="AQ1177" s="94">
        <v>2266</v>
      </c>
      <c r="AR1177" s="6">
        <v>-0.40823464502322793</v>
      </c>
      <c r="AS1177" s="6">
        <v>0.89258168074604949</v>
      </c>
    </row>
    <row r="1178" spans="1:45" x14ac:dyDescent="0.2">
      <c r="A1178" s="5">
        <v>43788</v>
      </c>
      <c r="B1178" s="6">
        <v>3.5472197705207416</v>
      </c>
      <c r="C1178" s="6">
        <v>3.3340385677722102</v>
      </c>
      <c r="D1178" s="6">
        <v>0.21318120274853136</v>
      </c>
      <c r="E1178" s="6">
        <v>3.3369330796385892</v>
      </c>
      <c r="F1178" s="6">
        <v>3.3608960159235646</v>
      </c>
      <c r="G1178" s="6">
        <v>0.39902470909719884</v>
      </c>
      <c r="H1178" s="6">
        <v>1.5529432401625749</v>
      </c>
      <c r="I1178" s="6">
        <v>0.57419999999999605</v>
      </c>
      <c r="J1178" s="7">
        <v>1063.1016129032287</v>
      </c>
      <c r="K1178" s="92">
        <v>2.2065313327449248E-3</v>
      </c>
      <c r="L1178" s="92">
        <v>1.9858781994704325E-2</v>
      </c>
      <c r="M1178" s="92">
        <v>0.21668137687555164</v>
      </c>
      <c r="N1178" s="92">
        <v>0.4642541924095322</v>
      </c>
      <c r="O1178" s="92">
        <v>0.23654015887025595</v>
      </c>
      <c r="P1178" s="92">
        <v>6.0458958517210948E-2</v>
      </c>
      <c r="Q1178" s="93">
        <v>0.05</v>
      </c>
      <c r="R1178" s="4">
        <v>2.7268228745238003</v>
      </c>
      <c r="S1178" s="4">
        <v>2.8405639483729788</v>
      </c>
      <c r="T1178" s="4">
        <v>3.0554256104358433</v>
      </c>
      <c r="U1178" s="4">
        <v>3.3177755657997547</v>
      </c>
      <c r="V1178" s="4">
        <v>3.6061822309372742</v>
      </c>
      <c r="W1178" s="4">
        <v>3.8364284430498983</v>
      </c>
      <c r="X1178" s="4">
        <v>4.0275468597189255</v>
      </c>
      <c r="Y1178" s="4">
        <v>4.3380726423059146</v>
      </c>
      <c r="Z1178" s="94">
        <v>3100</v>
      </c>
      <c r="AA1178" s="93">
        <v>0.20079435127978817</v>
      </c>
      <c r="AB1178" s="6">
        <v>2.1888540107093561</v>
      </c>
      <c r="AC1178" s="6">
        <v>2.6727202001489725</v>
      </c>
      <c r="AD1178" s="6">
        <v>3.2053260681438038</v>
      </c>
      <c r="AE1178" s="6">
        <v>3.6296427991167266</v>
      </c>
      <c r="AF1178" s="6">
        <v>3.9482290051718363</v>
      </c>
      <c r="AG1178" s="94">
        <v>2</v>
      </c>
      <c r="AH1178" s="6">
        <v>2.1473593452163584</v>
      </c>
      <c r="AI1178" s="6">
        <v>2.5453194335825415</v>
      </c>
      <c r="AJ1178" s="6">
        <v>3.0210478217553622</v>
      </c>
      <c r="AK1178" s="6">
        <v>3.4285789851671131</v>
      </c>
      <c r="AL1178" s="6">
        <v>3.7949466411081465</v>
      </c>
      <c r="AM1178" s="6">
        <v>4.2126459414529585</v>
      </c>
      <c r="AN1178" s="6">
        <v>1.0003873300122703</v>
      </c>
      <c r="AO1178" s="92">
        <v>0.87647048108488579</v>
      </c>
      <c r="AP1178" s="5">
        <v>43789</v>
      </c>
      <c r="AQ1178" s="94">
        <v>2266</v>
      </c>
      <c r="AR1178" s="6">
        <v>-0.408276100322154</v>
      </c>
      <c r="AS1178" s="6">
        <v>0.89258919952176918</v>
      </c>
    </row>
    <row r="1179" spans="1:45" x14ac:dyDescent="0.2">
      <c r="A1179" s="5">
        <v>43789</v>
      </c>
      <c r="B1179" s="6">
        <v>3.5472197705207416</v>
      </c>
      <c r="C1179" s="6">
        <v>3.3335376183399017</v>
      </c>
      <c r="D1179" s="6">
        <v>0.21368215218083986</v>
      </c>
      <c r="E1179" s="6">
        <v>3.3368627602275103</v>
      </c>
      <c r="F1179" s="6">
        <v>3.3606298888843069</v>
      </c>
      <c r="G1179" s="6">
        <v>0.39884546711112678</v>
      </c>
      <c r="H1179" s="6">
        <v>1.5518014384017298</v>
      </c>
      <c r="I1179" s="6">
        <v>0.57419999999999605</v>
      </c>
      <c r="J1179" s="7">
        <v>1064.1016129032287</v>
      </c>
      <c r="K1179" s="92">
        <v>2.2065313327449248E-3</v>
      </c>
      <c r="L1179" s="92">
        <v>1.9858781994704325E-2</v>
      </c>
      <c r="M1179" s="92">
        <v>0.21668137687555164</v>
      </c>
      <c r="N1179" s="92">
        <v>0.4642541924095322</v>
      </c>
      <c r="O1179" s="92">
        <v>0.23654015887025595</v>
      </c>
      <c r="P1179" s="92">
        <v>6.0458958517210948E-2</v>
      </c>
      <c r="Q1179" s="93">
        <v>0.05</v>
      </c>
      <c r="R1179" s="4">
        <v>2.7266071458123391</v>
      </c>
      <c r="S1179" s="4">
        <v>2.8400895834189006</v>
      </c>
      <c r="T1179" s="4">
        <v>3.0549830769179427</v>
      </c>
      <c r="U1179" s="4">
        <v>3.3172186275234958</v>
      </c>
      <c r="V1179" s="4">
        <v>3.6056131486014351</v>
      </c>
      <c r="W1179" s="4">
        <v>3.835751077376957</v>
      </c>
      <c r="X1179" s="4">
        <v>4.0268988642542531</v>
      </c>
      <c r="Y1179" s="4">
        <v>4.3373055691360074</v>
      </c>
      <c r="Z1179" s="94">
        <v>3100</v>
      </c>
      <c r="AA1179" s="93">
        <v>0.20211827007943514</v>
      </c>
      <c r="AB1179" s="6">
        <v>2.188719587094905</v>
      </c>
      <c r="AC1179" s="6">
        <v>2.672502513675012</v>
      </c>
      <c r="AD1179" s="6">
        <v>3.2046951550918776</v>
      </c>
      <c r="AE1179" s="6">
        <v>3.6289815614498795</v>
      </c>
      <c r="AF1179" s="6">
        <v>3.9475883510092284</v>
      </c>
      <c r="AG1179" s="94">
        <v>0</v>
      </c>
      <c r="AH1179" s="6">
        <v>2.147305555295087</v>
      </c>
      <c r="AI1179" s="6">
        <v>2.5451458228633688</v>
      </c>
      <c r="AJ1179" s="6">
        <v>3.0206484675467036</v>
      </c>
      <c r="AK1179" s="6">
        <v>3.4280134854215323</v>
      </c>
      <c r="AL1179" s="6">
        <v>3.794240509519224</v>
      </c>
      <c r="AM1179" s="6">
        <v>4.2117491380838539</v>
      </c>
      <c r="AN1179" s="6">
        <v>1.0002553542651189</v>
      </c>
      <c r="AO1179" s="92">
        <v>0.87667571257019439</v>
      </c>
      <c r="AP1179" s="5">
        <v>43789</v>
      </c>
      <c r="AQ1179" s="94">
        <v>2266</v>
      </c>
      <c r="AR1179" s="6">
        <v>-0.4083172929372596</v>
      </c>
      <c r="AS1179" s="6">
        <v>0.89259672475556395</v>
      </c>
    </row>
    <row r="1180" spans="1:45" x14ac:dyDescent="0.2">
      <c r="A1180" s="5">
        <v>43790</v>
      </c>
      <c r="B1180" s="6">
        <v>3.5467578297309221</v>
      </c>
      <c r="C1180" s="6">
        <v>3.3336510992975126</v>
      </c>
      <c r="D1180" s="6">
        <v>0.21310673043340955</v>
      </c>
      <c r="E1180" s="6">
        <v>3.3369671715745035</v>
      </c>
      <c r="F1180" s="6">
        <v>3.3605251766196198</v>
      </c>
      <c r="G1180" s="6">
        <v>0.39931669071700654</v>
      </c>
      <c r="H1180" s="6">
        <v>1.5527034765473051</v>
      </c>
      <c r="I1180" s="6">
        <v>0.57424056755885533</v>
      </c>
      <c r="J1180" s="7">
        <v>1064.7581425346652</v>
      </c>
      <c r="K1180" s="92">
        <v>2.2055580061755625E-3</v>
      </c>
      <c r="L1180" s="92">
        <v>1.9850022055580063E-2</v>
      </c>
      <c r="M1180" s="92">
        <v>0.21702690780767533</v>
      </c>
      <c r="N1180" s="92">
        <v>0.46493162770180857</v>
      </c>
      <c r="O1180" s="92">
        <v>0.23511248345831495</v>
      </c>
      <c r="P1180" s="92">
        <v>6.0873400970445524E-2</v>
      </c>
      <c r="Q1180" s="93">
        <v>5.0628829409867786E-2</v>
      </c>
      <c r="R1180" s="4">
        <v>2.7264393644453686</v>
      </c>
      <c r="S1180" s="4">
        <v>2.8397252299869824</v>
      </c>
      <c r="T1180" s="4">
        <v>3.0546857159221323</v>
      </c>
      <c r="U1180" s="4">
        <v>3.3166826524966346</v>
      </c>
      <c r="V1180" s="4">
        <v>3.6057090713017939</v>
      </c>
      <c r="W1180" s="4">
        <v>3.8369624065647185</v>
      </c>
      <c r="X1180" s="4">
        <v>4.0279398156787485</v>
      </c>
      <c r="Y1180" s="4">
        <v>4.3365078558469916</v>
      </c>
      <c r="Z1180" s="94">
        <v>3101</v>
      </c>
      <c r="AA1180" s="93">
        <v>0.19982355535950597</v>
      </c>
      <c r="AB1180" s="6">
        <v>2.1885852090730955</v>
      </c>
      <c r="AC1180" s="6">
        <v>2.6722849121786241</v>
      </c>
      <c r="AD1180" s="6">
        <v>3.2048403550962412</v>
      </c>
      <c r="AE1180" s="6">
        <v>3.6290923335670544</v>
      </c>
      <c r="AF1180" s="6">
        <v>3.9469481144009286</v>
      </c>
      <c r="AG1180" s="94">
        <v>5</v>
      </c>
      <c r="AH1180" s="6">
        <v>2.147251773452536</v>
      </c>
      <c r="AI1180" s="6">
        <v>2.5449722830961266</v>
      </c>
      <c r="AJ1180" s="6">
        <v>3.0206229809153293</v>
      </c>
      <c r="AK1180" s="6">
        <v>3.4285037720078209</v>
      </c>
      <c r="AL1180" s="6">
        <v>3.7951550577955913</v>
      </c>
      <c r="AM1180" s="6">
        <v>4.2135501848321297</v>
      </c>
      <c r="AN1180" s="6">
        <v>1.0002383946880238</v>
      </c>
      <c r="AO1180" s="92">
        <v>0.87698770280657057</v>
      </c>
      <c r="AP1180" s="5">
        <v>43793</v>
      </c>
      <c r="AQ1180" s="94">
        <v>2267</v>
      </c>
      <c r="AR1180" s="6">
        <v>-0.40835822336103567</v>
      </c>
      <c r="AS1180" s="6">
        <v>0.90153290505209505</v>
      </c>
    </row>
    <row r="1181" spans="1:45" x14ac:dyDescent="0.2">
      <c r="A1181" s="5">
        <v>43791</v>
      </c>
      <c r="B1181" s="6">
        <v>3.5467578297309221</v>
      </c>
      <c r="C1181" s="6">
        <v>3.3331503887278546</v>
      </c>
      <c r="D1181" s="6">
        <v>0.2136074410030675</v>
      </c>
      <c r="E1181" s="6">
        <v>3.3368966030288338</v>
      </c>
      <c r="F1181" s="6">
        <v>3.3603967363263521</v>
      </c>
      <c r="G1181" s="6">
        <v>0.39913735434356734</v>
      </c>
      <c r="H1181" s="6">
        <v>1.5515620848625187</v>
      </c>
      <c r="I1181" s="6">
        <v>0.57424056755885533</v>
      </c>
      <c r="J1181" s="7">
        <v>1065.7581425346652</v>
      </c>
      <c r="K1181" s="92">
        <v>2.2055580061755625E-3</v>
      </c>
      <c r="L1181" s="92">
        <v>1.9850022055580063E-2</v>
      </c>
      <c r="M1181" s="92">
        <v>0.21702690780767533</v>
      </c>
      <c r="N1181" s="92">
        <v>0.46493162770180857</v>
      </c>
      <c r="O1181" s="92">
        <v>0.23511248345831495</v>
      </c>
      <c r="P1181" s="92">
        <v>6.0873400970445524E-2</v>
      </c>
      <c r="Q1181" s="93">
        <v>5.0628829409867786E-2</v>
      </c>
      <c r="R1181" s="4">
        <v>2.7262228312347792</v>
      </c>
      <c r="S1181" s="4">
        <v>2.8392759597395187</v>
      </c>
      <c r="T1181" s="4">
        <v>3.0542464410123986</v>
      </c>
      <c r="U1181" s="4">
        <v>3.3159721565718772</v>
      </c>
      <c r="V1181" s="4">
        <v>3.6051455727495267</v>
      </c>
      <c r="W1181" s="4">
        <v>3.8364269491409613</v>
      </c>
      <c r="X1181" s="4">
        <v>4.0273212911845668</v>
      </c>
      <c r="Y1181" s="4">
        <v>4.3357417001069223</v>
      </c>
      <c r="Z1181" s="94">
        <v>3101</v>
      </c>
      <c r="AA1181" s="93">
        <v>0.20158800176444641</v>
      </c>
      <c r="AB1181" s="6">
        <v>2.188450876618159</v>
      </c>
      <c r="AC1181" s="6">
        <v>2.672067395604532</v>
      </c>
      <c r="AD1181" s="6">
        <v>3.2042098588197088</v>
      </c>
      <c r="AE1181" s="6">
        <v>3.6286436269303719</v>
      </c>
      <c r="AF1181" s="6">
        <v>3.9463082948934973</v>
      </c>
      <c r="AG1181" s="94">
        <v>0</v>
      </c>
      <c r="AH1181" s="6">
        <v>2.1471979996865476</v>
      </c>
      <c r="AI1181" s="6">
        <v>2.5447988142242415</v>
      </c>
      <c r="AJ1181" s="6">
        <v>3.0202236749398583</v>
      </c>
      <c r="AK1181" s="6">
        <v>3.4279382849482625</v>
      </c>
      <c r="AL1181" s="6">
        <v>3.7944498002751321</v>
      </c>
      <c r="AM1181" s="6">
        <v>4.2126519195514085</v>
      </c>
      <c r="AN1181" s="6">
        <v>1.0001066383159301</v>
      </c>
      <c r="AO1181" s="92">
        <v>0.87719207418268808</v>
      </c>
      <c r="AP1181" s="5">
        <v>43793</v>
      </c>
      <c r="AQ1181" s="94">
        <v>2267</v>
      </c>
      <c r="AR1181" s="6">
        <v>-0.40839889208502722</v>
      </c>
      <c r="AS1181" s="6">
        <v>0.90151186745801704</v>
      </c>
    </row>
    <row r="1182" spans="1:45" x14ac:dyDescent="0.2">
      <c r="A1182" s="5">
        <v>43792</v>
      </c>
      <c r="B1182" s="6">
        <v>3.5469576719576721</v>
      </c>
      <c r="C1182" s="6">
        <v>3.3328084838368297</v>
      </c>
      <c r="D1182" s="6">
        <v>0.21414918812084238</v>
      </c>
      <c r="E1182" s="6">
        <v>3.3368253734330064</v>
      </c>
      <c r="F1182" s="6">
        <v>3.3600625905547035</v>
      </c>
      <c r="G1182" s="6">
        <v>0.39916537902693866</v>
      </c>
      <c r="H1182" s="6">
        <v>1.550628776194821</v>
      </c>
      <c r="I1182" s="6">
        <v>0.57428893905192202</v>
      </c>
      <c r="J1182" s="7">
        <v>1066.7581425346652</v>
      </c>
      <c r="K1182" s="92">
        <v>2.2045855379188711E-3</v>
      </c>
      <c r="L1182" s="92">
        <v>1.984126984126984E-2</v>
      </c>
      <c r="M1182" s="92">
        <v>0.21693121693121692</v>
      </c>
      <c r="N1182" s="92">
        <v>0.46472663139329806</v>
      </c>
      <c r="O1182" s="92">
        <v>0.23544973544973544</v>
      </c>
      <c r="P1182" s="92">
        <v>6.0846560846560843E-2</v>
      </c>
      <c r="Q1182" s="93">
        <v>5.0306352789422769E-2</v>
      </c>
      <c r="R1182" s="4">
        <v>2.7260034662607611</v>
      </c>
      <c r="S1182" s="4">
        <v>2.8388270340349959</v>
      </c>
      <c r="T1182" s="4">
        <v>3.0538176833569581</v>
      </c>
      <c r="U1182" s="4">
        <v>3.3152984359802264</v>
      </c>
      <c r="V1182" s="4">
        <v>3.6046508848781609</v>
      </c>
      <c r="W1182" s="4">
        <v>3.8365361874962689</v>
      </c>
      <c r="X1182" s="4">
        <v>4.0267278532014963</v>
      </c>
      <c r="Y1182" s="4">
        <v>4.3349760720419592</v>
      </c>
      <c r="Z1182" s="94">
        <v>3101</v>
      </c>
      <c r="AA1182" s="93">
        <v>0.20282186948853614</v>
      </c>
      <c r="AB1182" s="6">
        <v>2.1883165897043475</v>
      </c>
      <c r="AC1182" s="6">
        <v>2.6718499638975084</v>
      </c>
      <c r="AD1182" s="6">
        <v>3.2035799032787744</v>
      </c>
      <c r="AE1182" s="6">
        <v>3.628195149996484</v>
      </c>
      <c r="AF1182" s="6">
        <v>3.9456688920341851</v>
      </c>
      <c r="AG1182" s="94">
        <v>0</v>
      </c>
      <c r="AH1182" s="6">
        <v>2.1471442339949633</v>
      </c>
      <c r="AI1182" s="6">
        <v>2.544625416191213</v>
      </c>
      <c r="AJ1182" s="6">
        <v>3.0198246279510754</v>
      </c>
      <c r="AK1182" s="6">
        <v>3.4273732299171837</v>
      </c>
      <c r="AL1182" s="6">
        <v>3.7943186557032109</v>
      </c>
      <c r="AM1182" s="6">
        <v>4.2117544822757536</v>
      </c>
      <c r="AN1182" s="6">
        <v>1.0000165174007369</v>
      </c>
      <c r="AO1182" s="92">
        <v>0.87744591086879176</v>
      </c>
      <c r="AP1182" s="5">
        <v>43794</v>
      </c>
      <c r="AQ1182" s="94">
        <v>2268</v>
      </c>
      <c r="AR1182" s="6">
        <v>-0.40843929959983738</v>
      </c>
      <c r="AS1182" s="6">
        <v>0.90149088872173477</v>
      </c>
    </row>
    <row r="1183" spans="1:45" x14ac:dyDescent="0.2">
      <c r="A1183" s="5">
        <v>43793</v>
      </c>
      <c r="B1183" s="6">
        <v>3.5469576719576721</v>
      </c>
      <c r="C1183" s="6">
        <v>3.3323084423095004</v>
      </c>
      <c r="D1183" s="6">
        <v>0.21464922964817168</v>
      </c>
      <c r="E1183" s="6">
        <v>3.3367539038002043</v>
      </c>
      <c r="F1183" s="6">
        <v>3.3597856540518807</v>
      </c>
      <c r="G1183" s="6">
        <v>0.39898646915934516</v>
      </c>
      <c r="H1183" s="6">
        <v>1.5494903446256201</v>
      </c>
      <c r="I1183" s="6">
        <v>0.57428893905192202</v>
      </c>
      <c r="J1183" s="7">
        <v>1067.7581425346652</v>
      </c>
      <c r="K1183" s="92">
        <v>2.2045855379188711E-3</v>
      </c>
      <c r="L1183" s="92">
        <v>1.984126984126984E-2</v>
      </c>
      <c r="M1183" s="92">
        <v>0.21693121693121692</v>
      </c>
      <c r="N1183" s="92">
        <v>0.46472663139329806</v>
      </c>
      <c r="O1183" s="92">
        <v>0.23544973544973544</v>
      </c>
      <c r="P1183" s="92">
        <v>6.0846560846560843E-2</v>
      </c>
      <c r="Q1183" s="93">
        <v>5.0306352789422769E-2</v>
      </c>
      <c r="R1183" s="4">
        <v>2.7257841849094437</v>
      </c>
      <c r="S1183" s="4">
        <v>2.8383784524213387</v>
      </c>
      <c r="T1183" s="4">
        <v>3.0534242798303222</v>
      </c>
      <c r="U1183" s="4">
        <v>3.3149165466063719</v>
      </c>
      <c r="V1183" s="4">
        <v>3.6041216778665288</v>
      </c>
      <c r="W1183" s="4">
        <v>3.8356916887658437</v>
      </c>
      <c r="X1183" s="4">
        <v>4.0260853805670003</v>
      </c>
      <c r="Y1183" s="4">
        <v>4.3342109710465815</v>
      </c>
      <c r="Z1183" s="94">
        <v>3101</v>
      </c>
      <c r="AA1183" s="93">
        <v>0.20414462081128748</v>
      </c>
      <c r="AB1183" s="6">
        <v>2.1881823483059324</v>
      </c>
      <c r="AC1183" s="6">
        <v>2.671632617002377</v>
      </c>
      <c r="AD1183" s="6">
        <v>3.2029504877008241</v>
      </c>
      <c r="AE1183" s="6">
        <v>3.6277469025694544</v>
      </c>
      <c r="AF1183" s="6">
        <v>3.9450299053709292</v>
      </c>
      <c r="AG1183" s="94">
        <v>0</v>
      </c>
      <c r="AH1183" s="6">
        <v>2.1470904763756264</v>
      </c>
      <c r="AI1183" s="6">
        <v>2.5444520889406079</v>
      </c>
      <c r="AJ1183" s="6">
        <v>3.0194258396470484</v>
      </c>
      <c r="AK1183" s="6">
        <v>3.4268086063172083</v>
      </c>
      <c r="AL1183" s="6">
        <v>3.7936142543066071</v>
      </c>
      <c r="AM1183" s="6">
        <v>4.2108578715774954</v>
      </c>
      <c r="AN1183" s="6">
        <v>0.99988526184362647</v>
      </c>
      <c r="AO1183" s="92">
        <v>0.87764886585035062</v>
      </c>
      <c r="AP1183" s="5">
        <v>43794</v>
      </c>
      <c r="AQ1183" s="94">
        <v>2268</v>
      </c>
      <c r="AR1183" s="6">
        <v>-0.40847944639513001</v>
      </c>
      <c r="AS1183" s="6">
        <v>0.90146996875090013</v>
      </c>
    </row>
    <row r="1184" spans="1:45" x14ac:dyDescent="0.2">
      <c r="A1184" s="5">
        <v>43794</v>
      </c>
      <c r="B1184" s="6">
        <v>3.5469576719576721</v>
      </c>
      <c r="C1184" s="6">
        <v>3.3318087678997585</v>
      </c>
      <c r="D1184" s="6">
        <v>0.21514890405791354</v>
      </c>
      <c r="E1184" s="6">
        <v>3.3366819947014714</v>
      </c>
      <c r="F1184" s="6">
        <v>3.3596970703767175</v>
      </c>
      <c r="G1184" s="6">
        <v>0.39880782556335836</v>
      </c>
      <c r="H1184" s="6">
        <v>1.5483535027495445</v>
      </c>
      <c r="I1184" s="6">
        <v>0.57428893905192202</v>
      </c>
      <c r="J1184" s="7">
        <v>1068.7581425346652</v>
      </c>
      <c r="K1184" s="92">
        <v>2.2045855379188711E-3</v>
      </c>
      <c r="L1184" s="92">
        <v>1.984126984126984E-2</v>
      </c>
      <c r="M1184" s="92">
        <v>0.21693121693121692</v>
      </c>
      <c r="N1184" s="92">
        <v>0.46472663139329806</v>
      </c>
      <c r="O1184" s="92">
        <v>0.23544973544973544</v>
      </c>
      <c r="P1184" s="92">
        <v>6.0846560846560843E-2</v>
      </c>
      <c r="Q1184" s="93">
        <v>5.0306352789422769E-2</v>
      </c>
      <c r="R1184" s="4">
        <v>2.7255649871277043</v>
      </c>
      <c r="S1184" s="4">
        <v>2.8379302144473155</v>
      </c>
      <c r="T1184" s="4">
        <v>3.0530311046498637</v>
      </c>
      <c r="U1184" s="4">
        <v>3.3144875761389243</v>
      </c>
      <c r="V1184" s="4">
        <v>3.6035928081896023</v>
      </c>
      <c r="W1184" s="4">
        <v>3.8348917478956088</v>
      </c>
      <c r="X1184" s="4">
        <v>4.0254679936664912</v>
      </c>
      <c r="Y1184" s="4">
        <v>4.3334463965162433</v>
      </c>
      <c r="Z1184" s="94">
        <v>3101</v>
      </c>
      <c r="AA1184" s="93">
        <v>0.20590828924162258</v>
      </c>
      <c r="AB1184" s="6">
        <v>2.1880481523972066</v>
      </c>
      <c r="AC1184" s="6">
        <v>2.6714153548640107</v>
      </c>
      <c r="AD1184" s="6">
        <v>3.2023216113147894</v>
      </c>
      <c r="AE1184" s="6">
        <v>3.6270204793741989</v>
      </c>
      <c r="AF1184" s="6">
        <v>3.9443913344523547</v>
      </c>
      <c r="AG1184" s="94">
        <v>0</v>
      </c>
      <c r="AH1184" s="6">
        <v>2.1470367268263808</v>
      </c>
      <c r="AI1184" s="6">
        <v>2.5442788324160661</v>
      </c>
      <c r="AJ1184" s="6">
        <v>3.0190273097263907</v>
      </c>
      <c r="AK1184" s="6">
        <v>3.4262444135521792</v>
      </c>
      <c r="AL1184" s="6">
        <v>3.7929104532601365</v>
      </c>
      <c r="AM1184" s="6">
        <v>4.2099620860328697</v>
      </c>
      <c r="AN1184" s="6">
        <v>0.99975426255226296</v>
      </c>
      <c r="AO1184" s="92">
        <v>0.8778510793951636</v>
      </c>
      <c r="AP1184" s="5">
        <v>43794</v>
      </c>
      <c r="AQ1184" s="94">
        <v>2268</v>
      </c>
      <c r="AR1184" s="6">
        <v>-0.4085193329596315</v>
      </c>
      <c r="AS1184" s="6">
        <v>0.90144910745333717</v>
      </c>
    </row>
    <row r="1185" spans="1:45" x14ac:dyDescent="0.2">
      <c r="A1185" s="5">
        <v>43795</v>
      </c>
      <c r="B1185" s="6">
        <v>3.5462758924636404</v>
      </c>
      <c r="C1185" s="6">
        <v>3.3315282619203521</v>
      </c>
      <c r="D1185" s="6">
        <v>0.21474763054328827</v>
      </c>
      <c r="E1185" s="6">
        <v>3.3366096469726747</v>
      </c>
      <c r="F1185" s="6">
        <v>3.359608157254061</v>
      </c>
      <c r="G1185" s="6">
        <v>0.39898869427227857</v>
      </c>
      <c r="H1185" s="6">
        <v>1.5475010849674313</v>
      </c>
      <c r="I1185" s="6">
        <v>0.57435665914220957</v>
      </c>
      <c r="J1185" s="7">
        <v>1069.7581425346652</v>
      </c>
      <c r="K1185" s="92">
        <v>2.2036139268400176E-3</v>
      </c>
      <c r="L1185" s="92">
        <v>1.9832525341560159E-2</v>
      </c>
      <c r="M1185" s="92">
        <v>0.21903922432789774</v>
      </c>
      <c r="N1185" s="92">
        <v>0.46231820185103573</v>
      </c>
      <c r="O1185" s="92">
        <v>0.23534596738651389</v>
      </c>
      <c r="P1185" s="92">
        <v>6.1260467166152494E-2</v>
      </c>
      <c r="Q1185" s="93">
        <v>4.9661399548532728E-2</v>
      </c>
      <c r="R1185" s="4">
        <v>2.7253458728624684</v>
      </c>
      <c r="S1185" s="4">
        <v>2.8376254839617436</v>
      </c>
      <c r="T1185" s="4">
        <v>3.0526381575925399</v>
      </c>
      <c r="U1185" s="4">
        <v>3.3139240139064619</v>
      </c>
      <c r="V1185" s="4">
        <v>3.6033564118375079</v>
      </c>
      <c r="W1185" s="4">
        <v>3.8338106399466287</v>
      </c>
      <c r="X1185" s="4">
        <v>4.0252552276917077</v>
      </c>
      <c r="Y1185" s="4">
        <v>4.3327375933383712</v>
      </c>
      <c r="Z1185" s="94">
        <v>3101</v>
      </c>
      <c r="AA1185" s="93">
        <v>0.20493609519612163</v>
      </c>
      <c r="AB1185" s="6">
        <v>2.1879140019524823</v>
      </c>
      <c r="AC1185" s="6">
        <v>2.6711981774273337</v>
      </c>
      <c r="AD1185" s="6">
        <v>3.2040252758848808</v>
      </c>
      <c r="AE1185" s="6">
        <v>3.6259844970954154</v>
      </c>
      <c r="AF1185" s="6">
        <v>3.9437531788277704</v>
      </c>
      <c r="AG1185" s="94">
        <v>5</v>
      </c>
      <c r="AH1185" s="6">
        <v>2.1469829853450713</v>
      </c>
      <c r="AI1185" s="6">
        <v>2.5441056465612917</v>
      </c>
      <c r="AJ1185" s="6">
        <v>3.0204788058587688</v>
      </c>
      <c r="AK1185" s="6">
        <v>3.4267444483430713</v>
      </c>
      <c r="AL1185" s="6">
        <v>3.7919805339385859</v>
      </c>
      <c r="AM1185" s="6">
        <v>4.2102249146952113</v>
      </c>
      <c r="AN1185" s="6">
        <v>0.99967740880221456</v>
      </c>
      <c r="AO1185" s="92">
        <v>0.87833624610527217</v>
      </c>
      <c r="AP1185" s="5">
        <v>43795</v>
      </c>
      <c r="AQ1185" s="94">
        <v>2269</v>
      </c>
      <c r="AR1185" s="6">
        <v>-0.4085589597811321</v>
      </c>
      <c r="AS1185" s="6">
        <v>0.90142830473704205</v>
      </c>
    </row>
    <row r="1186" spans="1:45" x14ac:dyDescent="0.2">
      <c r="A1186" s="5">
        <v>43796</v>
      </c>
      <c r="B1186" s="6">
        <v>3.545374449339207</v>
      </c>
      <c r="C1186" s="6">
        <v>3.3316334557598859</v>
      </c>
      <c r="D1186" s="6">
        <v>0.21374099357932108</v>
      </c>
      <c r="E1186" s="6">
        <v>3.3365371146582046</v>
      </c>
      <c r="F1186" s="6">
        <v>3.3595189154070293</v>
      </c>
      <c r="G1186" s="6">
        <v>0.39839501638837643</v>
      </c>
      <c r="H1186" s="6">
        <v>1.5472694642114357</v>
      </c>
      <c r="I1186" s="6">
        <v>0.57444695259593415</v>
      </c>
      <c r="J1186" s="7">
        <v>1070.7581425346652</v>
      </c>
      <c r="K1186" s="92">
        <v>2.2026431718061676E-3</v>
      </c>
      <c r="L1186" s="92">
        <v>1.9823788546255508E-2</v>
      </c>
      <c r="M1186" s="92">
        <v>0.21938325991189428</v>
      </c>
      <c r="N1186" s="92">
        <v>0.46343612334801765</v>
      </c>
      <c r="O1186" s="92">
        <v>0.23392070484581498</v>
      </c>
      <c r="P1186" s="92">
        <v>6.1233480176211455E-2</v>
      </c>
      <c r="Q1186" s="93">
        <v>4.9338922928087711E-2</v>
      </c>
      <c r="R1186" s="4">
        <v>2.7260006272749955</v>
      </c>
      <c r="S1186" s="4">
        <v>2.8391662521376713</v>
      </c>
      <c r="T1186" s="4">
        <v>3.0531387000028363</v>
      </c>
      <c r="U1186" s="4">
        <v>3.3135494430428989</v>
      </c>
      <c r="V1186" s="4">
        <v>3.6030371299393815</v>
      </c>
      <c r="W1186" s="4">
        <v>3.8328817109415492</v>
      </c>
      <c r="X1186" s="4">
        <v>4.0246805853651368</v>
      </c>
      <c r="Y1186" s="4">
        <v>4.3319616845211693</v>
      </c>
      <c r="Z1186" s="94">
        <v>3101</v>
      </c>
      <c r="AA1186" s="93">
        <v>0.20220264317180617</v>
      </c>
      <c r="AB1186" s="6">
        <v>2.1877798969460924</v>
      </c>
      <c r="AC1186" s="6">
        <v>2.6709810846373196</v>
      </c>
      <c r="AD1186" s="6">
        <v>3.2044974581610126</v>
      </c>
      <c r="AE1186" s="6">
        <v>3.6264035353736586</v>
      </c>
      <c r="AF1186" s="6">
        <v>3.9431154380471698</v>
      </c>
      <c r="AG1186" s="94">
        <v>5</v>
      </c>
      <c r="AH1186" s="6">
        <v>2.1469292519295431</v>
      </c>
      <c r="AI1186" s="6">
        <v>2.5439325313200647</v>
      </c>
      <c r="AJ1186" s="6">
        <v>3.0204470875372813</v>
      </c>
      <c r="AK1186" s="6">
        <v>3.4273184981051923</v>
      </c>
      <c r="AL1186" s="6">
        <v>3.7926922722729293</v>
      </c>
      <c r="AM1186" s="6">
        <v>4.2093312221310057</v>
      </c>
      <c r="AN1186" s="6">
        <v>0.99977950777698044</v>
      </c>
      <c r="AO1186" s="92">
        <v>0.8771180780142287</v>
      </c>
      <c r="AP1186" s="5">
        <v>43796</v>
      </c>
      <c r="AQ1186" s="94">
        <v>2270</v>
      </c>
      <c r="AR1186" s="6">
        <v>-0.40859832734648949</v>
      </c>
      <c r="AS1186" s="6">
        <v>0.90140756051018212</v>
      </c>
    </row>
    <row r="1187" spans="1:45" x14ac:dyDescent="0.2">
      <c r="A1187" s="5">
        <v>43797</v>
      </c>
      <c r="B1187" s="6">
        <v>3.5446350043975374</v>
      </c>
      <c r="C1187" s="6">
        <v>3.3317569737065353</v>
      </c>
      <c r="D1187" s="6">
        <v>0.21287803069100208</v>
      </c>
      <c r="E1187" s="6">
        <v>3.336874557775027</v>
      </c>
      <c r="F1187" s="6">
        <v>3.3596176669902675</v>
      </c>
      <c r="G1187" s="6">
        <v>0.39837244293176743</v>
      </c>
      <c r="H1187" s="6">
        <v>1.5509412451196709</v>
      </c>
      <c r="I1187" s="6">
        <v>0.57421069587628604</v>
      </c>
      <c r="J1187" s="7">
        <v>1070.7222938144332</v>
      </c>
      <c r="K1187" s="92">
        <v>2.1987686895338612E-3</v>
      </c>
      <c r="L1187" s="92">
        <v>1.9788918205804751E-2</v>
      </c>
      <c r="M1187" s="92">
        <v>0.21943711521547934</v>
      </c>
      <c r="N1187" s="92">
        <v>0.46481970096745823</v>
      </c>
      <c r="O1187" s="92">
        <v>0.2326297273526825</v>
      </c>
      <c r="P1187" s="92">
        <v>6.1125769569041338E-2</v>
      </c>
      <c r="Q1187" s="93">
        <v>4.8969072164948453E-2</v>
      </c>
      <c r="R1187" s="4">
        <v>2.725799902393728</v>
      </c>
      <c r="S1187" s="4">
        <v>2.8390138678623922</v>
      </c>
      <c r="T1187" s="4">
        <v>3.053722059728512</v>
      </c>
      <c r="U1187" s="4">
        <v>3.3132631421591734</v>
      </c>
      <c r="V1187" s="4">
        <v>3.6046906919705246</v>
      </c>
      <c r="W1187" s="4">
        <v>3.833670386870307</v>
      </c>
      <c r="X1187" s="4">
        <v>4.0240482176403907</v>
      </c>
      <c r="Y1187" s="4">
        <v>4.3311356527738463</v>
      </c>
      <c r="Z1187" s="94">
        <v>3104</v>
      </c>
      <c r="AA1187" s="93">
        <v>0.20228671943711521</v>
      </c>
      <c r="AB1187" s="6">
        <v>2.1876458373523904</v>
      </c>
      <c r="AC1187" s="6">
        <v>2.6707640764389922</v>
      </c>
      <c r="AD1187" s="6">
        <v>3.2041726833534181</v>
      </c>
      <c r="AE1187" s="6">
        <v>3.6274164410590699</v>
      </c>
      <c r="AF1187" s="6">
        <v>3.9424781116612282</v>
      </c>
      <c r="AG1187" s="94">
        <v>5</v>
      </c>
      <c r="AH1187" s="6">
        <v>2.1468755265776438</v>
      </c>
      <c r="AI1187" s="6">
        <v>2.5437594866362296</v>
      </c>
      <c r="AJ1187" s="6">
        <v>3.0204157323195022</v>
      </c>
      <c r="AK1187" s="6">
        <v>3.4282008127493842</v>
      </c>
      <c r="AL1187" s="6">
        <v>3.7936120873564989</v>
      </c>
      <c r="AM1187" s="6">
        <v>4.2084383489989081</v>
      </c>
      <c r="AN1187" s="6">
        <v>0.9997092643043709</v>
      </c>
      <c r="AO1187" s="92">
        <v>0.87741477855417727</v>
      </c>
      <c r="AP1187" s="5">
        <v>43797</v>
      </c>
      <c r="AQ1187" s="94">
        <v>2274</v>
      </c>
      <c r="AR1187" s="6">
        <v>-0.40863743614162962</v>
      </c>
      <c r="AS1187" s="6">
        <v>0.9013868746810958</v>
      </c>
    </row>
    <row r="1188" spans="1:45" x14ac:dyDescent="0.2">
      <c r="A1188" s="5">
        <v>43798</v>
      </c>
      <c r="B1188" s="6">
        <v>3.5441758241758241</v>
      </c>
      <c r="C1188" s="6">
        <v>3.3315947747342149</v>
      </c>
      <c r="D1188" s="6">
        <v>0.21258104944160916</v>
      </c>
      <c r="E1188" s="6">
        <v>3.3368025717221892</v>
      </c>
      <c r="F1188" s="6">
        <v>3.3596816459273731</v>
      </c>
      <c r="G1188" s="6">
        <v>0.39826570081962109</v>
      </c>
      <c r="H1188" s="6">
        <v>1.5503200291371</v>
      </c>
      <c r="I1188" s="6">
        <v>0.57426224226804601</v>
      </c>
      <c r="J1188" s="7">
        <v>1071.7222938144332</v>
      </c>
      <c r="K1188" s="92">
        <v>2.1978021978021978E-3</v>
      </c>
      <c r="L1188" s="92">
        <v>1.9780219780219779E-2</v>
      </c>
      <c r="M1188" s="92">
        <v>0.22021978021978023</v>
      </c>
      <c r="N1188" s="92">
        <v>0.46373626373626375</v>
      </c>
      <c r="O1188" s="92">
        <v>0.23340659340659339</v>
      </c>
      <c r="P1188" s="92">
        <v>6.0659340659340658E-2</v>
      </c>
      <c r="Q1188" s="93">
        <v>4.8646907216494846E-2</v>
      </c>
      <c r="R1188" s="4">
        <v>2.7255787482974583</v>
      </c>
      <c r="S1188" s="4">
        <v>2.8387274550882289</v>
      </c>
      <c r="T1188" s="4">
        <v>3.054212763232885</v>
      </c>
      <c r="U1188" s="4">
        <v>3.3131251704955575</v>
      </c>
      <c r="V1188" s="4">
        <v>3.6042780480738577</v>
      </c>
      <c r="W1188" s="4">
        <v>3.8332739644787077</v>
      </c>
      <c r="X1188" s="4">
        <v>4.0234686251994471</v>
      </c>
      <c r="Y1188" s="4">
        <v>4.3303419215970438</v>
      </c>
      <c r="Z1188" s="94">
        <v>3104</v>
      </c>
      <c r="AA1188" s="93">
        <v>0.20087912087912088</v>
      </c>
      <c r="AB1188" s="6">
        <v>2.1875118231457495</v>
      </c>
      <c r="AC1188" s="6">
        <v>2.6705471527774254</v>
      </c>
      <c r="AD1188" s="6">
        <v>3.2039677145653638</v>
      </c>
      <c r="AE1188" s="6">
        <v>3.6268750115369737</v>
      </c>
      <c r="AF1188" s="6">
        <v>3.9471790856929148</v>
      </c>
      <c r="AG1188" s="94">
        <v>3</v>
      </c>
      <c r="AH1188" s="6">
        <v>2.1468218092872191</v>
      </c>
      <c r="AI1188" s="6">
        <v>2.5435865124537052</v>
      </c>
      <c r="AJ1188" s="6">
        <v>3.0207496515009193</v>
      </c>
      <c r="AK1188" s="6">
        <v>3.4280601790621357</v>
      </c>
      <c r="AL1188" s="6">
        <v>3.7934653999505485</v>
      </c>
      <c r="AM1188" s="6">
        <v>4.2094716931320271</v>
      </c>
      <c r="AN1188" s="6">
        <v>0.99968662520624973</v>
      </c>
      <c r="AO1188" s="92">
        <v>0.87705032700242669</v>
      </c>
      <c r="AP1188" s="5">
        <v>43799</v>
      </c>
      <c r="AQ1188" s="94">
        <v>2275</v>
      </c>
      <c r="AR1188" s="6">
        <v>-0.40867628665154987</v>
      </c>
      <c r="AS1188" s="6">
        <v>0.90136624715829194</v>
      </c>
    </row>
    <row r="1189" spans="1:45" x14ac:dyDescent="0.2">
      <c r="A1189" s="5">
        <v>43799</v>
      </c>
      <c r="B1189" s="6">
        <v>3.5441758241758241</v>
      </c>
      <c r="C1189" s="6">
        <v>3.3310953159619303</v>
      </c>
      <c r="D1189" s="6">
        <v>0.21308050821389379</v>
      </c>
      <c r="E1189" s="6">
        <v>3.336729810483388</v>
      </c>
      <c r="F1189" s="6">
        <v>3.3594781349879419</v>
      </c>
      <c r="G1189" s="6">
        <v>0.39808729125889469</v>
      </c>
      <c r="H1189" s="6">
        <v>1.5491815810439458</v>
      </c>
      <c r="I1189" s="6">
        <v>0.57426224226804601</v>
      </c>
      <c r="J1189" s="7">
        <v>1072.7222938144332</v>
      </c>
      <c r="K1189" s="92">
        <v>2.1978021978021978E-3</v>
      </c>
      <c r="L1189" s="92">
        <v>1.9780219780219779E-2</v>
      </c>
      <c r="M1189" s="92">
        <v>0.22021978021978023</v>
      </c>
      <c r="N1189" s="92">
        <v>0.46373626373626375</v>
      </c>
      <c r="O1189" s="92">
        <v>0.23340659340659339</v>
      </c>
      <c r="P1189" s="92">
        <v>6.0659340659340658E-2</v>
      </c>
      <c r="Q1189" s="93">
        <v>4.8646907216494846E-2</v>
      </c>
      <c r="R1189" s="4">
        <v>2.7253576792382637</v>
      </c>
      <c r="S1189" s="4">
        <v>2.8384411778466583</v>
      </c>
      <c r="T1189" s="4">
        <v>3.0538797585178576</v>
      </c>
      <c r="U1189" s="4">
        <v>3.312581124675372</v>
      </c>
      <c r="V1189" s="4">
        <v>3.6038357582936857</v>
      </c>
      <c r="W1189" s="4">
        <v>3.8325850530214138</v>
      </c>
      <c r="X1189" s="4">
        <v>4.0228746796025572</v>
      </c>
      <c r="Y1189" s="4">
        <v>4.3295487746954233</v>
      </c>
      <c r="Z1189" s="94">
        <v>3104</v>
      </c>
      <c r="AA1189" s="93">
        <v>0.20131868131868133</v>
      </c>
      <c r="AB1189" s="6">
        <v>2.1873778543005638</v>
      </c>
      <c r="AC1189" s="6">
        <v>2.6703303135977423</v>
      </c>
      <c r="AD1189" s="6">
        <v>3.2033559594122116</v>
      </c>
      <c r="AE1189" s="6">
        <v>3.6263339166617024</v>
      </c>
      <c r="AF1189" s="6">
        <v>3.9457569302272666</v>
      </c>
      <c r="AG1189" s="94">
        <v>0</v>
      </c>
      <c r="AH1189" s="6">
        <v>2.1467681000561192</v>
      </c>
      <c r="AI1189" s="6">
        <v>2.5434136087164756</v>
      </c>
      <c r="AJ1189" s="6">
        <v>3.0203502319091196</v>
      </c>
      <c r="AK1189" s="6">
        <v>3.4274952982586955</v>
      </c>
      <c r="AL1189" s="6">
        <v>3.7927617583474378</v>
      </c>
      <c r="AM1189" s="6">
        <v>4.2085786087183239</v>
      </c>
      <c r="AN1189" s="6">
        <v>0.99955582425730016</v>
      </c>
      <c r="AO1189" s="92">
        <v>0.87725196944672756</v>
      </c>
      <c r="AP1189" s="5">
        <v>43799</v>
      </c>
      <c r="AQ1189" s="94">
        <v>2275</v>
      </c>
      <c r="AR1189" s="6">
        <v>-0.40871487936031903</v>
      </c>
      <c r="AS1189" s="6">
        <v>0.90134567785045017</v>
      </c>
    </row>
    <row r="1190" spans="1:45" x14ac:dyDescent="0.2">
      <c r="A1190" s="5">
        <v>43800</v>
      </c>
      <c r="B1190" s="6">
        <v>3.5441564147627416</v>
      </c>
      <c r="C1190" s="6">
        <v>3.3309621184675504</v>
      </c>
      <c r="D1190" s="6">
        <v>0.21319429629519115</v>
      </c>
      <c r="E1190" s="6">
        <v>3.3368863508651603</v>
      </c>
      <c r="F1190" s="6">
        <v>3.3594947151703156</v>
      </c>
      <c r="G1190" s="6">
        <v>0.39815917969413533</v>
      </c>
      <c r="H1190" s="6">
        <v>1.5497830670221009</v>
      </c>
      <c r="I1190" s="6">
        <v>0.57423510466988459</v>
      </c>
      <c r="J1190" s="7">
        <v>1073.3764895330096</v>
      </c>
      <c r="K1190" s="92">
        <v>2.1968365553602814E-3</v>
      </c>
      <c r="L1190" s="92">
        <v>1.977152899824253E-2</v>
      </c>
      <c r="M1190" s="92">
        <v>0.22100175746924428</v>
      </c>
      <c r="N1190" s="92">
        <v>0.46221441124780316</v>
      </c>
      <c r="O1190" s="92">
        <v>0.23418277680140598</v>
      </c>
      <c r="P1190" s="92">
        <v>6.0632688927943761E-2</v>
      </c>
      <c r="Q1190" s="93">
        <v>4.863123993558776E-2</v>
      </c>
      <c r="R1190" s="4">
        <v>2.7251453839220097</v>
      </c>
      <c r="S1190" s="4">
        <v>2.8381736616136806</v>
      </c>
      <c r="T1190" s="4">
        <v>3.0535393244807931</v>
      </c>
      <c r="U1190" s="4">
        <v>3.3121756125378523</v>
      </c>
      <c r="V1190" s="4">
        <v>3.6038432544871979</v>
      </c>
      <c r="W1190" s="4">
        <v>3.8330194276637748</v>
      </c>
      <c r="X1190" s="4">
        <v>4.0222932453963418</v>
      </c>
      <c r="Y1190" s="4">
        <v>4.3287397580355229</v>
      </c>
      <c r="Z1190" s="94">
        <v>3105</v>
      </c>
      <c r="AA1190" s="93">
        <v>0.2007908611599297</v>
      </c>
      <c r="AB1190" s="6">
        <v>2.1872439307912468</v>
      </c>
      <c r="AC1190" s="6">
        <v>2.670113558845117</v>
      </c>
      <c r="AD1190" s="6">
        <v>3.2039391521596539</v>
      </c>
      <c r="AE1190" s="6">
        <v>3.6257931560886241</v>
      </c>
      <c r="AF1190" s="6">
        <v>3.9443368325432808</v>
      </c>
      <c r="AG1190" s="94">
        <v>2</v>
      </c>
      <c r="AH1190" s="6">
        <v>2.1467143988821915</v>
      </c>
      <c r="AI1190" s="6">
        <v>2.5432407753685964</v>
      </c>
      <c r="AJ1190" s="6">
        <v>3.0206790136736554</v>
      </c>
      <c r="AK1190" s="6">
        <v>3.4273504639970254</v>
      </c>
      <c r="AL1190" s="6">
        <v>3.7926513661104928</v>
      </c>
      <c r="AM1190" s="6">
        <v>4.2076863424515079</v>
      </c>
      <c r="AN1190" s="6">
        <v>0.99946308111337601</v>
      </c>
      <c r="AO1190" s="92">
        <v>0.87755307514423508</v>
      </c>
      <c r="AP1190" s="5">
        <v>43800</v>
      </c>
      <c r="AQ1190" s="94">
        <v>2276</v>
      </c>
      <c r="AR1190" s="6">
        <v>-0.4087532147510835</v>
      </c>
      <c r="AS1190" s="6">
        <v>0.90132516666641904</v>
      </c>
    </row>
    <row r="1191" spans="1:45" x14ac:dyDescent="0.2">
      <c r="A1191" s="5">
        <v>43801</v>
      </c>
      <c r="B1191" s="6">
        <v>3.5437170474516697</v>
      </c>
      <c r="C1191" s="6">
        <v>3.3305860215834184</v>
      </c>
      <c r="D1191" s="6">
        <v>0.21313102586825128</v>
      </c>
      <c r="E1191" s="6">
        <v>3.3368133350851115</v>
      </c>
      <c r="F1191" s="6">
        <v>3.3590899358114119</v>
      </c>
      <c r="G1191" s="6">
        <v>0.39803891071042946</v>
      </c>
      <c r="H1191" s="6">
        <v>1.5487940857228604</v>
      </c>
      <c r="I1191" s="6">
        <v>0.57427053140096207</v>
      </c>
      <c r="J1191" s="7">
        <v>1074.3764895330096</v>
      </c>
      <c r="K1191" s="92">
        <v>2.1968365553602814E-3</v>
      </c>
      <c r="L1191" s="92">
        <v>1.977152899824253E-2</v>
      </c>
      <c r="M1191" s="92">
        <v>0.22100175746924428</v>
      </c>
      <c r="N1191" s="92">
        <v>0.46309314586994726</v>
      </c>
      <c r="O1191" s="92">
        <v>0.23330404217926187</v>
      </c>
      <c r="P1191" s="92">
        <v>6.0632688927943761E-2</v>
      </c>
      <c r="Q1191" s="93">
        <v>4.8309178743961352E-2</v>
      </c>
      <c r="R1191" s="4">
        <v>2.7249249465578265</v>
      </c>
      <c r="S1191" s="4">
        <v>2.8378811463833853</v>
      </c>
      <c r="T1191" s="4">
        <v>3.0531947063202765</v>
      </c>
      <c r="U1191" s="4">
        <v>3.3116257779445517</v>
      </c>
      <c r="V1191" s="4">
        <v>3.6034768719382315</v>
      </c>
      <c r="W1191" s="4">
        <v>3.8321683641798621</v>
      </c>
      <c r="X1191" s="4">
        <v>4.0217050363109461</v>
      </c>
      <c r="Y1191" s="4">
        <v>4.3279783024303997</v>
      </c>
      <c r="Z1191" s="94">
        <v>3105</v>
      </c>
      <c r="AA1191" s="93">
        <v>0.20035149384885764</v>
      </c>
      <c r="AB1191" s="6">
        <v>2.1871100525922329</v>
      </c>
      <c r="AC1191" s="6">
        <v>2.6698968884647729</v>
      </c>
      <c r="AD1191" s="6">
        <v>3.2034737043786907</v>
      </c>
      <c r="AE1191" s="6">
        <v>3.6262547952522102</v>
      </c>
      <c r="AF1191" s="6">
        <v>3.9429187876818101</v>
      </c>
      <c r="AG1191" s="94">
        <v>2</v>
      </c>
      <c r="AH1191" s="6">
        <v>2.1466607057632867</v>
      </c>
      <c r="AI1191" s="6">
        <v>2.5430680123541913</v>
      </c>
      <c r="AJ1191" s="6">
        <v>3.0202791544089935</v>
      </c>
      <c r="AK1191" s="6">
        <v>3.4275266004983118</v>
      </c>
      <c r="AL1191" s="6">
        <v>3.7925731396685127</v>
      </c>
      <c r="AM1191" s="6">
        <v>4.2067948929324306</v>
      </c>
      <c r="AN1191" s="6">
        <v>0.99936719135187158</v>
      </c>
      <c r="AO1191" s="92">
        <v>0.87780563270041645</v>
      </c>
      <c r="AP1191" s="5">
        <v>43801</v>
      </c>
      <c r="AQ1191" s="94">
        <v>2276</v>
      </c>
      <c r="AR1191" s="6">
        <v>-0.40879129330606556</v>
      </c>
      <c r="AS1191" s="6">
        <v>0.9013047135152169</v>
      </c>
    </row>
    <row r="1192" spans="1:45" x14ac:dyDescent="0.2">
      <c r="A1192" s="5">
        <v>43802</v>
      </c>
      <c r="B1192" s="6">
        <v>3.5434973637961336</v>
      </c>
      <c r="C1192" s="6">
        <v>3.3302469306218159</v>
      </c>
      <c r="D1192" s="6">
        <v>0.21325043317431769</v>
      </c>
      <c r="E1192" s="6">
        <v>3.3367397894553772</v>
      </c>
      <c r="F1192" s="6">
        <v>3.359108138620067</v>
      </c>
      <c r="G1192" s="6">
        <v>0.39794968002783648</v>
      </c>
      <c r="H1192" s="6">
        <v>1.5478498366573596</v>
      </c>
      <c r="I1192" s="6">
        <v>0.57431239935586764</v>
      </c>
      <c r="J1192" s="7">
        <v>1075.3764895330096</v>
      </c>
      <c r="K1192" s="92">
        <v>2.1968365553602814E-3</v>
      </c>
      <c r="L1192" s="92">
        <v>2.0210896309314587E-2</v>
      </c>
      <c r="M1192" s="92">
        <v>0.22100175746924428</v>
      </c>
      <c r="N1192" s="92">
        <v>0.46221441124780316</v>
      </c>
      <c r="O1192" s="92">
        <v>0.23374340949033393</v>
      </c>
      <c r="P1192" s="92">
        <v>6.0632688927943761E-2</v>
      </c>
      <c r="Q1192" s="93">
        <v>4.8309178743961352E-2</v>
      </c>
      <c r="R1192" s="4">
        <v>2.7247045937159347</v>
      </c>
      <c r="S1192" s="4">
        <v>2.837588772434986</v>
      </c>
      <c r="T1192" s="4">
        <v>3.052850262461293</v>
      </c>
      <c r="U1192" s="4">
        <v>3.311477953406218</v>
      </c>
      <c r="V1192" s="4">
        <v>3.6033081422514703</v>
      </c>
      <c r="W1192" s="4">
        <v>3.8313467228171292</v>
      </c>
      <c r="X1192" s="4">
        <v>4.0211249162015585</v>
      </c>
      <c r="Y1192" s="4">
        <v>4.3272173692697047</v>
      </c>
      <c r="Z1192" s="94">
        <v>3105</v>
      </c>
      <c r="AA1192" s="93">
        <v>0.20123022847100175</v>
      </c>
      <c r="AB1192" s="6">
        <v>2.1869762196779767</v>
      </c>
      <c r="AC1192" s="6">
        <v>2.6696803024019831</v>
      </c>
      <c r="AD1192" s="6">
        <v>3.2035862462301479</v>
      </c>
      <c r="AE1192" s="6">
        <v>3.6257297563537505</v>
      </c>
      <c r="AF1192" s="6">
        <v>3.9415027907004268</v>
      </c>
      <c r="AG1192" s="94">
        <v>2</v>
      </c>
      <c r="AH1192" s="6">
        <v>2.1466070206972554</v>
      </c>
      <c r="AI1192" s="6">
        <v>2.5456483557500791</v>
      </c>
      <c r="AJ1192" s="6">
        <v>3.0209401382584673</v>
      </c>
      <c r="AK1192" s="6">
        <v>3.42729300482987</v>
      </c>
      <c r="AL1192" s="6">
        <v>3.7918837807905694</v>
      </c>
      <c r="AM1192" s="6">
        <v>4.2059042587657354</v>
      </c>
      <c r="AN1192" s="6">
        <v>0.99928287391933923</v>
      </c>
      <c r="AO1192" s="92">
        <v>0.87796132017177508</v>
      </c>
      <c r="AP1192" s="5">
        <v>43802</v>
      </c>
      <c r="AQ1192" s="94">
        <v>2276</v>
      </c>
      <c r="AR1192" s="6">
        <v>-0.40882911550656553</v>
      </c>
      <c r="AS1192" s="6">
        <v>0.90128431830603106</v>
      </c>
    </row>
    <row r="1193" spans="1:45" x14ac:dyDescent="0.2">
      <c r="A1193" s="5">
        <v>43803</v>
      </c>
      <c r="B1193" s="6">
        <v>3.5434401053093461</v>
      </c>
      <c r="C1193" s="6">
        <v>3.3304016695176593</v>
      </c>
      <c r="D1193" s="6">
        <v>0.2130384357916868</v>
      </c>
      <c r="E1193" s="6">
        <v>3.3371380405253079</v>
      </c>
      <c r="F1193" s="6">
        <v>3.359181628170913</v>
      </c>
      <c r="G1193" s="6">
        <v>0.39828539299029486</v>
      </c>
      <c r="H1193" s="6">
        <v>1.550465345658508</v>
      </c>
      <c r="I1193" s="6">
        <v>0.57424203411651586</v>
      </c>
      <c r="J1193" s="7">
        <v>1075.6836176375946</v>
      </c>
      <c r="K1193" s="92">
        <v>2.1939447125932428E-3</v>
      </c>
      <c r="L1193" s="92">
        <v>2.0623080298376482E-2</v>
      </c>
      <c r="M1193" s="92">
        <v>0.22114962702939886</v>
      </c>
      <c r="N1193" s="92">
        <v>0.4611671785870996</v>
      </c>
      <c r="O1193" s="92">
        <v>0.23387450636243967</v>
      </c>
      <c r="P1193" s="92">
        <v>6.0991663010092144E-2</v>
      </c>
      <c r="Q1193" s="93">
        <v>4.7956227872545866E-2</v>
      </c>
      <c r="R1193" s="4">
        <v>2.7245044714611804</v>
      </c>
      <c r="S1193" s="4">
        <v>2.8373000692160111</v>
      </c>
      <c r="T1193" s="4">
        <v>3.0525927348754416</v>
      </c>
      <c r="U1193" s="4">
        <v>3.3111080187806952</v>
      </c>
      <c r="V1193" s="4">
        <v>3.6034090503700389</v>
      </c>
      <c r="W1193" s="4">
        <v>3.8329081037969783</v>
      </c>
      <c r="X1193" s="4">
        <v>4.020715038352634</v>
      </c>
      <c r="Y1193" s="4">
        <v>4.3325683010415972</v>
      </c>
      <c r="Z1193" s="94">
        <v>3107</v>
      </c>
      <c r="AA1193" s="93">
        <v>0.20096533567354102</v>
      </c>
      <c r="AB1193" s="6">
        <v>2.1868424320229525</v>
      </c>
      <c r="AC1193" s="6">
        <v>2.6694638006020699</v>
      </c>
      <c r="AD1193" s="6">
        <v>3.2031709447323546</v>
      </c>
      <c r="AE1193" s="6">
        <v>3.625375164961238</v>
      </c>
      <c r="AF1193" s="6">
        <v>3.9400888366733491</v>
      </c>
      <c r="AG1193" s="94">
        <v>2</v>
      </c>
      <c r="AH1193" s="6">
        <v>2.1465533436819491</v>
      </c>
      <c r="AI1193" s="6">
        <v>2.5410996609673209</v>
      </c>
      <c r="AJ1193" s="6">
        <v>3.0209027378592421</v>
      </c>
      <c r="AK1193" s="6">
        <v>3.4272035107272201</v>
      </c>
      <c r="AL1193" s="6">
        <v>3.7916745342353475</v>
      </c>
      <c r="AM1193" s="6">
        <v>4.2061294425989697</v>
      </c>
      <c r="AN1193" s="6">
        <v>0.99920287126453522</v>
      </c>
      <c r="AO1193" s="92">
        <v>0.87846012338428259</v>
      </c>
      <c r="AP1193" s="5">
        <v>43804</v>
      </c>
      <c r="AQ1193" s="94">
        <v>2279</v>
      </c>
      <c r="AR1193" s="6">
        <v>-0.40886668183296893</v>
      </c>
      <c r="AS1193" s="6">
        <v>0.90126398094821691</v>
      </c>
    </row>
    <row r="1194" spans="1:45" x14ac:dyDescent="0.2">
      <c r="A1194" s="5">
        <v>43804</v>
      </c>
      <c r="B1194" s="6">
        <v>3.5434401053093461</v>
      </c>
      <c r="C1194" s="6">
        <v>3.3299026462329198</v>
      </c>
      <c r="D1194" s="6">
        <v>0.21353745907642629</v>
      </c>
      <c r="E1194" s="6">
        <v>3.3370643706271133</v>
      </c>
      <c r="F1194" s="6">
        <v>3.3591429033441322</v>
      </c>
      <c r="G1194" s="6">
        <v>0.39810600722188116</v>
      </c>
      <c r="H1194" s="6">
        <v>1.5493253260422393</v>
      </c>
      <c r="I1194" s="6">
        <v>0.57424203411651586</v>
      </c>
      <c r="J1194" s="7">
        <v>1076.6836176375946</v>
      </c>
      <c r="K1194" s="92">
        <v>2.1939447125932428E-3</v>
      </c>
      <c r="L1194" s="92">
        <v>2.0623080298376482E-2</v>
      </c>
      <c r="M1194" s="92">
        <v>0.22114962702939886</v>
      </c>
      <c r="N1194" s="92">
        <v>0.4611671785870996</v>
      </c>
      <c r="O1194" s="92">
        <v>0.23387450636243967</v>
      </c>
      <c r="P1194" s="92">
        <v>6.0991663010092144E-2</v>
      </c>
      <c r="Q1194" s="93">
        <v>4.7956227872545866E-2</v>
      </c>
      <c r="R1194" s="4">
        <v>2.7242852089640075</v>
      </c>
      <c r="S1194" s="4">
        <v>2.8370339396073532</v>
      </c>
      <c r="T1194" s="4">
        <v>3.0522371546773575</v>
      </c>
      <c r="U1194" s="4">
        <v>3.310728199180498</v>
      </c>
      <c r="V1194" s="4">
        <v>3.6027451504969132</v>
      </c>
      <c r="W1194" s="4">
        <v>3.8320776971643378</v>
      </c>
      <c r="X1194" s="4">
        <v>4.0199009123547</v>
      </c>
      <c r="Y1194" s="4">
        <v>4.3317420387942276</v>
      </c>
      <c r="Z1194" s="94">
        <v>3107</v>
      </c>
      <c r="AA1194" s="93">
        <v>0.20140412461605967</v>
      </c>
      <c r="AB1194" s="6">
        <v>2.1867086896016548</v>
      </c>
      <c r="AC1194" s="6">
        <v>2.6692473830104064</v>
      </c>
      <c r="AD1194" s="6">
        <v>3.2025418795257856</v>
      </c>
      <c r="AE1194" s="6">
        <v>3.6249283588600867</v>
      </c>
      <c r="AF1194" s="6">
        <v>3.9386769206913703</v>
      </c>
      <c r="AG1194" s="94">
        <v>0</v>
      </c>
      <c r="AH1194" s="6">
        <v>2.1464996747152201</v>
      </c>
      <c r="AI1194" s="6">
        <v>2.5409249103966451</v>
      </c>
      <c r="AJ1194" s="6">
        <v>3.0205032036102839</v>
      </c>
      <c r="AK1194" s="6">
        <v>3.4266410386787842</v>
      </c>
      <c r="AL1194" s="6">
        <v>3.7909692856407107</v>
      </c>
      <c r="AM1194" s="6">
        <v>4.2052307777818267</v>
      </c>
      <c r="AN1194" s="6">
        <v>0.99907264391018069</v>
      </c>
      <c r="AO1194" s="92">
        <v>0.87865847419582377</v>
      </c>
      <c r="AP1194" s="5">
        <v>43804</v>
      </c>
      <c r="AQ1194" s="94">
        <v>2279</v>
      </c>
      <c r="AR1194" s="6">
        <v>-0.40890399276474376</v>
      </c>
      <c r="AS1194" s="6">
        <v>0.90124370135129783</v>
      </c>
    </row>
    <row r="1195" spans="1:45" x14ac:dyDescent="0.2">
      <c r="A1195" s="5">
        <v>43805</v>
      </c>
      <c r="B1195" s="6">
        <v>3.5430013163668277</v>
      </c>
      <c r="C1195" s="6">
        <v>3.329599676073546</v>
      </c>
      <c r="D1195" s="6">
        <v>0.21340164029328168</v>
      </c>
      <c r="E1195" s="6">
        <v>3.3369896963945429</v>
      </c>
      <c r="F1195" s="6">
        <v>3.3591594675283076</v>
      </c>
      <c r="G1195" s="6">
        <v>0.39806284101269962</v>
      </c>
      <c r="H1195" s="6">
        <v>1.548486823306934</v>
      </c>
      <c r="I1195" s="6">
        <v>0.57427743804313325</v>
      </c>
      <c r="J1195" s="7">
        <v>1077.6836176375946</v>
      </c>
      <c r="K1195" s="92">
        <v>2.1939447125932428E-3</v>
      </c>
      <c r="L1195" s="92">
        <v>2.0623080298376482E-2</v>
      </c>
      <c r="M1195" s="92">
        <v>0.22202720491443614</v>
      </c>
      <c r="N1195" s="92">
        <v>0.46028960070206232</v>
      </c>
      <c r="O1195" s="92">
        <v>0.23387450636243967</v>
      </c>
      <c r="P1195" s="92">
        <v>6.0991663010092144E-2</v>
      </c>
      <c r="Q1195" s="93">
        <v>4.7634373994206627E-2</v>
      </c>
      <c r="R1195" s="4">
        <v>2.7240660301263691</v>
      </c>
      <c r="S1195" s="4">
        <v>2.836767926727255</v>
      </c>
      <c r="T1195" s="4">
        <v>3.0517133146338007</v>
      </c>
      <c r="U1195" s="4">
        <v>3.3106456645103011</v>
      </c>
      <c r="V1195" s="4">
        <v>3.6027078972350162</v>
      </c>
      <c r="W1195" s="4">
        <v>3.8331932975104293</v>
      </c>
      <c r="X1195" s="4">
        <v>4.0193180882143613</v>
      </c>
      <c r="Y1195" s="4">
        <v>4.3309163913123854</v>
      </c>
      <c r="Z1195" s="94">
        <v>3107</v>
      </c>
      <c r="AA1195" s="93">
        <v>0.20096533567354102</v>
      </c>
      <c r="AB1195" s="6">
        <v>2.1865749923885982</v>
      </c>
      <c r="AC1195" s="6">
        <v>2.6690310495724141</v>
      </c>
      <c r="AD1195" s="6">
        <v>3.2025673890038879</v>
      </c>
      <c r="AE1195" s="6">
        <v>3.6248182414863912</v>
      </c>
      <c r="AF1195" s="6">
        <v>3.9372670378617869</v>
      </c>
      <c r="AG1195" s="94">
        <v>3</v>
      </c>
      <c r="AH1195" s="6">
        <v>2.1464460137949226</v>
      </c>
      <c r="AI1195" s="6">
        <v>2.5407502325228615</v>
      </c>
      <c r="AJ1195" s="6">
        <v>3.020822763301354</v>
      </c>
      <c r="AK1195" s="6">
        <v>3.4268136935781603</v>
      </c>
      <c r="AL1195" s="6">
        <v>3.7908003214126249</v>
      </c>
      <c r="AM1195" s="6">
        <v>4.2043329502783617</v>
      </c>
      <c r="AN1195" s="6">
        <v>0.9989992184146711</v>
      </c>
      <c r="AO1195" s="92">
        <v>0.87874720440019238</v>
      </c>
      <c r="AP1195" s="5">
        <v>43805</v>
      </c>
      <c r="AQ1195" s="94">
        <v>2279</v>
      </c>
      <c r="AR1195" s="6">
        <v>-0.40894104878044191</v>
      </c>
      <c r="AS1195" s="6">
        <v>0.9012234794249655</v>
      </c>
    </row>
    <row r="1196" spans="1:45" x14ac:dyDescent="0.2">
      <c r="A1196" s="5">
        <v>43806</v>
      </c>
      <c r="B1196" s="6">
        <v>3.5427631578947367</v>
      </c>
      <c r="C1196" s="6">
        <v>3.3295227490882655</v>
      </c>
      <c r="D1196" s="6">
        <v>0.21324040880647122</v>
      </c>
      <c r="E1196" s="6">
        <v>3.3370928694707023</v>
      </c>
      <c r="F1196" s="6">
        <v>3.3594570123261409</v>
      </c>
      <c r="G1196" s="6">
        <v>0.39832847023663537</v>
      </c>
      <c r="H1196" s="6">
        <v>1.5489180702485263</v>
      </c>
      <c r="I1196" s="6">
        <v>0.57429536679537163</v>
      </c>
      <c r="J1196" s="7">
        <v>1078.3365508365532</v>
      </c>
      <c r="K1196" s="92">
        <v>2.1929824561403508E-3</v>
      </c>
      <c r="L1196" s="92">
        <v>2.06140350877193E-2</v>
      </c>
      <c r="M1196" s="92">
        <v>0.22280701754385965</v>
      </c>
      <c r="N1196" s="92">
        <v>0.45921052631578946</v>
      </c>
      <c r="O1196" s="92">
        <v>0.23421052631578948</v>
      </c>
      <c r="P1196" s="92">
        <v>6.0964912280701757E-2</v>
      </c>
      <c r="Q1196" s="93">
        <v>4.6975546975546977E-2</v>
      </c>
      <c r="R1196" s="4">
        <v>2.7238583890968111</v>
      </c>
      <c r="S1196" s="4">
        <v>2.8365223663210224</v>
      </c>
      <c r="T1196" s="4">
        <v>3.05139518473622</v>
      </c>
      <c r="U1196" s="4">
        <v>3.3104185481690913</v>
      </c>
      <c r="V1196" s="4">
        <v>3.6025170618368176</v>
      </c>
      <c r="W1196" s="4">
        <v>3.8335055975089762</v>
      </c>
      <c r="X1196" s="4">
        <v>4.0193789699913793</v>
      </c>
      <c r="Y1196" s="4">
        <v>4.3321887452401526</v>
      </c>
      <c r="Z1196" s="94">
        <v>3108</v>
      </c>
      <c r="AA1196" s="93">
        <v>0.20043859649122808</v>
      </c>
      <c r="AB1196" s="6">
        <v>2.1864413403583178</v>
      </c>
      <c r="AC1196" s="6">
        <v>2.6688148002335645</v>
      </c>
      <c r="AD1196" s="6">
        <v>3.2029085671576465</v>
      </c>
      <c r="AE1196" s="6">
        <v>3.624677844451893</v>
      </c>
      <c r="AF1196" s="6">
        <v>3.9400586711981753</v>
      </c>
      <c r="AG1196" s="94">
        <v>3</v>
      </c>
      <c r="AH1196" s="6">
        <v>2.1463923609189086</v>
      </c>
      <c r="AI1196" s="6">
        <v>2.5405756272868287</v>
      </c>
      <c r="AJ1196" s="6">
        <v>3.0211382289113371</v>
      </c>
      <c r="AK1196" s="6">
        <v>3.4267363240820234</v>
      </c>
      <c r="AL1196" s="6">
        <v>3.7908000784447768</v>
      </c>
      <c r="AM1196" s="6">
        <v>4.2064153889480878</v>
      </c>
      <c r="AN1196" s="6">
        <v>0.9989304883528286</v>
      </c>
      <c r="AO1196" s="92">
        <v>0.87918667949224238</v>
      </c>
      <c r="AP1196" s="5">
        <v>43806</v>
      </c>
      <c r="AQ1196" s="94">
        <v>2280</v>
      </c>
      <c r="AR1196" s="6">
        <v>-0.40897785035770351</v>
      </c>
      <c r="AS1196" s="6">
        <v>0.90120331507907858</v>
      </c>
    </row>
    <row r="1197" spans="1:45" x14ac:dyDescent="0.2">
      <c r="A1197" s="5">
        <v>43807</v>
      </c>
      <c r="B1197" s="6">
        <v>3.5423245614035088</v>
      </c>
      <c r="C1197" s="6">
        <v>3.3290243842008178</v>
      </c>
      <c r="D1197" s="6">
        <v>0.21330017720269101</v>
      </c>
      <c r="E1197" s="6">
        <v>3.3370186428359676</v>
      </c>
      <c r="F1197" s="6">
        <v>3.3594465528565807</v>
      </c>
      <c r="G1197" s="6">
        <v>0.39814923799068297</v>
      </c>
      <c r="H1197" s="6">
        <v>1.5477804814269309</v>
      </c>
      <c r="I1197" s="6">
        <v>0.57429536679537163</v>
      </c>
      <c r="J1197" s="7">
        <v>1079.3365508365532</v>
      </c>
      <c r="K1197" s="92">
        <v>2.1929824561403508E-3</v>
      </c>
      <c r="L1197" s="92">
        <v>2.06140350877193E-2</v>
      </c>
      <c r="M1197" s="92">
        <v>0.22280701754385965</v>
      </c>
      <c r="N1197" s="92">
        <v>0.4600877192982456</v>
      </c>
      <c r="O1197" s="92">
        <v>0.23333333333333334</v>
      </c>
      <c r="P1197" s="92">
        <v>6.0964912280701757E-2</v>
      </c>
      <c r="Q1197" s="93">
        <v>4.6975546975546977E-2</v>
      </c>
      <c r="R1197" s="4">
        <v>2.7236398370994799</v>
      </c>
      <c r="S1197" s="4">
        <v>2.8362630590342088</v>
      </c>
      <c r="T1197" s="4">
        <v>3.0510355342195306</v>
      </c>
      <c r="U1197" s="4">
        <v>3.3100810493231272</v>
      </c>
      <c r="V1197" s="4">
        <v>3.6020679086309229</v>
      </c>
      <c r="W1197" s="4">
        <v>3.832712525995627</v>
      </c>
      <c r="X1197" s="4">
        <v>4.0188114108099358</v>
      </c>
      <c r="Y1197" s="4">
        <v>4.3313898561514543</v>
      </c>
      <c r="Z1197" s="94">
        <v>3108</v>
      </c>
      <c r="AA1197" s="93">
        <v>0.20043859649122808</v>
      </c>
      <c r="AB1197" s="6">
        <v>2.1863077334853687</v>
      </c>
      <c r="AC1197" s="6">
        <v>2.6685986349393791</v>
      </c>
      <c r="AD1197" s="6">
        <v>3.2025334693241669</v>
      </c>
      <c r="AE1197" s="6">
        <v>3.6250880409793949</v>
      </c>
      <c r="AF1197" s="6">
        <v>3.9391669622360186</v>
      </c>
      <c r="AG1197" s="94">
        <v>2</v>
      </c>
      <c r="AH1197" s="6">
        <v>2.1463387160850358</v>
      </c>
      <c r="AI1197" s="6">
        <v>2.5404010946294782</v>
      </c>
      <c r="AJ1197" s="6">
        <v>3.0207382824656457</v>
      </c>
      <c r="AK1197" s="6">
        <v>3.4265522670437272</v>
      </c>
      <c r="AL1197" s="6">
        <v>3.7907190421075487</v>
      </c>
      <c r="AM1197" s="6">
        <v>4.2055185267270812</v>
      </c>
      <c r="AN1197" s="6">
        <v>0.99880070399262422</v>
      </c>
      <c r="AO1197" s="92">
        <v>0.87938368915879606</v>
      </c>
      <c r="AP1197" s="5">
        <v>43808</v>
      </c>
      <c r="AQ1197" s="94">
        <v>2280</v>
      </c>
      <c r="AR1197" s="6">
        <v>-0.40901439797326233</v>
      </c>
      <c r="AS1197" s="6">
        <v>0.90118320822366194</v>
      </c>
    </row>
    <row r="1198" spans="1:45" x14ac:dyDescent="0.2">
      <c r="A1198" s="5">
        <v>43808</v>
      </c>
      <c r="B1198" s="6">
        <v>3.5420683610867658</v>
      </c>
      <c r="C1198" s="6">
        <v>3.3287416472002183</v>
      </c>
      <c r="D1198" s="6">
        <v>0.21332671388654756</v>
      </c>
      <c r="E1198" s="6">
        <v>3.3370283585407354</v>
      </c>
      <c r="F1198" s="6">
        <v>3.3596647688068231</v>
      </c>
      <c r="G1198" s="6">
        <v>0.39802041142364863</v>
      </c>
      <c r="H1198" s="6">
        <v>1.5477891230853704</v>
      </c>
      <c r="I1198" s="6">
        <v>0.57426182052107266</v>
      </c>
      <c r="J1198" s="7">
        <v>1079.989064007721</v>
      </c>
      <c r="K1198" s="92">
        <v>2.1910604732690623E-3</v>
      </c>
      <c r="L1198" s="92">
        <v>2.1034180543382998E-2</v>
      </c>
      <c r="M1198" s="92">
        <v>0.22261174408413673</v>
      </c>
      <c r="N1198" s="92">
        <v>0.45968448729184924</v>
      </c>
      <c r="O1198" s="92">
        <v>0.23356704645048204</v>
      </c>
      <c r="P1198" s="92">
        <v>6.0911481156879929E-2</v>
      </c>
      <c r="Q1198" s="93">
        <v>4.6638790607912511E-2</v>
      </c>
      <c r="R1198" s="4">
        <v>2.7234337414667706</v>
      </c>
      <c r="S1198" s="4">
        <v>2.8360371367765507</v>
      </c>
      <c r="T1198" s="4">
        <v>3.0507550302039972</v>
      </c>
      <c r="U1198" s="4">
        <v>3.3098142741165697</v>
      </c>
      <c r="V1198" s="4">
        <v>3.6018272330238483</v>
      </c>
      <c r="W1198" s="4">
        <v>3.8321462067944987</v>
      </c>
      <c r="X1198" s="4">
        <v>4.0182119651322097</v>
      </c>
      <c r="Y1198" s="4">
        <v>4.330573263357345</v>
      </c>
      <c r="Z1198" s="94">
        <v>3109</v>
      </c>
      <c r="AA1198" s="93">
        <v>0.2011393514460999</v>
      </c>
      <c r="AB1198" s="6">
        <v>2.1861741717443253</v>
      </c>
      <c r="AC1198" s="6">
        <v>2.6745089247785376</v>
      </c>
      <c r="AD1198" s="6">
        <v>3.2024444966982819</v>
      </c>
      <c r="AE1198" s="6">
        <v>3.6242266261861489</v>
      </c>
      <c r="AF1198" s="6">
        <v>3.9382760643839334</v>
      </c>
      <c r="AG1198" s="94">
        <v>2</v>
      </c>
      <c r="AH1198" s="6">
        <v>2.1462850792911583</v>
      </c>
      <c r="AI1198" s="6">
        <v>2.5428965494739777</v>
      </c>
      <c r="AJ1198" s="6">
        <v>3.0213893355424211</v>
      </c>
      <c r="AK1198" s="6">
        <v>3.4263704853907346</v>
      </c>
      <c r="AL1198" s="6">
        <v>3.7900140999669074</v>
      </c>
      <c r="AM1198" s="6">
        <v>4.2046224974441149</v>
      </c>
      <c r="AN1198" s="6">
        <v>0.99870851128663585</v>
      </c>
      <c r="AO1198" s="92">
        <v>0.87951897374483512</v>
      </c>
      <c r="AP1198" s="5">
        <v>43808</v>
      </c>
      <c r="AQ1198" s="94">
        <v>2282</v>
      </c>
      <c r="AR1198" s="6">
        <v>-0.4090506921029391</v>
      </c>
      <c r="AS1198" s="6">
        <v>0.90116315876890785</v>
      </c>
    </row>
    <row r="1199" spans="1:45" x14ac:dyDescent="0.2">
      <c r="A1199" s="5">
        <v>43809</v>
      </c>
      <c r="B1199" s="6">
        <v>3.5415754923413565</v>
      </c>
      <c r="C1199" s="6">
        <v>3.328984078063483</v>
      </c>
      <c r="D1199" s="6">
        <v>0.21259141427787354</v>
      </c>
      <c r="E1199" s="6">
        <v>3.3373142977391157</v>
      </c>
      <c r="F1199" s="6">
        <v>3.3596116949367971</v>
      </c>
      <c r="G1199" s="6">
        <v>0.39805394780190034</v>
      </c>
      <c r="H1199" s="6">
        <v>1.5492157644310518</v>
      </c>
      <c r="I1199" s="6">
        <v>0.57428617363343826</v>
      </c>
      <c r="J1199" s="7">
        <v>1080.6414790996787</v>
      </c>
      <c r="K1199" s="92">
        <v>2.1881838074398249E-3</v>
      </c>
      <c r="L1199" s="92">
        <v>2.1006564551422319E-2</v>
      </c>
      <c r="M1199" s="92">
        <v>0.22319474835886213</v>
      </c>
      <c r="N1199" s="92">
        <v>0.45995623632385119</v>
      </c>
      <c r="O1199" s="92">
        <v>0.23238512035010941</v>
      </c>
      <c r="P1199" s="92">
        <v>6.1269146608315096E-2</v>
      </c>
      <c r="Q1199" s="93">
        <v>5.1446945337620578E-2</v>
      </c>
      <c r="R1199" s="4">
        <v>2.7239200461014534</v>
      </c>
      <c r="S1199" s="4">
        <v>2.8362586588868313</v>
      </c>
      <c r="T1199" s="4">
        <v>3.0506452360457694</v>
      </c>
      <c r="U1199" s="4">
        <v>3.3095363984519182</v>
      </c>
      <c r="V1199" s="4">
        <v>3.6012869079876646</v>
      </c>
      <c r="W1199" s="4">
        <v>3.8318281290962593</v>
      </c>
      <c r="X1199" s="4">
        <v>4.0180593645622142</v>
      </c>
      <c r="Y1199" s="4">
        <v>4.340800928207706</v>
      </c>
      <c r="Z1199" s="94">
        <v>3110</v>
      </c>
      <c r="AA1199" s="93">
        <v>0.20087527352297593</v>
      </c>
      <c r="AB1199" s="6">
        <v>2.1860406551097831</v>
      </c>
      <c r="AC1199" s="6">
        <v>2.6742955025163591</v>
      </c>
      <c r="AD1199" s="6">
        <v>3.2022853016468824</v>
      </c>
      <c r="AE1199" s="6">
        <v>3.6242550871486374</v>
      </c>
      <c r="AF1199" s="6">
        <v>3.9373859764127812</v>
      </c>
      <c r="AG1199" s="94">
        <v>3</v>
      </c>
      <c r="AH1199" s="6">
        <v>2.146231450535133</v>
      </c>
      <c r="AI1199" s="6">
        <v>2.5427212949285218</v>
      </c>
      <c r="AJ1199" s="6">
        <v>3.0216954375841776</v>
      </c>
      <c r="AK1199" s="6">
        <v>3.4267360982269963</v>
      </c>
      <c r="AL1199" s="6">
        <v>3.7899350655481769</v>
      </c>
      <c r="AM1199" s="6">
        <v>4.2055578189256382</v>
      </c>
      <c r="AN1199" s="6">
        <v>0.99870931492647286</v>
      </c>
      <c r="AO1199" s="92">
        <v>0.87973818268198978</v>
      </c>
      <c r="AP1199" s="5">
        <v>43809</v>
      </c>
      <c r="AQ1199" s="94">
        <v>2285</v>
      </c>
      <c r="AR1199" s="6">
        <v>-0.40908673322165212</v>
      </c>
      <c r="AS1199" s="6">
        <v>0.90114316662517391</v>
      </c>
    </row>
    <row r="1200" spans="1:45" x14ac:dyDescent="0.2">
      <c r="A1200" s="5">
        <v>43810</v>
      </c>
      <c r="B1200" s="6">
        <v>3.5415209790209792</v>
      </c>
      <c r="C1200" s="6">
        <v>3.3294577074075189</v>
      </c>
      <c r="D1200" s="6">
        <v>0.21206327161346028</v>
      </c>
      <c r="E1200" s="6">
        <v>3.3374465908347322</v>
      </c>
      <c r="F1200" s="6">
        <v>3.3594268087312713</v>
      </c>
      <c r="G1200" s="6">
        <v>0.39918739665772057</v>
      </c>
      <c r="H1200" s="6">
        <v>1.5521845078675467</v>
      </c>
      <c r="I1200" s="6">
        <v>0.57423843187660795</v>
      </c>
      <c r="J1200" s="7">
        <v>1080.9463367609278</v>
      </c>
      <c r="K1200" s="92">
        <v>2.1853146853146855E-3</v>
      </c>
      <c r="L1200" s="92">
        <v>2.097902097902098E-2</v>
      </c>
      <c r="M1200" s="92">
        <v>0.22377622377622378</v>
      </c>
      <c r="N1200" s="92">
        <v>0.45891608391608391</v>
      </c>
      <c r="O1200" s="92">
        <v>0.23295454545454544</v>
      </c>
      <c r="P1200" s="92">
        <v>6.1188811188811192E-2</v>
      </c>
      <c r="Q1200" s="93">
        <v>5.2377892030848326E-2</v>
      </c>
      <c r="R1200" s="4">
        <v>2.7238506274925323</v>
      </c>
      <c r="S1200" s="4">
        <v>2.8360740236715505</v>
      </c>
      <c r="T1200" s="4">
        <v>3.0503836635148671</v>
      </c>
      <c r="U1200" s="4">
        <v>3.3091655497472265</v>
      </c>
      <c r="V1200" s="4">
        <v>3.6014801580527069</v>
      </c>
      <c r="W1200" s="4">
        <v>3.8344948822801981</v>
      </c>
      <c r="X1200" s="4">
        <v>4.0239417088892502</v>
      </c>
      <c r="Y1200" s="4">
        <v>4.3434782397799516</v>
      </c>
      <c r="Z1200" s="94">
        <v>3112</v>
      </c>
      <c r="AA1200" s="93">
        <v>0.2006118881118881</v>
      </c>
      <c r="AB1200" s="6">
        <v>2.185907183556357</v>
      </c>
      <c r="AC1200" s="6">
        <v>2.6740821618481143</v>
      </c>
      <c r="AD1200" s="6">
        <v>3.202407523125558</v>
      </c>
      <c r="AE1200" s="6">
        <v>3.6239615629910182</v>
      </c>
      <c r="AF1200" s="6">
        <v>3.9392779647902754</v>
      </c>
      <c r="AG1200" s="94">
        <v>3</v>
      </c>
      <c r="AH1200" s="6">
        <v>2.1461778298148175</v>
      </c>
      <c r="AI1200" s="6">
        <v>2.5425461130241502</v>
      </c>
      <c r="AJ1200" s="6">
        <v>3.0220164746176548</v>
      </c>
      <c r="AK1200" s="6">
        <v>3.426623458028939</v>
      </c>
      <c r="AL1200" s="6">
        <v>3.7913497306005119</v>
      </c>
      <c r="AM1200" s="6">
        <v>4.2110938659942363</v>
      </c>
      <c r="AN1200" s="6">
        <v>0.99878210799878264</v>
      </c>
      <c r="AO1200" s="92">
        <v>0.87972283848888422</v>
      </c>
      <c r="AP1200" s="5">
        <v>43810</v>
      </c>
      <c r="AQ1200" s="94">
        <v>2288</v>
      </c>
      <c r="AR1200" s="6">
        <v>-0.40912252180341468</v>
      </c>
      <c r="AS1200" s="6">
        <v>0.90112323170298358</v>
      </c>
    </row>
    <row r="1201" spans="1:45" x14ac:dyDescent="0.2">
      <c r="A1201" s="5">
        <v>43811</v>
      </c>
      <c r="B1201" s="6">
        <v>3.5415209790209792</v>
      </c>
      <c r="C1201" s="6">
        <v>3.3291282253492764</v>
      </c>
      <c r="D1201" s="6">
        <v>0.21239275367170274</v>
      </c>
      <c r="E1201" s="6">
        <v>3.3373724088296286</v>
      </c>
      <c r="F1201" s="6">
        <v>3.3591892762593711</v>
      </c>
      <c r="G1201" s="6">
        <v>0.3992426468399124</v>
      </c>
      <c r="H1201" s="6">
        <v>1.5513168944249089</v>
      </c>
      <c r="I1201" s="6">
        <v>0.57428020565552795</v>
      </c>
      <c r="J1201" s="7">
        <v>1081.9463367609278</v>
      </c>
      <c r="K1201" s="92">
        <v>2.1853146853146855E-3</v>
      </c>
      <c r="L1201" s="92">
        <v>2.097902097902098E-2</v>
      </c>
      <c r="M1201" s="92">
        <v>0.22377622377622378</v>
      </c>
      <c r="N1201" s="92">
        <v>0.45891608391608391</v>
      </c>
      <c r="O1201" s="92">
        <v>0.23295454545454544</v>
      </c>
      <c r="P1201" s="92">
        <v>6.1188811188811192E-2</v>
      </c>
      <c r="Q1201" s="93">
        <v>5.205655526992288E-2</v>
      </c>
      <c r="R1201" s="4">
        <v>2.7236765522728934</v>
      </c>
      <c r="S1201" s="4">
        <v>2.8356971505550761</v>
      </c>
      <c r="T1201" s="4">
        <v>3.0500364669056297</v>
      </c>
      <c r="U1201" s="4">
        <v>3.3087948911349074</v>
      </c>
      <c r="V1201" s="4">
        <v>3.6006441944881771</v>
      </c>
      <c r="W1201" s="4">
        <v>3.8345968870217098</v>
      </c>
      <c r="X1201" s="4">
        <v>4.0242816611379268</v>
      </c>
      <c r="Y1201" s="4">
        <v>4.3417014442862163</v>
      </c>
      <c r="Z1201" s="94">
        <v>3112</v>
      </c>
      <c r="AA1201" s="93">
        <v>0.2006118881118881</v>
      </c>
      <c r="AB1201" s="6">
        <v>2.1857737570586822</v>
      </c>
      <c r="AC1201" s="6">
        <v>2.6738689027218223</v>
      </c>
      <c r="AD1201" s="6">
        <v>3.2017791116252967</v>
      </c>
      <c r="AE1201" s="6">
        <v>3.6234797914529957</v>
      </c>
      <c r="AF1201" s="6">
        <v>3.938552437200356</v>
      </c>
      <c r="AG1201" s="94">
        <v>0</v>
      </c>
      <c r="AH1201" s="6">
        <v>2.146124217128071</v>
      </c>
      <c r="AI1201" s="6">
        <v>2.5423710037021876</v>
      </c>
      <c r="AJ1201" s="6">
        <v>3.0216155870900723</v>
      </c>
      <c r="AK1201" s="6">
        <v>3.4260626681253967</v>
      </c>
      <c r="AL1201" s="6">
        <v>3.7916336913646349</v>
      </c>
      <c r="AM1201" s="6">
        <v>4.2101836600625591</v>
      </c>
      <c r="AN1201" s="6">
        <v>0.99869755142913352</v>
      </c>
      <c r="AO1201" s="92">
        <v>0.87983546432047799</v>
      </c>
      <c r="AP1201" s="5">
        <v>43811</v>
      </c>
      <c r="AQ1201" s="94">
        <v>2288</v>
      </c>
      <c r="AR1201" s="6">
        <v>-0.40915805832133856</v>
      </c>
      <c r="AS1201" s="6">
        <v>0.90110335391302554</v>
      </c>
    </row>
    <row r="1202" spans="1:45" x14ac:dyDescent="0.2">
      <c r="A1202" s="5">
        <v>43812</v>
      </c>
      <c r="B1202" s="6">
        <v>3.5419213973799129</v>
      </c>
      <c r="C1202" s="6">
        <v>3.3292246037982021</v>
      </c>
      <c r="D1202" s="6">
        <v>0.21269679358171079</v>
      </c>
      <c r="E1202" s="6">
        <v>3.3374403445068159</v>
      </c>
      <c r="F1202" s="6">
        <v>3.35926024940788</v>
      </c>
      <c r="G1202" s="6">
        <v>0.39976155538018454</v>
      </c>
      <c r="H1202" s="6">
        <v>1.5520251462270631</v>
      </c>
      <c r="I1202" s="6">
        <v>0.57432059106971256</v>
      </c>
      <c r="J1202" s="7">
        <v>1082.5984580790246</v>
      </c>
      <c r="K1202" s="92">
        <v>2.1834061135371178E-3</v>
      </c>
      <c r="L1202" s="92">
        <v>2.0960698689956331E-2</v>
      </c>
      <c r="M1202" s="92">
        <v>0.22401746724890831</v>
      </c>
      <c r="N1202" s="92">
        <v>0.45807860262008732</v>
      </c>
      <c r="O1202" s="92">
        <v>0.2331877729257642</v>
      </c>
      <c r="P1202" s="92">
        <v>6.1572052401746728E-2</v>
      </c>
      <c r="Q1202" s="93">
        <v>5.1076132348217153E-2</v>
      </c>
      <c r="R1202" s="4">
        <v>2.7235639104766416</v>
      </c>
      <c r="S1202" s="4">
        <v>2.8355931665692045</v>
      </c>
      <c r="T1202" s="4">
        <v>3.0496633962785733</v>
      </c>
      <c r="U1202" s="4">
        <v>3.3087071484698658</v>
      </c>
      <c r="V1202" s="4">
        <v>3.6006540732916612</v>
      </c>
      <c r="W1202" s="4">
        <v>3.8350126128163184</v>
      </c>
      <c r="X1202" s="4">
        <v>4.0250627696135464</v>
      </c>
      <c r="Y1202" s="4">
        <v>4.3408770594580339</v>
      </c>
      <c r="Z1202" s="94">
        <v>3113</v>
      </c>
      <c r="AA1202" s="93">
        <v>0.2</v>
      </c>
      <c r="AB1202" s="6">
        <v>2.1856403755914133</v>
      </c>
      <c r="AC1202" s="6">
        <v>2.6736557250855477</v>
      </c>
      <c r="AD1202" s="6">
        <v>3.2014027370246185</v>
      </c>
      <c r="AE1202" s="6">
        <v>3.6229982852327338</v>
      </c>
      <c r="AF1202" s="6">
        <v>3.9378274467427192</v>
      </c>
      <c r="AG1202" s="94">
        <v>1</v>
      </c>
      <c r="AH1202" s="6">
        <v>2.1460706124727524</v>
      </c>
      <c r="AI1202" s="6">
        <v>2.542195966904031</v>
      </c>
      <c r="AJ1202" s="6">
        <v>3.0215657131223774</v>
      </c>
      <c r="AK1202" s="6">
        <v>3.4257161760336308</v>
      </c>
      <c r="AL1202" s="6">
        <v>3.7908800711610775</v>
      </c>
      <c r="AM1202" s="6">
        <v>4.2129981500472953</v>
      </c>
      <c r="AN1202" s="6">
        <v>0.9986857719690776</v>
      </c>
      <c r="AO1202" s="92">
        <v>0.88011359745595674</v>
      </c>
      <c r="AP1202" s="5">
        <v>43812</v>
      </c>
      <c r="AQ1202" s="94">
        <v>2290</v>
      </c>
      <c r="AR1202" s="6">
        <v>-0.40919334324763712</v>
      </c>
      <c r="AS1202" s="6">
        <v>0.90108353316615286</v>
      </c>
    </row>
    <row r="1203" spans="1:45" x14ac:dyDescent="0.2">
      <c r="A1203" s="5">
        <v>43813</v>
      </c>
      <c r="B1203" s="6">
        <v>3.5418665503706932</v>
      </c>
      <c r="C1203" s="6">
        <v>3.3295850118344652</v>
      </c>
      <c r="D1203" s="6">
        <v>0.212281538536228</v>
      </c>
      <c r="E1203" s="6">
        <v>3.3373710905331357</v>
      </c>
      <c r="F1203" s="6">
        <v>3.3590762331246475</v>
      </c>
      <c r="G1203" s="6">
        <v>0.40051157348132582</v>
      </c>
      <c r="H1203" s="6">
        <v>1.5529020722528717</v>
      </c>
      <c r="I1203" s="6">
        <v>0.57441875401411935</v>
      </c>
      <c r="J1203" s="7">
        <v>1083.2504816955698</v>
      </c>
      <c r="K1203" s="92">
        <v>2.1805494984736152E-3</v>
      </c>
      <c r="L1203" s="92">
        <v>2.0933275185346708E-2</v>
      </c>
      <c r="M1203" s="92">
        <v>0.22459659834278239</v>
      </c>
      <c r="N1203" s="92">
        <v>0.45791539467945924</v>
      </c>
      <c r="O1203" s="92">
        <v>0.23201046663759267</v>
      </c>
      <c r="P1203" s="92">
        <v>6.2363715656345402E-2</v>
      </c>
      <c r="Q1203" s="93">
        <v>4.9775208734746307E-2</v>
      </c>
      <c r="R1203" s="4">
        <v>2.7238134217642624</v>
      </c>
      <c r="S1203" s="4">
        <v>2.8364316504271772</v>
      </c>
      <c r="T1203" s="4">
        <v>3.0494379232309949</v>
      </c>
      <c r="U1203" s="4">
        <v>3.3092622965832117</v>
      </c>
      <c r="V1203" s="4">
        <v>3.6009629008426316</v>
      </c>
      <c r="W1203" s="4">
        <v>3.8345792724890697</v>
      </c>
      <c r="X1203" s="4">
        <v>4.0291778133730114</v>
      </c>
      <c r="Y1203" s="4">
        <v>4.3500351576327754</v>
      </c>
      <c r="Z1203" s="94">
        <v>3114</v>
      </c>
      <c r="AA1203" s="93">
        <v>0.20017444395987788</v>
      </c>
      <c r="AB1203" s="6">
        <v>2.1855070391292259</v>
      </c>
      <c r="AC1203" s="6">
        <v>2.6734426288874023</v>
      </c>
      <c r="AD1203" s="6">
        <v>3.2015073486667842</v>
      </c>
      <c r="AE1203" s="6">
        <v>3.6225170440867722</v>
      </c>
      <c r="AF1203" s="6">
        <v>3.9371029927548324</v>
      </c>
      <c r="AG1203" s="94">
        <v>3</v>
      </c>
      <c r="AH1203" s="6">
        <v>2.1460170158467209</v>
      </c>
      <c r="AI1203" s="6">
        <v>2.5420210025711505</v>
      </c>
      <c r="AJ1203" s="6">
        <v>3.0218630022643045</v>
      </c>
      <c r="AK1203" s="6">
        <v>3.4255992755630631</v>
      </c>
      <c r="AL1203" s="6">
        <v>3.790421600851555</v>
      </c>
      <c r="AM1203" s="6">
        <v>4.2181454174172188</v>
      </c>
      <c r="AN1203" s="6">
        <v>0.99879535137529918</v>
      </c>
      <c r="AO1203" s="92">
        <v>0.87988519507389407</v>
      </c>
      <c r="AP1203" s="5">
        <v>43814</v>
      </c>
      <c r="AQ1203" s="94">
        <v>2293</v>
      </c>
      <c r="AR1203" s="6">
        <v>-0.40922837705362314</v>
      </c>
      <c r="AS1203" s="6">
        <v>0.90106376937338373</v>
      </c>
    </row>
    <row r="1204" spans="1:45" x14ac:dyDescent="0.2">
      <c r="A1204" s="5">
        <v>43814</v>
      </c>
      <c r="B1204" s="6">
        <v>3.5418665503706932</v>
      </c>
      <c r="C1204" s="6">
        <v>3.3290863278035561</v>
      </c>
      <c r="D1204" s="6">
        <v>0.21278022256713713</v>
      </c>
      <c r="E1204" s="6">
        <v>3.3372990011082742</v>
      </c>
      <c r="F1204" s="6">
        <v>3.3590248814803116</v>
      </c>
      <c r="G1204" s="6">
        <v>0.40032957799176494</v>
      </c>
      <c r="H1204" s="6">
        <v>1.5517590375187458</v>
      </c>
      <c r="I1204" s="6">
        <v>0.57441875401411935</v>
      </c>
      <c r="J1204" s="7">
        <v>1084.2504816955698</v>
      </c>
      <c r="K1204" s="92">
        <v>2.1805494984736152E-3</v>
      </c>
      <c r="L1204" s="92">
        <v>2.0933275185346708E-2</v>
      </c>
      <c r="M1204" s="92">
        <v>0.22459659834278239</v>
      </c>
      <c r="N1204" s="92">
        <v>0.45791539467945924</v>
      </c>
      <c r="O1204" s="92">
        <v>0.23201046663759267</v>
      </c>
      <c r="P1204" s="92">
        <v>6.2363715656345402E-2</v>
      </c>
      <c r="Q1204" s="93">
        <v>4.9775208734746307E-2</v>
      </c>
      <c r="R1204" s="4">
        <v>2.7236622017597738</v>
      </c>
      <c r="S1204" s="4">
        <v>2.8362272095960526</v>
      </c>
      <c r="T1204" s="4">
        <v>3.0490037854811241</v>
      </c>
      <c r="U1204" s="4">
        <v>3.3088599840632624</v>
      </c>
      <c r="V1204" s="4">
        <v>3.6005066072542835</v>
      </c>
      <c r="W1204" s="4">
        <v>3.8338881643660301</v>
      </c>
      <c r="X1204" s="4">
        <v>4.0278286883473529</v>
      </c>
      <c r="Y1204" s="4">
        <v>4.3492122240052247</v>
      </c>
      <c r="Z1204" s="94">
        <v>3114</v>
      </c>
      <c r="AA1204" s="93">
        <v>0.2006105538595726</v>
      </c>
      <c r="AB1204" s="6">
        <v>2.1853737476468145</v>
      </c>
      <c r="AC1204" s="6">
        <v>2.6732296140755434</v>
      </c>
      <c r="AD1204" s="6">
        <v>3.2011065198858786</v>
      </c>
      <c r="AE1204" s="6">
        <v>3.6220360677719627</v>
      </c>
      <c r="AF1204" s="6">
        <v>3.9363790745753069</v>
      </c>
      <c r="AG1204" s="94">
        <v>0</v>
      </c>
      <c r="AH1204" s="6">
        <v>2.1459634272478381</v>
      </c>
      <c r="AI1204" s="6">
        <v>2.5418461106450896</v>
      </c>
      <c r="AJ1204" s="6">
        <v>3.0214619617643654</v>
      </c>
      <c r="AK1204" s="6">
        <v>3.4250391915510767</v>
      </c>
      <c r="AL1204" s="6">
        <v>3.7897203743425587</v>
      </c>
      <c r="AM1204" s="6">
        <v>4.217224876699678</v>
      </c>
      <c r="AN1204" s="6">
        <v>0.99866504436234116</v>
      </c>
      <c r="AO1204" s="92">
        <v>0.88008760845406619</v>
      </c>
      <c r="AP1204" s="5">
        <v>43814</v>
      </c>
      <c r="AQ1204" s="94">
        <v>2293</v>
      </c>
      <c r="AR1204" s="6">
        <v>-0.40926316020971676</v>
      </c>
      <c r="AS1204" s="6">
        <v>0.90104406244589985</v>
      </c>
    </row>
    <row r="1205" spans="1:45" x14ac:dyDescent="0.2">
      <c r="A1205" s="5">
        <v>43815</v>
      </c>
      <c r="B1205" s="6">
        <v>3.541648495420846</v>
      </c>
      <c r="C1205" s="6">
        <v>3.3285880108358268</v>
      </c>
      <c r="D1205" s="6">
        <v>0.21306048458501925</v>
      </c>
      <c r="E1205" s="6">
        <v>3.3372263147494503</v>
      </c>
      <c r="F1205" s="6">
        <v>3.3588195082144781</v>
      </c>
      <c r="G1205" s="6">
        <v>0.40014785814638371</v>
      </c>
      <c r="H1205" s="6">
        <v>1.5506176136538103</v>
      </c>
      <c r="I1205" s="6">
        <v>0.57441875401411668</v>
      </c>
      <c r="J1205" s="7">
        <v>1085.2504816955698</v>
      </c>
      <c r="K1205" s="92">
        <v>2.1805494984736152E-3</v>
      </c>
      <c r="L1205" s="92">
        <v>2.0933275185346708E-2</v>
      </c>
      <c r="M1205" s="92">
        <v>0.22459659834278239</v>
      </c>
      <c r="N1205" s="92">
        <v>0.45791539467945924</v>
      </c>
      <c r="O1205" s="92">
        <v>0.2324465765372874</v>
      </c>
      <c r="P1205" s="92">
        <v>6.1927605756650676E-2</v>
      </c>
      <c r="Q1205" s="93">
        <v>4.9775208734746307E-2</v>
      </c>
      <c r="R1205" s="4">
        <v>2.7235110215503546</v>
      </c>
      <c r="S1205" s="4">
        <v>2.8360040569264111</v>
      </c>
      <c r="T1205" s="4">
        <v>3.0485647890575445</v>
      </c>
      <c r="U1205" s="4">
        <v>3.3083837692048754</v>
      </c>
      <c r="V1205" s="4">
        <v>3.6000505541828693</v>
      </c>
      <c r="W1205" s="4">
        <v>3.8333679458072969</v>
      </c>
      <c r="X1205" s="4">
        <v>4.0264815348111442</v>
      </c>
      <c r="Y1205" s="4">
        <v>4.348389912277872</v>
      </c>
      <c r="Z1205" s="94">
        <v>3114</v>
      </c>
      <c r="AA1205" s="93">
        <v>0.20017444395987788</v>
      </c>
      <c r="AB1205" s="6">
        <v>2.1852405011188938</v>
      </c>
      <c r="AC1205" s="6">
        <v>2.6730166805981748</v>
      </c>
      <c r="AD1205" s="6">
        <v>3.2006621834379181</v>
      </c>
      <c r="AE1205" s="6">
        <v>3.6214448991452937</v>
      </c>
      <c r="AF1205" s="6">
        <v>3.9411458576168612</v>
      </c>
      <c r="AG1205" s="94">
        <v>1</v>
      </c>
      <c r="AH1205" s="6">
        <v>2.1459098466739661</v>
      </c>
      <c r="AI1205" s="6">
        <v>2.5416712910674657</v>
      </c>
      <c r="AJ1205" s="6">
        <v>3.0210611819356767</v>
      </c>
      <c r="AK1205" s="6">
        <v>3.4244795331256324</v>
      </c>
      <c r="AL1205" s="6">
        <v>3.7892948579851891</v>
      </c>
      <c r="AM1205" s="6">
        <v>4.2182816226576776</v>
      </c>
      <c r="AN1205" s="6">
        <v>0.99853503896300622</v>
      </c>
      <c r="AO1205" s="92">
        <v>0.88028919799105609</v>
      </c>
      <c r="AP1205" s="5">
        <v>43815</v>
      </c>
      <c r="AQ1205" s="94">
        <v>2293</v>
      </c>
      <c r="AR1205" s="6">
        <v>-0.40929769318544373</v>
      </c>
      <c r="AS1205" s="6">
        <v>0.9010244122950466</v>
      </c>
    </row>
    <row r="1206" spans="1:45" x14ac:dyDescent="0.2">
      <c r="A1206" s="5">
        <v>43816</v>
      </c>
      <c r="B1206" s="6">
        <v>3.5413763066202089</v>
      </c>
      <c r="C1206" s="6">
        <v>3.3289213795022432</v>
      </c>
      <c r="D1206" s="6">
        <v>0.21245492711796565</v>
      </c>
      <c r="E1206" s="6">
        <v>3.3374020911911417</v>
      </c>
      <c r="F1206" s="6">
        <v>3.3587768786140786</v>
      </c>
      <c r="G1206" s="6">
        <v>0.40024518071740367</v>
      </c>
      <c r="H1206" s="6">
        <v>1.5522852837404733</v>
      </c>
      <c r="I1206" s="6">
        <v>0.57445763799743044</v>
      </c>
      <c r="J1206" s="7">
        <v>1085.5532734274675</v>
      </c>
      <c r="K1206" s="92">
        <v>2.1777003484320556E-3</v>
      </c>
      <c r="L1206" s="92">
        <v>2.0905923344947737E-2</v>
      </c>
      <c r="M1206" s="92">
        <v>0.22604529616724739</v>
      </c>
      <c r="N1206" s="92">
        <v>0.45601045296167247</v>
      </c>
      <c r="O1206" s="92">
        <v>0.23257839721254356</v>
      </c>
      <c r="P1206" s="92">
        <v>6.2282229965156796E-2</v>
      </c>
      <c r="Q1206" s="93">
        <v>4.6534017971758664E-2</v>
      </c>
      <c r="R1206" s="4">
        <v>2.7236551952320061</v>
      </c>
      <c r="S1206" s="4">
        <v>2.8360803475853418</v>
      </c>
      <c r="T1206" s="4">
        <v>3.0483298010210484</v>
      </c>
      <c r="U1206" s="4">
        <v>3.3080432530895338</v>
      </c>
      <c r="V1206" s="4">
        <v>3.6004090530050492</v>
      </c>
      <c r="W1206" s="4">
        <v>3.8336580529354585</v>
      </c>
      <c r="X1206" s="4">
        <v>4.0276724453263784</v>
      </c>
      <c r="Y1206" s="4">
        <v>4.347477648908928</v>
      </c>
      <c r="Z1206" s="94">
        <v>3116</v>
      </c>
      <c r="AA1206" s="93">
        <v>0.20034843205574912</v>
      </c>
      <c r="AB1206" s="6">
        <v>2.1851072995201988</v>
      </c>
      <c r="AC1206" s="6">
        <v>2.6728038284035462</v>
      </c>
      <c r="AD1206" s="6">
        <v>3.2006625897207974</v>
      </c>
      <c r="AE1206" s="6">
        <v>3.6208015241628049</v>
      </c>
      <c r="AF1206" s="6">
        <v>3.9405741293340126</v>
      </c>
      <c r="AG1206" s="94">
        <v>3</v>
      </c>
      <c r="AH1206" s="6">
        <v>2.1458562741229672</v>
      </c>
      <c r="AI1206" s="6">
        <v>2.5414965437799695</v>
      </c>
      <c r="AJ1206" s="6">
        <v>3.02185243189213</v>
      </c>
      <c r="AK1206" s="6">
        <v>3.4245687241471194</v>
      </c>
      <c r="AL1206" s="6">
        <v>3.7896426911393166</v>
      </c>
      <c r="AM1206" s="6">
        <v>4.2177994953915627</v>
      </c>
      <c r="AN1206" s="6">
        <v>0.99858134339195137</v>
      </c>
      <c r="AO1206" s="92">
        <v>0.88031487084086735</v>
      </c>
      <c r="AP1206" s="5">
        <v>43816</v>
      </c>
      <c r="AQ1206" s="94">
        <v>2296</v>
      </c>
      <c r="AR1206" s="6">
        <v>-0.40933197644943942</v>
      </c>
      <c r="AS1206" s="6">
        <v>0.90100481883233208</v>
      </c>
    </row>
    <row r="1207" spans="1:45" x14ac:dyDescent="0.2">
      <c r="A1207" s="5">
        <v>43817</v>
      </c>
      <c r="B1207" s="6">
        <v>3.5411585365853657</v>
      </c>
      <c r="C1207" s="6">
        <v>3.3286334140424314</v>
      </c>
      <c r="D1207" s="6">
        <v>0.21252512254293432</v>
      </c>
      <c r="E1207" s="6">
        <v>3.3373298049965228</v>
      </c>
      <c r="F1207" s="6">
        <v>3.3584125008134271</v>
      </c>
      <c r="G1207" s="6">
        <v>0.40039006302362667</v>
      </c>
      <c r="H1207" s="6">
        <v>1.5512190585257268</v>
      </c>
      <c r="I1207" s="6">
        <v>0.57454428754814013</v>
      </c>
      <c r="J1207" s="7">
        <v>1086.5532734274675</v>
      </c>
      <c r="K1207" s="92">
        <v>2.1777003484320556E-3</v>
      </c>
      <c r="L1207" s="92">
        <v>2.0905923344947737E-2</v>
      </c>
      <c r="M1207" s="92">
        <v>0.22604529616724739</v>
      </c>
      <c r="N1207" s="92">
        <v>0.45644599303135891</v>
      </c>
      <c r="O1207" s="92">
        <v>0.23214285714285715</v>
      </c>
      <c r="P1207" s="92">
        <v>6.2282229965156796E-2</v>
      </c>
      <c r="Q1207" s="93">
        <v>4.5892169448010271E-2</v>
      </c>
      <c r="R1207" s="4">
        <v>2.7234433446818183</v>
      </c>
      <c r="S1207" s="4">
        <v>2.8358804830363074</v>
      </c>
      <c r="T1207" s="4">
        <v>3.0478907102051198</v>
      </c>
      <c r="U1207" s="4">
        <v>3.3074322282375714</v>
      </c>
      <c r="V1207" s="4">
        <v>3.5998939657196605</v>
      </c>
      <c r="W1207" s="4">
        <v>3.8333418156746131</v>
      </c>
      <c r="X1207" s="4">
        <v>4.0270061452923862</v>
      </c>
      <c r="Y1207" s="4">
        <v>4.3510963909736651</v>
      </c>
      <c r="Z1207" s="94">
        <v>3116</v>
      </c>
      <c r="AA1207" s="93">
        <v>0.20078397212543553</v>
      </c>
      <c r="AB1207" s="6">
        <v>2.1849741428254839</v>
      </c>
      <c r="AC1207" s="6">
        <v>2.6725910574399538</v>
      </c>
      <c r="AD1207" s="6">
        <v>3.2003396314268397</v>
      </c>
      <c r="AE1207" s="6">
        <v>3.6212809772986918</v>
      </c>
      <c r="AF1207" s="6">
        <v>3.9400027344005202</v>
      </c>
      <c r="AG1207" s="94">
        <v>2</v>
      </c>
      <c r="AH1207" s="6">
        <v>2.1458027095927044</v>
      </c>
      <c r="AI1207" s="6">
        <v>2.5413218687243648</v>
      </c>
      <c r="AJ1207" s="6">
        <v>3.0214523625739615</v>
      </c>
      <c r="AK1207" s="6">
        <v>3.4242889592807551</v>
      </c>
      <c r="AL1207" s="6">
        <v>3.7896694033125584</v>
      </c>
      <c r="AM1207" s="6">
        <v>4.2192503181284797</v>
      </c>
      <c r="AN1207" s="6">
        <v>0.99850526318737975</v>
      </c>
      <c r="AO1207" s="92">
        <v>0.88057273436440742</v>
      </c>
      <c r="AP1207" s="5">
        <v>43817</v>
      </c>
      <c r="AQ1207" s="94">
        <v>2296</v>
      </c>
      <c r="AR1207" s="6">
        <v>-0.4093660104694461</v>
      </c>
      <c r="AS1207" s="6">
        <v>0.9009852819694284</v>
      </c>
    </row>
    <row r="1208" spans="1:45" x14ac:dyDescent="0.2">
      <c r="A1208" s="5">
        <v>43818</v>
      </c>
      <c r="B1208" s="6">
        <v>3.5402523933855528</v>
      </c>
      <c r="C1208" s="6">
        <v>3.3284690196293174</v>
      </c>
      <c r="D1208" s="6">
        <v>0.21178337375623535</v>
      </c>
      <c r="E1208" s="6">
        <v>3.3375065727648177</v>
      </c>
      <c r="F1208" s="6">
        <v>3.3583369235094036</v>
      </c>
      <c r="G1208" s="6">
        <v>0.4003409015043235</v>
      </c>
      <c r="H1208" s="6">
        <v>1.5522170334654914</v>
      </c>
      <c r="I1208" s="6">
        <v>0.57446760744067038</v>
      </c>
      <c r="J1208" s="7">
        <v>1086.8556767158443</v>
      </c>
      <c r="K1208" s="92">
        <v>2.1758050478677109E-3</v>
      </c>
      <c r="L1208" s="92">
        <v>2.0887728459530026E-2</v>
      </c>
      <c r="M1208" s="92">
        <v>0.22715404699738903</v>
      </c>
      <c r="N1208" s="92">
        <v>0.45561357702349869</v>
      </c>
      <c r="O1208" s="92">
        <v>0.23237597911227154</v>
      </c>
      <c r="P1208" s="92">
        <v>6.1792863359442993E-2</v>
      </c>
      <c r="Q1208" s="93">
        <v>4.5221295702373314E-2</v>
      </c>
      <c r="R1208" s="4">
        <v>2.7232503580781704</v>
      </c>
      <c r="S1208" s="4">
        <v>2.8357290806075861</v>
      </c>
      <c r="T1208" s="4">
        <v>3.0477041928185704</v>
      </c>
      <c r="U1208" s="4">
        <v>3.3073642493696545</v>
      </c>
      <c r="V1208" s="4">
        <v>3.5996248045615458</v>
      </c>
      <c r="W1208" s="4">
        <v>3.8327083386438714</v>
      </c>
      <c r="X1208" s="4">
        <v>4.0272252520952119</v>
      </c>
      <c r="Y1208" s="4">
        <v>4.3502007399126095</v>
      </c>
      <c r="Z1208" s="94">
        <v>3118</v>
      </c>
      <c r="AA1208" s="93">
        <v>0.20060922541340295</v>
      </c>
      <c r="AB1208" s="6">
        <v>2.1848410310095234</v>
      </c>
      <c r="AC1208" s="6">
        <v>2.6723783676557398</v>
      </c>
      <c r="AD1208" s="6">
        <v>3.200991672115296</v>
      </c>
      <c r="AE1208" s="6">
        <v>3.621285388636184</v>
      </c>
      <c r="AF1208" s="6">
        <v>3.9394316724925367</v>
      </c>
      <c r="AG1208" s="94">
        <v>4</v>
      </c>
      <c r="AH1208" s="6">
        <v>2.1457491530810429</v>
      </c>
      <c r="AI1208" s="6">
        <v>2.5411472658424845</v>
      </c>
      <c r="AJ1208" s="6">
        <v>3.0220809310544441</v>
      </c>
      <c r="AK1208" s="6">
        <v>3.4247758824641146</v>
      </c>
      <c r="AL1208" s="6">
        <v>3.7904783760709968</v>
      </c>
      <c r="AM1208" s="6">
        <v>4.2186677025290749</v>
      </c>
      <c r="AN1208" s="6">
        <v>0.99839613393818505</v>
      </c>
      <c r="AO1208" s="92">
        <v>0.88088546435516801</v>
      </c>
      <c r="AP1208" s="5">
        <v>43822</v>
      </c>
      <c r="AQ1208" s="94">
        <v>2298</v>
      </c>
      <c r="AR1208" s="6">
        <v>-0.40939979571232366</v>
      </c>
      <c r="AS1208" s="6">
        <v>0.90096580161816864</v>
      </c>
    </row>
    <row r="1209" spans="1:45" x14ac:dyDescent="0.2">
      <c r="A1209" s="5">
        <v>43819</v>
      </c>
      <c r="B1209" s="6">
        <v>3.5402523933855528</v>
      </c>
      <c r="C1209" s="6">
        <v>3.3279711950515569</v>
      </c>
      <c r="D1209" s="6">
        <v>0.21228119833399584</v>
      </c>
      <c r="E1209" s="6">
        <v>3.3374347459988529</v>
      </c>
      <c r="F1209" s="6">
        <v>3.3581078495145311</v>
      </c>
      <c r="G1209" s="6">
        <v>0.40015933669163006</v>
      </c>
      <c r="H1209" s="6">
        <v>1.5510763699999308</v>
      </c>
      <c r="I1209" s="6">
        <v>0.57446760744067038</v>
      </c>
      <c r="J1209" s="7">
        <v>1087.8556767158443</v>
      </c>
      <c r="K1209" s="92">
        <v>2.1758050478677109E-3</v>
      </c>
      <c r="L1209" s="92">
        <v>2.0887728459530026E-2</v>
      </c>
      <c r="M1209" s="92">
        <v>0.22715404699738903</v>
      </c>
      <c r="N1209" s="92">
        <v>0.45561357702349869</v>
      </c>
      <c r="O1209" s="92">
        <v>0.23237597911227154</v>
      </c>
      <c r="P1209" s="92">
        <v>6.1792863359442993E-2</v>
      </c>
      <c r="Q1209" s="93">
        <v>4.5221295702373314E-2</v>
      </c>
      <c r="R1209" s="4">
        <v>2.7230314626352756</v>
      </c>
      <c r="S1209" s="4">
        <v>2.8355429583267124</v>
      </c>
      <c r="T1209" s="4">
        <v>3.047363480041879</v>
      </c>
      <c r="U1209" s="4">
        <v>3.306894509601348</v>
      </c>
      <c r="V1209" s="4">
        <v>3.5988369730835728</v>
      </c>
      <c r="W1209" s="4">
        <v>3.832074642736738</v>
      </c>
      <c r="X1209" s="4">
        <v>4.0263554308260074</v>
      </c>
      <c r="Y1209" s="4">
        <v>4.349392780925684</v>
      </c>
      <c r="Z1209" s="94">
        <v>3118</v>
      </c>
      <c r="AA1209" s="93">
        <v>0.20104438642297651</v>
      </c>
      <c r="AB1209" s="6">
        <v>2.1847079640471119</v>
      </c>
      <c r="AC1209" s="6">
        <v>2.6721554377803902</v>
      </c>
      <c r="AD1209" s="6">
        <v>3.2005728729379861</v>
      </c>
      <c r="AE1209" s="6">
        <v>3.6206057202869815</v>
      </c>
      <c r="AF1209" s="6">
        <v>3.9388609432866555</v>
      </c>
      <c r="AG1209" s="94">
        <v>0</v>
      </c>
      <c r="AH1209" s="6">
        <v>2.1456956045858475</v>
      </c>
      <c r="AI1209" s="6">
        <v>2.5409727350762403</v>
      </c>
      <c r="AJ1209" s="6">
        <v>3.0216813081723033</v>
      </c>
      <c r="AK1209" s="6">
        <v>3.4242169773762927</v>
      </c>
      <c r="AL1209" s="6">
        <v>3.7897745830542382</v>
      </c>
      <c r="AM1209" s="6">
        <v>4.2177539719899153</v>
      </c>
      <c r="AN1209" s="6">
        <v>0.99826617181507193</v>
      </c>
      <c r="AO1209" s="92">
        <v>0.88108631485863198</v>
      </c>
      <c r="AP1209" s="5">
        <v>43822</v>
      </c>
      <c r="AQ1209" s="94">
        <v>2298</v>
      </c>
      <c r="AR1209" s="6">
        <v>-0.4094333326440438</v>
      </c>
      <c r="AS1209" s="6">
        <v>0.90094637769054875</v>
      </c>
    </row>
    <row r="1210" spans="1:45" x14ac:dyDescent="0.2">
      <c r="A1210" s="5">
        <v>43820</v>
      </c>
      <c r="B1210" s="6">
        <v>3.5402523933855528</v>
      </c>
      <c r="C1210" s="6">
        <v>3.3275474501943418</v>
      </c>
      <c r="D1210" s="6">
        <v>0.21270494319121092</v>
      </c>
      <c r="E1210" s="6">
        <v>3.3373620176932599</v>
      </c>
      <c r="F1210" s="6">
        <v>3.3578785700942682</v>
      </c>
      <c r="G1210" s="6">
        <v>0.40004297420882756</v>
      </c>
      <c r="H1210" s="6">
        <v>1.5495633223551197</v>
      </c>
      <c r="I1210" s="6">
        <v>0.57454137267479488</v>
      </c>
      <c r="J1210" s="7">
        <v>1088.8556767158443</v>
      </c>
      <c r="K1210" s="92">
        <v>2.1758050478677109E-3</v>
      </c>
      <c r="L1210" s="92">
        <v>2.0887728459530026E-2</v>
      </c>
      <c r="M1210" s="92">
        <v>0.22715404699738903</v>
      </c>
      <c r="N1210" s="92">
        <v>0.45561357702349869</v>
      </c>
      <c r="O1210" s="92">
        <v>0.23237597911227154</v>
      </c>
      <c r="P1210" s="92">
        <v>6.1792863359442993E-2</v>
      </c>
      <c r="Q1210" s="93">
        <v>4.4579858883899932E-2</v>
      </c>
      <c r="R1210" s="4">
        <v>2.7228126510258894</v>
      </c>
      <c r="S1210" s="4">
        <v>2.8353568933335125</v>
      </c>
      <c r="T1210" s="4">
        <v>3.0470229395669666</v>
      </c>
      <c r="U1210" s="4">
        <v>3.3064057710417125</v>
      </c>
      <c r="V1210" s="4">
        <v>3.5985379242680815</v>
      </c>
      <c r="W1210" s="4">
        <v>3.8315626939238441</v>
      </c>
      <c r="X1210" s="4">
        <v>4.0261397634119493</v>
      </c>
      <c r="Y1210" s="4">
        <v>4.3485854067304226</v>
      </c>
      <c r="Z1210" s="94">
        <v>3118</v>
      </c>
      <c r="AA1210" s="93">
        <v>0.20147954743255003</v>
      </c>
      <c r="AB1210" s="6">
        <v>2.1845749419130636</v>
      </c>
      <c r="AC1210" s="6">
        <v>2.6717813961654056</v>
      </c>
      <c r="AD1210" s="6">
        <v>3.2001194125004857</v>
      </c>
      <c r="AE1210" s="6">
        <v>3.61992658049064</v>
      </c>
      <c r="AF1210" s="6">
        <v>3.9382905464599092</v>
      </c>
      <c r="AG1210" s="94">
        <v>0</v>
      </c>
      <c r="AH1210" s="6">
        <v>2.145642064104984</v>
      </c>
      <c r="AI1210" s="6">
        <v>2.5407982763676098</v>
      </c>
      <c r="AJ1210" s="6">
        <v>3.0212819439611573</v>
      </c>
      <c r="AK1210" s="6">
        <v>3.4238350158530317</v>
      </c>
      <c r="AL1210" s="6">
        <v>3.7891557042480146</v>
      </c>
      <c r="AM1210" s="6">
        <v>4.2168411081427077</v>
      </c>
      <c r="AN1210" s="6">
        <v>0.99815652510752828</v>
      </c>
      <c r="AO1210" s="92">
        <v>0.88131645056972441</v>
      </c>
      <c r="AP1210" s="5">
        <v>43822</v>
      </c>
      <c r="AQ1210" s="94">
        <v>2298</v>
      </c>
      <c r="AR1210" s="6">
        <v>-0.4094666217296945</v>
      </c>
      <c r="AS1210" s="6">
        <v>0.90092701009872622</v>
      </c>
    </row>
    <row r="1211" spans="1:45" x14ac:dyDescent="0.2">
      <c r="A1211" s="5">
        <v>43821</v>
      </c>
      <c r="B1211" s="6">
        <v>3.5404523705959114</v>
      </c>
      <c r="C1211" s="6">
        <v>3.3273052672063783</v>
      </c>
      <c r="D1211" s="6">
        <v>0.21314710338953313</v>
      </c>
      <c r="E1211" s="6">
        <v>3.3372892610424691</v>
      </c>
      <c r="F1211" s="6">
        <v>3.3576490858646246</v>
      </c>
      <c r="G1211" s="6">
        <v>0.39995485693841626</v>
      </c>
      <c r="H1211" s="6">
        <v>1.5488454080826644</v>
      </c>
      <c r="I1211" s="6">
        <v>0.574586273252088</v>
      </c>
      <c r="J1211" s="7">
        <v>1089.8556767158443</v>
      </c>
      <c r="K1211" s="92">
        <v>2.1748586341887779E-3</v>
      </c>
      <c r="L1211" s="92">
        <v>2.0878642888212267E-2</v>
      </c>
      <c r="M1211" s="92">
        <v>0.22705524140930838</v>
      </c>
      <c r="N1211" s="92">
        <v>0.45541539799913006</v>
      </c>
      <c r="O1211" s="92">
        <v>0.23270987385819922</v>
      </c>
      <c r="P1211" s="92">
        <v>6.1765985210961286E-2</v>
      </c>
      <c r="Q1211" s="93">
        <v>4.4259140474663249E-2</v>
      </c>
      <c r="R1211" s="4">
        <v>2.722619225444161</v>
      </c>
      <c r="S1211" s="4">
        <v>2.8351708855981608</v>
      </c>
      <c r="T1211" s="4">
        <v>3.0466825712465404</v>
      </c>
      <c r="U1211" s="4">
        <v>3.3064456739333874</v>
      </c>
      <c r="V1211" s="4">
        <v>3.5985580244932405</v>
      </c>
      <c r="W1211" s="4">
        <v>3.8313670172136804</v>
      </c>
      <c r="X1211" s="4">
        <v>4.0252226767973687</v>
      </c>
      <c r="Y1211" s="4">
        <v>4.3477786166211896</v>
      </c>
      <c r="Z1211" s="94">
        <v>3118</v>
      </c>
      <c r="AA1211" s="93">
        <v>0.20313179643323184</v>
      </c>
      <c r="AB1211" s="6">
        <v>2.184441964582212</v>
      </c>
      <c r="AC1211" s="6">
        <v>2.6714076055004821</v>
      </c>
      <c r="AD1211" s="6">
        <v>3.199666232331821</v>
      </c>
      <c r="AE1211" s="6">
        <v>3.6192479685623482</v>
      </c>
      <c r="AF1211" s="6">
        <v>3.9377204816897691</v>
      </c>
      <c r="AG1211" s="94">
        <v>0</v>
      </c>
      <c r="AH1211" s="6">
        <v>2.1455885316363195</v>
      </c>
      <c r="AI1211" s="6">
        <v>2.5406238896586513</v>
      </c>
      <c r="AJ1211" s="6">
        <v>3.0208828381206407</v>
      </c>
      <c r="AK1211" s="6">
        <v>3.423277007424383</v>
      </c>
      <c r="AL1211" s="6">
        <v>3.7886061365337964</v>
      </c>
      <c r="AM1211" s="6">
        <v>4.2159291094272566</v>
      </c>
      <c r="AN1211" s="6">
        <v>0.99810427507725841</v>
      </c>
      <c r="AO1211" s="92">
        <v>0.88131978210492645</v>
      </c>
      <c r="AP1211" s="5">
        <v>43822</v>
      </c>
      <c r="AQ1211" s="94">
        <v>2299</v>
      </c>
      <c r="AR1211" s="6">
        <v>-0.40949966343348398</v>
      </c>
      <c r="AS1211" s="6">
        <v>0.90090769875501941</v>
      </c>
    </row>
    <row r="1212" spans="1:45" x14ac:dyDescent="0.2">
      <c r="A1212" s="5">
        <v>43822</v>
      </c>
      <c r="B1212" s="6">
        <v>3.5404523705959114</v>
      </c>
      <c r="C1212" s="6">
        <v>3.3268085239709535</v>
      </c>
      <c r="D1212" s="6">
        <v>0.21364384662495794</v>
      </c>
      <c r="E1212" s="6">
        <v>3.3372164352484899</v>
      </c>
      <c r="F1212" s="6">
        <v>3.3574193974400384</v>
      </c>
      <c r="G1212" s="6">
        <v>0.39977414913846382</v>
      </c>
      <c r="H1212" s="6">
        <v>1.5477101052054802</v>
      </c>
      <c r="I1212" s="6">
        <v>0.574586273252088</v>
      </c>
      <c r="J1212" s="7">
        <v>1090.8556767158443</v>
      </c>
      <c r="K1212" s="92">
        <v>2.1748586341887779E-3</v>
      </c>
      <c r="L1212" s="92">
        <v>2.0878642888212267E-2</v>
      </c>
      <c r="M1212" s="92">
        <v>0.22705524140930838</v>
      </c>
      <c r="N1212" s="92">
        <v>0.45541539799913006</v>
      </c>
      <c r="O1212" s="92">
        <v>0.23270987385819922</v>
      </c>
      <c r="P1212" s="92">
        <v>6.1765985210961286E-2</v>
      </c>
      <c r="Q1212" s="93">
        <v>4.4259140474663249E-2</v>
      </c>
      <c r="R1212" s="4">
        <v>2.722467003191761</v>
      </c>
      <c r="S1212" s="4">
        <v>2.8349669340300325</v>
      </c>
      <c r="T1212" s="4">
        <v>3.0463512517139422</v>
      </c>
      <c r="U1212" s="4">
        <v>3.3061397282485521</v>
      </c>
      <c r="V1212" s="4">
        <v>3.5977867120701141</v>
      </c>
      <c r="W1212" s="4">
        <v>3.8308909860744706</v>
      </c>
      <c r="X1212" s="4">
        <v>4.0243064244848092</v>
      </c>
      <c r="Y1212" s="4">
        <v>4.3469724098935441</v>
      </c>
      <c r="Z1212" s="94">
        <v>3118</v>
      </c>
      <c r="AA1212" s="93">
        <v>0.20313179643323184</v>
      </c>
      <c r="AB1212" s="6">
        <v>2.184309032029411</v>
      </c>
      <c r="AC1212" s="6">
        <v>2.6710340655050975</v>
      </c>
      <c r="AD1212" s="6">
        <v>3.1992133321433673</v>
      </c>
      <c r="AE1212" s="6">
        <v>3.6185698838185365</v>
      </c>
      <c r="AF1212" s="6">
        <v>3.9371507486541448</v>
      </c>
      <c r="AG1212" s="94">
        <v>0</v>
      </c>
      <c r="AH1212" s="6">
        <v>2.1455350071777213</v>
      </c>
      <c r="AI1212" s="6">
        <v>2.5404495748914866</v>
      </c>
      <c r="AJ1212" s="6">
        <v>3.0204839903509466</v>
      </c>
      <c r="AK1212" s="6">
        <v>3.4227194214023102</v>
      </c>
      <c r="AL1212" s="6">
        <v>3.7879044754684843</v>
      </c>
      <c r="AM1212" s="6">
        <v>4.2150179742878437</v>
      </c>
      <c r="AN1212" s="6">
        <v>0.99797495405530667</v>
      </c>
      <c r="AO1212" s="92">
        <v>0.88151892422661804</v>
      </c>
      <c r="AP1212" s="5">
        <v>43822</v>
      </c>
      <c r="AQ1212" s="94">
        <v>2299</v>
      </c>
      <c r="AR1212" s="6">
        <v>-0.40953245821874074</v>
      </c>
      <c r="AS1212" s="6">
        <v>0.90088844357190778</v>
      </c>
    </row>
    <row r="1213" spans="1:45" x14ac:dyDescent="0.2">
      <c r="A1213" s="5">
        <v>43823</v>
      </c>
      <c r="B1213" s="6">
        <v>3.5393649412788171</v>
      </c>
      <c r="C1213" s="6">
        <v>3.3263121448480497</v>
      </c>
      <c r="D1213" s="6">
        <v>0.21305279643076735</v>
      </c>
      <c r="E1213" s="6">
        <v>3.3371431135119489</v>
      </c>
      <c r="F1213" s="6">
        <v>3.3571895054333778</v>
      </c>
      <c r="G1213" s="6">
        <v>0.39959371271028243</v>
      </c>
      <c r="H1213" s="6">
        <v>1.5465763928369383</v>
      </c>
      <c r="I1213" s="6">
        <v>0.57458627325208789</v>
      </c>
      <c r="J1213" s="7">
        <v>1091.8556767158443</v>
      </c>
      <c r="K1213" s="92">
        <v>2.1748586341887779E-3</v>
      </c>
      <c r="L1213" s="92">
        <v>2.0878642888212267E-2</v>
      </c>
      <c r="M1213" s="92">
        <v>0.22792518486298391</v>
      </c>
      <c r="N1213" s="92">
        <v>0.45585036972596782</v>
      </c>
      <c r="O1213" s="92">
        <v>0.23140495867768596</v>
      </c>
      <c r="P1213" s="92">
        <v>6.1765985210961286E-2</v>
      </c>
      <c r="Q1213" s="93">
        <v>4.4259140474663249E-2</v>
      </c>
      <c r="R1213" s="4">
        <v>2.7223165859016079</v>
      </c>
      <c r="S1213" s="4">
        <v>2.8347105245367175</v>
      </c>
      <c r="T1213" s="4">
        <v>3.0460220658844275</v>
      </c>
      <c r="U1213" s="4">
        <v>3.3058339054886732</v>
      </c>
      <c r="V1213" s="4">
        <v>3.5969772641888271</v>
      </c>
      <c r="W1213" s="4">
        <v>3.8304151950935275</v>
      </c>
      <c r="X1213" s="4">
        <v>4.0234400076359478</v>
      </c>
      <c r="Y1213" s="4">
        <v>4.3461667858442308</v>
      </c>
      <c r="Z1213" s="94">
        <v>3118</v>
      </c>
      <c r="AA1213" s="93">
        <v>0.20139190952588082</v>
      </c>
      <c r="AB1213" s="6">
        <v>2.184176144229534</v>
      </c>
      <c r="AC1213" s="6">
        <v>2.6706607758991683</v>
      </c>
      <c r="AD1213" s="6">
        <v>3.1991777366152165</v>
      </c>
      <c r="AE1213" s="6">
        <v>3.6193607650538127</v>
      </c>
      <c r="AF1213" s="6">
        <v>3.9365813470313835</v>
      </c>
      <c r="AG1213" s="94">
        <v>5</v>
      </c>
      <c r="AH1213" s="6">
        <v>2.1454814907270583</v>
      </c>
      <c r="AI1213" s="6">
        <v>2.5402753320083162</v>
      </c>
      <c r="AJ1213" s="6">
        <v>3.0207677160210014</v>
      </c>
      <c r="AK1213" s="6">
        <v>3.4231496321055488</v>
      </c>
      <c r="AL1213" s="6">
        <v>3.7881563706976435</v>
      </c>
      <c r="AM1213" s="6">
        <v>4.2141077011732486</v>
      </c>
      <c r="AN1213" s="6">
        <v>0.99784590183165078</v>
      </c>
      <c r="AO1213" s="92">
        <v>0.88171724867859325</v>
      </c>
      <c r="AP1213" s="5">
        <v>43823</v>
      </c>
      <c r="AQ1213" s="94">
        <v>2299</v>
      </c>
      <c r="AR1213" s="6">
        <v>-0.40956500654791617</v>
      </c>
      <c r="AS1213" s="6">
        <v>0.90086924446203087</v>
      </c>
    </row>
    <row r="1214" spans="1:45" x14ac:dyDescent="0.2">
      <c r="A1214" s="5">
        <v>43824</v>
      </c>
      <c r="B1214" s="6">
        <v>3.5384949978251412</v>
      </c>
      <c r="C1214" s="6">
        <v>3.3258161293275776</v>
      </c>
      <c r="D1214" s="6">
        <v>0.21267886849756357</v>
      </c>
      <c r="E1214" s="6">
        <v>3.3370692979087795</v>
      </c>
      <c r="F1214" s="6">
        <v>3.3570216015548184</v>
      </c>
      <c r="G1214" s="6">
        <v>0.39941354700739046</v>
      </c>
      <c r="H1214" s="6">
        <v>1.5454442674152691</v>
      </c>
      <c r="I1214" s="6">
        <v>0.574586273252088</v>
      </c>
      <c r="J1214" s="7">
        <v>1092.8556767158443</v>
      </c>
      <c r="K1214" s="92">
        <v>2.1748586341887779E-3</v>
      </c>
      <c r="L1214" s="92">
        <v>2.0878642888212267E-2</v>
      </c>
      <c r="M1214" s="92">
        <v>0.22879512831665941</v>
      </c>
      <c r="N1214" s="92">
        <v>0.45585036972596782</v>
      </c>
      <c r="O1214" s="92">
        <v>0.23053501522401043</v>
      </c>
      <c r="P1214" s="92">
        <v>6.1765985210961286E-2</v>
      </c>
      <c r="Q1214" s="93">
        <v>4.4259140474663249E-2</v>
      </c>
      <c r="R1214" s="4">
        <v>2.7221662080147442</v>
      </c>
      <c r="S1214" s="4">
        <v>2.8344542225326887</v>
      </c>
      <c r="T1214" s="4">
        <v>3.0456644113085263</v>
      </c>
      <c r="U1214" s="4">
        <v>3.3055282055706687</v>
      </c>
      <c r="V1214" s="4">
        <v>3.5964079099937161</v>
      </c>
      <c r="W1214" s="4">
        <v>3.82993964406888</v>
      </c>
      <c r="X1214" s="4">
        <v>4.0228037376493635</v>
      </c>
      <c r="Y1214" s="4">
        <v>4.3453617437711838</v>
      </c>
      <c r="Z1214" s="94">
        <v>3118</v>
      </c>
      <c r="AA1214" s="93">
        <v>0.20182688125271858</v>
      </c>
      <c r="AB1214" s="6">
        <v>2.184043301157474</v>
      </c>
      <c r="AC1214" s="6">
        <v>2.6702877364030488</v>
      </c>
      <c r="AD1214" s="6">
        <v>3.2000528499465362</v>
      </c>
      <c r="AE1214" s="6">
        <v>3.6201027779459007</v>
      </c>
      <c r="AF1214" s="6">
        <v>3.9360122765002679</v>
      </c>
      <c r="AG1214" s="94">
        <v>4</v>
      </c>
      <c r="AH1214" s="6">
        <v>2.1454279822821993</v>
      </c>
      <c r="AI1214" s="6">
        <v>2.5401011609514095</v>
      </c>
      <c r="AJ1214" s="6">
        <v>3.0210486700411843</v>
      </c>
      <c r="AK1214" s="6">
        <v>3.4233928862698448</v>
      </c>
      <c r="AL1214" s="6">
        <v>3.7880931145436594</v>
      </c>
      <c r="AM1214" s="6">
        <v>4.2131982885367112</v>
      </c>
      <c r="AN1214" s="6">
        <v>0.99771711743545821</v>
      </c>
      <c r="AO1214" s="92">
        <v>0.88191476261643165</v>
      </c>
      <c r="AP1214" s="5">
        <v>43824</v>
      </c>
      <c r="AQ1214" s="94">
        <v>2299</v>
      </c>
      <c r="AR1214" s="6">
        <v>-0.40959730888258372</v>
      </c>
      <c r="AS1214" s="6">
        <v>0.90085010133818899</v>
      </c>
    </row>
    <row r="1215" spans="1:45" x14ac:dyDescent="0.2">
      <c r="A1215" s="5">
        <v>43825</v>
      </c>
      <c r="B1215" s="6">
        <v>3.5380600260983037</v>
      </c>
      <c r="C1215" s="6">
        <v>3.3256083567284134</v>
      </c>
      <c r="D1215" s="6">
        <v>0.21245166936989035</v>
      </c>
      <c r="E1215" s="6">
        <v>3.3369949904944423</v>
      </c>
      <c r="F1215" s="6">
        <v>3.3568870679478997</v>
      </c>
      <c r="G1215" s="6">
        <v>0.3994612541053798</v>
      </c>
      <c r="H1215" s="6">
        <v>1.5448729225759481</v>
      </c>
      <c r="I1215" s="6">
        <v>0.57462475946119629</v>
      </c>
      <c r="J1215" s="7">
        <v>1093.8556767158443</v>
      </c>
      <c r="K1215" s="92">
        <v>2.1748586341887779E-3</v>
      </c>
      <c r="L1215" s="92">
        <v>2.0878642888212267E-2</v>
      </c>
      <c r="M1215" s="92">
        <v>0.22879512831665941</v>
      </c>
      <c r="N1215" s="92">
        <v>0.45585036972596782</v>
      </c>
      <c r="O1215" s="92">
        <v>0.23140495867768596</v>
      </c>
      <c r="P1215" s="92">
        <v>6.0896041757285774E-2</v>
      </c>
      <c r="Q1215" s="93">
        <v>4.3938422065426558E-2</v>
      </c>
      <c r="R1215" s="4">
        <v>2.7220158695139687</v>
      </c>
      <c r="S1215" s="4">
        <v>2.8341980279428478</v>
      </c>
      <c r="T1215" s="4">
        <v>3.0453058248018574</v>
      </c>
      <c r="U1215" s="4">
        <v>3.3054511786500971</v>
      </c>
      <c r="V1215" s="4">
        <v>3.595945792972048</v>
      </c>
      <c r="W1215" s="4">
        <v>3.8303761160321486</v>
      </c>
      <c r="X1215" s="4">
        <v>4.0295042892346444</v>
      </c>
      <c r="Y1215" s="4">
        <v>4.3445572829735228</v>
      </c>
      <c r="Z1215" s="94">
        <v>3118</v>
      </c>
      <c r="AA1215" s="93">
        <v>0.20182688125271858</v>
      </c>
      <c r="AB1215" s="6">
        <v>2.183910502788144</v>
      </c>
      <c r="AC1215" s="6">
        <v>2.6699149467375309</v>
      </c>
      <c r="AD1215" s="6">
        <v>3.2001470973808677</v>
      </c>
      <c r="AE1215" s="6">
        <v>3.6204768592552385</v>
      </c>
      <c r="AF1215" s="6">
        <v>3.9354676965329598</v>
      </c>
      <c r="AG1215" s="94">
        <v>4</v>
      </c>
      <c r="AH1215" s="6">
        <v>2.145374481841015</v>
      </c>
      <c r="AI1215" s="6">
        <v>2.5399270616631076</v>
      </c>
      <c r="AJ1215" s="6">
        <v>3.0206632432727756</v>
      </c>
      <c r="AK1215" s="6">
        <v>3.4232359691007472</v>
      </c>
      <c r="AL1215" s="6">
        <v>3.7888351430040124</v>
      </c>
      <c r="AM1215" s="6">
        <v>4.216244939940573</v>
      </c>
      <c r="AN1215" s="6">
        <v>0.99767602201737637</v>
      </c>
      <c r="AO1215" s="92">
        <v>0.88152615661212308</v>
      </c>
      <c r="AP1215" s="5">
        <v>43825</v>
      </c>
      <c r="AQ1215" s="94">
        <v>2299</v>
      </c>
      <c r="AR1215" s="6">
        <v>-0.4096293656834491</v>
      </c>
      <c r="AS1215" s="6">
        <v>0.90083101411334088</v>
      </c>
    </row>
    <row r="1216" spans="1:45" x14ac:dyDescent="0.2">
      <c r="A1216" s="5">
        <v>43826</v>
      </c>
      <c r="B1216" s="6">
        <v>3.5380600260983037</v>
      </c>
      <c r="C1216" s="6">
        <v>3.325112887542216</v>
      </c>
      <c r="D1216" s="6">
        <v>0.21294713855608771</v>
      </c>
      <c r="E1216" s="6">
        <v>3.3369205676989391</v>
      </c>
      <c r="F1216" s="6">
        <v>3.3567072677825909</v>
      </c>
      <c r="G1216" s="6">
        <v>0.39928141384745641</v>
      </c>
      <c r="H1216" s="6">
        <v>1.5437432430386617</v>
      </c>
      <c r="I1216" s="6">
        <v>0.5746247594611964</v>
      </c>
      <c r="J1216" s="7">
        <v>1094.8556767158443</v>
      </c>
      <c r="K1216" s="92">
        <v>2.1748586341887779E-3</v>
      </c>
      <c r="L1216" s="92">
        <v>2.0878642888212267E-2</v>
      </c>
      <c r="M1216" s="92">
        <v>0.22879512831665941</v>
      </c>
      <c r="N1216" s="92">
        <v>0.45585036972596782</v>
      </c>
      <c r="O1216" s="92">
        <v>0.23140495867768596</v>
      </c>
      <c r="P1216" s="92">
        <v>6.0896041757285774E-2</v>
      </c>
      <c r="Q1216" s="93">
        <v>4.3938422065426558E-2</v>
      </c>
      <c r="R1216" s="4">
        <v>2.7218655703820898</v>
      </c>
      <c r="S1216" s="4">
        <v>2.8339419406921724</v>
      </c>
      <c r="T1216" s="4">
        <v>3.0449474268477612</v>
      </c>
      <c r="U1216" s="4">
        <v>3.3050521069784056</v>
      </c>
      <c r="V1216" s="4">
        <v>3.595430522618503</v>
      </c>
      <c r="W1216" s="4">
        <v>3.8298299865280074</v>
      </c>
      <c r="X1216" s="4">
        <v>4.0287161085733638</v>
      </c>
      <c r="Y1216" s="4">
        <v>4.3437534027515481</v>
      </c>
      <c r="Z1216" s="94">
        <v>3118</v>
      </c>
      <c r="AA1216" s="93">
        <v>0.20356676816006961</v>
      </c>
      <c r="AB1216" s="6">
        <v>2.1837777490964769</v>
      </c>
      <c r="AC1216" s="6">
        <v>2.669542406623842</v>
      </c>
      <c r="AD1216" s="6">
        <v>3.1998035446067781</v>
      </c>
      <c r="AE1216" s="6">
        <v>3.6200269955091025</v>
      </c>
      <c r="AF1216" s="6">
        <v>3.9348862059851299</v>
      </c>
      <c r="AG1216" s="94">
        <v>0</v>
      </c>
      <c r="AH1216" s="6">
        <v>2.1453209894013767</v>
      </c>
      <c r="AI1216" s="6">
        <v>2.5397530340858263</v>
      </c>
      <c r="AJ1216" s="6">
        <v>3.0202643792437311</v>
      </c>
      <c r="AK1216" s="6">
        <v>3.4226786629872246</v>
      </c>
      <c r="AL1216" s="6">
        <v>3.7881347513762416</v>
      </c>
      <c r="AM1216" s="6">
        <v>4.2153392860839407</v>
      </c>
      <c r="AN1216" s="6">
        <v>0.99754757827089147</v>
      </c>
      <c r="AO1216" s="92">
        <v>0.88172338228790181</v>
      </c>
      <c r="AP1216" s="5">
        <v>43826</v>
      </c>
      <c r="AQ1216" s="94">
        <v>2299</v>
      </c>
      <c r="AR1216" s="6">
        <v>-0.4096611774103418</v>
      </c>
      <c r="AS1216" s="6">
        <v>0.9008119827006057</v>
      </c>
    </row>
    <row r="1217" spans="1:45" x14ac:dyDescent="0.2">
      <c r="A1217" s="5">
        <v>43827</v>
      </c>
      <c r="B1217" s="6">
        <v>3.5371900826446283</v>
      </c>
      <c r="C1217" s="6">
        <v>3.3247631041253447</v>
      </c>
      <c r="D1217" s="6">
        <v>0.2124269785192836</v>
      </c>
      <c r="E1217" s="6">
        <v>3.3368456563111617</v>
      </c>
      <c r="F1217" s="6">
        <v>3.356531673233083</v>
      </c>
      <c r="G1217" s="6">
        <v>0.39921789112304307</v>
      </c>
      <c r="H1217" s="6">
        <v>1.5427733055755126</v>
      </c>
      <c r="I1217" s="6">
        <v>0.57466966003848963</v>
      </c>
      <c r="J1217" s="7">
        <v>1095.8556767158443</v>
      </c>
      <c r="K1217" s="92">
        <v>2.1748586341887779E-3</v>
      </c>
      <c r="L1217" s="92">
        <v>2.0878642888212267E-2</v>
      </c>
      <c r="M1217" s="92">
        <v>0.2301000434971727</v>
      </c>
      <c r="N1217" s="92">
        <v>0.45498042627229229</v>
      </c>
      <c r="O1217" s="92">
        <v>0.23096998695084819</v>
      </c>
      <c r="P1217" s="92">
        <v>6.0896041757285774E-2</v>
      </c>
      <c r="Q1217" s="93">
        <v>4.3938422065426558E-2</v>
      </c>
      <c r="R1217" s="4">
        <v>2.721715310601927</v>
      </c>
      <c r="S1217" s="4">
        <v>2.8336859607057114</v>
      </c>
      <c r="T1217" s="4">
        <v>3.0445892172810241</v>
      </c>
      <c r="U1217" s="4">
        <v>3.3046532477333503</v>
      </c>
      <c r="V1217" s="4">
        <v>3.5950328276112504</v>
      </c>
      <c r="W1217" s="4">
        <v>3.8306978155167419</v>
      </c>
      <c r="X1217" s="4">
        <v>4.0279285436484003</v>
      </c>
      <c r="Y1217" s="4">
        <v>4.3429501024067392</v>
      </c>
      <c r="Z1217" s="94">
        <v>3118</v>
      </c>
      <c r="AA1217" s="93">
        <v>0.20269682470639408</v>
      </c>
      <c r="AB1217" s="6">
        <v>2.1836450400574248</v>
      </c>
      <c r="AC1217" s="6">
        <v>2.6691701157836456</v>
      </c>
      <c r="AD1217" s="6">
        <v>3.200705382169347</v>
      </c>
      <c r="AE1217" s="6">
        <v>3.6228717845158971</v>
      </c>
      <c r="AF1217" s="6">
        <v>3.9343050609334687</v>
      </c>
      <c r="AG1217" s="94">
        <v>5</v>
      </c>
      <c r="AH1217" s="6">
        <v>2.1452675049611565</v>
      </c>
      <c r="AI1217" s="6">
        <v>2.5395790781620504</v>
      </c>
      <c r="AJ1217" s="6">
        <v>3.0208862413826973</v>
      </c>
      <c r="AK1217" s="6">
        <v>3.4231416666718091</v>
      </c>
      <c r="AL1217" s="6">
        <v>3.7882232191249412</v>
      </c>
      <c r="AM1217" s="6">
        <v>4.2144344808150995</v>
      </c>
      <c r="AN1217" s="6">
        <v>0.99746014845547726</v>
      </c>
      <c r="AO1217" s="92">
        <v>0.88188423439698593</v>
      </c>
      <c r="AP1217" s="5">
        <v>43827</v>
      </c>
      <c r="AQ1217" s="94">
        <v>2299</v>
      </c>
      <c r="AR1217" s="6">
        <v>-0.4096927445222236</v>
      </c>
      <c r="AS1217" s="6">
        <v>0.90079300701326093</v>
      </c>
    </row>
    <row r="1218" spans="1:45" x14ac:dyDescent="0.2">
      <c r="A1218" s="5">
        <v>43828</v>
      </c>
      <c r="B1218" s="6">
        <v>3.5363201391909524</v>
      </c>
      <c r="C1218" s="6">
        <v>3.3243014229154877</v>
      </c>
      <c r="D1218" s="6">
        <v>0.21201871627546476</v>
      </c>
      <c r="E1218" s="6">
        <v>3.3367708187902867</v>
      </c>
      <c r="F1218" s="6">
        <v>3.3563762114625746</v>
      </c>
      <c r="G1218" s="6">
        <v>0.39909605313421509</v>
      </c>
      <c r="H1218" s="6">
        <v>1.541440747935529</v>
      </c>
      <c r="I1218" s="6">
        <v>0.57470493906350562</v>
      </c>
      <c r="J1218" s="7">
        <v>1096.8556767158443</v>
      </c>
      <c r="K1218" s="92">
        <v>2.1748586341887779E-3</v>
      </c>
      <c r="L1218" s="92">
        <v>2.1313614615050023E-2</v>
      </c>
      <c r="M1218" s="92">
        <v>0.23096998695084819</v>
      </c>
      <c r="N1218" s="92">
        <v>0.45367551109177906</v>
      </c>
      <c r="O1218" s="92">
        <v>0.23096998695084819</v>
      </c>
      <c r="P1218" s="92">
        <v>6.0896041757285774E-2</v>
      </c>
      <c r="Q1218" s="93">
        <v>4.3617703656189867E-2</v>
      </c>
      <c r="R1218" s="4">
        <v>2.7215650901563109</v>
      </c>
      <c r="S1218" s="4">
        <v>2.8334300879085883</v>
      </c>
      <c r="T1218" s="4">
        <v>3.0442311959366339</v>
      </c>
      <c r="U1218" s="4">
        <v>3.3042424824270515</v>
      </c>
      <c r="V1218" s="4">
        <v>3.5945180947500139</v>
      </c>
      <c r="W1218" s="4">
        <v>3.8294864324390532</v>
      </c>
      <c r="X1218" s="4">
        <v>4.0294504447963799</v>
      </c>
      <c r="Y1218" s="4">
        <v>4.3421473812417517</v>
      </c>
      <c r="Z1218" s="94">
        <v>3118</v>
      </c>
      <c r="AA1218" s="93">
        <v>0.20182688125271858</v>
      </c>
      <c r="AB1218" s="6">
        <v>2.1835123756459591</v>
      </c>
      <c r="AC1218" s="6">
        <v>2.6702559233474639</v>
      </c>
      <c r="AD1218" s="6">
        <v>3.202476341564739</v>
      </c>
      <c r="AE1218" s="6">
        <v>3.6221213865138044</v>
      </c>
      <c r="AF1218" s="6">
        <v>3.9337242610359398</v>
      </c>
      <c r="AG1218" s="94">
        <v>4</v>
      </c>
      <c r="AH1218" s="6">
        <v>2.1452140285182262</v>
      </c>
      <c r="AI1218" s="6">
        <v>2.5420458648568811</v>
      </c>
      <c r="AJ1218" s="6">
        <v>3.0221672718332253</v>
      </c>
      <c r="AK1218" s="6">
        <v>3.4232236229252417</v>
      </c>
      <c r="AL1218" s="6">
        <v>3.787717678662073</v>
      </c>
      <c r="AM1218" s="6">
        <v>4.2135305226300881</v>
      </c>
      <c r="AN1218" s="6">
        <v>0.99734032839836229</v>
      </c>
      <c r="AO1218" s="92">
        <v>0.88209292170752229</v>
      </c>
      <c r="AP1218" s="5">
        <v>43828</v>
      </c>
      <c r="AQ1218" s="94">
        <v>2299</v>
      </c>
      <c r="AR1218" s="6">
        <v>-0.40972406747718848</v>
      </c>
      <c r="AS1218" s="6">
        <v>0.90077408696474282</v>
      </c>
    </row>
    <row r="1219" spans="1:45" x14ac:dyDescent="0.2">
      <c r="A1219" s="5">
        <v>43829</v>
      </c>
      <c r="B1219" s="6">
        <v>3.535667681600696</v>
      </c>
      <c r="C1219" s="6">
        <v>3.3238070544908709</v>
      </c>
      <c r="D1219" s="6">
        <v>0.21186062710982512</v>
      </c>
      <c r="E1219" s="6">
        <v>3.3366961583879409</v>
      </c>
      <c r="F1219" s="6">
        <v>3.3562203082203794</v>
      </c>
      <c r="G1219" s="6">
        <v>0.39891696057030079</v>
      </c>
      <c r="H1219" s="6">
        <v>1.540316219719815</v>
      </c>
      <c r="I1219" s="6">
        <v>0.5747049390635055</v>
      </c>
      <c r="J1219" s="7">
        <v>1097.8556767158443</v>
      </c>
      <c r="K1219" s="92">
        <v>2.1748586341887779E-3</v>
      </c>
      <c r="L1219" s="92">
        <v>2.1313614615050023E-2</v>
      </c>
      <c r="M1219" s="92">
        <v>0.23096998695084819</v>
      </c>
      <c r="N1219" s="92">
        <v>0.45498042627229229</v>
      </c>
      <c r="O1219" s="92">
        <v>0.22966507177033493</v>
      </c>
      <c r="P1219" s="92">
        <v>6.0896041757285774E-2</v>
      </c>
      <c r="Q1219" s="93">
        <v>4.3617703656189867E-2</v>
      </c>
      <c r="R1219" s="4">
        <v>2.721414909028081</v>
      </c>
      <c r="S1219" s="4">
        <v>2.8331743222259997</v>
      </c>
      <c r="T1219" s="4">
        <v>3.0438733626497827</v>
      </c>
      <c r="U1219" s="4">
        <v>3.3038561657521344</v>
      </c>
      <c r="V1219" s="4">
        <v>3.594003671108136</v>
      </c>
      <c r="W1219" s="4">
        <v>3.8282289790795634</v>
      </c>
      <c r="X1219" s="4">
        <v>4.0287560382275736</v>
      </c>
      <c r="Y1219" s="4">
        <v>4.3413452385604181</v>
      </c>
      <c r="Z1219" s="94">
        <v>3118</v>
      </c>
      <c r="AA1219" s="93">
        <v>0.20139190952588082</v>
      </c>
      <c r="AB1219" s="6">
        <v>2.183379755837072</v>
      </c>
      <c r="AC1219" s="6">
        <v>2.6700441231400989</v>
      </c>
      <c r="AD1219" s="6">
        <v>3.2020311750244193</v>
      </c>
      <c r="AE1219" s="6">
        <v>3.6221931858141474</v>
      </c>
      <c r="AF1219" s="6">
        <v>3.9331438059509809</v>
      </c>
      <c r="AG1219" s="94">
        <v>3</v>
      </c>
      <c r="AH1219" s="6">
        <v>2.14516056007046</v>
      </c>
      <c r="AI1219" s="6">
        <v>2.5418680116528094</v>
      </c>
      <c r="AJ1219" s="6">
        <v>3.02176840283534</v>
      </c>
      <c r="AK1219" s="6">
        <v>3.4232375693180108</v>
      </c>
      <c r="AL1219" s="6">
        <v>3.7879588192389937</v>
      </c>
      <c r="AM1219" s="6">
        <v>4.2126274100292171</v>
      </c>
      <c r="AN1219" s="6">
        <v>0.99721235066153657</v>
      </c>
      <c r="AO1219" s="92">
        <v>0.88228914708929207</v>
      </c>
      <c r="AP1219" s="5">
        <v>43829</v>
      </c>
      <c r="AQ1219" s="94">
        <v>2299</v>
      </c>
      <c r="AR1219" s="6">
        <v>-0.40975514673246671</v>
      </c>
      <c r="AS1219" s="6">
        <v>0.90075522246864514</v>
      </c>
    </row>
    <row r="1220" spans="1:45" x14ac:dyDescent="0.2">
      <c r="A1220" s="5">
        <v>43830</v>
      </c>
      <c r="B1220" s="6">
        <v>3.535885167464115</v>
      </c>
      <c r="C1220" s="6">
        <v>3.3239209995143026</v>
      </c>
      <c r="D1220" s="6">
        <v>0.21196416794981232</v>
      </c>
      <c r="E1220" s="6">
        <v>3.3366209871198165</v>
      </c>
      <c r="F1220" s="6">
        <v>3.3560575965333364</v>
      </c>
      <c r="G1220" s="6">
        <v>0.39951881592582006</v>
      </c>
      <c r="H1220" s="6">
        <v>1.5399424035474001</v>
      </c>
      <c r="I1220" s="6">
        <v>0.57488133418858522</v>
      </c>
      <c r="J1220" s="7">
        <v>1098.8556767158443</v>
      </c>
      <c r="K1220" s="92">
        <v>2.1748586341887779E-3</v>
      </c>
      <c r="L1220" s="92">
        <v>2.1748586341887779E-2</v>
      </c>
      <c r="M1220" s="92">
        <v>0.2301000434971727</v>
      </c>
      <c r="N1220" s="92">
        <v>0.45541539799913006</v>
      </c>
      <c r="O1220" s="92">
        <v>0.22923010004349717</v>
      </c>
      <c r="P1220" s="92">
        <v>6.133101348412353E-2</v>
      </c>
      <c r="Q1220" s="93">
        <v>4.4579858883899932E-2</v>
      </c>
      <c r="R1220" s="4">
        <v>2.7212647672000889</v>
      </c>
      <c r="S1220" s="4">
        <v>2.832918663583214</v>
      </c>
      <c r="T1220" s="4">
        <v>3.0434007970601122</v>
      </c>
      <c r="U1220" s="4">
        <v>3.3036081714079817</v>
      </c>
      <c r="V1220" s="4">
        <v>3.5935424946716301</v>
      </c>
      <c r="W1220" s="4">
        <v>3.8279343631747462</v>
      </c>
      <c r="X1220" s="4">
        <v>4.0300207259660903</v>
      </c>
      <c r="Y1220" s="4">
        <v>4.3405436736677396</v>
      </c>
      <c r="Z1220" s="94">
        <v>3118</v>
      </c>
      <c r="AA1220" s="93">
        <v>0.20052196607220529</v>
      </c>
      <c r="AB1220" s="6">
        <v>2.1832471806057741</v>
      </c>
      <c r="AC1220" s="6">
        <v>2.6781852381454239</v>
      </c>
      <c r="AD1220" s="6">
        <v>3.2015862783619538</v>
      </c>
      <c r="AE1220" s="6">
        <v>3.6220195339731331</v>
      </c>
      <c r="AF1220" s="6">
        <v>3.9493841692474403</v>
      </c>
      <c r="AG1220" s="94">
        <v>3</v>
      </c>
      <c r="AH1220" s="6">
        <v>2.1451070996157311</v>
      </c>
      <c r="AI1220" s="6">
        <v>2.544253076940636</v>
      </c>
      <c r="AJ1220" s="6">
        <v>3.0217123079719173</v>
      </c>
      <c r="AK1220" s="6">
        <v>3.4228706976084551</v>
      </c>
      <c r="AL1220" s="6">
        <v>3.7883912528640793</v>
      </c>
      <c r="AM1220" s="6">
        <v>4.2148862135960945</v>
      </c>
      <c r="AN1220" s="6">
        <v>0.99724843357319237</v>
      </c>
      <c r="AO1220" s="92">
        <v>0.88227337125402605</v>
      </c>
      <c r="AP1220" s="5">
        <v>43830</v>
      </c>
      <c r="AQ1220" s="94">
        <v>2299</v>
      </c>
      <c r="AR1220" s="6">
        <v>-0.40978598274442346</v>
      </c>
      <c r="AS1220" s="6">
        <v>0.90073641343871991</v>
      </c>
    </row>
    <row r="1221" spans="1:45" x14ac:dyDescent="0.2">
      <c r="A1221" s="5">
        <v>43831</v>
      </c>
      <c r="B1221" s="6">
        <v>3.535450195737277</v>
      </c>
      <c r="C1221" s="6">
        <v>3.3234271116363168</v>
      </c>
      <c r="D1221" s="6">
        <v>0.21202308410096027</v>
      </c>
      <c r="E1221" s="6">
        <v>3.3365469825697889</v>
      </c>
      <c r="F1221" s="6">
        <v>3.355720818114758</v>
      </c>
      <c r="G1221" s="6">
        <v>0.39933977386867886</v>
      </c>
      <c r="H1221" s="6">
        <v>1.5388202757193969</v>
      </c>
      <c r="I1221" s="6">
        <v>0.57488133418858378</v>
      </c>
      <c r="J1221" s="7">
        <v>1099.8556767158443</v>
      </c>
      <c r="K1221" s="92">
        <v>2.1748586341887779E-3</v>
      </c>
      <c r="L1221" s="92">
        <v>2.1748586341887779E-2</v>
      </c>
      <c r="M1221" s="92">
        <v>0.23053501522401043</v>
      </c>
      <c r="N1221" s="92">
        <v>0.45541539799913006</v>
      </c>
      <c r="O1221" s="92">
        <v>0.22879512831665941</v>
      </c>
      <c r="P1221" s="92">
        <v>6.133101348412353E-2</v>
      </c>
      <c r="Q1221" s="93">
        <v>4.4579858883899932E-2</v>
      </c>
      <c r="R1221" s="4">
        <v>2.7211146646551962</v>
      </c>
      <c r="S1221" s="4">
        <v>2.8326631119055743</v>
      </c>
      <c r="T1221" s="4">
        <v>3.0428639899698702</v>
      </c>
      <c r="U1221" s="4">
        <v>3.3031912422768581</v>
      </c>
      <c r="V1221" s="4">
        <v>3.5929296005118458</v>
      </c>
      <c r="W1221" s="4">
        <v>3.8270063781111086</v>
      </c>
      <c r="X1221" s="4">
        <v>4.0290014354375678</v>
      </c>
      <c r="Y1221" s="4">
        <v>4.33974268586989</v>
      </c>
      <c r="Z1221" s="94">
        <v>3118</v>
      </c>
      <c r="AA1221" s="93">
        <v>0.20052196607220529</v>
      </c>
      <c r="AB1221" s="6">
        <v>2.1831146499270964</v>
      </c>
      <c r="AC1221" s="6">
        <v>2.6778701526360247</v>
      </c>
      <c r="AD1221" s="6">
        <v>3.20230436717079</v>
      </c>
      <c r="AE1221" s="6">
        <v>3.6215631707140852</v>
      </c>
      <c r="AF1221" s="6">
        <v>3.9487090034433683</v>
      </c>
      <c r="AG1221" s="94">
        <v>2</v>
      </c>
      <c r="AH1221" s="6">
        <v>2.1450536471519168</v>
      </c>
      <c r="AI1221" s="6">
        <v>2.5440746951394413</v>
      </c>
      <c r="AJ1221" s="6">
        <v>3.0216531656054544</v>
      </c>
      <c r="AK1221" s="6">
        <v>3.4227155643097373</v>
      </c>
      <c r="AL1221" s="6">
        <v>3.7880103300167214</v>
      </c>
      <c r="AM1221" s="6">
        <v>4.2139818338309203</v>
      </c>
      <c r="AN1221" s="6">
        <v>0.99712045652558889</v>
      </c>
      <c r="AO1221" s="92">
        <v>0.88247047510139076</v>
      </c>
      <c r="AP1221" s="5">
        <v>43832</v>
      </c>
      <c r="AQ1221" s="94">
        <v>2299</v>
      </c>
      <c r="AR1221" s="6">
        <v>-0.40981657596856147</v>
      </c>
      <c r="AS1221" s="6">
        <v>0.90071765978887663</v>
      </c>
    </row>
    <row r="1222" spans="1:45" x14ac:dyDescent="0.2">
      <c r="A1222" s="5">
        <v>43832</v>
      </c>
      <c r="B1222" s="6">
        <v>3.535450195737277</v>
      </c>
      <c r="C1222" s="6">
        <v>3.3229335836453924</v>
      </c>
      <c r="D1222" s="6">
        <v>0.21251661209188466</v>
      </c>
      <c r="E1222" s="6">
        <v>3.3364724610826113</v>
      </c>
      <c r="F1222" s="6">
        <v>3.3553839510573775</v>
      </c>
      <c r="G1222" s="6">
        <v>0.3991609976935756</v>
      </c>
      <c r="H1222" s="6">
        <v>1.537699707365568</v>
      </c>
      <c r="I1222" s="6">
        <v>0.57488133418858378</v>
      </c>
      <c r="J1222" s="7">
        <v>1100.8556767158443</v>
      </c>
      <c r="K1222" s="92">
        <v>2.1748586341887779E-3</v>
      </c>
      <c r="L1222" s="92">
        <v>2.1748586341887779E-2</v>
      </c>
      <c r="M1222" s="92">
        <v>0.23053501522401043</v>
      </c>
      <c r="N1222" s="92">
        <v>0.45541539799913006</v>
      </c>
      <c r="O1222" s="92">
        <v>0.22879512831665941</v>
      </c>
      <c r="P1222" s="92">
        <v>6.133101348412353E-2</v>
      </c>
      <c r="Q1222" s="93">
        <v>4.4579858883899932E-2</v>
      </c>
      <c r="R1222" s="4">
        <v>2.7209646013762741</v>
      </c>
      <c r="S1222" s="4">
        <v>2.8324076671184959</v>
      </c>
      <c r="T1222" s="4">
        <v>3.0424245099620699</v>
      </c>
      <c r="U1222" s="4">
        <v>3.3027592686513634</v>
      </c>
      <c r="V1222" s="4">
        <v>3.5922892927846237</v>
      </c>
      <c r="W1222" s="4">
        <v>3.8261438501400846</v>
      </c>
      <c r="X1222" s="4">
        <v>4.027854287523196</v>
      </c>
      <c r="Y1222" s="4">
        <v>4.3389422744742054</v>
      </c>
      <c r="Z1222" s="94">
        <v>3118</v>
      </c>
      <c r="AA1222" s="93">
        <v>0.20269682470639408</v>
      </c>
      <c r="AB1222" s="6">
        <v>2.1829821637760896</v>
      </c>
      <c r="AC1222" s="6">
        <v>2.6775552445687287</v>
      </c>
      <c r="AD1222" s="6">
        <v>3.2018935404603952</v>
      </c>
      <c r="AE1222" s="6">
        <v>3.6211070457040373</v>
      </c>
      <c r="AF1222" s="6">
        <v>3.9480343012050709</v>
      </c>
      <c r="AG1222" s="94">
        <v>0</v>
      </c>
      <c r="AH1222" s="6">
        <v>2.1450002026768926</v>
      </c>
      <c r="AI1222" s="6">
        <v>2.5438963884175592</v>
      </c>
      <c r="AJ1222" s="6">
        <v>3.0212548951836431</v>
      </c>
      <c r="AK1222" s="6">
        <v>3.4221589506280532</v>
      </c>
      <c r="AL1222" s="6">
        <v>3.7873143780385137</v>
      </c>
      <c r="AM1222" s="6">
        <v>4.2130782984114354</v>
      </c>
      <c r="AN1222" s="6">
        <v>0.9969927513872695</v>
      </c>
      <c r="AO1222" s="92">
        <v>0.88266675319325483</v>
      </c>
      <c r="AP1222" s="5">
        <v>43832</v>
      </c>
      <c r="AQ1222" s="94">
        <v>2299</v>
      </c>
      <c r="AR1222" s="6">
        <v>-0.40984692685952684</v>
      </c>
      <c r="AS1222" s="6">
        <v>0.90069896143318118</v>
      </c>
    </row>
    <row r="1223" spans="1:45" x14ac:dyDescent="0.2">
      <c r="A1223" s="5">
        <v>43833</v>
      </c>
      <c r="B1223" s="6">
        <v>3.5350000000000001</v>
      </c>
      <c r="C1223" s="6">
        <v>3.3227963182475571</v>
      </c>
      <c r="D1223" s="6">
        <v>0.21220368175244309</v>
      </c>
      <c r="E1223" s="6">
        <v>3.3364627041352382</v>
      </c>
      <c r="F1223" s="6">
        <v>3.3551967807891394</v>
      </c>
      <c r="G1223" s="6">
        <v>0.3994460535900714</v>
      </c>
      <c r="H1223" s="6">
        <v>1.5384583397342</v>
      </c>
      <c r="I1223" s="6">
        <v>0.57484770759859027</v>
      </c>
      <c r="J1223" s="7">
        <v>1101.5024046168619</v>
      </c>
      <c r="K1223" s="92">
        <v>2.1739130434782609E-3</v>
      </c>
      <c r="L1223" s="92">
        <v>2.1739130434782608E-2</v>
      </c>
      <c r="M1223" s="92">
        <v>0.2308695652173913</v>
      </c>
      <c r="N1223" s="92">
        <v>0.45608695652173914</v>
      </c>
      <c r="O1223" s="92">
        <v>0.22739130434782609</v>
      </c>
      <c r="P1223" s="92">
        <v>6.1739130434782609E-2</v>
      </c>
      <c r="Q1223" s="93">
        <v>4.3924334722667518E-2</v>
      </c>
      <c r="R1223" s="4">
        <v>2.7208190809594206</v>
      </c>
      <c r="S1223" s="4">
        <v>2.8321902150544842</v>
      </c>
      <c r="T1223" s="4">
        <v>3.0422223368719297</v>
      </c>
      <c r="U1223" s="4">
        <v>3.3024958092611723</v>
      </c>
      <c r="V1223" s="4">
        <v>3.5917266704709645</v>
      </c>
      <c r="W1223" s="4">
        <v>3.826112574616102</v>
      </c>
      <c r="X1223" s="4">
        <v>4.0271871892476394</v>
      </c>
      <c r="Y1223" s="4">
        <v>4.3417736586760025</v>
      </c>
      <c r="Z1223" s="94">
        <v>3119</v>
      </c>
      <c r="AA1223" s="93">
        <v>0.2008695652173913</v>
      </c>
      <c r="AB1223" s="6">
        <v>2.1828497221278229</v>
      </c>
      <c r="AC1223" s="6">
        <v>2.6772405137770341</v>
      </c>
      <c r="AD1223" s="6">
        <v>3.2020857587519713</v>
      </c>
      <c r="AE1223" s="6">
        <v>3.6218704553023668</v>
      </c>
      <c r="AF1223" s="6">
        <v>3.947360062002248</v>
      </c>
      <c r="AG1223" s="94">
        <v>4</v>
      </c>
      <c r="AH1223" s="6">
        <v>2.144946766188534</v>
      </c>
      <c r="AI1223" s="6">
        <v>2.5437181567136493</v>
      </c>
      <c r="AJ1223" s="6">
        <v>3.0211970433359179</v>
      </c>
      <c r="AK1223" s="6">
        <v>3.4223066529851169</v>
      </c>
      <c r="AL1223" s="6">
        <v>3.7875725549259038</v>
      </c>
      <c r="AM1223" s="6">
        <v>4.2142770582615743</v>
      </c>
      <c r="AN1223" s="6">
        <v>0.99693943344977598</v>
      </c>
      <c r="AO1223" s="92">
        <v>0.88283573888660305</v>
      </c>
      <c r="AP1223" s="5">
        <v>43833</v>
      </c>
      <c r="AQ1223" s="94">
        <v>2300</v>
      </c>
      <c r="AR1223" s="6">
        <v>-0.40987703587110591</v>
      </c>
      <c r="AS1223" s="6">
        <v>0.90068031828585637</v>
      </c>
    </row>
    <row r="1224" spans="1:45" x14ac:dyDescent="0.2">
      <c r="A1224" s="5">
        <v>43834</v>
      </c>
      <c r="B1224" s="6">
        <v>3.534782608695652</v>
      </c>
      <c r="C1224" s="6">
        <v>3.3225858429442323</v>
      </c>
      <c r="D1224" s="6">
        <v>0.21219676575141966</v>
      </c>
      <c r="E1224" s="6">
        <v>3.3363883107199901</v>
      </c>
      <c r="F1224" s="6">
        <v>3.354983606808577</v>
      </c>
      <c r="G1224" s="6">
        <v>0.39940477234213306</v>
      </c>
      <c r="H1224" s="6">
        <v>1.5376848329122221</v>
      </c>
      <c r="I1224" s="6">
        <v>0.57492786149407382</v>
      </c>
      <c r="J1224" s="7">
        <v>1102.5024046168619</v>
      </c>
      <c r="K1224" s="92">
        <v>2.1739130434782609E-3</v>
      </c>
      <c r="L1224" s="92">
        <v>2.1739130434782608E-2</v>
      </c>
      <c r="M1224" s="92">
        <v>0.2308695652173913</v>
      </c>
      <c r="N1224" s="92">
        <v>0.45565217391304347</v>
      </c>
      <c r="O1224" s="92">
        <v>0.22869565217391305</v>
      </c>
      <c r="P1224" s="92">
        <v>6.0869565217391307E-2</v>
      </c>
      <c r="Q1224" s="93">
        <v>4.3283103558832962E-2</v>
      </c>
      <c r="R1224" s="4">
        <v>2.7206692068132532</v>
      </c>
      <c r="S1224" s="4">
        <v>2.8319339434803235</v>
      </c>
      <c r="T1224" s="4">
        <v>3.0419718239405267</v>
      </c>
      <c r="U1224" s="4">
        <v>3.3021529902203599</v>
      </c>
      <c r="V1224" s="4">
        <v>3.5913948019281592</v>
      </c>
      <c r="W1224" s="4">
        <v>3.8256109765441173</v>
      </c>
      <c r="X1224" s="4">
        <v>4.0262468256376653</v>
      </c>
      <c r="Y1224" s="4">
        <v>4.3409894343529665</v>
      </c>
      <c r="Z1224" s="94">
        <v>3119</v>
      </c>
      <c r="AA1224" s="93">
        <v>0.2008695652173913</v>
      </c>
      <c r="AB1224" s="6">
        <v>2.1827173249573861</v>
      </c>
      <c r="AC1224" s="6">
        <v>2.6769259600946573</v>
      </c>
      <c r="AD1224" s="6">
        <v>3.2017342078868274</v>
      </c>
      <c r="AE1224" s="6">
        <v>3.6212267669393063</v>
      </c>
      <c r="AF1224" s="6">
        <v>3.9757480245117569</v>
      </c>
      <c r="AG1224" s="94">
        <v>3</v>
      </c>
      <c r="AH1224" s="6">
        <v>2.1448933376847199</v>
      </c>
      <c r="AI1224" s="6">
        <v>2.5435399999664519</v>
      </c>
      <c r="AJ1224" s="6">
        <v>3.020850094864532</v>
      </c>
      <c r="AK1224" s="6">
        <v>3.4222140544577506</v>
      </c>
      <c r="AL1224" s="6">
        <v>3.7875050404656423</v>
      </c>
      <c r="AM1224" s="6">
        <v>4.2171321657466523</v>
      </c>
      <c r="AN1224" s="6">
        <v>0.99689423734621652</v>
      </c>
      <c r="AO1224" s="92">
        <v>0.88293090822346365</v>
      </c>
      <c r="AP1224" s="5">
        <v>43833</v>
      </c>
      <c r="AQ1224" s="94">
        <v>2300</v>
      </c>
      <c r="AR1224" s="6">
        <v>-0.40990690345623015</v>
      </c>
      <c r="AS1224" s="6">
        <v>0.90066173026128127</v>
      </c>
    </row>
    <row r="1225" spans="1:45" x14ac:dyDescent="0.2">
      <c r="A1225" s="5">
        <v>43835</v>
      </c>
      <c r="B1225" s="6">
        <v>3.5349847892220772</v>
      </c>
      <c r="C1225" s="6">
        <v>3.3227334186575335</v>
      </c>
      <c r="D1225" s="6">
        <v>0.21225137056454368</v>
      </c>
      <c r="E1225" s="6">
        <v>3.3366707476921555</v>
      </c>
      <c r="F1225" s="6">
        <v>3.3547138873391411</v>
      </c>
      <c r="G1225" s="6">
        <v>0.40009928761571162</v>
      </c>
      <c r="H1225" s="6">
        <v>1.5392336578110972</v>
      </c>
      <c r="I1225" s="6">
        <v>0.57492307692307476</v>
      </c>
      <c r="J1225" s="7">
        <v>1103.1487179487158</v>
      </c>
      <c r="K1225" s="92">
        <v>2.1729682746631897E-3</v>
      </c>
      <c r="L1225" s="92">
        <v>2.1729682746631899E-2</v>
      </c>
      <c r="M1225" s="92">
        <v>0.23163841807909605</v>
      </c>
      <c r="N1225" s="92">
        <v>0.45458496305953933</v>
      </c>
      <c r="O1225" s="92">
        <v>0.22816166883963493</v>
      </c>
      <c r="P1225" s="92">
        <v>6.1712299000434595E-2</v>
      </c>
      <c r="Q1225" s="93">
        <v>4.3269230769230768E-2</v>
      </c>
      <c r="R1225" s="4">
        <v>2.7204295994990058</v>
      </c>
      <c r="S1225" s="4">
        <v>2.8317333054314688</v>
      </c>
      <c r="T1225" s="4">
        <v>3.0417773766964595</v>
      </c>
      <c r="U1225" s="4">
        <v>3.3017667508137407</v>
      </c>
      <c r="V1225" s="4">
        <v>3.5910305452082083</v>
      </c>
      <c r="W1225" s="4">
        <v>3.8274942185513905</v>
      </c>
      <c r="X1225" s="4">
        <v>4.0327171929309564</v>
      </c>
      <c r="Y1225" s="4">
        <v>4.3439581395408924</v>
      </c>
      <c r="Z1225" s="94">
        <v>3120</v>
      </c>
      <c r="AA1225" s="93">
        <v>0.20078226857887874</v>
      </c>
      <c r="AB1225" s="6">
        <v>2.1825849722398885</v>
      </c>
      <c r="AC1225" s="6">
        <v>2.6766115833555335</v>
      </c>
      <c r="AD1225" s="6">
        <v>3.2014181857794752</v>
      </c>
      <c r="AE1225" s="6">
        <v>3.6213336047942586</v>
      </c>
      <c r="AF1225" s="6">
        <v>3.9751688931749953</v>
      </c>
      <c r="AG1225" s="94">
        <v>3</v>
      </c>
      <c r="AH1225" s="6">
        <v>2.144839917163329</v>
      </c>
      <c r="AI1225" s="6">
        <v>2.5433619181147851</v>
      </c>
      <c r="AJ1225" s="6">
        <v>3.0211312294882768</v>
      </c>
      <c r="AK1225" s="6">
        <v>3.4221581872433258</v>
      </c>
      <c r="AL1225" s="6">
        <v>3.787258112822053</v>
      </c>
      <c r="AM1225" s="6">
        <v>4.2187403486910124</v>
      </c>
      <c r="AN1225" s="6">
        <v>0.99683760302896296</v>
      </c>
      <c r="AO1225" s="92">
        <v>0.88370090336583396</v>
      </c>
      <c r="AP1225" s="5">
        <v>43835</v>
      </c>
      <c r="AQ1225" s="94">
        <v>2301</v>
      </c>
      <c r="AR1225" s="6">
        <v>-0.4099365300669775</v>
      </c>
      <c r="AS1225" s="6">
        <v>0.90064319727399045</v>
      </c>
    </row>
    <row r="1226" spans="1:45" x14ac:dyDescent="0.2">
      <c r="A1226" s="5">
        <v>43836</v>
      </c>
      <c r="B1226" s="6">
        <v>3.535403996524761</v>
      </c>
      <c r="C1226" s="6">
        <v>3.3228935407834972</v>
      </c>
      <c r="D1226" s="6">
        <v>0.21251045574126382</v>
      </c>
      <c r="E1226" s="6">
        <v>3.3369180388277297</v>
      </c>
      <c r="F1226" s="6">
        <v>3.3545564485321484</v>
      </c>
      <c r="G1226" s="6">
        <v>0.40047391579514136</v>
      </c>
      <c r="H1226" s="6">
        <v>1.5410561792563824</v>
      </c>
      <c r="I1226" s="6">
        <v>0.5749375200256307</v>
      </c>
      <c r="J1226" s="7">
        <v>1103.794937520026</v>
      </c>
      <c r="K1226" s="92">
        <v>2.1720243266724589E-3</v>
      </c>
      <c r="L1226" s="92">
        <v>2.1720243266724587E-2</v>
      </c>
      <c r="M1226" s="92">
        <v>0.2319721980886186</v>
      </c>
      <c r="N1226" s="92">
        <v>0.45351867940920937</v>
      </c>
      <c r="O1226" s="92">
        <v>0.22849695916594265</v>
      </c>
      <c r="P1226" s="92">
        <v>6.2119895742832318E-2</v>
      </c>
      <c r="Q1226" s="93">
        <v>4.3255366869593082E-2</v>
      </c>
      <c r="R1226" s="4">
        <v>2.7202825388686129</v>
      </c>
      <c r="S1226" s="4">
        <v>2.8314855709645101</v>
      </c>
      <c r="T1226" s="4">
        <v>3.0415308114353898</v>
      </c>
      <c r="U1226" s="4">
        <v>3.301521123035001</v>
      </c>
      <c r="V1226" s="4">
        <v>3.5915394573082873</v>
      </c>
      <c r="W1226" s="4">
        <v>3.8290020017228574</v>
      </c>
      <c r="X1226" s="4">
        <v>4.0327588886313865</v>
      </c>
      <c r="Y1226" s="4">
        <v>4.3426682603422133</v>
      </c>
      <c r="Z1226" s="94">
        <v>3121</v>
      </c>
      <c r="AA1226" s="93">
        <v>0.2002606429192007</v>
      </c>
      <c r="AB1226" s="6">
        <v>2.1824526639504578</v>
      </c>
      <c r="AC1226" s="6">
        <v>2.6762973833938153</v>
      </c>
      <c r="AD1226" s="6">
        <v>3.2014501870591134</v>
      </c>
      <c r="AE1226" s="6">
        <v>3.6208888589875512</v>
      </c>
      <c r="AF1226" s="6">
        <v>3.9745900998989501</v>
      </c>
      <c r="AG1226" s="94">
        <v>1</v>
      </c>
      <c r="AH1226" s="6">
        <v>2.1447865046222403</v>
      </c>
      <c r="AI1226" s="6">
        <v>2.5455365383291801</v>
      </c>
      <c r="AJ1226" s="6">
        <v>3.0210709109985352</v>
      </c>
      <c r="AK1226" s="6">
        <v>3.4219425959866188</v>
      </c>
      <c r="AL1226" s="6">
        <v>3.7873344883936499</v>
      </c>
      <c r="AM1226" s="6">
        <v>4.2186715983849918</v>
      </c>
      <c r="AN1226" s="6">
        <v>0.99680979614249754</v>
      </c>
      <c r="AO1226" s="92">
        <v>0.88378046507148911</v>
      </c>
      <c r="AP1226" s="5">
        <v>43836</v>
      </c>
      <c r="AQ1226" s="94">
        <v>2302</v>
      </c>
      <c r="AR1226" s="6">
        <v>-0.40996591615457278</v>
      </c>
      <c r="AS1226" s="6">
        <v>0.90062471923867449</v>
      </c>
    </row>
    <row r="1227" spans="1:45" x14ac:dyDescent="0.2">
      <c r="A1227" s="5">
        <v>43837</v>
      </c>
      <c r="B1227" s="6">
        <v>3.5355748373101954</v>
      </c>
      <c r="C1227" s="6">
        <v>3.3231608057093216</v>
      </c>
      <c r="D1227" s="6">
        <v>0.2124140316008738</v>
      </c>
      <c r="E1227" s="6">
        <v>3.3372236843675873</v>
      </c>
      <c r="F1227" s="6">
        <v>3.3550354017971822</v>
      </c>
      <c r="G1227" s="6">
        <v>0.400780190077212</v>
      </c>
      <c r="H1227" s="6">
        <v>1.543482158086628</v>
      </c>
      <c r="I1227" s="6">
        <v>0.57482869036183659</v>
      </c>
      <c r="J1227" s="7">
        <v>1104.0874159462037</v>
      </c>
      <c r="K1227" s="92">
        <v>2.1691973969631237E-3</v>
      </c>
      <c r="L1227" s="92">
        <v>2.1691973969631236E-2</v>
      </c>
      <c r="M1227" s="92">
        <v>0.23210412147505424</v>
      </c>
      <c r="N1227" s="92">
        <v>0.45336225596529284</v>
      </c>
      <c r="O1227" s="92">
        <v>0.22819956616052062</v>
      </c>
      <c r="P1227" s="92">
        <v>6.2472885032537964E-2</v>
      </c>
      <c r="Q1227" s="93">
        <v>4.3227665706051875E-2</v>
      </c>
      <c r="R1227" s="4">
        <v>2.7201406852939449</v>
      </c>
      <c r="S1227" s="4">
        <v>2.8311991777412855</v>
      </c>
      <c r="T1227" s="4">
        <v>3.0417446991641888</v>
      </c>
      <c r="U1227" s="4">
        <v>3.301306994246382</v>
      </c>
      <c r="V1227" s="4">
        <v>3.5923435782351456</v>
      </c>
      <c r="W1227" s="4">
        <v>3.829416473460149</v>
      </c>
      <c r="X1227" s="4">
        <v>4.0347281141055733</v>
      </c>
      <c r="Y1227" s="4">
        <v>4.3413662162473603</v>
      </c>
      <c r="Z1227" s="94">
        <v>3123</v>
      </c>
      <c r="AA1227" s="93">
        <v>0.20043383947939261</v>
      </c>
      <c r="AB1227" s="6">
        <v>2.1823204000642424</v>
      </c>
      <c r="AC1227" s="6">
        <v>2.6759833600438729</v>
      </c>
      <c r="AD1227" s="6">
        <v>3.2011317073397336</v>
      </c>
      <c r="AE1227" s="6">
        <v>3.6215108982335451</v>
      </c>
      <c r="AF1227" s="6">
        <v>3.9740116443548126</v>
      </c>
      <c r="AG1227" s="94">
        <v>2</v>
      </c>
      <c r="AH1227" s="6">
        <v>2.1447331000593346</v>
      </c>
      <c r="AI1227" s="6">
        <v>2.5453585921691642</v>
      </c>
      <c r="AJ1227" s="6">
        <v>3.0210100939435858</v>
      </c>
      <c r="AK1227" s="6">
        <v>3.4219489868868798</v>
      </c>
      <c r="AL1227" s="6">
        <v>3.7876500612759805</v>
      </c>
      <c r="AM1227" s="6">
        <v>4.2181023964307904</v>
      </c>
      <c r="AN1227" s="6">
        <v>0.99680125107379558</v>
      </c>
      <c r="AO1227" s="92">
        <v>0.88340129899709874</v>
      </c>
      <c r="AP1227" s="5">
        <v>43837</v>
      </c>
      <c r="AQ1227" s="94">
        <v>2305</v>
      </c>
      <c r="AR1227" s="6">
        <v>-0.40999506216939352</v>
      </c>
      <c r="AS1227" s="6">
        <v>0.90060629607017817</v>
      </c>
    </row>
    <row r="1228" spans="1:45" x14ac:dyDescent="0.2">
      <c r="A1228" s="5">
        <v>43838</v>
      </c>
      <c r="B1228" s="6">
        <v>3.5359307359307359</v>
      </c>
      <c r="C1228" s="6">
        <v>3.3235341220095731</v>
      </c>
      <c r="D1228" s="6">
        <v>0.21239661392116282</v>
      </c>
      <c r="E1228" s="6">
        <v>3.3373748759605433</v>
      </c>
      <c r="F1228" s="6">
        <v>3.3553124374400811</v>
      </c>
      <c r="G1228" s="6">
        <v>0.40089698920656908</v>
      </c>
      <c r="H1228" s="6">
        <v>1.5456222579490586</v>
      </c>
      <c r="I1228" s="6">
        <v>0.57480320000000129</v>
      </c>
      <c r="J1228" s="7">
        <v>1104.3801600000006</v>
      </c>
      <c r="K1228" s="92">
        <v>2.1645021645021645E-3</v>
      </c>
      <c r="L1228" s="92">
        <v>2.1645021645021644E-2</v>
      </c>
      <c r="M1228" s="92">
        <v>0.23160173160173161</v>
      </c>
      <c r="N1228" s="92">
        <v>0.45367965367965368</v>
      </c>
      <c r="O1228" s="92">
        <v>0.22857142857142856</v>
      </c>
      <c r="P1228" s="92">
        <v>6.2337662337662338E-2</v>
      </c>
      <c r="Q1228" s="93">
        <v>4.512E-2</v>
      </c>
      <c r="R1228" s="4">
        <v>2.7199993135486311</v>
      </c>
      <c r="S1228" s="4">
        <v>2.8308491590792308</v>
      </c>
      <c r="T1228" s="4">
        <v>3.0414441641470615</v>
      </c>
      <c r="U1228" s="4">
        <v>3.3009730831837043</v>
      </c>
      <c r="V1228" s="4">
        <v>3.5935301410704077</v>
      </c>
      <c r="W1228" s="4">
        <v>3.8300915344783575</v>
      </c>
      <c r="X1228" s="4">
        <v>4.0346063290825587</v>
      </c>
      <c r="Y1228" s="4">
        <v>4.340089896479995</v>
      </c>
      <c r="Z1228" s="94">
        <v>3125</v>
      </c>
      <c r="AA1228" s="93">
        <v>0.2</v>
      </c>
      <c r="AB1228" s="6">
        <v>2.1821881805564098</v>
      </c>
      <c r="AC1228" s="6">
        <v>2.6756695131402943</v>
      </c>
      <c r="AD1228" s="6">
        <v>3.2008133658219711</v>
      </c>
      <c r="AE1228" s="6">
        <v>3.6216766494234585</v>
      </c>
      <c r="AF1228" s="6">
        <v>3.9734335262142224</v>
      </c>
      <c r="AG1228" s="94">
        <v>1</v>
      </c>
      <c r="AH1228" s="6">
        <v>2.1446797034724923</v>
      </c>
      <c r="AI1228" s="6">
        <v>2.5451807207017523</v>
      </c>
      <c r="AJ1228" s="6">
        <v>3.0206122752055653</v>
      </c>
      <c r="AK1228" s="6">
        <v>3.4218758159661218</v>
      </c>
      <c r="AL1228" s="6">
        <v>3.7880869772931156</v>
      </c>
      <c r="AM1228" s="6">
        <v>4.2171633723723048</v>
      </c>
      <c r="AN1228" s="6">
        <v>0.99686760504670024</v>
      </c>
      <c r="AO1228" s="92">
        <v>0.88310473290095037</v>
      </c>
      <c r="AP1228" s="5">
        <v>43838</v>
      </c>
      <c r="AQ1228" s="94">
        <v>2310</v>
      </c>
      <c r="AR1228" s="6">
        <v>-0.41002396856096723</v>
      </c>
      <c r="AS1228" s="6">
        <v>0.90058792768350171</v>
      </c>
    </row>
    <row r="1229" spans="1:45" x14ac:dyDescent="0.2">
      <c r="A1229" s="5">
        <v>43839</v>
      </c>
      <c r="B1229" s="6">
        <v>3.5363164721141374</v>
      </c>
      <c r="C1229" s="6">
        <v>3.323710218410358</v>
      </c>
      <c r="D1229" s="6">
        <v>0.21260625370377939</v>
      </c>
      <c r="E1229" s="6">
        <v>3.3377110798376624</v>
      </c>
      <c r="F1229" s="6">
        <v>3.3551389799225229</v>
      </c>
      <c r="G1229" s="6">
        <v>0.40120100154127009</v>
      </c>
      <c r="H1229" s="6">
        <v>1.5637463049720437</v>
      </c>
      <c r="I1229" s="6">
        <v>0.56899264470737532</v>
      </c>
      <c r="J1229" s="7">
        <v>1104.6731691717287</v>
      </c>
      <c r="K1229" s="92">
        <v>2.1616947686986599E-3</v>
      </c>
      <c r="L1229" s="92">
        <v>2.1616947686986597E-2</v>
      </c>
      <c r="M1229" s="92">
        <v>0.23173367920449633</v>
      </c>
      <c r="N1229" s="92">
        <v>0.45265888456549935</v>
      </c>
      <c r="O1229" s="92">
        <v>0.22957198443579765</v>
      </c>
      <c r="P1229" s="92">
        <v>6.2256809338521402E-2</v>
      </c>
      <c r="Q1229" s="93">
        <v>4.4451551007355296E-2</v>
      </c>
      <c r="R1229" s="4">
        <v>2.7198584232657979</v>
      </c>
      <c r="S1229" s="4">
        <v>2.8304298156196248</v>
      </c>
      <c r="T1229" s="4">
        <v>3.0411558804849803</v>
      </c>
      <c r="U1229" s="4">
        <v>3.3007849931768276</v>
      </c>
      <c r="V1229" s="4">
        <v>3.5930047843725403</v>
      </c>
      <c r="W1229" s="4">
        <v>3.8297995973368772</v>
      </c>
      <c r="X1229" s="4">
        <v>4.0345689593192668</v>
      </c>
      <c r="Y1229" s="4">
        <v>4.3416342357141371</v>
      </c>
      <c r="Z1229" s="94">
        <v>3127</v>
      </c>
      <c r="AA1229" s="93">
        <v>0.19930825767401644</v>
      </c>
      <c r="AB1229" s="6">
        <v>2.1820560054021465</v>
      </c>
      <c r="AC1229" s="6">
        <v>2.6753558425178836</v>
      </c>
      <c r="AD1229" s="6">
        <v>3.2005366535966471</v>
      </c>
      <c r="AE1229" s="6">
        <v>3.6211135469960434</v>
      </c>
      <c r="AF1229" s="6">
        <v>3.9728557451492659</v>
      </c>
      <c r="AG1229" s="94">
        <v>1</v>
      </c>
      <c r="AH1229" s="6">
        <v>2.1446263148595959</v>
      </c>
      <c r="AI1229" s="6">
        <v>2.5450029238660794</v>
      </c>
      <c r="AJ1229" s="6">
        <v>3.0205510564264917</v>
      </c>
      <c r="AK1229" s="6">
        <v>3.4215300482417188</v>
      </c>
      <c r="AL1229" s="6">
        <v>3.7882200135632931</v>
      </c>
      <c r="AM1229" s="6">
        <v>4.2177579752036571</v>
      </c>
      <c r="AN1229" s="6">
        <v>0.99681051840484203</v>
      </c>
      <c r="AO1229" s="92">
        <v>0.88353260144105183</v>
      </c>
      <c r="AP1229" s="5">
        <v>43839</v>
      </c>
      <c r="AQ1229" s="94">
        <v>2313</v>
      </c>
      <c r="AR1229" s="6">
        <v>-0.41005263577797635</v>
      </c>
      <c r="AS1229" s="6">
        <v>0.90056961399379942</v>
      </c>
    </row>
    <row r="1230" spans="1:45" x14ac:dyDescent="0.2">
      <c r="A1230" s="5">
        <v>43840</v>
      </c>
      <c r="B1230" s="6">
        <v>3.5358221838584378</v>
      </c>
      <c r="C1230" s="6">
        <v>3.3239045498508486</v>
      </c>
      <c r="D1230" s="6">
        <v>0.21191763400758923</v>
      </c>
      <c r="E1230" s="6">
        <v>3.3381491575396329</v>
      </c>
      <c r="F1230" s="6">
        <v>3.3549362257519459</v>
      </c>
      <c r="G1230" s="6">
        <v>0.40138762624701962</v>
      </c>
      <c r="H1230" s="6">
        <v>1.5672678986066324</v>
      </c>
      <c r="I1230" s="6">
        <v>0.56884345047923091</v>
      </c>
      <c r="J1230" s="7">
        <v>1104.6134185303526</v>
      </c>
      <c r="K1230" s="92">
        <v>2.1579628830384117E-3</v>
      </c>
      <c r="L1230" s="92">
        <v>2.1579628830384119E-2</v>
      </c>
      <c r="M1230" s="92">
        <v>0.23262839879154079</v>
      </c>
      <c r="N1230" s="92">
        <v>0.45230902028485109</v>
      </c>
      <c r="O1230" s="92">
        <v>0.22874406560207164</v>
      </c>
      <c r="P1230" s="92">
        <v>6.2580923608113945E-2</v>
      </c>
      <c r="Q1230" s="93">
        <v>4.4089456869009586E-2</v>
      </c>
      <c r="R1230" s="4">
        <v>2.7206024479150464</v>
      </c>
      <c r="S1230" s="4">
        <v>2.8301179279789119</v>
      </c>
      <c r="T1230" s="4">
        <v>3.0408770887605705</v>
      </c>
      <c r="U1230" s="4">
        <v>3.3003667561222789</v>
      </c>
      <c r="V1230" s="4">
        <v>3.5925018576243359</v>
      </c>
      <c r="W1230" s="4">
        <v>3.8298844659426479</v>
      </c>
      <c r="X1230" s="4">
        <v>4.0369650813625801</v>
      </c>
      <c r="Y1230" s="4">
        <v>4.3404539506818054</v>
      </c>
      <c r="Z1230" s="94">
        <v>3130</v>
      </c>
      <c r="AA1230" s="93">
        <v>0.20112214069917997</v>
      </c>
      <c r="AB1230" s="6">
        <v>2.1819238745766589</v>
      </c>
      <c r="AC1230" s="6">
        <v>2.6750423480116621</v>
      </c>
      <c r="AD1230" s="6">
        <v>3.2007923422738331</v>
      </c>
      <c r="AE1230" s="6">
        <v>3.6217180346380533</v>
      </c>
      <c r="AF1230" s="6">
        <v>3.9722718847845102</v>
      </c>
      <c r="AG1230" s="94">
        <v>3</v>
      </c>
      <c r="AH1230" s="6">
        <v>2.1445723004516308</v>
      </c>
      <c r="AI1230" s="6">
        <v>2.54482346836742</v>
      </c>
      <c r="AJ1230" s="6">
        <v>3.0202050116877222</v>
      </c>
      <c r="AK1230" s="6">
        <v>3.4215604261441119</v>
      </c>
      <c r="AL1230" s="6">
        <v>3.789174675474194</v>
      </c>
      <c r="AM1230" s="6">
        <v>4.2175238940566286</v>
      </c>
      <c r="AN1230" s="6">
        <v>0.99674579136268004</v>
      </c>
      <c r="AO1230" s="92">
        <v>0.88398146264249899</v>
      </c>
      <c r="AP1230" s="5">
        <v>43840</v>
      </c>
      <c r="AQ1230" s="94">
        <v>2317</v>
      </c>
      <c r="AR1230" s="6">
        <v>-0.4100810642682573</v>
      </c>
      <c r="AS1230" s="6">
        <v>0.90055135491637972</v>
      </c>
    </row>
    <row r="1231" spans="1:45" x14ac:dyDescent="0.2">
      <c r="A1231" s="5">
        <v>43841</v>
      </c>
      <c r="B1231" s="6">
        <v>3.5349288486416559</v>
      </c>
      <c r="C1231" s="6">
        <v>3.3234144771333618</v>
      </c>
      <c r="D1231" s="6">
        <v>0.21151437150829411</v>
      </c>
      <c r="E1231" s="6">
        <v>3.3378692535788925</v>
      </c>
      <c r="F1231" s="6">
        <v>3.3542067136788387</v>
      </c>
      <c r="G1231" s="6">
        <v>0.40162482417009271</v>
      </c>
      <c r="H1231" s="6">
        <v>1.5667532918476264</v>
      </c>
      <c r="I1231" s="6">
        <v>0.56879591184924716</v>
      </c>
      <c r="J1231" s="7">
        <v>1105.2603002235701</v>
      </c>
      <c r="K1231" s="92">
        <v>2.1561017680034496E-3</v>
      </c>
      <c r="L1231" s="92">
        <v>2.1992238033635189E-2</v>
      </c>
      <c r="M1231" s="92">
        <v>0.23329021129797325</v>
      </c>
      <c r="N1231" s="92">
        <v>0.45191893057352306</v>
      </c>
      <c r="O1231" s="92">
        <v>0.2276843467011643</v>
      </c>
      <c r="P1231" s="92">
        <v>6.2958171625700735E-2</v>
      </c>
      <c r="Q1231" s="93">
        <v>4.3755988502076015E-2</v>
      </c>
      <c r="R1231" s="4">
        <v>2.7195780856216634</v>
      </c>
      <c r="S1231" s="4">
        <v>2.829820197539362</v>
      </c>
      <c r="T1231" s="4">
        <v>3.0405142127179117</v>
      </c>
      <c r="U1231" s="4">
        <v>3.2999629583563377</v>
      </c>
      <c r="V1231" s="4">
        <v>3.5918231871401458</v>
      </c>
      <c r="W1231" s="4">
        <v>3.8300042438788631</v>
      </c>
      <c r="X1231" s="4">
        <v>4.0387126311210242</v>
      </c>
      <c r="Y1231" s="4">
        <v>4.3393323403546118</v>
      </c>
      <c r="Z1231" s="94">
        <v>3131</v>
      </c>
      <c r="AA1231" s="93">
        <v>0.20051746442432083</v>
      </c>
      <c r="AB1231" s="6">
        <v>2.1817917880551723</v>
      </c>
      <c r="AC1231" s="6">
        <v>2.6747290294568664</v>
      </c>
      <c r="AD1231" s="6">
        <v>3.2010289121190203</v>
      </c>
      <c r="AE1231" s="6">
        <v>3.621605784461412</v>
      </c>
      <c r="AF1231" s="6">
        <v>3.971688368357714</v>
      </c>
      <c r="AG1231" s="94">
        <v>3</v>
      </c>
      <c r="AH1231" s="6">
        <v>2.144518294227808</v>
      </c>
      <c r="AI1231" s="6">
        <v>2.5476902832583943</v>
      </c>
      <c r="AJ1231" s="6">
        <v>3.0204713586283214</v>
      </c>
      <c r="AK1231" s="6">
        <v>3.4218580072694795</v>
      </c>
      <c r="AL1231" s="6">
        <v>3.7889721613853315</v>
      </c>
      <c r="AM1231" s="6">
        <v>4.2170741489526673</v>
      </c>
      <c r="AN1231" s="6">
        <v>0.99667016204810321</v>
      </c>
      <c r="AO1231" s="92">
        <v>0.88446550251576639</v>
      </c>
      <c r="AP1231" s="5">
        <v>43841</v>
      </c>
      <c r="AQ1231" s="94">
        <v>2319</v>
      </c>
      <c r="AR1231" s="6">
        <v>-0.41010925447880719</v>
      </c>
      <c r="AS1231" s="6">
        <v>0.90053315036670434</v>
      </c>
    </row>
    <row r="1232" spans="1:45" x14ac:dyDescent="0.2">
      <c r="A1232" s="5">
        <v>43842</v>
      </c>
      <c r="B1232" s="6">
        <v>3.5344976282880554</v>
      </c>
      <c r="C1232" s="6">
        <v>3.3230298570835557</v>
      </c>
      <c r="D1232" s="6">
        <v>0.21146777120449967</v>
      </c>
      <c r="E1232" s="6">
        <v>3.3377921397037542</v>
      </c>
      <c r="F1232" s="6">
        <v>3.3549513739401302</v>
      </c>
      <c r="G1232" s="6">
        <v>0.40148079811577692</v>
      </c>
      <c r="H1232" s="6">
        <v>1.5657080089746123</v>
      </c>
      <c r="I1232" s="6">
        <v>0.56883423826253365</v>
      </c>
      <c r="J1232" s="7">
        <v>1106.2603002235701</v>
      </c>
      <c r="K1232" s="92">
        <v>2.1561017680034496E-3</v>
      </c>
      <c r="L1232" s="92">
        <v>2.1992238033635189E-2</v>
      </c>
      <c r="M1232" s="92">
        <v>0.23372143165157394</v>
      </c>
      <c r="N1232" s="92">
        <v>0.45191893057352306</v>
      </c>
      <c r="O1232" s="92">
        <v>0.22725312634756362</v>
      </c>
      <c r="P1232" s="92">
        <v>6.2958171625700735E-2</v>
      </c>
      <c r="Q1232" s="93">
        <v>4.4075375279463432E-2</v>
      </c>
      <c r="R1232" s="4">
        <v>2.7194276427575859</v>
      </c>
      <c r="S1232" s="4">
        <v>2.8295852273136588</v>
      </c>
      <c r="T1232" s="4">
        <v>3.0401678484836814</v>
      </c>
      <c r="U1232" s="4">
        <v>3.2996783019597795</v>
      </c>
      <c r="V1232" s="4">
        <v>3.5912791427828128</v>
      </c>
      <c r="W1232" s="4">
        <v>3.8292957548221076</v>
      </c>
      <c r="X1232" s="4">
        <v>4.0380848797899835</v>
      </c>
      <c r="Y1232" s="4">
        <v>4.3384085456787327</v>
      </c>
      <c r="Z1232" s="94">
        <v>3131</v>
      </c>
      <c r="AA1232" s="93">
        <v>0.20051746442432083</v>
      </c>
      <c r="AB1232" s="6">
        <v>2.1816597458129321</v>
      </c>
      <c r="AC1232" s="6">
        <v>2.6744158866889496</v>
      </c>
      <c r="AD1232" s="6">
        <v>3.2009161593962516</v>
      </c>
      <c r="AE1232" s="6">
        <v>3.6215845592720108</v>
      </c>
      <c r="AF1232" s="6">
        <v>3.9711051955312944</v>
      </c>
      <c r="AG1232" s="94">
        <v>2</v>
      </c>
      <c r="AH1232" s="6">
        <v>2.1444642961859151</v>
      </c>
      <c r="AI1232" s="6">
        <v>2.5475067888939993</v>
      </c>
      <c r="AJ1232" s="6">
        <v>3.0204027974876659</v>
      </c>
      <c r="AK1232" s="6">
        <v>3.4220441234831145</v>
      </c>
      <c r="AL1232" s="6">
        <v>3.7885853343219189</v>
      </c>
      <c r="AM1232" s="6">
        <v>4.2161238674459049</v>
      </c>
      <c r="AN1232" s="6">
        <v>0.99657661439436152</v>
      </c>
      <c r="AO1232" s="92">
        <v>0.88452967213208056</v>
      </c>
      <c r="AP1232" s="5">
        <v>43842</v>
      </c>
      <c r="AQ1232" s="94">
        <v>2319</v>
      </c>
      <c r="AR1232" s="6">
        <v>-0.41013720685578159</v>
      </c>
      <c r="AS1232" s="6">
        <v>0.90051500026038822</v>
      </c>
    </row>
    <row r="1233" spans="1:45" x14ac:dyDescent="0.2">
      <c r="A1233" s="5">
        <v>43843</v>
      </c>
      <c r="B1233" s="6">
        <v>3.5340664079344544</v>
      </c>
      <c r="C1233" s="6">
        <v>3.3225297906482427</v>
      </c>
      <c r="D1233" s="6">
        <v>0.21153661728621165</v>
      </c>
      <c r="E1233" s="6">
        <v>3.3377146077886919</v>
      </c>
      <c r="F1233" s="6">
        <v>3.3548306678586757</v>
      </c>
      <c r="G1233" s="6">
        <v>0.40129499297266386</v>
      </c>
      <c r="H1233" s="6">
        <v>1.564544298423836</v>
      </c>
      <c r="I1233" s="6">
        <v>0.56883423826253243</v>
      </c>
      <c r="J1233" s="7">
        <v>1107.2603002235701</v>
      </c>
      <c r="K1233" s="92">
        <v>2.1561017680034496E-3</v>
      </c>
      <c r="L1233" s="92">
        <v>2.1992238033635189E-2</v>
      </c>
      <c r="M1233" s="92">
        <v>0.23458387235877534</v>
      </c>
      <c r="N1233" s="92">
        <v>0.45105648986632169</v>
      </c>
      <c r="O1233" s="92">
        <v>0.22725312634756362</v>
      </c>
      <c r="P1233" s="92">
        <v>6.2958171625700735E-2</v>
      </c>
      <c r="Q1233" s="93">
        <v>4.4075375279463432E-2</v>
      </c>
      <c r="R1233" s="4">
        <v>2.7192772393780498</v>
      </c>
      <c r="S1233" s="4">
        <v>2.8293404293008413</v>
      </c>
      <c r="T1233" s="4">
        <v>3.0398064970059293</v>
      </c>
      <c r="U1233" s="4">
        <v>3.2993097596759569</v>
      </c>
      <c r="V1233" s="4">
        <v>3.5906432041179146</v>
      </c>
      <c r="W1233" s="4">
        <v>3.8286404171032031</v>
      </c>
      <c r="X1233" s="4">
        <v>4.0374575210472532</v>
      </c>
      <c r="Y1233" s="4">
        <v>4.3375252582091202</v>
      </c>
      <c r="Z1233" s="94">
        <v>3131</v>
      </c>
      <c r="AA1233" s="93">
        <v>0.20051746442432083</v>
      </c>
      <c r="AB1233" s="6">
        <v>2.1815277478252026</v>
      </c>
      <c r="AC1233" s="6">
        <v>2.6741029195435799</v>
      </c>
      <c r="AD1233" s="6">
        <v>3.2014527023162263</v>
      </c>
      <c r="AE1233" s="6">
        <v>3.620833835151799</v>
      </c>
      <c r="AF1233" s="6">
        <v>3.9705223659681317</v>
      </c>
      <c r="AG1233" s="94">
        <v>2</v>
      </c>
      <c r="AH1233" s="6">
        <v>2.1444103063237399</v>
      </c>
      <c r="AI1233" s="6">
        <v>2.5473233743145269</v>
      </c>
      <c r="AJ1233" s="6">
        <v>3.0206648886584748</v>
      </c>
      <c r="AK1233" s="6">
        <v>3.4219059039466182</v>
      </c>
      <c r="AL1233" s="6">
        <v>3.7878815264644734</v>
      </c>
      <c r="AM1233" s="6">
        <v>4.2151745442998099</v>
      </c>
      <c r="AN1233" s="6">
        <v>0.99644813129526011</v>
      </c>
      <c r="AO1233" s="92">
        <v>0.88471938864010946</v>
      </c>
      <c r="AP1233" s="5">
        <v>43843</v>
      </c>
      <c r="AQ1233" s="94">
        <v>2319</v>
      </c>
      <c r="AR1233" s="6">
        <v>-0.4101649218444976</v>
      </c>
      <c r="AS1233" s="6">
        <v>0.90049690451319919</v>
      </c>
    </row>
    <row r="1234" spans="1:45" x14ac:dyDescent="0.2">
      <c r="A1234" s="5">
        <v>43844</v>
      </c>
      <c r="B1234" s="6">
        <v>3.5340517241379312</v>
      </c>
      <c r="C1234" s="6">
        <v>3.3222455140230855</v>
      </c>
      <c r="D1234" s="6">
        <v>0.21180621011484568</v>
      </c>
      <c r="E1234" s="6">
        <v>3.3376365595890483</v>
      </c>
      <c r="F1234" s="6">
        <v>3.354617861959428</v>
      </c>
      <c r="G1234" s="6">
        <v>0.40131920970495832</v>
      </c>
      <c r="H1234" s="6">
        <v>1.5636716527851195</v>
      </c>
      <c r="I1234" s="6">
        <v>0.56887256467581893</v>
      </c>
      <c r="J1234" s="7">
        <v>1108.2603002235701</v>
      </c>
      <c r="K1234" s="92">
        <v>2.1551724137931034E-3</v>
      </c>
      <c r="L1234" s="92">
        <v>2.1982758620689654E-2</v>
      </c>
      <c r="M1234" s="92">
        <v>0.23448275862068965</v>
      </c>
      <c r="N1234" s="92">
        <v>0.45129310344827589</v>
      </c>
      <c r="O1234" s="92">
        <v>0.2271551724137931</v>
      </c>
      <c r="P1234" s="92">
        <v>6.2931034482758622E-2</v>
      </c>
      <c r="Q1234" s="93">
        <v>4.3755988502076015E-2</v>
      </c>
      <c r="R1234" s="4">
        <v>2.7191268754657845</v>
      </c>
      <c r="S1234" s="4">
        <v>2.8290943290805197</v>
      </c>
      <c r="T1234" s="4">
        <v>3.0394564527405947</v>
      </c>
      <c r="U1234" s="4">
        <v>3.298941394549499</v>
      </c>
      <c r="V1234" s="4">
        <v>3.5907457866694052</v>
      </c>
      <c r="W1234" s="4">
        <v>3.8302394884103812</v>
      </c>
      <c r="X1234" s="4">
        <v>4.0385628942217977</v>
      </c>
      <c r="Y1234" s="4">
        <v>4.3366426759988501</v>
      </c>
      <c r="Z1234" s="94">
        <v>3131</v>
      </c>
      <c r="AA1234" s="93">
        <v>0.20043103448275862</v>
      </c>
      <c r="AB1234" s="6">
        <v>2.1813957940672677</v>
      </c>
      <c r="AC1234" s="6">
        <v>2.6737901278566403</v>
      </c>
      <c r="AD1234" s="6">
        <v>3.200825107776875</v>
      </c>
      <c r="AE1234" s="6">
        <v>3.6200938187977316</v>
      </c>
      <c r="AF1234" s="6">
        <v>3.9699398793315699</v>
      </c>
      <c r="AG1234" s="94">
        <v>1</v>
      </c>
      <c r="AH1234" s="6">
        <v>2.1443563246390709</v>
      </c>
      <c r="AI1234" s="6">
        <v>2.5471400394525614</v>
      </c>
      <c r="AJ1234" s="6">
        <v>3.0202632213145884</v>
      </c>
      <c r="AK1234" s="6">
        <v>3.4215353132185751</v>
      </c>
      <c r="AL1234" s="6">
        <v>3.7879941004436799</v>
      </c>
      <c r="AM1234" s="6">
        <v>4.2142261776389773</v>
      </c>
      <c r="AN1234" s="6">
        <v>0.99638007237281967</v>
      </c>
      <c r="AO1234" s="92">
        <v>0.88481096040552798</v>
      </c>
      <c r="AP1234" s="5">
        <v>43844</v>
      </c>
      <c r="AQ1234" s="94">
        <v>2320</v>
      </c>
      <c r="AR1234" s="6">
        <v>-0.41019239988943568</v>
      </c>
      <c r="AS1234" s="6">
        <v>0.90047886304105784</v>
      </c>
    </row>
    <row r="1235" spans="1:45" x14ac:dyDescent="0.2">
      <c r="A1235" s="5">
        <v>43845</v>
      </c>
      <c r="B1235" s="6">
        <v>3.5344530577088715</v>
      </c>
      <c r="C1235" s="6">
        <v>3.3231204184727381</v>
      </c>
      <c r="D1235" s="6">
        <v>0.21133263923613343</v>
      </c>
      <c r="E1235" s="6">
        <v>3.3377665605354006</v>
      </c>
      <c r="F1235" s="6">
        <v>3.3544766198967695</v>
      </c>
      <c r="G1235" s="6">
        <v>0.40195395062693151</v>
      </c>
      <c r="H1235" s="6">
        <v>1.5657333756269252</v>
      </c>
      <c r="I1235" s="6">
        <v>0.56900383141763011</v>
      </c>
      <c r="J1235" s="7">
        <v>1108.9061302682021</v>
      </c>
      <c r="K1235" s="92">
        <v>2.1533161068044791E-3</v>
      </c>
      <c r="L1235" s="92">
        <v>2.1533161068044791E-2</v>
      </c>
      <c r="M1235" s="92">
        <v>0.23471145564168819</v>
      </c>
      <c r="N1235" s="92">
        <v>0.45133505598621876</v>
      </c>
      <c r="O1235" s="92">
        <v>0.22739018087855298</v>
      </c>
      <c r="P1235" s="92">
        <v>6.2876830318690791E-2</v>
      </c>
      <c r="Q1235" s="93">
        <v>4.2145593869731802E-2</v>
      </c>
      <c r="R1235" s="4">
        <v>2.7221337665907828</v>
      </c>
      <c r="S1235" s="4">
        <v>2.8293767124520279</v>
      </c>
      <c r="T1235" s="4">
        <v>3.0392081050884059</v>
      </c>
      <c r="U1235" s="4">
        <v>3.2987990952799908</v>
      </c>
      <c r="V1235" s="4">
        <v>3.5911402842082505</v>
      </c>
      <c r="W1235" s="4">
        <v>3.8311738492901637</v>
      </c>
      <c r="X1235" s="4">
        <v>4.0398508619607787</v>
      </c>
      <c r="Y1235" s="4">
        <v>4.3431115723698293</v>
      </c>
      <c r="Z1235" s="94">
        <v>3132</v>
      </c>
      <c r="AA1235" s="93">
        <v>0.19939707149009475</v>
      </c>
      <c r="AB1235" s="6">
        <v>2.1812638845144301</v>
      </c>
      <c r="AC1235" s="6">
        <v>2.6734775114642284</v>
      </c>
      <c r="AD1235" s="6">
        <v>3.2001980498322409</v>
      </c>
      <c r="AE1235" s="6">
        <v>3.619418541739738</v>
      </c>
      <c r="AF1235" s="6">
        <v>3.9693577352854144</v>
      </c>
      <c r="AG1235" s="94">
        <v>1</v>
      </c>
      <c r="AH1235" s="6">
        <v>2.1443023511296984</v>
      </c>
      <c r="AI1235" s="6">
        <v>2.54772908825066</v>
      </c>
      <c r="AJ1235" s="6">
        <v>3.0201556463848709</v>
      </c>
      <c r="AK1235" s="6">
        <v>3.4212044197970157</v>
      </c>
      <c r="AL1235" s="6">
        <v>3.788320835352923</v>
      </c>
      <c r="AM1235" s="6">
        <v>4.2223771531976064</v>
      </c>
      <c r="AN1235" s="6">
        <v>0.99662199256537298</v>
      </c>
      <c r="AO1235" s="92">
        <v>0.8836595783846225</v>
      </c>
      <c r="AP1235" s="5">
        <v>43845</v>
      </c>
      <c r="AQ1235" s="94">
        <v>2322</v>
      </c>
      <c r="AR1235" s="6">
        <v>-0.41021964143424094</v>
      </c>
      <c r="AS1235" s="6">
        <v>0.90046087576003675</v>
      </c>
    </row>
    <row r="1236" spans="1:45" x14ac:dyDescent="0.2">
      <c r="A1236" s="5">
        <v>43846</v>
      </c>
      <c r="B1236" s="6">
        <v>3.5344086021505374</v>
      </c>
      <c r="C1236" s="6">
        <v>3.3228020417657307</v>
      </c>
      <c r="D1236" s="6">
        <v>0.21160656038480674</v>
      </c>
      <c r="E1236" s="6">
        <v>3.3376132922424353</v>
      </c>
      <c r="F1236" s="6">
        <v>3.3541917254234646</v>
      </c>
      <c r="G1236" s="6">
        <v>0.40182641684156473</v>
      </c>
      <c r="H1236" s="6">
        <v>1.5655666570601541</v>
      </c>
      <c r="I1236" s="6">
        <v>0.56897861474624745</v>
      </c>
      <c r="J1236" s="7">
        <v>1109.5518672199178</v>
      </c>
      <c r="K1236" s="92">
        <v>2.1505376344086021E-3</v>
      </c>
      <c r="L1236" s="92">
        <v>2.1505376344086023E-2</v>
      </c>
      <c r="M1236" s="92">
        <v>0.23483870967741935</v>
      </c>
      <c r="N1236" s="92">
        <v>0.45118279569892472</v>
      </c>
      <c r="O1236" s="92">
        <v>0.22752688172043012</v>
      </c>
      <c r="P1236" s="92">
        <v>6.2795698924731178E-2</v>
      </c>
      <c r="Q1236" s="93">
        <v>4.1493775933609957E-2</v>
      </c>
      <c r="R1236" s="4">
        <v>2.7220974632690766</v>
      </c>
      <c r="S1236" s="4">
        <v>2.8291904985880603</v>
      </c>
      <c r="T1236" s="4">
        <v>3.0389983651966919</v>
      </c>
      <c r="U1236" s="4">
        <v>3.2982746673517882</v>
      </c>
      <c r="V1236" s="4">
        <v>3.5908432917658324</v>
      </c>
      <c r="W1236" s="4">
        <v>3.8311530748174136</v>
      </c>
      <c r="X1236" s="4">
        <v>4.0387069725767422</v>
      </c>
      <c r="Y1236" s="4">
        <v>4.3420933439863472</v>
      </c>
      <c r="Z1236" s="94">
        <v>3133</v>
      </c>
      <c r="AA1236" s="93">
        <v>0.2</v>
      </c>
      <c r="AB1236" s="6">
        <v>2.1811320191420123</v>
      </c>
      <c r="AC1236" s="6">
        <v>2.6731650702026561</v>
      </c>
      <c r="AD1236" s="6">
        <v>3.1995715277179793</v>
      </c>
      <c r="AE1236" s="6">
        <v>3.6185418219070073</v>
      </c>
      <c r="AF1236" s="6">
        <v>3.9687759334939323</v>
      </c>
      <c r="AG1236" s="94">
        <v>0</v>
      </c>
      <c r="AH1236" s="6">
        <v>2.144248385793412</v>
      </c>
      <c r="AI1236" s="6">
        <v>2.5475450504311894</v>
      </c>
      <c r="AJ1236" s="6">
        <v>3.0199016120179891</v>
      </c>
      <c r="AK1236" s="6">
        <v>3.4205293733283559</v>
      </c>
      <c r="AL1236" s="6">
        <v>3.7879246847627708</v>
      </c>
      <c r="AM1236" s="6">
        <v>4.2214247131310758</v>
      </c>
      <c r="AN1236" s="6">
        <v>0.99657029578172052</v>
      </c>
      <c r="AO1236" s="92">
        <v>0.88365261545024398</v>
      </c>
      <c r="AP1236" s="5">
        <v>43846</v>
      </c>
      <c r="AQ1236" s="94">
        <v>2325</v>
      </c>
      <c r="AR1236" s="6">
        <v>-0.41024664692172808</v>
      </c>
      <c r="AS1236" s="6">
        <v>0.90044294258635982</v>
      </c>
    </row>
    <row r="1237" spans="1:45" x14ac:dyDescent="0.2">
      <c r="A1237" s="5">
        <v>43847</v>
      </c>
      <c r="B1237" s="6">
        <v>3.5334907685702017</v>
      </c>
      <c r="C1237" s="6">
        <v>3.322819713695548</v>
      </c>
      <c r="D1237" s="6">
        <v>0.21067105487465376</v>
      </c>
      <c r="E1237" s="6">
        <v>3.3374851776430967</v>
      </c>
      <c r="F1237" s="6">
        <v>3.3534779327291768</v>
      </c>
      <c r="G1237" s="6">
        <v>0.40187931771691265</v>
      </c>
      <c r="H1237" s="6">
        <v>1.5656215817410946</v>
      </c>
      <c r="I1237" s="6">
        <v>0.56914805360562115</v>
      </c>
      <c r="J1237" s="7">
        <v>1110.197511167833</v>
      </c>
      <c r="K1237" s="92">
        <v>2.1468441391155001E-3</v>
      </c>
      <c r="L1237" s="92">
        <v>2.1897810218978103E-2</v>
      </c>
      <c r="M1237" s="92">
        <v>0.23529411764705882</v>
      </c>
      <c r="N1237" s="92">
        <v>0.45083726921425504</v>
      </c>
      <c r="O1237" s="92">
        <v>0.22713610991841993</v>
      </c>
      <c r="P1237" s="92">
        <v>6.2687848862172602E-2</v>
      </c>
      <c r="Q1237" s="93">
        <v>4.0204211869814932E-2</v>
      </c>
      <c r="R1237" s="4">
        <v>2.7220786127238847</v>
      </c>
      <c r="S1237" s="4">
        <v>2.8289936396883162</v>
      </c>
      <c r="T1237" s="4">
        <v>3.0386685246555021</v>
      </c>
      <c r="U1237" s="4">
        <v>3.2984999266786734</v>
      </c>
      <c r="V1237" s="4">
        <v>3.5912516608778318</v>
      </c>
      <c r="W1237" s="4">
        <v>3.8330801494633411</v>
      </c>
      <c r="X1237" s="4">
        <v>4.0375757829140548</v>
      </c>
      <c r="Y1237" s="4">
        <v>4.3410666804602229</v>
      </c>
      <c r="Z1237" s="94">
        <v>3134</v>
      </c>
      <c r="AA1237" s="93">
        <v>0.20051524259338771</v>
      </c>
      <c r="AB1237" s="6">
        <v>2.1810001979253557</v>
      </c>
      <c r="AC1237" s="6">
        <v>2.6728528039084498</v>
      </c>
      <c r="AD1237" s="6">
        <v>3.2006772164563082</v>
      </c>
      <c r="AE1237" s="6">
        <v>3.6187754290681098</v>
      </c>
      <c r="AF1237" s="6">
        <v>3.9681944736218515</v>
      </c>
      <c r="AG1237" s="94">
        <v>3</v>
      </c>
      <c r="AH1237" s="6">
        <v>2.1441944286280039</v>
      </c>
      <c r="AI1237" s="6">
        <v>2.5468246009191136</v>
      </c>
      <c r="AJ1237" s="6">
        <v>3.0198934968449356</v>
      </c>
      <c r="AK1237" s="6">
        <v>3.4208708364052489</v>
      </c>
      <c r="AL1237" s="6">
        <v>3.7883841975434818</v>
      </c>
      <c r="AM1237" s="6">
        <v>4.2204732321651033</v>
      </c>
      <c r="AN1237" s="6">
        <v>0.99660454278062005</v>
      </c>
      <c r="AO1237" s="92">
        <v>0.8838446986605305</v>
      </c>
      <c r="AP1237" s="5">
        <v>43847</v>
      </c>
      <c r="AQ1237" s="94">
        <v>2329</v>
      </c>
      <c r="AR1237" s="6">
        <v>-0.41027341679387774</v>
      </c>
      <c r="AS1237" s="6">
        <v>0.90042506343640294</v>
      </c>
    </row>
    <row r="1238" spans="1:45" x14ac:dyDescent="0.2">
      <c r="A1238" s="5">
        <v>43848</v>
      </c>
      <c r="B1238" s="6">
        <v>3.5328467153284673</v>
      </c>
      <c r="C1238" s="6">
        <v>3.3224933857419559</v>
      </c>
      <c r="D1238" s="6">
        <v>0.21035332958651143</v>
      </c>
      <c r="E1238" s="6">
        <v>3.3374077949182812</v>
      </c>
      <c r="F1238" s="6">
        <v>3.3533527327161678</v>
      </c>
      <c r="G1238" s="6">
        <v>0.40205358585611023</v>
      </c>
      <c r="H1238" s="6">
        <v>1.5647131566888595</v>
      </c>
      <c r="I1238" s="6">
        <v>0.56919910657307127</v>
      </c>
      <c r="J1238" s="7">
        <v>1111.197511167833</v>
      </c>
      <c r="K1238" s="92">
        <v>2.1468441391155001E-3</v>
      </c>
      <c r="L1238" s="92">
        <v>2.1897810218978103E-2</v>
      </c>
      <c r="M1238" s="92">
        <v>0.23529411764705882</v>
      </c>
      <c r="N1238" s="92">
        <v>0.45212537569772432</v>
      </c>
      <c r="O1238" s="92">
        <v>0.22584800343495062</v>
      </c>
      <c r="P1238" s="92">
        <v>6.2687848862172602E-2</v>
      </c>
      <c r="Q1238" s="93">
        <v>4.0204211869814932E-2</v>
      </c>
      <c r="R1238" s="4">
        <v>2.7218957899960126</v>
      </c>
      <c r="S1238" s="4">
        <v>2.8287065611051294</v>
      </c>
      <c r="T1238" s="4">
        <v>3.0383988968799245</v>
      </c>
      <c r="U1238" s="4">
        <v>3.2980915380883631</v>
      </c>
      <c r="V1238" s="4">
        <v>3.5905905763866435</v>
      </c>
      <c r="W1238" s="4">
        <v>3.8323402244081732</v>
      </c>
      <c r="X1238" s="4">
        <v>4.0375878740575208</v>
      </c>
      <c r="Y1238" s="4">
        <v>4.3458595930562574</v>
      </c>
      <c r="Z1238" s="94">
        <v>3134</v>
      </c>
      <c r="AA1238" s="93">
        <v>0.19965650493774151</v>
      </c>
      <c r="AB1238" s="6">
        <v>2.1808684208398215</v>
      </c>
      <c r="AC1238" s="6">
        <v>2.6725407124183489</v>
      </c>
      <c r="AD1238" s="6">
        <v>3.200068197244299</v>
      </c>
      <c r="AE1238" s="6">
        <v>3.6196238279948147</v>
      </c>
      <c r="AF1238" s="6">
        <v>3.9680143708938371</v>
      </c>
      <c r="AG1238" s="94">
        <v>3</v>
      </c>
      <c r="AH1238" s="6">
        <v>2.1441404796312673</v>
      </c>
      <c r="AI1238" s="6">
        <v>2.5466421431197728</v>
      </c>
      <c r="AJ1238" s="6">
        <v>3.019492175017803</v>
      </c>
      <c r="AK1238" s="6">
        <v>3.4208759322589604</v>
      </c>
      <c r="AL1238" s="6">
        <v>3.7887631095100107</v>
      </c>
      <c r="AM1238" s="6">
        <v>4.2228267265454553</v>
      </c>
      <c r="AN1238" s="6">
        <v>0.99651842098349441</v>
      </c>
      <c r="AO1238" s="92">
        <v>0.88406967108639467</v>
      </c>
      <c r="AP1238" s="5">
        <v>43849</v>
      </c>
      <c r="AQ1238" s="94">
        <v>2329</v>
      </c>
      <c r="AR1238" s="6">
        <v>-0.38111351501941204</v>
      </c>
      <c r="AS1238" s="6">
        <v>0.9130327865959611</v>
      </c>
    </row>
    <row r="1239" spans="1:45" x14ac:dyDescent="0.2">
      <c r="A1239" s="5">
        <v>43849</v>
      </c>
      <c r="B1239" s="6">
        <v>3.5330188679245285</v>
      </c>
      <c r="C1239" s="6">
        <v>3.3230371614143692</v>
      </c>
      <c r="D1239" s="6">
        <v>0.20998170651015924</v>
      </c>
      <c r="E1239" s="6">
        <v>3.3375174427403493</v>
      </c>
      <c r="F1239" s="6">
        <v>3.3535512157560126</v>
      </c>
      <c r="G1239" s="6">
        <v>0.40349557306137368</v>
      </c>
      <c r="H1239" s="6">
        <v>1.5679705042756436</v>
      </c>
      <c r="I1239" s="6">
        <v>0.56911699075550015</v>
      </c>
      <c r="J1239" s="7">
        <v>1111.1338858782256</v>
      </c>
      <c r="K1239" s="92">
        <v>2.1440823327615781E-3</v>
      </c>
      <c r="L1239" s="92">
        <v>2.1869639794168096E-2</v>
      </c>
      <c r="M1239" s="92">
        <v>0.23542024013722126</v>
      </c>
      <c r="N1239" s="92">
        <v>0.45197255574614065</v>
      </c>
      <c r="O1239" s="92">
        <v>0.225557461406518</v>
      </c>
      <c r="P1239" s="92">
        <v>6.3036020583190397E-2</v>
      </c>
      <c r="Q1239" s="93">
        <v>3.8253108065030281E-2</v>
      </c>
      <c r="R1239" s="4">
        <v>2.7223744998467851</v>
      </c>
      <c r="S1239" s="4">
        <v>2.8286563118953443</v>
      </c>
      <c r="T1239" s="4">
        <v>3.0382118292493949</v>
      </c>
      <c r="U1239" s="4">
        <v>3.2979819889446924</v>
      </c>
      <c r="V1239" s="4">
        <v>3.5902719663719309</v>
      </c>
      <c r="W1239" s="4">
        <v>3.8329097999088488</v>
      </c>
      <c r="X1239" s="4">
        <v>4.0403041429072175</v>
      </c>
      <c r="Y1239" s="4">
        <v>4.3532115978328036</v>
      </c>
      <c r="Z1239" s="94">
        <v>3137</v>
      </c>
      <c r="AA1239" s="93">
        <v>0.19811320754716982</v>
      </c>
      <c r="AB1239" s="6">
        <v>2.1807366878607897</v>
      </c>
      <c r="AC1239" s="6">
        <v>2.672228795569306</v>
      </c>
      <c r="AD1239" s="6">
        <v>3.200253213033657</v>
      </c>
      <c r="AE1239" s="6">
        <v>3.6190620472908508</v>
      </c>
      <c r="AF1239" s="6">
        <v>3.9674201535525988</v>
      </c>
      <c r="AG1239" s="94">
        <v>1</v>
      </c>
      <c r="AH1239" s="6">
        <v>2.1440865388009938</v>
      </c>
      <c r="AI1239" s="6">
        <v>2.5464597644188314</v>
      </c>
      <c r="AJ1239" s="6">
        <v>3.0194196542560068</v>
      </c>
      <c r="AK1239" s="6">
        <v>3.4208590274533943</v>
      </c>
      <c r="AL1239" s="6">
        <v>3.7889463967578516</v>
      </c>
      <c r="AM1239" s="6">
        <v>4.2311243230105875</v>
      </c>
      <c r="AN1239" s="6">
        <v>0.99659692542024669</v>
      </c>
      <c r="AO1239" s="92">
        <v>0.88497683474505773</v>
      </c>
      <c r="AP1239" s="5">
        <v>43849</v>
      </c>
      <c r="AQ1239" s="94">
        <v>2332</v>
      </c>
      <c r="AR1239" s="6">
        <v>-0.35092055341557549</v>
      </c>
      <c r="AS1239" s="6">
        <v>0.91432531743379408</v>
      </c>
    </row>
    <row r="1240" spans="1:45" x14ac:dyDescent="0.2">
      <c r="A1240" s="5">
        <v>43850</v>
      </c>
      <c r="B1240" s="6">
        <v>3.5329623287671232</v>
      </c>
      <c r="C1240" s="6">
        <v>3.3232414762102684</v>
      </c>
      <c r="D1240" s="6">
        <v>0.2097208525568548</v>
      </c>
      <c r="E1240" s="6">
        <v>3.3374864387931868</v>
      </c>
      <c r="F1240" s="6">
        <v>3.3533373664242507</v>
      </c>
      <c r="G1240" s="6">
        <v>0.40354479899552315</v>
      </c>
      <c r="H1240" s="6">
        <v>1.5695167729917696</v>
      </c>
      <c r="I1240" s="6">
        <v>0.56906976744185866</v>
      </c>
      <c r="J1240" s="7">
        <v>1111.425294679837</v>
      </c>
      <c r="K1240" s="92">
        <v>2.1404109589041095E-3</v>
      </c>
      <c r="L1240" s="92">
        <v>2.1832191780821918E-2</v>
      </c>
      <c r="M1240" s="92">
        <v>0.23544520547945205</v>
      </c>
      <c r="N1240" s="92">
        <v>0.45205479452054792</v>
      </c>
      <c r="O1240" s="92">
        <v>0.22559931506849315</v>
      </c>
      <c r="P1240" s="92">
        <v>6.2928082191780824E-2</v>
      </c>
      <c r="Q1240" s="93">
        <v>3.7273016884358079E-2</v>
      </c>
      <c r="R1240" s="4">
        <v>2.7226238587731486</v>
      </c>
      <c r="S1240" s="4">
        <v>2.8284770308630507</v>
      </c>
      <c r="T1240" s="4">
        <v>3.0385549926184225</v>
      </c>
      <c r="U1240" s="4">
        <v>3.2982341426516153</v>
      </c>
      <c r="V1240" s="4">
        <v>3.5908627836020663</v>
      </c>
      <c r="W1240" s="4">
        <v>3.832249614599665</v>
      </c>
      <c r="X1240" s="4">
        <v>4.042474820367671</v>
      </c>
      <c r="Y1240" s="4">
        <v>4.3521486450806286</v>
      </c>
      <c r="Z1240" s="94">
        <v>3139</v>
      </c>
      <c r="AA1240" s="93">
        <v>0.19863013698630136</v>
      </c>
      <c r="AB1240" s="6">
        <v>2.18060499896366</v>
      </c>
      <c r="AC1240" s="6">
        <v>2.671917053198487</v>
      </c>
      <c r="AD1240" s="6">
        <v>3.1997898851459654</v>
      </c>
      <c r="AE1240" s="6">
        <v>3.6182781561989787</v>
      </c>
      <c r="AF1240" s="6">
        <v>3.9668262930393783</v>
      </c>
      <c r="AG1240" s="94">
        <v>1</v>
      </c>
      <c r="AH1240" s="6">
        <v>2.1440326061349784</v>
      </c>
      <c r="AI1240" s="6">
        <v>2.5462774647495756</v>
      </c>
      <c r="AJ1240" s="6">
        <v>3.0192044234544926</v>
      </c>
      <c r="AK1240" s="6">
        <v>3.4213021480249317</v>
      </c>
      <c r="AL1240" s="6">
        <v>3.7888377710607082</v>
      </c>
      <c r="AM1240" s="6">
        <v>4.2301691772700263</v>
      </c>
      <c r="AN1240" s="6">
        <v>0.99666744243484795</v>
      </c>
      <c r="AO1240" s="92">
        <v>0.88455383674508326</v>
      </c>
      <c r="AP1240" s="5">
        <v>43850</v>
      </c>
      <c r="AQ1240" s="94">
        <v>2336</v>
      </c>
      <c r="AR1240" s="6">
        <v>-0.35089686435913814</v>
      </c>
      <c r="AS1240" s="6">
        <v>0.91431992182804145</v>
      </c>
    </row>
    <row r="1241" spans="1:45" x14ac:dyDescent="0.2">
      <c r="A1241" s="5">
        <v>43851</v>
      </c>
      <c r="B1241" s="6">
        <v>3.5324508966695132</v>
      </c>
      <c r="C1241" s="6">
        <v>3.3236573844304362</v>
      </c>
      <c r="D1241" s="6">
        <v>0.20879351223907694</v>
      </c>
      <c r="E1241" s="6">
        <v>3.3377044759638195</v>
      </c>
      <c r="F1241" s="6">
        <v>3.353295522515884</v>
      </c>
      <c r="G1241" s="6">
        <v>0.40297604349679439</v>
      </c>
      <c r="H1241" s="6">
        <v>1.5724085458027899</v>
      </c>
      <c r="I1241" s="6">
        <v>0.56898472310630732</v>
      </c>
      <c r="J1241" s="7">
        <v>1111.3631444939529</v>
      </c>
      <c r="K1241" s="92">
        <v>2.134927412467976E-3</v>
      </c>
      <c r="L1241" s="92">
        <v>2.1776259607173356E-2</v>
      </c>
      <c r="M1241" s="92">
        <v>0.23654995730145176</v>
      </c>
      <c r="N1241" s="92">
        <v>0.45089666951323654</v>
      </c>
      <c r="O1241" s="92">
        <v>0.22587532023911186</v>
      </c>
      <c r="P1241" s="92">
        <v>6.2766865926558502E-2</v>
      </c>
      <c r="Q1241" s="93">
        <v>3.6282622533418206E-2</v>
      </c>
      <c r="R1241" s="4">
        <v>2.723348500728926</v>
      </c>
      <c r="S1241" s="4">
        <v>2.8289799565469411</v>
      </c>
      <c r="T1241" s="4">
        <v>3.0397594823547789</v>
      </c>
      <c r="U1241" s="4">
        <v>3.2982104406977246</v>
      </c>
      <c r="V1241" s="4">
        <v>3.5908391623737148</v>
      </c>
      <c r="W1241" s="4">
        <v>3.8331718936722332</v>
      </c>
      <c r="X1241" s="4">
        <v>4.0418267170090312</v>
      </c>
      <c r="Y1241" s="4">
        <v>4.3509882645652942</v>
      </c>
      <c r="Z1241" s="94">
        <v>3142</v>
      </c>
      <c r="AA1241" s="93">
        <v>0.19897523484201537</v>
      </c>
      <c r="AB1241" s="6">
        <v>2.1804733541238508</v>
      </c>
      <c r="AC1241" s="6">
        <v>2.67160548514327</v>
      </c>
      <c r="AD1241" s="6">
        <v>3.1995987960798575</v>
      </c>
      <c r="AE1241" s="6">
        <v>3.617252482311891</v>
      </c>
      <c r="AF1241" s="6">
        <v>3.9662327889971496</v>
      </c>
      <c r="AG1241" s="94">
        <v>1</v>
      </c>
      <c r="AH1241" s="6">
        <v>2.1439786816310162</v>
      </c>
      <c r="AI1241" s="6">
        <v>2.5460952440453841</v>
      </c>
      <c r="AJ1241" s="6">
        <v>3.0197305215448407</v>
      </c>
      <c r="AK1241" s="6">
        <v>3.4211210585210683</v>
      </c>
      <c r="AL1241" s="6">
        <v>3.7887123956827082</v>
      </c>
      <c r="AM1241" s="6">
        <v>4.2292149898193969</v>
      </c>
      <c r="AN1241" s="6">
        <v>0.99677528456489117</v>
      </c>
      <c r="AO1241" s="92">
        <v>0.88339908044373239</v>
      </c>
      <c r="AP1241" s="5">
        <v>43851</v>
      </c>
      <c r="AQ1241" s="94">
        <v>2342</v>
      </c>
      <c r="AR1241" s="6">
        <v>-0.35087320564845292</v>
      </c>
      <c r="AS1241" s="6">
        <v>0.9143145240023538</v>
      </c>
    </row>
    <row r="1242" spans="1:45" x14ac:dyDescent="0.2">
      <c r="A1242" s="5">
        <v>43852</v>
      </c>
      <c r="B1242" s="6">
        <v>3.532863849765258</v>
      </c>
      <c r="C1242" s="6">
        <v>3.3237012719057533</v>
      </c>
      <c r="D1242" s="6">
        <v>0.20916257785950476</v>
      </c>
      <c r="E1242" s="6">
        <v>3.3376947677327653</v>
      </c>
      <c r="F1242" s="6">
        <v>3.3538201502064666</v>
      </c>
      <c r="G1242" s="6">
        <v>0.40292789351170388</v>
      </c>
      <c r="H1242" s="6">
        <v>1.5727491499462147</v>
      </c>
      <c r="I1242" s="6">
        <v>0.56903595291122799</v>
      </c>
      <c r="J1242" s="7">
        <v>1112.0092268533263</v>
      </c>
      <c r="K1242" s="92">
        <v>2.134016218523261E-3</v>
      </c>
      <c r="L1242" s="92">
        <v>2.176696542893726E-2</v>
      </c>
      <c r="M1242" s="92">
        <v>0.23602219376867264</v>
      </c>
      <c r="N1242" s="92">
        <v>0.45155783183952197</v>
      </c>
      <c r="O1242" s="92">
        <v>0.22535211267605634</v>
      </c>
      <c r="P1242" s="92">
        <v>6.3166880068288522E-2</v>
      </c>
      <c r="Q1242" s="93">
        <v>3.5316576519249125E-2</v>
      </c>
      <c r="R1242" s="4">
        <v>2.7240621034721468</v>
      </c>
      <c r="S1242" s="4">
        <v>2.8289101078239129</v>
      </c>
      <c r="T1242" s="4">
        <v>3.0396898241297343</v>
      </c>
      <c r="U1242" s="4">
        <v>3.2977899440807334</v>
      </c>
      <c r="V1242" s="4">
        <v>3.5908206694466775</v>
      </c>
      <c r="W1242" s="4">
        <v>3.8323860512689825</v>
      </c>
      <c r="X1242" s="4">
        <v>4.0411815218783032</v>
      </c>
      <c r="Y1242" s="4">
        <v>4.3500303210917837</v>
      </c>
      <c r="Z1242" s="94">
        <v>3143</v>
      </c>
      <c r="AA1242" s="93">
        <v>0.19846350832266324</v>
      </c>
      <c r="AB1242" s="6">
        <v>2.1803417533167995</v>
      </c>
      <c r="AC1242" s="6">
        <v>2.6712940912412448</v>
      </c>
      <c r="AD1242" s="6">
        <v>3.199125810498463</v>
      </c>
      <c r="AE1242" s="6">
        <v>3.61674475890372</v>
      </c>
      <c r="AF1242" s="6">
        <v>3.9656396410693868</v>
      </c>
      <c r="AG1242" s="94">
        <v>1</v>
      </c>
      <c r="AH1242" s="6">
        <v>2.1439247652869029</v>
      </c>
      <c r="AI1242" s="6">
        <v>2.5459131022397146</v>
      </c>
      <c r="AJ1242" s="6">
        <v>3.0198476187071108</v>
      </c>
      <c r="AK1242" s="6">
        <v>3.4208681475277603</v>
      </c>
      <c r="AL1242" s="6">
        <v>3.7882157399239458</v>
      </c>
      <c r="AM1242" s="6">
        <v>4.2286113415161282</v>
      </c>
      <c r="AN1242" s="6">
        <v>0.99679050541301595</v>
      </c>
      <c r="AO1242" s="92">
        <v>0.88334079999444393</v>
      </c>
      <c r="AP1242" s="5">
        <v>43852</v>
      </c>
      <c r="AQ1242" s="94">
        <v>2343</v>
      </c>
      <c r="AR1242" s="6">
        <v>-0.35084957689407448</v>
      </c>
      <c r="AS1242" s="6">
        <v>0.9143091240385296</v>
      </c>
    </row>
    <row r="1243" spans="1:45" x14ac:dyDescent="0.2">
      <c r="A1243" s="5">
        <v>43853</v>
      </c>
      <c r="B1243" s="6">
        <v>3.5326226012793178</v>
      </c>
      <c r="C1243" s="6">
        <v>3.323681471131128</v>
      </c>
      <c r="D1243" s="6">
        <v>0.20894113014818982</v>
      </c>
      <c r="E1243" s="6">
        <v>3.3377736357904371</v>
      </c>
      <c r="F1243" s="6">
        <v>3.3537692328451172</v>
      </c>
      <c r="G1243" s="6">
        <v>0.40323800645859842</v>
      </c>
      <c r="H1243" s="6">
        <v>1.5732382840416965</v>
      </c>
      <c r="I1243" s="6">
        <v>0.56909033078880222</v>
      </c>
      <c r="J1243" s="7">
        <v>1112.6552162849839</v>
      </c>
      <c r="K1243" s="92">
        <v>2.1321961620469083E-3</v>
      </c>
      <c r="L1243" s="92">
        <v>2.2174840085287847E-2</v>
      </c>
      <c r="M1243" s="92">
        <v>0.23624733475479745</v>
      </c>
      <c r="N1243" s="92">
        <v>0.45074626865671641</v>
      </c>
      <c r="O1243" s="92">
        <v>0.22515991471215352</v>
      </c>
      <c r="P1243" s="92">
        <v>6.3539445628997868E-2</v>
      </c>
      <c r="Q1243" s="93">
        <v>3.4351145038167941E-2</v>
      </c>
      <c r="R1243" s="4">
        <v>2.7262713289430822</v>
      </c>
      <c r="S1243" s="4">
        <v>2.8286849905893985</v>
      </c>
      <c r="T1243" s="4">
        <v>3.0395591656120224</v>
      </c>
      <c r="U1243" s="4">
        <v>3.297454520059925</v>
      </c>
      <c r="V1243" s="4">
        <v>3.5907781410868296</v>
      </c>
      <c r="W1243" s="4">
        <v>3.8328710888796564</v>
      </c>
      <c r="X1243" s="4">
        <v>4.0410102421025309</v>
      </c>
      <c r="Y1243" s="4">
        <v>4.3557140649177972</v>
      </c>
      <c r="Z1243" s="94">
        <v>3144</v>
      </c>
      <c r="AA1243" s="93">
        <v>0.19914712153518124</v>
      </c>
      <c r="AB1243" s="6">
        <v>2.1802101965179634</v>
      </c>
      <c r="AC1243" s="6">
        <v>2.6709828713302142</v>
      </c>
      <c r="AD1243" s="6">
        <v>3.1988248209892203</v>
      </c>
      <c r="AE1243" s="6">
        <v>3.6159657251896422</v>
      </c>
      <c r="AF1243" s="6">
        <v>3.9650468489000632</v>
      </c>
      <c r="AG1243" s="94">
        <v>1</v>
      </c>
      <c r="AH1243" s="6">
        <v>2.1438708571004357</v>
      </c>
      <c r="AI1243" s="6">
        <v>2.5492746731263844</v>
      </c>
      <c r="AJ1243" s="6">
        <v>3.0197696315496456</v>
      </c>
      <c r="AK1243" s="6">
        <v>3.4207666214283319</v>
      </c>
      <c r="AL1243" s="6">
        <v>3.7878420765778675</v>
      </c>
      <c r="AM1243" s="6">
        <v>4.2287497876463993</v>
      </c>
      <c r="AN1243" s="6">
        <v>0.99675090738248329</v>
      </c>
      <c r="AO1243" s="92">
        <v>0.88314813167877293</v>
      </c>
      <c r="AP1243" s="5">
        <v>43853</v>
      </c>
      <c r="AQ1243" s="94">
        <v>2345</v>
      </c>
      <c r="AR1243" s="6">
        <v>-0.35082597770860247</v>
      </c>
      <c r="AS1243" s="6">
        <v>0.91430372201795806</v>
      </c>
    </row>
    <row r="1244" spans="1:45" x14ac:dyDescent="0.2">
      <c r="A1244" s="5">
        <v>43854</v>
      </c>
      <c r="B1244" s="6">
        <v>3.5325809199318567</v>
      </c>
      <c r="C1244" s="6">
        <v>3.3240054425968291</v>
      </c>
      <c r="D1244" s="6">
        <v>0.20857547733502768</v>
      </c>
      <c r="E1244" s="6">
        <v>3.3379383814692587</v>
      </c>
      <c r="F1244" s="6">
        <v>3.3537634799327529</v>
      </c>
      <c r="G1244" s="6">
        <v>0.40369890243226669</v>
      </c>
      <c r="H1244" s="6">
        <v>1.5743249673205071</v>
      </c>
      <c r="I1244" s="6">
        <v>0.56927186009538622</v>
      </c>
      <c r="J1244" s="7">
        <v>1113.3011128775834</v>
      </c>
      <c r="K1244" s="92">
        <v>2.5553662691652468E-3</v>
      </c>
      <c r="L1244" s="92">
        <v>2.1720613287904599E-2</v>
      </c>
      <c r="M1244" s="92">
        <v>0.23594548551959113</v>
      </c>
      <c r="N1244" s="92">
        <v>0.45059625212947191</v>
      </c>
      <c r="O1244" s="92">
        <v>0.22614991482112437</v>
      </c>
      <c r="P1244" s="92">
        <v>6.3032367972742753E-2</v>
      </c>
      <c r="Q1244" s="93">
        <v>3.2114467408585055E-2</v>
      </c>
      <c r="R1244" s="4">
        <v>2.7260787863395763</v>
      </c>
      <c r="S1244" s="4">
        <v>2.8284599554827818</v>
      </c>
      <c r="T1244" s="4">
        <v>3.0393813322190661</v>
      </c>
      <c r="U1244" s="4">
        <v>3.2971805884196912</v>
      </c>
      <c r="V1244" s="4">
        <v>3.5906941362397395</v>
      </c>
      <c r="W1244" s="4">
        <v>3.8330437475407986</v>
      </c>
      <c r="X1244" s="4">
        <v>4.0415273479889828</v>
      </c>
      <c r="Y1244" s="4">
        <v>4.3546697791008171</v>
      </c>
      <c r="Z1244" s="94">
        <v>3145</v>
      </c>
      <c r="AA1244" s="93">
        <v>0.19804088586030663</v>
      </c>
      <c r="AB1244" s="6">
        <v>2.2027804056287863</v>
      </c>
      <c r="AC1244" s="6">
        <v>2.6706718252481911</v>
      </c>
      <c r="AD1244" s="6">
        <v>3.1987900952418462</v>
      </c>
      <c r="AE1244" s="6">
        <v>3.6151873870491746</v>
      </c>
      <c r="AF1244" s="6">
        <v>3.9644544121336498</v>
      </c>
      <c r="AG1244" s="94">
        <v>1</v>
      </c>
      <c r="AH1244" s="6">
        <v>2.1498605781749793</v>
      </c>
      <c r="AI1244" s="6">
        <v>2.5563286029862469</v>
      </c>
      <c r="AJ1244" s="6">
        <v>3.0194669165529611</v>
      </c>
      <c r="AK1244" s="6">
        <v>3.4208746574124356</v>
      </c>
      <c r="AL1244" s="6">
        <v>3.7893990830540254</v>
      </c>
      <c r="AM1244" s="6">
        <v>4.2294640235919454</v>
      </c>
      <c r="AN1244" s="6">
        <v>0.99678252325620142</v>
      </c>
      <c r="AO1244" s="92">
        <v>0.8836044493628058</v>
      </c>
      <c r="AP1244" s="5">
        <v>43854</v>
      </c>
      <c r="AQ1244" s="94">
        <v>2348</v>
      </c>
      <c r="AR1244" s="6">
        <v>-0.35080240770666693</v>
      </c>
      <c r="AS1244" s="6">
        <v>0.91429831802162187</v>
      </c>
    </row>
    <row r="1245" spans="1:45" x14ac:dyDescent="0.2">
      <c r="A1245" s="5">
        <v>43855</v>
      </c>
      <c r="B1245" s="6">
        <v>3.5331632653061225</v>
      </c>
      <c r="C1245" s="6">
        <v>3.3244979119010067</v>
      </c>
      <c r="D1245" s="6">
        <v>0.20866535340511572</v>
      </c>
      <c r="E1245" s="6">
        <v>3.3380148475526035</v>
      </c>
      <c r="F1245" s="6">
        <v>3.3537317335196484</v>
      </c>
      <c r="G1245" s="6">
        <v>0.40368943692852066</v>
      </c>
      <c r="H1245" s="6">
        <v>1.5762755453787674</v>
      </c>
      <c r="I1245" s="6">
        <v>0.56929456625357289</v>
      </c>
      <c r="J1245" s="7">
        <v>1113.5929456625381</v>
      </c>
      <c r="K1245" s="92">
        <v>2.5510204081632651E-3</v>
      </c>
      <c r="L1245" s="92">
        <v>2.1683673469387755E-2</v>
      </c>
      <c r="M1245" s="92">
        <v>0.23511904761904762</v>
      </c>
      <c r="N1245" s="92">
        <v>0.45110544217687076</v>
      </c>
      <c r="O1245" s="92">
        <v>0.22661564625850339</v>
      </c>
      <c r="P1245" s="92">
        <v>6.2925170068027211E-2</v>
      </c>
      <c r="Q1245" s="93">
        <v>3.0823006037496027E-2</v>
      </c>
      <c r="R1245" s="4">
        <v>2.7258928331172712</v>
      </c>
      <c r="S1245" s="4">
        <v>2.8289509821167651</v>
      </c>
      <c r="T1245" s="4">
        <v>3.0402985061817511</v>
      </c>
      <c r="U1245" s="4">
        <v>3.297697403666382</v>
      </c>
      <c r="V1245" s="4">
        <v>3.5914381645195803</v>
      </c>
      <c r="W1245" s="4">
        <v>3.8323857145026441</v>
      </c>
      <c r="X1245" s="4">
        <v>4.0415159751847529</v>
      </c>
      <c r="Y1245" s="4">
        <v>4.3535961365116593</v>
      </c>
      <c r="Z1245" s="94">
        <v>3147</v>
      </c>
      <c r="AA1245" s="93">
        <v>0.1985544217687075</v>
      </c>
      <c r="AB1245" s="6">
        <v>2.2026412024924529</v>
      </c>
      <c r="AC1245" s="6">
        <v>2.6703271435424241</v>
      </c>
      <c r="AD1245" s="6">
        <v>3.1983471601650679</v>
      </c>
      <c r="AE1245" s="6">
        <v>3.6155673552494143</v>
      </c>
      <c r="AF1245" s="6">
        <v>3.9638623304151155</v>
      </c>
      <c r="AG1245" s="94">
        <v>1</v>
      </c>
      <c r="AH1245" s="6">
        <v>2.1497937568008347</v>
      </c>
      <c r="AI1245" s="6">
        <v>2.5561460532373088</v>
      </c>
      <c r="AJ1245" s="6">
        <v>3.0187516666345564</v>
      </c>
      <c r="AK1245" s="6">
        <v>3.420647655554093</v>
      </c>
      <c r="AL1245" s="6">
        <v>3.7897063601734029</v>
      </c>
      <c r="AM1245" s="6">
        <v>4.2285115269202205</v>
      </c>
      <c r="AN1245" s="6">
        <v>0.99690997417237903</v>
      </c>
      <c r="AO1245" s="92">
        <v>0.88335168995616253</v>
      </c>
      <c r="AP1245" s="5">
        <v>43855</v>
      </c>
      <c r="AQ1245" s="94">
        <v>2352</v>
      </c>
      <c r="AR1245" s="6">
        <v>-0.35077886650492385</v>
      </c>
      <c r="AS1245" s="6">
        <v>0.91429291213009811</v>
      </c>
    </row>
    <row r="1246" spans="1:45" x14ac:dyDescent="0.2">
      <c r="A1246" s="5">
        <v>43856</v>
      </c>
      <c r="B1246" s="6">
        <v>3.5329366765830854</v>
      </c>
      <c r="C1246" s="6">
        <v>3.3241032720245713</v>
      </c>
      <c r="D1246" s="6">
        <v>0.20883340455851407</v>
      </c>
      <c r="E1246" s="6">
        <v>3.338008479155874</v>
      </c>
      <c r="F1246" s="6">
        <v>3.3544609630417241</v>
      </c>
      <c r="G1246" s="6">
        <v>0.403478839498701</v>
      </c>
      <c r="H1246" s="6">
        <v>1.5759149337001728</v>
      </c>
      <c r="I1246" s="6">
        <v>0.56926302414231644</v>
      </c>
      <c r="J1246" s="7">
        <v>1114.2388818297331</v>
      </c>
      <c r="K1246" s="92">
        <v>2.5499362515937103E-3</v>
      </c>
      <c r="L1246" s="92">
        <v>2.1674458138546536E-2</v>
      </c>
      <c r="M1246" s="92">
        <v>0.23544411389715258</v>
      </c>
      <c r="N1246" s="92">
        <v>0.4509137271568211</v>
      </c>
      <c r="O1246" s="92">
        <v>0.22651933701657459</v>
      </c>
      <c r="P1246" s="92">
        <v>6.2898427539311519E-2</v>
      </c>
      <c r="Q1246" s="93">
        <v>4.224904701397713E-2</v>
      </c>
      <c r="R1246" s="4">
        <v>2.7256973901545507</v>
      </c>
      <c r="S1246" s="4">
        <v>2.8288443367716436</v>
      </c>
      <c r="T1246" s="4">
        <v>3.040167742369678</v>
      </c>
      <c r="U1246" s="4">
        <v>3.2972981846249434</v>
      </c>
      <c r="V1246" s="4">
        <v>3.5910639078071491</v>
      </c>
      <c r="W1246" s="4">
        <v>3.8315920656696192</v>
      </c>
      <c r="X1246" s="4">
        <v>4.0407838729840835</v>
      </c>
      <c r="Y1246" s="4">
        <v>4.352565454002959</v>
      </c>
      <c r="Z1246" s="94">
        <v>3148</v>
      </c>
      <c r="AA1246" s="93">
        <v>0.19889502762430938</v>
      </c>
      <c r="AB1246" s="6">
        <v>2.2025020476823238</v>
      </c>
      <c r="AC1246" s="6">
        <v>2.6699543274905766</v>
      </c>
      <c r="AD1246" s="6">
        <v>3.1980946913836359</v>
      </c>
      <c r="AE1246" s="6">
        <v>3.6148921250603965</v>
      </c>
      <c r="AF1246" s="6">
        <v>3.9632706033899252</v>
      </c>
      <c r="AG1246" s="94">
        <v>1</v>
      </c>
      <c r="AH1246" s="6">
        <v>2.1497269495416744</v>
      </c>
      <c r="AI1246" s="6">
        <v>2.5559635821782907</v>
      </c>
      <c r="AJ1246" s="6">
        <v>3.0186752450473127</v>
      </c>
      <c r="AK1246" s="6">
        <v>3.4205217274313351</v>
      </c>
      <c r="AL1246" s="6">
        <v>3.7890034784270195</v>
      </c>
      <c r="AM1246" s="6">
        <v>4.2275599811671922</v>
      </c>
      <c r="AN1246" s="6">
        <v>0.99679085068713935</v>
      </c>
      <c r="AO1246" s="92">
        <v>0.88355483436577087</v>
      </c>
      <c r="AP1246" s="5">
        <v>43856</v>
      </c>
      <c r="AQ1246" s="94">
        <v>2353</v>
      </c>
      <c r="AR1246" s="6">
        <v>-0.35075535372203559</v>
      </c>
      <c r="AS1246" s="6">
        <v>0.91428750442356221</v>
      </c>
    </row>
    <row r="1247" spans="1:45" x14ac:dyDescent="0.2">
      <c r="A1247" s="5">
        <v>43857</v>
      </c>
      <c r="B1247" s="6">
        <v>3.5329366765830854</v>
      </c>
      <c r="C1247" s="6">
        <v>3.3238076063680158</v>
      </c>
      <c r="D1247" s="6">
        <v>0.20912907021506966</v>
      </c>
      <c r="E1247" s="6">
        <v>3.3379310443888643</v>
      </c>
      <c r="F1247" s="6">
        <v>3.3541829450402947</v>
      </c>
      <c r="G1247" s="6">
        <v>0.40375208012552483</v>
      </c>
      <c r="H1247" s="6">
        <v>1.5751168080027624</v>
      </c>
      <c r="I1247" s="6">
        <v>0.56929796696315649</v>
      </c>
      <c r="J1247" s="7">
        <v>1115.2388818297331</v>
      </c>
      <c r="K1247" s="92">
        <v>2.5499362515937103E-3</v>
      </c>
      <c r="L1247" s="92">
        <v>2.1674458138546536E-2</v>
      </c>
      <c r="M1247" s="92">
        <v>0.2358691032724182</v>
      </c>
      <c r="N1247" s="92">
        <v>0.45048873778155546</v>
      </c>
      <c r="O1247" s="92">
        <v>0.22609434764130898</v>
      </c>
      <c r="P1247" s="92">
        <v>6.332341691457713E-2</v>
      </c>
      <c r="Q1247" s="93">
        <v>4.1931385006353239E-2</v>
      </c>
      <c r="R1247" s="4">
        <v>2.7254942828403688</v>
      </c>
      <c r="S1247" s="4">
        <v>2.8284348117456544</v>
      </c>
      <c r="T1247" s="4">
        <v>3.0398903303350551</v>
      </c>
      <c r="U1247" s="4">
        <v>3.2969039924041099</v>
      </c>
      <c r="V1247" s="4">
        <v>3.5906898132222902</v>
      </c>
      <c r="W1247" s="4">
        <v>3.8309105360286191</v>
      </c>
      <c r="X1247" s="4">
        <v>4.0411147621157415</v>
      </c>
      <c r="Y1247" s="4">
        <v>4.353668569631342</v>
      </c>
      <c r="Z1247" s="94">
        <v>3148</v>
      </c>
      <c r="AA1247" s="93">
        <v>0.20059498512537186</v>
      </c>
      <c r="AB1247" s="6">
        <v>2.202362941170442</v>
      </c>
      <c r="AC1247" s="6">
        <v>2.6695817610199954</v>
      </c>
      <c r="AD1247" s="6">
        <v>3.1979100871096069</v>
      </c>
      <c r="AE1247" s="6">
        <v>3.6142174176850395</v>
      </c>
      <c r="AF1247" s="6">
        <v>3.9626792307040395</v>
      </c>
      <c r="AG1247" s="94">
        <v>1</v>
      </c>
      <c r="AH1247" s="6">
        <v>2.1496601563915889</v>
      </c>
      <c r="AI1247" s="6">
        <v>2.5557811897431315</v>
      </c>
      <c r="AJ1247" s="6">
        <v>3.0185982201570574</v>
      </c>
      <c r="AK1247" s="6">
        <v>3.4201714793041686</v>
      </c>
      <c r="AL1247" s="6">
        <v>3.7880821398706899</v>
      </c>
      <c r="AM1247" s="6">
        <v>4.2287797913230269</v>
      </c>
      <c r="AN1247" s="6">
        <v>0.99671086899931705</v>
      </c>
      <c r="AO1247" s="92">
        <v>0.88389300450333042</v>
      </c>
      <c r="AP1247" s="5">
        <v>43857</v>
      </c>
      <c r="AQ1247" s="94">
        <v>2353</v>
      </c>
      <c r="AR1247" s="6">
        <v>-0.35073186897867004</v>
      </c>
      <c r="AS1247" s="6">
        <v>0.91428209498178781</v>
      </c>
    </row>
    <row r="1248" spans="1:45" x14ac:dyDescent="0.2">
      <c r="A1248" s="5">
        <v>43858</v>
      </c>
      <c r="B1248" s="6">
        <v>3.5334887664264518</v>
      </c>
      <c r="C1248" s="6">
        <v>3.3243502941296152</v>
      </c>
      <c r="D1248" s="6">
        <v>0.20913847229683658</v>
      </c>
      <c r="E1248" s="6">
        <v>3.3381307892497909</v>
      </c>
      <c r="F1248" s="6">
        <v>3.3551763178802361</v>
      </c>
      <c r="G1248" s="6">
        <v>0.40403764136530579</v>
      </c>
      <c r="H1248" s="6">
        <v>1.5771846324376491</v>
      </c>
      <c r="I1248" s="6">
        <v>0.56938412698412499</v>
      </c>
      <c r="J1248" s="7">
        <v>1115.5301587301583</v>
      </c>
      <c r="K1248" s="92">
        <v>2.5434506146672321E-3</v>
      </c>
      <c r="L1248" s="92">
        <v>2.1619330224671472E-2</v>
      </c>
      <c r="M1248" s="92">
        <v>0.23569309029249683</v>
      </c>
      <c r="N1248" s="92">
        <v>0.45019075879610004</v>
      </c>
      <c r="O1248" s="92">
        <v>0.22636710470538363</v>
      </c>
      <c r="P1248" s="92">
        <v>6.35862653666808E-2</v>
      </c>
      <c r="Q1248" s="93">
        <v>4.1587301587301589E-2</v>
      </c>
      <c r="R1248" s="4">
        <v>2.7253030739257031</v>
      </c>
      <c r="S1248" s="4">
        <v>2.8281034344865357</v>
      </c>
      <c r="T1248" s="4">
        <v>3.0406508530534193</v>
      </c>
      <c r="U1248" s="4">
        <v>3.2975578172949374</v>
      </c>
      <c r="V1248" s="4">
        <v>3.592199340438857</v>
      </c>
      <c r="W1248" s="4">
        <v>3.8321036010396181</v>
      </c>
      <c r="X1248" s="4">
        <v>4.0406051527677596</v>
      </c>
      <c r="Y1248" s="4">
        <v>4.3526813447910655</v>
      </c>
      <c r="Z1248" s="94">
        <v>3150</v>
      </c>
      <c r="AA1248" s="93">
        <v>0.20008478168715557</v>
      </c>
      <c r="AB1248" s="6">
        <v>2.2022238829288727</v>
      </c>
      <c r="AC1248" s="6">
        <v>2.6692094438522975</v>
      </c>
      <c r="AD1248" s="6">
        <v>3.1976835298280357</v>
      </c>
      <c r="AE1248" s="6">
        <v>3.6135432324489178</v>
      </c>
      <c r="AF1248" s="6">
        <v>3.9619664412353939</v>
      </c>
      <c r="AG1248" s="94">
        <v>1</v>
      </c>
      <c r="AH1248" s="6">
        <v>2.14959337734467</v>
      </c>
      <c r="AI1248" s="6">
        <v>2.5555988758658539</v>
      </c>
      <c r="AJ1248" s="6">
        <v>3.0185206200694048</v>
      </c>
      <c r="AK1248" s="6">
        <v>3.4202834780447633</v>
      </c>
      <c r="AL1248" s="6">
        <v>3.7876971339568097</v>
      </c>
      <c r="AM1248" s="6">
        <v>4.2285776440055471</v>
      </c>
      <c r="AN1248" s="6">
        <v>0.99680343096852142</v>
      </c>
      <c r="AO1248" s="92">
        <v>0.88404855594763787</v>
      </c>
      <c r="AP1248" s="5">
        <v>43858</v>
      </c>
      <c r="AQ1248" s="94">
        <v>2359</v>
      </c>
      <c r="AR1248" s="6">
        <v>-0.35070841189748503</v>
      </c>
      <c r="AS1248" s="6">
        <v>0.91427668388414995</v>
      </c>
    </row>
    <row r="1249" spans="1:45" x14ac:dyDescent="0.2">
      <c r="A1249" s="5">
        <v>43859</v>
      </c>
      <c r="B1249" s="6">
        <v>3.5332486234646336</v>
      </c>
      <c r="C1249" s="6">
        <v>3.3242254196180698</v>
      </c>
      <c r="D1249" s="6">
        <v>0.20902320384656381</v>
      </c>
      <c r="E1249" s="6">
        <v>3.3380737136507026</v>
      </c>
      <c r="F1249" s="6">
        <v>3.3555453982104511</v>
      </c>
      <c r="G1249" s="6">
        <v>0.40410708984574567</v>
      </c>
      <c r="H1249" s="6">
        <v>1.5772990762462031</v>
      </c>
      <c r="I1249" s="6">
        <v>0.56938432243731962</v>
      </c>
      <c r="J1249" s="7">
        <v>1116.1758172008922</v>
      </c>
      <c r="K1249" s="92">
        <v>2.5412960609911056E-3</v>
      </c>
      <c r="L1249" s="92">
        <v>2.1601016518424398E-2</v>
      </c>
      <c r="M1249" s="92">
        <v>0.23634053367217281</v>
      </c>
      <c r="N1249" s="92">
        <v>0.44980940279542569</v>
      </c>
      <c r="O1249" s="92">
        <v>0.22575180008470988</v>
      </c>
      <c r="P1249" s="92">
        <v>6.3955950868276157E-2</v>
      </c>
      <c r="Q1249" s="93">
        <v>4.1256743890828305E-2</v>
      </c>
      <c r="R1249" s="4">
        <v>2.7251042031541273</v>
      </c>
      <c r="S1249" s="4">
        <v>2.8277574939122849</v>
      </c>
      <c r="T1249" s="4">
        <v>3.0412745584087504</v>
      </c>
      <c r="U1249" s="4">
        <v>3.2972447617270206</v>
      </c>
      <c r="V1249" s="4">
        <v>3.5911926316559688</v>
      </c>
      <c r="W1249" s="4">
        <v>3.8327281557970814</v>
      </c>
      <c r="X1249" s="4">
        <v>4.0403684812314946</v>
      </c>
      <c r="Y1249" s="4">
        <v>4.3528630974317508</v>
      </c>
      <c r="Z1249" s="94">
        <v>3151</v>
      </c>
      <c r="AA1249" s="93">
        <v>0.20076238881829733</v>
      </c>
      <c r="AB1249" s="6">
        <v>2.2020848729297038</v>
      </c>
      <c r="AC1249" s="6">
        <v>2.6688373757095349</v>
      </c>
      <c r="AD1249" s="6">
        <v>3.1985096886696729</v>
      </c>
      <c r="AE1249" s="6">
        <v>3.6128695686788239</v>
      </c>
      <c r="AF1249" s="6">
        <v>3.9612446062948332</v>
      </c>
      <c r="AG1249" s="94">
        <v>2</v>
      </c>
      <c r="AH1249" s="6">
        <v>2.149526612395015</v>
      </c>
      <c r="AI1249" s="6">
        <v>2.5554166404805647</v>
      </c>
      <c r="AJ1249" s="6">
        <v>3.0187622589253942</v>
      </c>
      <c r="AK1249" s="6">
        <v>3.420218795963986</v>
      </c>
      <c r="AL1249" s="6">
        <v>3.7869612834708173</v>
      </c>
      <c r="AM1249" s="6">
        <v>4.2286346955701779</v>
      </c>
      <c r="AN1249" s="6">
        <v>0.99677428777124766</v>
      </c>
      <c r="AO1249" s="92">
        <v>0.88414356213850964</v>
      </c>
      <c r="AP1249" s="5">
        <v>43859</v>
      </c>
      <c r="AQ1249" s="94">
        <v>2361</v>
      </c>
      <c r="AR1249" s="6">
        <v>-0.35068498210311638</v>
      </c>
      <c r="AS1249" s="6">
        <v>0.91427127120962748</v>
      </c>
    </row>
    <row r="1250" spans="1:45" x14ac:dyDescent="0.2">
      <c r="A1250" s="5">
        <v>43860</v>
      </c>
      <c r="B1250" s="6">
        <v>3.5338409475465311</v>
      </c>
      <c r="C1250" s="6">
        <v>3.3246365747030051</v>
      </c>
      <c r="D1250" s="6">
        <v>0.209204372843526</v>
      </c>
      <c r="E1250" s="6">
        <v>3.3379964998650293</v>
      </c>
      <c r="F1250" s="6">
        <v>3.3552781094694968</v>
      </c>
      <c r="G1250" s="6">
        <v>0.40513614538774068</v>
      </c>
      <c r="H1250" s="6">
        <v>1.5776981133481494</v>
      </c>
      <c r="I1250" s="6">
        <v>0.56958108536972984</v>
      </c>
      <c r="J1250" s="7">
        <v>1117.1758172008922</v>
      </c>
      <c r="K1250" s="92">
        <v>2.5380710659898475E-3</v>
      </c>
      <c r="L1250" s="92">
        <v>2.1573604060913704E-2</v>
      </c>
      <c r="M1250" s="92">
        <v>0.23604060913705585</v>
      </c>
      <c r="N1250" s="92">
        <v>0.44966159052453469</v>
      </c>
      <c r="O1250" s="92">
        <v>0.22588832487309646</v>
      </c>
      <c r="P1250" s="92">
        <v>6.4297800338409469E-2</v>
      </c>
      <c r="Q1250" s="93">
        <v>3.9669946048873375E-2</v>
      </c>
      <c r="R1250" s="4">
        <v>2.724899492040215</v>
      </c>
      <c r="S1250" s="4">
        <v>2.8273597969922495</v>
      </c>
      <c r="T1250" s="4">
        <v>3.040904750297845</v>
      </c>
      <c r="U1250" s="4">
        <v>3.2969324767007762</v>
      </c>
      <c r="V1250" s="4">
        <v>3.5921468251466573</v>
      </c>
      <c r="W1250" s="4">
        <v>3.8332602336956603</v>
      </c>
      <c r="X1250" s="4">
        <v>4.0403951590781801</v>
      </c>
      <c r="Y1250" s="4">
        <v>4.3553028718172282</v>
      </c>
      <c r="Z1250" s="94">
        <v>3151</v>
      </c>
      <c r="AA1250" s="93">
        <v>0.20050761421319796</v>
      </c>
      <c r="AB1250" s="6">
        <v>2.2019459111450459</v>
      </c>
      <c r="AC1250" s="6">
        <v>2.6684655563141932</v>
      </c>
      <c r="AD1250" s="6">
        <v>3.1979783699029252</v>
      </c>
      <c r="AE1250" s="6">
        <v>3.6133746744553186</v>
      </c>
      <c r="AF1250" s="6">
        <v>3.9605232989619168</v>
      </c>
      <c r="AG1250" s="94">
        <v>2</v>
      </c>
      <c r="AH1250" s="6">
        <v>2.1494598615367253</v>
      </c>
      <c r="AI1250" s="6">
        <v>2.5552344835214611</v>
      </c>
      <c r="AJ1250" s="6">
        <v>3.0183618361300799</v>
      </c>
      <c r="AK1250" s="6">
        <v>3.420000924429154</v>
      </c>
      <c r="AL1250" s="6">
        <v>3.7873814809877562</v>
      </c>
      <c r="AM1250" s="6">
        <v>4.2326008110723885</v>
      </c>
      <c r="AN1250" s="6">
        <v>0.99688993907061019</v>
      </c>
      <c r="AO1250" s="92">
        <v>0.8841243255297464</v>
      </c>
      <c r="AP1250" s="5">
        <v>43860</v>
      </c>
      <c r="AQ1250" s="94">
        <v>2364</v>
      </c>
      <c r="AR1250" s="6">
        <v>-0.350661579222173</v>
      </c>
      <c r="AS1250" s="6">
        <v>0.91426585703680363</v>
      </c>
    </row>
    <row r="1251" spans="1:45" x14ac:dyDescent="0.2">
      <c r="A1251" s="5">
        <v>43861</v>
      </c>
      <c r="B1251" s="6">
        <v>3.5342349957734571</v>
      </c>
      <c r="C1251" s="6">
        <v>3.3247054113860863</v>
      </c>
      <c r="D1251" s="6">
        <v>0.20952958438737079</v>
      </c>
      <c r="E1251" s="6">
        <v>3.3379201220163188</v>
      </c>
      <c r="F1251" s="6">
        <v>3.3552656783599537</v>
      </c>
      <c r="G1251" s="6">
        <v>0.40522554932529131</v>
      </c>
      <c r="H1251" s="6">
        <v>1.5774157789707399</v>
      </c>
      <c r="I1251" s="6">
        <v>0.56970802919708219</v>
      </c>
      <c r="J1251" s="7">
        <v>1118.1758172008922</v>
      </c>
      <c r="K1251" s="92">
        <v>2.5359256128486898E-3</v>
      </c>
      <c r="L1251" s="92">
        <v>2.1555367709213864E-2</v>
      </c>
      <c r="M1251" s="92">
        <v>0.23626373626373626</v>
      </c>
      <c r="N1251" s="92">
        <v>0.44843617920540996</v>
      </c>
      <c r="O1251" s="92">
        <v>0.22696534234995774</v>
      </c>
      <c r="P1251" s="92">
        <v>6.4243448858833471E-2</v>
      </c>
      <c r="Q1251" s="93">
        <v>3.9987305617264358E-2</v>
      </c>
      <c r="R1251" s="4">
        <v>2.724694853855592</v>
      </c>
      <c r="S1251" s="4">
        <v>2.8270572949739221</v>
      </c>
      <c r="T1251" s="4">
        <v>3.0407301760539829</v>
      </c>
      <c r="U1251" s="4">
        <v>3.2970796228673378</v>
      </c>
      <c r="V1251" s="4">
        <v>3.5921497623958594</v>
      </c>
      <c r="W1251" s="4">
        <v>3.8334396053994051</v>
      </c>
      <c r="X1251" s="4">
        <v>4.0396805549688439</v>
      </c>
      <c r="Y1251" s="4">
        <v>4.3544774793598293</v>
      </c>
      <c r="Z1251" s="94">
        <v>3151</v>
      </c>
      <c r="AA1251" s="93">
        <v>0.2003381234150465</v>
      </c>
      <c r="AB1251" s="6">
        <v>2.2018069975470325</v>
      </c>
      <c r="AC1251" s="6">
        <v>2.6680939853891905</v>
      </c>
      <c r="AD1251" s="6">
        <v>3.1978171857357958</v>
      </c>
      <c r="AE1251" s="6">
        <v>3.6128254856531834</v>
      </c>
      <c r="AF1251" s="6">
        <v>3.9598025185941275</v>
      </c>
      <c r="AG1251" s="94">
        <v>1</v>
      </c>
      <c r="AH1251" s="6">
        <v>2.1493931247639058</v>
      </c>
      <c r="AI1251" s="6">
        <v>2.5550524049228196</v>
      </c>
      <c r="AJ1251" s="6">
        <v>3.0182827567902919</v>
      </c>
      <c r="AK1251" s="6">
        <v>3.4195305218746062</v>
      </c>
      <c r="AL1251" s="6">
        <v>3.7872399063582214</v>
      </c>
      <c r="AM1251" s="6">
        <v>4.2316450819744178</v>
      </c>
      <c r="AN1251" s="6">
        <v>0.99693474988121245</v>
      </c>
      <c r="AO1251" s="92">
        <v>0.88364017967245423</v>
      </c>
      <c r="AP1251" s="5">
        <v>43861</v>
      </c>
      <c r="AQ1251" s="94">
        <v>2366</v>
      </c>
      <c r="AR1251" s="6">
        <v>-0.35063820288322312</v>
      </c>
      <c r="AS1251" s="6">
        <v>0.91426044144386898</v>
      </c>
    </row>
    <row r="1252" spans="1:45" x14ac:dyDescent="0.2">
      <c r="A1252" s="5">
        <v>43862</v>
      </c>
      <c r="B1252" s="6">
        <v>3.5350063264445382</v>
      </c>
      <c r="C1252" s="6">
        <v>3.3264623987987019</v>
      </c>
      <c r="D1252" s="6">
        <v>0.20854392764583629</v>
      </c>
      <c r="E1252" s="6">
        <v>3.3385180018184322</v>
      </c>
      <c r="F1252" s="6">
        <v>3.3551193431075337</v>
      </c>
      <c r="G1252" s="6">
        <v>0.40685200648161263</v>
      </c>
      <c r="H1252" s="6">
        <v>1.5820974077137453</v>
      </c>
      <c r="I1252" s="6">
        <v>0.56992388201712485</v>
      </c>
      <c r="J1252" s="7">
        <v>1118.4659054868389</v>
      </c>
      <c r="K1252" s="92">
        <v>2.5305778152678194E-3</v>
      </c>
      <c r="L1252" s="92">
        <v>2.1509911429776464E-2</v>
      </c>
      <c r="M1252" s="92">
        <v>0.23618726275832982</v>
      </c>
      <c r="N1252" s="92">
        <v>0.44833403627161533</v>
      </c>
      <c r="O1252" s="92">
        <v>0.22606495149725855</v>
      </c>
      <c r="P1252" s="92">
        <v>6.5373260227752E-2</v>
      </c>
      <c r="Q1252" s="93">
        <v>3.77418331747542E-2</v>
      </c>
      <c r="R1252" s="4">
        <v>2.7252797907664839</v>
      </c>
      <c r="S1252" s="4">
        <v>2.829067286259388</v>
      </c>
      <c r="T1252" s="4">
        <v>3.0420128528584103</v>
      </c>
      <c r="U1252" s="4">
        <v>3.2986352716197569</v>
      </c>
      <c r="V1252" s="4">
        <v>3.5925911094054079</v>
      </c>
      <c r="W1252" s="4">
        <v>3.8381767607015633</v>
      </c>
      <c r="X1252" s="4">
        <v>4.0425785278939692</v>
      </c>
      <c r="Y1252" s="4">
        <v>4.3598104397958473</v>
      </c>
      <c r="Z1252" s="94">
        <v>3153</v>
      </c>
      <c r="AA1252" s="93">
        <v>0.19991564740615775</v>
      </c>
      <c r="AB1252" s="6">
        <v>2.2016681321078191</v>
      </c>
      <c r="AC1252" s="6">
        <v>2.6677226626578769</v>
      </c>
      <c r="AD1252" s="6">
        <v>3.1971926953255982</v>
      </c>
      <c r="AE1252" s="6">
        <v>3.6140305269828699</v>
      </c>
      <c r="AF1252" s="6">
        <v>3.9590822645500428</v>
      </c>
      <c r="AG1252" s="94">
        <v>3</v>
      </c>
      <c r="AH1252" s="6">
        <v>2.1493264020706646</v>
      </c>
      <c r="AI1252" s="6">
        <v>2.5548704046190092</v>
      </c>
      <c r="AJ1252" s="6">
        <v>3.0181185434747713</v>
      </c>
      <c r="AK1252" s="6">
        <v>3.4194249773500793</v>
      </c>
      <c r="AL1252" s="6">
        <v>3.7897207457987672</v>
      </c>
      <c r="AM1252" s="6">
        <v>4.2364833966014439</v>
      </c>
      <c r="AN1252" s="6">
        <v>0.9972929611848087</v>
      </c>
      <c r="AO1252" s="92">
        <v>0.88255097604907251</v>
      </c>
      <c r="AP1252" s="5">
        <v>43862</v>
      </c>
      <c r="AQ1252" s="94">
        <v>2371</v>
      </c>
      <c r="AR1252" s="6">
        <v>-0.35067267664638413</v>
      </c>
      <c r="AS1252" s="6">
        <v>0.91425502450862217</v>
      </c>
    </row>
    <row r="1253" spans="1:45" x14ac:dyDescent="0.2">
      <c r="A1253" s="5">
        <v>43863</v>
      </c>
      <c r="B1253" s="6">
        <v>3.5347954449599324</v>
      </c>
      <c r="C1253" s="6">
        <v>3.3259606235345909</v>
      </c>
      <c r="D1253" s="6">
        <v>0.20883482142534149</v>
      </c>
      <c r="E1253" s="6">
        <v>3.3384439370548162</v>
      </c>
      <c r="F1253" s="6">
        <v>3.3547840904884145</v>
      </c>
      <c r="G1253" s="6">
        <v>0.40666334275940663</v>
      </c>
      <c r="H1253" s="6">
        <v>1.580917883436272</v>
      </c>
      <c r="I1253" s="6">
        <v>0.56992388201712385</v>
      </c>
      <c r="J1253" s="7">
        <v>1119.4659054868389</v>
      </c>
      <c r="K1253" s="92">
        <v>2.5305778152678194E-3</v>
      </c>
      <c r="L1253" s="92">
        <v>2.1509911429776464E-2</v>
      </c>
      <c r="M1253" s="92">
        <v>0.23660902572754111</v>
      </c>
      <c r="N1253" s="92">
        <v>0.44791227330240407</v>
      </c>
      <c r="O1253" s="92">
        <v>0.22606495149725855</v>
      </c>
      <c r="P1253" s="92">
        <v>6.5373260227752E-2</v>
      </c>
      <c r="Q1253" s="93">
        <v>3.77418331747542E-2</v>
      </c>
      <c r="R1253" s="4">
        <v>2.7250731166707909</v>
      </c>
      <c r="S1253" s="4">
        <v>2.8288373471661084</v>
      </c>
      <c r="T1253" s="4">
        <v>3.0416652601001841</v>
      </c>
      <c r="U1253" s="4">
        <v>3.2982158771917369</v>
      </c>
      <c r="V1253" s="4">
        <v>3.5920547937118812</v>
      </c>
      <c r="W1253" s="4">
        <v>3.8375022711458491</v>
      </c>
      <c r="X1253" s="4">
        <v>4.0417644241935955</v>
      </c>
      <c r="Y1253" s="4">
        <v>4.3587784979233675</v>
      </c>
      <c r="Z1253" s="94">
        <v>3153</v>
      </c>
      <c r="AA1253" s="93">
        <v>0.19991564740615775</v>
      </c>
      <c r="AB1253" s="6">
        <v>2.201529314799584</v>
      </c>
      <c r="AC1253" s="6">
        <v>2.6673515878440339</v>
      </c>
      <c r="AD1253" s="6">
        <v>3.1973064594852829</v>
      </c>
      <c r="AE1253" s="6">
        <v>3.6135948665603439</v>
      </c>
      <c r="AF1253" s="6">
        <v>3.9583625361893331</v>
      </c>
      <c r="AG1253" s="94">
        <v>1</v>
      </c>
      <c r="AH1253" s="6">
        <v>2.1492596934511141</v>
      </c>
      <c r="AI1253" s="6">
        <v>2.5546884825444724</v>
      </c>
      <c r="AJ1253" s="6">
        <v>3.0180376128456388</v>
      </c>
      <c r="AK1253" s="6">
        <v>3.4190765569904422</v>
      </c>
      <c r="AL1253" s="6">
        <v>3.7890193638455281</v>
      </c>
      <c r="AM1253" s="6">
        <v>4.235517430883406</v>
      </c>
      <c r="AN1253" s="6">
        <v>0.99716301208479852</v>
      </c>
      <c r="AO1253" s="92">
        <v>0.88273859305232849</v>
      </c>
      <c r="AP1253" s="5">
        <v>43863</v>
      </c>
      <c r="AQ1253" s="94">
        <v>2371</v>
      </c>
      <c r="AR1253" s="6">
        <v>-0.35073480263524814</v>
      </c>
      <c r="AS1253" s="6">
        <v>0.91424960630847363</v>
      </c>
    </row>
    <row r="1254" spans="1:45" x14ac:dyDescent="0.2">
      <c r="A1254" s="5">
        <v>43864</v>
      </c>
      <c r="B1254" s="6">
        <v>3.534148397976391</v>
      </c>
      <c r="C1254" s="6">
        <v>3.3255561304044043</v>
      </c>
      <c r="D1254" s="6">
        <v>0.20859226757198668</v>
      </c>
      <c r="E1254" s="6">
        <v>3.3383687718214246</v>
      </c>
      <c r="F1254" s="6">
        <v>3.3544767693267952</v>
      </c>
      <c r="G1254" s="6">
        <v>0.40641577601521051</v>
      </c>
      <c r="H1254" s="6">
        <v>1.5797869571205474</v>
      </c>
      <c r="I1254" s="6">
        <v>0.56997145575641972</v>
      </c>
      <c r="J1254" s="7">
        <v>1120.4659054868389</v>
      </c>
      <c r="K1254" s="92">
        <v>2.5295109612141651E-3</v>
      </c>
      <c r="L1254" s="92">
        <v>2.1500843170320406E-2</v>
      </c>
      <c r="M1254" s="92">
        <v>0.23693086003372682</v>
      </c>
      <c r="N1254" s="92">
        <v>0.44772344013490722</v>
      </c>
      <c r="O1254" s="92">
        <v>0.22681281618887014</v>
      </c>
      <c r="P1254" s="92">
        <v>6.4502529510961221E-2</v>
      </c>
      <c r="Q1254" s="93">
        <v>3.742467491278148E-2</v>
      </c>
      <c r="R1254" s="4">
        <v>2.7248665168453221</v>
      </c>
      <c r="S1254" s="4">
        <v>2.8285996153858881</v>
      </c>
      <c r="T1254" s="4">
        <v>3.0414657139183729</v>
      </c>
      <c r="U1254" s="4">
        <v>3.2978588563703046</v>
      </c>
      <c r="V1254" s="4">
        <v>3.5915188108616194</v>
      </c>
      <c r="W1254" s="4">
        <v>3.836784123385736</v>
      </c>
      <c r="X1254" s="4">
        <v>4.0409509773572241</v>
      </c>
      <c r="Y1254" s="4">
        <v>4.357747555708726</v>
      </c>
      <c r="Z1254" s="94">
        <v>3153</v>
      </c>
      <c r="AA1254" s="93">
        <v>0.20109612141652614</v>
      </c>
      <c r="AB1254" s="6">
        <v>2.2013905455945277</v>
      </c>
      <c r="AC1254" s="6">
        <v>2.6669807606718727</v>
      </c>
      <c r="AD1254" s="6">
        <v>3.1969897747791265</v>
      </c>
      <c r="AE1254" s="6">
        <v>3.6130919461152238</v>
      </c>
      <c r="AF1254" s="6">
        <v>3.9585658826251655</v>
      </c>
      <c r="AG1254" s="94">
        <v>2</v>
      </c>
      <c r="AH1254" s="6">
        <v>2.1491929988993719</v>
      </c>
      <c r="AI1254" s="6">
        <v>2.5545066386337498</v>
      </c>
      <c r="AJ1254" s="6">
        <v>3.0180156051495644</v>
      </c>
      <c r="AK1254" s="6">
        <v>3.4185193015937001</v>
      </c>
      <c r="AL1254" s="6">
        <v>3.7889497243378911</v>
      </c>
      <c r="AM1254" s="6">
        <v>4.238166252355799</v>
      </c>
      <c r="AN1254" s="6">
        <v>0.99706423477902129</v>
      </c>
      <c r="AO1254" s="92">
        <v>0.8829669054865058</v>
      </c>
      <c r="AP1254" s="5">
        <v>43864</v>
      </c>
      <c r="AQ1254" s="94">
        <v>2372</v>
      </c>
      <c r="AR1254" s="6">
        <v>-0.3507966824045976</v>
      </c>
      <c r="AS1254" s="6">
        <v>0.91424418692044629</v>
      </c>
    </row>
    <row r="1255" spans="1:45" x14ac:dyDescent="0.2">
      <c r="A1255" s="5">
        <v>43865</v>
      </c>
      <c r="B1255" s="6">
        <v>3.5339376053962899</v>
      </c>
      <c r="C1255" s="6">
        <v>3.3254775991168102</v>
      </c>
      <c r="D1255" s="6">
        <v>0.20846000627947969</v>
      </c>
      <c r="E1255" s="6">
        <v>3.3382932413187802</v>
      </c>
      <c r="F1255" s="6">
        <v>3.3541844267207033</v>
      </c>
      <c r="G1255" s="6">
        <v>0.40665979421135778</v>
      </c>
      <c r="H1255" s="6">
        <v>1.5792088263473989</v>
      </c>
      <c r="I1255" s="6">
        <v>0.57005391690454077</v>
      </c>
      <c r="J1255" s="7">
        <v>1121.4659054868389</v>
      </c>
      <c r="K1255" s="92">
        <v>2.5295109612141651E-3</v>
      </c>
      <c r="L1255" s="92">
        <v>2.1500843170320406E-2</v>
      </c>
      <c r="M1255" s="92">
        <v>0.23735244519392917</v>
      </c>
      <c r="N1255" s="92">
        <v>0.44730185497470487</v>
      </c>
      <c r="O1255" s="92">
        <v>0.22681281618887014</v>
      </c>
      <c r="P1255" s="92">
        <v>6.4502529510961221E-2</v>
      </c>
      <c r="Q1255" s="93">
        <v>3.6790358388836028E-2</v>
      </c>
      <c r="R1255" s="4">
        <v>2.7246599912455993</v>
      </c>
      <c r="S1255" s="4">
        <v>2.8283619816804992</v>
      </c>
      <c r="T1255" s="4">
        <v>3.0410292806025234</v>
      </c>
      <c r="U1255" s="4">
        <v>3.2975020019093102</v>
      </c>
      <c r="V1255" s="4">
        <v>3.5919283432733677</v>
      </c>
      <c r="W1255" s="4">
        <v>3.8376483040208216</v>
      </c>
      <c r="X1255" s="4">
        <v>4.0418301299235013</v>
      </c>
      <c r="Y1255" s="4">
        <v>4.3566854010856124</v>
      </c>
      <c r="Z1255" s="94">
        <v>3153</v>
      </c>
      <c r="AA1255" s="93">
        <v>0.20151770657672849</v>
      </c>
      <c r="AB1255" s="6">
        <v>2.2012518244648733</v>
      </c>
      <c r="AC1255" s="6">
        <v>2.6666101808660345</v>
      </c>
      <c r="AD1255" s="6">
        <v>3.1966732269788838</v>
      </c>
      <c r="AE1255" s="6">
        <v>3.6129468778395402</v>
      </c>
      <c r="AF1255" s="6">
        <v>3.9576067471150873</v>
      </c>
      <c r="AG1255" s="94">
        <v>3</v>
      </c>
      <c r="AH1255" s="6">
        <v>2.1491263184095586</v>
      </c>
      <c r="AI1255" s="6">
        <v>2.5543248728214576</v>
      </c>
      <c r="AJ1255" s="6">
        <v>3.0179336235627736</v>
      </c>
      <c r="AK1255" s="6">
        <v>3.4185552045303949</v>
      </c>
      <c r="AL1255" s="6">
        <v>3.7899686681222979</v>
      </c>
      <c r="AM1255" s="6">
        <v>4.2371981932376661</v>
      </c>
      <c r="AN1255" s="6">
        <v>0.99705083827578467</v>
      </c>
      <c r="AO1255" s="92">
        <v>0.88310668805568393</v>
      </c>
      <c r="AP1255" s="5">
        <v>43865</v>
      </c>
      <c r="AQ1255" s="94">
        <v>2372</v>
      </c>
      <c r="AR1255" s="6">
        <v>-0.35085831637754206</v>
      </c>
      <c r="AS1255" s="6">
        <v>0.91423876642117718</v>
      </c>
    </row>
    <row r="1256" spans="1:45" x14ac:dyDescent="0.2">
      <c r="A1256" s="5">
        <v>43866</v>
      </c>
      <c r="B1256" s="6">
        <v>3.5337268128161887</v>
      </c>
      <c r="C1256" s="6">
        <v>3.3251339981585963</v>
      </c>
      <c r="D1256" s="6">
        <v>0.20859281465759238</v>
      </c>
      <c r="E1256" s="6">
        <v>3.3382176898274096</v>
      </c>
      <c r="F1256" s="6">
        <v>3.3539655136568833</v>
      </c>
      <c r="G1256" s="6">
        <v>0.40675702937527425</v>
      </c>
      <c r="H1256" s="6">
        <v>1.5782930694639017</v>
      </c>
      <c r="I1256" s="6">
        <v>0.57007611798287072</v>
      </c>
      <c r="J1256" s="7">
        <v>1122.4659054868389</v>
      </c>
      <c r="K1256" s="92">
        <v>2.5295109612141651E-3</v>
      </c>
      <c r="L1256" s="92">
        <v>2.1500843170320406E-2</v>
      </c>
      <c r="M1256" s="92">
        <v>0.23777403035413153</v>
      </c>
      <c r="N1256" s="92">
        <v>0.44730185497470487</v>
      </c>
      <c r="O1256" s="92">
        <v>0.22596964586846544</v>
      </c>
      <c r="P1256" s="92">
        <v>6.4924114671163574E-2</v>
      </c>
      <c r="Q1256" s="93">
        <v>3.6473200126863302E-2</v>
      </c>
      <c r="R1256" s="4">
        <v>2.7244535398271807</v>
      </c>
      <c r="S1256" s="4">
        <v>2.8281244459795736</v>
      </c>
      <c r="T1256" s="4">
        <v>3.0406817454105819</v>
      </c>
      <c r="U1256" s="4">
        <v>3.2970831322424314</v>
      </c>
      <c r="V1256" s="4">
        <v>3.591280123792524</v>
      </c>
      <c r="W1256" s="4">
        <v>3.8381147801028486</v>
      </c>
      <c r="X1256" s="4">
        <v>4.0415381264463157</v>
      </c>
      <c r="Y1256" s="4">
        <v>4.3556189858072871</v>
      </c>
      <c r="Z1256" s="94">
        <v>3153</v>
      </c>
      <c r="AA1256" s="93">
        <v>0.20067453625632378</v>
      </c>
      <c r="AB1256" s="6">
        <v>2.2011131513828666</v>
      </c>
      <c r="AC1256" s="6">
        <v>2.6662398481515885</v>
      </c>
      <c r="AD1256" s="6">
        <v>3.1964401927287325</v>
      </c>
      <c r="AE1256" s="6">
        <v>3.6129036884490682</v>
      </c>
      <c r="AF1256" s="6">
        <v>3.9566485441271437</v>
      </c>
      <c r="AG1256" s="94">
        <v>2</v>
      </c>
      <c r="AH1256" s="6">
        <v>2.1490596519757967</v>
      </c>
      <c r="AI1256" s="6">
        <v>2.5541431850423004</v>
      </c>
      <c r="AJ1256" s="6">
        <v>3.0178509225972765</v>
      </c>
      <c r="AK1256" s="6">
        <v>3.4183906982610943</v>
      </c>
      <c r="AL1256" s="6">
        <v>3.7895522256957861</v>
      </c>
      <c r="AM1256" s="6">
        <v>4.2367101389629065</v>
      </c>
      <c r="AN1256" s="6">
        <v>0.99696134476259435</v>
      </c>
      <c r="AO1256" s="92">
        <v>0.88328459237050727</v>
      </c>
      <c r="AP1256" s="5">
        <v>43870</v>
      </c>
      <c r="AQ1256" s="94">
        <v>2372</v>
      </c>
      <c r="AR1256" s="6">
        <v>-0.35091970497642944</v>
      </c>
      <c r="AS1256" s="6">
        <v>0.91423334488692054</v>
      </c>
    </row>
    <row r="1257" spans="1:45" x14ac:dyDescent="0.2">
      <c r="A1257" s="5">
        <v>43867</v>
      </c>
      <c r="B1257" s="6">
        <v>3.5343157894736841</v>
      </c>
      <c r="C1257" s="6">
        <v>3.3254584187134291</v>
      </c>
      <c r="D1257" s="6">
        <v>0.20885737076025501</v>
      </c>
      <c r="E1257" s="6">
        <v>3.338434593604799</v>
      </c>
      <c r="F1257" s="6">
        <v>3.3544563687243185</v>
      </c>
      <c r="G1257" s="6">
        <v>0.40742872516176498</v>
      </c>
      <c r="H1257" s="6">
        <v>1.5800530843995233</v>
      </c>
      <c r="I1257" s="6">
        <v>0.57014896988906227</v>
      </c>
      <c r="J1257" s="7">
        <v>1122.7537242472245</v>
      </c>
      <c r="K1257" s="92">
        <v>2.5263157894736842E-3</v>
      </c>
      <c r="L1257" s="92">
        <v>2.1473684210526315E-2</v>
      </c>
      <c r="M1257" s="92">
        <v>0.23747368421052631</v>
      </c>
      <c r="N1257" s="92">
        <v>0.44673684210526315</v>
      </c>
      <c r="O1257" s="92">
        <v>0.22694736842105262</v>
      </c>
      <c r="P1257" s="92">
        <v>6.4842105263157895E-2</v>
      </c>
      <c r="Q1257" s="93">
        <v>3.4231378763866879E-2</v>
      </c>
      <c r="R1257" s="4">
        <v>2.7243578575860741</v>
      </c>
      <c r="S1257" s="4">
        <v>2.82799592255409</v>
      </c>
      <c r="T1257" s="4">
        <v>3.0403886302940326</v>
      </c>
      <c r="U1257" s="4">
        <v>3.2967887915520979</v>
      </c>
      <c r="V1257" s="4">
        <v>3.5915357799883592</v>
      </c>
      <c r="W1257" s="4">
        <v>3.8415754312954715</v>
      </c>
      <c r="X1257" s="4">
        <v>4.0408506530394641</v>
      </c>
      <c r="Y1257" s="4">
        <v>4.3568713414021865</v>
      </c>
      <c r="Z1257" s="94">
        <v>3155</v>
      </c>
      <c r="AA1257" s="93">
        <v>0.20084210526315791</v>
      </c>
      <c r="AB1257" s="6">
        <v>2.2009745263207758</v>
      </c>
      <c r="AC1257" s="6">
        <v>2.6658697622540313</v>
      </c>
      <c r="AD1257" s="6">
        <v>3.1960163369211321</v>
      </c>
      <c r="AE1257" s="6">
        <v>3.6119647943600866</v>
      </c>
      <c r="AF1257" s="6">
        <v>3.9556912721509412</v>
      </c>
      <c r="AG1257" s="94">
        <v>0</v>
      </c>
      <c r="AH1257" s="6">
        <v>2.1489929995922159</v>
      </c>
      <c r="AI1257" s="6">
        <v>2.5539615752310652</v>
      </c>
      <c r="AJ1257" s="6">
        <v>3.0174515661328822</v>
      </c>
      <c r="AK1257" s="6">
        <v>3.4178998000843679</v>
      </c>
      <c r="AL1257" s="6">
        <v>3.7901872545910509</v>
      </c>
      <c r="AM1257" s="6">
        <v>4.2396645672099194</v>
      </c>
      <c r="AN1257" s="6">
        <v>0.99696584474189553</v>
      </c>
      <c r="AO1257" s="92">
        <v>0.88403738900161766</v>
      </c>
      <c r="AP1257" s="5">
        <v>43870</v>
      </c>
      <c r="AQ1257" s="94">
        <v>2375</v>
      </c>
      <c r="AR1257" s="6">
        <v>-0.35098084862284917</v>
      </c>
      <c r="AS1257" s="6">
        <v>0.91422792239354866</v>
      </c>
    </row>
    <row r="1258" spans="1:45" x14ac:dyDescent="0.2">
      <c r="A1258" s="5">
        <v>43868</v>
      </c>
      <c r="B1258" s="6">
        <v>3.5343157894736841</v>
      </c>
      <c r="C1258" s="6">
        <v>3.3250759862215427</v>
      </c>
      <c r="D1258" s="6">
        <v>0.20923980325214142</v>
      </c>
      <c r="E1258" s="6">
        <v>3.3383592293463655</v>
      </c>
      <c r="F1258" s="6">
        <v>3.3540935818979327</v>
      </c>
      <c r="G1258" s="6">
        <v>0.40739135318958108</v>
      </c>
      <c r="H1258" s="6">
        <v>1.5789559597034724</v>
      </c>
      <c r="I1258" s="6">
        <v>0.570206022187002</v>
      </c>
      <c r="J1258" s="7">
        <v>1123.7537242472245</v>
      </c>
      <c r="K1258" s="92">
        <v>2.5263157894736842E-3</v>
      </c>
      <c r="L1258" s="92">
        <v>2.1473684210526315E-2</v>
      </c>
      <c r="M1258" s="92">
        <v>0.23747368421052631</v>
      </c>
      <c r="N1258" s="92">
        <v>0.44673684210526315</v>
      </c>
      <c r="O1258" s="92">
        <v>0.22694736842105262</v>
      </c>
      <c r="P1258" s="92">
        <v>6.4842105263157895E-2</v>
      </c>
      <c r="Q1258" s="93">
        <v>3.3914421553090331E-2</v>
      </c>
      <c r="R1258" s="4">
        <v>2.7241524727354594</v>
      </c>
      <c r="S1258" s="4">
        <v>2.8277818917640363</v>
      </c>
      <c r="T1258" s="4">
        <v>3.040101300506143</v>
      </c>
      <c r="U1258" s="4">
        <v>3.296432435397961</v>
      </c>
      <c r="V1258" s="4">
        <v>3.5910674045972693</v>
      </c>
      <c r="W1258" s="4">
        <v>3.8411772292905209</v>
      </c>
      <c r="X1258" s="4">
        <v>4.0402151524651631</v>
      </c>
      <c r="Y1258" s="4">
        <v>4.3560499717516405</v>
      </c>
      <c r="Z1258" s="94">
        <v>3155</v>
      </c>
      <c r="AA1258" s="93">
        <v>0.20084210526315791</v>
      </c>
      <c r="AB1258" s="6">
        <v>2.2008359492508913</v>
      </c>
      <c r="AC1258" s="6">
        <v>2.6654999228992873</v>
      </c>
      <c r="AD1258" s="6">
        <v>3.1955291602695008</v>
      </c>
      <c r="AE1258" s="6">
        <v>3.611026912025264</v>
      </c>
      <c r="AF1258" s="6">
        <v>3.95473492967951</v>
      </c>
      <c r="AG1258" s="94">
        <v>0</v>
      </c>
      <c r="AH1258" s="6">
        <v>2.1489263612529479</v>
      </c>
      <c r="AI1258" s="6">
        <v>2.5537800433226243</v>
      </c>
      <c r="AJ1258" s="6">
        <v>3.0170524680600779</v>
      </c>
      <c r="AK1258" s="6">
        <v>3.4173431850166534</v>
      </c>
      <c r="AL1258" s="6">
        <v>3.7901799918954415</v>
      </c>
      <c r="AM1258" s="6">
        <v>4.238699142401928</v>
      </c>
      <c r="AN1258" s="6">
        <v>0.99686744225697443</v>
      </c>
      <c r="AO1258" s="92">
        <v>0.88428253376131549</v>
      </c>
      <c r="AP1258" s="5">
        <v>43870</v>
      </c>
      <c r="AQ1258" s="94">
        <v>2375</v>
      </c>
      <c r="AR1258" s="6">
        <v>-0.35104174773763352</v>
      </c>
      <c r="AS1258" s="6">
        <v>0.91422249901655417</v>
      </c>
    </row>
    <row r="1259" spans="1:45" x14ac:dyDescent="0.2">
      <c r="A1259" s="5">
        <v>43869</v>
      </c>
      <c r="B1259" s="6">
        <v>3.5343157894736841</v>
      </c>
      <c r="C1259" s="6">
        <v>3.3245755247446152</v>
      </c>
      <c r="D1259" s="6">
        <v>0.20974026472906893</v>
      </c>
      <c r="E1259" s="6">
        <v>3.3382832147664829</v>
      </c>
      <c r="F1259" s="6">
        <v>3.3540957723773142</v>
      </c>
      <c r="G1259" s="6">
        <v>0.40720362803306981</v>
      </c>
      <c r="H1259" s="6">
        <v>1.5777820990871481</v>
      </c>
      <c r="I1259" s="6">
        <v>0.570206022187002</v>
      </c>
      <c r="J1259" s="7">
        <v>1124.7537242472245</v>
      </c>
      <c r="K1259" s="92">
        <v>2.5263157894736842E-3</v>
      </c>
      <c r="L1259" s="92">
        <v>2.1473684210526315E-2</v>
      </c>
      <c r="M1259" s="92">
        <v>0.23747368421052631</v>
      </c>
      <c r="N1259" s="92">
        <v>0.44673684210526315</v>
      </c>
      <c r="O1259" s="92">
        <v>0.22694736842105262</v>
      </c>
      <c r="P1259" s="92">
        <v>6.4842105263157895E-2</v>
      </c>
      <c r="Q1259" s="93">
        <v>3.3914421553090331E-2</v>
      </c>
      <c r="R1259" s="4">
        <v>2.7239490316642252</v>
      </c>
      <c r="S1259" s="4">
        <v>2.827567941498689</v>
      </c>
      <c r="T1259" s="4">
        <v>3.0394311117313433</v>
      </c>
      <c r="U1259" s="4">
        <v>3.2960762450884249</v>
      </c>
      <c r="V1259" s="4">
        <v>3.5903271718898511</v>
      </c>
      <c r="W1259" s="4">
        <v>3.8405149599576478</v>
      </c>
      <c r="X1259" s="4">
        <v>4.0395800507067241</v>
      </c>
      <c r="Y1259" s="4">
        <v>4.3552292049644112</v>
      </c>
      <c r="Z1259" s="94">
        <v>3155</v>
      </c>
      <c r="AA1259" s="93">
        <v>0.20210526315789473</v>
      </c>
      <c r="AB1259" s="6">
        <v>2.2006974201455258</v>
      </c>
      <c r="AC1259" s="6">
        <v>2.6651303298137057</v>
      </c>
      <c r="AD1259" s="6">
        <v>3.1948677093169233</v>
      </c>
      <c r="AE1259" s="6">
        <v>3.6100900396284001</v>
      </c>
      <c r="AF1259" s="6">
        <v>3.9537795152092929</v>
      </c>
      <c r="AG1259" s="94">
        <v>0</v>
      </c>
      <c r="AH1259" s="6">
        <v>2.1488597369521281</v>
      </c>
      <c r="AI1259" s="6">
        <v>2.5535985892519348</v>
      </c>
      <c r="AJ1259" s="6">
        <v>3.0166536280793941</v>
      </c>
      <c r="AK1259" s="6">
        <v>3.4167869917147806</v>
      </c>
      <c r="AL1259" s="6">
        <v>3.7894802690925227</v>
      </c>
      <c r="AM1259" s="6">
        <v>4.2377346966901817</v>
      </c>
      <c r="AN1259" s="6">
        <v>0.99673857701288404</v>
      </c>
      <c r="AO1259" s="92">
        <v>0.88446554013107548</v>
      </c>
      <c r="AP1259" s="5">
        <v>43870</v>
      </c>
      <c r="AQ1259" s="94">
        <v>2375</v>
      </c>
      <c r="AR1259" s="6">
        <v>-0.35110240274085891</v>
      </c>
      <c r="AS1259" s="6">
        <v>0.91421707483105108</v>
      </c>
    </row>
    <row r="1260" spans="1:45" x14ac:dyDescent="0.2">
      <c r="A1260" s="5">
        <v>43870</v>
      </c>
      <c r="B1260" s="6">
        <v>3.5347222222222223</v>
      </c>
      <c r="C1260" s="6">
        <v>3.3245035236759639</v>
      </c>
      <c r="D1260" s="6">
        <v>0.21021869854625841</v>
      </c>
      <c r="E1260" s="6">
        <v>3.3383815388645006</v>
      </c>
      <c r="F1260" s="6">
        <v>3.3546506177329896</v>
      </c>
      <c r="G1260" s="6">
        <v>0.40752369228882596</v>
      </c>
      <c r="H1260" s="6">
        <v>1.5778213019312115</v>
      </c>
      <c r="I1260" s="6">
        <v>0.57021863117870464</v>
      </c>
      <c r="J1260" s="7">
        <v>1125.3970215462614</v>
      </c>
      <c r="K1260" s="92">
        <v>2.5252525252525255E-3</v>
      </c>
      <c r="L1260" s="92">
        <v>2.1464646464646464E-2</v>
      </c>
      <c r="M1260" s="92">
        <v>0.23737373737373738</v>
      </c>
      <c r="N1260" s="92">
        <v>0.44654882154882153</v>
      </c>
      <c r="O1260" s="92">
        <v>0.22685185185185186</v>
      </c>
      <c r="P1260" s="92">
        <v>6.523569023569023E-2</v>
      </c>
      <c r="Q1260" s="93">
        <v>3.3269961977186312E-2</v>
      </c>
      <c r="R1260" s="4">
        <v>2.7238002378400639</v>
      </c>
      <c r="S1260" s="4">
        <v>2.8274434666486226</v>
      </c>
      <c r="T1260" s="4">
        <v>3.0391502250003688</v>
      </c>
      <c r="U1260" s="4">
        <v>3.2957633923089391</v>
      </c>
      <c r="V1260" s="4">
        <v>3.5900701954259331</v>
      </c>
      <c r="W1260" s="4">
        <v>3.8414090868868813</v>
      </c>
      <c r="X1260" s="4">
        <v>4.0399215293979216</v>
      </c>
      <c r="Y1260" s="4">
        <v>4.3579505696944558</v>
      </c>
      <c r="Z1260" s="94">
        <v>3156</v>
      </c>
      <c r="AA1260" s="93">
        <v>0.20454545454545456</v>
      </c>
      <c r="AB1260" s="6">
        <v>2.2005589389770148</v>
      </c>
      <c r="AC1260" s="6">
        <v>2.6647609827240615</v>
      </c>
      <c r="AD1260" s="6">
        <v>3.1942068560137491</v>
      </c>
      <c r="AE1260" s="6">
        <v>3.609154175357856</v>
      </c>
      <c r="AF1260" s="6">
        <v>3.9528250272401366</v>
      </c>
      <c r="AG1260" s="94">
        <v>0</v>
      </c>
      <c r="AH1260" s="6">
        <v>2.1487931266838971</v>
      </c>
      <c r="AI1260" s="6">
        <v>2.5534172129540367</v>
      </c>
      <c r="AJ1260" s="6">
        <v>3.016255045891882</v>
      </c>
      <c r="AK1260" s="6">
        <v>3.4162312195969338</v>
      </c>
      <c r="AL1260" s="6">
        <v>3.7893609158252262</v>
      </c>
      <c r="AM1260" s="6">
        <v>4.2375831786420042</v>
      </c>
      <c r="AN1260" s="6">
        <v>0.99667287961719553</v>
      </c>
      <c r="AO1260" s="92">
        <v>0.88481726547332973</v>
      </c>
      <c r="AP1260" s="5">
        <v>43870</v>
      </c>
      <c r="AQ1260" s="94">
        <v>2376</v>
      </c>
      <c r="AR1260" s="6">
        <v>-0.35116281405184857</v>
      </c>
      <c r="AS1260" s="6">
        <v>0.9142116499117785</v>
      </c>
    </row>
    <row r="1261" spans="1:45" x14ac:dyDescent="0.2">
      <c r="A1261" s="5">
        <v>43871</v>
      </c>
      <c r="B1261" s="6">
        <v>3.5342869162810264</v>
      </c>
      <c r="C1261" s="6">
        <v>3.3245440535977613</v>
      </c>
      <c r="D1261" s="6">
        <v>0.20974286268326514</v>
      </c>
      <c r="E1261" s="6">
        <v>3.3384733435959713</v>
      </c>
      <c r="F1261" s="6">
        <v>3.3548494547275234</v>
      </c>
      <c r="G1261" s="6">
        <v>0.40780202253922326</v>
      </c>
      <c r="H1261" s="6">
        <v>1.578483505061073</v>
      </c>
      <c r="I1261" s="6">
        <v>0.57028508077288931</v>
      </c>
      <c r="J1261" s="7">
        <v>1126.0402280646158</v>
      </c>
      <c r="K1261" s="92">
        <v>2.5241901556583928E-3</v>
      </c>
      <c r="L1261" s="92">
        <v>2.1455616323096342E-2</v>
      </c>
      <c r="M1261" s="92">
        <v>0.23853596970971813</v>
      </c>
      <c r="N1261" s="92">
        <v>0.44509886411442995</v>
      </c>
      <c r="O1261" s="92">
        <v>0.22717711400925536</v>
      </c>
      <c r="P1261" s="92">
        <v>6.5208245687841823E-2</v>
      </c>
      <c r="Q1261" s="93">
        <v>3.2625910674691165E-2</v>
      </c>
      <c r="R1261" s="4">
        <v>2.7236506903280615</v>
      </c>
      <c r="S1261" s="4">
        <v>2.8273423295703397</v>
      </c>
      <c r="T1261" s="4">
        <v>3.0388376574839091</v>
      </c>
      <c r="U1261" s="4">
        <v>3.2953643614888564</v>
      </c>
      <c r="V1261" s="4">
        <v>3.5901017067626437</v>
      </c>
      <c r="W1261" s="4">
        <v>3.8463426347359722</v>
      </c>
      <c r="X1261" s="4">
        <v>4.0395303106613598</v>
      </c>
      <c r="Y1261" s="4">
        <v>4.3630566121756669</v>
      </c>
      <c r="Z1261" s="94">
        <v>3157</v>
      </c>
      <c r="AA1261" s="93">
        <v>0.20319730753050064</v>
      </c>
      <c r="AB1261" s="6">
        <v>2.2004205057177155</v>
      </c>
      <c r="AC1261" s="6">
        <v>2.6643918813575538</v>
      </c>
      <c r="AD1261" s="6">
        <v>3.1955230288176684</v>
      </c>
      <c r="AE1261" s="6">
        <v>3.6098700170659503</v>
      </c>
      <c r="AF1261" s="6">
        <v>3.9518714642752806</v>
      </c>
      <c r="AG1261" s="94">
        <v>5</v>
      </c>
      <c r="AH1261" s="6">
        <v>2.1487265304423993</v>
      </c>
      <c r="AI1261" s="6">
        <v>2.5532359143640542</v>
      </c>
      <c r="AJ1261" s="6">
        <v>3.0168101913712806</v>
      </c>
      <c r="AK1261" s="6">
        <v>3.4166945293414752</v>
      </c>
      <c r="AL1261" s="6">
        <v>3.7894544676950437</v>
      </c>
      <c r="AM1261" s="6">
        <v>4.2391673697341519</v>
      </c>
      <c r="AN1261" s="6">
        <v>0.99664503291976159</v>
      </c>
      <c r="AO1261" s="92">
        <v>0.88511422256074623</v>
      </c>
      <c r="AP1261" s="5">
        <v>43871</v>
      </c>
      <c r="AQ1261" s="94">
        <v>2377</v>
      </c>
      <c r="AR1261" s="6">
        <v>-0.35122298208917213</v>
      </c>
      <c r="AS1261" s="6">
        <v>0.91420622433310061</v>
      </c>
    </row>
    <row r="1262" spans="1:45" x14ac:dyDescent="0.2">
      <c r="A1262" s="5">
        <v>43872</v>
      </c>
      <c r="B1262" s="6">
        <v>3.5336275746111814</v>
      </c>
      <c r="C1262" s="6">
        <v>3.3245392598224823</v>
      </c>
      <c r="D1262" s="6">
        <v>0.20908831478869905</v>
      </c>
      <c r="E1262" s="6">
        <v>3.3385903919943618</v>
      </c>
      <c r="F1262" s="6">
        <v>3.3553409632036093</v>
      </c>
      <c r="G1262" s="6">
        <v>0.40785410074623341</v>
      </c>
      <c r="H1262" s="6">
        <v>1.5792312877195636</v>
      </c>
      <c r="I1262" s="6">
        <v>0.57027865737809236</v>
      </c>
      <c r="J1262" s="7">
        <v>1126.6833438885369</v>
      </c>
      <c r="K1262" s="92">
        <v>2.5220680958385876E-3</v>
      </c>
      <c r="L1262" s="92">
        <v>2.185792349726776E-2</v>
      </c>
      <c r="M1262" s="92">
        <v>0.23791509037410677</v>
      </c>
      <c r="N1262" s="92">
        <v>0.44640605296343</v>
      </c>
      <c r="O1262" s="92">
        <v>0.22614543926019337</v>
      </c>
      <c r="P1262" s="92">
        <v>6.5153425809163515E-2</v>
      </c>
      <c r="Q1262" s="93">
        <v>3.2932235592146926E-2</v>
      </c>
      <c r="R1262" s="4">
        <v>2.7235003899448258</v>
      </c>
      <c r="S1262" s="4">
        <v>2.8272645043800271</v>
      </c>
      <c r="T1262" s="4">
        <v>3.0383503263068499</v>
      </c>
      <c r="U1262" s="4">
        <v>3.2951855767007832</v>
      </c>
      <c r="V1262" s="4">
        <v>3.5899649100649693</v>
      </c>
      <c r="W1262" s="4">
        <v>3.8464588803622357</v>
      </c>
      <c r="X1262" s="4">
        <v>4.0387476955442541</v>
      </c>
      <c r="Y1262" s="4">
        <v>4.3615770502628877</v>
      </c>
      <c r="Z1262" s="94">
        <v>3158</v>
      </c>
      <c r="AA1262" s="93">
        <v>0.20176544766708701</v>
      </c>
      <c r="AB1262" s="6">
        <v>2.2002821203400078</v>
      </c>
      <c r="AC1262" s="6">
        <v>2.6651025371235288</v>
      </c>
      <c r="AD1262" s="6">
        <v>3.19500251958031</v>
      </c>
      <c r="AE1262" s="6">
        <v>3.611658036548147</v>
      </c>
      <c r="AF1262" s="6">
        <v>3.9509188248213483</v>
      </c>
      <c r="AG1262" s="94">
        <v>5</v>
      </c>
      <c r="AH1262" s="6">
        <v>2.1486599482217801</v>
      </c>
      <c r="AI1262" s="6">
        <v>2.5551886998022821</v>
      </c>
      <c r="AJ1262" s="6">
        <v>3.017034334521953</v>
      </c>
      <c r="AK1262" s="6">
        <v>3.4168683760338445</v>
      </c>
      <c r="AL1262" s="6">
        <v>3.7907793351329846</v>
      </c>
      <c r="AM1262" s="6">
        <v>4.2382093874048543</v>
      </c>
      <c r="AN1262" s="6">
        <v>0.99660916034559599</v>
      </c>
      <c r="AO1262" s="92">
        <v>0.88494128163235153</v>
      </c>
      <c r="AP1262" s="5">
        <v>43872</v>
      </c>
      <c r="AQ1262" s="94">
        <v>2379</v>
      </c>
      <c r="AR1262" s="6">
        <v>-0.35128290727065048</v>
      </c>
      <c r="AS1262" s="6">
        <v>0.91420079816900912</v>
      </c>
    </row>
    <row r="1263" spans="1:45" x14ac:dyDescent="0.2">
      <c r="A1263" s="5">
        <v>43873</v>
      </c>
      <c r="B1263" s="6">
        <v>3.5335993280134397</v>
      </c>
      <c r="C1263" s="6">
        <v>3.3242359030360142</v>
      </c>
      <c r="D1263" s="6">
        <v>0.20936342497742544</v>
      </c>
      <c r="E1263" s="6">
        <v>3.3385583992740986</v>
      </c>
      <c r="F1263" s="6">
        <v>3.3552855212963446</v>
      </c>
      <c r="G1263" s="6">
        <v>0.40755498558274639</v>
      </c>
      <c r="H1263" s="6">
        <v>1.5791195261432114</v>
      </c>
      <c r="I1263" s="6">
        <v>0.57024058246280318</v>
      </c>
      <c r="J1263" s="7">
        <v>1127.3263691041502</v>
      </c>
      <c r="K1263" s="92">
        <v>2.51994960100798E-3</v>
      </c>
      <c r="L1263" s="92">
        <v>2.1839563208735827E-2</v>
      </c>
      <c r="M1263" s="92">
        <v>0.23771524569508609</v>
      </c>
      <c r="N1263" s="92">
        <v>0.44687106257874842</v>
      </c>
      <c r="O1263" s="92">
        <v>0.2259554808903822</v>
      </c>
      <c r="P1263" s="92">
        <v>6.5098698026039473E-2</v>
      </c>
      <c r="Q1263" s="93">
        <v>3.2605254827477052E-2</v>
      </c>
      <c r="R1263" s="4">
        <v>2.7233493375059998</v>
      </c>
      <c r="S1263" s="4">
        <v>2.8272099652264915</v>
      </c>
      <c r="T1263" s="4">
        <v>3.038254391903572</v>
      </c>
      <c r="U1263" s="4">
        <v>3.295333586994901</v>
      </c>
      <c r="V1263" s="4">
        <v>3.5893872768858217</v>
      </c>
      <c r="W1263" s="4">
        <v>3.8456316714488215</v>
      </c>
      <c r="X1263" s="4">
        <v>4.0379897091083938</v>
      </c>
      <c r="Y1263" s="4">
        <v>4.3601265759122745</v>
      </c>
      <c r="Z1263" s="94">
        <v>3159</v>
      </c>
      <c r="AA1263" s="93">
        <v>0.20285594288114236</v>
      </c>
      <c r="AB1263" s="6">
        <v>2.2001437828162942</v>
      </c>
      <c r="AC1263" s="6">
        <v>2.6647947632938322</v>
      </c>
      <c r="AD1263" s="6">
        <v>3.1943981995064101</v>
      </c>
      <c r="AE1263" s="6">
        <v>3.6110995131906942</v>
      </c>
      <c r="AF1263" s="6">
        <v>3.9499671073883365</v>
      </c>
      <c r="AG1263" s="94">
        <v>0</v>
      </c>
      <c r="AH1263" s="6">
        <v>2.1485933800161927</v>
      </c>
      <c r="AI1263" s="6">
        <v>2.5550039512921332</v>
      </c>
      <c r="AJ1263" s="6">
        <v>3.0166360877379659</v>
      </c>
      <c r="AK1263" s="6">
        <v>3.4163570007091479</v>
      </c>
      <c r="AL1263" s="6">
        <v>3.7900778370255055</v>
      </c>
      <c r="AM1263" s="6">
        <v>4.2372523607115218</v>
      </c>
      <c r="AN1263" s="6">
        <v>0.99652969145846892</v>
      </c>
      <c r="AO1263" s="92">
        <v>0.88503493799171817</v>
      </c>
      <c r="AP1263" s="5">
        <v>43873</v>
      </c>
      <c r="AQ1263" s="94">
        <v>2381</v>
      </c>
      <c r="AR1263" s="6">
        <v>-0.35134259001335355</v>
      </c>
      <c r="AS1263" s="6">
        <v>0.91419537149312569</v>
      </c>
    </row>
    <row r="1264" spans="1:45" x14ac:dyDescent="0.2">
      <c r="A1264" s="5">
        <v>43874</v>
      </c>
      <c r="B1264" s="6">
        <v>3.5325220310532943</v>
      </c>
      <c r="C1264" s="6">
        <v>3.3240213790247499</v>
      </c>
      <c r="D1264" s="6">
        <v>0.2085006520285444</v>
      </c>
      <c r="E1264" s="6">
        <v>3.3385480198707458</v>
      </c>
      <c r="F1264" s="6">
        <v>3.3550096353840688</v>
      </c>
      <c r="G1264" s="6">
        <v>0.40737667919382881</v>
      </c>
      <c r="H1264" s="6">
        <v>1.578895663967659</v>
      </c>
      <c r="I1264" s="6">
        <v>0.57028481012658538</v>
      </c>
      <c r="J1264" s="7">
        <v>1127.9693037974648</v>
      </c>
      <c r="K1264" s="92">
        <v>2.517834662190516E-3</v>
      </c>
      <c r="L1264" s="92">
        <v>2.2240872849349558E-2</v>
      </c>
      <c r="M1264" s="92">
        <v>0.23877465379773394</v>
      </c>
      <c r="N1264" s="92">
        <v>0.44523709609735629</v>
      </c>
      <c r="O1264" s="92">
        <v>0.22660511959714646</v>
      </c>
      <c r="P1264" s="92">
        <v>6.4624422996223244E-2</v>
      </c>
      <c r="Q1264" s="93">
        <v>3.2278481012658226E-2</v>
      </c>
      <c r="R1264" s="4">
        <v>2.7231719644394534</v>
      </c>
      <c r="S1264" s="4">
        <v>2.8270864650535659</v>
      </c>
      <c r="T1264" s="4">
        <v>3.0379823357623259</v>
      </c>
      <c r="U1264" s="4">
        <v>3.2950591449048146</v>
      </c>
      <c r="V1264" s="4">
        <v>3.5893297182657915</v>
      </c>
      <c r="W1264" s="4">
        <v>3.8472409799516569</v>
      </c>
      <c r="X1264" s="4">
        <v>4.0373567063878513</v>
      </c>
      <c r="Y1264" s="4">
        <v>4.3587050745293778</v>
      </c>
      <c r="Z1264" s="94">
        <v>3160</v>
      </c>
      <c r="AA1264" s="93">
        <v>0.20184641208560639</v>
      </c>
      <c r="AB1264" s="6">
        <v>2.2000054931189985</v>
      </c>
      <c r="AC1264" s="6">
        <v>2.6644871600972717</v>
      </c>
      <c r="AD1264" s="6">
        <v>3.1960281899677971</v>
      </c>
      <c r="AE1264" s="6">
        <v>3.6100206004362296</v>
      </c>
      <c r="AF1264" s="6">
        <v>3.9548263994171746</v>
      </c>
      <c r="AG1264" s="94">
        <v>4</v>
      </c>
      <c r="AH1264" s="6">
        <v>2.1485268258197912</v>
      </c>
      <c r="AI1264" s="6">
        <v>2.5575585423164857</v>
      </c>
      <c r="AJ1264" s="6">
        <v>3.0171762421860056</v>
      </c>
      <c r="AK1264" s="6">
        <v>3.4164565448161963</v>
      </c>
      <c r="AL1264" s="6">
        <v>3.7900626083534639</v>
      </c>
      <c r="AM1264" s="6">
        <v>4.2381617422303286</v>
      </c>
      <c r="AN1264" s="6">
        <v>0.99646761563482789</v>
      </c>
      <c r="AO1264" s="92">
        <v>0.88522809706640426</v>
      </c>
      <c r="AP1264" s="5">
        <v>43875</v>
      </c>
      <c r="AQ1264" s="94">
        <v>2383</v>
      </c>
      <c r="AR1264" s="6">
        <v>-0.35140203073360698</v>
      </c>
      <c r="AS1264" s="6">
        <v>0.91418994437870238</v>
      </c>
    </row>
    <row r="1265" spans="1:45" x14ac:dyDescent="0.2">
      <c r="A1265" s="5">
        <v>43875</v>
      </c>
      <c r="B1265" s="6">
        <v>3.5320754716981133</v>
      </c>
      <c r="C1265" s="6">
        <v>3.3243616265139604</v>
      </c>
      <c r="D1265" s="6">
        <v>0.20771384518415292</v>
      </c>
      <c r="E1265" s="6">
        <v>3.3383949337624133</v>
      </c>
      <c r="F1265" s="6">
        <v>3.3551524983517367</v>
      </c>
      <c r="G1265" s="6">
        <v>0.40813410844744957</v>
      </c>
      <c r="H1265" s="6">
        <v>1.579769766165998</v>
      </c>
      <c r="I1265" s="6">
        <v>0.57039860803543529</v>
      </c>
      <c r="J1265" s="7">
        <v>1128.6121480544098</v>
      </c>
      <c r="K1265" s="92">
        <v>2.5157232704402514E-3</v>
      </c>
      <c r="L1265" s="92">
        <v>2.2641509433962263E-2</v>
      </c>
      <c r="M1265" s="92">
        <v>0.23815513626834381</v>
      </c>
      <c r="N1265" s="92">
        <v>0.44696016771488467</v>
      </c>
      <c r="O1265" s="92">
        <v>0.22431865828092243</v>
      </c>
      <c r="P1265" s="92">
        <v>6.540880503144654E-2</v>
      </c>
      <c r="Q1265" s="93">
        <v>3.1002847200253085E-2</v>
      </c>
      <c r="R1265" s="4">
        <v>2.7229991259503157</v>
      </c>
      <c r="S1265" s="4">
        <v>2.8269576785096624</v>
      </c>
      <c r="T1265" s="4">
        <v>3.0377988047847766</v>
      </c>
      <c r="U1265" s="4">
        <v>3.2947908720017094</v>
      </c>
      <c r="V1265" s="4">
        <v>3.5892862963789796</v>
      </c>
      <c r="W1265" s="4">
        <v>3.8496631833540333</v>
      </c>
      <c r="X1265" s="4">
        <v>4.0408685783404747</v>
      </c>
      <c r="Y1265" s="4">
        <v>4.3598254866128725</v>
      </c>
      <c r="Z1265" s="94">
        <v>3161</v>
      </c>
      <c r="AA1265" s="93">
        <v>0.20125786163522014</v>
      </c>
      <c r="AB1265" s="6">
        <v>2.1998672512205677</v>
      </c>
      <c r="AC1265" s="6">
        <v>2.6792137495400503</v>
      </c>
      <c r="AD1265" s="6">
        <v>3.1955677363429063</v>
      </c>
      <c r="AE1265" s="6">
        <v>3.6110396311850095</v>
      </c>
      <c r="AF1265" s="6">
        <v>3.9541814347549677</v>
      </c>
      <c r="AG1265" s="94">
        <v>5</v>
      </c>
      <c r="AH1265" s="6">
        <v>2.1484602856267356</v>
      </c>
      <c r="AI1265" s="6">
        <v>2.5593522751539495</v>
      </c>
      <c r="AJ1265" s="6">
        <v>3.0173023307344646</v>
      </c>
      <c r="AK1265" s="6">
        <v>3.4172593309721244</v>
      </c>
      <c r="AL1265" s="6">
        <v>3.7914016484044555</v>
      </c>
      <c r="AM1265" s="6">
        <v>4.2387167592600106</v>
      </c>
      <c r="AN1265" s="6">
        <v>0.99659748272949744</v>
      </c>
      <c r="AO1265" s="92">
        <v>0.88465673274958168</v>
      </c>
      <c r="AP1265" s="5">
        <v>43876</v>
      </c>
      <c r="AQ1265" s="94">
        <v>2385</v>
      </c>
      <c r="AR1265" s="6">
        <v>-0.3514612298469868</v>
      </c>
      <c r="AS1265" s="6">
        <v>0.91418451689862446</v>
      </c>
    </row>
    <row r="1266" spans="1:45" x14ac:dyDescent="0.2">
      <c r="A1266" s="5">
        <v>43876</v>
      </c>
      <c r="B1266" s="6">
        <v>3.5320754716981133</v>
      </c>
      <c r="C1266" s="6">
        <v>3.3238618575275098</v>
      </c>
      <c r="D1266" s="6">
        <v>0.20821361417060347</v>
      </c>
      <c r="E1266" s="6">
        <v>3.3383188424132246</v>
      </c>
      <c r="F1266" s="6">
        <v>3.354910913161127</v>
      </c>
      <c r="G1266" s="6">
        <v>0.40794723573839392</v>
      </c>
      <c r="H1266" s="6">
        <v>1.5785981490288925</v>
      </c>
      <c r="I1266" s="6">
        <v>0.57039860803543529</v>
      </c>
      <c r="J1266" s="7">
        <v>1129.6121480544098</v>
      </c>
      <c r="K1266" s="92">
        <v>2.5157232704402514E-3</v>
      </c>
      <c r="L1266" s="92">
        <v>2.2641509433962263E-2</v>
      </c>
      <c r="M1266" s="92">
        <v>0.23815513626834381</v>
      </c>
      <c r="N1266" s="92">
        <v>0.44696016771488467</v>
      </c>
      <c r="O1266" s="92">
        <v>0.22431865828092243</v>
      </c>
      <c r="P1266" s="92">
        <v>6.540880503144654E-2</v>
      </c>
      <c r="Q1266" s="93">
        <v>3.1002847200253085E-2</v>
      </c>
      <c r="R1266" s="4">
        <v>2.7227990013272669</v>
      </c>
      <c r="S1266" s="4">
        <v>2.826785304173228</v>
      </c>
      <c r="T1266" s="4">
        <v>3.0373519321653606</v>
      </c>
      <c r="U1266" s="4">
        <v>3.2941638667744004</v>
      </c>
      <c r="V1266" s="4">
        <v>3.5885481280279174</v>
      </c>
      <c r="W1266" s="4">
        <v>3.8487931951640983</v>
      </c>
      <c r="X1266" s="4">
        <v>4.0402274071298239</v>
      </c>
      <c r="Y1266" s="4">
        <v>4.3581505411219812</v>
      </c>
      <c r="Z1266" s="94">
        <v>3161</v>
      </c>
      <c r="AA1266" s="93">
        <v>0.20251572327044026</v>
      </c>
      <c r="AB1266" s="6">
        <v>2.1997290570934709</v>
      </c>
      <c r="AC1266" s="6">
        <v>2.6790122611240803</v>
      </c>
      <c r="AD1266" s="6">
        <v>3.1951075722950204</v>
      </c>
      <c r="AE1266" s="6">
        <v>3.6099925232039016</v>
      </c>
      <c r="AF1266" s="6">
        <v>3.9535368923395207</v>
      </c>
      <c r="AG1266" s="94">
        <v>0</v>
      </c>
      <c r="AH1266" s="6">
        <v>2.1483937594311886</v>
      </c>
      <c r="AI1266" s="6">
        <v>2.5591659300157095</v>
      </c>
      <c r="AJ1266" s="6">
        <v>3.0169041815413888</v>
      </c>
      <c r="AK1266" s="6">
        <v>3.4167036564868534</v>
      </c>
      <c r="AL1266" s="6">
        <v>3.7906996494093179</v>
      </c>
      <c r="AM1266" s="6">
        <v>4.2377640706478603</v>
      </c>
      <c r="AN1266" s="6">
        <v>0.99646881143264276</v>
      </c>
      <c r="AO1266" s="92">
        <v>0.88484311928680781</v>
      </c>
      <c r="AP1266" s="5">
        <v>43876</v>
      </c>
      <c r="AQ1266" s="94">
        <v>2385</v>
      </c>
      <c r="AR1266" s="6">
        <v>-0.35152018776833005</v>
      </c>
      <c r="AS1266" s="6">
        <v>0.91417908912541235</v>
      </c>
    </row>
    <row r="1267" spans="1:45" x14ac:dyDescent="0.2">
      <c r="A1267" s="5">
        <v>43877</v>
      </c>
      <c r="B1267" s="6">
        <v>3.5310272536687632</v>
      </c>
      <c r="C1267" s="6">
        <v>3.3233624591886888</v>
      </c>
      <c r="D1267" s="6">
        <v>0.20766479448007447</v>
      </c>
      <c r="E1267" s="6">
        <v>3.3382421600686167</v>
      </c>
      <c r="F1267" s="6">
        <v>3.3549374038302058</v>
      </c>
      <c r="G1267" s="6">
        <v>0.40776064906249893</v>
      </c>
      <c r="H1267" s="6">
        <v>1.5774282039971366</v>
      </c>
      <c r="I1267" s="6">
        <v>0.5703986080354333</v>
      </c>
      <c r="J1267" s="7">
        <v>1130.6121480544098</v>
      </c>
      <c r="K1267" s="92">
        <v>2.5157232704402514E-3</v>
      </c>
      <c r="L1267" s="92">
        <v>2.2641509433962263E-2</v>
      </c>
      <c r="M1267" s="92">
        <v>0.23941299790356393</v>
      </c>
      <c r="N1267" s="92">
        <v>0.44612159329140461</v>
      </c>
      <c r="O1267" s="92">
        <v>0.22431865828092243</v>
      </c>
      <c r="P1267" s="92">
        <v>6.4989517819706494E-2</v>
      </c>
      <c r="Q1267" s="93">
        <v>3.2268269534957289E-2</v>
      </c>
      <c r="R1267" s="4">
        <v>2.7225989467412548</v>
      </c>
      <c r="S1267" s="4">
        <v>2.8266129788089085</v>
      </c>
      <c r="T1267" s="4">
        <v>3.0368877581311127</v>
      </c>
      <c r="U1267" s="4">
        <v>3.2936388834968335</v>
      </c>
      <c r="V1267" s="4">
        <v>3.5880600719128579</v>
      </c>
      <c r="W1267" s="4">
        <v>3.8479240270487467</v>
      </c>
      <c r="X1267" s="4">
        <v>4.0395866531978477</v>
      </c>
      <c r="Y1267" s="4">
        <v>4.3564784517574608</v>
      </c>
      <c r="Z1267" s="94">
        <v>3161</v>
      </c>
      <c r="AA1267" s="93">
        <v>0.20125786163522014</v>
      </c>
      <c r="AB1267" s="6">
        <v>2.199590910710199</v>
      </c>
      <c r="AC1267" s="6">
        <v>2.6788108452290338</v>
      </c>
      <c r="AD1267" s="6">
        <v>3.1963053692842109</v>
      </c>
      <c r="AE1267" s="6">
        <v>3.6103158360572665</v>
      </c>
      <c r="AF1267" s="6">
        <v>3.9630454093795593</v>
      </c>
      <c r="AG1267" s="94">
        <v>5</v>
      </c>
      <c r="AH1267" s="6">
        <v>2.1483272472273165</v>
      </c>
      <c r="AI1267" s="6">
        <v>2.5589796664211852</v>
      </c>
      <c r="AJ1267" s="6">
        <v>3.0174441538155885</v>
      </c>
      <c r="AK1267" s="6">
        <v>3.4169531055405225</v>
      </c>
      <c r="AL1267" s="6">
        <v>3.7906411387403351</v>
      </c>
      <c r="AM1267" s="6">
        <v>4.2386440655509565</v>
      </c>
      <c r="AN1267" s="6">
        <v>0.99634043982707632</v>
      </c>
      <c r="AO1267" s="92">
        <v>0.88502878513677696</v>
      </c>
      <c r="AP1267" s="5">
        <v>43877</v>
      </c>
      <c r="AQ1267" s="94">
        <v>2385</v>
      </c>
      <c r="AR1267" s="6">
        <v>-0.3515789049117255</v>
      </c>
      <c r="AS1267" s="6">
        <v>0.91417366113122256</v>
      </c>
    </row>
    <row r="1268" spans="1:45" x14ac:dyDescent="0.2">
      <c r="A1268" s="5">
        <v>43878</v>
      </c>
      <c r="B1268" s="6">
        <v>3.5305823209049016</v>
      </c>
      <c r="C1268" s="6">
        <v>3.3231882834791691</v>
      </c>
      <c r="D1268" s="6">
        <v>0.20739403742573259</v>
      </c>
      <c r="E1268" s="6">
        <v>3.3382794100869151</v>
      </c>
      <c r="F1268" s="6">
        <v>3.3548257678436446</v>
      </c>
      <c r="G1268" s="6">
        <v>0.40775590122531546</v>
      </c>
      <c r="H1268" s="6">
        <v>1.5776181818501147</v>
      </c>
      <c r="I1268" s="6">
        <v>0.57038583175205404</v>
      </c>
      <c r="J1268" s="7">
        <v>1131.254269449717</v>
      </c>
      <c r="K1268" s="92">
        <v>2.5136154168412233E-3</v>
      </c>
      <c r="L1268" s="92">
        <v>2.2622538751571011E-2</v>
      </c>
      <c r="M1268" s="92">
        <v>0.23963133640552994</v>
      </c>
      <c r="N1268" s="92">
        <v>0.44658567239212399</v>
      </c>
      <c r="O1268" s="92">
        <v>0.22371177209886886</v>
      </c>
      <c r="P1268" s="92">
        <v>6.4935064935064929E-2</v>
      </c>
      <c r="Q1268" s="93">
        <v>3.2258064516129031E-2</v>
      </c>
      <c r="R1268" s="4">
        <v>2.7224352331107524</v>
      </c>
      <c r="S1268" s="4">
        <v>2.8264736841817499</v>
      </c>
      <c r="T1268" s="4">
        <v>3.0366607273073809</v>
      </c>
      <c r="U1268" s="4">
        <v>3.2931825507931416</v>
      </c>
      <c r="V1268" s="4">
        <v>3.5878033414890225</v>
      </c>
      <c r="W1268" s="4">
        <v>3.8481100646173547</v>
      </c>
      <c r="X1268" s="4">
        <v>4.0388618666882437</v>
      </c>
      <c r="Y1268" s="4">
        <v>4.3548419078966827</v>
      </c>
      <c r="Z1268" s="94">
        <v>3162</v>
      </c>
      <c r="AA1268" s="93">
        <v>0.20025136154168413</v>
      </c>
      <c r="AB1268" s="6">
        <v>2.199452812043265</v>
      </c>
      <c r="AC1268" s="6">
        <v>2.6786095018114144</v>
      </c>
      <c r="AD1268" s="6">
        <v>3.1965188254267449</v>
      </c>
      <c r="AE1268" s="6">
        <v>3.6109392005505501</v>
      </c>
      <c r="AF1268" s="6">
        <v>3.9624185547684165</v>
      </c>
      <c r="AG1268" s="94">
        <v>3</v>
      </c>
      <c r="AH1268" s="6">
        <v>2.1482607490092915</v>
      </c>
      <c r="AI1268" s="6">
        <v>2.5587934843013449</v>
      </c>
      <c r="AJ1268" s="6">
        <v>3.0173581534782214</v>
      </c>
      <c r="AK1268" s="6">
        <v>3.4172345818562242</v>
      </c>
      <c r="AL1268" s="6">
        <v>3.7911662766755359</v>
      </c>
      <c r="AM1268" s="6">
        <v>4.2376912827495676</v>
      </c>
      <c r="AN1268" s="6">
        <v>0.9962741738687132</v>
      </c>
      <c r="AO1268" s="92">
        <v>0.88484397362528111</v>
      </c>
      <c r="AP1268" s="5">
        <v>43878</v>
      </c>
      <c r="AQ1268" s="94">
        <v>2387</v>
      </c>
      <c r="AR1268" s="6">
        <v>-0.35163738169052561</v>
      </c>
      <c r="AS1268" s="6">
        <v>0.91416823298785033</v>
      </c>
    </row>
    <row r="1269" spans="1:45" x14ac:dyDescent="0.2">
      <c r="A1269" s="5">
        <v>43879</v>
      </c>
      <c r="B1269" s="6">
        <v>3.5311976549413737</v>
      </c>
      <c r="C1269" s="6">
        <v>3.3235740464430581</v>
      </c>
      <c r="D1269" s="6">
        <v>0.20762360849831563</v>
      </c>
      <c r="E1269" s="6">
        <v>3.3383606357131672</v>
      </c>
      <c r="F1269" s="6">
        <v>3.3552522530024498</v>
      </c>
      <c r="G1269" s="6">
        <v>0.40849416484344192</v>
      </c>
      <c r="H1269" s="6">
        <v>1.5789079244020949</v>
      </c>
      <c r="I1269" s="6">
        <v>0.57044894087890985</v>
      </c>
      <c r="J1269" s="7">
        <v>1131.8963009800791</v>
      </c>
      <c r="K1269" s="92">
        <v>2.5125628140703518E-3</v>
      </c>
      <c r="L1269" s="92">
        <v>2.2613065326633167E-2</v>
      </c>
      <c r="M1269" s="92">
        <v>0.23953098827470687</v>
      </c>
      <c r="N1269" s="92">
        <v>0.44639865996649919</v>
      </c>
      <c r="O1269" s="92">
        <v>0.22319932998324959</v>
      </c>
      <c r="P1269" s="92">
        <v>6.5745393634840874E-2</v>
      </c>
      <c r="Q1269" s="93">
        <v>3.1299399304457791E-2</v>
      </c>
      <c r="R1269" s="4">
        <v>2.7222760397358345</v>
      </c>
      <c r="S1269" s="4">
        <v>2.8263291188585513</v>
      </c>
      <c r="T1269" s="4">
        <v>3.0363360262026169</v>
      </c>
      <c r="U1269" s="4">
        <v>3.2936327331398809</v>
      </c>
      <c r="V1269" s="4">
        <v>3.588280277363741</v>
      </c>
      <c r="W1269" s="4">
        <v>3.8499381906925971</v>
      </c>
      <c r="X1269" s="4">
        <v>4.0394420316293527</v>
      </c>
      <c r="Y1269" s="4">
        <v>4.3586962938772382</v>
      </c>
      <c r="Z1269" s="94">
        <v>3163</v>
      </c>
      <c r="AA1269" s="93">
        <v>0.20016750418760468</v>
      </c>
      <c r="AB1269" s="6">
        <v>2.1993147610652044</v>
      </c>
      <c r="AC1269" s="6">
        <v>2.6784082308277628</v>
      </c>
      <c r="AD1269" s="6">
        <v>3.1966958282454638</v>
      </c>
      <c r="AE1269" s="6">
        <v>3.6107138422798761</v>
      </c>
      <c r="AF1269" s="6">
        <v>3.9617920979205787</v>
      </c>
      <c r="AG1269" s="94">
        <v>2</v>
      </c>
      <c r="AH1269" s="6">
        <v>2.1481942647712864</v>
      </c>
      <c r="AI1269" s="6">
        <v>2.5586073835872507</v>
      </c>
      <c r="AJ1269" s="6">
        <v>3.0170020768994852</v>
      </c>
      <c r="AK1269" s="6">
        <v>3.4173695285869581</v>
      </c>
      <c r="AL1269" s="6">
        <v>3.7911818072264416</v>
      </c>
      <c r="AM1269" s="6">
        <v>4.2386281136833848</v>
      </c>
      <c r="AN1269" s="6">
        <v>0.9963442936439626</v>
      </c>
      <c r="AO1269" s="92">
        <v>0.88479978897781097</v>
      </c>
      <c r="AP1269" s="5">
        <v>43880</v>
      </c>
      <c r="AQ1269" s="94">
        <v>2388</v>
      </c>
      <c r="AR1269" s="6">
        <v>-0.3516956185173421</v>
      </c>
      <c r="AS1269" s="6">
        <v>0.91416280476673029</v>
      </c>
    </row>
    <row r="1270" spans="1:45" x14ac:dyDescent="0.2">
      <c r="A1270" s="5">
        <v>43880</v>
      </c>
      <c r="B1270" s="6">
        <v>3.531589958158996</v>
      </c>
      <c r="C1270" s="6">
        <v>3.3235008952707452</v>
      </c>
      <c r="D1270" s="6">
        <v>0.2080890628882508</v>
      </c>
      <c r="E1270" s="6">
        <v>3.3384238341675458</v>
      </c>
      <c r="F1270" s="6">
        <v>3.3552690992460228</v>
      </c>
      <c r="G1270" s="6">
        <v>0.40813461764345971</v>
      </c>
      <c r="H1270" s="6">
        <v>1.5799797329057741</v>
      </c>
      <c r="I1270" s="6">
        <v>0.57037914691942859</v>
      </c>
      <c r="J1270" s="7">
        <v>1132.1804107424978</v>
      </c>
      <c r="K1270" s="92">
        <v>2.5104602510460251E-3</v>
      </c>
      <c r="L1270" s="92">
        <v>2.2175732217573223E-2</v>
      </c>
      <c r="M1270" s="92">
        <v>0.2397489539748954</v>
      </c>
      <c r="N1270" s="92">
        <v>0.44644351464435145</v>
      </c>
      <c r="O1270" s="92">
        <v>0.22343096234309623</v>
      </c>
      <c r="P1270" s="92">
        <v>6.5690376569037659E-2</v>
      </c>
      <c r="Q1270" s="93">
        <v>3.0647709320695101E-2</v>
      </c>
      <c r="R1270" s="4">
        <v>2.7231004301821962</v>
      </c>
      <c r="S1270" s="4">
        <v>2.8263260166399449</v>
      </c>
      <c r="T1270" s="4">
        <v>3.0359953881991211</v>
      </c>
      <c r="U1270" s="4">
        <v>3.2933193245435901</v>
      </c>
      <c r="V1270" s="4">
        <v>3.5879474836297538</v>
      </c>
      <c r="W1270" s="4">
        <v>3.8501376953146647</v>
      </c>
      <c r="X1270" s="4">
        <v>4.0386957154606327</v>
      </c>
      <c r="Y1270" s="4">
        <v>4.3576472561404218</v>
      </c>
      <c r="Z1270" s="94">
        <v>3165</v>
      </c>
      <c r="AA1270" s="93">
        <v>0.20125523012552302</v>
      </c>
      <c r="AB1270" s="6">
        <v>2.199176757748575</v>
      </c>
      <c r="AC1270" s="6">
        <v>2.6782070322346554</v>
      </c>
      <c r="AD1270" s="6">
        <v>3.1962447603541495</v>
      </c>
      <c r="AE1270" s="6">
        <v>3.6101663292557133</v>
      </c>
      <c r="AF1270" s="6">
        <v>3.9611660384155107</v>
      </c>
      <c r="AG1270" s="94">
        <v>0</v>
      </c>
      <c r="AH1270" s="6">
        <v>2.1481277945074799</v>
      </c>
      <c r="AI1270" s="6">
        <v>2.5586781563355894</v>
      </c>
      <c r="AJ1270" s="6">
        <v>3.0167496198959962</v>
      </c>
      <c r="AK1270" s="6">
        <v>3.4169104734200246</v>
      </c>
      <c r="AL1270" s="6">
        <v>3.7907224604862102</v>
      </c>
      <c r="AM1270" s="6">
        <v>4.2376786324691373</v>
      </c>
      <c r="AN1270" s="6">
        <v>0.99631249183810844</v>
      </c>
      <c r="AO1270" s="92">
        <v>0.88481642661889359</v>
      </c>
      <c r="AP1270" s="5">
        <v>43880</v>
      </c>
      <c r="AQ1270" s="94">
        <v>2390</v>
      </c>
      <c r="AR1270" s="6">
        <v>-0.3517536158040504</v>
      </c>
      <c r="AS1270" s="6">
        <v>0.91415737653893914</v>
      </c>
    </row>
    <row r="1271" spans="1:45" x14ac:dyDescent="0.2">
      <c r="A1271" s="5">
        <v>43881</v>
      </c>
      <c r="B1271" s="6">
        <v>3.5313545150501673</v>
      </c>
      <c r="C1271" s="6">
        <v>3.3232998735846668</v>
      </c>
      <c r="D1271" s="6">
        <v>0.20805464146550046</v>
      </c>
      <c r="E1271" s="6">
        <v>3.3383422253290496</v>
      </c>
      <c r="F1271" s="6">
        <v>3.3551238731876905</v>
      </c>
      <c r="G1271" s="6">
        <v>0.40824508381683644</v>
      </c>
      <c r="H1271" s="6">
        <v>1.5809073246763463</v>
      </c>
      <c r="I1271" s="6">
        <v>0.57027786548784676</v>
      </c>
      <c r="J1271" s="7">
        <v>1132.4647931796644</v>
      </c>
      <c r="K1271" s="92">
        <v>2.508361204013378E-3</v>
      </c>
      <c r="L1271" s="92">
        <v>2.2157190635451504E-2</v>
      </c>
      <c r="M1271" s="92">
        <v>0.23996655518394649</v>
      </c>
      <c r="N1271" s="92">
        <v>0.44607023411371238</v>
      </c>
      <c r="O1271" s="92">
        <v>0.22408026755852842</v>
      </c>
      <c r="P1271" s="92">
        <v>6.5217391304347824E-2</v>
      </c>
      <c r="Q1271" s="93">
        <v>2.9996842437638144E-2</v>
      </c>
      <c r="R1271" s="4">
        <v>2.7230453443535194</v>
      </c>
      <c r="S1271" s="4">
        <v>2.8260816797513058</v>
      </c>
      <c r="T1271" s="4">
        <v>3.0355524950807644</v>
      </c>
      <c r="U1271" s="4">
        <v>3.2930060444049105</v>
      </c>
      <c r="V1271" s="4">
        <v>3.5874644987923365</v>
      </c>
      <c r="W1271" s="4">
        <v>3.8524414402150531</v>
      </c>
      <c r="X1271" s="4">
        <v>4.0386053813596083</v>
      </c>
      <c r="Y1271" s="4">
        <v>4.3566058807073791</v>
      </c>
      <c r="Z1271" s="94">
        <v>3167</v>
      </c>
      <c r="AA1271" s="93">
        <v>0.20066889632107024</v>
      </c>
      <c r="AB1271" s="6">
        <v>2.1990388020659561</v>
      </c>
      <c r="AC1271" s="6">
        <v>2.6780059059887051</v>
      </c>
      <c r="AD1271" s="6">
        <v>3.1957939702716205</v>
      </c>
      <c r="AE1271" s="6">
        <v>3.6096191606289074</v>
      </c>
      <c r="AF1271" s="6">
        <v>3.9682937077646625</v>
      </c>
      <c r="AG1271" s="94">
        <v>2</v>
      </c>
      <c r="AH1271" s="6">
        <v>2.1480613382120546</v>
      </c>
      <c r="AI1271" s="6"/>
      <c r="AJ1271" s="6">
        <v>3.0165148922070348</v>
      </c>
      <c r="AK1271" s="6"/>
      <c r="AL1271" s="6">
        <v>3.7909824597627026</v>
      </c>
      <c r="AM1271" s="6"/>
      <c r="AN1271" s="6">
        <v>0.99626261575751485</v>
      </c>
      <c r="AO1271" s="92">
        <v>0.88516404265649573</v>
      </c>
      <c r="AP1271" s="5">
        <v>43882</v>
      </c>
      <c r="AQ1271" s="94">
        <v>2392</v>
      </c>
      <c r="AR1271" s="6">
        <v>-0.35181137396178652</v>
      </c>
      <c r="AS1271" s="6">
        <v>0.91415194837519764</v>
      </c>
    </row>
    <row r="1272" spans="1:45" x14ac:dyDescent="0.2">
      <c r="A1272" s="5">
        <v>43882</v>
      </c>
      <c r="B1272" s="6">
        <v>3.5315635451505019</v>
      </c>
      <c r="C1272" s="6">
        <v>3.322932741743112</v>
      </c>
      <c r="D1272" s="6">
        <v>0.20863080340738982</v>
      </c>
      <c r="E1272" s="6">
        <v>3.3382655354330244</v>
      </c>
      <c r="F1272" s="6">
        <v>3.355059113052715</v>
      </c>
      <c r="G1272" s="6">
        <v>0.40819098051113228</v>
      </c>
      <c r="H1272" s="6">
        <v>1.5798438116752298</v>
      </c>
      <c r="I1272" s="6">
        <v>0.57034417429744078</v>
      </c>
      <c r="J1272" s="7">
        <v>1133.4647931796644</v>
      </c>
      <c r="K1272" s="92">
        <v>2.508361204013378E-3</v>
      </c>
      <c r="L1272" s="92">
        <v>2.2157190635451504E-2</v>
      </c>
      <c r="M1272" s="92">
        <v>0.23996655518394649</v>
      </c>
      <c r="N1272" s="92">
        <v>0.44565217391304346</v>
      </c>
      <c r="O1272" s="92">
        <v>0.22449832775919731</v>
      </c>
      <c r="P1272" s="92">
        <v>6.5217391304347824E-2</v>
      </c>
      <c r="Q1272" s="93">
        <v>2.9365329965266813E-2</v>
      </c>
      <c r="R1272" s="4">
        <v>2.7228675577184327</v>
      </c>
      <c r="S1272" s="4">
        <v>2.8258861976363958</v>
      </c>
      <c r="T1272" s="4">
        <v>3.0350613384869569</v>
      </c>
      <c r="U1272" s="4">
        <v>3.2925771551091096</v>
      </c>
      <c r="V1272" s="4">
        <v>3.5873219822466349</v>
      </c>
      <c r="W1272" s="4">
        <v>3.8518017407710601</v>
      </c>
      <c r="X1272" s="4">
        <v>4.0379507383998332</v>
      </c>
      <c r="Y1272" s="4">
        <v>4.3556829553257144</v>
      </c>
      <c r="Z1272" s="94">
        <v>3167</v>
      </c>
      <c r="AA1272" s="93">
        <v>0.20192307692307693</v>
      </c>
      <c r="AB1272" s="6">
        <v>2.1989008939899497</v>
      </c>
      <c r="AC1272" s="6">
        <v>2.6778048520465618</v>
      </c>
      <c r="AD1272" s="6">
        <v>3.1953434577127924</v>
      </c>
      <c r="AE1272" s="6">
        <v>3.6090723360385089</v>
      </c>
      <c r="AF1272" s="6">
        <v>3.9667992537168701</v>
      </c>
      <c r="AG1272" s="94">
        <v>0</v>
      </c>
      <c r="AH1272" s="6">
        <v>2.1479948958791972</v>
      </c>
      <c r="AI1272" s="6"/>
      <c r="AJ1272" s="6">
        <v>3.0161166538808177</v>
      </c>
      <c r="AK1272" s="6"/>
      <c r="AL1272" s="6">
        <v>3.7905647487020575</v>
      </c>
      <c r="AM1272" s="6"/>
      <c r="AN1272" s="6">
        <v>0.99616897585295849</v>
      </c>
      <c r="AO1272" s="92">
        <v>0.88546523915940067</v>
      </c>
      <c r="AP1272" s="5">
        <v>43882</v>
      </c>
      <c r="AQ1272" s="94">
        <v>2392</v>
      </c>
      <c r="AR1272" s="6">
        <v>-0.35186889340095551</v>
      </c>
      <c r="AS1272" s="6">
        <v>0.91414652034587118</v>
      </c>
    </row>
    <row r="1273" spans="1:45" x14ac:dyDescent="0.2">
      <c r="A1273" s="5">
        <v>43883</v>
      </c>
      <c r="B1273" s="6">
        <v>3.5315635451505019</v>
      </c>
      <c r="C1273" s="6">
        <v>3.3226316906118698</v>
      </c>
      <c r="D1273" s="6">
        <v>0.20893185453863206</v>
      </c>
      <c r="E1273" s="6">
        <v>3.3381882270811216</v>
      </c>
      <c r="F1273" s="6">
        <v>3.3548516270572026</v>
      </c>
      <c r="G1273" s="6">
        <v>0.40834017670768574</v>
      </c>
      <c r="H1273" s="6">
        <v>1.5788897738178174</v>
      </c>
      <c r="I1273" s="6">
        <v>0.57041995579412541</v>
      </c>
      <c r="J1273" s="7">
        <v>1134.4647931796644</v>
      </c>
      <c r="K1273" s="92">
        <v>2.508361204013378E-3</v>
      </c>
      <c r="L1273" s="92">
        <v>2.2157190635451504E-2</v>
      </c>
      <c r="M1273" s="92">
        <v>0.23996655518394649</v>
      </c>
      <c r="N1273" s="92">
        <v>0.44565217391304346</v>
      </c>
      <c r="O1273" s="92">
        <v>0.22449832775919731</v>
      </c>
      <c r="P1273" s="92">
        <v>6.5217391304347824E-2</v>
      </c>
      <c r="Q1273" s="93">
        <v>2.9365329965266813E-2</v>
      </c>
      <c r="R1273" s="4">
        <v>2.7226898269572848</v>
      </c>
      <c r="S1273" s="4">
        <v>2.825698244468954</v>
      </c>
      <c r="T1273" s="4">
        <v>3.034555707295822</v>
      </c>
      <c r="U1273" s="4">
        <v>3.2918586224133204</v>
      </c>
      <c r="V1273" s="4">
        <v>3.586709677524818</v>
      </c>
      <c r="W1273" s="4">
        <v>3.8513066834237275</v>
      </c>
      <c r="X1273" s="4">
        <v>4.0381608018051978</v>
      </c>
      <c r="Y1273" s="4">
        <v>4.3547607966560191</v>
      </c>
      <c r="Z1273" s="94">
        <v>3167</v>
      </c>
      <c r="AA1273" s="93">
        <v>0.20317725752508362</v>
      </c>
      <c r="AB1273" s="6">
        <v>2.1987630334931794</v>
      </c>
      <c r="AC1273" s="6">
        <v>2.6776038703649112</v>
      </c>
      <c r="AD1273" s="6">
        <v>3.1948932223929893</v>
      </c>
      <c r="AE1273" s="6">
        <v>3.6085258551240975</v>
      </c>
      <c r="AF1273" s="6">
        <v>3.9653070557820413</v>
      </c>
      <c r="AG1273" s="94">
        <v>0</v>
      </c>
      <c r="AH1273" s="6">
        <v>2.1479284675030956</v>
      </c>
      <c r="AI1273" s="6">
        <v>2.5581267498296172</v>
      </c>
      <c r="AJ1273" s="6">
        <v>3.0157186723882288</v>
      </c>
      <c r="AK1273" s="6">
        <v>3.4151955053609986</v>
      </c>
      <c r="AL1273" s="6">
        <v>3.7905496067876392</v>
      </c>
      <c r="AM1273" s="6">
        <v>4.2401143302402815</v>
      </c>
      <c r="AN1273" s="6">
        <v>0.99609027780241</v>
      </c>
      <c r="AO1273" s="92">
        <v>0.88573983606604156</v>
      </c>
      <c r="AP1273" s="5">
        <v>43884</v>
      </c>
      <c r="AQ1273" s="94">
        <v>2392</v>
      </c>
      <c r="AR1273" s="6">
        <v>-0.35192617453123054</v>
      </c>
      <c r="AS1273" s="6">
        <v>0.91414109252097187</v>
      </c>
    </row>
    <row r="1274" spans="1:45" x14ac:dyDescent="0.2">
      <c r="A1274" s="5">
        <v>43884</v>
      </c>
      <c r="B1274" s="6">
        <v>3.5317592979523611</v>
      </c>
      <c r="C1274" s="6">
        <v>3.3225608035637779</v>
      </c>
      <c r="D1274" s="6">
        <v>0.20919849438858318</v>
      </c>
      <c r="E1274" s="6">
        <v>3.3383227480556275</v>
      </c>
      <c r="F1274" s="6">
        <v>3.3545972068140095</v>
      </c>
      <c r="G1274" s="6">
        <v>0.40864702431853378</v>
      </c>
      <c r="H1274" s="6">
        <v>1.5796280889578862</v>
      </c>
      <c r="I1274" s="6">
        <v>0.57037878787878638</v>
      </c>
      <c r="J1274" s="7">
        <v>1135.1063762626291</v>
      </c>
      <c r="K1274" s="92">
        <v>2.5073129962390303E-3</v>
      </c>
      <c r="L1274" s="92">
        <v>2.2147931466778101E-2</v>
      </c>
      <c r="M1274" s="92">
        <v>0.23986627664020058</v>
      </c>
      <c r="N1274" s="92">
        <v>0.44546594233180109</v>
      </c>
      <c r="O1274" s="92">
        <v>0.2248223986627664</v>
      </c>
      <c r="P1274" s="92">
        <v>6.5190137902214798E-2</v>
      </c>
      <c r="Q1274" s="93">
        <v>2.8724747474747476E-2</v>
      </c>
      <c r="R1274" s="4">
        <v>2.7225645041963196</v>
      </c>
      <c r="S1274" s="4">
        <v>2.8255273960226477</v>
      </c>
      <c r="T1274" s="4">
        <v>3.0341468995686531</v>
      </c>
      <c r="U1274" s="4">
        <v>3.2911145393016232</v>
      </c>
      <c r="V1274" s="4">
        <v>3.586350078353763</v>
      </c>
      <c r="W1274" s="4">
        <v>3.8509395507809421</v>
      </c>
      <c r="X1274" s="4">
        <v>4.0388041249963607</v>
      </c>
      <c r="Y1274" s="4">
        <v>4.3577911013832287</v>
      </c>
      <c r="Z1274" s="94">
        <v>3168</v>
      </c>
      <c r="AA1274" s="93">
        <v>0.20267446719598831</v>
      </c>
      <c r="AB1274" s="6">
        <v>2.1986252205482906</v>
      </c>
      <c r="AC1274" s="6">
        <v>2.6774029609004755</v>
      </c>
      <c r="AD1274" s="6">
        <v>3.194443264027945</v>
      </c>
      <c r="AE1274" s="6">
        <v>3.6079797175257817</v>
      </c>
      <c r="AF1274" s="6">
        <v>3.9638171082875795</v>
      </c>
      <c r="AG1274" s="94">
        <v>0</v>
      </c>
      <c r="AH1274" s="6">
        <v>2.1478620530779451</v>
      </c>
      <c r="AI1274" s="6">
        <v>2.5579431065728051</v>
      </c>
      <c r="AJ1274" s="6">
        <v>3.015320947432822</v>
      </c>
      <c r="AK1274" s="6">
        <v>3.4146405468639385</v>
      </c>
      <c r="AL1274" s="6">
        <v>3.7907044859454126</v>
      </c>
      <c r="AM1274" s="6">
        <v>4.2419067884243704</v>
      </c>
      <c r="AN1274" s="6">
        <v>0.99601623671037098</v>
      </c>
      <c r="AO1274" s="92">
        <v>0.88610734888365683</v>
      </c>
      <c r="AP1274" s="5">
        <v>43884</v>
      </c>
      <c r="AQ1274" s="94">
        <v>2393</v>
      </c>
      <c r="AR1274" s="6">
        <v>-0.35198321776154939</v>
      </c>
      <c r="AS1274" s="6">
        <v>0.91413566497016108</v>
      </c>
    </row>
    <row r="1275" spans="1:45" x14ac:dyDescent="0.2">
      <c r="A1275" s="5">
        <v>43885</v>
      </c>
      <c r="B1275" s="6">
        <v>3.5307017543859649</v>
      </c>
      <c r="C1275" s="6">
        <v>3.3222836653319727</v>
      </c>
      <c r="D1275" s="6">
        <v>0.20841808905399217</v>
      </c>
      <c r="E1275" s="6">
        <v>3.3382449450872853</v>
      </c>
      <c r="F1275" s="6">
        <v>3.3543050000580337</v>
      </c>
      <c r="G1275" s="6">
        <v>0.40871429830273887</v>
      </c>
      <c r="H1275" s="6">
        <v>1.5788000309177888</v>
      </c>
      <c r="I1275" s="6">
        <v>0.57041982323232188</v>
      </c>
      <c r="J1275" s="7">
        <v>1136.1063762626291</v>
      </c>
      <c r="K1275" s="92">
        <v>2.5062656641604009E-3</v>
      </c>
      <c r="L1275" s="92">
        <v>2.2138680033416874E-2</v>
      </c>
      <c r="M1275" s="92">
        <v>0.24101921470342522</v>
      </c>
      <c r="N1275" s="92">
        <v>0.44569757727652465</v>
      </c>
      <c r="O1275" s="92">
        <v>0.22305764411027568</v>
      </c>
      <c r="P1275" s="92">
        <v>6.5580618212197156E-2</v>
      </c>
      <c r="Q1275" s="93">
        <v>2.9671717171717172E-2</v>
      </c>
      <c r="R1275" s="4">
        <v>2.7223846321177918</v>
      </c>
      <c r="S1275" s="4">
        <v>2.8252628936413129</v>
      </c>
      <c r="T1275" s="4">
        <v>3.0343197467686149</v>
      </c>
      <c r="U1275" s="4">
        <v>3.2904565115597153</v>
      </c>
      <c r="V1275" s="4">
        <v>3.5858976195946806</v>
      </c>
      <c r="W1275" s="4">
        <v>3.8507278472914876</v>
      </c>
      <c r="X1275" s="4">
        <v>4.038498260903058</v>
      </c>
      <c r="Y1275" s="4">
        <v>4.3568284106004773</v>
      </c>
      <c r="Z1275" s="94">
        <v>3168</v>
      </c>
      <c r="AA1275" s="93">
        <v>0.202172096908939</v>
      </c>
      <c r="AB1275" s="6">
        <v>2.1984874551279514</v>
      </c>
      <c r="AC1275" s="6">
        <v>2.6772021236100132</v>
      </c>
      <c r="AD1275" s="6">
        <v>3.1953815063908912</v>
      </c>
      <c r="AE1275" s="6">
        <v>3.6103686886619997</v>
      </c>
      <c r="AF1275" s="6">
        <v>3.96232940558084</v>
      </c>
      <c r="AG1275" s="94">
        <v>5</v>
      </c>
      <c r="AH1275" s="6">
        <v>2.1477956525979427</v>
      </c>
      <c r="AI1275" s="6"/>
      <c r="AJ1275" s="6">
        <v>3.0157274729064558</v>
      </c>
      <c r="AK1275" s="6"/>
      <c r="AL1275" s="6">
        <v>3.7909109029582955</v>
      </c>
      <c r="AM1275" s="6"/>
      <c r="AN1275" s="6">
        <v>0.99594996761683363</v>
      </c>
      <c r="AO1275" s="92">
        <v>0.88613234474548097</v>
      </c>
      <c r="AP1275" s="5">
        <v>43885</v>
      </c>
      <c r="AQ1275" s="94">
        <v>2394</v>
      </c>
      <c r="AR1275" s="6">
        <v>-0.35204002350012509</v>
      </c>
      <c r="AS1275" s="6">
        <v>0.91413023776275026</v>
      </c>
    </row>
    <row r="1276" spans="1:45" x14ac:dyDescent="0.2">
      <c r="A1276" s="5">
        <v>43886</v>
      </c>
      <c r="B1276" s="6">
        <v>3.5308977035490607</v>
      </c>
      <c r="C1276" s="6">
        <v>3.3223272450042498</v>
      </c>
      <c r="D1276" s="6">
        <v>0.20857045854481093</v>
      </c>
      <c r="E1276" s="6">
        <v>3.3381666481701808</v>
      </c>
      <c r="F1276" s="6">
        <v>3.3540580756365306</v>
      </c>
      <c r="G1276" s="6">
        <v>0.40914560045555531</v>
      </c>
      <c r="H1276" s="6">
        <v>1.5783519230938055</v>
      </c>
      <c r="I1276" s="6">
        <v>0.57058712121211985</v>
      </c>
      <c r="J1276" s="7">
        <v>1137.1063762626291</v>
      </c>
      <c r="K1276" s="92">
        <v>2.5052192066805845E-3</v>
      </c>
      <c r="L1276" s="92">
        <v>2.2129436325678497E-2</v>
      </c>
      <c r="M1276" s="92">
        <v>0.24091858037578287</v>
      </c>
      <c r="N1276" s="92">
        <v>0.44592901878914404</v>
      </c>
      <c r="O1276" s="92">
        <v>0.22254697286012526</v>
      </c>
      <c r="P1276" s="92">
        <v>6.5970772442588727E-2</v>
      </c>
      <c r="Q1276" s="93">
        <v>2.8093434343434344E-2</v>
      </c>
      <c r="R1276" s="4">
        <v>2.7222048172513045</v>
      </c>
      <c r="S1276" s="4">
        <v>2.825033923055809</v>
      </c>
      <c r="T1276" s="4">
        <v>3.0339854411978728</v>
      </c>
      <c r="U1276" s="4">
        <v>3.2915175476134717</v>
      </c>
      <c r="V1276" s="4">
        <v>3.5861131353481284</v>
      </c>
      <c r="W1276" s="4">
        <v>3.8502056703514316</v>
      </c>
      <c r="X1276" s="4">
        <v>4.0391745999452189</v>
      </c>
      <c r="Y1276" s="4">
        <v>4.357257489021741</v>
      </c>
      <c r="Z1276" s="94">
        <v>3168</v>
      </c>
      <c r="AA1276" s="93">
        <v>0.20167014613778705</v>
      </c>
      <c r="AB1276" s="6">
        <v>2.1983497372048517</v>
      </c>
      <c r="AC1276" s="6">
        <v>2.6770013584503189</v>
      </c>
      <c r="AD1276" s="6">
        <v>3.1950683883486026</v>
      </c>
      <c r="AE1276" s="6">
        <v>3.6099777630203183</v>
      </c>
      <c r="AF1276" s="6">
        <v>3.9608439420290407</v>
      </c>
      <c r="AG1276" s="94">
        <v>0</v>
      </c>
      <c r="AH1276" s="6">
        <v>2.1477292660572895</v>
      </c>
      <c r="AI1276" s="6">
        <v>2.5575760580268554</v>
      </c>
      <c r="AJ1276" s="6">
        <v>3.0153303840508956</v>
      </c>
      <c r="AK1276" s="6">
        <v>3.4150295391462273</v>
      </c>
      <c r="AL1276" s="6">
        <v>3.7904877905422478</v>
      </c>
      <c r="AM1276" s="6">
        <v>4.2428060023256808</v>
      </c>
      <c r="AN1276" s="6">
        <v>0.99596848255081349</v>
      </c>
      <c r="AO1276" s="92">
        <v>0.88630731158018305</v>
      </c>
      <c r="AP1276" s="5">
        <v>43889</v>
      </c>
      <c r="AQ1276" s="94">
        <v>2395</v>
      </c>
      <c r="AR1276" s="6">
        <v>-0.35209659215443878</v>
      </c>
      <c r="AS1276" s="6">
        <v>0.91412481096770293</v>
      </c>
    </row>
    <row r="1277" spans="1:45" x14ac:dyDescent="0.2">
      <c r="A1277" s="5">
        <v>43887</v>
      </c>
      <c r="B1277" s="6">
        <v>3.5311064718162841</v>
      </c>
      <c r="C1277" s="6">
        <v>3.3220230345552291</v>
      </c>
      <c r="D1277" s="6">
        <v>0.20908343726105505</v>
      </c>
      <c r="E1277" s="6">
        <v>3.3380889412406876</v>
      </c>
      <c r="F1277" s="6">
        <v>3.3537664114832602</v>
      </c>
      <c r="G1277" s="6">
        <v>0.40903178640468529</v>
      </c>
      <c r="H1277" s="6">
        <v>1.5773455157991909</v>
      </c>
      <c r="I1277" s="6">
        <v>0.570666035353534</v>
      </c>
      <c r="J1277" s="7">
        <v>1138.1063762626291</v>
      </c>
      <c r="K1277" s="92">
        <v>2.5052192066805845E-3</v>
      </c>
      <c r="L1277" s="92">
        <v>2.2129436325678497E-2</v>
      </c>
      <c r="M1277" s="92">
        <v>0.24050104384133611</v>
      </c>
      <c r="N1277" s="92">
        <v>0.4463465553235908</v>
      </c>
      <c r="O1277" s="92">
        <v>0.22254697286012526</v>
      </c>
      <c r="P1277" s="92">
        <v>6.5970772442588727E-2</v>
      </c>
      <c r="Q1277" s="93">
        <v>2.7462121212121212E-2</v>
      </c>
      <c r="R1277" s="4">
        <v>2.7220078594734951</v>
      </c>
      <c r="S1277" s="4">
        <v>2.8248543855472557</v>
      </c>
      <c r="T1277" s="4">
        <v>3.0338520469373016</v>
      </c>
      <c r="U1277" s="4">
        <v>3.2919590802605945</v>
      </c>
      <c r="V1277" s="4">
        <v>3.5857142590878777</v>
      </c>
      <c r="W1277" s="4">
        <v>3.8500988874303754</v>
      </c>
      <c r="X1277" s="4">
        <v>4.0384646164000602</v>
      </c>
      <c r="Y1277" s="4">
        <v>4.3564527971709275</v>
      </c>
      <c r="Z1277" s="94">
        <v>3168</v>
      </c>
      <c r="AA1277" s="93">
        <v>0.20167014613778705</v>
      </c>
      <c r="AB1277" s="6">
        <v>2.1982120667517036</v>
      </c>
      <c r="AC1277" s="6">
        <v>2.6768006653782237</v>
      </c>
      <c r="AD1277" s="6">
        <v>3.194715836568732</v>
      </c>
      <c r="AE1277" s="6">
        <v>3.6095870129859824</v>
      </c>
      <c r="AF1277" s="6">
        <v>3.9593607120191709</v>
      </c>
      <c r="AG1277" s="94">
        <v>0</v>
      </c>
      <c r="AH1277" s="6">
        <v>2.1476628934501911</v>
      </c>
      <c r="AI1277" s="6">
        <v>2.5573926526046522</v>
      </c>
      <c r="AJ1277" s="6">
        <v>3.0149030784220057</v>
      </c>
      <c r="AK1277" s="6">
        <v>3.4144622651243712</v>
      </c>
      <c r="AL1277" s="6">
        <v>3.7902509946490115</v>
      </c>
      <c r="AM1277" s="6">
        <v>4.2418556797201594</v>
      </c>
      <c r="AN1277" s="6">
        <v>0.99589641192270195</v>
      </c>
      <c r="AO1277" s="92">
        <v>0.88660700735497355</v>
      </c>
      <c r="AP1277" s="5">
        <v>43889</v>
      </c>
      <c r="AQ1277" s="94">
        <v>2395</v>
      </c>
      <c r="AR1277" s="6">
        <v>-0.35215292413124866</v>
      </c>
      <c r="AS1277" s="6">
        <v>0.91411938465363629</v>
      </c>
    </row>
    <row r="1278" spans="1:45" x14ac:dyDescent="0.2">
      <c r="A1278" s="5">
        <v>43888</v>
      </c>
      <c r="B1278" s="6">
        <v>3.5315240083507309</v>
      </c>
      <c r="C1278" s="6">
        <v>3.3217366524654746</v>
      </c>
      <c r="D1278" s="6">
        <v>0.20978735588525632</v>
      </c>
      <c r="E1278" s="6">
        <v>3.3380111221019453</v>
      </c>
      <c r="F1278" s="6">
        <v>3.3533332908268716</v>
      </c>
      <c r="G1278" s="6">
        <v>0.40893077254113197</v>
      </c>
      <c r="H1278" s="6">
        <v>1.5765466904141561</v>
      </c>
      <c r="I1278" s="6">
        <v>0.57070707070706939</v>
      </c>
      <c r="J1278" s="7">
        <v>1139.1063762626291</v>
      </c>
      <c r="K1278" s="92">
        <v>2.5052192066805845E-3</v>
      </c>
      <c r="L1278" s="92">
        <v>2.2129436325678497E-2</v>
      </c>
      <c r="M1278" s="92">
        <v>0.24008350730688935</v>
      </c>
      <c r="N1278" s="92">
        <v>0.4463465553235908</v>
      </c>
      <c r="O1278" s="92">
        <v>0.22296450939457202</v>
      </c>
      <c r="P1278" s="92">
        <v>6.5970772442588727E-2</v>
      </c>
      <c r="Q1278" s="93">
        <v>2.7146464646464648E-2</v>
      </c>
      <c r="R1278" s="4">
        <v>2.7217498030645331</v>
      </c>
      <c r="S1278" s="4">
        <v>2.8243878757622545</v>
      </c>
      <c r="T1278" s="4">
        <v>3.0335179497070359</v>
      </c>
      <c r="U1278" s="4">
        <v>3.2924909823514339</v>
      </c>
      <c r="V1278" s="4">
        <v>3.5854849604860783</v>
      </c>
      <c r="W1278" s="4">
        <v>3.8494874648185902</v>
      </c>
      <c r="X1278" s="4">
        <v>4.0377551406348511</v>
      </c>
      <c r="Y1278" s="4">
        <v>4.3556486839355548</v>
      </c>
      <c r="Z1278" s="94">
        <v>3168</v>
      </c>
      <c r="AA1278" s="93">
        <v>0.20375782881002089</v>
      </c>
      <c r="AB1278" s="6">
        <v>2.1980744437412403</v>
      </c>
      <c r="AC1278" s="6">
        <v>2.6766000443505948</v>
      </c>
      <c r="AD1278" s="6">
        <v>3.1943634546324935</v>
      </c>
      <c r="AE1278" s="6">
        <v>3.6089294069058249</v>
      </c>
      <c r="AF1278" s="6">
        <v>3.9578797099579037</v>
      </c>
      <c r="AG1278" s="94">
        <v>0</v>
      </c>
      <c r="AH1278" s="6">
        <v>2.1475965347708557</v>
      </c>
      <c r="AI1278" s="6">
        <v>2.5572093263277322</v>
      </c>
      <c r="AJ1278" s="6">
        <v>3.0142711551936534</v>
      </c>
      <c r="AK1278" s="6">
        <v>3.4139089296797653</v>
      </c>
      <c r="AL1278" s="6">
        <v>3.7896080941447079</v>
      </c>
      <c r="AM1278" s="6">
        <v>4.240906290110332</v>
      </c>
      <c r="AN1278" s="6">
        <v>0.99583113429493342</v>
      </c>
      <c r="AO1278" s="92">
        <v>0.88673980093059401</v>
      </c>
      <c r="AP1278" s="5">
        <v>43889</v>
      </c>
      <c r="AQ1278" s="94">
        <v>2395</v>
      </c>
      <c r="AR1278" s="6">
        <v>-0.35220901983658504</v>
      </c>
      <c r="AS1278" s="6">
        <v>0.91411395888882274</v>
      </c>
    </row>
    <row r="1279" spans="1:45" x14ac:dyDescent="0.2">
      <c r="A1279" s="5">
        <v>43889</v>
      </c>
      <c r="B1279" s="6">
        <v>3.5306889352818374</v>
      </c>
      <c r="C1279" s="6">
        <v>3.3213584081716538</v>
      </c>
      <c r="D1279" s="6">
        <v>0.20933052711018352</v>
      </c>
      <c r="E1279" s="6">
        <v>3.3379332260766543</v>
      </c>
      <c r="F1279" s="6">
        <v>3.3530120964062164</v>
      </c>
      <c r="G1279" s="6">
        <v>0.40887671919252311</v>
      </c>
      <c r="H1279" s="6">
        <v>1.5755175789165381</v>
      </c>
      <c r="I1279" s="6">
        <v>0.57074810606060999</v>
      </c>
      <c r="J1279" s="7">
        <v>1140.1063762626291</v>
      </c>
      <c r="K1279" s="92">
        <v>2.5052192066805845E-3</v>
      </c>
      <c r="L1279" s="92">
        <v>2.2129436325678497E-2</v>
      </c>
      <c r="M1279" s="92">
        <v>0.24175365344467642</v>
      </c>
      <c r="N1279" s="92">
        <v>0.444258872651357</v>
      </c>
      <c r="O1279" s="92">
        <v>0.22379958246346554</v>
      </c>
      <c r="P1279" s="92">
        <v>6.5553235908141966E-2</v>
      </c>
      <c r="Q1279" s="93">
        <v>2.7462121212121212E-2</v>
      </c>
      <c r="R1279" s="4">
        <v>2.7214918833166828</v>
      </c>
      <c r="S1279" s="4">
        <v>2.824065344206466</v>
      </c>
      <c r="T1279" s="4">
        <v>3.0331840298492612</v>
      </c>
      <c r="U1279" s="4">
        <v>3.291970703209711</v>
      </c>
      <c r="V1279" s="4">
        <v>3.5851947703027549</v>
      </c>
      <c r="W1279" s="4">
        <v>3.8492018836080644</v>
      </c>
      <c r="X1279" s="4">
        <v>4.0370461720330848</v>
      </c>
      <c r="Y1279" s="4">
        <v>4.3548451486222719</v>
      </c>
      <c r="Z1279" s="94">
        <v>3168</v>
      </c>
      <c r="AA1279" s="93">
        <v>0.20292275574112734</v>
      </c>
      <c r="AB1279" s="6">
        <v>2.1979368681462175</v>
      </c>
      <c r="AC1279" s="6">
        <v>2.6763305612016648</v>
      </c>
      <c r="AD1279" s="6">
        <v>3.1949045044750388</v>
      </c>
      <c r="AE1279" s="6">
        <v>3.6078531819960289</v>
      </c>
      <c r="AF1279" s="6">
        <v>3.9670304214005321</v>
      </c>
      <c r="AG1279" s="94">
        <v>5</v>
      </c>
      <c r="AH1279" s="6">
        <v>2.1475301900134967</v>
      </c>
      <c r="AI1279" s="6">
        <v>2.5570260791297792</v>
      </c>
      <c r="AJ1279" s="6">
        <v>3.0151219131728864</v>
      </c>
      <c r="AK1279" s="6">
        <v>3.4140211847901032</v>
      </c>
      <c r="AL1279" s="6">
        <v>3.7895400145703695</v>
      </c>
      <c r="AM1279" s="6">
        <v>4.2417639266700622</v>
      </c>
      <c r="AN1279" s="6">
        <v>0.99573480269535219</v>
      </c>
      <c r="AO1279" s="92">
        <v>0.88703190805876919</v>
      </c>
      <c r="AP1279" s="5">
        <v>43890</v>
      </c>
      <c r="AQ1279" s="94">
        <v>2395</v>
      </c>
      <c r="AR1279" s="6">
        <v>-0.35226487967575659</v>
      </c>
      <c r="AS1279" s="6">
        <v>0.91410853374119172</v>
      </c>
    </row>
    <row r="1280" spans="1:45" x14ac:dyDescent="0.2">
      <c r="A1280" s="5">
        <v>43890</v>
      </c>
      <c r="B1280" s="6">
        <v>3.5306889352818374</v>
      </c>
      <c r="C1280" s="6">
        <v>3.3208610857035641</v>
      </c>
      <c r="D1280" s="6">
        <v>0.20982784957827327</v>
      </c>
      <c r="E1280" s="6">
        <v>3.3378549671374986</v>
      </c>
      <c r="F1280" s="6">
        <v>3.3527018379762108</v>
      </c>
      <c r="G1280" s="6">
        <v>0.40869162529376318</v>
      </c>
      <c r="H1280" s="6">
        <v>1.5743548897527904</v>
      </c>
      <c r="I1280" s="6">
        <v>0.57074810606060999</v>
      </c>
      <c r="J1280" s="7">
        <v>1141.1063762626291</v>
      </c>
      <c r="K1280" s="92">
        <v>2.5052192066805845E-3</v>
      </c>
      <c r="L1280" s="92">
        <v>2.2129436325678497E-2</v>
      </c>
      <c r="M1280" s="92">
        <v>0.24175365344467642</v>
      </c>
      <c r="N1280" s="92">
        <v>0.444258872651357</v>
      </c>
      <c r="O1280" s="92">
        <v>0.22379958246346554</v>
      </c>
      <c r="P1280" s="92">
        <v>6.5553235908141966E-2</v>
      </c>
      <c r="Q1280" s="93">
        <v>2.7462121212121212E-2</v>
      </c>
      <c r="R1280" s="4">
        <v>2.7212341000953311</v>
      </c>
      <c r="S1280" s="4">
        <v>2.8237503504318213</v>
      </c>
      <c r="T1280" s="4">
        <v>3.0328502871940528</v>
      </c>
      <c r="U1280" s="4">
        <v>3.291450787056899</v>
      </c>
      <c r="V1280" s="4">
        <v>3.5847239093577041</v>
      </c>
      <c r="W1280" s="4">
        <v>3.8486499967262446</v>
      </c>
      <c r="X1280" s="4">
        <v>4.0363377099793167</v>
      </c>
      <c r="Y1280" s="4">
        <v>4.354042190538892</v>
      </c>
      <c r="Z1280" s="94">
        <v>3168</v>
      </c>
      <c r="AA1280" s="93">
        <v>0.20584551148225469</v>
      </c>
      <c r="AB1280" s="6">
        <v>2.1977993399394129</v>
      </c>
      <c r="AC1280" s="6">
        <v>2.675968205052365</v>
      </c>
      <c r="AD1280" s="6">
        <v>3.1942636448001558</v>
      </c>
      <c r="AE1280" s="6">
        <v>3.6067782884166077</v>
      </c>
      <c r="AF1280" s="6">
        <v>3.9662733324591373</v>
      </c>
      <c r="AG1280" s="94">
        <v>0</v>
      </c>
      <c r="AH1280" s="6">
        <v>2.1474638591723303</v>
      </c>
      <c r="AI1280" s="6">
        <v>2.5568429109445598</v>
      </c>
      <c r="AJ1280" s="6">
        <v>3.0147261373766696</v>
      </c>
      <c r="AK1280" s="6">
        <v>3.4134681464235141</v>
      </c>
      <c r="AL1280" s="6">
        <v>3.7888394712578286</v>
      </c>
      <c r="AM1280" s="6">
        <v>4.2408197674801604</v>
      </c>
      <c r="AN1280" s="6">
        <v>0.99560763056263246</v>
      </c>
      <c r="AO1280" s="92">
        <v>0.88721291780007838</v>
      </c>
      <c r="AP1280" s="5">
        <v>43890</v>
      </c>
      <c r="AQ1280" s="94">
        <v>2395</v>
      </c>
      <c r="AR1280" s="6">
        <v>-0.35232050405335036</v>
      </c>
      <c r="AS1280" s="6">
        <v>0.91410310927833194</v>
      </c>
    </row>
    <row r="1281" spans="1:45" x14ac:dyDescent="0.2">
      <c r="A1281" s="5">
        <v>43891</v>
      </c>
      <c r="B1281" s="6">
        <v>3.530050083472454</v>
      </c>
      <c r="C1281" s="6">
        <v>3.3208218373619296</v>
      </c>
      <c r="D1281" s="6">
        <v>0.20922824611052437</v>
      </c>
      <c r="E1281" s="6">
        <v>3.337776210967216</v>
      </c>
      <c r="F1281" s="6">
        <v>3.3524375593831013</v>
      </c>
      <c r="G1281" s="6">
        <v>0.4090965129931014</v>
      </c>
      <c r="H1281" s="6">
        <v>1.5738986295860677</v>
      </c>
      <c r="I1281" s="6">
        <v>0.57082386363636839</v>
      </c>
      <c r="J1281" s="7">
        <v>1142.1063762626291</v>
      </c>
      <c r="K1281" s="92">
        <v>2.5041736227045075E-3</v>
      </c>
      <c r="L1281" s="92">
        <v>2.2120200333889815E-2</v>
      </c>
      <c r="M1281" s="92">
        <v>0.24290484140233723</v>
      </c>
      <c r="N1281" s="92">
        <v>0.44365609348914858</v>
      </c>
      <c r="O1281" s="92">
        <v>0.22287145242070117</v>
      </c>
      <c r="P1281" s="92">
        <v>6.5943238731218698E-2</v>
      </c>
      <c r="Q1281" s="93">
        <v>2.683080808080808E-2</v>
      </c>
      <c r="R1281" s="4">
        <v>2.7209763098280391</v>
      </c>
      <c r="S1281" s="4">
        <v>2.8234355251208858</v>
      </c>
      <c r="T1281" s="4">
        <v>3.032476018134763</v>
      </c>
      <c r="U1281" s="4">
        <v>3.2909312334612846</v>
      </c>
      <c r="V1281" s="4">
        <v>3.5845569035692821</v>
      </c>
      <c r="W1281" s="4">
        <v>3.8487390200098286</v>
      </c>
      <c r="X1281" s="4">
        <v>4.0372968267519198</v>
      </c>
      <c r="Y1281" s="4">
        <v>4.3532398089943873</v>
      </c>
      <c r="Z1281" s="94">
        <v>3168</v>
      </c>
      <c r="AA1281" s="93">
        <v>0.20409015025041735</v>
      </c>
      <c r="AB1281" s="6">
        <v>2.1976618590936261</v>
      </c>
      <c r="AC1281" s="6">
        <v>2.6756060838333382</v>
      </c>
      <c r="AD1281" s="6">
        <v>3.1950660375427935</v>
      </c>
      <c r="AE1281" s="6">
        <v>3.6076933465404331</v>
      </c>
      <c r="AF1281" s="6">
        <v>3.965516822922742</v>
      </c>
      <c r="AG1281" s="94">
        <v>5</v>
      </c>
      <c r="AH1281" s="6">
        <v>2.1473975422415772</v>
      </c>
      <c r="AI1281" s="6">
        <v>2.5566598217059306</v>
      </c>
      <c r="AJ1281" s="6">
        <v>3.0152567922529894</v>
      </c>
      <c r="AK1281" s="6">
        <v>3.4138975056683796</v>
      </c>
      <c r="AL1281" s="6">
        <v>3.7895800069978502</v>
      </c>
      <c r="AM1281" s="6">
        <v>4.240573511906784</v>
      </c>
      <c r="AN1281" s="6">
        <v>0.99560768471309358</v>
      </c>
      <c r="AO1281" s="92">
        <v>0.8869477746593466</v>
      </c>
      <c r="AP1281" s="5">
        <v>43891</v>
      </c>
      <c r="AQ1281" s="94">
        <v>2396</v>
      </c>
      <c r="AR1281" s="6">
        <v>-0.3523758933732335</v>
      </c>
      <c r="AS1281" s="6">
        <v>0.91409768556749182</v>
      </c>
    </row>
    <row r="1282" spans="1:45" x14ac:dyDescent="0.2">
      <c r="A1282" s="5">
        <v>43892</v>
      </c>
      <c r="B1282" s="6">
        <v>3.529424040066778</v>
      </c>
      <c r="C1282" s="6">
        <v>3.3206433510069346</v>
      </c>
      <c r="D1282" s="6">
        <v>0.20878068905984337</v>
      </c>
      <c r="E1282" s="6">
        <v>3.3376975273097527</v>
      </c>
      <c r="F1282" s="6">
        <v>3.3525688933446109</v>
      </c>
      <c r="G1282" s="6">
        <v>0.40899945439096619</v>
      </c>
      <c r="H1282" s="6">
        <v>1.5730788317296871</v>
      </c>
      <c r="I1282" s="6">
        <v>0.57092803030303207</v>
      </c>
      <c r="J1282" s="7">
        <v>1143.1063762626291</v>
      </c>
      <c r="K1282" s="92">
        <v>2.5041736227045075E-3</v>
      </c>
      <c r="L1282" s="92">
        <v>2.2120200333889815E-2</v>
      </c>
      <c r="M1282" s="92">
        <v>0.24290484140233723</v>
      </c>
      <c r="N1282" s="92">
        <v>0.44490818030050083</v>
      </c>
      <c r="O1282" s="92">
        <v>0.22161936560934892</v>
      </c>
      <c r="P1282" s="92">
        <v>6.5943238731218698E-2</v>
      </c>
      <c r="Q1282" s="93">
        <v>4.7664141414141416E-2</v>
      </c>
      <c r="R1282" s="4">
        <v>2.7206969713857183</v>
      </c>
      <c r="S1282" s="4">
        <v>2.8231247902484542</v>
      </c>
      <c r="T1282" s="4">
        <v>3.0320356406109625</v>
      </c>
      <c r="U1282" s="4">
        <v>3.291554004976343</v>
      </c>
      <c r="V1282" s="4">
        <v>3.5845574919421233</v>
      </c>
      <c r="W1282" s="4">
        <v>3.8481777183593096</v>
      </c>
      <c r="X1282" s="4">
        <v>4.0364186090987761</v>
      </c>
      <c r="Y1282" s="4">
        <v>4.3524380032988894</v>
      </c>
      <c r="Z1282" s="94">
        <v>3168</v>
      </c>
      <c r="AA1282" s="93">
        <v>0.20409015025041735</v>
      </c>
      <c r="AB1282" s="6">
        <v>2.1975244255816779</v>
      </c>
      <c r="AC1282" s="6">
        <v>2.675244197290803</v>
      </c>
      <c r="AD1282" s="6">
        <v>3.1952258691175932</v>
      </c>
      <c r="AE1282" s="6">
        <v>3.6080894126486522</v>
      </c>
      <c r="AF1282" s="6">
        <v>3.9647608920525728</v>
      </c>
      <c r="AG1282" s="94">
        <v>5</v>
      </c>
      <c r="AH1282" s="6">
        <v>2.1473312392154611</v>
      </c>
      <c r="AI1282" s="6">
        <v>2.5564768113478302</v>
      </c>
      <c r="AJ1282" s="6">
        <v>3.0149085651280241</v>
      </c>
      <c r="AK1282" s="6">
        <v>3.4148106558864559</v>
      </c>
      <c r="AL1282" s="6">
        <v>3.7899065714888192</v>
      </c>
      <c r="AM1282" s="6">
        <v>4.2396312791140947</v>
      </c>
      <c r="AN1282" s="6">
        <v>0.99557828279293126</v>
      </c>
      <c r="AO1282" s="92">
        <v>0.88679000799037999</v>
      </c>
      <c r="AP1282" s="5">
        <v>43893</v>
      </c>
      <c r="AQ1282" s="94">
        <v>2396</v>
      </c>
      <c r="AR1282" s="6">
        <v>-0.35243104803855463</v>
      </c>
      <c r="AS1282" s="6">
        <v>0.91408518586191456</v>
      </c>
    </row>
    <row r="1283" spans="1:45" x14ac:dyDescent="0.2">
      <c r="A1283" s="5">
        <v>43893</v>
      </c>
      <c r="B1283" s="6">
        <v>3.5294117647058822</v>
      </c>
      <c r="C1283" s="6">
        <v>3.3203980137689788</v>
      </c>
      <c r="D1283" s="6">
        <v>0.20901375093690344</v>
      </c>
      <c r="E1283" s="6">
        <v>3.3376189967484633</v>
      </c>
      <c r="F1283" s="6">
        <v>3.3524650712855637</v>
      </c>
      <c r="G1283" s="6">
        <v>0.40888414448472782</v>
      </c>
      <c r="H1283" s="6">
        <v>1.5722095563227523</v>
      </c>
      <c r="I1283" s="6">
        <v>0.5709848484848502</v>
      </c>
      <c r="J1283" s="7">
        <v>1144.1063762626291</v>
      </c>
      <c r="K1283" s="92">
        <v>2.5031289111389237E-3</v>
      </c>
      <c r="L1283" s="92">
        <v>2.2110972048393827E-2</v>
      </c>
      <c r="M1283" s="92">
        <v>0.24322069253233208</v>
      </c>
      <c r="N1283" s="92">
        <v>0.44430538172715894</v>
      </c>
      <c r="O1283" s="92">
        <v>0.22194409678765123</v>
      </c>
      <c r="P1283" s="92">
        <v>6.5915727993324985E-2</v>
      </c>
      <c r="Q1283" s="93">
        <v>4.703282828282828E-2</v>
      </c>
      <c r="R1283" s="4">
        <v>2.7204177894894532</v>
      </c>
      <c r="S1283" s="4">
        <v>2.8228409209345462</v>
      </c>
      <c r="T1283" s="4">
        <v>3.0320893543659624</v>
      </c>
      <c r="U1283" s="4">
        <v>3.2909361169597764</v>
      </c>
      <c r="V1283" s="4">
        <v>3.5840928628627156</v>
      </c>
      <c r="W1283" s="4">
        <v>3.847926607103004</v>
      </c>
      <c r="X1283" s="4">
        <v>4.0351932474758847</v>
      </c>
      <c r="Y1283" s="4">
        <v>4.3516367727636851</v>
      </c>
      <c r="Z1283" s="94">
        <v>3168</v>
      </c>
      <c r="AA1283" s="93">
        <v>0.20483938256153525</v>
      </c>
      <c r="AB1283" s="6">
        <v>2.1973870393764114</v>
      </c>
      <c r="AC1283" s="6">
        <v>2.6748825451713616</v>
      </c>
      <c r="AD1283" s="6">
        <v>3.1949580506380966</v>
      </c>
      <c r="AE1283" s="6">
        <v>3.6076402844400719</v>
      </c>
      <c r="AF1283" s="6">
        <v>3.9640055391111746</v>
      </c>
      <c r="AG1283" s="94">
        <v>0</v>
      </c>
      <c r="AH1283" s="6">
        <v>2.1472649500882097</v>
      </c>
      <c r="AI1283" s="6">
        <v>2.5562938798042842</v>
      </c>
      <c r="AJ1283" s="6">
        <v>3.014814123450142</v>
      </c>
      <c r="AK1283" s="6">
        <v>3.4142847105473173</v>
      </c>
      <c r="AL1283" s="6">
        <v>3.7894154487982616</v>
      </c>
      <c r="AM1283" s="6">
        <v>4.2386899616253126</v>
      </c>
      <c r="AN1283" s="6">
        <v>0.99552721083552376</v>
      </c>
      <c r="AO1283" s="92">
        <v>0.8868201975744977</v>
      </c>
      <c r="AP1283" s="5">
        <v>43893</v>
      </c>
      <c r="AQ1283" s="94">
        <v>2397</v>
      </c>
      <c r="AR1283" s="6">
        <v>-0.35248596845174474</v>
      </c>
      <c r="AS1283" s="6">
        <v>0.91406337607207966</v>
      </c>
    </row>
    <row r="1284" spans="1:45" x14ac:dyDescent="0.2">
      <c r="A1284" s="5">
        <v>43894</v>
      </c>
      <c r="B1284" s="6">
        <v>3.5283569641367807</v>
      </c>
      <c r="C1284" s="6">
        <v>3.3201439521250986</v>
      </c>
      <c r="D1284" s="6">
        <v>0.20821301201168207</v>
      </c>
      <c r="E1284" s="6">
        <v>3.3375402579429956</v>
      </c>
      <c r="F1284" s="6">
        <v>3.3524038529537621</v>
      </c>
      <c r="G1284" s="6">
        <v>0.40864205291114403</v>
      </c>
      <c r="H1284" s="6">
        <v>1.5711847640623113</v>
      </c>
      <c r="I1284" s="6">
        <v>0.57107007575757418</v>
      </c>
      <c r="J1284" s="7">
        <v>1145.1063762626291</v>
      </c>
      <c r="K1284" s="92">
        <v>2.5020850708924102E-3</v>
      </c>
      <c r="L1284" s="92">
        <v>2.2101751459549623E-2</v>
      </c>
      <c r="M1284" s="92">
        <v>0.24437030859049208</v>
      </c>
      <c r="N1284" s="92">
        <v>0.44328607172643869</v>
      </c>
      <c r="O1284" s="92">
        <v>0.22268557130942451</v>
      </c>
      <c r="P1284" s="92">
        <v>6.5054211843202675E-2</v>
      </c>
      <c r="Q1284" s="93">
        <v>4.671717171717172E-2</v>
      </c>
      <c r="R1284" s="4">
        <v>2.7201387639802221</v>
      </c>
      <c r="S1284" s="4">
        <v>2.8231303220464188</v>
      </c>
      <c r="T1284" s="4">
        <v>3.032080024905877</v>
      </c>
      <c r="U1284" s="4">
        <v>3.2914897933593075</v>
      </c>
      <c r="V1284" s="4">
        <v>3.5834348011492709</v>
      </c>
      <c r="W1284" s="4">
        <v>3.8476583874290715</v>
      </c>
      <c r="X1284" s="4">
        <v>4.0339695386607035</v>
      </c>
      <c r="Y1284" s="4">
        <v>4.3508361167012124</v>
      </c>
      <c r="Z1284" s="94">
        <v>3168</v>
      </c>
      <c r="AA1284" s="93">
        <v>0.20308590492076731</v>
      </c>
      <c r="AB1284" s="6">
        <v>2.1972497004506919</v>
      </c>
      <c r="AC1284" s="6">
        <v>2.6745211272219991</v>
      </c>
      <c r="AD1284" s="6">
        <v>3.1949541407641977</v>
      </c>
      <c r="AE1284" s="6">
        <v>3.6071097115005815</v>
      </c>
      <c r="AF1284" s="6">
        <v>3.9705930913943255</v>
      </c>
      <c r="AG1284" s="94">
        <v>5</v>
      </c>
      <c r="AH1284" s="6">
        <v>2.1471986748540552</v>
      </c>
      <c r="AI1284" s="6">
        <v>2.5561110270094032</v>
      </c>
      <c r="AJ1284" s="6">
        <v>3.0153422782394208</v>
      </c>
      <c r="AK1284" s="6">
        <v>3.4142431425346014</v>
      </c>
      <c r="AL1284" s="6">
        <v>3.7897591521525968</v>
      </c>
      <c r="AM1284" s="6">
        <v>4.2412568427393627</v>
      </c>
      <c r="AN1284" s="6">
        <v>0.99547916823953808</v>
      </c>
      <c r="AO1284" s="92">
        <v>0.88683909902706937</v>
      </c>
      <c r="AP1284" s="5">
        <v>43897</v>
      </c>
      <c r="AQ1284" s="94">
        <v>2398</v>
      </c>
      <c r="AR1284" s="6">
        <v>-0.3525406550145207</v>
      </c>
      <c r="AS1284" s="6">
        <v>0.91404161889735669</v>
      </c>
    </row>
    <row r="1285" spans="1:45" x14ac:dyDescent="0.2">
      <c r="A1285" s="5">
        <v>43895</v>
      </c>
      <c r="B1285" s="6">
        <v>3.5289824854045038</v>
      </c>
      <c r="C1285" s="6">
        <v>3.3203305817891269</v>
      </c>
      <c r="D1285" s="6">
        <v>0.20865190361537689</v>
      </c>
      <c r="E1285" s="6">
        <v>3.3374614972123031</v>
      </c>
      <c r="F1285" s="6">
        <v>3.3522720114599931</v>
      </c>
      <c r="G1285" s="6">
        <v>0.40942072937077695</v>
      </c>
      <c r="H1285" s="6">
        <v>1.5711833710372365</v>
      </c>
      <c r="I1285" s="6">
        <v>0.57121843434343267</v>
      </c>
      <c r="J1285" s="7">
        <v>1146.1063762626291</v>
      </c>
      <c r="K1285" s="92">
        <v>2.5020850708924102E-3</v>
      </c>
      <c r="L1285" s="92">
        <v>2.2101751459549623E-2</v>
      </c>
      <c r="M1285" s="92">
        <v>0.24437030859049208</v>
      </c>
      <c r="N1285" s="92">
        <v>0.44286905754795663</v>
      </c>
      <c r="O1285" s="92">
        <v>0.22226855713094246</v>
      </c>
      <c r="P1285" s="92">
        <v>6.58882402001668E-2</v>
      </c>
      <c r="Q1285" s="93">
        <v>4.5138888888888888E-2</v>
      </c>
      <c r="R1285" s="4">
        <v>2.7198598946992396</v>
      </c>
      <c r="S1285" s="4">
        <v>2.8227430742756887</v>
      </c>
      <c r="T1285" s="4">
        <v>3.0316347996472963</v>
      </c>
      <c r="U1285" s="4">
        <v>3.2912496358911163</v>
      </c>
      <c r="V1285" s="4">
        <v>3.5828386751282792</v>
      </c>
      <c r="W1285" s="4">
        <v>3.8502042438749227</v>
      </c>
      <c r="X1285" s="4">
        <v>4.0359342875604716</v>
      </c>
      <c r="Y1285" s="4">
        <v>4.3635253706736767</v>
      </c>
      <c r="Z1285" s="94">
        <v>3168</v>
      </c>
      <c r="AA1285" s="93">
        <v>0.20266889074228525</v>
      </c>
      <c r="AB1285" s="6">
        <v>2.1971124087774059</v>
      </c>
      <c r="AC1285" s="6">
        <v>2.6741599431900833</v>
      </c>
      <c r="AD1285" s="6">
        <v>3.1944841451181527</v>
      </c>
      <c r="AE1285" s="6">
        <v>3.6064653267884728</v>
      </c>
      <c r="AF1285" s="6">
        <v>3.9700469711665338</v>
      </c>
      <c r="AG1285" s="94">
        <v>0</v>
      </c>
      <c r="AH1285" s="6">
        <v>2.1471324135072329</v>
      </c>
      <c r="AI1285" s="6">
        <v>2.555928252897381</v>
      </c>
      <c r="AJ1285" s="6">
        <v>3.0149477059135283</v>
      </c>
      <c r="AK1285" s="6">
        <v>3.413876970472328</v>
      </c>
      <c r="AL1285" s="6">
        <v>3.7897052395971498</v>
      </c>
      <c r="AM1285" s="6">
        <v>4.242487263288405</v>
      </c>
      <c r="AN1285" s="6">
        <v>0.99553521601841</v>
      </c>
      <c r="AO1285" s="92">
        <v>0.88669166490835316</v>
      </c>
      <c r="AP1285" s="5">
        <v>43897</v>
      </c>
      <c r="AQ1285" s="94">
        <v>2398</v>
      </c>
      <c r="AR1285" s="6">
        <v>-0.35259510812788353</v>
      </c>
      <c r="AS1285" s="6">
        <v>0.91401991425977946</v>
      </c>
    </row>
    <row r="1286" spans="1:45" x14ac:dyDescent="0.2">
      <c r="A1286" s="5">
        <v>43896</v>
      </c>
      <c r="B1286" s="6">
        <v>3.5295956648603584</v>
      </c>
      <c r="C1286" s="6">
        <v>3.3204533750453282</v>
      </c>
      <c r="D1286" s="6">
        <v>0.20914228981503014</v>
      </c>
      <c r="E1286" s="6">
        <v>3.3375734712785796</v>
      </c>
      <c r="F1286" s="6">
        <v>3.3519942579289363</v>
      </c>
      <c r="G1286" s="6">
        <v>0.4097995893312682</v>
      </c>
      <c r="H1286" s="6">
        <v>1.5713913671240174</v>
      </c>
      <c r="I1286" s="6">
        <v>0.5713348059324691</v>
      </c>
      <c r="J1286" s="7">
        <v>1146.7443988639934</v>
      </c>
      <c r="K1286" s="92">
        <v>2.5010421008753647E-3</v>
      </c>
      <c r="L1286" s="92">
        <v>2.209253855773239E-2</v>
      </c>
      <c r="M1286" s="92">
        <v>0.24426844518549395</v>
      </c>
      <c r="N1286" s="92">
        <v>0.44185077115464777</v>
      </c>
      <c r="O1286" s="92">
        <v>0.22342642767819926</v>
      </c>
      <c r="P1286" s="92">
        <v>6.5860775323051277E-2</v>
      </c>
      <c r="Q1286" s="93">
        <v>4.354686020826759E-2</v>
      </c>
      <c r="R1286" s="4">
        <v>2.7196357208990101</v>
      </c>
      <c r="S1286" s="4">
        <v>2.822373605718361</v>
      </c>
      <c r="T1286" s="4">
        <v>3.031468598120699</v>
      </c>
      <c r="U1286" s="4">
        <v>3.2906030905342551</v>
      </c>
      <c r="V1286" s="4">
        <v>3.5829370637353377</v>
      </c>
      <c r="W1286" s="4">
        <v>3.8546893394203869</v>
      </c>
      <c r="X1286" s="4">
        <v>4.0352465758194551</v>
      </c>
      <c r="Y1286" s="4">
        <v>4.3623609897559508</v>
      </c>
      <c r="Z1286" s="94">
        <v>3169</v>
      </c>
      <c r="AA1286" s="93">
        <v>0.20216756982075865</v>
      </c>
      <c r="AB1286" s="6">
        <v>2.1969751643294617</v>
      </c>
      <c r="AC1286" s="6">
        <v>2.6737989928233628</v>
      </c>
      <c r="AD1286" s="6">
        <v>3.1940144513216184</v>
      </c>
      <c r="AE1286" s="6">
        <v>3.6058214197651624</v>
      </c>
      <c r="AF1286" s="6">
        <v>3.9695011520831267</v>
      </c>
      <c r="AG1286" s="94">
        <v>0</v>
      </c>
      <c r="AH1286" s="6">
        <v>2.1470661660419821</v>
      </c>
      <c r="AI1286" s="6">
        <v>2.5557455574024992</v>
      </c>
      <c r="AJ1286" s="6">
        <v>3.0145533857026003</v>
      </c>
      <c r="AK1286" s="6">
        <v>3.4134369240388378</v>
      </c>
      <c r="AL1286" s="6">
        <v>3.7894223057515291</v>
      </c>
      <c r="AM1286" s="6">
        <v>4.2440696204429686</v>
      </c>
      <c r="AN1286" s="6">
        <v>0.99552351085603374</v>
      </c>
      <c r="AO1286" s="92">
        <v>0.88699976299267536</v>
      </c>
      <c r="AP1286" s="5">
        <v>43897</v>
      </c>
      <c r="AQ1286" s="94">
        <v>2399</v>
      </c>
      <c r="AR1286" s="6">
        <v>-0.35264932819212325</v>
      </c>
      <c r="AS1286" s="6">
        <v>0.91399826208151924</v>
      </c>
    </row>
    <row r="1287" spans="1:45" x14ac:dyDescent="0.2">
      <c r="A1287" s="5">
        <v>43897</v>
      </c>
      <c r="B1287" s="6">
        <v>3.5301580698835275</v>
      </c>
      <c r="C1287" s="6">
        <v>3.3213632919990759</v>
      </c>
      <c r="D1287" s="6">
        <v>0.20879477788445167</v>
      </c>
      <c r="E1287" s="6">
        <v>3.3382894255361228</v>
      </c>
      <c r="F1287" s="6">
        <v>3.3525909198899884</v>
      </c>
      <c r="G1287" s="6">
        <v>0.41069632825468472</v>
      </c>
      <c r="H1287" s="6">
        <v>1.5768687674380479</v>
      </c>
      <c r="I1287" s="6">
        <v>0.57119798234551244</v>
      </c>
      <c r="J1287" s="7">
        <v>1146.6588902900403</v>
      </c>
      <c r="K1287" s="92">
        <v>2.4958402662229617E-3</v>
      </c>
      <c r="L1287" s="92">
        <v>2.204658901830283E-2</v>
      </c>
      <c r="M1287" s="92">
        <v>0.24417637271214643</v>
      </c>
      <c r="N1287" s="92">
        <v>0.4413477537437604</v>
      </c>
      <c r="O1287" s="92">
        <v>0.2237936772046589</v>
      </c>
      <c r="P1287" s="92">
        <v>6.6139767054908483E-2</v>
      </c>
      <c r="Q1287" s="93">
        <v>4.2244640605296341E-2</v>
      </c>
      <c r="R1287" s="4">
        <v>2.7195642338549502</v>
      </c>
      <c r="S1287" s="4">
        <v>2.8223913529501141</v>
      </c>
      <c r="T1287" s="4">
        <v>3.0324795552452621</v>
      </c>
      <c r="U1287" s="4">
        <v>3.2910886056085742</v>
      </c>
      <c r="V1287" s="4">
        <v>3.5829764031000426</v>
      </c>
      <c r="W1287" s="4">
        <v>3.8553615231871543</v>
      </c>
      <c r="X1287" s="4">
        <v>4.0362713501024077</v>
      </c>
      <c r="Y1287" s="4">
        <v>4.3820474109019862</v>
      </c>
      <c r="Z1287" s="94">
        <v>3172</v>
      </c>
      <c r="AA1287" s="93">
        <v>0.20216306156405989</v>
      </c>
      <c r="AB1287" s="6">
        <v>2.19683796707979</v>
      </c>
      <c r="AC1287" s="6">
        <v>2.6734382758699673</v>
      </c>
      <c r="AD1287" s="6">
        <v>3.1935450590515928</v>
      </c>
      <c r="AE1287" s="6">
        <v>3.6049648922272191</v>
      </c>
      <c r="AF1287" s="6">
        <v>3.9689556338674112</v>
      </c>
      <c r="AG1287" s="94">
        <v>0</v>
      </c>
      <c r="AH1287" s="6">
        <v>2.1469999324525459</v>
      </c>
      <c r="AI1287" s="6">
        <v>2.5555629404591209</v>
      </c>
      <c r="AJ1287" s="6">
        <v>3.0144418397760924</v>
      </c>
      <c r="AK1287" s="6">
        <v>3.4129200499315364</v>
      </c>
      <c r="AL1287" s="6">
        <v>3.7894710422535201</v>
      </c>
      <c r="AM1287" s="6">
        <v>4.2501309305255806</v>
      </c>
      <c r="AN1287" s="6">
        <v>0.99558105116423901</v>
      </c>
      <c r="AO1287" s="92">
        <v>0.88736971202341874</v>
      </c>
      <c r="AP1287" s="5">
        <v>43897</v>
      </c>
      <c r="AQ1287" s="94">
        <v>2404</v>
      </c>
      <c r="AR1287" s="6">
        <v>-0.35270331560682022</v>
      </c>
      <c r="AS1287" s="6">
        <v>0.9139766622848845</v>
      </c>
    </row>
    <row r="1288" spans="1:45" x14ac:dyDescent="0.2">
      <c r="A1288" s="5">
        <v>43898</v>
      </c>
      <c r="B1288" s="6">
        <v>3.529485049833887</v>
      </c>
      <c r="C1288" s="6">
        <v>3.3217339695489057</v>
      </c>
      <c r="D1288" s="6">
        <v>0.20775108028498135</v>
      </c>
      <c r="E1288" s="6">
        <v>3.3385784080653989</v>
      </c>
      <c r="F1288" s="6">
        <v>3.3525267353791843</v>
      </c>
      <c r="G1288" s="6">
        <v>0.41085552452776614</v>
      </c>
      <c r="H1288" s="6">
        <v>1.579119978227199</v>
      </c>
      <c r="I1288" s="6">
        <v>0.57121928166352187</v>
      </c>
      <c r="J1288" s="7">
        <v>1146.9357277882809</v>
      </c>
      <c r="K1288" s="92">
        <v>2.4916943521594683E-3</v>
      </c>
      <c r="L1288" s="92">
        <v>2.2009966777408636E-2</v>
      </c>
      <c r="M1288" s="92">
        <v>0.2441860465116279</v>
      </c>
      <c r="N1288" s="92">
        <v>0.44269102990033221</v>
      </c>
      <c r="O1288" s="92">
        <v>0.22259136212624583</v>
      </c>
      <c r="P1288" s="92">
        <v>6.6029900332225916E-2</v>
      </c>
      <c r="Q1288" s="93">
        <v>4.0957781978575927E-2</v>
      </c>
      <c r="R1288" s="4">
        <v>2.7194817542858383</v>
      </c>
      <c r="S1288" s="4">
        <v>2.8221844095573996</v>
      </c>
      <c r="T1288" s="4">
        <v>3.0328389144432579</v>
      </c>
      <c r="U1288" s="4">
        <v>3.2919135304409153</v>
      </c>
      <c r="V1288" s="4">
        <v>3.5833629722929352</v>
      </c>
      <c r="W1288" s="4">
        <v>3.858288677822455</v>
      </c>
      <c r="X1288" s="4">
        <v>4.0397269552792929</v>
      </c>
      <c r="Y1288" s="4">
        <v>4.3810524550006207</v>
      </c>
      <c r="Z1288" s="94">
        <v>3174</v>
      </c>
      <c r="AA1288" s="93">
        <v>0.20016611295681064</v>
      </c>
      <c r="AB1288" s="6">
        <v>2.196700817001342</v>
      </c>
      <c r="AC1288" s="6">
        <v>2.6730777920784066</v>
      </c>
      <c r="AD1288" s="6">
        <v>3.1931228031171695</v>
      </c>
      <c r="AE1288" s="6">
        <v>3.6056162126574054</v>
      </c>
      <c r="AF1288" s="6">
        <v>3.9684104162430498</v>
      </c>
      <c r="AG1288" s="94">
        <v>5</v>
      </c>
      <c r="AH1288" s="6">
        <v>2.1469337127331709</v>
      </c>
      <c r="AI1288" s="6">
        <v>2.5553804020016964</v>
      </c>
      <c r="AJ1288" s="6">
        <v>3.0143527374167465</v>
      </c>
      <c r="AK1288" s="6">
        <v>3.4135360244479549</v>
      </c>
      <c r="AL1288" s="6">
        <v>3.7916023645804962</v>
      </c>
      <c r="AM1288" s="6">
        <v>4.2491817011825086</v>
      </c>
      <c r="AN1288" s="6">
        <v>0.99560691905073151</v>
      </c>
      <c r="AO1288" s="92">
        <v>0.88718084957208654</v>
      </c>
      <c r="AP1288" s="5">
        <v>43898</v>
      </c>
      <c r="AQ1288" s="94">
        <v>2408</v>
      </c>
      <c r="AR1288" s="6">
        <v>-0.35275707077084428</v>
      </c>
      <c r="AS1288" s="6">
        <v>0.91395511479232094</v>
      </c>
    </row>
    <row r="1289" spans="1:45" x14ac:dyDescent="0.2">
      <c r="A1289" s="5">
        <v>43899</v>
      </c>
      <c r="B1289" s="6">
        <v>3.5302653399668324</v>
      </c>
      <c r="C1289" s="6">
        <v>3.322565462829127</v>
      </c>
      <c r="D1289" s="6">
        <v>0.20769987713770544</v>
      </c>
      <c r="E1289" s="6">
        <v>3.3387498239812685</v>
      </c>
      <c r="F1289" s="6">
        <v>3.3526755499208454</v>
      </c>
      <c r="G1289" s="6">
        <v>0.41100926049046405</v>
      </c>
      <c r="H1289" s="6">
        <v>1.5817526039907004</v>
      </c>
      <c r="I1289" s="6">
        <v>0.57133186397985225</v>
      </c>
      <c r="J1289" s="7">
        <v>1147.2128463476038</v>
      </c>
      <c r="K1289" s="92">
        <v>2.4875621890547263E-3</v>
      </c>
      <c r="L1289" s="92">
        <v>2.197346600331675E-2</v>
      </c>
      <c r="M1289" s="92">
        <v>0.2433665008291874</v>
      </c>
      <c r="N1289" s="92">
        <v>0.44278606965174128</v>
      </c>
      <c r="O1289" s="92">
        <v>0.2234660033167496</v>
      </c>
      <c r="P1289" s="92">
        <v>6.5920398009950254E-2</v>
      </c>
      <c r="Q1289" s="93">
        <v>3.8727959697732996E-2</v>
      </c>
      <c r="R1289" s="4">
        <v>2.7200220711231693</v>
      </c>
      <c r="S1289" s="4">
        <v>2.8222952952056164</v>
      </c>
      <c r="T1289" s="4">
        <v>3.0332521303120252</v>
      </c>
      <c r="U1289" s="4">
        <v>3.2924581965338602</v>
      </c>
      <c r="V1289" s="4">
        <v>3.5843060576086478</v>
      </c>
      <c r="W1289" s="4">
        <v>3.8601496807468343</v>
      </c>
      <c r="X1289" s="4">
        <v>4.0450828784803035</v>
      </c>
      <c r="Y1289" s="4">
        <v>4.3800590017066297</v>
      </c>
      <c r="Z1289" s="94">
        <v>3176</v>
      </c>
      <c r="AA1289" s="93">
        <v>0.19859038142620233</v>
      </c>
      <c r="AB1289" s="6">
        <v>2.1965637140670919</v>
      </c>
      <c r="AC1289" s="6">
        <v>2.672717541197569</v>
      </c>
      <c r="AD1289" s="6">
        <v>3.1930473316957659</v>
      </c>
      <c r="AE1289" s="6">
        <v>3.6045756160105684</v>
      </c>
      <c r="AF1289" s="6">
        <v>3.9678654989340605</v>
      </c>
      <c r="AG1289" s="94">
        <v>1</v>
      </c>
      <c r="AH1289" s="6">
        <v>2.1468675068781078</v>
      </c>
      <c r="AI1289" s="6">
        <v>2.5551979419647592</v>
      </c>
      <c r="AJ1289" s="6">
        <v>3.0145013374940932</v>
      </c>
      <c r="AK1289" s="6">
        <v>3.4138306341679265</v>
      </c>
      <c r="AL1289" s="6">
        <v>3.7921199390610214</v>
      </c>
      <c r="AM1289" s="6">
        <v>4.2482334030239288</v>
      </c>
      <c r="AN1289" s="6">
        <v>0.99580793445018134</v>
      </c>
      <c r="AO1289" s="92">
        <v>0.88676034944956827</v>
      </c>
      <c r="AP1289" s="5">
        <v>43899</v>
      </c>
      <c r="AQ1289" s="94">
        <v>2412</v>
      </c>
      <c r="AR1289" s="6">
        <v>-0.35281059408235649</v>
      </c>
      <c r="AS1289" s="6">
        <v>0.91393361952641139</v>
      </c>
    </row>
    <row r="1290" spans="1:45" x14ac:dyDescent="0.2">
      <c r="A1290" s="5">
        <v>43900</v>
      </c>
      <c r="B1290" s="6">
        <v>3.5302527973476998</v>
      </c>
      <c r="C1290" s="6">
        <v>3.3222150539828443</v>
      </c>
      <c r="D1290" s="6">
        <v>0.20803774336485548</v>
      </c>
      <c r="E1290" s="6">
        <v>3.338691433120248</v>
      </c>
      <c r="F1290" s="6">
        <v>3.3526857396106857</v>
      </c>
      <c r="G1290" s="6">
        <v>0.41088938303848693</v>
      </c>
      <c r="H1290" s="6">
        <v>1.5814412451958497</v>
      </c>
      <c r="I1290" s="6">
        <v>0.57130941139439895</v>
      </c>
      <c r="J1290" s="7">
        <v>1147.8514321687107</v>
      </c>
      <c r="K1290" s="92">
        <v>2.4865312888520514E-3</v>
      </c>
      <c r="L1290" s="92">
        <v>2.1964359718193122E-2</v>
      </c>
      <c r="M1290" s="92">
        <v>0.24368006630750103</v>
      </c>
      <c r="N1290" s="92">
        <v>0.44218814753418978</v>
      </c>
      <c r="O1290" s="92">
        <v>0.22378781599668462</v>
      </c>
      <c r="P1290" s="92">
        <v>6.5893079154579356E-2</v>
      </c>
      <c r="Q1290" s="93">
        <v>3.9660056657223795E-2</v>
      </c>
      <c r="R1290" s="4">
        <v>2.7198416756697195</v>
      </c>
      <c r="S1290" s="4">
        <v>2.8220705257347345</v>
      </c>
      <c r="T1290" s="4">
        <v>3.0328502208141028</v>
      </c>
      <c r="U1290" s="4">
        <v>3.2919480099409659</v>
      </c>
      <c r="V1290" s="4">
        <v>3.5842503306777695</v>
      </c>
      <c r="W1290" s="4">
        <v>3.860482043091233</v>
      </c>
      <c r="X1290" s="4">
        <v>4.0443914110793644</v>
      </c>
      <c r="Y1290" s="4">
        <v>4.3791670762773478</v>
      </c>
      <c r="Z1290" s="94">
        <v>3177</v>
      </c>
      <c r="AA1290" s="93">
        <v>0.19809365934521342</v>
      </c>
      <c r="AB1290" s="6">
        <v>2.1964266582500347</v>
      </c>
      <c r="AC1290" s="6">
        <v>2.6723575229767222</v>
      </c>
      <c r="AD1290" s="6">
        <v>3.1934443489287281</v>
      </c>
      <c r="AE1290" s="6">
        <v>3.6035362656051957</v>
      </c>
      <c r="AF1290" s="6">
        <v>3.9673208816648162</v>
      </c>
      <c r="AG1290" s="94">
        <v>1</v>
      </c>
      <c r="AH1290" s="6">
        <v>2.146801314881611</v>
      </c>
      <c r="AI1290" s="6">
        <v>2.5550155602829259</v>
      </c>
      <c r="AJ1290" s="6">
        <v>3.0144111467573329</v>
      </c>
      <c r="AK1290" s="6">
        <v>3.4133363801891945</v>
      </c>
      <c r="AL1290" s="6">
        <v>3.7917087353003005</v>
      </c>
      <c r="AM1290" s="6">
        <v>4.2472860342976935</v>
      </c>
      <c r="AN1290" s="6">
        <v>0.99571459380627081</v>
      </c>
      <c r="AO1290" s="92">
        <v>0.88699209508905619</v>
      </c>
      <c r="AP1290" s="5">
        <v>43899</v>
      </c>
      <c r="AQ1290" s="94">
        <v>2413</v>
      </c>
      <c r="AR1290" s="6">
        <v>-0.35286388593881401</v>
      </c>
      <c r="AS1290" s="6">
        <v>0.91391217640987477</v>
      </c>
    </row>
    <row r="1291" spans="1:45" x14ac:dyDescent="0.2">
      <c r="A1291" s="5">
        <v>43901</v>
      </c>
      <c r="B1291" s="6">
        <v>3.5304473902236952</v>
      </c>
      <c r="C1291" s="6">
        <v>3.3221163820751345</v>
      </c>
      <c r="D1291" s="6">
        <v>0.20833100814856076</v>
      </c>
      <c r="E1291" s="6">
        <v>3.33861330692985</v>
      </c>
      <c r="F1291" s="6">
        <v>3.3537575154026933</v>
      </c>
      <c r="G1291" s="6">
        <v>0.41106233858611241</v>
      </c>
      <c r="H1291" s="6">
        <v>1.5809941149634683</v>
      </c>
      <c r="I1291" s="6">
        <v>0.57137865911237484</v>
      </c>
      <c r="J1291" s="7">
        <v>1148.8514321687107</v>
      </c>
      <c r="K1291" s="92">
        <v>2.4855012427506215E-3</v>
      </c>
      <c r="L1291" s="92">
        <v>2.1955260977630488E-2</v>
      </c>
      <c r="M1291" s="92">
        <v>0.2435791217895609</v>
      </c>
      <c r="N1291" s="92">
        <v>0.44241922120961058</v>
      </c>
      <c r="O1291" s="92">
        <v>0.22328086164043082</v>
      </c>
      <c r="P1291" s="92">
        <v>6.628003314001657E-2</v>
      </c>
      <c r="Q1291" s="93">
        <v>3.8715769593956562E-2</v>
      </c>
      <c r="R1291" s="4">
        <v>2.7196426428093812</v>
      </c>
      <c r="S1291" s="4">
        <v>2.8218214415051097</v>
      </c>
      <c r="T1291" s="4">
        <v>3.0324416014071907</v>
      </c>
      <c r="U1291" s="4">
        <v>3.2919248727002004</v>
      </c>
      <c r="V1291" s="4">
        <v>3.5840764659979047</v>
      </c>
      <c r="W1291" s="4">
        <v>3.8608737007248726</v>
      </c>
      <c r="X1291" s="4">
        <v>4.0446174445312879</v>
      </c>
      <c r="Y1291" s="4">
        <v>4.3783759704355454</v>
      </c>
      <c r="Z1291" s="94">
        <v>3177</v>
      </c>
      <c r="AA1291" s="93">
        <v>0.19925434962717481</v>
      </c>
      <c r="AB1291" s="6">
        <v>2.1962896495231874</v>
      </c>
      <c r="AC1291" s="6">
        <v>2.671997737165511</v>
      </c>
      <c r="AD1291" s="6">
        <v>3.1928413149110133</v>
      </c>
      <c r="AE1291" s="6">
        <v>3.6035030363665976</v>
      </c>
      <c r="AF1291" s="6">
        <v>3.9667765641600434</v>
      </c>
      <c r="AG1291" s="94">
        <v>1</v>
      </c>
      <c r="AH1291" s="6">
        <v>2.1467351367379393</v>
      </c>
      <c r="AI1291" s="6">
        <v>2.5548332568909</v>
      </c>
      <c r="AJ1291" s="6">
        <v>3.0140175575551047</v>
      </c>
      <c r="AK1291" s="6">
        <v>3.413033100963573</v>
      </c>
      <c r="AL1291" s="6">
        <v>3.7913535954400599</v>
      </c>
      <c r="AM1291" s="6">
        <v>4.2466749707991367</v>
      </c>
      <c r="AN1291" s="6">
        <v>0.99570135957509875</v>
      </c>
      <c r="AO1291" s="92">
        <v>0.88687491035349364</v>
      </c>
      <c r="AP1291" s="5">
        <v>43901</v>
      </c>
      <c r="AQ1291" s="94">
        <v>2414</v>
      </c>
      <c r="AR1291" s="6">
        <v>-0.35291694673696927</v>
      </c>
      <c r="AS1291" s="6">
        <v>0.91389078536556589</v>
      </c>
    </row>
    <row r="1292" spans="1:45" x14ac:dyDescent="0.2">
      <c r="A1292" s="5">
        <v>43902</v>
      </c>
      <c r="B1292" s="6">
        <v>3.5302402651201326</v>
      </c>
      <c r="C1292" s="6">
        <v>3.3216187446451819</v>
      </c>
      <c r="D1292" s="6">
        <v>0.20862152047495064</v>
      </c>
      <c r="E1292" s="6">
        <v>3.3385352234529946</v>
      </c>
      <c r="F1292" s="6">
        <v>3.3536853185744784</v>
      </c>
      <c r="G1292" s="6">
        <v>0.41087543863574144</v>
      </c>
      <c r="H1292" s="6">
        <v>1.5798250373326408</v>
      </c>
      <c r="I1292" s="6">
        <v>0.5713786591123684</v>
      </c>
      <c r="J1292" s="7">
        <v>1149.8514321687107</v>
      </c>
      <c r="K1292" s="92">
        <v>2.4855012427506215E-3</v>
      </c>
      <c r="L1292" s="92">
        <v>2.1955260977630488E-2</v>
      </c>
      <c r="M1292" s="92">
        <v>0.2435791217895609</v>
      </c>
      <c r="N1292" s="92">
        <v>0.44283347141673574</v>
      </c>
      <c r="O1292" s="92">
        <v>0.22286661143330572</v>
      </c>
      <c r="P1292" s="92">
        <v>6.628003314001657E-2</v>
      </c>
      <c r="Q1292" s="93">
        <v>3.8715769593956562E-2</v>
      </c>
      <c r="R1292" s="4">
        <v>2.7194436793535024</v>
      </c>
      <c r="S1292" s="4">
        <v>2.8215724594722658</v>
      </c>
      <c r="T1292" s="4">
        <v>3.0320332391367621</v>
      </c>
      <c r="U1292" s="4">
        <v>3.2912858568839773</v>
      </c>
      <c r="V1292" s="4">
        <v>3.5834230860506895</v>
      </c>
      <c r="W1292" s="4">
        <v>3.8603066947136799</v>
      </c>
      <c r="X1292" s="4">
        <v>4.0435697525426955</v>
      </c>
      <c r="Y1292" s="4">
        <v>4.3775854201555813</v>
      </c>
      <c r="Z1292" s="94">
        <v>3177</v>
      </c>
      <c r="AA1292" s="93">
        <v>0.19966859983429991</v>
      </c>
      <c r="AB1292" s="6">
        <v>2.1961526878595889</v>
      </c>
      <c r="AC1292" s="6">
        <v>2.6716381835139575</v>
      </c>
      <c r="AD1292" s="6">
        <v>3.1922387781250507</v>
      </c>
      <c r="AE1292" s="6">
        <v>3.6035297562538182</v>
      </c>
      <c r="AF1292" s="6">
        <v>3.9662325461448225</v>
      </c>
      <c r="AG1292" s="94">
        <v>1</v>
      </c>
      <c r="AH1292" s="6">
        <v>2.1466689724413537</v>
      </c>
      <c r="AI1292" s="6">
        <v>2.5546510317234659</v>
      </c>
      <c r="AJ1292" s="6">
        <v>3.0136242192508069</v>
      </c>
      <c r="AK1292" s="6">
        <v>3.4126592624746741</v>
      </c>
      <c r="AL1292" s="6">
        <v>3.7909998519011734</v>
      </c>
      <c r="AM1292" s="6">
        <v>4.2457278782968499</v>
      </c>
      <c r="AN1292" s="6">
        <v>0.99557419586955642</v>
      </c>
      <c r="AO1292" s="92">
        <v>0.88705329281284129</v>
      </c>
      <c r="AP1292" s="5">
        <v>43902</v>
      </c>
      <c r="AQ1292" s="94">
        <v>2414</v>
      </c>
      <c r="AR1292" s="6">
        <v>-0.35296977687286812</v>
      </c>
      <c r="AS1292" s="6">
        <v>0.91386944631647649</v>
      </c>
    </row>
    <row r="1293" spans="1:45" x14ac:dyDescent="0.2">
      <c r="A1293" s="5">
        <v>43903</v>
      </c>
      <c r="B1293" s="6">
        <v>3.5304347826086957</v>
      </c>
      <c r="C1293" s="6">
        <v>3.3217404517920284</v>
      </c>
      <c r="D1293" s="6">
        <v>0.20869433081666733</v>
      </c>
      <c r="E1293" s="6">
        <v>3.3384566452415045</v>
      </c>
      <c r="F1293" s="6">
        <v>3.3536127578495623</v>
      </c>
      <c r="G1293" s="6">
        <v>0.41107193882860865</v>
      </c>
      <c r="H1293" s="6">
        <v>1.5953958040163494</v>
      </c>
      <c r="I1293" s="6">
        <v>0.56586087503934379</v>
      </c>
      <c r="J1293" s="7">
        <v>1150.8514321687107</v>
      </c>
      <c r="K1293" s="92">
        <v>2.4844720496894411E-3</v>
      </c>
      <c r="L1293" s="92">
        <v>2.1946169772256729E-2</v>
      </c>
      <c r="M1293" s="92">
        <v>0.24389233954451345</v>
      </c>
      <c r="N1293" s="92">
        <v>0.44182194616977227</v>
      </c>
      <c r="O1293" s="92">
        <v>0.2236024844720497</v>
      </c>
      <c r="P1293" s="92">
        <v>6.6252587991718431E-2</v>
      </c>
      <c r="Q1293" s="93">
        <v>3.7771482530689328E-2</v>
      </c>
      <c r="R1293" s="4">
        <v>2.7192447852616053</v>
      </c>
      <c r="S1293" s="4">
        <v>2.8213235795662941</v>
      </c>
      <c r="T1293" s="4">
        <v>3.0319461759571684</v>
      </c>
      <c r="U1293" s="4">
        <v>3.2909888388630533</v>
      </c>
      <c r="V1293" s="4">
        <v>3.5839066606878616</v>
      </c>
      <c r="W1293" s="4">
        <v>3.8610163152645689</v>
      </c>
      <c r="X1293" s="4">
        <v>4.0437231718428919</v>
      </c>
      <c r="Y1293" s="4">
        <v>4.3767954247873417</v>
      </c>
      <c r="Z1293" s="94">
        <v>3177</v>
      </c>
      <c r="AA1293" s="93">
        <v>0.19958592132505176</v>
      </c>
      <c r="AB1293" s="6">
        <v>2.1960157732322991</v>
      </c>
      <c r="AC1293" s="6">
        <v>2.6712788617724601</v>
      </c>
      <c r="AD1293" s="6">
        <v>3.1928006535618101</v>
      </c>
      <c r="AE1293" s="6">
        <v>3.6028880224108217</v>
      </c>
      <c r="AF1293" s="6">
        <v>3.9656888273445863</v>
      </c>
      <c r="AG1293" s="94">
        <v>1</v>
      </c>
      <c r="AH1293" s="6">
        <v>2.1466028219861193</v>
      </c>
      <c r="AI1293" s="6">
        <v>2.5544688847154937</v>
      </c>
      <c r="AJ1293" s="6">
        <v>3.0135340273245981</v>
      </c>
      <c r="AK1293" s="6">
        <v>3.4123425856729126</v>
      </c>
      <c r="AL1293" s="6">
        <v>3.7914952451945454</v>
      </c>
      <c r="AM1293" s="6">
        <v>4.2447817123763993</v>
      </c>
      <c r="AN1293" s="6">
        <v>0.9956272268502494</v>
      </c>
      <c r="AO1293" s="92">
        <v>0.88700861311943036</v>
      </c>
      <c r="AP1293" s="5">
        <v>43903</v>
      </c>
      <c r="AQ1293" s="94">
        <v>2415</v>
      </c>
      <c r="AR1293" s="6">
        <v>-0.35302237674185921</v>
      </c>
      <c r="AS1293" s="6">
        <v>0.91384815918573248</v>
      </c>
    </row>
    <row r="1294" spans="1:45" x14ac:dyDescent="0.2">
      <c r="A1294" s="5">
        <v>43904</v>
      </c>
      <c r="B1294" s="6">
        <v>3.5300207039337472</v>
      </c>
      <c r="C1294" s="6">
        <v>3.321238281252525</v>
      </c>
      <c r="D1294" s="6">
        <v>0.20878242268122227</v>
      </c>
      <c r="E1294" s="6">
        <v>3.338378391035453</v>
      </c>
      <c r="F1294" s="6">
        <v>3.3532474495129034</v>
      </c>
      <c r="G1294" s="6">
        <v>0.41088366289725753</v>
      </c>
      <c r="H1294" s="6">
        <v>1.5942053782026233</v>
      </c>
      <c r="I1294" s="6">
        <v>0.56586087503934313</v>
      </c>
      <c r="J1294" s="7">
        <v>1151.8514321687107</v>
      </c>
      <c r="K1294" s="92">
        <v>2.4844720496894411E-3</v>
      </c>
      <c r="L1294" s="92">
        <v>2.1946169772256729E-2</v>
      </c>
      <c r="M1294" s="92">
        <v>0.2443064182194617</v>
      </c>
      <c r="N1294" s="92">
        <v>0.44182194616977227</v>
      </c>
      <c r="O1294" s="92">
        <v>0.22318840579710145</v>
      </c>
      <c r="P1294" s="92">
        <v>6.6252587991718431E-2</v>
      </c>
      <c r="Q1294" s="93">
        <v>3.7771482530689328E-2</v>
      </c>
      <c r="R1294" s="4">
        <v>2.7190457084998916</v>
      </c>
      <c r="S1294" s="4">
        <v>2.8210705165418073</v>
      </c>
      <c r="T1294" s="4">
        <v>3.0315306163864939</v>
      </c>
      <c r="U1294" s="4">
        <v>3.2905248179573721</v>
      </c>
      <c r="V1294" s="4">
        <v>3.583360003910288</v>
      </c>
      <c r="W1294" s="4">
        <v>3.8602376176008604</v>
      </c>
      <c r="X1294" s="4">
        <v>4.043086418364191</v>
      </c>
      <c r="Y1294" s="4">
        <v>4.3759978065466587</v>
      </c>
      <c r="Z1294" s="94">
        <v>3177</v>
      </c>
      <c r="AA1294" s="93">
        <v>0.2</v>
      </c>
      <c r="AB1294" s="6">
        <v>2.1958789056143995</v>
      </c>
      <c r="AC1294" s="6">
        <v>2.6709197716917927</v>
      </c>
      <c r="AD1294" s="6">
        <v>3.1925843791754636</v>
      </c>
      <c r="AE1294" s="6">
        <v>3.6043163456623968</v>
      </c>
      <c r="AF1294" s="6">
        <v>3.9651396872760731</v>
      </c>
      <c r="AG1294" s="94">
        <v>2</v>
      </c>
      <c r="AH1294" s="6">
        <v>2.146535467063114</v>
      </c>
      <c r="AI1294" s="6">
        <v>2.55428372286244</v>
      </c>
      <c r="AJ1294" s="6">
        <v>3.0134411269645791</v>
      </c>
      <c r="AK1294" s="6">
        <v>3.412170179134455</v>
      </c>
      <c r="AL1294" s="6">
        <v>3.7911352838782171</v>
      </c>
      <c r="AM1294" s="6">
        <v>4.2438269550739687</v>
      </c>
      <c r="AN1294" s="6">
        <v>0.99549881453851252</v>
      </c>
      <c r="AO1294" s="92">
        <v>0.88718579344723725</v>
      </c>
      <c r="AP1294" s="5">
        <v>43903</v>
      </c>
      <c r="AQ1294" s="94">
        <v>2415</v>
      </c>
      <c r="AR1294" s="6">
        <v>-0.35307979578056292</v>
      </c>
      <c r="AS1294" s="6">
        <v>0.91382569160376748</v>
      </c>
    </row>
    <row r="1295" spans="1:45" x14ac:dyDescent="0.2">
      <c r="A1295" s="5">
        <v>43905</v>
      </c>
      <c r="B1295" s="6">
        <v>3.5300207039337472</v>
      </c>
      <c r="C1295" s="6">
        <v>3.3207994147205024</v>
      </c>
      <c r="D1295" s="6">
        <v>0.20922128921324479</v>
      </c>
      <c r="E1295" s="6">
        <v>3.338299626782852</v>
      </c>
      <c r="F1295" s="6">
        <v>3.3528253471843121</v>
      </c>
      <c r="G1295" s="6">
        <v>0.41075378552925235</v>
      </c>
      <c r="H1295" s="6">
        <v>1.5931058859166971</v>
      </c>
      <c r="I1295" s="6">
        <v>0.56586717028643163</v>
      </c>
      <c r="J1295" s="7">
        <v>1152.8514321687107</v>
      </c>
      <c r="K1295" s="92">
        <v>2.4844720496894411E-3</v>
      </c>
      <c r="L1295" s="92">
        <v>2.1946169772256729E-2</v>
      </c>
      <c r="M1295" s="92">
        <v>0.24472049689440994</v>
      </c>
      <c r="N1295" s="92">
        <v>0.44099378881987578</v>
      </c>
      <c r="O1295" s="92">
        <v>0.2236024844720497</v>
      </c>
      <c r="P1295" s="92">
        <v>6.6252587991718431E-2</v>
      </c>
      <c r="Q1295" s="93">
        <v>3.7771482530689328E-2</v>
      </c>
      <c r="R1295" s="4">
        <v>2.7188467011620223</v>
      </c>
      <c r="S1295" s="4">
        <v>2.8208175590954911</v>
      </c>
      <c r="T1295" s="4">
        <v>3.0311153244536668</v>
      </c>
      <c r="U1295" s="4">
        <v>3.2898381181010334</v>
      </c>
      <c r="V1295" s="4">
        <v>3.5828509761716214</v>
      </c>
      <c r="W1295" s="4">
        <v>3.8593492964968568</v>
      </c>
      <c r="X1295" s="4">
        <v>4.0424500645688211</v>
      </c>
      <c r="Y1295" s="4">
        <v>4.3752007534486514</v>
      </c>
      <c r="Z1295" s="94">
        <v>3177</v>
      </c>
      <c r="AA1295" s="93">
        <v>0.2</v>
      </c>
      <c r="AB1295" s="6">
        <v>2.1957420849789937</v>
      </c>
      <c r="AC1295" s="6">
        <v>2.6705609130231043</v>
      </c>
      <c r="AD1295" s="6">
        <v>3.1923030886275749</v>
      </c>
      <c r="AE1295" s="6">
        <v>3.6038256878598691</v>
      </c>
      <c r="AF1295" s="6">
        <v>3.9645908521946964</v>
      </c>
      <c r="AG1295" s="94">
        <v>1</v>
      </c>
      <c r="AH1295" s="6">
        <v>2.1464681266498005</v>
      </c>
      <c r="AI1295" s="6">
        <v>2.5540986420557354</v>
      </c>
      <c r="AJ1295" s="6">
        <v>3.0133475803305281</v>
      </c>
      <c r="AK1295" s="6">
        <v>3.4116430341049866</v>
      </c>
      <c r="AL1295" s="6">
        <v>3.7904437447624497</v>
      </c>
      <c r="AM1295" s="6">
        <v>4.2428731390579433</v>
      </c>
      <c r="AN1295" s="6">
        <v>0.99538779116108478</v>
      </c>
      <c r="AO1295" s="92">
        <v>0.88736982731264435</v>
      </c>
      <c r="AP1295" s="5">
        <v>43904</v>
      </c>
      <c r="AQ1295" s="94">
        <v>2415</v>
      </c>
      <c r="AR1295" s="6">
        <v>-0.35313697454937198</v>
      </c>
      <c r="AS1295" s="6">
        <v>0.91380327805808126</v>
      </c>
    </row>
    <row r="1296" spans="1:45" x14ac:dyDescent="0.2">
      <c r="A1296" s="5">
        <v>43906</v>
      </c>
      <c r="B1296" s="6">
        <v>3.529399585921325</v>
      </c>
      <c r="C1296" s="6">
        <v>3.3202979649610094</v>
      </c>
      <c r="D1296" s="6">
        <v>0.20910162096031559</v>
      </c>
      <c r="E1296" s="6">
        <v>3.3382204278185346</v>
      </c>
      <c r="F1296" s="6">
        <v>3.3526451291357433</v>
      </c>
      <c r="G1296" s="6">
        <v>0.41056609514615139</v>
      </c>
      <c r="H1296" s="6">
        <v>1.5919188047068047</v>
      </c>
      <c r="I1296" s="6">
        <v>0.56586717028643241</v>
      </c>
      <c r="J1296" s="7">
        <v>1153.8514321687107</v>
      </c>
      <c r="K1296" s="92">
        <v>2.4844720496894411E-3</v>
      </c>
      <c r="L1296" s="92">
        <v>2.1946169772256729E-2</v>
      </c>
      <c r="M1296" s="92">
        <v>0.24513457556935817</v>
      </c>
      <c r="N1296" s="92">
        <v>0.44140786749482402</v>
      </c>
      <c r="O1296" s="92">
        <v>0.2227743271221532</v>
      </c>
      <c r="P1296" s="92">
        <v>6.6252587991718431E-2</v>
      </c>
      <c r="Q1296" s="93">
        <v>3.7771482530689328E-2</v>
      </c>
      <c r="R1296" s="4">
        <v>2.7186477632075223</v>
      </c>
      <c r="S1296" s="4">
        <v>2.8205647071538769</v>
      </c>
      <c r="T1296" s="4">
        <v>3.0307002998591384</v>
      </c>
      <c r="U1296" s="4">
        <v>3.2891520356778661</v>
      </c>
      <c r="V1296" s="4">
        <v>3.5823766953571123</v>
      </c>
      <c r="W1296" s="4">
        <v>3.8587174198510654</v>
      </c>
      <c r="X1296" s="4">
        <v>4.0418141100386418</v>
      </c>
      <c r="Y1296" s="4">
        <v>4.3744042648260812</v>
      </c>
      <c r="Z1296" s="94">
        <v>3177</v>
      </c>
      <c r="AA1296" s="93">
        <v>0.20124223602484473</v>
      </c>
      <c r="AB1296" s="6">
        <v>2.1956053112992064</v>
      </c>
      <c r="AC1296" s="6">
        <v>2.6702022855179175</v>
      </c>
      <c r="AD1296" s="6">
        <v>3.192848326051811</v>
      </c>
      <c r="AE1296" s="6">
        <v>3.6051100650971999</v>
      </c>
      <c r="AF1296" s="6">
        <v>3.9640423218182179</v>
      </c>
      <c r="AG1296" s="94">
        <v>3</v>
      </c>
      <c r="AH1296" s="6">
        <v>2.1464008007399231</v>
      </c>
      <c r="AI1296" s="6">
        <v>2.5539136422263558</v>
      </c>
      <c r="AJ1296" s="6">
        <v>3.0132533011992919</v>
      </c>
      <c r="AK1296" s="6">
        <v>3.4116545151763713</v>
      </c>
      <c r="AL1296" s="6">
        <v>3.7904260795322093</v>
      </c>
      <c r="AM1296" s="6">
        <v>4.2419202625557437</v>
      </c>
      <c r="AN1296" s="6">
        <v>0.99525989657121228</v>
      </c>
      <c r="AO1296" s="92">
        <v>0.88754566860690576</v>
      </c>
      <c r="AP1296" s="5">
        <v>43906</v>
      </c>
      <c r="AQ1296" s="94">
        <v>2415</v>
      </c>
      <c r="AR1296" s="6">
        <v>-0.35319391346171036</v>
      </c>
      <c r="AS1296" s="6">
        <v>0.91378091846814413</v>
      </c>
    </row>
    <row r="1297" spans="1:45" x14ac:dyDescent="0.2">
      <c r="A1297" s="5">
        <v>43907</v>
      </c>
      <c r="B1297" s="6">
        <v>3.5289855072463769</v>
      </c>
      <c r="C1297" s="6">
        <v>3.3199545118917917</v>
      </c>
      <c r="D1297" s="6">
        <v>0.20903099535458525</v>
      </c>
      <c r="E1297" s="6">
        <v>3.3381407254594149</v>
      </c>
      <c r="F1297" s="6">
        <v>3.3522040606968022</v>
      </c>
      <c r="G1297" s="6">
        <v>0.41065120686057954</v>
      </c>
      <c r="H1297" s="6">
        <v>1.5909789238231151</v>
      </c>
      <c r="I1297" s="6">
        <v>0.56589864652187927</v>
      </c>
      <c r="J1297" s="7">
        <v>1154.8514321687107</v>
      </c>
      <c r="K1297" s="92">
        <v>2.4844720496894411E-3</v>
      </c>
      <c r="L1297" s="92">
        <v>2.1946169772256729E-2</v>
      </c>
      <c r="M1297" s="92">
        <v>0.24596273291925466</v>
      </c>
      <c r="N1297" s="92">
        <v>0.44099378881987578</v>
      </c>
      <c r="O1297" s="92">
        <v>0.22194616977225673</v>
      </c>
      <c r="P1297" s="92">
        <v>6.6666666666666666E-2</v>
      </c>
      <c r="Q1297" s="93">
        <v>3.7771482530689328E-2</v>
      </c>
      <c r="R1297" s="4">
        <v>2.718448894595948</v>
      </c>
      <c r="S1297" s="4">
        <v>2.8203119606435667</v>
      </c>
      <c r="T1297" s="4">
        <v>3.0303381368793842</v>
      </c>
      <c r="U1297" s="4">
        <v>3.2884665697630022</v>
      </c>
      <c r="V1297" s="4">
        <v>3.5819164617538997</v>
      </c>
      <c r="W1297" s="4">
        <v>3.8589216491955471</v>
      </c>
      <c r="X1297" s="4">
        <v>4.0453137600588587</v>
      </c>
      <c r="Y1297" s="4">
        <v>4.3736083400128125</v>
      </c>
      <c r="Z1297" s="94">
        <v>3177</v>
      </c>
      <c r="AA1297" s="93">
        <v>0.20082815734989648</v>
      </c>
      <c r="AB1297" s="6">
        <v>2.1954685845481845</v>
      </c>
      <c r="AC1297" s="6">
        <v>2.6698438889281286</v>
      </c>
      <c r="AD1297" s="6">
        <v>3.1934904070292935</v>
      </c>
      <c r="AE1297" s="6">
        <v>3.6047897312839536</v>
      </c>
      <c r="AF1297" s="6">
        <v>3.9634940958647649</v>
      </c>
      <c r="AG1297" s="94">
        <v>3</v>
      </c>
      <c r="AH1297" s="6">
        <v>2.146333489327231</v>
      </c>
      <c r="AI1297" s="6">
        <v>2.5537287233053614</v>
      </c>
      <c r="AJ1297" s="6">
        <v>3.0134621694567612</v>
      </c>
      <c r="AK1297" s="6">
        <v>3.4116901739587409</v>
      </c>
      <c r="AL1297" s="6">
        <v>3.7900840621704655</v>
      </c>
      <c r="AM1297" s="6">
        <v>4.2412107565716202</v>
      </c>
      <c r="AN1297" s="6">
        <v>0.99517171652129743</v>
      </c>
      <c r="AO1297" s="92">
        <v>0.88778698686129687</v>
      </c>
      <c r="AP1297" s="5">
        <v>43907</v>
      </c>
      <c r="AQ1297" s="94">
        <v>2415</v>
      </c>
      <c r="AR1297" s="6">
        <v>-0.35325061293026749</v>
      </c>
      <c r="AS1297" s="6">
        <v>0.91375861275356873</v>
      </c>
    </row>
    <row r="1298" spans="1:45" x14ac:dyDescent="0.2">
      <c r="A1298" s="5">
        <v>43908</v>
      </c>
      <c r="B1298" s="6">
        <v>3.5287784679089027</v>
      </c>
      <c r="C1298" s="6">
        <v>3.319723197875645</v>
      </c>
      <c r="D1298" s="6">
        <v>0.20905527003325775</v>
      </c>
      <c r="E1298" s="6">
        <v>3.3380607018895185</v>
      </c>
      <c r="F1298" s="6">
        <v>3.3517629235742259</v>
      </c>
      <c r="G1298" s="6">
        <v>0.41084732634017868</v>
      </c>
      <c r="H1298" s="6">
        <v>1.5899784638007108</v>
      </c>
      <c r="I1298" s="6">
        <v>0.56602455146364827</v>
      </c>
      <c r="J1298" s="7">
        <v>1155.8514321687107</v>
      </c>
      <c r="K1298" s="92">
        <v>2.4844720496894411E-3</v>
      </c>
      <c r="L1298" s="92">
        <v>2.1946169772256729E-2</v>
      </c>
      <c r="M1298" s="92">
        <v>0.24637681159420291</v>
      </c>
      <c r="N1298" s="92">
        <v>0.44057971014492753</v>
      </c>
      <c r="O1298" s="92">
        <v>0.22194616977225673</v>
      </c>
      <c r="P1298" s="92">
        <v>6.6666666666666666E-2</v>
      </c>
      <c r="Q1298" s="93">
        <v>3.840100723953415E-2</v>
      </c>
      <c r="R1298" s="4">
        <v>2.7182612693462427</v>
      </c>
      <c r="S1298" s="4">
        <v>2.8200593194912349</v>
      </c>
      <c r="T1298" s="4">
        <v>3.0300097940461557</v>
      </c>
      <c r="U1298" s="4">
        <v>3.2877817194335135</v>
      </c>
      <c r="V1298" s="4">
        <v>3.5826863102864905</v>
      </c>
      <c r="W1298" s="4">
        <v>3.8583977111530241</v>
      </c>
      <c r="X1298" s="4">
        <v>4.0454625824042436</v>
      </c>
      <c r="Y1298" s="4">
        <v>4.3728129783438101</v>
      </c>
      <c r="Z1298" s="94">
        <v>3177</v>
      </c>
      <c r="AA1298" s="93">
        <v>0.20082815734989648</v>
      </c>
      <c r="AB1298" s="6">
        <v>2.1953319046990951</v>
      </c>
      <c r="AC1298" s="6">
        <v>2.6694857230060065</v>
      </c>
      <c r="AD1298" s="6">
        <v>3.1930921519308821</v>
      </c>
      <c r="AE1298" s="6">
        <v>3.6046962268532772</v>
      </c>
      <c r="AF1298" s="6">
        <v>3.9630395932184954</v>
      </c>
      <c r="AG1298" s="94">
        <v>3</v>
      </c>
      <c r="AH1298" s="6">
        <v>2.1462661924054767</v>
      </c>
      <c r="AI1298" s="6">
        <v>2.5535438852239074</v>
      </c>
      <c r="AJ1298" s="6">
        <v>3.0133682839771465</v>
      </c>
      <c r="AK1298" s="6">
        <v>3.4115353800980976</v>
      </c>
      <c r="AL1298" s="6">
        <v>3.7898625025547865</v>
      </c>
      <c r="AM1298" s="6">
        <v>4.2426649045966895</v>
      </c>
      <c r="AN1298" s="6">
        <v>0.99511178967820613</v>
      </c>
      <c r="AO1298" s="92">
        <v>0.88827634488097784</v>
      </c>
      <c r="AP1298" s="5">
        <v>43908</v>
      </c>
      <c r="AQ1298" s="94">
        <v>2415</v>
      </c>
      <c r="AR1298" s="6">
        <v>-0.3533070733669974</v>
      </c>
      <c r="AS1298" s="6">
        <v>0.91373636083411047</v>
      </c>
    </row>
    <row r="1299" spans="1:45" x14ac:dyDescent="0.2">
      <c r="A1299" s="5">
        <v>43909</v>
      </c>
      <c r="B1299" s="6">
        <v>3.5287665562913908</v>
      </c>
      <c r="C1299" s="6">
        <v>3.3196498994672878</v>
      </c>
      <c r="D1299" s="6">
        <v>0.20911665682410296</v>
      </c>
      <c r="E1299" s="6">
        <v>3.338075903284643</v>
      </c>
      <c r="F1299" s="6">
        <v>3.3522199613669335</v>
      </c>
      <c r="G1299" s="6">
        <v>0.41083354539858824</v>
      </c>
      <c r="H1299" s="6">
        <v>1.5902317054888788</v>
      </c>
      <c r="I1299" s="6">
        <v>0.56605412208936312</v>
      </c>
      <c r="J1299" s="7">
        <v>1156.487413467592</v>
      </c>
      <c r="K1299" s="92">
        <v>2.4834437086092716E-3</v>
      </c>
      <c r="L1299" s="92">
        <v>2.1937086092715233E-2</v>
      </c>
      <c r="M1299" s="92">
        <v>0.24668874172185432</v>
      </c>
      <c r="N1299" s="92">
        <v>0.43956953642384106</v>
      </c>
      <c r="O1299" s="92">
        <v>0.22309602649006621</v>
      </c>
      <c r="P1299" s="92">
        <v>6.6225165562913912E-2</v>
      </c>
      <c r="Q1299" s="93">
        <v>3.7759597230962873E-2</v>
      </c>
      <c r="R1299" s="4">
        <v>2.7180988253069662</v>
      </c>
      <c r="S1299" s="4">
        <v>2.81981311835382</v>
      </c>
      <c r="T1299" s="4">
        <v>3.0297772686716886</v>
      </c>
      <c r="U1299" s="4">
        <v>3.2880492206361782</v>
      </c>
      <c r="V1299" s="4">
        <v>3.5841727247506285</v>
      </c>
      <c r="W1299" s="4">
        <v>3.8577917156626174</v>
      </c>
      <c r="X1299" s="4">
        <v>4.0444903858711818</v>
      </c>
      <c r="Y1299" s="4">
        <v>4.3719202820502012</v>
      </c>
      <c r="Z1299" s="94">
        <v>3178</v>
      </c>
      <c r="AA1299" s="93">
        <v>0.19991721854304637</v>
      </c>
      <c r="AB1299" s="6">
        <v>2.1951952717251282</v>
      </c>
      <c r="AC1299" s="6">
        <v>2.6691277875041921</v>
      </c>
      <c r="AD1299" s="6">
        <v>3.193666505307069</v>
      </c>
      <c r="AE1299" s="6">
        <v>3.6042101563408568</v>
      </c>
      <c r="AF1299" s="6">
        <v>3.9634701754145092</v>
      </c>
      <c r="AG1299" s="94">
        <v>2</v>
      </c>
      <c r="AH1299" s="6">
        <v>2.1461989099684176</v>
      </c>
      <c r="AI1299" s="6">
        <v>2.5533591279132377</v>
      </c>
      <c r="AJ1299" s="6">
        <v>3.0132735292690471</v>
      </c>
      <c r="AK1299" s="6">
        <v>3.411653843822708</v>
      </c>
      <c r="AL1299" s="6">
        <v>3.7894994250681755</v>
      </c>
      <c r="AM1299" s="6">
        <v>4.2434603651651184</v>
      </c>
      <c r="AN1299" s="6">
        <v>0.99507573738748256</v>
      </c>
      <c r="AO1299" s="92">
        <v>0.88872436967133317</v>
      </c>
      <c r="AP1299" s="5">
        <v>43909</v>
      </c>
      <c r="AQ1299" s="94">
        <v>2416</v>
      </c>
      <c r="AR1299" s="6">
        <v>-0.35336329518312093</v>
      </c>
      <c r="AS1299" s="6">
        <v>0.91371416262966731</v>
      </c>
    </row>
    <row r="1300" spans="1:45" x14ac:dyDescent="0.2">
      <c r="A1300" s="5">
        <v>43910</v>
      </c>
      <c r="B1300" s="6">
        <v>3.5289375775113685</v>
      </c>
      <c r="C1300" s="6">
        <v>3.3197958668668393</v>
      </c>
      <c r="D1300" s="6">
        <v>0.20914171064452924</v>
      </c>
      <c r="E1300" s="6">
        <v>3.338308812679367</v>
      </c>
      <c r="F1300" s="6">
        <v>3.3529970059157082</v>
      </c>
      <c r="G1300" s="6">
        <v>0.4107081246212777</v>
      </c>
      <c r="H1300" s="6">
        <v>1.5921046307201803</v>
      </c>
      <c r="I1300" s="6">
        <v>0.56598427672956408</v>
      </c>
      <c r="J1300" s="7">
        <v>1156.7594339622665</v>
      </c>
      <c r="K1300" s="92">
        <v>2.4803637866887144E-3</v>
      </c>
      <c r="L1300" s="92">
        <v>2.1909880115750312E-2</v>
      </c>
      <c r="M1300" s="92">
        <v>0.24638280281107897</v>
      </c>
      <c r="N1300" s="92">
        <v>0.43985117817279867</v>
      </c>
      <c r="O1300" s="92">
        <v>0.2232327408019843</v>
      </c>
      <c r="P1300" s="92">
        <v>6.6143034311699045E-2</v>
      </c>
      <c r="Q1300" s="93">
        <v>3.8050314465408804E-2</v>
      </c>
      <c r="R1300" s="4">
        <v>2.7180788287447788</v>
      </c>
      <c r="S1300" s="4">
        <v>2.8196316779708104</v>
      </c>
      <c r="T1300" s="4">
        <v>3.0297068678349053</v>
      </c>
      <c r="U1300" s="4">
        <v>3.2889678470509995</v>
      </c>
      <c r="V1300" s="4">
        <v>3.5854276745517346</v>
      </c>
      <c r="W1300" s="4">
        <v>3.8579308820863645</v>
      </c>
      <c r="X1300" s="4">
        <v>4.0435009962432478</v>
      </c>
      <c r="Y1300" s="4">
        <v>4.3709309600600781</v>
      </c>
      <c r="Z1300" s="94">
        <v>3180</v>
      </c>
      <c r="AA1300" s="93">
        <v>0.20049607275733775</v>
      </c>
      <c r="AB1300" s="6">
        <v>2.1950586855994945</v>
      </c>
      <c r="AC1300" s="6">
        <v>2.6687700821756977</v>
      </c>
      <c r="AD1300" s="6">
        <v>3.1930267294192007</v>
      </c>
      <c r="AE1300" s="6">
        <v>3.6057574488158419</v>
      </c>
      <c r="AF1300" s="6">
        <v>3.9628853292158008</v>
      </c>
      <c r="AG1300" s="94">
        <v>2</v>
      </c>
      <c r="AH1300" s="6">
        <v>2.1461316420098151</v>
      </c>
      <c r="AI1300" s="6">
        <v>2.5531744513046877</v>
      </c>
      <c r="AJ1300" s="6">
        <v>3.013019424791564</v>
      </c>
      <c r="AK1300" s="6">
        <v>3.411459846341955</v>
      </c>
      <c r="AL1300" s="6">
        <v>3.7896343594555022</v>
      </c>
      <c r="AM1300" s="6">
        <v>4.24250910189234</v>
      </c>
      <c r="AN1300" s="6">
        <v>0.99505778837816639</v>
      </c>
      <c r="AO1300" s="92">
        <v>0.88848814229313866</v>
      </c>
      <c r="AP1300" s="5">
        <v>43910</v>
      </c>
      <c r="AQ1300" s="94">
        <v>2419</v>
      </c>
      <c r="AR1300" s="6">
        <v>-0.35341927878912793</v>
      </c>
      <c r="AS1300" s="6">
        <v>0.91369201806027855</v>
      </c>
    </row>
    <row r="1301" spans="1:45" x14ac:dyDescent="0.2">
      <c r="A1301" s="5">
        <v>43911</v>
      </c>
      <c r="B1301" s="6">
        <v>3.5289136720363485</v>
      </c>
      <c r="C1301" s="6">
        <v>3.3196743791883234</v>
      </c>
      <c r="D1301" s="6">
        <v>0.20923929284802512</v>
      </c>
      <c r="E1301" s="6">
        <v>3.3382168699102666</v>
      </c>
      <c r="F1301" s="6">
        <v>3.3529150533894381</v>
      </c>
      <c r="G1301" s="6">
        <v>0.41113594176978074</v>
      </c>
      <c r="H1301" s="6">
        <v>1.5921531819351418</v>
      </c>
      <c r="I1301" s="6">
        <v>0.56602326312480211</v>
      </c>
      <c r="J1301" s="7">
        <v>1157.3954731216581</v>
      </c>
      <c r="K1301" s="92">
        <v>2.4783147459727386E-3</v>
      </c>
      <c r="L1301" s="92">
        <v>2.1891780256092525E-2</v>
      </c>
      <c r="M1301" s="92">
        <v>0.24659231722428748</v>
      </c>
      <c r="N1301" s="92">
        <v>0.4399008674101611</v>
      </c>
      <c r="O1301" s="92">
        <v>0.22263527467988434</v>
      </c>
      <c r="P1301" s="92">
        <v>6.650144568360182E-2</v>
      </c>
      <c r="Q1301" s="93">
        <v>3.7095253065073878E-2</v>
      </c>
      <c r="R1301" s="4">
        <v>2.7180560078490705</v>
      </c>
      <c r="S1301" s="4">
        <v>2.8194091234084491</v>
      </c>
      <c r="T1301" s="4">
        <v>3.0293198757994571</v>
      </c>
      <c r="U1301" s="4">
        <v>3.2885872370042035</v>
      </c>
      <c r="V1301" s="4">
        <v>3.5847012248017176</v>
      </c>
      <c r="W1301" s="4">
        <v>3.8585704396466434</v>
      </c>
      <c r="X1301" s="4">
        <v>4.0458649611659174</v>
      </c>
      <c r="Y1301" s="4">
        <v>4.378137002800071</v>
      </c>
      <c r="Z1301" s="94">
        <v>3181</v>
      </c>
      <c r="AA1301" s="93">
        <v>0.2003304419661297</v>
      </c>
      <c r="AB1301" s="6">
        <v>2.194922146295426</v>
      </c>
      <c r="AC1301" s="6">
        <v>2.6684126067739058</v>
      </c>
      <c r="AD1301" s="6">
        <v>3.1929428117623435</v>
      </c>
      <c r="AE1301" s="6">
        <v>3.6054254160375949</v>
      </c>
      <c r="AF1301" s="6">
        <v>3.9623008292101267</v>
      </c>
      <c r="AG1301" s="94">
        <v>2</v>
      </c>
      <c r="AH1301" s="6">
        <v>2.1460643885234352</v>
      </c>
      <c r="AI1301" s="6">
        <v>2.5529898553296775</v>
      </c>
      <c r="AJ1301" s="6">
        <v>3.0129247247956381</v>
      </c>
      <c r="AK1301" s="6">
        <v>3.4111877700218245</v>
      </c>
      <c r="AL1301" s="6">
        <v>3.7895580520625183</v>
      </c>
      <c r="AM1301" s="6">
        <v>4.2443990827738647</v>
      </c>
      <c r="AN1301" s="6">
        <v>0.99502929581835997</v>
      </c>
      <c r="AO1301" s="92">
        <v>0.88868288797305794</v>
      </c>
      <c r="AP1301" s="5">
        <v>43911</v>
      </c>
      <c r="AQ1301" s="94">
        <v>2421</v>
      </c>
      <c r="AR1301" s="6">
        <v>-0.35347502459477598</v>
      </c>
      <c r="AS1301" s="6">
        <v>0.91366992704612615</v>
      </c>
    </row>
    <row r="1302" spans="1:45" x14ac:dyDescent="0.2">
      <c r="A1302" s="5">
        <v>43912</v>
      </c>
      <c r="B1302" s="6">
        <v>3.5282824112303883</v>
      </c>
      <c r="C1302" s="6">
        <v>3.3192693758892005</v>
      </c>
      <c r="D1302" s="6">
        <v>0.20901303534118787</v>
      </c>
      <c r="E1302" s="6">
        <v>3.3380616809460122</v>
      </c>
      <c r="F1302" s="6">
        <v>3.3520665950045232</v>
      </c>
      <c r="G1302" s="6">
        <v>0.41102230741438267</v>
      </c>
      <c r="H1302" s="6">
        <v>1.5917772641509176</v>
      </c>
      <c r="I1302" s="6">
        <v>0.56598680075424168</v>
      </c>
      <c r="J1302" s="7">
        <v>1158.0314267756112</v>
      </c>
      <c r="K1302" s="92">
        <v>2.477291494632535E-3</v>
      </c>
      <c r="L1302" s="92">
        <v>2.1882741535920725E-2</v>
      </c>
      <c r="M1302" s="92">
        <v>0.2477291494632535</v>
      </c>
      <c r="N1302" s="92">
        <v>0.43889347646573079</v>
      </c>
      <c r="O1302" s="92">
        <v>0.22254335260115607</v>
      </c>
      <c r="P1302" s="92">
        <v>6.6473988439306353E-2</v>
      </c>
      <c r="Q1302" s="93">
        <v>3.7712130735386547E-2</v>
      </c>
      <c r="R1302" s="4">
        <v>2.7180331544220535</v>
      </c>
      <c r="S1302" s="4">
        <v>2.8191518485564946</v>
      </c>
      <c r="T1302" s="4">
        <v>3.0290045401078824</v>
      </c>
      <c r="U1302" s="4">
        <v>3.2879188600719762</v>
      </c>
      <c r="V1302" s="4">
        <v>3.5842749882504452</v>
      </c>
      <c r="W1302" s="4">
        <v>3.8598439238131741</v>
      </c>
      <c r="X1302" s="4">
        <v>4.0447849236076756</v>
      </c>
      <c r="Y1302" s="4">
        <v>4.3773133672217597</v>
      </c>
      <c r="Z1302" s="94">
        <v>3182</v>
      </c>
      <c r="AA1302" s="93">
        <v>0.20107349298100743</v>
      </c>
      <c r="AB1302" s="6">
        <v>2.1947856537861763</v>
      </c>
      <c r="AC1302" s="6">
        <v>2.668055361052569</v>
      </c>
      <c r="AD1302" s="6">
        <v>3.1930166358377936</v>
      </c>
      <c r="AE1302" s="6">
        <v>3.606268574720902</v>
      </c>
      <c r="AF1302" s="6">
        <v>3.9617166750560395</v>
      </c>
      <c r="AG1302" s="94">
        <v>3</v>
      </c>
      <c r="AH1302" s="6">
        <v>2.1459971495030472</v>
      </c>
      <c r="AI1302" s="6">
        <v>2.5528053399197268</v>
      </c>
      <c r="AJ1302" s="6">
        <v>3.0132750030218891</v>
      </c>
      <c r="AK1302" s="6">
        <v>3.4112759230846015</v>
      </c>
      <c r="AL1302" s="6">
        <v>3.7893609056919382</v>
      </c>
      <c r="AM1302" s="6">
        <v>4.2434498102142877</v>
      </c>
      <c r="AN1302" s="6">
        <v>0.9949488585991586</v>
      </c>
      <c r="AO1302" s="92">
        <v>0.88897365153805485</v>
      </c>
      <c r="AP1302" s="5">
        <v>43912</v>
      </c>
      <c r="AQ1302" s="94">
        <v>2422</v>
      </c>
      <c r="AR1302" s="6">
        <v>-0.35353053300909654</v>
      </c>
      <c r="AS1302" s="6">
        <v>0.91364788950753251</v>
      </c>
    </row>
    <row r="1303" spans="1:45" x14ac:dyDescent="0.2">
      <c r="A1303" s="5">
        <v>43913</v>
      </c>
      <c r="B1303" s="6">
        <v>3.5278465346534653</v>
      </c>
      <c r="C1303" s="6">
        <v>3.3190210042930048</v>
      </c>
      <c r="D1303" s="6">
        <v>0.20882553036046048</v>
      </c>
      <c r="E1303" s="6">
        <v>3.3381638776360281</v>
      </c>
      <c r="F1303" s="6">
        <v>3.3529437610853829</v>
      </c>
      <c r="G1303" s="6">
        <v>0.41093524999970638</v>
      </c>
      <c r="H1303" s="6">
        <v>1.592072979674424</v>
      </c>
      <c r="I1303" s="6">
        <v>0.56594407791391632</v>
      </c>
      <c r="J1303" s="7">
        <v>1158.6672950047141</v>
      </c>
      <c r="K1303" s="92">
        <v>2.4752475247524753E-3</v>
      </c>
      <c r="L1303" s="92">
        <v>2.1864686468646866E-2</v>
      </c>
      <c r="M1303" s="92">
        <v>0.24834983498349836</v>
      </c>
      <c r="N1303" s="92">
        <v>0.43853135313531355</v>
      </c>
      <c r="O1303" s="92">
        <v>0.22235973597359737</v>
      </c>
      <c r="P1303" s="92">
        <v>6.6419141914191418E-2</v>
      </c>
      <c r="Q1303" s="93">
        <v>3.73861137291863E-2</v>
      </c>
      <c r="R1303" s="4">
        <v>2.7179891505182359</v>
      </c>
      <c r="S1303" s="4">
        <v>2.8188701790149002</v>
      </c>
      <c r="T1303" s="4">
        <v>3.0287607361182833</v>
      </c>
      <c r="U1303" s="4">
        <v>3.2879737772576938</v>
      </c>
      <c r="V1303" s="4">
        <v>3.5846532400049052</v>
      </c>
      <c r="W1303" s="4">
        <v>3.8599750984240644</v>
      </c>
      <c r="X1303" s="4">
        <v>4.0437142825441859</v>
      </c>
      <c r="Y1303" s="4">
        <v>4.3764910472761933</v>
      </c>
      <c r="Z1303" s="94">
        <v>3183</v>
      </c>
      <c r="AA1303" s="93">
        <v>0.20090759075907591</v>
      </c>
      <c r="AB1303" s="6">
        <v>2.1946492080450208</v>
      </c>
      <c r="AC1303" s="6">
        <v>2.6676983447658089</v>
      </c>
      <c r="AD1303" s="6">
        <v>3.1931209173236814</v>
      </c>
      <c r="AE1303" s="6">
        <v>3.6063831785857356</v>
      </c>
      <c r="AF1303" s="6">
        <v>3.9611328664125631</v>
      </c>
      <c r="AG1303" s="94">
        <v>3</v>
      </c>
      <c r="AH1303" s="6">
        <v>2.1459299249424255</v>
      </c>
      <c r="AI1303" s="6">
        <v>2.5526209050064375</v>
      </c>
      <c r="AJ1303" s="6">
        <v>3.0134755791172565</v>
      </c>
      <c r="AK1303" s="6">
        <v>3.411483704663032</v>
      </c>
      <c r="AL1303" s="6">
        <v>3.7892363322567935</v>
      </c>
      <c r="AM1303" s="6">
        <v>4.2425014653836399</v>
      </c>
      <c r="AN1303" s="6">
        <v>0.99484261014911768</v>
      </c>
      <c r="AO1303" s="92">
        <v>0.88913083270870241</v>
      </c>
      <c r="AP1303" s="5">
        <v>43913</v>
      </c>
      <c r="AQ1303" s="94">
        <v>2424</v>
      </c>
      <c r="AR1303" s="6">
        <v>-0.35358580444039323</v>
      </c>
      <c r="AS1303" s="6">
        <v>0.91362590536496124</v>
      </c>
    </row>
    <row r="1304" spans="1:45" x14ac:dyDescent="0.2">
      <c r="A1304" s="5">
        <v>43914</v>
      </c>
      <c r="B1304" s="6">
        <v>3.5278006589785833</v>
      </c>
      <c r="C1304" s="6">
        <v>3.3194843270169714</v>
      </c>
      <c r="D1304" s="6">
        <v>0.20831633196161192</v>
      </c>
      <c r="E1304" s="6">
        <v>3.3383413975656291</v>
      </c>
      <c r="F1304" s="6">
        <v>3.3532777676462153</v>
      </c>
      <c r="G1304" s="6">
        <v>0.41123634458310881</v>
      </c>
      <c r="H1304" s="6">
        <v>1.5944708512612673</v>
      </c>
      <c r="I1304" s="6">
        <v>0.56589638932495889</v>
      </c>
      <c r="J1304" s="7">
        <v>1158.9390894819444</v>
      </c>
      <c r="K1304" s="92">
        <v>2.4711696869851728E-3</v>
      </c>
      <c r="L1304" s="92">
        <v>2.1828665568369029E-2</v>
      </c>
      <c r="M1304" s="92">
        <v>0.24835255354200989</v>
      </c>
      <c r="N1304" s="92">
        <v>0.4386326194398682</v>
      </c>
      <c r="O1304" s="92">
        <v>0.22240527182866557</v>
      </c>
      <c r="P1304" s="92">
        <v>6.6309719934102146E-2</v>
      </c>
      <c r="Q1304" s="93">
        <v>3.6106750392464679E-2</v>
      </c>
      <c r="R1304" s="4">
        <v>2.7180094444361265</v>
      </c>
      <c r="S1304" s="4">
        <v>2.8185665860385529</v>
      </c>
      <c r="T1304" s="4">
        <v>3.028619746174392</v>
      </c>
      <c r="U1304" s="4">
        <v>3.2877392821750879</v>
      </c>
      <c r="V1304" s="4">
        <v>3.58542527831304</v>
      </c>
      <c r="W1304" s="4">
        <v>3.8622640268336692</v>
      </c>
      <c r="X1304" s="4">
        <v>4.0453863521924944</v>
      </c>
      <c r="Y1304" s="4">
        <v>4.3761044231060637</v>
      </c>
      <c r="Z1304" s="94">
        <v>3185</v>
      </c>
      <c r="AA1304" s="93">
        <v>0.200164744645799</v>
      </c>
      <c r="AB1304" s="6">
        <v>2.1945128090452557</v>
      </c>
      <c r="AC1304" s="6">
        <v>2.6673415576681152</v>
      </c>
      <c r="AD1304" s="6">
        <v>3.1928524760191088</v>
      </c>
      <c r="AE1304" s="6">
        <v>3.6076078684272401</v>
      </c>
      <c r="AF1304" s="6">
        <v>3.9605494029391921</v>
      </c>
      <c r="AG1304" s="94">
        <v>2</v>
      </c>
      <c r="AH1304" s="6">
        <v>2.1458627148353493</v>
      </c>
      <c r="AI1304" s="6">
        <v>2.552436550521505</v>
      </c>
      <c r="AJ1304" s="6">
        <v>3.0133767350735008</v>
      </c>
      <c r="AK1304" s="6">
        <v>3.4117475094225571</v>
      </c>
      <c r="AL1304" s="6">
        <v>3.789842086457627</v>
      </c>
      <c r="AM1304" s="6">
        <v>4.2432764469837085</v>
      </c>
      <c r="AN1304" s="6">
        <v>0.9949277604611878</v>
      </c>
      <c r="AO1304" s="92">
        <v>0.88860580312735837</v>
      </c>
      <c r="AP1304" s="5">
        <v>43914</v>
      </c>
      <c r="AQ1304" s="94">
        <v>2428</v>
      </c>
      <c r="AR1304" s="6">
        <v>-0.35364083929624357</v>
      </c>
      <c r="AS1304" s="6">
        <v>0.91360397453901687</v>
      </c>
    </row>
    <row r="1305" spans="1:45" x14ac:dyDescent="0.2">
      <c r="A1305" s="5">
        <v>43915</v>
      </c>
      <c r="B1305" s="6">
        <v>3.5281893004115226</v>
      </c>
      <c r="C1305" s="6">
        <v>3.3197670419064651</v>
      </c>
      <c r="D1305" s="6">
        <v>0.20842225850505747</v>
      </c>
      <c r="E1305" s="6">
        <v>3.3384497740527643</v>
      </c>
      <c r="F1305" s="6">
        <v>3.3535085930284367</v>
      </c>
      <c r="G1305" s="6">
        <v>0.4115788749190919</v>
      </c>
      <c r="H1305" s="6">
        <v>1.5961635562008689</v>
      </c>
      <c r="I1305" s="6">
        <v>0.56591779102604189</v>
      </c>
      <c r="J1305" s="7">
        <v>1159.2111703796691</v>
      </c>
      <c r="K1305" s="92">
        <v>2.4691358024691358E-3</v>
      </c>
      <c r="L1305" s="92">
        <v>2.1810699588477367E-2</v>
      </c>
      <c r="M1305" s="92">
        <v>0.24814814814814815</v>
      </c>
      <c r="N1305" s="92">
        <v>0.43786008230452678</v>
      </c>
      <c r="O1305" s="92">
        <v>0.22386831275720165</v>
      </c>
      <c r="P1305" s="92">
        <v>6.584362139917696E-2</v>
      </c>
      <c r="Q1305" s="93">
        <v>3.4828992783181675E-2</v>
      </c>
      <c r="R1305" s="4">
        <v>2.7179735542445269</v>
      </c>
      <c r="S1305" s="4">
        <v>2.8183669486219052</v>
      </c>
      <c r="T1305" s="4">
        <v>3.0283227374140735</v>
      </c>
      <c r="U1305" s="4">
        <v>3.2876572659875096</v>
      </c>
      <c r="V1305" s="4">
        <v>3.58598205743851</v>
      </c>
      <c r="W1305" s="4">
        <v>3.8625646137109149</v>
      </c>
      <c r="X1305" s="4">
        <v>4.0515721465980601</v>
      </c>
      <c r="Y1305" s="4">
        <v>4.3752561047855396</v>
      </c>
      <c r="Z1305" s="94">
        <v>3187</v>
      </c>
      <c r="AA1305" s="93">
        <v>0.2</v>
      </c>
      <c r="AB1305" s="6">
        <v>2.1943764567601987</v>
      </c>
      <c r="AC1305" s="6">
        <v>2.6669849995143458</v>
      </c>
      <c r="AD1305" s="6">
        <v>3.1928210806919815</v>
      </c>
      <c r="AE1305" s="6">
        <v>3.6070623072126735</v>
      </c>
      <c r="AF1305" s="6">
        <v>3.9796130725534407</v>
      </c>
      <c r="AG1305" s="94">
        <v>2</v>
      </c>
      <c r="AH1305" s="6">
        <v>2.1457955191756004</v>
      </c>
      <c r="AI1305" s="6">
        <v>2.5522522763967102</v>
      </c>
      <c r="AJ1305" s="6">
        <v>3.0131501558471707</v>
      </c>
      <c r="AK1305" s="6">
        <v>3.4112936663465949</v>
      </c>
      <c r="AL1305" s="6">
        <v>3.7912268846915729</v>
      </c>
      <c r="AM1305" s="6">
        <v>4.2440938618162516</v>
      </c>
      <c r="AN1305" s="6">
        <v>0.99496634160340636</v>
      </c>
      <c r="AO1305" s="92">
        <v>0.88864332515068767</v>
      </c>
      <c r="AP1305" s="5">
        <v>43914</v>
      </c>
      <c r="AQ1305" s="94">
        <v>2430</v>
      </c>
      <c r="AR1305" s="6">
        <v>-0.35369563798350301</v>
      </c>
      <c r="AS1305" s="6">
        <v>0.91358209695044379</v>
      </c>
    </row>
    <row r="1306" spans="1:45" x14ac:dyDescent="0.2">
      <c r="A1306" s="5">
        <v>43916</v>
      </c>
      <c r="B1306" s="6">
        <v>3.5279720279720279</v>
      </c>
      <c r="C1306" s="6">
        <v>3.319541938260012</v>
      </c>
      <c r="D1306" s="6">
        <v>0.20843008971201593</v>
      </c>
      <c r="E1306" s="6">
        <v>3.3383691848370085</v>
      </c>
      <c r="F1306" s="6">
        <v>3.3530851955140686</v>
      </c>
      <c r="G1306" s="6">
        <v>0.41177810981642915</v>
      </c>
      <c r="H1306" s="6">
        <v>1.5953667787232504</v>
      </c>
      <c r="I1306" s="6">
        <v>0.56598054596800129</v>
      </c>
      <c r="J1306" s="7">
        <v>1160.2111703796691</v>
      </c>
      <c r="K1306" s="92">
        <v>2.4681201151789387E-3</v>
      </c>
      <c r="L1306" s="92">
        <v>2.1801727684080625E-2</v>
      </c>
      <c r="M1306" s="92">
        <v>0.24804607157548333</v>
      </c>
      <c r="N1306" s="92">
        <v>0.43850267379679142</v>
      </c>
      <c r="O1306" s="92">
        <v>0.22336487042369396</v>
      </c>
      <c r="P1306" s="92">
        <v>6.5816536404771697E-2</v>
      </c>
      <c r="Q1306" s="93">
        <v>3.4515218073423282E-2</v>
      </c>
      <c r="R1306" s="4">
        <v>2.7177003629975869</v>
      </c>
      <c r="S1306" s="4">
        <v>2.8181386542951277</v>
      </c>
      <c r="T1306" s="4">
        <v>3.0278458969207276</v>
      </c>
      <c r="U1306" s="4">
        <v>3.287090066161348</v>
      </c>
      <c r="V1306" s="4">
        <v>3.5855933352462603</v>
      </c>
      <c r="W1306" s="4">
        <v>3.8627602808772998</v>
      </c>
      <c r="X1306" s="4">
        <v>4.0516312890242121</v>
      </c>
      <c r="Y1306" s="4">
        <v>4.3744110034308674</v>
      </c>
      <c r="Z1306" s="94">
        <v>3187</v>
      </c>
      <c r="AA1306" s="93">
        <v>0.20032908268202385</v>
      </c>
      <c r="AB1306" s="6">
        <v>2.1942401511631888</v>
      </c>
      <c r="AC1306" s="6">
        <v>2.6666286700597248</v>
      </c>
      <c r="AD1306" s="6">
        <v>3.1921620743254131</v>
      </c>
      <c r="AE1306" s="6">
        <v>3.6067621838857256</v>
      </c>
      <c r="AF1306" s="6">
        <v>3.9787864073932253</v>
      </c>
      <c r="AG1306" s="94">
        <v>2</v>
      </c>
      <c r="AH1306" s="6">
        <v>2.1457283379569669</v>
      </c>
      <c r="AI1306" s="6">
        <v>2.5520680825639288</v>
      </c>
      <c r="AJ1306" s="6">
        <v>3.0127540352564446</v>
      </c>
      <c r="AK1306" s="6">
        <v>3.4111064898283607</v>
      </c>
      <c r="AL1306" s="6">
        <v>3.7924067222212128</v>
      </c>
      <c r="AM1306" s="6">
        <v>4.2431451597667085</v>
      </c>
      <c r="AN1306" s="6">
        <v>0.99490916211547153</v>
      </c>
      <c r="AO1306" s="92">
        <v>0.88906313073690302</v>
      </c>
      <c r="AP1306" s="5">
        <v>43916</v>
      </c>
      <c r="AQ1306" s="94">
        <v>2431</v>
      </c>
      <c r="AR1306" s="6">
        <v>-0.35375020090830223</v>
      </c>
      <c r="AS1306" s="6">
        <v>0.91356027252012684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2054"/>
  <sheetViews>
    <sheetView topLeftCell="A1567" workbookViewId="0">
      <selection activeCell="A1590" sqref="A1590"/>
    </sheetView>
  </sheetViews>
  <sheetFormatPr defaultColWidth="9.140625" defaultRowHeight="12" x14ac:dyDescent="0.2"/>
  <cols>
    <col min="1" max="1" width="36.28515625" style="2" bestFit="1" customWidth="1"/>
    <col min="2" max="2" width="6.7109375" style="2" bestFit="1" customWidth="1"/>
    <col min="3" max="3" width="8.7109375" style="2" bestFit="1" customWidth="1"/>
    <col min="4" max="4" width="9.28515625" style="2" bestFit="1" customWidth="1"/>
    <col min="5" max="16384" width="9.140625" style="2"/>
  </cols>
  <sheetData>
    <row r="1" spans="1:4" x14ac:dyDescent="0.2">
      <c r="A1" s="2" t="s">
        <v>3865</v>
      </c>
      <c r="B1" s="2" t="s">
        <v>3864</v>
      </c>
      <c r="C1" s="2" t="s">
        <v>3870</v>
      </c>
      <c r="D1" s="2" t="s">
        <v>3871</v>
      </c>
    </row>
    <row r="2" spans="1:4" x14ac:dyDescent="0.2">
      <c r="A2" s="2" t="s">
        <v>1696</v>
      </c>
      <c r="B2" s="2">
        <v>1001</v>
      </c>
      <c r="C2" s="2">
        <v>0</v>
      </c>
      <c r="D2" s="149">
        <v>43169</v>
      </c>
    </row>
    <row r="3" spans="1:4" x14ac:dyDescent="0.2">
      <c r="A3" s="2" t="s">
        <v>3082</v>
      </c>
      <c r="B3" s="2">
        <v>1002</v>
      </c>
      <c r="C3" s="2">
        <v>0</v>
      </c>
      <c r="D3" s="149">
        <v>43169</v>
      </c>
    </row>
    <row r="4" spans="1:4" x14ac:dyDescent="0.2">
      <c r="A4" s="2" t="s">
        <v>3346</v>
      </c>
      <c r="B4" s="2">
        <v>1003</v>
      </c>
      <c r="C4" s="2">
        <v>0</v>
      </c>
      <c r="D4" s="149">
        <v>43169</v>
      </c>
    </row>
    <row r="5" spans="1:4" x14ac:dyDescent="0.2">
      <c r="A5" s="2" t="s">
        <v>1346</v>
      </c>
      <c r="B5" s="2">
        <v>1004</v>
      </c>
      <c r="C5" s="2">
        <v>0</v>
      </c>
      <c r="D5" s="149">
        <v>43169</v>
      </c>
    </row>
    <row r="6" spans="1:4" x14ac:dyDescent="0.2">
      <c r="A6" s="2" t="s">
        <v>562</v>
      </c>
      <c r="B6" s="2">
        <v>1005</v>
      </c>
      <c r="C6" s="2">
        <v>0</v>
      </c>
      <c r="D6" s="149">
        <v>43169</v>
      </c>
    </row>
    <row r="7" spans="1:4" x14ac:dyDescent="0.2">
      <c r="A7" s="2" t="s">
        <v>334</v>
      </c>
      <c r="B7" s="2">
        <v>1007</v>
      </c>
      <c r="C7" s="2">
        <v>0</v>
      </c>
      <c r="D7" s="149">
        <v>43169</v>
      </c>
    </row>
    <row r="8" spans="1:4" x14ac:dyDescent="0.2">
      <c r="A8" s="2" t="s">
        <v>3763</v>
      </c>
      <c r="B8" s="2">
        <v>1008</v>
      </c>
      <c r="C8" s="2">
        <v>0</v>
      </c>
      <c r="D8" s="149">
        <v>43169</v>
      </c>
    </row>
    <row r="9" spans="1:4" x14ac:dyDescent="0.2">
      <c r="A9" s="2" t="s">
        <v>1759</v>
      </c>
      <c r="B9" s="2">
        <v>1009</v>
      </c>
      <c r="C9" s="2">
        <v>0</v>
      </c>
      <c r="D9" s="149">
        <v>43169</v>
      </c>
    </row>
    <row r="10" spans="1:4" x14ac:dyDescent="0.2">
      <c r="A10" s="2" t="s">
        <v>2733</v>
      </c>
      <c r="B10" s="2">
        <v>1010</v>
      </c>
      <c r="C10" s="2">
        <v>0</v>
      </c>
      <c r="D10" s="149">
        <v>43169</v>
      </c>
    </row>
    <row r="11" spans="1:4" x14ac:dyDescent="0.2">
      <c r="A11" s="2" t="s">
        <v>1662</v>
      </c>
      <c r="B11" s="2">
        <v>1011</v>
      </c>
      <c r="C11" s="2">
        <v>0</v>
      </c>
      <c r="D11" s="149">
        <v>43169</v>
      </c>
    </row>
    <row r="12" spans="1:4" x14ac:dyDescent="0.2">
      <c r="A12" s="2" t="s">
        <v>1197</v>
      </c>
      <c r="B12" s="2">
        <v>1012</v>
      </c>
      <c r="C12" s="2">
        <v>0</v>
      </c>
      <c r="D12" s="149">
        <v>43169</v>
      </c>
    </row>
    <row r="13" spans="1:4" x14ac:dyDescent="0.2">
      <c r="A13" s="2" t="s">
        <v>2534</v>
      </c>
      <c r="B13" s="2">
        <v>1013</v>
      </c>
      <c r="C13" s="2">
        <v>0</v>
      </c>
      <c r="D13" s="149">
        <v>43169</v>
      </c>
    </row>
    <row r="14" spans="1:4" x14ac:dyDescent="0.2">
      <c r="A14" s="2" t="s">
        <v>2177</v>
      </c>
      <c r="B14" s="2">
        <v>1014</v>
      </c>
      <c r="C14" s="2">
        <v>0</v>
      </c>
      <c r="D14" s="149">
        <v>43169</v>
      </c>
    </row>
    <row r="15" spans="1:4" x14ac:dyDescent="0.2">
      <c r="A15" s="2" t="s">
        <v>346</v>
      </c>
      <c r="B15" s="2">
        <v>1015</v>
      </c>
      <c r="C15" s="2">
        <v>0</v>
      </c>
      <c r="D15" s="149">
        <v>43169</v>
      </c>
    </row>
    <row r="16" spans="1:4" x14ac:dyDescent="0.2">
      <c r="A16" s="2" t="s">
        <v>1064</v>
      </c>
      <c r="B16" s="2">
        <v>1016</v>
      </c>
      <c r="C16" s="2">
        <v>0</v>
      </c>
      <c r="D16" s="149">
        <v>43169</v>
      </c>
    </row>
    <row r="17" spans="1:4" x14ac:dyDescent="0.2">
      <c r="A17" s="2" t="s">
        <v>944</v>
      </c>
      <c r="B17" s="2">
        <v>1017</v>
      </c>
      <c r="C17" s="2">
        <v>0</v>
      </c>
      <c r="D17" s="149">
        <v>43169</v>
      </c>
    </row>
    <row r="18" spans="1:4" x14ac:dyDescent="0.2">
      <c r="A18" s="2" t="s">
        <v>2838</v>
      </c>
      <c r="B18" s="2">
        <v>1018</v>
      </c>
      <c r="C18" s="2">
        <v>0</v>
      </c>
      <c r="D18" s="149">
        <v>43169</v>
      </c>
    </row>
    <row r="19" spans="1:4" x14ac:dyDescent="0.2">
      <c r="A19" s="2" t="s">
        <v>3676</v>
      </c>
      <c r="B19" s="2">
        <v>1019</v>
      </c>
      <c r="C19" s="2">
        <v>0</v>
      </c>
      <c r="D19" s="149">
        <v>43169</v>
      </c>
    </row>
    <row r="20" spans="1:4" x14ac:dyDescent="0.2">
      <c r="A20" s="2" t="s">
        <v>2496</v>
      </c>
      <c r="B20" s="2">
        <v>1020</v>
      </c>
      <c r="C20" s="2">
        <v>0</v>
      </c>
      <c r="D20" s="149">
        <v>43169</v>
      </c>
    </row>
    <row r="21" spans="1:4" x14ac:dyDescent="0.2">
      <c r="A21" s="2" t="s">
        <v>2752</v>
      </c>
      <c r="B21" s="2">
        <v>1021</v>
      </c>
      <c r="C21" s="2">
        <v>0</v>
      </c>
      <c r="D21" s="149">
        <v>43169</v>
      </c>
    </row>
    <row r="22" spans="1:4" x14ac:dyDescent="0.2">
      <c r="A22" s="2" t="s">
        <v>2495</v>
      </c>
      <c r="B22" s="2">
        <v>1022</v>
      </c>
      <c r="C22" s="2">
        <v>0</v>
      </c>
      <c r="D22" s="149">
        <v>43169</v>
      </c>
    </row>
    <row r="23" spans="1:4" x14ac:dyDescent="0.2">
      <c r="A23" s="2" t="s">
        <v>1273</v>
      </c>
      <c r="B23" s="2">
        <v>1023</v>
      </c>
      <c r="C23" s="2">
        <v>0</v>
      </c>
      <c r="D23" s="149">
        <v>43169</v>
      </c>
    </row>
    <row r="24" spans="1:4" x14ac:dyDescent="0.2">
      <c r="A24" s="2" t="s">
        <v>1275</v>
      </c>
      <c r="B24" s="2">
        <v>1024</v>
      </c>
      <c r="C24" s="2">
        <v>0</v>
      </c>
      <c r="D24" s="149">
        <v>43169</v>
      </c>
    </row>
    <row r="25" spans="1:4" x14ac:dyDescent="0.2">
      <c r="A25" s="2" t="s">
        <v>1761</v>
      </c>
      <c r="B25" s="2">
        <v>1025</v>
      </c>
      <c r="C25" s="2">
        <v>0</v>
      </c>
      <c r="D25" s="149">
        <v>43169</v>
      </c>
    </row>
    <row r="26" spans="1:4" x14ac:dyDescent="0.2">
      <c r="A26" s="2" t="s">
        <v>1846</v>
      </c>
      <c r="B26" s="2">
        <v>1026</v>
      </c>
      <c r="C26" s="2">
        <v>0</v>
      </c>
      <c r="D26" s="149">
        <v>43169</v>
      </c>
    </row>
    <row r="27" spans="1:4" x14ac:dyDescent="0.2">
      <c r="A27" s="2" t="s">
        <v>3139</v>
      </c>
      <c r="B27" s="2">
        <v>1027</v>
      </c>
      <c r="C27" s="2">
        <v>0</v>
      </c>
      <c r="D27" s="149">
        <v>43169</v>
      </c>
    </row>
    <row r="28" spans="1:4" x14ac:dyDescent="0.2">
      <c r="A28" s="2" t="s">
        <v>1672</v>
      </c>
      <c r="B28" s="2">
        <v>1028</v>
      </c>
      <c r="C28" s="2">
        <v>0</v>
      </c>
      <c r="D28" s="149">
        <v>43169</v>
      </c>
    </row>
    <row r="29" spans="1:4" x14ac:dyDescent="0.2">
      <c r="A29" s="2" t="s">
        <v>5931</v>
      </c>
      <c r="B29" s="2">
        <v>1029</v>
      </c>
      <c r="C29" s="2">
        <v>0</v>
      </c>
      <c r="D29" s="149">
        <v>43169</v>
      </c>
    </row>
    <row r="30" spans="1:4" x14ac:dyDescent="0.2">
      <c r="A30" s="2" t="s">
        <v>3038</v>
      </c>
      <c r="B30" s="2">
        <v>1030</v>
      </c>
      <c r="C30" s="2">
        <v>0</v>
      </c>
      <c r="D30" s="149">
        <v>43169</v>
      </c>
    </row>
    <row r="31" spans="1:4" x14ac:dyDescent="0.2">
      <c r="A31" s="2" t="s">
        <v>3513</v>
      </c>
      <c r="B31" s="2">
        <v>1031</v>
      </c>
      <c r="C31" s="2">
        <v>0</v>
      </c>
      <c r="D31" s="149">
        <v>43169</v>
      </c>
    </row>
    <row r="32" spans="1:4" x14ac:dyDescent="0.2">
      <c r="A32" s="2" t="s">
        <v>1210</v>
      </c>
      <c r="B32" s="2">
        <v>1032</v>
      </c>
      <c r="C32" s="2">
        <v>0</v>
      </c>
      <c r="D32" s="149">
        <v>43169</v>
      </c>
    </row>
    <row r="33" spans="1:4" x14ac:dyDescent="0.2">
      <c r="A33" s="2" t="s">
        <v>489</v>
      </c>
      <c r="B33" s="2">
        <v>1033</v>
      </c>
      <c r="C33" s="2">
        <v>0</v>
      </c>
      <c r="D33" s="149">
        <v>43169</v>
      </c>
    </row>
    <row r="34" spans="1:4" x14ac:dyDescent="0.2">
      <c r="A34" s="2" t="s">
        <v>210</v>
      </c>
      <c r="B34" s="2">
        <v>1034</v>
      </c>
      <c r="C34" s="2">
        <v>0</v>
      </c>
      <c r="D34" s="149">
        <v>43169</v>
      </c>
    </row>
    <row r="35" spans="1:4" x14ac:dyDescent="0.2">
      <c r="A35" s="2" t="s">
        <v>1270</v>
      </c>
      <c r="B35" s="2">
        <v>1035</v>
      </c>
      <c r="C35" s="2">
        <v>0</v>
      </c>
      <c r="D35" s="149">
        <v>43169</v>
      </c>
    </row>
    <row r="36" spans="1:4" x14ac:dyDescent="0.2">
      <c r="A36" s="2" t="s">
        <v>5644</v>
      </c>
      <c r="B36" s="2">
        <v>1036</v>
      </c>
      <c r="C36" s="2">
        <v>0</v>
      </c>
      <c r="D36" s="149">
        <v>43169</v>
      </c>
    </row>
    <row r="37" spans="1:4" x14ac:dyDescent="0.2">
      <c r="A37" s="2" t="s">
        <v>1833</v>
      </c>
      <c r="B37" s="2">
        <v>1037</v>
      </c>
      <c r="C37" s="2">
        <v>0</v>
      </c>
      <c r="D37" s="149">
        <v>43169</v>
      </c>
    </row>
    <row r="38" spans="1:4" x14ac:dyDescent="0.2">
      <c r="A38" s="2" t="s">
        <v>569</v>
      </c>
      <c r="B38" s="2">
        <v>1038</v>
      </c>
      <c r="C38" s="2">
        <v>0</v>
      </c>
      <c r="D38" s="149">
        <v>43169</v>
      </c>
    </row>
    <row r="39" spans="1:4" x14ac:dyDescent="0.2">
      <c r="A39" s="2" t="s">
        <v>3433</v>
      </c>
      <c r="B39" s="2">
        <v>1039</v>
      </c>
      <c r="C39" s="2">
        <v>0</v>
      </c>
      <c r="D39" s="149">
        <v>43169</v>
      </c>
    </row>
    <row r="40" spans="1:4" x14ac:dyDescent="0.2">
      <c r="A40" s="2" t="s">
        <v>1404</v>
      </c>
      <c r="B40" s="2">
        <v>1040</v>
      </c>
      <c r="C40" s="2">
        <v>0</v>
      </c>
      <c r="D40" s="149">
        <v>43169</v>
      </c>
    </row>
    <row r="41" spans="1:4" x14ac:dyDescent="0.2">
      <c r="A41" s="2" t="s">
        <v>3683</v>
      </c>
      <c r="B41" s="2">
        <v>1041</v>
      </c>
      <c r="C41" s="2">
        <v>0</v>
      </c>
      <c r="D41" s="149">
        <v>43169</v>
      </c>
    </row>
    <row r="42" spans="1:4" x14ac:dyDescent="0.2">
      <c r="A42" s="2" t="s">
        <v>3393</v>
      </c>
      <c r="B42" s="2">
        <v>1042</v>
      </c>
      <c r="C42" s="2">
        <v>0</v>
      </c>
      <c r="D42" s="149">
        <v>43169</v>
      </c>
    </row>
    <row r="43" spans="1:4" x14ac:dyDescent="0.2">
      <c r="A43" s="2" t="s">
        <v>3760</v>
      </c>
      <c r="B43" s="2">
        <v>1043</v>
      </c>
      <c r="C43" s="2">
        <v>0</v>
      </c>
      <c r="D43" s="149">
        <v>43169</v>
      </c>
    </row>
    <row r="44" spans="1:4" x14ac:dyDescent="0.2">
      <c r="A44" s="2" t="s">
        <v>1161</v>
      </c>
      <c r="B44" s="2">
        <v>1044</v>
      </c>
      <c r="C44" s="2">
        <v>0</v>
      </c>
      <c r="D44" s="149">
        <v>43169</v>
      </c>
    </row>
    <row r="45" spans="1:4" x14ac:dyDescent="0.2">
      <c r="A45" s="2" t="s">
        <v>2091</v>
      </c>
      <c r="B45" s="2">
        <v>1045</v>
      </c>
      <c r="C45" s="2">
        <v>0</v>
      </c>
      <c r="D45" s="149">
        <v>43169</v>
      </c>
    </row>
    <row r="46" spans="1:4" x14ac:dyDescent="0.2">
      <c r="A46" s="2" t="s">
        <v>2483</v>
      </c>
      <c r="B46" s="2">
        <v>1046</v>
      </c>
      <c r="C46" s="2">
        <v>0</v>
      </c>
      <c r="D46" s="149">
        <v>43169</v>
      </c>
    </row>
    <row r="47" spans="1:4" x14ac:dyDescent="0.2">
      <c r="A47" s="2" t="s">
        <v>3541</v>
      </c>
      <c r="B47" s="2">
        <v>1047</v>
      </c>
      <c r="C47" s="2">
        <v>0</v>
      </c>
      <c r="D47" s="149">
        <v>43169</v>
      </c>
    </row>
    <row r="48" spans="1:4" x14ac:dyDescent="0.2">
      <c r="A48" s="2" t="s">
        <v>1789</v>
      </c>
      <c r="B48" s="2">
        <v>1048</v>
      </c>
      <c r="C48" s="2">
        <v>0</v>
      </c>
      <c r="D48" s="149">
        <v>43169</v>
      </c>
    </row>
    <row r="49" spans="1:4" x14ac:dyDescent="0.2">
      <c r="A49" s="2" t="s">
        <v>2023</v>
      </c>
      <c r="B49" s="2">
        <v>1049</v>
      </c>
      <c r="C49" s="2">
        <v>0</v>
      </c>
      <c r="D49" s="149">
        <v>43169</v>
      </c>
    </row>
    <row r="50" spans="1:4" x14ac:dyDescent="0.2">
      <c r="A50" s="2" t="s">
        <v>3687</v>
      </c>
      <c r="B50" s="2">
        <v>1050</v>
      </c>
      <c r="C50" s="2">
        <v>0</v>
      </c>
      <c r="D50" s="149">
        <v>43169</v>
      </c>
    </row>
    <row r="51" spans="1:4" x14ac:dyDescent="0.2">
      <c r="A51" s="2" t="s">
        <v>2304</v>
      </c>
      <c r="B51" s="2">
        <v>1051</v>
      </c>
      <c r="C51" s="2">
        <v>0</v>
      </c>
      <c r="D51" s="149">
        <v>43169</v>
      </c>
    </row>
    <row r="52" spans="1:4" x14ac:dyDescent="0.2">
      <c r="A52" s="2" t="s">
        <v>2646</v>
      </c>
      <c r="B52" s="2">
        <v>1052</v>
      </c>
      <c r="C52" s="2">
        <v>0</v>
      </c>
      <c r="D52" s="149">
        <v>43169</v>
      </c>
    </row>
    <row r="53" spans="1:4" x14ac:dyDescent="0.2">
      <c r="A53" s="2" t="s">
        <v>2678</v>
      </c>
      <c r="B53" s="2">
        <v>1053</v>
      </c>
      <c r="C53" s="2">
        <v>0</v>
      </c>
      <c r="D53" s="149">
        <v>43169</v>
      </c>
    </row>
    <row r="54" spans="1:4" x14ac:dyDescent="0.2">
      <c r="A54" s="2" t="s">
        <v>2669</v>
      </c>
      <c r="B54" s="2">
        <v>1054</v>
      </c>
      <c r="C54" s="2">
        <v>0</v>
      </c>
      <c r="D54" s="149">
        <v>43169</v>
      </c>
    </row>
    <row r="55" spans="1:4" x14ac:dyDescent="0.2">
      <c r="A55" s="2" t="s">
        <v>3409</v>
      </c>
      <c r="B55" s="2">
        <v>1055</v>
      </c>
      <c r="C55" s="2">
        <v>0</v>
      </c>
      <c r="D55" s="149">
        <v>43169</v>
      </c>
    </row>
    <row r="56" spans="1:4" x14ac:dyDescent="0.2">
      <c r="A56" s="2" t="s">
        <v>3729</v>
      </c>
      <c r="B56" s="2">
        <v>1056</v>
      </c>
      <c r="C56" s="2">
        <v>0</v>
      </c>
      <c r="D56" s="149">
        <v>43169</v>
      </c>
    </row>
    <row r="57" spans="1:4" x14ac:dyDescent="0.2">
      <c r="A57" s="2" t="s">
        <v>2164</v>
      </c>
      <c r="B57" s="2">
        <v>1057</v>
      </c>
      <c r="C57" s="2">
        <v>0</v>
      </c>
      <c r="D57" s="149">
        <v>43169</v>
      </c>
    </row>
    <row r="58" spans="1:4" x14ac:dyDescent="0.2">
      <c r="A58" s="2" t="s">
        <v>1001</v>
      </c>
      <c r="B58" s="2">
        <v>1058</v>
      </c>
      <c r="C58" s="2">
        <v>0</v>
      </c>
      <c r="D58" s="149">
        <v>43169</v>
      </c>
    </row>
    <row r="59" spans="1:4" x14ac:dyDescent="0.2">
      <c r="A59" s="2" t="s">
        <v>399</v>
      </c>
      <c r="B59" s="2">
        <v>1059</v>
      </c>
      <c r="C59" s="2">
        <v>0</v>
      </c>
      <c r="D59" s="149">
        <v>43169</v>
      </c>
    </row>
    <row r="60" spans="1:4" x14ac:dyDescent="0.2">
      <c r="A60" s="2" t="s">
        <v>3258</v>
      </c>
      <c r="B60" s="2">
        <v>1060</v>
      </c>
      <c r="C60" s="2">
        <v>0</v>
      </c>
      <c r="D60" s="149">
        <v>43169</v>
      </c>
    </row>
    <row r="61" spans="1:4" x14ac:dyDescent="0.2">
      <c r="A61" s="2" t="s">
        <v>1445</v>
      </c>
      <c r="B61" s="2">
        <v>1061</v>
      </c>
      <c r="C61" s="2">
        <v>0</v>
      </c>
      <c r="D61" s="149">
        <v>43169</v>
      </c>
    </row>
    <row r="62" spans="1:4" x14ac:dyDescent="0.2">
      <c r="A62" s="2" t="s">
        <v>630</v>
      </c>
      <c r="B62" s="2">
        <v>1062</v>
      </c>
      <c r="C62" s="2">
        <v>0</v>
      </c>
      <c r="D62" s="149">
        <v>43169</v>
      </c>
    </row>
    <row r="63" spans="1:4" x14ac:dyDescent="0.2">
      <c r="A63" s="2" t="s">
        <v>1268</v>
      </c>
      <c r="B63" s="2">
        <v>1063</v>
      </c>
      <c r="C63" s="2">
        <v>0</v>
      </c>
      <c r="D63" s="149">
        <v>43169</v>
      </c>
    </row>
    <row r="64" spans="1:4" x14ac:dyDescent="0.2">
      <c r="A64" s="2" t="s">
        <v>26</v>
      </c>
      <c r="B64" s="2">
        <v>1064</v>
      </c>
      <c r="C64" s="2">
        <v>0</v>
      </c>
      <c r="D64" s="149">
        <v>43169</v>
      </c>
    </row>
    <row r="65" spans="1:4" x14ac:dyDescent="0.2">
      <c r="A65" s="2" t="s">
        <v>526</v>
      </c>
      <c r="B65" s="2">
        <v>1065</v>
      </c>
      <c r="C65" s="2">
        <v>0</v>
      </c>
      <c r="D65" s="149">
        <v>43169</v>
      </c>
    </row>
    <row r="66" spans="1:4" x14ac:dyDescent="0.2">
      <c r="A66" s="2" t="s">
        <v>3559</v>
      </c>
      <c r="B66" s="2">
        <v>1066</v>
      </c>
      <c r="C66" s="2">
        <v>0</v>
      </c>
      <c r="D66" s="149">
        <v>43169</v>
      </c>
    </row>
    <row r="67" spans="1:4" x14ac:dyDescent="0.2">
      <c r="A67" s="2" t="s">
        <v>480</v>
      </c>
      <c r="B67" s="2">
        <v>1067</v>
      </c>
      <c r="C67" s="2">
        <v>0</v>
      </c>
      <c r="D67" s="149">
        <v>43169</v>
      </c>
    </row>
    <row r="68" spans="1:4" x14ac:dyDescent="0.2">
      <c r="A68" s="2" t="s">
        <v>1415</v>
      </c>
      <c r="B68" s="2">
        <v>1068</v>
      </c>
      <c r="C68" s="2">
        <v>0</v>
      </c>
      <c r="D68" s="149">
        <v>43169</v>
      </c>
    </row>
    <row r="69" spans="1:4" x14ac:dyDescent="0.2">
      <c r="A69" s="2" t="s">
        <v>614</v>
      </c>
      <c r="B69" s="2">
        <v>1069</v>
      </c>
      <c r="C69" s="2">
        <v>0</v>
      </c>
      <c r="D69" s="149">
        <v>43169</v>
      </c>
    </row>
    <row r="70" spans="1:4" x14ac:dyDescent="0.2">
      <c r="A70" s="2" t="s">
        <v>2132</v>
      </c>
      <c r="B70" s="2">
        <v>1070</v>
      </c>
      <c r="C70" s="2">
        <v>0</v>
      </c>
      <c r="D70" s="149">
        <v>43169</v>
      </c>
    </row>
    <row r="71" spans="1:4" x14ac:dyDescent="0.2">
      <c r="A71" s="2" t="s">
        <v>987</v>
      </c>
      <c r="B71" s="2">
        <v>1071</v>
      </c>
      <c r="C71" s="2">
        <v>0</v>
      </c>
      <c r="D71" s="149">
        <v>43169</v>
      </c>
    </row>
    <row r="72" spans="1:4" x14ac:dyDescent="0.2">
      <c r="A72" s="2" t="s">
        <v>29</v>
      </c>
      <c r="B72" s="2">
        <v>1072</v>
      </c>
      <c r="C72" s="2">
        <v>0</v>
      </c>
      <c r="D72" s="149">
        <v>43169</v>
      </c>
    </row>
    <row r="73" spans="1:4" x14ac:dyDescent="0.2">
      <c r="A73" s="2" t="s">
        <v>3021</v>
      </c>
      <c r="B73" s="2">
        <v>1073</v>
      </c>
      <c r="C73" s="2">
        <v>0</v>
      </c>
      <c r="D73" s="149">
        <v>43169</v>
      </c>
    </row>
    <row r="74" spans="1:4" x14ac:dyDescent="0.2">
      <c r="A74" s="2" t="s">
        <v>73</v>
      </c>
      <c r="B74" s="2">
        <v>1074</v>
      </c>
      <c r="C74" s="2">
        <v>0</v>
      </c>
      <c r="D74" s="149">
        <v>43169</v>
      </c>
    </row>
    <row r="75" spans="1:4" x14ac:dyDescent="0.2">
      <c r="A75" s="2" t="s">
        <v>134</v>
      </c>
      <c r="B75" s="2">
        <v>1075</v>
      </c>
      <c r="C75" s="2">
        <v>0</v>
      </c>
      <c r="D75" s="149">
        <v>43169</v>
      </c>
    </row>
    <row r="76" spans="1:4" x14ac:dyDescent="0.2">
      <c r="A76" s="2" t="s">
        <v>109</v>
      </c>
      <c r="B76" s="2">
        <v>1076</v>
      </c>
      <c r="C76" s="2">
        <v>0</v>
      </c>
      <c r="D76" s="149">
        <v>43169</v>
      </c>
    </row>
    <row r="77" spans="1:4" x14ac:dyDescent="0.2">
      <c r="A77" s="2" t="s">
        <v>581</v>
      </c>
      <c r="B77" s="2">
        <v>1077</v>
      </c>
      <c r="C77" s="2">
        <v>0</v>
      </c>
      <c r="D77" s="149">
        <v>43169</v>
      </c>
    </row>
    <row r="78" spans="1:4" x14ac:dyDescent="0.2">
      <c r="A78" s="2" t="s">
        <v>555</v>
      </c>
      <c r="B78" s="2">
        <v>1078</v>
      </c>
      <c r="C78" s="2">
        <v>0</v>
      </c>
      <c r="D78" s="149">
        <v>43169</v>
      </c>
    </row>
    <row r="79" spans="1:4" x14ac:dyDescent="0.2">
      <c r="A79" s="2" t="s">
        <v>2848</v>
      </c>
      <c r="B79" s="2">
        <v>1079</v>
      </c>
      <c r="C79" s="2">
        <v>0</v>
      </c>
      <c r="D79" s="149">
        <v>43169</v>
      </c>
    </row>
    <row r="80" spans="1:4" x14ac:dyDescent="0.2">
      <c r="A80" s="2" t="s">
        <v>3098</v>
      </c>
      <c r="B80" s="2">
        <v>1080</v>
      </c>
      <c r="C80" s="2">
        <v>0</v>
      </c>
      <c r="D80" s="149">
        <v>43169</v>
      </c>
    </row>
    <row r="81" spans="1:4" x14ac:dyDescent="0.2">
      <c r="A81" s="2" t="s">
        <v>89</v>
      </c>
      <c r="B81" s="2">
        <v>1081</v>
      </c>
      <c r="C81" s="2">
        <v>0</v>
      </c>
      <c r="D81" s="149">
        <v>43169</v>
      </c>
    </row>
    <row r="82" spans="1:4" x14ac:dyDescent="0.2">
      <c r="A82" s="2" t="s">
        <v>1816</v>
      </c>
      <c r="B82" s="2">
        <v>1082</v>
      </c>
      <c r="C82" s="2">
        <v>0</v>
      </c>
      <c r="D82" s="149">
        <v>43169</v>
      </c>
    </row>
    <row r="83" spans="1:4" x14ac:dyDescent="0.2">
      <c r="A83" s="2" t="s">
        <v>1078</v>
      </c>
      <c r="B83" s="2">
        <v>1083</v>
      </c>
      <c r="C83" s="2">
        <v>0</v>
      </c>
      <c r="D83" s="149">
        <v>43169</v>
      </c>
    </row>
    <row r="84" spans="1:4" x14ac:dyDescent="0.2">
      <c r="A84" s="2" t="s">
        <v>1831</v>
      </c>
      <c r="B84" s="2">
        <v>1084</v>
      </c>
      <c r="C84" s="2">
        <v>0</v>
      </c>
      <c r="D84" s="149">
        <v>43169</v>
      </c>
    </row>
    <row r="85" spans="1:4" x14ac:dyDescent="0.2">
      <c r="A85" s="2" t="s">
        <v>809</v>
      </c>
      <c r="B85" s="2">
        <v>1085</v>
      </c>
      <c r="C85" s="2">
        <v>0</v>
      </c>
      <c r="D85" s="149">
        <v>43169</v>
      </c>
    </row>
    <row r="86" spans="1:4" x14ac:dyDescent="0.2">
      <c r="A86" s="2" t="s">
        <v>1998</v>
      </c>
      <c r="B86" s="2">
        <v>1086</v>
      </c>
      <c r="C86" s="2">
        <v>0</v>
      </c>
      <c r="D86" s="149">
        <v>43169</v>
      </c>
    </row>
    <row r="87" spans="1:4" x14ac:dyDescent="0.2">
      <c r="A87" s="2" t="s">
        <v>2741</v>
      </c>
      <c r="B87" s="2">
        <v>1087</v>
      </c>
      <c r="C87" s="2">
        <v>0</v>
      </c>
      <c r="D87" s="149">
        <v>43169</v>
      </c>
    </row>
    <row r="88" spans="1:4" x14ac:dyDescent="0.2">
      <c r="A88" s="2" t="s">
        <v>1252</v>
      </c>
      <c r="B88" s="2">
        <v>1088</v>
      </c>
      <c r="C88" s="2">
        <v>0</v>
      </c>
      <c r="D88" s="149">
        <v>43169</v>
      </c>
    </row>
    <row r="89" spans="1:4" x14ac:dyDescent="0.2">
      <c r="A89" s="2" t="s">
        <v>3793</v>
      </c>
      <c r="B89" s="2">
        <v>1089</v>
      </c>
      <c r="C89" s="2">
        <v>0</v>
      </c>
      <c r="D89" s="149">
        <v>43169</v>
      </c>
    </row>
    <row r="90" spans="1:4" x14ac:dyDescent="0.2">
      <c r="A90" s="2" t="s">
        <v>3308</v>
      </c>
      <c r="B90" s="2">
        <v>1090</v>
      </c>
      <c r="C90" s="2">
        <v>0</v>
      </c>
      <c r="D90" s="149">
        <v>43169</v>
      </c>
    </row>
    <row r="91" spans="1:4" x14ac:dyDescent="0.2">
      <c r="A91" s="2" t="s">
        <v>1374</v>
      </c>
      <c r="B91" s="2">
        <v>1091</v>
      </c>
      <c r="C91" s="2">
        <v>0</v>
      </c>
      <c r="D91" s="149">
        <v>43169</v>
      </c>
    </row>
    <row r="92" spans="1:4" x14ac:dyDescent="0.2">
      <c r="A92" s="2" t="s">
        <v>3027</v>
      </c>
      <c r="B92" s="2">
        <v>1092</v>
      </c>
      <c r="C92" s="2">
        <v>0</v>
      </c>
      <c r="D92" s="149">
        <v>43169</v>
      </c>
    </row>
    <row r="93" spans="1:4" x14ac:dyDescent="0.2">
      <c r="A93" s="2" t="s">
        <v>2141</v>
      </c>
      <c r="B93" s="2">
        <v>1093</v>
      </c>
      <c r="C93" s="2">
        <v>0</v>
      </c>
      <c r="D93" s="149">
        <v>43169</v>
      </c>
    </row>
    <row r="94" spans="1:4" x14ac:dyDescent="0.2">
      <c r="A94" s="2" t="s">
        <v>905</v>
      </c>
      <c r="B94" s="2">
        <v>1094</v>
      </c>
      <c r="C94" s="2">
        <v>0</v>
      </c>
      <c r="D94" s="149">
        <v>43169</v>
      </c>
    </row>
    <row r="95" spans="1:4" x14ac:dyDescent="0.2">
      <c r="A95" s="2" t="s">
        <v>1199</v>
      </c>
      <c r="B95" s="2">
        <v>1095</v>
      </c>
      <c r="C95" s="2">
        <v>0</v>
      </c>
      <c r="D95" s="149">
        <v>43169</v>
      </c>
    </row>
    <row r="96" spans="1:4" x14ac:dyDescent="0.2">
      <c r="A96" s="2" t="s">
        <v>2443</v>
      </c>
      <c r="B96" s="2">
        <v>1096</v>
      </c>
      <c r="C96" s="2">
        <v>0</v>
      </c>
      <c r="D96" s="149">
        <v>43169</v>
      </c>
    </row>
    <row r="97" spans="1:4" x14ac:dyDescent="0.2">
      <c r="A97" s="2" t="s">
        <v>1032</v>
      </c>
      <c r="B97" s="2">
        <v>1097</v>
      </c>
      <c r="C97" s="2">
        <v>0</v>
      </c>
      <c r="D97" s="149">
        <v>43169</v>
      </c>
    </row>
    <row r="98" spans="1:4" x14ac:dyDescent="0.2">
      <c r="A98" s="2" t="s">
        <v>1587</v>
      </c>
      <c r="B98" s="2">
        <v>1098</v>
      </c>
      <c r="C98" s="2">
        <v>0</v>
      </c>
      <c r="D98" s="149">
        <v>43169</v>
      </c>
    </row>
    <row r="99" spans="1:4" x14ac:dyDescent="0.2">
      <c r="A99" s="2" t="s">
        <v>1976</v>
      </c>
      <c r="B99" s="2">
        <v>1099</v>
      </c>
      <c r="C99" s="2">
        <v>0</v>
      </c>
      <c r="D99" s="149">
        <v>43169</v>
      </c>
    </row>
    <row r="100" spans="1:4" x14ac:dyDescent="0.2">
      <c r="A100" s="2" t="s">
        <v>1080</v>
      </c>
      <c r="B100" s="2">
        <v>1100</v>
      </c>
      <c r="C100" s="2">
        <v>0</v>
      </c>
      <c r="D100" s="149">
        <v>43169</v>
      </c>
    </row>
    <row r="101" spans="1:4" x14ac:dyDescent="0.2">
      <c r="A101" s="2" t="s">
        <v>3662</v>
      </c>
      <c r="B101" s="2">
        <v>1101</v>
      </c>
      <c r="C101" s="2">
        <v>0</v>
      </c>
      <c r="D101" s="149">
        <v>43169</v>
      </c>
    </row>
    <row r="102" spans="1:4" x14ac:dyDescent="0.2">
      <c r="A102" s="2" t="s">
        <v>598</v>
      </c>
      <c r="B102" s="2">
        <v>1102</v>
      </c>
      <c r="C102" s="2">
        <v>0</v>
      </c>
      <c r="D102" s="149">
        <v>43169</v>
      </c>
    </row>
    <row r="103" spans="1:4" x14ac:dyDescent="0.2">
      <c r="A103" s="2" t="s">
        <v>636</v>
      </c>
      <c r="B103" s="2">
        <v>1103</v>
      </c>
      <c r="C103" s="2">
        <v>0</v>
      </c>
      <c r="D103" s="149">
        <v>43169</v>
      </c>
    </row>
    <row r="104" spans="1:4" x14ac:dyDescent="0.2">
      <c r="A104" s="2" t="s">
        <v>30</v>
      </c>
      <c r="B104" s="2">
        <v>1104</v>
      </c>
      <c r="C104" s="2">
        <v>0</v>
      </c>
      <c r="D104" s="149">
        <v>43169</v>
      </c>
    </row>
    <row r="105" spans="1:4" x14ac:dyDescent="0.2">
      <c r="A105" s="2" t="s">
        <v>1625</v>
      </c>
      <c r="B105" s="2">
        <v>1105</v>
      </c>
      <c r="C105" s="2">
        <v>0</v>
      </c>
      <c r="D105" s="149">
        <v>43169</v>
      </c>
    </row>
    <row r="106" spans="1:4" x14ac:dyDescent="0.2">
      <c r="A106" s="2" t="s">
        <v>2800</v>
      </c>
      <c r="B106" s="2">
        <v>1106</v>
      </c>
      <c r="C106" s="2">
        <v>0</v>
      </c>
      <c r="D106" s="149">
        <v>43169</v>
      </c>
    </row>
    <row r="107" spans="1:4" x14ac:dyDescent="0.2">
      <c r="A107" s="2" t="s">
        <v>1604</v>
      </c>
      <c r="B107" s="2">
        <v>1107</v>
      </c>
      <c r="C107" s="2">
        <v>0</v>
      </c>
      <c r="D107" s="149">
        <v>43169</v>
      </c>
    </row>
    <row r="108" spans="1:4" x14ac:dyDescent="0.2">
      <c r="A108" s="2" t="s">
        <v>3060</v>
      </c>
      <c r="B108" s="2">
        <v>1108</v>
      </c>
      <c r="C108" s="2">
        <v>0</v>
      </c>
      <c r="D108" s="149">
        <v>43169</v>
      </c>
    </row>
    <row r="109" spans="1:4" x14ac:dyDescent="0.2">
      <c r="A109" s="2" t="s">
        <v>1234</v>
      </c>
      <c r="B109" s="2">
        <v>1109</v>
      </c>
      <c r="C109" s="2">
        <v>0</v>
      </c>
      <c r="D109" s="149">
        <v>43169</v>
      </c>
    </row>
    <row r="110" spans="1:4" x14ac:dyDescent="0.2">
      <c r="A110" s="2" t="s">
        <v>1530</v>
      </c>
      <c r="B110" s="2">
        <v>1110</v>
      </c>
      <c r="C110" s="2">
        <v>0</v>
      </c>
      <c r="D110" s="149">
        <v>43169</v>
      </c>
    </row>
    <row r="111" spans="1:4" x14ac:dyDescent="0.2">
      <c r="A111" s="2" t="s">
        <v>1310</v>
      </c>
      <c r="B111" s="2">
        <v>1111</v>
      </c>
      <c r="C111" s="2">
        <v>0</v>
      </c>
      <c r="D111" s="149">
        <v>43169</v>
      </c>
    </row>
    <row r="112" spans="1:4" x14ac:dyDescent="0.2">
      <c r="A112" s="2" t="s">
        <v>206</v>
      </c>
      <c r="B112" s="2">
        <v>1112</v>
      </c>
      <c r="C112" s="2">
        <v>0</v>
      </c>
      <c r="D112" s="149">
        <v>43169</v>
      </c>
    </row>
    <row r="113" spans="1:4" x14ac:dyDescent="0.2">
      <c r="A113" s="2" t="s">
        <v>3554</v>
      </c>
      <c r="B113" s="2">
        <v>1113</v>
      </c>
      <c r="C113" s="2">
        <v>0</v>
      </c>
      <c r="D113" s="149">
        <v>43169</v>
      </c>
    </row>
    <row r="114" spans="1:4" x14ac:dyDescent="0.2">
      <c r="A114" s="2" t="s">
        <v>812</v>
      </c>
      <c r="B114" s="2">
        <v>1114</v>
      </c>
      <c r="C114" s="2">
        <v>0</v>
      </c>
      <c r="D114" s="149">
        <v>43169</v>
      </c>
    </row>
    <row r="115" spans="1:4" x14ac:dyDescent="0.2">
      <c r="A115" s="2" t="s">
        <v>169</v>
      </c>
      <c r="B115" s="2">
        <v>1115</v>
      </c>
      <c r="C115" s="2">
        <v>0</v>
      </c>
      <c r="D115" s="149">
        <v>43169</v>
      </c>
    </row>
    <row r="116" spans="1:4" x14ac:dyDescent="0.2">
      <c r="A116" s="2" t="s">
        <v>1163</v>
      </c>
      <c r="B116" s="2">
        <v>1116</v>
      </c>
      <c r="C116" s="2">
        <v>0</v>
      </c>
      <c r="D116" s="149">
        <v>43169</v>
      </c>
    </row>
    <row r="117" spans="1:4" x14ac:dyDescent="0.2">
      <c r="A117" s="2" t="s">
        <v>2056</v>
      </c>
      <c r="B117" s="2">
        <v>1117</v>
      </c>
      <c r="C117" s="2">
        <v>0</v>
      </c>
      <c r="D117" s="149">
        <v>43169</v>
      </c>
    </row>
    <row r="118" spans="1:4" x14ac:dyDescent="0.2">
      <c r="A118" s="2" t="s">
        <v>2136</v>
      </c>
      <c r="B118" s="2">
        <v>1118</v>
      </c>
      <c r="C118" s="2">
        <v>0</v>
      </c>
      <c r="D118" s="149">
        <v>43169</v>
      </c>
    </row>
    <row r="119" spans="1:4" x14ac:dyDescent="0.2">
      <c r="A119" s="2" t="s">
        <v>596</v>
      </c>
      <c r="B119" s="2">
        <v>1119</v>
      </c>
      <c r="C119" s="2">
        <v>0</v>
      </c>
      <c r="D119" s="149">
        <v>43169</v>
      </c>
    </row>
    <row r="120" spans="1:4" x14ac:dyDescent="0.2">
      <c r="A120" s="2" t="s">
        <v>2535</v>
      </c>
      <c r="B120" s="2">
        <v>1120</v>
      </c>
      <c r="C120" s="2">
        <v>0</v>
      </c>
      <c r="D120" s="149">
        <v>43169</v>
      </c>
    </row>
    <row r="121" spans="1:4" x14ac:dyDescent="0.2">
      <c r="A121" s="2" t="s">
        <v>732</v>
      </c>
      <c r="B121" s="2">
        <v>1121</v>
      </c>
      <c r="C121" s="2">
        <v>0</v>
      </c>
      <c r="D121" s="149">
        <v>43169</v>
      </c>
    </row>
    <row r="122" spans="1:4" x14ac:dyDescent="0.2">
      <c r="A122" s="2" t="s">
        <v>2936</v>
      </c>
      <c r="B122" s="2">
        <v>1123</v>
      </c>
      <c r="C122" s="2">
        <v>0</v>
      </c>
      <c r="D122" s="149">
        <v>43169</v>
      </c>
    </row>
    <row r="123" spans="1:4" x14ac:dyDescent="0.2">
      <c r="A123" s="2" t="s">
        <v>3475</v>
      </c>
      <c r="B123" s="2">
        <v>1124</v>
      </c>
      <c r="C123" s="2">
        <v>0</v>
      </c>
      <c r="D123" s="149">
        <v>43169</v>
      </c>
    </row>
    <row r="124" spans="1:4" x14ac:dyDescent="0.2">
      <c r="A124" s="2" t="s">
        <v>3452</v>
      </c>
      <c r="B124" s="2">
        <v>1125</v>
      </c>
      <c r="C124" s="2">
        <v>0</v>
      </c>
      <c r="D124" s="149">
        <v>43169</v>
      </c>
    </row>
    <row r="125" spans="1:4" x14ac:dyDescent="0.2">
      <c r="A125" s="2" t="s">
        <v>1342</v>
      </c>
      <c r="B125" s="2">
        <v>1126</v>
      </c>
      <c r="C125" s="2">
        <v>0</v>
      </c>
      <c r="D125" s="149">
        <v>43169</v>
      </c>
    </row>
    <row r="126" spans="1:4" x14ac:dyDescent="0.2">
      <c r="A126" s="2" t="s">
        <v>1139</v>
      </c>
      <c r="B126" s="2">
        <v>1127</v>
      </c>
      <c r="C126" s="2">
        <v>0</v>
      </c>
      <c r="D126" s="149">
        <v>43169</v>
      </c>
    </row>
    <row r="127" spans="1:4" x14ac:dyDescent="0.2">
      <c r="A127" s="2" t="s">
        <v>2889</v>
      </c>
      <c r="B127" s="2">
        <v>1128</v>
      </c>
      <c r="C127" s="2">
        <v>0</v>
      </c>
      <c r="D127" s="149">
        <v>43169</v>
      </c>
    </row>
    <row r="128" spans="1:4" x14ac:dyDescent="0.2">
      <c r="A128" s="2" t="s">
        <v>37</v>
      </c>
      <c r="B128" s="2">
        <v>1129</v>
      </c>
      <c r="C128" s="2">
        <v>0</v>
      </c>
      <c r="D128" s="149">
        <v>43169</v>
      </c>
    </row>
    <row r="129" spans="1:4" x14ac:dyDescent="0.2">
      <c r="A129" s="2" t="s">
        <v>1451</v>
      </c>
      <c r="B129" s="2">
        <v>1130</v>
      </c>
      <c r="C129" s="2">
        <v>0</v>
      </c>
      <c r="D129" s="149">
        <v>43169</v>
      </c>
    </row>
    <row r="130" spans="1:4" x14ac:dyDescent="0.2">
      <c r="A130" s="2" t="s">
        <v>328</v>
      </c>
      <c r="B130" s="2">
        <v>1131</v>
      </c>
      <c r="C130" s="2">
        <v>0</v>
      </c>
      <c r="D130" s="149">
        <v>43169</v>
      </c>
    </row>
    <row r="131" spans="1:4" x14ac:dyDescent="0.2">
      <c r="A131" s="2" t="s">
        <v>2681</v>
      </c>
      <c r="B131" s="2">
        <v>1132</v>
      </c>
      <c r="C131" s="2">
        <v>0</v>
      </c>
      <c r="D131" s="149">
        <v>43169</v>
      </c>
    </row>
    <row r="132" spans="1:4" x14ac:dyDescent="0.2">
      <c r="A132" s="2" t="s">
        <v>3718</v>
      </c>
      <c r="B132" s="2">
        <v>1133</v>
      </c>
      <c r="C132" s="2">
        <v>0</v>
      </c>
      <c r="D132" s="149">
        <v>43169</v>
      </c>
    </row>
    <row r="133" spans="1:4" x14ac:dyDescent="0.2">
      <c r="A133" s="2" t="s">
        <v>1967</v>
      </c>
      <c r="B133" s="2">
        <v>1134</v>
      </c>
      <c r="C133" s="2">
        <v>0</v>
      </c>
      <c r="D133" s="149">
        <v>43169</v>
      </c>
    </row>
    <row r="134" spans="1:4" x14ac:dyDescent="0.2">
      <c r="A134" s="2" t="s">
        <v>1135</v>
      </c>
      <c r="B134" s="2">
        <v>1135</v>
      </c>
      <c r="C134" s="2">
        <v>0</v>
      </c>
      <c r="D134" s="149">
        <v>43169</v>
      </c>
    </row>
    <row r="135" spans="1:4" x14ac:dyDescent="0.2">
      <c r="A135" s="2" t="s">
        <v>261</v>
      </c>
      <c r="B135" s="2">
        <v>1136</v>
      </c>
      <c r="C135" s="2">
        <v>0</v>
      </c>
      <c r="D135" s="149">
        <v>43169</v>
      </c>
    </row>
    <row r="136" spans="1:4" x14ac:dyDescent="0.2">
      <c r="A136" s="2" t="s">
        <v>1763</v>
      </c>
      <c r="B136" s="2">
        <v>1137</v>
      </c>
      <c r="C136" s="2">
        <v>0</v>
      </c>
      <c r="D136" s="149">
        <v>43169</v>
      </c>
    </row>
    <row r="137" spans="1:4" x14ac:dyDescent="0.2">
      <c r="A137" s="2" t="s">
        <v>501</v>
      </c>
      <c r="B137" s="2">
        <v>1138</v>
      </c>
      <c r="C137" s="2">
        <v>0</v>
      </c>
      <c r="D137" s="149">
        <v>43169</v>
      </c>
    </row>
    <row r="138" spans="1:4" x14ac:dyDescent="0.2">
      <c r="A138" s="2" t="s">
        <v>3428</v>
      </c>
      <c r="B138" s="2">
        <v>1139</v>
      </c>
      <c r="C138" s="2">
        <v>0</v>
      </c>
      <c r="D138" s="149">
        <v>43169</v>
      </c>
    </row>
    <row r="139" spans="1:4" x14ac:dyDescent="0.2">
      <c r="A139" s="2" t="s">
        <v>1606</v>
      </c>
      <c r="B139" s="2">
        <v>1140</v>
      </c>
      <c r="C139" s="2">
        <v>0</v>
      </c>
      <c r="D139" s="149">
        <v>43169</v>
      </c>
    </row>
    <row r="140" spans="1:4" x14ac:dyDescent="0.2">
      <c r="A140" s="2" t="s">
        <v>3609</v>
      </c>
      <c r="B140" s="2">
        <v>1141</v>
      </c>
      <c r="C140" s="2">
        <v>0</v>
      </c>
      <c r="D140" s="149">
        <v>43169</v>
      </c>
    </row>
    <row r="141" spans="1:4" x14ac:dyDescent="0.2">
      <c r="A141" s="2" t="s">
        <v>3282</v>
      </c>
      <c r="B141" s="2">
        <v>1142</v>
      </c>
      <c r="C141" s="2">
        <v>0</v>
      </c>
      <c r="D141" s="149">
        <v>43169</v>
      </c>
    </row>
    <row r="142" spans="1:4" x14ac:dyDescent="0.2">
      <c r="A142" s="2" t="s">
        <v>821</v>
      </c>
      <c r="B142" s="2">
        <v>1143</v>
      </c>
      <c r="C142" s="2">
        <v>0</v>
      </c>
      <c r="D142" s="149">
        <v>43169</v>
      </c>
    </row>
    <row r="143" spans="1:4" x14ac:dyDescent="0.2">
      <c r="A143" s="2" t="s">
        <v>214</v>
      </c>
      <c r="B143" s="2">
        <v>1144</v>
      </c>
      <c r="C143" s="2">
        <v>0</v>
      </c>
      <c r="D143" s="149">
        <v>43169</v>
      </c>
    </row>
    <row r="144" spans="1:4" x14ac:dyDescent="0.2">
      <c r="A144" s="2" t="s">
        <v>2444</v>
      </c>
      <c r="B144" s="2">
        <v>1145</v>
      </c>
      <c r="C144" s="2">
        <v>0</v>
      </c>
      <c r="D144" s="149">
        <v>43169</v>
      </c>
    </row>
    <row r="145" spans="1:4" x14ac:dyDescent="0.2">
      <c r="A145" s="2" t="s">
        <v>628</v>
      </c>
      <c r="B145" s="2">
        <v>1146</v>
      </c>
      <c r="C145" s="2">
        <v>0</v>
      </c>
      <c r="D145" s="149">
        <v>43169</v>
      </c>
    </row>
    <row r="146" spans="1:4" x14ac:dyDescent="0.2">
      <c r="A146" s="2" t="s">
        <v>1932</v>
      </c>
      <c r="B146" s="2">
        <v>1147</v>
      </c>
      <c r="C146" s="2">
        <v>0</v>
      </c>
      <c r="D146" s="149">
        <v>43169</v>
      </c>
    </row>
    <row r="147" spans="1:4" x14ac:dyDescent="0.2">
      <c r="A147" s="2" t="s">
        <v>851</v>
      </c>
      <c r="B147" s="2">
        <v>1148</v>
      </c>
      <c r="C147" s="2">
        <v>0</v>
      </c>
      <c r="D147" s="149">
        <v>43169</v>
      </c>
    </row>
    <row r="148" spans="1:4" x14ac:dyDescent="0.2">
      <c r="A148" s="2" t="s">
        <v>842</v>
      </c>
      <c r="B148" s="2">
        <v>1149</v>
      </c>
      <c r="C148" s="2">
        <v>0</v>
      </c>
      <c r="D148" s="149">
        <v>43169</v>
      </c>
    </row>
    <row r="149" spans="1:4" x14ac:dyDescent="0.2">
      <c r="A149" s="2" t="s">
        <v>147</v>
      </c>
      <c r="B149" s="2">
        <v>1150</v>
      </c>
      <c r="C149" s="2">
        <v>0</v>
      </c>
      <c r="D149" s="149">
        <v>43169</v>
      </c>
    </row>
    <row r="150" spans="1:4" x14ac:dyDescent="0.2">
      <c r="A150" s="2" t="s">
        <v>3703</v>
      </c>
      <c r="B150" s="2">
        <v>1151</v>
      </c>
      <c r="C150" s="2">
        <v>0</v>
      </c>
      <c r="D150" s="149">
        <v>43169</v>
      </c>
    </row>
    <row r="151" spans="1:4" x14ac:dyDescent="0.2">
      <c r="A151" s="2" t="s">
        <v>2331</v>
      </c>
      <c r="B151" s="2">
        <v>1152</v>
      </c>
      <c r="C151" s="2">
        <v>0</v>
      </c>
      <c r="D151" s="149">
        <v>43169</v>
      </c>
    </row>
    <row r="152" spans="1:4" x14ac:dyDescent="0.2">
      <c r="A152" s="2" t="s">
        <v>1389</v>
      </c>
      <c r="B152" s="2">
        <v>1153</v>
      </c>
      <c r="C152" s="2">
        <v>0</v>
      </c>
      <c r="D152" s="149">
        <v>43169</v>
      </c>
    </row>
    <row r="153" spans="1:4" x14ac:dyDescent="0.2">
      <c r="A153" s="2" t="s">
        <v>2306</v>
      </c>
      <c r="B153" s="2">
        <v>1154</v>
      </c>
      <c r="C153" s="2">
        <v>0</v>
      </c>
      <c r="D153" s="149">
        <v>43169</v>
      </c>
    </row>
    <row r="154" spans="1:4" x14ac:dyDescent="0.2">
      <c r="A154" s="2" t="s">
        <v>2660</v>
      </c>
      <c r="B154" s="2">
        <v>1155</v>
      </c>
      <c r="C154" s="2">
        <v>0</v>
      </c>
      <c r="D154" s="149">
        <v>43169</v>
      </c>
    </row>
    <row r="155" spans="1:4" x14ac:dyDescent="0.2">
      <c r="A155" s="2" t="s">
        <v>3456</v>
      </c>
      <c r="B155" s="2">
        <v>1156</v>
      </c>
      <c r="C155" s="2">
        <v>0</v>
      </c>
      <c r="D155" s="149">
        <v>43169</v>
      </c>
    </row>
    <row r="156" spans="1:4" x14ac:dyDescent="0.2">
      <c r="A156" s="2" t="s">
        <v>523</v>
      </c>
      <c r="B156" s="2">
        <v>1157</v>
      </c>
      <c r="C156" s="2">
        <v>0</v>
      </c>
      <c r="D156" s="149">
        <v>43169</v>
      </c>
    </row>
    <row r="157" spans="1:4" x14ac:dyDescent="0.2">
      <c r="A157" s="2" t="s">
        <v>3844</v>
      </c>
      <c r="B157" s="2">
        <v>1158</v>
      </c>
      <c r="C157" s="2">
        <v>0</v>
      </c>
      <c r="D157" s="149">
        <v>43169</v>
      </c>
    </row>
    <row r="158" spans="1:4" x14ac:dyDescent="0.2">
      <c r="A158" s="2" t="s">
        <v>1770</v>
      </c>
      <c r="B158" s="2">
        <v>1159</v>
      </c>
      <c r="C158" s="2">
        <v>0</v>
      </c>
      <c r="D158" s="149">
        <v>43169</v>
      </c>
    </row>
    <row r="159" spans="1:4" x14ac:dyDescent="0.2">
      <c r="A159" s="2" t="s">
        <v>167</v>
      </c>
      <c r="B159" s="2">
        <v>1160</v>
      </c>
      <c r="C159" s="2">
        <v>0</v>
      </c>
      <c r="D159" s="149">
        <v>43169</v>
      </c>
    </row>
    <row r="160" spans="1:4" x14ac:dyDescent="0.2">
      <c r="A160" s="2" t="s">
        <v>2770</v>
      </c>
      <c r="B160" s="2">
        <v>1161</v>
      </c>
      <c r="C160" s="2">
        <v>0</v>
      </c>
      <c r="D160" s="149">
        <v>43169</v>
      </c>
    </row>
    <row r="161" spans="1:4" x14ac:dyDescent="0.2">
      <c r="A161" s="2" t="s">
        <v>1936</v>
      </c>
      <c r="B161" s="2">
        <v>1162</v>
      </c>
      <c r="C161" s="2">
        <v>0</v>
      </c>
      <c r="D161" s="149">
        <v>43169</v>
      </c>
    </row>
    <row r="162" spans="1:4" x14ac:dyDescent="0.2">
      <c r="A162" s="2" t="s">
        <v>1062</v>
      </c>
      <c r="B162" s="2">
        <v>1163</v>
      </c>
      <c r="C162" s="2">
        <v>0</v>
      </c>
      <c r="D162" s="149">
        <v>43169</v>
      </c>
    </row>
    <row r="163" spans="1:4" x14ac:dyDescent="0.2">
      <c r="A163" s="2" t="s">
        <v>458</v>
      </c>
      <c r="B163" s="2">
        <v>1164</v>
      </c>
      <c r="C163" s="2">
        <v>0</v>
      </c>
      <c r="D163" s="149">
        <v>43169</v>
      </c>
    </row>
    <row r="164" spans="1:4" x14ac:dyDescent="0.2">
      <c r="A164" s="2" t="s">
        <v>1202</v>
      </c>
      <c r="B164" s="2">
        <v>1165</v>
      </c>
      <c r="C164" s="2">
        <v>0</v>
      </c>
      <c r="D164" s="149">
        <v>43169</v>
      </c>
    </row>
    <row r="165" spans="1:4" x14ac:dyDescent="0.2">
      <c r="A165" s="2" t="s">
        <v>2060</v>
      </c>
      <c r="B165" s="2">
        <v>1166</v>
      </c>
      <c r="C165" s="2">
        <v>0</v>
      </c>
      <c r="D165" s="149">
        <v>43169</v>
      </c>
    </row>
    <row r="166" spans="1:4" x14ac:dyDescent="0.2">
      <c r="A166" s="2" t="s">
        <v>1855</v>
      </c>
      <c r="B166" s="2">
        <v>1167</v>
      </c>
      <c r="C166" s="2">
        <v>0</v>
      </c>
      <c r="D166" s="149">
        <v>43169</v>
      </c>
    </row>
    <row r="167" spans="1:4" x14ac:dyDescent="0.2">
      <c r="A167" s="2" t="s">
        <v>39</v>
      </c>
      <c r="B167" s="2">
        <v>1168</v>
      </c>
      <c r="C167" s="2">
        <v>0</v>
      </c>
      <c r="D167" s="149">
        <v>43169</v>
      </c>
    </row>
    <row r="168" spans="1:4" x14ac:dyDescent="0.2">
      <c r="A168" s="2" t="s">
        <v>738</v>
      </c>
      <c r="B168" s="2">
        <v>1169</v>
      </c>
      <c r="C168" s="2">
        <v>0</v>
      </c>
      <c r="D168" s="149">
        <v>43169</v>
      </c>
    </row>
    <row r="169" spans="1:4" x14ac:dyDescent="0.2">
      <c r="A169" s="2" t="s">
        <v>2731</v>
      </c>
      <c r="B169" s="2">
        <v>1170</v>
      </c>
      <c r="C169" s="2">
        <v>0</v>
      </c>
      <c r="D169" s="149">
        <v>43169</v>
      </c>
    </row>
    <row r="170" spans="1:4" x14ac:dyDescent="0.2">
      <c r="A170" s="2" t="s">
        <v>1655</v>
      </c>
      <c r="B170" s="2">
        <v>1171</v>
      </c>
      <c r="C170" s="2">
        <v>0</v>
      </c>
      <c r="D170" s="149">
        <v>43169</v>
      </c>
    </row>
    <row r="171" spans="1:4" x14ac:dyDescent="0.2">
      <c r="A171" s="2" t="s">
        <v>2297</v>
      </c>
      <c r="B171" s="2">
        <v>1172</v>
      </c>
      <c r="C171" s="2">
        <v>0</v>
      </c>
      <c r="D171" s="149">
        <v>43169</v>
      </c>
    </row>
    <row r="172" spans="1:4" x14ac:dyDescent="0.2">
      <c r="A172" s="2" t="s">
        <v>1193</v>
      </c>
      <c r="B172" s="2">
        <v>1173</v>
      </c>
      <c r="C172" s="2">
        <v>0</v>
      </c>
      <c r="D172" s="149">
        <v>43169</v>
      </c>
    </row>
    <row r="173" spans="1:4" x14ac:dyDescent="0.2">
      <c r="A173" s="2" t="s">
        <v>1083</v>
      </c>
      <c r="B173" s="2">
        <v>1174</v>
      </c>
      <c r="C173" s="2">
        <v>0</v>
      </c>
      <c r="D173" s="149">
        <v>43169</v>
      </c>
    </row>
    <row r="174" spans="1:4" x14ac:dyDescent="0.2">
      <c r="A174" s="2" t="s">
        <v>3447</v>
      </c>
      <c r="B174" s="2">
        <v>1175</v>
      </c>
      <c r="C174" s="2">
        <v>0</v>
      </c>
      <c r="D174" s="149">
        <v>43169</v>
      </c>
    </row>
    <row r="175" spans="1:4" x14ac:dyDescent="0.2">
      <c r="A175" s="2" t="s">
        <v>5930</v>
      </c>
      <c r="B175" s="2">
        <v>1176</v>
      </c>
      <c r="C175" s="2">
        <v>0</v>
      </c>
      <c r="D175" s="149">
        <v>43169</v>
      </c>
    </row>
    <row r="176" spans="1:4" x14ac:dyDescent="0.2">
      <c r="A176" s="2" t="s">
        <v>1013</v>
      </c>
      <c r="B176" s="2">
        <v>1177</v>
      </c>
      <c r="C176" s="2">
        <v>0</v>
      </c>
      <c r="D176" s="149">
        <v>43169</v>
      </c>
    </row>
    <row r="177" spans="1:4" x14ac:dyDescent="0.2">
      <c r="A177" s="2" t="s">
        <v>949</v>
      </c>
      <c r="B177" s="2">
        <v>1178</v>
      </c>
      <c r="C177" s="2">
        <v>0</v>
      </c>
      <c r="D177" s="149">
        <v>43169</v>
      </c>
    </row>
    <row r="178" spans="1:4" x14ac:dyDescent="0.2">
      <c r="A178" s="2" t="s">
        <v>1683</v>
      </c>
      <c r="B178" s="2">
        <v>1179</v>
      </c>
      <c r="C178" s="2">
        <v>0</v>
      </c>
      <c r="D178" s="149">
        <v>43169</v>
      </c>
    </row>
    <row r="179" spans="1:4" x14ac:dyDescent="0.2">
      <c r="A179" s="2" t="s">
        <v>929</v>
      </c>
      <c r="B179" s="2">
        <v>1180</v>
      </c>
      <c r="C179" s="2">
        <v>0</v>
      </c>
      <c r="D179" s="149">
        <v>43169</v>
      </c>
    </row>
    <row r="180" spans="1:4" x14ac:dyDescent="0.2">
      <c r="A180" s="2" t="s">
        <v>757</v>
      </c>
      <c r="B180" s="2">
        <v>1181</v>
      </c>
      <c r="C180" s="2">
        <v>0</v>
      </c>
      <c r="D180" s="149">
        <v>43169</v>
      </c>
    </row>
    <row r="181" spans="1:4" x14ac:dyDescent="0.2">
      <c r="A181" s="2" t="s">
        <v>1418</v>
      </c>
      <c r="B181" s="2">
        <v>1182</v>
      </c>
      <c r="C181" s="2">
        <v>0</v>
      </c>
      <c r="D181" s="149">
        <v>43169</v>
      </c>
    </row>
    <row r="182" spans="1:4" x14ac:dyDescent="0.2">
      <c r="A182" s="2" t="s">
        <v>2262</v>
      </c>
      <c r="B182" s="2">
        <v>1183</v>
      </c>
      <c r="C182" s="2">
        <v>0</v>
      </c>
      <c r="D182" s="149">
        <v>43169</v>
      </c>
    </row>
    <row r="183" spans="1:4" x14ac:dyDescent="0.2">
      <c r="A183" s="2" t="s">
        <v>3767</v>
      </c>
      <c r="B183" s="2">
        <v>1184</v>
      </c>
      <c r="C183" s="2">
        <v>0</v>
      </c>
      <c r="D183" s="149">
        <v>43169</v>
      </c>
    </row>
    <row r="184" spans="1:4" x14ac:dyDescent="0.2">
      <c r="A184" s="2" t="s">
        <v>280</v>
      </c>
      <c r="B184" s="2">
        <v>1185</v>
      </c>
      <c r="C184" s="2">
        <v>0</v>
      </c>
      <c r="D184" s="149">
        <v>43169</v>
      </c>
    </row>
    <row r="185" spans="1:4" x14ac:dyDescent="0.2">
      <c r="A185" s="2" t="s">
        <v>2536</v>
      </c>
      <c r="B185" s="2">
        <v>1186</v>
      </c>
      <c r="C185" s="2">
        <v>0</v>
      </c>
      <c r="D185" s="149">
        <v>43169</v>
      </c>
    </row>
    <row r="186" spans="1:4" x14ac:dyDescent="0.2">
      <c r="A186" s="2" t="s">
        <v>2664</v>
      </c>
      <c r="B186" s="2">
        <v>1187</v>
      </c>
      <c r="C186" s="2">
        <v>0</v>
      </c>
      <c r="D186" s="149">
        <v>43169</v>
      </c>
    </row>
    <row r="187" spans="1:4" x14ac:dyDescent="0.2">
      <c r="A187" s="2" t="s">
        <v>533</v>
      </c>
      <c r="B187" s="2">
        <v>1188</v>
      </c>
      <c r="C187" s="2">
        <v>0</v>
      </c>
      <c r="D187" s="149">
        <v>43169</v>
      </c>
    </row>
    <row r="188" spans="1:4" x14ac:dyDescent="0.2">
      <c r="A188" s="2" t="s">
        <v>919</v>
      </c>
      <c r="B188" s="2">
        <v>1189</v>
      </c>
      <c r="C188" s="2">
        <v>0</v>
      </c>
      <c r="D188" s="149">
        <v>43169</v>
      </c>
    </row>
    <row r="189" spans="1:4" x14ac:dyDescent="0.2">
      <c r="A189" s="2" t="s">
        <v>654</v>
      </c>
      <c r="B189" s="2">
        <v>1190</v>
      </c>
      <c r="C189" s="2">
        <v>0</v>
      </c>
      <c r="D189" s="149">
        <v>43169</v>
      </c>
    </row>
    <row r="190" spans="1:4" x14ac:dyDescent="0.2">
      <c r="A190" s="2" t="s">
        <v>3602</v>
      </c>
      <c r="B190" s="2">
        <v>1191</v>
      </c>
      <c r="C190" s="2">
        <v>0</v>
      </c>
      <c r="D190" s="149">
        <v>43169</v>
      </c>
    </row>
    <row r="191" spans="1:4" x14ac:dyDescent="0.2">
      <c r="A191" s="2" t="s">
        <v>2388</v>
      </c>
      <c r="B191" s="2">
        <v>1192</v>
      </c>
      <c r="C191" s="2">
        <v>0</v>
      </c>
      <c r="D191" s="149">
        <v>43169</v>
      </c>
    </row>
    <row r="192" spans="1:4" x14ac:dyDescent="0.2">
      <c r="A192" s="2" t="s">
        <v>2107</v>
      </c>
      <c r="B192" s="2">
        <v>1193</v>
      </c>
      <c r="C192" s="2">
        <v>0</v>
      </c>
      <c r="D192" s="149">
        <v>43169</v>
      </c>
    </row>
    <row r="193" spans="1:4" x14ac:dyDescent="0.2">
      <c r="A193" s="2" t="s">
        <v>2939</v>
      </c>
      <c r="B193" s="2">
        <v>1194</v>
      </c>
      <c r="C193" s="2">
        <v>0</v>
      </c>
      <c r="D193" s="149">
        <v>43169</v>
      </c>
    </row>
    <row r="194" spans="1:4" x14ac:dyDescent="0.2">
      <c r="A194" s="2" t="s">
        <v>3245</v>
      </c>
      <c r="B194" s="2">
        <v>1195</v>
      </c>
      <c r="C194" s="2">
        <v>0</v>
      </c>
      <c r="D194" s="149">
        <v>43169</v>
      </c>
    </row>
    <row r="195" spans="1:4" x14ac:dyDescent="0.2">
      <c r="A195" s="2" t="s">
        <v>665</v>
      </c>
      <c r="B195" s="2">
        <v>1196</v>
      </c>
      <c r="C195" s="2">
        <v>0</v>
      </c>
      <c r="D195" s="149">
        <v>43169</v>
      </c>
    </row>
    <row r="196" spans="1:4" x14ac:dyDescent="0.2">
      <c r="A196" s="2" t="s">
        <v>2714</v>
      </c>
      <c r="B196" s="2">
        <v>1197</v>
      </c>
      <c r="C196" s="2">
        <v>0</v>
      </c>
      <c r="D196" s="149">
        <v>43169</v>
      </c>
    </row>
    <row r="197" spans="1:4" x14ac:dyDescent="0.2">
      <c r="A197" s="2" t="s">
        <v>137</v>
      </c>
      <c r="B197" s="2">
        <v>1198</v>
      </c>
      <c r="C197" s="2">
        <v>0</v>
      </c>
      <c r="D197" s="149">
        <v>43169</v>
      </c>
    </row>
    <row r="198" spans="1:4" x14ac:dyDescent="0.2">
      <c r="A198" s="2" t="s">
        <v>938</v>
      </c>
      <c r="B198" s="2">
        <v>1199</v>
      </c>
      <c r="C198" s="2">
        <v>0</v>
      </c>
      <c r="D198" s="149">
        <v>43169</v>
      </c>
    </row>
    <row r="199" spans="1:4" x14ac:dyDescent="0.2">
      <c r="A199" s="2" t="s">
        <v>1320</v>
      </c>
      <c r="B199" s="2">
        <v>1200</v>
      </c>
      <c r="C199" s="2">
        <v>0</v>
      </c>
      <c r="D199" s="149">
        <v>43169</v>
      </c>
    </row>
    <row r="200" spans="1:4" x14ac:dyDescent="0.2">
      <c r="A200" s="2" t="s">
        <v>1191</v>
      </c>
      <c r="B200" s="2">
        <v>1201</v>
      </c>
      <c r="C200" s="2">
        <v>0</v>
      </c>
      <c r="D200" s="149">
        <v>43169</v>
      </c>
    </row>
    <row r="201" spans="1:4" x14ac:dyDescent="0.2">
      <c r="A201" s="2" t="s">
        <v>276</v>
      </c>
      <c r="B201" s="2">
        <v>1202</v>
      </c>
      <c r="C201" s="2">
        <v>0</v>
      </c>
      <c r="D201" s="149">
        <v>43169</v>
      </c>
    </row>
    <row r="202" spans="1:4" x14ac:dyDescent="0.2">
      <c r="A202" s="2" t="s">
        <v>222</v>
      </c>
      <c r="B202" s="2">
        <v>1203</v>
      </c>
      <c r="C202" s="2">
        <v>0</v>
      </c>
      <c r="D202" s="149">
        <v>43169</v>
      </c>
    </row>
    <row r="203" spans="1:4" x14ac:dyDescent="0.2">
      <c r="A203" s="2" t="s">
        <v>1922</v>
      </c>
      <c r="B203" s="2">
        <v>1204</v>
      </c>
      <c r="C203" s="2">
        <v>0</v>
      </c>
      <c r="D203" s="149">
        <v>43169</v>
      </c>
    </row>
    <row r="204" spans="1:4" x14ac:dyDescent="0.2">
      <c r="A204" s="2" t="s">
        <v>1376</v>
      </c>
      <c r="B204" s="2">
        <v>1205</v>
      </c>
      <c r="C204" s="2">
        <v>0</v>
      </c>
      <c r="D204" s="149">
        <v>43169</v>
      </c>
    </row>
    <row r="205" spans="1:4" x14ac:dyDescent="0.2">
      <c r="A205" s="2" t="s">
        <v>3597</v>
      </c>
      <c r="B205" s="2">
        <v>1206</v>
      </c>
      <c r="C205" s="2">
        <v>0</v>
      </c>
      <c r="D205" s="149">
        <v>43169</v>
      </c>
    </row>
    <row r="206" spans="1:4" x14ac:dyDescent="0.2">
      <c r="A206" s="2" t="s">
        <v>364</v>
      </c>
      <c r="B206" s="2">
        <v>1207</v>
      </c>
      <c r="C206" s="2">
        <v>0</v>
      </c>
      <c r="D206" s="149">
        <v>43169</v>
      </c>
    </row>
    <row r="207" spans="1:4" x14ac:dyDescent="0.2">
      <c r="A207" s="2" t="s">
        <v>1569</v>
      </c>
      <c r="B207" s="2">
        <v>1208</v>
      </c>
      <c r="C207" s="2">
        <v>0</v>
      </c>
      <c r="D207" s="149">
        <v>43169</v>
      </c>
    </row>
    <row r="208" spans="1:4" x14ac:dyDescent="0.2">
      <c r="A208" s="2" t="s">
        <v>1361</v>
      </c>
      <c r="B208" s="2">
        <v>1209</v>
      </c>
      <c r="C208" s="2">
        <v>0</v>
      </c>
      <c r="D208" s="149">
        <v>43169</v>
      </c>
    </row>
    <row r="209" spans="1:4" x14ac:dyDescent="0.2">
      <c r="A209" s="2" t="s">
        <v>1902</v>
      </c>
      <c r="B209" s="2">
        <v>1210</v>
      </c>
      <c r="C209" s="2">
        <v>0</v>
      </c>
      <c r="D209" s="149">
        <v>43169</v>
      </c>
    </row>
    <row r="210" spans="1:4" x14ac:dyDescent="0.2">
      <c r="A210" s="2" t="s">
        <v>2537</v>
      </c>
      <c r="B210" s="2">
        <v>1211</v>
      </c>
      <c r="C210" s="2">
        <v>0</v>
      </c>
      <c r="D210" s="149">
        <v>43169</v>
      </c>
    </row>
    <row r="211" spans="1:4" x14ac:dyDescent="0.2">
      <c r="A211" s="2" t="s">
        <v>2213</v>
      </c>
      <c r="B211" s="2">
        <v>1212</v>
      </c>
      <c r="C211" s="2">
        <v>0</v>
      </c>
      <c r="D211" s="149">
        <v>43169</v>
      </c>
    </row>
    <row r="212" spans="1:4" x14ac:dyDescent="0.2">
      <c r="A212" s="2" t="s">
        <v>182</v>
      </c>
      <c r="B212" s="2">
        <v>1213</v>
      </c>
      <c r="C212" s="2">
        <v>0</v>
      </c>
      <c r="D212" s="149">
        <v>43169</v>
      </c>
    </row>
    <row r="213" spans="1:4" x14ac:dyDescent="0.2">
      <c r="A213" s="2" t="s">
        <v>3841</v>
      </c>
      <c r="B213" s="2">
        <v>1214</v>
      </c>
      <c r="C213" s="2">
        <v>0</v>
      </c>
      <c r="D213" s="149">
        <v>43169</v>
      </c>
    </row>
    <row r="214" spans="1:4" x14ac:dyDescent="0.2">
      <c r="A214" s="2" t="s">
        <v>537</v>
      </c>
      <c r="B214" s="2">
        <v>1215</v>
      </c>
      <c r="C214" s="2">
        <v>0</v>
      </c>
      <c r="D214" s="149">
        <v>43169</v>
      </c>
    </row>
    <row r="215" spans="1:4" x14ac:dyDescent="0.2">
      <c r="A215" s="2" t="s">
        <v>44</v>
      </c>
      <c r="B215" s="2">
        <v>1217</v>
      </c>
      <c r="C215" s="2">
        <v>0</v>
      </c>
      <c r="D215" s="149">
        <v>43169</v>
      </c>
    </row>
    <row r="216" spans="1:4" x14ac:dyDescent="0.2">
      <c r="A216" s="2" t="s">
        <v>2798</v>
      </c>
      <c r="B216" s="2">
        <v>1218</v>
      </c>
      <c r="C216" s="2">
        <v>0</v>
      </c>
      <c r="D216" s="149">
        <v>43169</v>
      </c>
    </row>
    <row r="217" spans="1:4" x14ac:dyDescent="0.2">
      <c r="A217" s="2" t="s">
        <v>1602</v>
      </c>
      <c r="B217" s="2">
        <v>1219</v>
      </c>
      <c r="C217" s="2">
        <v>0</v>
      </c>
      <c r="D217" s="149">
        <v>43169</v>
      </c>
    </row>
    <row r="218" spans="1:4" x14ac:dyDescent="0.2">
      <c r="A218" s="2" t="s">
        <v>882</v>
      </c>
      <c r="B218" s="2">
        <v>1220</v>
      </c>
      <c r="C218" s="2">
        <v>0</v>
      </c>
      <c r="D218" s="149">
        <v>43169</v>
      </c>
    </row>
    <row r="219" spans="1:4" x14ac:dyDescent="0.2">
      <c r="A219" s="2" t="s">
        <v>1626</v>
      </c>
      <c r="B219" s="2">
        <v>1221</v>
      </c>
      <c r="C219" s="2">
        <v>0</v>
      </c>
      <c r="D219" s="149">
        <v>43169</v>
      </c>
    </row>
    <row r="220" spans="1:4" x14ac:dyDescent="0.2">
      <c r="A220" s="2" t="s">
        <v>3126</v>
      </c>
      <c r="B220" s="2">
        <v>1222</v>
      </c>
      <c r="C220" s="2">
        <v>0</v>
      </c>
      <c r="D220" s="149">
        <v>43169</v>
      </c>
    </row>
    <row r="221" spans="1:4" x14ac:dyDescent="0.2">
      <c r="A221" s="2" t="s">
        <v>1622</v>
      </c>
      <c r="B221" s="2">
        <v>1223</v>
      </c>
      <c r="C221" s="2">
        <v>0</v>
      </c>
      <c r="D221" s="149">
        <v>43169</v>
      </c>
    </row>
    <row r="222" spans="1:4" x14ac:dyDescent="0.2">
      <c r="A222" s="2" t="s">
        <v>1121</v>
      </c>
      <c r="B222" s="2">
        <v>1224</v>
      </c>
      <c r="C222" s="2">
        <v>0</v>
      </c>
      <c r="D222" s="149">
        <v>43169</v>
      </c>
    </row>
    <row r="223" spans="1:4" x14ac:dyDescent="0.2">
      <c r="A223" s="2" t="s">
        <v>2814</v>
      </c>
      <c r="B223" s="2">
        <v>1225</v>
      </c>
      <c r="C223" s="2">
        <v>0</v>
      </c>
      <c r="D223" s="149">
        <v>43169</v>
      </c>
    </row>
    <row r="224" spans="1:4" x14ac:dyDescent="0.2">
      <c r="A224" s="2" t="s">
        <v>2870</v>
      </c>
      <c r="B224" s="2">
        <v>1226</v>
      </c>
      <c r="C224" s="2">
        <v>0</v>
      </c>
      <c r="D224" s="149">
        <v>43169</v>
      </c>
    </row>
    <row r="225" spans="1:4" x14ac:dyDescent="0.2">
      <c r="A225" s="2" t="s">
        <v>2538</v>
      </c>
      <c r="B225" s="2">
        <v>1227</v>
      </c>
      <c r="C225" s="2">
        <v>0</v>
      </c>
      <c r="D225" s="149">
        <v>43169</v>
      </c>
    </row>
    <row r="226" spans="1:4" x14ac:dyDescent="0.2">
      <c r="A226" s="2" t="s">
        <v>3260</v>
      </c>
      <c r="B226" s="2">
        <v>1228</v>
      </c>
      <c r="C226" s="2">
        <v>0</v>
      </c>
      <c r="D226" s="149">
        <v>43169</v>
      </c>
    </row>
    <row r="227" spans="1:4" x14ac:dyDescent="0.2">
      <c r="A227" s="2" t="s">
        <v>1937</v>
      </c>
      <c r="B227" s="2">
        <v>1229</v>
      </c>
      <c r="C227" s="2">
        <v>0</v>
      </c>
      <c r="D227" s="149">
        <v>43169</v>
      </c>
    </row>
    <row r="228" spans="1:4" x14ac:dyDescent="0.2">
      <c r="A228" s="2" t="s">
        <v>3337</v>
      </c>
      <c r="B228" s="2">
        <v>1230</v>
      </c>
      <c r="C228" s="2">
        <v>0</v>
      </c>
      <c r="D228" s="149">
        <v>43169</v>
      </c>
    </row>
    <row r="229" spans="1:4" x14ac:dyDescent="0.2">
      <c r="A229" s="2" t="s">
        <v>3113</v>
      </c>
      <c r="B229" s="2">
        <v>1231</v>
      </c>
      <c r="C229" s="2">
        <v>0</v>
      </c>
      <c r="D229" s="149">
        <v>43169</v>
      </c>
    </row>
    <row r="230" spans="1:4" x14ac:dyDescent="0.2">
      <c r="A230" s="2" t="s">
        <v>3276</v>
      </c>
      <c r="B230" s="2">
        <v>1232</v>
      </c>
      <c r="C230" s="2">
        <v>0</v>
      </c>
      <c r="D230" s="149">
        <v>43169</v>
      </c>
    </row>
    <row r="231" spans="1:4" x14ac:dyDescent="0.2">
      <c r="A231" s="2" t="s">
        <v>3251</v>
      </c>
      <c r="B231" s="2">
        <v>1233</v>
      </c>
      <c r="C231" s="2">
        <v>0</v>
      </c>
      <c r="D231" s="149">
        <v>43169</v>
      </c>
    </row>
    <row r="232" spans="1:4" x14ac:dyDescent="0.2">
      <c r="A232" s="2" t="s">
        <v>1957</v>
      </c>
      <c r="B232" s="2">
        <v>1234</v>
      </c>
      <c r="C232" s="2">
        <v>0</v>
      </c>
      <c r="D232" s="149">
        <v>43169</v>
      </c>
    </row>
    <row r="233" spans="1:4" x14ac:dyDescent="0.2">
      <c r="A233" s="2" t="s">
        <v>118</v>
      </c>
      <c r="B233" s="2">
        <v>1235</v>
      </c>
      <c r="C233" s="2">
        <v>0</v>
      </c>
      <c r="D233" s="149">
        <v>43169</v>
      </c>
    </row>
    <row r="234" spans="1:4" x14ac:dyDescent="0.2">
      <c r="A234" s="2" t="s">
        <v>3619</v>
      </c>
      <c r="B234" s="2">
        <v>1236</v>
      </c>
      <c r="C234" s="2">
        <v>0</v>
      </c>
      <c r="D234" s="149">
        <v>43169</v>
      </c>
    </row>
    <row r="235" spans="1:4" x14ac:dyDescent="0.2">
      <c r="A235" s="2" t="s">
        <v>1250</v>
      </c>
      <c r="B235" s="2">
        <v>1237</v>
      </c>
      <c r="C235" s="2">
        <v>0</v>
      </c>
      <c r="D235" s="149">
        <v>43169</v>
      </c>
    </row>
    <row r="236" spans="1:4" x14ac:dyDescent="0.2">
      <c r="A236" s="2" t="s">
        <v>2514</v>
      </c>
      <c r="B236" s="2">
        <v>1238</v>
      </c>
      <c r="C236" s="2">
        <v>0</v>
      </c>
      <c r="D236" s="149">
        <v>43169</v>
      </c>
    </row>
    <row r="237" spans="1:4" x14ac:dyDescent="0.2">
      <c r="A237" s="2" t="s">
        <v>721</v>
      </c>
      <c r="B237" s="2">
        <v>1239</v>
      </c>
      <c r="C237" s="2">
        <v>0</v>
      </c>
      <c r="D237" s="149">
        <v>43169</v>
      </c>
    </row>
    <row r="238" spans="1:4" x14ac:dyDescent="0.2">
      <c r="A238" s="2" t="s">
        <v>451</v>
      </c>
      <c r="B238" s="2">
        <v>1240</v>
      </c>
      <c r="C238" s="2">
        <v>0</v>
      </c>
      <c r="D238" s="149">
        <v>43169</v>
      </c>
    </row>
    <row r="239" spans="1:4" x14ac:dyDescent="0.2">
      <c r="A239" s="2" t="s">
        <v>352</v>
      </c>
      <c r="B239" s="2">
        <v>1241</v>
      </c>
      <c r="C239" s="2">
        <v>0</v>
      </c>
      <c r="D239" s="149">
        <v>43169</v>
      </c>
    </row>
    <row r="240" spans="1:4" x14ac:dyDescent="0.2">
      <c r="A240" s="2" t="s">
        <v>336</v>
      </c>
      <c r="B240" s="2">
        <v>1242</v>
      </c>
      <c r="C240" s="2">
        <v>0</v>
      </c>
      <c r="D240" s="149">
        <v>43169</v>
      </c>
    </row>
    <row r="241" spans="1:4" x14ac:dyDescent="0.2">
      <c r="A241" s="2" t="s">
        <v>1200</v>
      </c>
      <c r="B241" s="2">
        <v>1243</v>
      </c>
      <c r="C241" s="2">
        <v>0</v>
      </c>
      <c r="D241" s="149">
        <v>43169</v>
      </c>
    </row>
    <row r="242" spans="1:4" x14ac:dyDescent="0.2">
      <c r="A242" s="2" t="s">
        <v>2816</v>
      </c>
      <c r="B242" s="2">
        <v>1244</v>
      </c>
      <c r="C242" s="2">
        <v>0</v>
      </c>
      <c r="D242" s="149">
        <v>43169</v>
      </c>
    </row>
    <row r="243" spans="1:4" x14ac:dyDescent="0.2">
      <c r="A243" s="2" t="s">
        <v>1614</v>
      </c>
      <c r="B243" s="2">
        <v>1245</v>
      </c>
      <c r="C243" s="2">
        <v>0</v>
      </c>
      <c r="D243" s="149">
        <v>43169</v>
      </c>
    </row>
    <row r="244" spans="1:4" x14ac:dyDescent="0.2">
      <c r="A244" s="2" t="s">
        <v>1432</v>
      </c>
      <c r="B244" s="2">
        <v>1246</v>
      </c>
      <c r="C244" s="2">
        <v>0</v>
      </c>
      <c r="D244" s="149">
        <v>43169</v>
      </c>
    </row>
    <row r="245" spans="1:4" x14ac:dyDescent="0.2">
      <c r="A245" s="2" t="s">
        <v>2727</v>
      </c>
      <c r="B245" s="2">
        <v>1247</v>
      </c>
      <c r="C245" s="2">
        <v>0</v>
      </c>
      <c r="D245" s="149">
        <v>43169</v>
      </c>
    </row>
    <row r="246" spans="1:4" x14ac:dyDescent="0.2">
      <c r="A246" s="2" t="s">
        <v>3565</v>
      </c>
      <c r="B246" s="2">
        <v>1248</v>
      </c>
      <c r="C246" s="2">
        <v>0</v>
      </c>
      <c r="D246" s="149">
        <v>43169</v>
      </c>
    </row>
    <row r="247" spans="1:4" x14ac:dyDescent="0.2">
      <c r="A247" s="2" t="s">
        <v>579</v>
      </c>
      <c r="B247" s="2">
        <v>1249</v>
      </c>
      <c r="C247" s="2">
        <v>0</v>
      </c>
      <c r="D247" s="149">
        <v>43169</v>
      </c>
    </row>
    <row r="248" spans="1:4" x14ac:dyDescent="0.2">
      <c r="A248" s="2" t="s">
        <v>3775</v>
      </c>
      <c r="B248" s="2">
        <v>1250</v>
      </c>
      <c r="C248" s="2">
        <v>0</v>
      </c>
      <c r="D248" s="149">
        <v>43169</v>
      </c>
    </row>
    <row r="249" spans="1:4" x14ac:dyDescent="0.2">
      <c r="A249" s="2" t="s">
        <v>1248</v>
      </c>
      <c r="B249" s="2">
        <v>1251</v>
      </c>
      <c r="C249" s="2">
        <v>0</v>
      </c>
      <c r="D249" s="149">
        <v>43169</v>
      </c>
    </row>
    <row r="250" spans="1:4" x14ac:dyDescent="0.2">
      <c r="A250" s="2" t="s">
        <v>2456</v>
      </c>
      <c r="B250" s="2">
        <v>1252</v>
      </c>
      <c r="C250" s="2">
        <v>0</v>
      </c>
      <c r="D250" s="149">
        <v>43169</v>
      </c>
    </row>
    <row r="251" spans="1:4" x14ac:dyDescent="0.2">
      <c r="A251" s="2" t="s">
        <v>3536</v>
      </c>
      <c r="B251" s="2">
        <v>1253</v>
      </c>
      <c r="C251" s="2">
        <v>0</v>
      </c>
      <c r="D251" s="149">
        <v>43169</v>
      </c>
    </row>
    <row r="252" spans="1:4" x14ac:dyDescent="0.2">
      <c r="A252" s="2" t="s">
        <v>1860</v>
      </c>
      <c r="B252" s="2">
        <v>1254</v>
      </c>
      <c r="C252" s="2">
        <v>0</v>
      </c>
      <c r="D252" s="149">
        <v>43169</v>
      </c>
    </row>
    <row r="253" spans="1:4" x14ac:dyDescent="0.2">
      <c r="A253" s="2" t="s">
        <v>2919</v>
      </c>
      <c r="B253" s="2">
        <v>1255</v>
      </c>
      <c r="C253" s="2">
        <v>0</v>
      </c>
      <c r="D253" s="149">
        <v>43169</v>
      </c>
    </row>
    <row r="254" spans="1:4" x14ac:dyDescent="0.2">
      <c r="A254" s="2" t="s">
        <v>1304</v>
      </c>
      <c r="B254" s="2">
        <v>1256</v>
      </c>
      <c r="C254" s="2">
        <v>0</v>
      </c>
      <c r="D254" s="149">
        <v>43169</v>
      </c>
    </row>
    <row r="255" spans="1:4" x14ac:dyDescent="0.2">
      <c r="A255" s="2" t="s">
        <v>2542</v>
      </c>
      <c r="B255" s="2">
        <v>1257</v>
      </c>
      <c r="C255" s="2">
        <v>0</v>
      </c>
      <c r="D255" s="149">
        <v>43169</v>
      </c>
    </row>
    <row r="256" spans="1:4" x14ac:dyDescent="0.2">
      <c r="A256" s="2" t="s">
        <v>2540</v>
      </c>
      <c r="B256" s="2">
        <v>1258</v>
      </c>
      <c r="C256" s="2">
        <v>0</v>
      </c>
      <c r="D256" s="149">
        <v>43169</v>
      </c>
    </row>
    <row r="257" spans="1:4" x14ac:dyDescent="0.2">
      <c r="A257" s="2" t="s">
        <v>2300</v>
      </c>
      <c r="B257" s="2">
        <v>1259</v>
      </c>
      <c r="C257" s="2">
        <v>0</v>
      </c>
      <c r="D257" s="149">
        <v>43169</v>
      </c>
    </row>
    <row r="258" spans="1:4" x14ac:dyDescent="0.2">
      <c r="A258" s="2" t="s">
        <v>2541</v>
      </c>
      <c r="B258" s="2">
        <v>1260</v>
      </c>
      <c r="C258" s="2">
        <v>0</v>
      </c>
      <c r="D258" s="149">
        <v>43169</v>
      </c>
    </row>
    <row r="259" spans="1:4" x14ac:dyDescent="0.2">
      <c r="A259" s="2" t="s">
        <v>2112</v>
      </c>
      <c r="B259" s="2">
        <v>1261</v>
      </c>
      <c r="C259" s="2">
        <v>0</v>
      </c>
      <c r="D259" s="149">
        <v>43169</v>
      </c>
    </row>
    <row r="260" spans="1:4" x14ac:dyDescent="0.2">
      <c r="A260" s="2" t="s">
        <v>3176</v>
      </c>
      <c r="B260" s="2">
        <v>1262</v>
      </c>
      <c r="C260" s="2">
        <v>0</v>
      </c>
      <c r="D260" s="149">
        <v>43169</v>
      </c>
    </row>
    <row r="261" spans="1:4" x14ac:dyDescent="0.2">
      <c r="A261" s="2" t="s">
        <v>2298</v>
      </c>
      <c r="B261" s="2">
        <v>1263</v>
      </c>
      <c r="C261" s="2">
        <v>0</v>
      </c>
      <c r="D261" s="149">
        <v>43169</v>
      </c>
    </row>
    <row r="262" spans="1:4" x14ac:dyDescent="0.2">
      <c r="A262" s="2" t="s">
        <v>3401</v>
      </c>
      <c r="B262" s="2">
        <v>1264</v>
      </c>
      <c r="C262" s="2">
        <v>0</v>
      </c>
      <c r="D262" s="149">
        <v>43169</v>
      </c>
    </row>
    <row r="263" spans="1:4" x14ac:dyDescent="0.2">
      <c r="A263" s="2" t="s">
        <v>3300</v>
      </c>
      <c r="B263" s="2">
        <v>1265</v>
      </c>
      <c r="C263" s="2">
        <v>0</v>
      </c>
      <c r="D263" s="149">
        <v>43169</v>
      </c>
    </row>
    <row r="264" spans="1:4" x14ac:dyDescent="0.2">
      <c r="A264" s="2" t="s">
        <v>2369</v>
      </c>
      <c r="B264" s="2">
        <v>1266</v>
      </c>
      <c r="C264" s="2">
        <v>0</v>
      </c>
      <c r="D264" s="149">
        <v>43169</v>
      </c>
    </row>
    <row r="265" spans="1:4" x14ac:dyDescent="0.2">
      <c r="A265" s="2" t="s">
        <v>2303</v>
      </c>
      <c r="B265" s="2">
        <v>1267</v>
      </c>
      <c r="C265" s="2">
        <v>0</v>
      </c>
      <c r="D265" s="149">
        <v>43169</v>
      </c>
    </row>
    <row r="266" spans="1:4" x14ac:dyDescent="0.2">
      <c r="A266" s="2" t="s">
        <v>2772</v>
      </c>
      <c r="B266" s="2">
        <v>1268</v>
      </c>
      <c r="C266" s="2">
        <v>0</v>
      </c>
      <c r="D266" s="149">
        <v>43169</v>
      </c>
    </row>
    <row r="267" spans="1:4" x14ac:dyDescent="0.2">
      <c r="A267" s="2" t="s">
        <v>312</v>
      </c>
      <c r="B267" s="2">
        <v>1269</v>
      </c>
      <c r="C267" s="2">
        <v>0</v>
      </c>
      <c r="D267" s="149">
        <v>43169</v>
      </c>
    </row>
    <row r="268" spans="1:4" x14ac:dyDescent="0.2">
      <c r="A268" s="2" t="s">
        <v>507</v>
      </c>
      <c r="B268" s="2">
        <v>1270</v>
      </c>
      <c r="C268" s="2">
        <v>0</v>
      </c>
      <c r="D268" s="149">
        <v>43169</v>
      </c>
    </row>
    <row r="269" spans="1:4" x14ac:dyDescent="0.2">
      <c r="A269" s="2" t="s">
        <v>2984</v>
      </c>
      <c r="B269" s="2">
        <v>1271</v>
      </c>
      <c r="C269" s="2">
        <v>0</v>
      </c>
      <c r="D269" s="149">
        <v>43169</v>
      </c>
    </row>
    <row r="270" spans="1:4" x14ac:dyDescent="0.2">
      <c r="A270" s="2" t="s">
        <v>3781</v>
      </c>
      <c r="B270" s="2">
        <v>1272</v>
      </c>
      <c r="C270" s="2">
        <v>0</v>
      </c>
      <c r="D270" s="149">
        <v>43169</v>
      </c>
    </row>
    <row r="271" spans="1:4" x14ac:dyDescent="0.2">
      <c r="A271" s="2" t="s">
        <v>46</v>
      </c>
      <c r="B271" s="2">
        <v>1273</v>
      </c>
      <c r="C271" s="2">
        <v>0</v>
      </c>
      <c r="D271" s="149">
        <v>43169</v>
      </c>
    </row>
    <row r="272" spans="1:4" x14ac:dyDescent="0.2">
      <c r="A272" s="2" t="s">
        <v>567</v>
      </c>
      <c r="B272" s="2">
        <v>1274</v>
      </c>
      <c r="C272" s="2">
        <v>0</v>
      </c>
      <c r="D272" s="149">
        <v>43169</v>
      </c>
    </row>
    <row r="273" spans="1:4" x14ac:dyDescent="0.2">
      <c r="A273" s="2" t="s">
        <v>208</v>
      </c>
      <c r="B273" s="2">
        <v>1275</v>
      </c>
      <c r="C273" s="2">
        <v>0</v>
      </c>
      <c r="D273" s="149">
        <v>43169</v>
      </c>
    </row>
    <row r="274" spans="1:4" x14ac:dyDescent="0.2">
      <c r="A274" s="2" t="s">
        <v>2750</v>
      </c>
      <c r="B274" s="2">
        <v>1276</v>
      </c>
      <c r="C274" s="2">
        <v>0</v>
      </c>
      <c r="D274" s="149">
        <v>43169</v>
      </c>
    </row>
    <row r="275" spans="1:4" x14ac:dyDescent="0.2">
      <c r="A275" s="2" t="s">
        <v>7</v>
      </c>
      <c r="B275" s="2">
        <v>1277</v>
      </c>
      <c r="C275" s="2">
        <v>0</v>
      </c>
      <c r="D275" s="149">
        <v>43169</v>
      </c>
    </row>
    <row r="276" spans="1:4" x14ac:dyDescent="0.2">
      <c r="A276" s="2" t="s">
        <v>1385</v>
      </c>
      <c r="B276" s="2">
        <v>1278</v>
      </c>
      <c r="C276" s="2">
        <v>0</v>
      </c>
      <c r="D276" s="149">
        <v>43169</v>
      </c>
    </row>
    <row r="277" spans="1:4" x14ac:dyDescent="0.2">
      <c r="A277" s="2" t="s">
        <v>3406</v>
      </c>
      <c r="B277" s="2">
        <v>1279</v>
      </c>
      <c r="C277" s="2">
        <v>0</v>
      </c>
      <c r="D277" s="149">
        <v>43169</v>
      </c>
    </row>
    <row r="278" spans="1:4" x14ac:dyDescent="0.2">
      <c r="A278" s="2" t="s">
        <v>218</v>
      </c>
      <c r="B278" s="2">
        <v>1280</v>
      </c>
      <c r="C278" s="2">
        <v>0</v>
      </c>
      <c r="D278" s="149">
        <v>43169</v>
      </c>
    </row>
    <row r="279" spans="1:4" x14ac:dyDescent="0.2">
      <c r="A279" s="2" t="s">
        <v>3403</v>
      </c>
      <c r="B279" s="2">
        <v>1281</v>
      </c>
      <c r="C279" s="2">
        <v>0</v>
      </c>
      <c r="D279" s="149">
        <v>43169</v>
      </c>
    </row>
    <row r="280" spans="1:4" x14ac:dyDescent="0.2">
      <c r="A280" s="2" t="s">
        <v>65</v>
      </c>
      <c r="B280" s="2">
        <v>1282</v>
      </c>
      <c r="C280" s="2">
        <v>0</v>
      </c>
      <c r="D280" s="149">
        <v>43169</v>
      </c>
    </row>
    <row r="281" spans="1:4" x14ac:dyDescent="0.2">
      <c r="A281" s="2" t="s">
        <v>2849</v>
      </c>
      <c r="B281" s="2">
        <v>1283</v>
      </c>
      <c r="C281" s="2">
        <v>0</v>
      </c>
      <c r="D281" s="149">
        <v>43169</v>
      </c>
    </row>
    <row r="282" spans="1:4" x14ac:dyDescent="0.2">
      <c r="A282" s="2" t="s">
        <v>827</v>
      </c>
      <c r="B282" s="2">
        <v>1284</v>
      </c>
      <c r="C282" s="2">
        <v>0</v>
      </c>
      <c r="D282" s="149">
        <v>43169</v>
      </c>
    </row>
    <row r="283" spans="1:4" x14ac:dyDescent="0.2">
      <c r="A283" s="2" t="s">
        <v>48</v>
      </c>
      <c r="B283" s="2">
        <v>1285</v>
      </c>
      <c r="C283" s="2">
        <v>0</v>
      </c>
      <c r="D283" s="149">
        <v>43169</v>
      </c>
    </row>
    <row r="284" spans="1:4" x14ac:dyDescent="0.2">
      <c r="A284" s="2" t="s">
        <v>2916</v>
      </c>
      <c r="B284" s="2">
        <v>1286</v>
      </c>
      <c r="C284" s="2">
        <v>0</v>
      </c>
      <c r="D284" s="149">
        <v>43169</v>
      </c>
    </row>
    <row r="285" spans="1:4" x14ac:dyDescent="0.2">
      <c r="A285" s="2" t="s">
        <v>1468</v>
      </c>
      <c r="B285" s="2">
        <v>1287</v>
      </c>
      <c r="C285" s="2">
        <v>0</v>
      </c>
      <c r="D285" s="149">
        <v>43169</v>
      </c>
    </row>
    <row r="286" spans="1:4" x14ac:dyDescent="0.2">
      <c r="A286" s="2" t="s">
        <v>2478</v>
      </c>
      <c r="B286" s="2">
        <v>1288</v>
      </c>
      <c r="C286" s="2">
        <v>0</v>
      </c>
      <c r="D286" s="149">
        <v>43169</v>
      </c>
    </row>
    <row r="287" spans="1:4" x14ac:dyDescent="0.2">
      <c r="A287" s="2" t="s">
        <v>3147</v>
      </c>
      <c r="B287" s="2">
        <v>1289</v>
      </c>
      <c r="C287" s="2">
        <v>0</v>
      </c>
      <c r="D287" s="149">
        <v>43169</v>
      </c>
    </row>
    <row r="288" spans="1:4" x14ac:dyDescent="0.2">
      <c r="A288" s="2" t="s">
        <v>700</v>
      </c>
      <c r="B288" s="2">
        <v>1290</v>
      </c>
      <c r="C288" s="2">
        <v>0</v>
      </c>
      <c r="D288" s="149">
        <v>43169</v>
      </c>
    </row>
    <row r="289" spans="1:4" x14ac:dyDescent="0.2">
      <c r="A289" s="2" t="s">
        <v>2672</v>
      </c>
      <c r="B289" s="2">
        <v>1291</v>
      </c>
      <c r="C289" s="2">
        <v>0</v>
      </c>
      <c r="D289" s="149">
        <v>43169</v>
      </c>
    </row>
    <row r="290" spans="1:4" x14ac:dyDescent="0.2">
      <c r="A290" s="2" t="s">
        <v>749</v>
      </c>
      <c r="B290" s="2">
        <v>1292</v>
      </c>
      <c r="C290" s="2">
        <v>0</v>
      </c>
      <c r="D290" s="149">
        <v>43169</v>
      </c>
    </row>
    <row r="291" spans="1:4" x14ac:dyDescent="0.2">
      <c r="A291" s="2" t="s">
        <v>3182</v>
      </c>
      <c r="B291" s="2">
        <v>1293</v>
      </c>
      <c r="C291" s="2">
        <v>0</v>
      </c>
      <c r="D291" s="149">
        <v>43169</v>
      </c>
    </row>
    <row r="292" spans="1:4" x14ac:dyDescent="0.2">
      <c r="A292" s="2" t="s">
        <v>1331</v>
      </c>
      <c r="B292" s="2">
        <v>1294</v>
      </c>
      <c r="C292" s="2">
        <v>0</v>
      </c>
      <c r="D292" s="149">
        <v>43169</v>
      </c>
    </row>
    <row r="293" spans="1:4" x14ac:dyDescent="0.2">
      <c r="A293" s="2" t="s">
        <v>1834</v>
      </c>
      <c r="B293" s="2">
        <v>1295</v>
      </c>
      <c r="C293" s="2">
        <v>0</v>
      </c>
      <c r="D293" s="149">
        <v>43169</v>
      </c>
    </row>
    <row r="294" spans="1:4" x14ac:dyDescent="0.2">
      <c r="A294" s="2" t="s">
        <v>2305</v>
      </c>
      <c r="B294" s="2">
        <v>1296</v>
      </c>
      <c r="C294" s="2">
        <v>0</v>
      </c>
      <c r="D294" s="149">
        <v>43169</v>
      </c>
    </row>
    <row r="295" spans="1:4" x14ac:dyDescent="0.2">
      <c r="A295" s="2" t="s">
        <v>475</v>
      </c>
      <c r="B295" s="2">
        <v>1297</v>
      </c>
      <c r="C295" s="2">
        <v>0</v>
      </c>
      <c r="D295" s="149">
        <v>43169</v>
      </c>
    </row>
    <row r="296" spans="1:4" x14ac:dyDescent="0.2">
      <c r="A296" s="2" t="s">
        <v>1179</v>
      </c>
      <c r="B296" s="2">
        <v>1298</v>
      </c>
      <c r="C296" s="2">
        <v>0</v>
      </c>
      <c r="D296" s="149">
        <v>43169</v>
      </c>
    </row>
    <row r="297" spans="1:4" x14ac:dyDescent="0.2">
      <c r="A297" s="2" t="s">
        <v>675</v>
      </c>
      <c r="B297" s="2">
        <v>1299</v>
      </c>
      <c r="C297" s="2">
        <v>0</v>
      </c>
      <c r="D297" s="149">
        <v>43169</v>
      </c>
    </row>
    <row r="298" spans="1:4" x14ac:dyDescent="0.2">
      <c r="A298" s="2" t="s">
        <v>3156</v>
      </c>
      <c r="B298" s="2">
        <v>1300</v>
      </c>
      <c r="C298" s="2">
        <v>0</v>
      </c>
      <c r="D298" s="149">
        <v>43169</v>
      </c>
    </row>
    <row r="299" spans="1:4" x14ac:dyDescent="0.2">
      <c r="A299" s="2" t="s">
        <v>1381</v>
      </c>
      <c r="B299" s="2">
        <v>1301</v>
      </c>
      <c r="C299" s="2">
        <v>0</v>
      </c>
      <c r="D299" s="149">
        <v>43169</v>
      </c>
    </row>
    <row r="300" spans="1:4" x14ac:dyDescent="0.2">
      <c r="A300" s="2" t="s">
        <v>902</v>
      </c>
      <c r="B300" s="2">
        <v>1302</v>
      </c>
      <c r="C300" s="2">
        <v>0</v>
      </c>
      <c r="D300" s="149">
        <v>43169</v>
      </c>
    </row>
    <row r="301" spans="1:4" x14ac:dyDescent="0.2">
      <c r="A301" s="2" t="s">
        <v>3828</v>
      </c>
      <c r="B301" s="2">
        <v>1303</v>
      </c>
      <c r="C301" s="2">
        <v>0</v>
      </c>
      <c r="D301" s="149">
        <v>43169</v>
      </c>
    </row>
    <row r="302" spans="1:4" x14ac:dyDescent="0.2">
      <c r="A302" s="2" t="s">
        <v>1072</v>
      </c>
      <c r="B302" s="2">
        <v>1304</v>
      </c>
      <c r="C302" s="2">
        <v>0</v>
      </c>
      <c r="D302" s="149">
        <v>43169</v>
      </c>
    </row>
    <row r="303" spans="1:4" x14ac:dyDescent="0.2">
      <c r="A303" s="2" t="s">
        <v>1982</v>
      </c>
      <c r="B303" s="2">
        <v>1305</v>
      </c>
      <c r="C303" s="2">
        <v>0</v>
      </c>
      <c r="D303" s="149">
        <v>43169</v>
      </c>
    </row>
    <row r="304" spans="1:4" x14ac:dyDescent="0.2">
      <c r="A304" s="2" t="s">
        <v>3284</v>
      </c>
      <c r="B304" s="2">
        <v>1306</v>
      </c>
      <c r="C304" s="2">
        <v>0</v>
      </c>
      <c r="D304" s="149">
        <v>43169</v>
      </c>
    </row>
    <row r="305" spans="1:4" x14ac:dyDescent="0.2">
      <c r="A305" s="2" t="s">
        <v>642</v>
      </c>
      <c r="B305" s="2">
        <v>1307</v>
      </c>
      <c r="C305" s="2">
        <v>0</v>
      </c>
      <c r="D305" s="149">
        <v>43169</v>
      </c>
    </row>
    <row r="306" spans="1:4" x14ac:dyDescent="0.2">
      <c r="A306" s="2" t="s">
        <v>419</v>
      </c>
      <c r="B306" s="2">
        <v>1308</v>
      </c>
      <c r="C306" s="2">
        <v>0</v>
      </c>
      <c r="D306" s="149">
        <v>43169</v>
      </c>
    </row>
    <row r="307" spans="1:4" x14ac:dyDescent="0.2">
      <c r="A307" s="2" t="s">
        <v>2924</v>
      </c>
      <c r="B307" s="2">
        <v>1309</v>
      </c>
      <c r="C307" s="2">
        <v>0</v>
      </c>
      <c r="D307" s="149">
        <v>43169</v>
      </c>
    </row>
    <row r="308" spans="1:4" x14ac:dyDescent="0.2">
      <c r="A308" s="2" t="s">
        <v>1986</v>
      </c>
      <c r="B308" s="2">
        <v>1310</v>
      </c>
      <c r="C308" s="2">
        <v>0</v>
      </c>
      <c r="D308" s="149">
        <v>43169</v>
      </c>
    </row>
    <row r="309" spans="1:4" x14ac:dyDescent="0.2">
      <c r="A309" s="2" t="s">
        <v>1337</v>
      </c>
      <c r="B309" s="2">
        <v>1311</v>
      </c>
      <c r="C309" s="2">
        <v>0</v>
      </c>
      <c r="D309" s="149">
        <v>43169</v>
      </c>
    </row>
    <row r="310" spans="1:4" x14ac:dyDescent="0.2">
      <c r="A310" s="2" t="s">
        <v>1043</v>
      </c>
      <c r="B310" s="2">
        <v>1312</v>
      </c>
      <c r="C310" s="2">
        <v>0</v>
      </c>
      <c r="D310" s="149">
        <v>43169</v>
      </c>
    </row>
    <row r="311" spans="1:4" x14ac:dyDescent="0.2">
      <c r="A311" s="2" t="s">
        <v>3531</v>
      </c>
      <c r="B311" s="2">
        <v>1313</v>
      </c>
      <c r="C311" s="2">
        <v>0</v>
      </c>
      <c r="D311" s="149">
        <v>43169</v>
      </c>
    </row>
    <row r="312" spans="1:4" x14ac:dyDescent="0.2">
      <c r="A312" s="2" t="s">
        <v>3519</v>
      </c>
      <c r="B312" s="2">
        <v>1314</v>
      </c>
      <c r="C312" s="2">
        <v>0</v>
      </c>
      <c r="D312" s="149">
        <v>43169</v>
      </c>
    </row>
    <row r="313" spans="1:4" x14ac:dyDescent="0.2">
      <c r="A313" s="2" t="s">
        <v>1887</v>
      </c>
      <c r="B313" s="2">
        <v>1315</v>
      </c>
      <c r="C313" s="2">
        <v>0</v>
      </c>
      <c r="D313" s="149">
        <v>43169</v>
      </c>
    </row>
    <row r="314" spans="1:4" x14ac:dyDescent="0.2">
      <c r="A314" s="2" t="s">
        <v>2929</v>
      </c>
      <c r="B314" s="2">
        <v>1316</v>
      </c>
      <c r="C314" s="2">
        <v>0</v>
      </c>
      <c r="D314" s="149">
        <v>43169</v>
      </c>
    </row>
    <row r="315" spans="1:4" x14ac:dyDescent="0.2">
      <c r="A315" s="2" t="s">
        <v>1122</v>
      </c>
      <c r="B315" s="2">
        <v>1317</v>
      </c>
      <c r="C315" s="2">
        <v>0</v>
      </c>
      <c r="D315" s="149">
        <v>43169</v>
      </c>
    </row>
    <row r="316" spans="1:4" x14ac:dyDescent="0.2">
      <c r="A316" s="2" t="s">
        <v>515</v>
      </c>
      <c r="B316" s="2">
        <v>1318</v>
      </c>
      <c r="C316" s="2">
        <v>0</v>
      </c>
      <c r="D316" s="149">
        <v>43169</v>
      </c>
    </row>
    <row r="317" spans="1:4" x14ac:dyDescent="0.2">
      <c r="A317" s="2" t="s">
        <v>1880</v>
      </c>
      <c r="B317" s="2">
        <v>1319</v>
      </c>
      <c r="C317" s="2">
        <v>0</v>
      </c>
      <c r="D317" s="149">
        <v>43169</v>
      </c>
    </row>
    <row r="318" spans="1:4" x14ac:dyDescent="0.2">
      <c r="A318" s="2" t="s">
        <v>2823</v>
      </c>
      <c r="B318" s="2">
        <v>1320</v>
      </c>
      <c r="C318" s="2">
        <v>0</v>
      </c>
      <c r="D318" s="149">
        <v>43169</v>
      </c>
    </row>
    <row r="319" spans="1:4" x14ac:dyDescent="0.2">
      <c r="A319" s="2" t="s">
        <v>510</v>
      </c>
      <c r="B319" s="2">
        <v>1321</v>
      </c>
      <c r="C319" s="2">
        <v>0</v>
      </c>
      <c r="D319" s="149">
        <v>43169</v>
      </c>
    </row>
    <row r="320" spans="1:4" x14ac:dyDescent="0.2">
      <c r="A320" s="2" t="s">
        <v>2201</v>
      </c>
      <c r="B320" s="2">
        <v>1322</v>
      </c>
      <c r="C320" s="2">
        <v>0</v>
      </c>
      <c r="D320" s="149">
        <v>43169</v>
      </c>
    </row>
    <row r="321" spans="1:4" x14ac:dyDescent="0.2">
      <c r="A321" s="2" t="s">
        <v>2072</v>
      </c>
      <c r="B321" s="2">
        <v>1323</v>
      </c>
      <c r="C321" s="2">
        <v>0</v>
      </c>
      <c r="D321" s="149">
        <v>43169</v>
      </c>
    </row>
    <row r="322" spans="1:4" x14ac:dyDescent="0.2">
      <c r="A322" s="2" t="s">
        <v>304</v>
      </c>
      <c r="B322" s="2">
        <v>1324</v>
      </c>
      <c r="C322" s="2">
        <v>0</v>
      </c>
      <c r="D322" s="149">
        <v>43169</v>
      </c>
    </row>
    <row r="323" spans="1:4" x14ac:dyDescent="0.2">
      <c r="A323" s="2" t="s">
        <v>1873</v>
      </c>
      <c r="B323" s="2">
        <v>1325</v>
      </c>
      <c r="C323" s="2">
        <v>0</v>
      </c>
      <c r="D323" s="149">
        <v>43169</v>
      </c>
    </row>
    <row r="324" spans="1:4" x14ac:dyDescent="0.2">
      <c r="A324" s="2" t="s">
        <v>6530</v>
      </c>
      <c r="B324" s="2">
        <v>1326</v>
      </c>
      <c r="C324" s="2">
        <v>0</v>
      </c>
      <c r="D324" s="149">
        <v>43169</v>
      </c>
    </row>
    <row r="325" spans="1:4" x14ac:dyDescent="0.2">
      <c r="A325" s="2" t="s">
        <v>368</v>
      </c>
      <c r="B325" s="2">
        <v>1327</v>
      </c>
      <c r="C325" s="2">
        <v>0</v>
      </c>
      <c r="D325" s="149">
        <v>43169</v>
      </c>
    </row>
    <row r="326" spans="1:4" x14ac:dyDescent="0.2">
      <c r="A326" s="2" t="s">
        <v>532</v>
      </c>
      <c r="B326" s="2">
        <v>1328</v>
      </c>
      <c r="C326" s="2">
        <v>0</v>
      </c>
      <c r="D326" s="149">
        <v>43169</v>
      </c>
    </row>
    <row r="327" spans="1:4" x14ac:dyDescent="0.2">
      <c r="A327" s="2" t="s">
        <v>41</v>
      </c>
      <c r="B327" s="2">
        <v>1329</v>
      </c>
      <c r="C327" s="2">
        <v>0</v>
      </c>
      <c r="D327" s="149">
        <v>43169</v>
      </c>
    </row>
    <row r="328" spans="1:4" x14ac:dyDescent="0.2">
      <c r="A328" s="2" t="s">
        <v>1899</v>
      </c>
      <c r="B328" s="2">
        <v>1330</v>
      </c>
      <c r="C328" s="2">
        <v>0</v>
      </c>
      <c r="D328" s="149">
        <v>43169</v>
      </c>
    </row>
    <row r="329" spans="1:4" x14ac:dyDescent="0.2">
      <c r="A329" s="2" t="s">
        <v>3837</v>
      </c>
      <c r="B329" s="2">
        <v>1331</v>
      </c>
      <c r="C329" s="2">
        <v>0</v>
      </c>
      <c r="D329" s="149">
        <v>43169</v>
      </c>
    </row>
    <row r="330" spans="1:4" x14ac:dyDescent="0.2">
      <c r="A330" s="2" t="s">
        <v>3786</v>
      </c>
      <c r="B330" s="2">
        <v>1332</v>
      </c>
      <c r="C330" s="2">
        <v>0</v>
      </c>
      <c r="D330" s="149">
        <v>43169</v>
      </c>
    </row>
    <row r="331" spans="1:4" x14ac:dyDescent="0.2">
      <c r="A331" s="2" t="s">
        <v>2413</v>
      </c>
      <c r="B331" s="2">
        <v>1333</v>
      </c>
      <c r="C331" s="2">
        <v>0</v>
      </c>
      <c r="D331" s="149">
        <v>43169</v>
      </c>
    </row>
    <row r="332" spans="1:4" x14ac:dyDescent="0.2">
      <c r="A332" s="2" t="s">
        <v>1148</v>
      </c>
      <c r="B332" s="2">
        <v>1334</v>
      </c>
      <c r="C332" s="2">
        <v>0</v>
      </c>
      <c r="D332" s="149">
        <v>43169</v>
      </c>
    </row>
    <row r="333" spans="1:4" x14ac:dyDescent="0.2">
      <c r="A333" s="2" t="s">
        <v>2414</v>
      </c>
      <c r="B333" s="2">
        <v>1335</v>
      </c>
      <c r="C333" s="2">
        <v>0</v>
      </c>
      <c r="D333" s="149">
        <v>43169</v>
      </c>
    </row>
    <row r="334" spans="1:4" x14ac:dyDescent="0.2">
      <c r="A334" s="2" t="s">
        <v>3066</v>
      </c>
      <c r="B334" s="2">
        <v>1336</v>
      </c>
      <c r="C334" s="2">
        <v>0</v>
      </c>
      <c r="D334" s="149">
        <v>43169</v>
      </c>
    </row>
    <row r="335" spans="1:4" x14ac:dyDescent="0.2">
      <c r="A335" s="2" t="s">
        <v>1739</v>
      </c>
      <c r="B335" s="2">
        <v>1337</v>
      </c>
      <c r="C335" s="2">
        <v>0</v>
      </c>
      <c r="D335" s="149">
        <v>43169</v>
      </c>
    </row>
    <row r="336" spans="1:4" x14ac:dyDescent="0.2">
      <c r="A336" s="2" t="s">
        <v>1430</v>
      </c>
      <c r="B336" s="2">
        <v>1338</v>
      </c>
      <c r="C336" s="2">
        <v>0</v>
      </c>
      <c r="D336" s="149">
        <v>43169</v>
      </c>
    </row>
    <row r="337" spans="1:4" x14ac:dyDescent="0.2">
      <c r="A337" s="2" t="s">
        <v>1786</v>
      </c>
      <c r="B337" s="2">
        <v>1339</v>
      </c>
      <c r="C337" s="2">
        <v>0</v>
      </c>
      <c r="D337" s="149">
        <v>43169</v>
      </c>
    </row>
    <row r="338" spans="1:4" x14ac:dyDescent="0.2">
      <c r="A338" s="2" t="s">
        <v>2859</v>
      </c>
      <c r="B338" s="2">
        <v>1340</v>
      </c>
      <c r="C338" s="2">
        <v>0</v>
      </c>
      <c r="D338" s="149">
        <v>43169</v>
      </c>
    </row>
    <row r="339" spans="1:4" x14ac:dyDescent="0.2">
      <c r="A339" s="2" t="s">
        <v>241</v>
      </c>
      <c r="B339" s="2">
        <v>1341</v>
      </c>
      <c r="C339" s="2">
        <v>0</v>
      </c>
      <c r="D339" s="149">
        <v>43169</v>
      </c>
    </row>
    <row r="340" spans="1:4" x14ac:dyDescent="0.2">
      <c r="A340" s="2" t="s">
        <v>468</v>
      </c>
      <c r="B340" s="2">
        <v>1342</v>
      </c>
      <c r="C340" s="2">
        <v>0</v>
      </c>
      <c r="D340" s="149">
        <v>43169</v>
      </c>
    </row>
    <row r="341" spans="1:4" x14ac:dyDescent="0.2">
      <c r="A341" s="2" t="s">
        <v>3784</v>
      </c>
      <c r="B341" s="2">
        <v>1343</v>
      </c>
      <c r="C341" s="2">
        <v>0</v>
      </c>
      <c r="D341" s="149">
        <v>43169</v>
      </c>
    </row>
    <row r="342" spans="1:4" x14ac:dyDescent="0.2">
      <c r="A342" s="2" t="s">
        <v>3205</v>
      </c>
      <c r="B342" s="2">
        <v>1344</v>
      </c>
      <c r="C342" s="2">
        <v>0</v>
      </c>
      <c r="D342" s="149">
        <v>43169</v>
      </c>
    </row>
    <row r="343" spans="1:4" x14ac:dyDescent="0.2">
      <c r="A343" s="2" t="s">
        <v>3863</v>
      </c>
      <c r="B343" s="2">
        <v>1345</v>
      </c>
      <c r="C343" s="2">
        <v>0</v>
      </c>
      <c r="D343" s="149">
        <v>43169</v>
      </c>
    </row>
    <row r="344" spans="1:4" x14ac:dyDescent="0.2">
      <c r="A344" s="2" t="s">
        <v>3862</v>
      </c>
      <c r="B344" s="2">
        <v>1346</v>
      </c>
      <c r="C344" s="2">
        <v>0</v>
      </c>
      <c r="D344" s="149">
        <v>43169</v>
      </c>
    </row>
    <row r="345" spans="1:4" x14ac:dyDescent="0.2">
      <c r="A345" s="2" t="s">
        <v>1427</v>
      </c>
      <c r="B345" s="2">
        <v>1347</v>
      </c>
      <c r="C345" s="2">
        <v>0</v>
      </c>
      <c r="D345" s="149">
        <v>43169</v>
      </c>
    </row>
    <row r="346" spans="1:4" x14ac:dyDescent="0.2">
      <c r="A346" s="2" t="s">
        <v>209</v>
      </c>
      <c r="B346" s="2">
        <v>1348</v>
      </c>
      <c r="C346" s="2">
        <v>0</v>
      </c>
      <c r="D346" s="149">
        <v>43169</v>
      </c>
    </row>
    <row r="347" spans="1:4" x14ac:dyDescent="0.2">
      <c r="A347" s="2" t="s">
        <v>2543</v>
      </c>
      <c r="B347" s="2">
        <v>1349</v>
      </c>
      <c r="C347" s="2">
        <v>0</v>
      </c>
      <c r="D347" s="149">
        <v>43169</v>
      </c>
    </row>
    <row r="348" spans="1:4" x14ac:dyDescent="0.2">
      <c r="A348" s="2" t="s">
        <v>3372</v>
      </c>
      <c r="B348" s="2">
        <v>1350</v>
      </c>
      <c r="C348" s="2">
        <v>0</v>
      </c>
      <c r="D348" s="149">
        <v>43169</v>
      </c>
    </row>
    <row r="349" spans="1:4" x14ac:dyDescent="0.2">
      <c r="A349" s="2" t="s">
        <v>592</v>
      </c>
      <c r="B349" s="2">
        <v>1351</v>
      </c>
      <c r="C349" s="2">
        <v>0</v>
      </c>
      <c r="D349" s="149">
        <v>43169</v>
      </c>
    </row>
    <row r="350" spans="1:4" x14ac:dyDescent="0.2">
      <c r="A350" s="2" t="s">
        <v>1765</v>
      </c>
      <c r="B350" s="2">
        <v>1352</v>
      </c>
      <c r="C350" s="2">
        <v>0</v>
      </c>
      <c r="D350" s="149">
        <v>43169</v>
      </c>
    </row>
    <row r="351" spans="1:4" x14ac:dyDescent="0.2">
      <c r="A351" s="2" t="s">
        <v>282</v>
      </c>
      <c r="B351" s="2">
        <v>1353</v>
      </c>
      <c r="C351" s="2">
        <v>0</v>
      </c>
      <c r="D351" s="149">
        <v>43169</v>
      </c>
    </row>
    <row r="352" spans="1:4" x14ac:dyDescent="0.2">
      <c r="A352" s="2" t="s">
        <v>1215</v>
      </c>
      <c r="B352" s="2">
        <v>1354</v>
      </c>
      <c r="C352" s="2">
        <v>0</v>
      </c>
      <c r="D352" s="149">
        <v>43169</v>
      </c>
    </row>
    <row r="353" spans="1:4" x14ac:dyDescent="0.2">
      <c r="A353" s="2" t="s">
        <v>1017</v>
      </c>
      <c r="B353" s="2">
        <v>1355</v>
      </c>
      <c r="C353" s="2">
        <v>0</v>
      </c>
      <c r="D353" s="149">
        <v>43169</v>
      </c>
    </row>
    <row r="354" spans="1:4" x14ac:dyDescent="0.2">
      <c r="A354" s="2" t="s">
        <v>3004</v>
      </c>
      <c r="B354" s="2">
        <v>1356</v>
      </c>
      <c r="C354" s="2">
        <v>0</v>
      </c>
      <c r="D354" s="149">
        <v>43169</v>
      </c>
    </row>
    <row r="355" spans="1:4" x14ac:dyDescent="0.2">
      <c r="A355" s="2" t="s">
        <v>954</v>
      </c>
      <c r="B355" s="2">
        <v>1357</v>
      </c>
      <c r="C355" s="2">
        <v>0</v>
      </c>
      <c r="D355" s="149">
        <v>43169</v>
      </c>
    </row>
    <row r="356" spans="1:4" x14ac:dyDescent="0.2">
      <c r="A356" s="2" t="s">
        <v>888</v>
      </c>
      <c r="B356" s="2">
        <v>1358</v>
      </c>
      <c r="C356" s="2">
        <v>0</v>
      </c>
      <c r="D356" s="149">
        <v>43169</v>
      </c>
    </row>
    <row r="357" spans="1:4" x14ac:dyDescent="0.2">
      <c r="A357" s="2" t="s">
        <v>661</v>
      </c>
      <c r="B357" s="2">
        <v>1359</v>
      </c>
      <c r="C357" s="2">
        <v>0</v>
      </c>
      <c r="D357" s="149">
        <v>43169</v>
      </c>
    </row>
    <row r="358" spans="1:4" x14ac:dyDescent="0.2">
      <c r="A358" s="2" t="s">
        <v>3265</v>
      </c>
      <c r="B358" s="2">
        <v>1360</v>
      </c>
      <c r="C358" s="2">
        <v>0</v>
      </c>
      <c r="D358" s="149">
        <v>43169</v>
      </c>
    </row>
    <row r="359" spans="1:4" x14ac:dyDescent="0.2">
      <c r="A359" s="2" t="s">
        <v>1298</v>
      </c>
      <c r="B359" s="2">
        <v>1361</v>
      </c>
      <c r="C359" s="2">
        <v>0</v>
      </c>
      <c r="D359" s="149">
        <v>43169</v>
      </c>
    </row>
    <row r="360" spans="1:4" x14ac:dyDescent="0.2">
      <c r="A360" s="2" t="s">
        <v>825</v>
      </c>
      <c r="B360" s="2">
        <v>1362</v>
      </c>
      <c r="C360" s="2">
        <v>0</v>
      </c>
      <c r="D360" s="149">
        <v>43169</v>
      </c>
    </row>
    <row r="361" spans="1:4" x14ac:dyDescent="0.2">
      <c r="A361" s="2" t="s">
        <v>2843</v>
      </c>
      <c r="B361" s="2">
        <v>1363</v>
      </c>
      <c r="C361" s="2">
        <v>0</v>
      </c>
      <c r="D361" s="149">
        <v>43169</v>
      </c>
    </row>
    <row r="362" spans="1:4" x14ac:dyDescent="0.2">
      <c r="A362" s="2" t="s">
        <v>2482</v>
      </c>
      <c r="B362" s="2">
        <v>1364</v>
      </c>
      <c r="C362" s="2">
        <v>0</v>
      </c>
      <c r="D362" s="149">
        <v>43169</v>
      </c>
    </row>
    <row r="363" spans="1:4" x14ac:dyDescent="0.2">
      <c r="A363" s="2" t="s">
        <v>3018</v>
      </c>
      <c r="B363" s="2">
        <v>1365</v>
      </c>
      <c r="C363" s="2">
        <v>0</v>
      </c>
      <c r="D363" s="149">
        <v>43169</v>
      </c>
    </row>
    <row r="364" spans="1:4" x14ac:dyDescent="0.2">
      <c r="A364" s="2" t="s">
        <v>5</v>
      </c>
      <c r="B364" s="2">
        <v>1366</v>
      </c>
      <c r="C364" s="2">
        <v>0</v>
      </c>
      <c r="D364" s="149">
        <v>43169</v>
      </c>
    </row>
    <row r="365" spans="1:4" x14ac:dyDescent="0.2">
      <c r="A365" s="2" t="s">
        <v>2683</v>
      </c>
      <c r="B365" s="2">
        <v>1367</v>
      </c>
      <c r="C365" s="2">
        <v>0</v>
      </c>
      <c r="D365" s="149">
        <v>43169</v>
      </c>
    </row>
    <row r="366" spans="1:4" x14ac:dyDescent="0.2">
      <c r="A366" s="2" t="s">
        <v>3229</v>
      </c>
      <c r="B366" s="2">
        <v>1368</v>
      </c>
      <c r="C366" s="2">
        <v>0</v>
      </c>
      <c r="D366" s="149">
        <v>43169</v>
      </c>
    </row>
    <row r="367" spans="1:4" x14ac:dyDescent="0.2">
      <c r="A367" s="2" t="s">
        <v>2121</v>
      </c>
      <c r="B367" s="2">
        <v>1369</v>
      </c>
      <c r="C367" s="2">
        <v>0</v>
      </c>
      <c r="D367" s="149">
        <v>43169</v>
      </c>
    </row>
    <row r="368" spans="1:4" x14ac:dyDescent="0.2">
      <c r="A368" s="2" t="s">
        <v>5928</v>
      </c>
      <c r="B368" s="2">
        <v>1370</v>
      </c>
      <c r="C368" s="2">
        <v>0</v>
      </c>
      <c r="D368" s="149">
        <v>43169</v>
      </c>
    </row>
    <row r="369" spans="1:4" x14ac:dyDescent="0.2">
      <c r="A369" s="2" t="s">
        <v>3627</v>
      </c>
      <c r="B369" s="2">
        <v>1371</v>
      </c>
      <c r="C369" s="2">
        <v>0</v>
      </c>
      <c r="D369" s="149">
        <v>43169</v>
      </c>
    </row>
    <row r="370" spans="1:4" x14ac:dyDescent="0.2">
      <c r="A370" s="2" t="s">
        <v>3738</v>
      </c>
      <c r="B370" s="2">
        <v>1372</v>
      </c>
      <c r="C370" s="2">
        <v>0</v>
      </c>
      <c r="D370" s="149">
        <v>43169</v>
      </c>
    </row>
    <row r="371" spans="1:4" x14ac:dyDescent="0.2">
      <c r="A371" s="2" t="s">
        <v>3078</v>
      </c>
      <c r="B371" s="2">
        <v>1373</v>
      </c>
      <c r="C371" s="2">
        <v>0</v>
      </c>
      <c r="D371" s="149">
        <v>43169</v>
      </c>
    </row>
    <row r="372" spans="1:4" x14ac:dyDescent="0.2">
      <c r="A372" s="2" t="s">
        <v>2502</v>
      </c>
      <c r="B372" s="2">
        <v>1374</v>
      </c>
      <c r="C372" s="2">
        <v>0</v>
      </c>
      <c r="D372" s="149">
        <v>43169</v>
      </c>
    </row>
    <row r="373" spans="1:4" x14ac:dyDescent="0.2">
      <c r="A373" s="2" t="s">
        <v>723</v>
      </c>
      <c r="B373" s="2">
        <v>1375</v>
      </c>
      <c r="C373" s="2">
        <v>0</v>
      </c>
      <c r="D373" s="149">
        <v>43169</v>
      </c>
    </row>
    <row r="374" spans="1:4" x14ac:dyDescent="0.2">
      <c r="A374" s="2" t="s">
        <v>2155</v>
      </c>
      <c r="B374" s="2">
        <v>1376</v>
      </c>
      <c r="C374" s="2">
        <v>0</v>
      </c>
      <c r="D374" s="149">
        <v>43169</v>
      </c>
    </row>
    <row r="375" spans="1:4" x14ac:dyDescent="0.2">
      <c r="A375" s="2" t="s">
        <v>49</v>
      </c>
      <c r="B375" s="2">
        <v>1377</v>
      </c>
      <c r="C375" s="2">
        <v>0</v>
      </c>
      <c r="D375" s="149">
        <v>43169</v>
      </c>
    </row>
    <row r="376" spans="1:4" x14ac:dyDescent="0.2">
      <c r="A376" s="2" t="s">
        <v>2092</v>
      </c>
      <c r="B376" s="2">
        <v>1378</v>
      </c>
      <c r="C376" s="2">
        <v>0</v>
      </c>
      <c r="D376" s="149">
        <v>43169</v>
      </c>
    </row>
    <row r="377" spans="1:4" x14ac:dyDescent="0.2">
      <c r="A377" s="2" t="s">
        <v>2181</v>
      </c>
      <c r="B377" s="2">
        <v>1379</v>
      </c>
      <c r="C377" s="2">
        <v>0</v>
      </c>
      <c r="D377" s="149">
        <v>43169</v>
      </c>
    </row>
    <row r="378" spans="1:4" x14ac:dyDescent="0.2">
      <c r="A378" s="2" t="s">
        <v>1086</v>
      </c>
      <c r="B378" s="2">
        <v>1380</v>
      </c>
      <c r="C378" s="2">
        <v>0</v>
      </c>
      <c r="D378" s="149">
        <v>43169</v>
      </c>
    </row>
    <row r="379" spans="1:4" x14ac:dyDescent="0.2">
      <c r="A379" s="2" t="s">
        <v>1630</v>
      </c>
      <c r="B379" s="2">
        <v>1381</v>
      </c>
      <c r="C379" s="2">
        <v>0</v>
      </c>
      <c r="D379" s="149">
        <v>43169</v>
      </c>
    </row>
    <row r="380" spans="1:4" x14ac:dyDescent="0.2">
      <c r="A380" s="2" t="s">
        <v>2774</v>
      </c>
      <c r="B380" s="2">
        <v>1382</v>
      </c>
      <c r="C380" s="2">
        <v>0</v>
      </c>
      <c r="D380" s="149">
        <v>43169</v>
      </c>
    </row>
    <row r="381" spans="1:4" x14ac:dyDescent="0.2">
      <c r="A381" s="2" t="s">
        <v>3546</v>
      </c>
      <c r="B381" s="2">
        <v>1383</v>
      </c>
      <c r="C381" s="2">
        <v>0</v>
      </c>
      <c r="D381" s="149">
        <v>43169</v>
      </c>
    </row>
    <row r="382" spans="1:4" x14ac:dyDescent="0.2">
      <c r="A382" s="2" t="s">
        <v>237</v>
      </c>
      <c r="B382" s="2">
        <v>1384</v>
      </c>
      <c r="C382" s="2">
        <v>0</v>
      </c>
      <c r="D382" s="149">
        <v>43169</v>
      </c>
    </row>
    <row r="383" spans="1:4" x14ac:dyDescent="0.2">
      <c r="A383" s="2" t="s">
        <v>972</v>
      </c>
      <c r="B383" s="2">
        <v>1385</v>
      </c>
      <c r="C383" s="2">
        <v>0</v>
      </c>
      <c r="D383" s="149">
        <v>43169</v>
      </c>
    </row>
    <row r="384" spans="1:4" x14ac:dyDescent="0.2">
      <c r="A384" s="2" t="s">
        <v>1280</v>
      </c>
      <c r="B384" s="2">
        <v>1386</v>
      </c>
      <c r="C384" s="2">
        <v>0</v>
      </c>
      <c r="D384" s="149">
        <v>43169</v>
      </c>
    </row>
    <row r="385" spans="1:4" x14ac:dyDescent="0.2">
      <c r="A385" s="2" t="s">
        <v>3370</v>
      </c>
      <c r="B385" s="2">
        <v>1387</v>
      </c>
      <c r="C385" s="2">
        <v>0</v>
      </c>
      <c r="D385" s="149">
        <v>43169</v>
      </c>
    </row>
    <row r="386" spans="1:4" x14ac:dyDescent="0.2">
      <c r="A386" s="2" t="s">
        <v>1287</v>
      </c>
      <c r="B386" s="2">
        <v>1388</v>
      </c>
      <c r="C386" s="2">
        <v>0</v>
      </c>
      <c r="D386" s="149">
        <v>43169</v>
      </c>
    </row>
    <row r="387" spans="1:4" x14ac:dyDescent="0.2">
      <c r="A387" s="2" t="s">
        <v>3569</v>
      </c>
      <c r="B387" s="2">
        <v>1389</v>
      </c>
      <c r="C387" s="2">
        <v>0</v>
      </c>
      <c r="D387" s="149">
        <v>43169</v>
      </c>
    </row>
    <row r="388" spans="1:4" x14ac:dyDescent="0.2">
      <c r="A388" s="2" t="s">
        <v>1157</v>
      </c>
      <c r="B388" s="2">
        <v>1390</v>
      </c>
      <c r="C388" s="2">
        <v>0</v>
      </c>
      <c r="D388" s="149">
        <v>43169</v>
      </c>
    </row>
    <row r="389" spans="1:4" x14ac:dyDescent="0.2">
      <c r="A389" s="2" t="s">
        <v>3624</v>
      </c>
      <c r="B389" s="2">
        <v>1391</v>
      </c>
      <c r="C389" s="2">
        <v>0</v>
      </c>
      <c r="D389" s="149">
        <v>43169</v>
      </c>
    </row>
    <row r="390" spans="1:4" x14ac:dyDescent="0.2">
      <c r="A390" s="2" t="s">
        <v>2048</v>
      </c>
      <c r="B390" s="2">
        <v>1392</v>
      </c>
      <c r="C390" s="2">
        <v>0</v>
      </c>
      <c r="D390" s="149">
        <v>43169</v>
      </c>
    </row>
    <row r="391" spans="1:4" x14ac:dyDescent="0.2">
      <c r="A391" s="2" t="s">
        <v>1474</v>
      </c>
      <c r="B391" s="2">
        <v>1393</v>
      </c>
      <c r="C391" s="2">
        <v>0</v>
      </c>
      <c r="D391" s="149">
        <v>43169</v>
      </c>
    </row>
    <row r="392" spans="1:4" x14ac:dyDescent="0.2">
      <c r="A392" s="2" t="s">
        <v>3068</v>
      </c>
      <c r="B392" s="2">
        <v>1394</v>
      </c>
      <c r="C392" s="2">
        <v>0</v>
      </c>
      <c r="D392" s="149">
        <v>43169</v>
      </c>
    </row>
    <row r="393" spans="1:4" x14ac:dyDescent="0.2">
      <c r="A393" s="2" t="s">
        <v>547</v>
      </c>
      <c r="B393" s="2">
        <v>1395</v>
      </c>
      <c r="C393" s="2">
        <v>0</v>
      </c>
      <c r="D393" s="149">
        <v>43169</v>
      </c>
    </row>
    <row r="394" spans="1:4" x14ac:dyDescent="0.2">
      <c r="A394" s="2" t="s">
        <v>697</v>
      </c>
      <c r="B394" s="2">
        <v>1396</v>
      </c>
      <c r="C394" s="2">
        <v>0</v>
      </c>
      <c r="D394" s="149">
        <v>43169</v>
      </c>
    </row>
    <row r="395" spans="1:4" x14ac:dyDescent="0.2">
      <c r="A395" s="2" t="s">
        <v>1482</v>
      </c>
      <c r="B395" s="2">
        <v>1397</v>
      </c>
      <c r="C395" s="2">
        <v>0</v>
      </c>
      <c r="D395" s="149">
        <v>43169</v>
      </c>
    </row>
    <row r="396" spans="1:4" x14ac:dyDescent="0.2">
      <c r="A396" s="2" t="s">
        <v>122</v>
      </c>
      <c r="B396" s="2">
        <v>1398</v>
      </c>
      <c r="C396" s="2">
        <v>0</v>
      </c>
      <c r="D396" s="149">
        <v>43169</v>
      </c>
    </row>
    <row r="397" spans="1:4" x14ac:dyDescent="0.2">
      <c r="A397" s="2" t="s">
        <v>460</v>
      </c>
      <c r="B397" s="2">
        <v>1399</v>
      </c>
      <c r="C397" s="2">
        <v>0</v>
      </c>
      <c r="D397" s="149">
        <v>43169</v>
      </c>
    </row>
    <row r="398" spans="1:4" x14ac:dyDescent="0.2">
      <c r="A398" s="2" t="s">
        <v>875</v>
      </c>
      <c r="B398" s="2">
        <v>1400</v>
      </c>
      <c r="C398" s="2">
        <v>0</v>
      </c>
      <c r="D398" s="149">
        <v>43169</v>
      </c>
    </row>
    <row r="399" spans="1:4" x14ac:dyDescent="0.2">
      <c r="A399" s="2" t="s">
        <v>161</v>
      </c>
      <c r="B399" s="2">
        <v>1401</v>
      </c>
      <c r="C399" s="2">
        <v>0</v>
      </c>
      <c r="D399" s="149">
        <v>43169</v>
      </c>
    </row>
    <row r="400" spans="1:4" x14ac:dyDescent="0.2">
      <c r="A400" s="2" t="s">
        <v>2105</v>
      </c>
      <c r="B400" s="2">
        <v>1402</v>
      </c>
      <c r="C400" s="2">
        <v>0</v>
      </c>
      <c r="D400" s="149">
        <v>43169</v>
      </c>
    </row>
    <row r="401" spans="1:4" x14ac:dyDescent="0.2">
      <c r="A401" s="2" t="s">
        <v>382</v>
      </c>
      <c r="B401" s="2">
        <v>1403</v>
      </c>
      <c r="C401" s="2">
        <v>0</v>
      </c>
      <c r="D401" s="149">
        <v>43169</v>
      </c>
    </row>
    <row r="402" spans="1:4" x14ac:dyDescent="0.2">
      <c r="A402" s="2" t="s">
        <v>3810</v>
      </c>
      <c r="B402" s="2">
        <v>1404</v>
      </c>
      <c r="C402" s="2">
        <v>0</v>
      </c>
      <c r="D402" s="149">
        <v>43169</v>
      </c>
    </row>
    <row r="403" spans="1:4" x14ac:dyDescent="0.2">
      <c r="A403" s="2" t="s">
        <v>3635</v>
      </c>
      <c r="B403" s="2">
        <v>1405</v>
      </c>
      <c r="C403" s="2">
        <v>0</v>
      </c>
      <c r="D403" s="149">
        <v>43169</v>
      </c>
    </row>
    <row r="404" spans="1:4" x14ac:dyDescent="0.2">
      <c r="A404" s="2" t="s">
        <v>1990</v>
      </c>
      <c r="B404" s="2">
        <v>1406</v>
      </c>
      <c r="C404" s="2">
        <v>0</v>
      </c>
      <c r="D404" s="149">
        <v>43169</v>
      </c>
    </row>
    <row r="405" spans="1:4" x14ac:dyDescent="0.2">
      <c r="A405" s="2" t="s">
        <v>1400</v>
      </c>
      <c r="B405" s="2">
        <v>1407</v>
      </c>
      <c r="C405" s="2">
        <v>0</v>
      </c>
      <c r="D405" s="149">
        <v>43169</v>
      </c>
    </row>
    <row r="406" spans="1:4" x14ac:dyDescent="0.2">
      <c r="A406" s="2" t="s">
        <v>1181</v>
      </c>
      <c r="B406" s="2">
        <v>1408</v>
      </c>
      <c r="C406" s="2">
        <v>0</v>
      </c>
      <c r="D406" s="149">
        <v>43169</v>
      </c>
    </row>
    <row r="407" spans="1:4" x14ac:dyDescent="0.2">
      <c r="A407" s="2" t="s">
        <v>2890</v>
      </c>
      <c r="B407" s="2">
        <v>1409</v>
      </c>
      <c r="C407" s="2">
        <v>0</v>
      </c>
      <c r="D407" s="149">
        <v>43169</v>
      </c>
    </row>
    <row r="408" spans="1:4" x14ac:dyDescent="0.2">
      <c r="A408" s="2" t="s">
        <v>2990</v>
      </c>
      <c r="B408" s="2">
        <v>1410</v>
      </c>
      <c r="C408" s="2">
        <v>0</v>
      </c>
      <c r="D408" s="149">
        <v>43169</v>
      </c>
    </row>
    <row r="409" spans="1:4" x14ac:dyDescent="0.2">
      <c r="A409" s="2" t="s">
        <v>1642</v>
      </c>
      <c r="B409" s="2">
        <v>1411</v>
      </c>
      <c r="C409" s="2">
        <v>0</v>
      </c>
      <c r="D409" s="149">
        <v>43169</v>
      </c>
    </row>
    <row r="410" spans="1:4" x14ac:dyDescent="0.2">
      <c r="A410" s="2" t="s">
        <v>2207</v>
      </c>
      <c r="B410" s="2">
        <v>1412</v>
      </c>
      <c r="C410" s="2">
        <v>0</v>
      </c>
      <c r="D410" s="149">
        <v>43169</v>
      </c>
    </row>
    <row r="411" spans="1:4" x14ac:dyDescent="0.2">
      <c r="A411" s="2" t="s">
        <v>388</v>
      </c>
      <c r="B411" s="2">
        <v>1413</v>
      </c>
      <c r="C411" s="2">
        <v>0</v>
      </c>
      <c r="D411" s="149">
        <v>43169</v>
      </c>
    </row>
    <row r="412" spans="1:4" x14ac:dyDescent="0.2">
      <c r="A412" s="2" t="s">
        <v>503</v>
      </c>
      <c r="B412" s="2">
        <v>1414</v>
      </c>
      <c r="C412" s="2">
        <v>0</v>
      </c>
      <c r="D412" s="149">
        <v>43169</v>
      </c>
    </row>
    <row r="413" spans="1:4" x14ac:dyDescent="0.2">
      <c r="A413" s="2" t="s">
        <v>996</v>
      </c>
      <c r="B413" s="2">
        <v>1415</v>
      </c>
      <c r="C413" s="2">
        <v>0</v>
      </c>
      <c r="D413" s="149">
        <v>43169</v>
      </c>
    </row>
    <row r="414" spans="1:4" x14ac:dyDescent="0.2">
      <c r="A414" s="2" t="s">
        <v>509</v>
      </c>
      <c r="B414" s="2">
        <v>1416</v>
      </c>
      <c r="C414" s="2">
        <v>0</v>
      </c>
      <c r="D414" s="149">
        <v>43169</v>
      </c>
    </row>
    <row r="415" spans="1:4" x14ac:dyDescent="0.2">
      <c r="A415" s="2" t="s">
        <v>6538</v>
      </c>
      <c r="B415" s="2">
        <v>1417</v>
      </c>
      <c r="C415" s="2">
        <v>0</v>
      </c>
      <c r="D415" s="149">
        <v>43169</v>
      </c>
    </row>
    <row r="416" spans="1:4" x14ac:dyDescent="0.2">
      <c r="A416" s="2" t="s">
        <v>1409</v>
      </c>
      <c r="B416" s="2">
        <v>1418</v>
      </c>
      <c r="C416" s="2">
        <v>0</v>
      </c>
      <c r="D416" s="149">
        <v>43169</v>
      </c>
    </row>
    <row r="417" spans="1:4" x14ac:dyDescent="0.2">
      <c r="A417" s="2" t="s">
        <v>421</v>
      </c>
      <c r="B417" s="2">
        <v>1419</v>
      </c>
      <c r="C417" s="2">
        <v>0</v>
      </c>
      <c r="D417" s="149">
        <v>43169</v>
      </c>
    </row>
    <row r="418" spans="1:4" x14ac:dyDescent="0.2">
      <c r="A418" s="2" t="s">
        <v>435</v>
      </c>
      <c r="B418" s="2">
        <v>1420</v>
      </c>
      <c r="C418" s="2">
        <v>0</v>
      </c>
      <c r="D418" s="149">
        <v>43169</v>
      </c>
    </row>
    <row r="419" spans="1:4" x14ac:dyDescent="0.2">
      <c r="A419" s="2" t="s">
        <v>1704</v>
      </c>
      <c r="B419" s="2">
        <v>1421</v>
      </c>
      <c r="C419" s="2">
        <v>0</v>
      </c>
      <c r="D419" s="149">
        <v>43169</v>
      </c>
    </row>
    <row r="420" spans="1:4" x14ac:dyDescent="0.2">
      <c r="A420" s="2" t="s">
        <v>1991</v>
      </c>
      <c r="B420" s="2">
        <v>1422</v>
      </c>
      <c r="C420" s="2">
        <v>0</v>
      </c>
      <c r="D420" s="149">
        <v>43169</v>
      </c>
    </row>
    <row r="421" spans="1:4" x14ac:dyDescent="0.2">
      <c r="A421" s="2" t="s">
        <v>1434</v>
      </c>
      <c r="B421" s="2">
        <v>1423</v>
      </c>
      <c r="C421" s="2">
        <v>0</v>
      </c>
      <c r="D421" s="149">
        <v>43169</v>
      </c>
    </row>
    <row r="422" spans="1:4" x14ac:dyDescent="0.2">
      <c r="A422" s="2" t="s">
        <v>3187</v>
      </c>
      <c r="B422" s="2">
        <v>1424</v>
      </c>
      <c r="C422" s="2">
        <v>0</v>
      </c>
      <c r="D422" s="149">
        <v>43169</v>
      </c>
    </row>
    <row r="423" spans="1:4" x14ac:dyDescent="0.2">
      <c r="A423" s="2" t="s">
        <v>2435</v>
      </c>
      <c r="B423" s="2">
        <v>1425</v>
      </c>
      <c r="C423" s="2">
        <v>0</v>
      </c>
      <c r="D423" s="149">
        <v>43169</v>
      </c>
    </row>
    <row r="424" spans="1:4" x14ac:dyDescent="0.2">
      <c r="A424" s="2" t="s">
        <v>3638</v>
      </c>
      <c r="B424" s="2">
        <v>1426</v>
      </c>
      <c r="C424" s="2">
        <v>0</v>
      </c>
      <c r="D424" s="149">
        <v>43169</v>
      </c>
    </row>
    <row r="425" spans="1:4" x14ac:dyDescent="0.2">
      <c r="A425" s="2" t="s">
        <v>2711</v>
      </c>
      <c r="B425" s="2">
        <v>1427</v>
      </c>
      <c r="C425" s="2">
        <v>0</v>
      </c>
      <c r="D425" s="149">
        <v>43169</v>
      </c>
    </row>
    <row r="426" spans="1:4" x14ac:dyDescent="0.2">
      <c r="A426" s="2" t="s">
        <v>2696</v>
      </c>
      <c r="B426" s="2">
        <v>1428</v>
      </c>
      <c r="C426" s="2">
        <v>0</v>
      </c>
      <c r="D426" s="149">
        <v>43169</v>
      </c>
    </row>
    <row r="427" spans="1:4" x14ac:dyDescent="0.2">
      <c r="A427" s="2" t="s">
        <v>1420</v>
      </c>
      <c r="B427" s="2">
        <v>1429</v>
      </c>
      <c r="C427" s="2">
        <v>0</v>
      </c>
      <c r="D427" s="149">
        <v>43169</v>
      </c>
    </row>
    <row r="428" spans="1:4" x14ac:dyDescent="0.2">
      <c r="A428" s="2" t="s">
        <v>2439</v>
      </c>
      <c r="B428" s="2">
        <v>1430</v>
      </c>
      <c r="C428" s="2">
        <v>0</v>
      </c>
      <c r="D428" s="149">
        <v>43169</v>
      </c>
    </row>
    <row r="429" spans="1:4" x14ac:dyDescent="0.2">
      <c r="A429" s="2" t="s">
        <v>1946</v>
      </c>
      <c r="B429" s="2">
        <v>1431</v>
      </c>
      <c r="C429" s="2">
        <v>0</v>
      </c>
      <c r="D429" s="149">
        <v>43169</v>
      </c>
    </row>
    <row r="430" spans="1:4" x14ac:dyDescent="0.2">
      <c r="A430" s="2" t="s">
        <v>1363</v>
      </c>
      <c r="B430" s="2">
        <v>1432</v>
      </c>
      <c r="C430" s="2">
        <v>0</v>
      </c>
      <c r="D430" s="149">
        <v>43169</v>
      </c>
    </row>
    <row r="431" spans="1:4" x14ac:dyDescent="0.2">
      <c r="A431" s="2" t="s">
        <v>2544</v>
      </c>
      <c r="B431" s="2">
        <v>1433</v>
      </c>
      <c r="C431" s="2">
        <v>0</v>
      </c>
      <c r="D431" s="149">
        <v>43169</v>
      </c>
    </row>
    <row r="432" spans="1:4" x14ac:dyDescent="0.2">
      <c r="A432" s="2" t="s">
        <v>3757</v>
      </c>
      <c r="B432" s="2">
        <v>1434</v>
      </c>
      <c r="C432" s="2">
        <v>0</v>
      </c>
      <c r="D432" s="149">
        <v>43169</v>
      </c>
    </row>
    <row r="433" spans="1:4" x14ac:dyDescent="0.2">
      <c r="A433" s="2" t="s">
        <v>401</v>
      </c>
      <c r="B433" s="2">
        <v>1435</v>
      </c>
      <c r="C433" s="2">
        <v>0</v>
      </c>
      <c r="D433" s="149">
        <v>43169</v>
      </c>
    </row>
    <row r="434" spans="1:4" x14ac:dyDescent="0.2">
      <c r="A434" s="2" t="s">
        <v>3088</v>
      </c>
      <c r="B434" s="2">
        <v>1436</v>
      </c>
      <c r="C434" s="2">
        <v>0</v>
      </c>
      <c r="D434" s="149">
        <v>43169</v>
      </c>
    </row>
    <row r="435" spans="1:4" x14ac:dyDescent="0.2">
      <c r="A435" s="2" t="s">
        <v>430</v>
      </c>
      <c r="B435" s="2">
        <v>1437</v>
      </c>
      <c r="C435" s="2">
        <v>0</v>
      </c>
      <c r="D435" s="149">
        <v>43169</v>
      </c>
    </row>
    <row r="436" spans="1:4" x14ac:dyDescent="0.2">
      <c r="A436" s="2" t="s">
        <v>1716</v>
      </c>
      <c r="B436" s="2">
        <v>1438</v>
      </c>
      <c r="C436" s="2">
        <v>0</v>
      </c>
      <c r="D436" s="149">
        <v>43169</v>
      </c>
    </row>
    <row r="437" spans="1:4" x14ac:dyDescent="0.2">
      <c r="A437" s="2" t="s">
        <v>2113</v>
      </c>
      <c r="B437" s="2">
        <v>1439</v>
      </c>
      <c r="C437" s="2">
        <v>0</v>
      </c>
      <c r="D437" s="149">
        <v>43169</v>
      </c>
    </row>
    <row r="438" spans="1:4" x14ac:dyDescent="0.2">
      <c r="A438" s="2" t="s">
        <v>1734</v>
      </c>
      <c r="B438" s="2">
        <v>1440</v>
      </c>
      <c r="C438" s="2">
        <v>0</v>
      </c>
      <c r="D438" s="149">
        <v>43169</v>
      </c>
    </row>
    <row r="439" spans="1:4" x14ac:dyDescent="0.2">
      <c r="A439" s="2" t="s">
        <v>1146</v>
      </c>
      <c r="B439" s="2">
        <v>1441</v>
      </c>
      <c r="C439" s="2">
        <v>0</v>
      </c>
      <c r="D439" s="149">
        <v>43169</v>
      </c>
    </row>
    <row r="440" spans="1:4" x14ac:dyDescent="0.2">
      <c r="A440" s="2" t="s">
        <v>517</v>
      </c>
      <c r="B440" s="2">
        <v>1442</v>
      </c>
      <c r="C440" s="2">
        <v>0</v>
      </c>
      <c r="D440" s="149">
        <v>43169</v>
      </c>
    </row>
    <row r="441" spans="1:4" x14ac:dyDescent="0.2">
      <c r="A441" s="2" t="s">
        <v>3029</v>
      </c>
      <c r="B441" s="2">
        <v>1443</v>
      </c>
      <c r="C441" s="2">
        <v>0</v>
      </c>
      <c r="D441" s="149">
        <v>43169</v>
      </c>
    </row>
    <row r="442" spans="1:4" x14ac:dyDescent="0.2">
      <c r="A442" s="2" t="s">
        <v>2128</v>
      </c>
      <c r="B442" s="2">
        <v>1444</v>
      </c>
      <c r="C442" s="2">
        <v>0</v>
      </c>
      <c r="D442" s="149">
        <v>43169</v>
      </c>
    </row>
    <row r="443" spans="1:4" x14ac:dyDescent="0.2">
      <c r="A443" s="2" t="s">
        <v>602</v>
      </c>
      <c r="B443" s="2">
        <v>1445</v>
      </c>
      <c r="C443" s="2">
        <v>0</v>
      </c>
      <c r="D443" s="149">
        <v>43169</v>
      </c>
    </row>
    <row r="444" spans="1:4" x14ac:dyDescent="0.2">
      <c r="A444" s="2" t="s">
        <v>1165</v>
      </c>
      <c r="B444" s="2">
        <v>1446</v>
      </c>
      <c r="C444" s="2">
        <v>0</v>
      </c>
      <c r="D444" s="149">
        <v>43169</v>
      </c>
    </row>
    <row r="445" spans="1:4" x14ac:dyDescent="0.2">
      <c r="A445" s="2" t="s">
        <v>2325</v>
      </c>
      <c r="B445" s="2">
        <v>1447</v>
      </c>
      <c r="C445" s="2">
        <v>0</v>
      </c>
      <c r="D445" s="149">
        <v>43169</v>
      </c>
    </row>
    <row r="446" spans="1:4" x14ac:dyDescent="0.2">
      <c r="A446" s="2" t="s">
        <v>2521</v>
      </c>
      <c r="B446" s="2">
        <v>1448</v>
      </c>
      <c r="C446" s="2">
        <v>0</v>
      </c>
      <c r="D446" s="149">
        <v>43169</v>
      </c>
    </row>
    <row r="447" spans="1:4" x14ac:dyDescent="0.2">
      <c r="A447" s="2" t="s">
        <v>1657</v>
      </c>
      <c r="B447" s="2">
        <v>1449</v>
      </c>
      <c r="C447" s="2">
        <v>0</v>
      </c>
      <c r="D447" s="149">
        <v>43169</v>
      </c>
    </row>
    <row r="448" spans="1:4" x14ac:dyDescent="0.2">
      <c r="A448" s="2" t="s">
        <v>1476</v>
      </c>
      <c r="B448" s="2">
        <v>1450</v>
      </c>
      <c r="C448" s="2">
        <v>0</v>
      </c>
      <c r="D448" s="149">
        <v>43169</v>
      </c>
    </row>
    <row r="449" spans="1:4" x14ac:dyDescent="0.2">
      <c r="A449" s="2" t="s">
        <v>2101</v>
      </c>
      <c r="B449" s="2">
        <v>1451</v>
      </c>
      <c r="C449" s="2">
        <v>0</v>
      </c>
      <c r="D449" s="149">
        <v>43169</v>
      </c>
    </row>
    <row r="450" spans="1:4" x14ac:dyDescent="0.2">
      <c r="A450" s="2" t="s">
        <v>316</v>
      </c>
      <c r="B450" s="2">
        <v>1452</v>
      </c>
      <c r="C450" s="2">
        <v>0</v>
      </c>
      <c r="D450" s="149">
        <v>43169</v>
      </c>
    </row>
    <row r="451" spans="1:4" x14ac:dyDescent="0.2">
      <c r="A451" s="2" t="s">
        <v>811</v>
      </c>
      <c r="B451" s="2">
        <v>1453</v>
      </c>
      <c r="C451" s="2">
        <v>0</v>
      </c>
      <c r="D451" s="149">
        <v>43169</v>
      </c>
    </row>
    <row r="452" spans="1:4" x14ac:dyDescent="0.2">
      <c r="A452" s="2" t="s">
        <v>2196</v>
      </c>
      <c r="B452" s="2">
        <v>1454</v>
      </c>
      <c r="C452" s="2">
        <v>0</v>
      </c>
      <c r="D452" s="149">
        <v>43169</v>
      </c>
    </row>
    <row r="453" spans="1:4" x14ac:dyDescent="0.2">
      <c r="A453" s="2" t="s">
        <v>1286</v>
      </c>
      <c r="B453" s="2">
        <v>1455</v>
      </c>
      <c r="C453" s="2">
        <v>0</v>
      </c>
      <c r="D453" s="149">
        <v>43169</v>
      </c>
    </row>
    <row r="454" spans="1:4" x14ac:dyDescent="0.2">
      <c r="A454" s="2" t="s">
        <v>1396</v>
      </c>
      <c r="B454" s="2">
        <v>1456</v>
      </c>
      <c r="C454" s="2">
        <v>0</v>
      </c>
      <c r="D454" s="149">
        <v>43169</v>
      </c>
    </row>
    <row r="455" spans="1:4" x14ac:dyDescent="0.2">
      <c r="A455" s="2" t="s">
        <v>1398</v>
      </c>
      <c r="B455" s="2">
        <v>1457</v>
      </c>
      <c r="C455" s="2">
        <v>0</v>
      </c>
      <c r="D455" s="149">
        <v>43169</v>
      </c>
    </row>
    <row r="456" spans="1:4" x14ac:dyDescent="0.2">
      <c r="A456" s="2" t="s">
        <v>2926</v>
      </c>
      <c r="B456" s="2">
        <v>1458</v>
      </c>
      <c r="C456" s="2">
        <v>0</v>
      </c>
      <c r="D456" s="149">
        <v>43169</v>
      </c>
    </row>
    <row r="457" spans="1:4" x14ac:dyDescent="0.2">
      <c r="A457" s="2" t="s">
        <v>1232</v>
      </c>
      <c r="B457" s="2">
        <v>1459</v>
      </c>
      <c r="C457" s="2">
        <v>0</v>
      </c>
      <c r="D457" s="149">
        <v>43169</v>
      </c>
    </row>
    <row r="458" spans="1:4" x14ac:dyDescent="0.2">
      <c r="A458" s="2" t="s">
        <v>3577</v>
      </c>
      <c r="B458" s="2">
        <v>1460</v>
      </c>
      <c r="C458" s="2">
        <v>0</v>
      </c>
      <c r="D458" s="149">
        <v>43169</v>
      </c>
    </row>
    <row r="459" spans="1:4" x14ac:dyDescent="0.2">
      <c r="A459" s="2" t="s">
        <v>1668</v>
      </c>
      <c r="B459" s="2">
        <v>1461</v>
      </c>
      <c r="C459" s="2">
        <v>0</v>
      </c>
      <c r="D459" s="149">
        <v>43169</v>
      </c>
    </row>
    <row r="460" spans="1:4" x14ac:dyDescent="0.2">
      <c r="A460" s="2" t="s">
        <v>322</v>
      </c>
      <c r="B460" s="2">
        <v>1462</v>
      </c>
      <c r="C460" s="2">
        <v>0</v>
      </c>
      <c r="D460" s="149">
        <v>43169</v>
      </c>
    </row>
    <row r="461" spans="1:4" x14ac:dyDescent="0.2">
      <c r="A461" s="2" t="s">
        <v>1540</v>
      </c>
      <c r="B461" s="2">
        <v>1463</v>
      </c>
      <c r="C461" s="2">
        <v>0</v>
      </c>
      <c r="D461" s="149">
        <v>43169</v>
      </c>
    </row>
    <row r="462" spans="1:4" x14ac:dyDescent="0.2">
      <c r="A462" s="2" t="s">
        <v>3279</v>
      </c>
      <c r="B462" s="2">
        <v>1464</v>
      </c>
      <c r="C462" s="2">
        <v>0</v>
      </c>
      <c r="D462" s="149">
        <v>43169</v>
      </c>
    </row>
    <row r="463" spans="1:4" x14ac:dyDescent="0.2">
      <c r="A463" s="2" t="s">
        <v>2659</v>
      </c>
      <c r="B463" s="2">
        <v>1465</v>
      </c>
      <c r="C463" s="2">
        <v>0</v>
      </c>
      <c r="D463" s="149">
        <v>43169</v>
      </c>
    </row>
    <row r="464" spans="1:4" x14ac:dyDescent="0.2">
      <c r="A464" s="2" t="s">
        <v>3178</v>
      </c>
      <c r="B464" s="2">
        <v>1466</v>
      </c>
      <c r="C464" s="2">
        <v>0</v>
      </c>
      <c r="D464" s="149">
        <v>43169</v>
      </c>
    </row>
    <row r="465" spans="1:4" x14ac:dyDescent="0.2">
      <c r="A465" s="2" t="s">
        <v>806</v>
      </c>
      <c r="B465" s="2">
        <v>1467</v>
      </c>
      <c r="C465" s="2">
        <v>0</v>
      </c>
      <c r="D465" s="149">
        <v>43169</v>
      </c>
    </row>
    <row r="466" spans="1:4" x14ac:dyDescent="0.2">
      <c r="A466" s="2" t="s">
        <v>2970</v>
      </c>
      <c r="B466" s="2">
        <v>1468</v>
      </c>
      <c r="C466" s="2">
        <v>0</v>
      </c>
      <c r="D466" s="149">
        <v>43169</v>
      </c>
    </row>
    <row r="467" spans="1:4" x14ac:dyDescent="0.2">
      <c r="A467" s="2" t="s">
        <v>2490</v>
      </c>
      <c r="B467" s="2">
        <v>1469</v>
      </c>
      <c r="C467" s="2">
        <v>0</v>
      </c>
      <c r="D467" s="149">
        <v>43169</v>
      </c>
    </row>
    <row r="468" spans="1:4" x14ac:dyDescent="0.2">
      <c r="A468" s="2" t="s">
        <v>1214</v>
      </c>
      <c r="B468" s="2">
        <v>1470</v>
      </c>
      <c r="C468" s="2">
        <v>0</v>
      </c>
      <c r="D468" s="149">
        <v>43169</v>
      </c>
    </row>
    <row r="469" spans="1:4" x14ac:dyDescent="0.2">
      <c r="A469" s="2" t="s">
        <v>1136</v>
      </c>
      <c r="B469" s="2">
        <v>1471</v>
      </c>
      <c r="C469" s="2">
        <v>0</v>
      </c>
      <c r="D469" s="149">
        <v>43169</v>
      </c>
    </row>
    <row r="470" spans="1:4" x14ac:dyDescent="0.2">
      <c r="A470" s="2" t="s">
        <v>2545</v>
      </c>
      <c r="B470" s="2">
        <v>1472</v>
      </c>
      <c r="C470" s="2">
        <v>0</v>
      </c>
      <c r="D470" s="149">
        <v>43169</v>
      </c>
    </row>
    <row r="471" spans="1:4" x14ac:dyDescent="0.2">
      <c r="A471" s="2" t="s">
        <v>2187</v>
      </c>
      <c r="B471" s="2">
        <v>1473</v>
      </c>
      <c r="C471" s="2">
        <v>0</v>
      </c>
      <c r="D471" s="149">
        <v>43169</v>
      </c>
    </row>
    <row r="472" spans="1:4" x14ac:dyDescent="0.2">
      <c r="A472" s="2" t="s">
        <v>1774</v>
      </c>
      <c r="B472" s="2">
        <v>1474</v>
      </c>
      <c r="C472" s="2">
        <v>0</v>
      </c>
      <c r="D472" s="149">
        <v>43169</v>
      </c>
    </row>
    <row r="473" spans="1:4" x14ac:dyDescent="0.2">
      <c r="A473" s="2" t="s">
        <v>380</v>
      </c>
      <c r="B473" s="2">
        <v>1475</v>
      </c>
      <c r="C473" s="2">
        <v>0</v>
      </c>
      <c r="D473" s="149">
        <v>43169</v>
      </c>
    </row>
    <row r="474" spans="1:4" x14ac:dyDescent="0.2">
      <c r="A474" s="2" t="s">
        <v>639</v>
      </c>
      <c r="B474" s="2">
        <v>1476</v>
      </c>
      <c r="C474" s="2">
        <v>0</v>
      </c>
      <c r="D474" s="149">
        <v>43169</v>
      </c>
    </row>
    <row r="475" spans="1:4" x14ac:dyDescent="0.2">
      <c r="A475" s="2" t="s">
        <v>52</v>
      </c>
      <c r="B475" s="2">
        <v>1477</v>
      </c>
      <c r="C475" s="2">
        <v>0</v>
      </c>
      <c r="D475" s="149">
        <v>43169</v>
      </c>
    </row>
    <row r="476" spans="1:4" x14ac:dyDescent="0.2">
      <c r="A476" s="2" t="s">
        <v>3010</v>
      </c>
      <c r="B476" s="2">
        <v>1478</v>
      </c>
      <c r="C476" s="2">
        <v>0</v>
      </c>
      <c r="D476" s="149">
        <v>43169</v>
      </c>
    </row>
    <row r="477" spans="1:4" x14ac:dyDescent="0.2">
      <c r="A477" s="2" t="s">
        <v>53</v>
      </c>
      <c r="B477" s="2">
        <v>1479</v>
      </c>
      <c r="C477" s="2">
        <v>0</v>
      </c>
      <c r="D477" s="149">
        <v>43169</v>
      </c>
    </row>
    <row r="478" spans="1:4" x14ac:dyDescent="0.2">
      <c r="A478" s="2" t="s">
        <v>751</v>
      </c>
      <c r="B478" s="2">
        <v>1480</v>
      </c>
      <c r="C478" s="2">
        <v>0</v>
      </c>
      <c r="D478" s="149">
        <v>43169</v>
      </c>
    </row>
    <row r="479" spans="1:4" x14ac:dyDescent="0.2">
      <c r="A479" s="2" t="s">
        <v>3466</v>
      </c>
      <c r="B479" s="2">
        <v>1481</v>
      </c>
      <c r="C479" s="2">
        <v>0</v>
      </c>
      <c r="D479" s="149">
        <v>43169</v>
      </c>
    </row>
    <row r="480" spans="1:4" x14ac:dyDescent="0.2">
      <c r="A480" s="2" t="s">
        <v>1498</v>
      </c>
      <c r="B480" s="2">
        <v>1482</v>
      </c>
      <c r="C480" s="2">
        <v>0</v>
      </c>
      <c r="D480" s="149">
        <v>43169</v>
      </c>
    </row>
    <row r="481" spans="1:4" x14ac:dyDescent="0.2">
      <c r="A481" s="2" t="s">
        <v>3611</v>
      </c>
      <c r="B481" s="2">
        <v>1483</v>
      </c>
      <c r="C481" s="2">
        <v>0</v>
      </c>
      <c r="D481" s="149">
        <v>43169</v>
      </c>
    </row>
    <row r="482" spans="1:4" x14ac:dyDescent="0.2">
      <c r="A482" s="2" t="s">
        <v>746</v>
      </c>
      <c r="B482" s="2">
        <v>1484</v>
      </c>
      <c r="C482" s="2">
        <v>0</v>
      </c>
      <c r="D482" s="149">
        <v>43169</v>
      </c>
    </row>
    <row r="483" spans="1:4" x14ac:dyDescent="0.2">
      <c r="A483" s="2" t="s">
        <v>3798</v>
      </c>
      <c r="B483" s="2">
        <v>1485</v>
      </c>
      <c r="C483" s="2">
        <v>0</v>
      </c>
      <c r="D483" s="149">
        <v>43169</v>
      </c>
    </row>
    <row r="484" spans="1:4" x14ac:dyDescent="0.2">
      <c r="A484" s="2" t="s">
        <v>3809</v>
      </c>
      <c r="B484" s="2">
        <v>1486</v>
      </c>
      <c r="C484" s="2">
        <v>0</v>
      </c>
      <c r="D484" s="149">
        <v>43169</v>
      </c>
    </row>
    <row r="485" spans="1:4" x14ac:dyDescent="0.2">
      <c r="A485" s="2" t="s">
        <v>565</v>
      </c>
      <c r="B485" s="2">
        <v>1487</v>
      </c>
      <c r="C485" s="2">
        <v>0</v>
      </c>
      <c r="D485" s="149">
        <v>43169</v>
      </c>
    </row>
    <row r="486" spans="1:4" x14ac:dyDescent="0.2">
      <c r="A486" s="2" t="s">
        <v>1281</v>
      </c>
      <c r="B486" s="2">
        <v>1488</v>
      </c>
      <c r="C486" s="2">
        <v>0</v>
      </c>
      <c r="D486" s="149">
        <v>43169</v>
      </c>
    </row>
    <row r="487" spans="1:4" x14ac:dyDescent="0.2">
      <c r="A487" s="2" t="s">
        <v>1365</v>
      </c>
      <c r="B487" s="2">
        <v>1489</v>
      </c>
      <c r="C487" s="2">
        <v>0</v>
      </c>
      <c r="D487" s="149">
        <v>43169</v>
      </c>
    </row>
    <row r="488" spans="1:4" x14ac:dyDescent="0.2">
      <c r="A488" s="2" t="s">
        <v>1955</v>
      </c>
      <c r="B488" s="2">
        <v>1490</v>
      </c>
      <c r="C488" s="2">
        <v>0</v>
      </c>
      <c r="D488" s="149">
        <v>43169</v>
      </c>
    </row>
    <row r="489" spans="1:4" x14ac:dyDescent="0.2">
      <c r="A489" s="2" t="s">
        <v>727</v>
      </c>
      <c r="B489" s="2">
        <v>1491</v>
      </c>
      <c r="C489" s="2">
        <v>0</v>
      </c>
      <c r="D489" s="149">
        <v>43169</v>
      </c>
    </row>
    <row r="490" spans="1:4" x14ac:dyDescent="0.2">
      <c r="A490" s="2" t="s">
        <v>152</v>
      </c>
      <c r="B490" s="2">
        <v>1492</v>
      </c>
      <c r="C490" s="2">
        <v>0</v>
      </c>
      <c r="D490" s="149">
        <v>43169</v>
      </c>
    </row>
    <row r="491" spans="1:4" x14ac:dyDescent="0.2">
      <c r="A491" s="2" t="s">
        <v>1811</v>
      </c>
      <c r="B491" s="2">
        <v>1493</v>
      </c>
      <c r="C491" s="2">
        <v>0</v>
      </c>
      <c r="D491" s="149">
        <v>43169</v>
      </c>
    </row>
    <row r="492" spans="1:4" x14ac:dyDescent="0.2">
      <c r="A492" s="2" t="s">
        <v>254</v>
      </c>
      <c r="B492" s="2">
        <v>1494</v>
      </c>
      <c r="C492" s="2">
        <v>0</v>
      </c>
      <c r="D492" s="149">
        <v>43169</v>
      </c>
    </row>
    <row r="493" spans="1:4" x14ac:dyDescent="0.2">
      <c r="A493" s="2" t="s">
        <v>2978</v>
      </c>
      <c r="B493" s="2">
        <v>1495</v>
      </c>
      <c r="C493" s="2">
        <v>0</v>
      </c>
      <c r="D493" s="149">
        <v>43169</v>
      </c>
    </row>
    <row r="494" spans="1:4" x14ac:dyDescent="0.2">
      <c r="A494" s="2" t="s">
        <v>1277</v>
      </c>
      <c r="B494" s="2">
        <v>1496</v>
      </c>
      <c r="C494" s="2">
        <v>0</v>
      </c>
      <c r="D494" s="149">
        <v>43169</v>
      </c>
    </row>
    <row r="495" spans="1:4" x14ac:dyDescent="0.2">
      <c r="A495" s="2" t="s">
        <v>1563</v>
      </c>
      <c r="B495" s="2">
        <v>1497</v>
      </c>
      <c r="C495" s="2">
        <v>0</v>
      </c>
      <c r="D495" s="149">
        <v>43169</v>
      </c>
    </row>
    <row r="496" spans="1:4" x14ac:dyDescent="0.2">
      <c r="A496" s="2" t="s">
        <v>3111</v>
      </c>
      <c r="B496" s="2">
        <v>1498</v>
      </c>
      <c r="C496" s="2">
        <v>0</v>
      </c>
      <c r="D496" s="149">
        <v>43169</v>
      </c>
    </row>
    <row r="497" spans="1:4" x14ac:dyDescent="0.2">
      <c r="A497" s="2" t="s">
        <v>3830</v>
      </c>
      <c r="B497" s="2">
        <v>1499</v>
      </c>
      <c r="C497" s="2">
        <v>0</v>
      </c>
      <c r="D497" s="149">
        <v>43169</v>
      </c>
    </row>
    <row r="498" spans="1:4" x14ac:dyDescent="0.2">
      <c r="A498" s="2" t="s">
        <v>3036</v>
      </c>
      <c r="B498" s="2">
        <v>1500</v>
      </c>
      <c r="C498" s="2">
        <v>0</v>
      </c>
      <c r="D498" s="149">
        <v>43169</v>
      </c>
    </row>
    <row r="499" spans="1:4" x14ac:dyDescent="0.2">
      <c r="A499" s="2" t="s">
        <v>1189</v>
      </c>
      <c r="B499" s="2">
        <v>1501</v>
      </c>
      <c r="C499" s="2">
        <v>0</v>
      </c>
      <c r="D499" s="149">
        <v>43169</v>
      </c>
    </row>
    <row r="500" spans="1:4" x14ac:dyDescent="0.2">
      <c r="A500" s="2" t="s">
        <v>1314</v>
      </c>
      <c r="B500" s="2">
        <v>1502</v>
      </c>
      <c r="C500" s="2">
        <v>0</v>
      </c>
      <c r="D500" s="149">
        <v>43169</v>
      </c>
    </row>
    <row r="501" spans="1:4" x14ac:dyDescent="0.2">
      <c r="A501" s="2" t="s">
        <v>3516</v>
      </c>
      <c r="B501" s="2">
        <v>1503</v>
      </c>
      <c r="C501" s="2">
        <v>0</v>
      </c>
      <c r="D501" s="149">
        <v>43169</v>
      </c>
    </row>
    <row r="502" spans="1:4" x14ac:dyDescent="0.2">
      <c r="A502" s="2" t="s">
        <v>2309</v>
      </c>
      <c r="B502" s="2">
        <v>1504</v>
      </c>
      <c r="C502" s="2">
        <v>0</v>
      </c>
      <c r="D502" s="149">
        <v>43169</v>
      </c>
    </row>
    <row r="503" spans="1:4" x14ac:dyDescent="0.2">
      <c r="A503" s="2" t="s">
        <v>1892</v>
      </c>
      <c r="B503" s="2">
        <v>1505</v>
      </c>
      <c r="C503" s="2">
        <v>0</v>
      </c>
      <c r="D503" s="149">
        <v>43169</v>
      </c>
    </row>
    <row r="504" spans="1:4" x14ac:dyDescent="0.2">
      <c r="A504" s="2" t="s">
        <v>2139</v>
      </c>
      <c r="B504" s="2">
        <v>1506</v>
      </c>
      <c r="C504" s="2">
        <v>0</v>
      </c>
      <c r="D504" s="149">
        <v>43169</v>
      </c>
    </row>
    <row r="505" spans="1:4" x14ac:dyDescent="0.2">
      <c r="A505" s="2" t="s">
        <v>308</v>
      </c>
      <c r="B505" s="2">
        <v>1507</v>
      </c>
      <c r="C505" s="2">
        <v>0</v>
      </c>
      <c r="D505" s="149">
        <v>43169</v>
      </c>
    </row>
    <row r="506" spans="1:4" x14ac:dyDescent="0.2">
      <c r="A506" s="2" t="s">
        <v>1980</v>
      </c>
      <c r="B506" s="2">
        <v>1508</v>
      </c>
      <c r="C506" s="2">
        <v>0</v>
      </c>
      <c r="D506" s="149">
        <v>43169</v>
      </c>
    </row>
    <row r="507" spans="1:4" x14ac:dyDescent="0.2">
      <c r="A507" s="2" t="s">
        <v>340</v>
      </c>
      <c r="B507" s="2">
        <v>1509</v>
      </c>
      <c r="C507" s="2">
        <v>0</v>
      </c>
      <c r="D507" s="149">
        <v>43169</v>
      </c>
    </row>
    <row r="508" spans="1:4" x14ac:dyDescent="0.2">
      <c r="A508" s="2" t="s">
        <v>1387</v>
      </c>
      <c r="B508" s="2">
        <v>1510</v>
      </c>
      <c r="C508" s="2">
        <v>0</v>
      </c>
      <c r="D508" s="149">
        <v>43169</v>
      </c>
    </row>
    <row r="509" spans="1:4" x14ac:dyDescent="0.2">
      <c r="A509" s="2" t="s">
        <v>1548</v>
      </c>
      <c r="B509" s="2">
        <v>1511</v>
      </c>
      <c r="C509" s="2">
        <v>0</v>
      </c>
      <c r="D509" s="149">
        <v>43169</v>
      </c>
    </row>
    <row r="510" spans="1:4" x14ac:dyDescent="0.2">
      <c r="A510" s="2" t="s">
        <v>3777</v>
      </c>
      <c r="B510" s="2">
        <v>1512</v>
      </c>
      <c r="C510" s="2">
        <v>0</v>
      </c>
      <c r="D510" s="149">
        <v>43169</v>
      </c>
    </row>
    <row r="511" spans="1:4" x14ac:dyDescent="0.2">
      <c r="A511" s="2" t="s">
        <v>1522</v>
      </c>
      <c r="B511" s="2">
        <v>1513</v>
      </c>
      <c r="C511" s="2">
        <v>0</v>
      </c>
      <c r="D511" s="149">
        <v>43169</v>
      </c>
    </row>
    <row r="512" spans="1:4" x14ac:dyDescent="0.2">
      <c r="A512" s="2" t="s">
        <v>3758</v>
      </c>
      <c r="B512" s="2">
        <v>1514</v>
      </c>
      <c r="C512" s="2">
        <v>0</v>
      </c>
      <c r="D512" s="149">
        <v>43169</v>
      </c>
    </row>
    <row r="513" spans="1:4" x14ac:dyDescent="0.2">
      <c r="A513" s="2" t="s">
        <v>1000</v>
      </c>
      <c r="B513" s="2">
        <v>1515</v>
      </c>
      <c r="C513" s="2">
        <v>0</v>
      </c>
      <c r="D513" s="149">
        <v>43169</v>
      </c>
    </row>
    <row r="514" spans="1:4" x14ac:dyDescent="0.2">
      <c r="A514" s="2" t="s">
        <v>423</v>
      </c>
      <c r="B514" s="2">
        <v>1516</v>
      </c>
      <c r="C514" s="2">
        <v>0</v>
      </c>
      <c r="D514" s="149">
        <v>43169</v>
      </c>
    </row>
    <row r="515" spans="1:4" x14ac:dyDescent="0.2">
      <c r="A515" s="2" t="s">
        <v>3103</v>
      </c>
      <c r="B515" s="2">
        <v>1517</v>
      </c>
      <c r="C515" s="2">
        <v>0</v>
      </c>
      <c r="D515" s="149">
        <v>43169</v>
      </c>
    </row>
    <row r="516" spans="1:4" x14ac:dyDescent="0.2">
      <c r="A516" s="2" t="s">
        <v>1590</v>
      </c>
      <c r="B516" s="2">
        <v>1518</v>
      </c>
      <c r="C516" s="2">
        <v>0</v>
      </c>
      <c r="D516" s="149">
        <v>43169</v>
      </c>
    </row>
    <row r="517" spans="1:4" x14ac:dyDescent="0.2">
      <c r="A517" s="2" t="s">
        <v>2656</v>
      </c>
      <c r="B517" s="2">
        <v>1519</v>
      </c>
      <c r="C517" s="2">
        <v>0</v>
      </c>
      <c r="D517" s="149">
        <v>43169</v>
      </c>
    </row>
    <row r="518" spans="1:4" x14ac:dyDescent="0.2">
      <c r="A518" s="2" t="s">
        <v>2343</v>
      </c>
      <c r="B518" s="2">
        <v>1520</v>
      </c>
      <c r="C518" s="2">
        <v>0</v>
      </c>
      <c r="D518" s="149">
        <v>43169</v>
      </c>
    </row>
    <row r="519" spans="1:4" x14ac:dyDescent="0.2">
      <c r="A519" s="2" t="s">
        <v>549</v>
      </c>
      <c r="B519" s="2">
        <v>1521</v>
      </c>
      <c r="C519" s="2">
        <v>0</v>
      </c>
      <c r="D519" s="149">
        <v>43169</v>
      </c>
    </row>
    <row r="520" spans="1:4" x14ac:dyDescent="0.2">
      <c r="A520" s="2" t="s">
        <v>192</v>
      </c>
      <c r="B520" s="2">
        <v>1522</v>
      </c>
      <c r="C520" s="2">
        <v>0</v>
      </c>
      <c r="D520" s="149">
        <v>43169</v>
      </c>
    </row>
    <row r="521" spans="1:4" x14ac:dyDescent="0.2">
      <c r="A521" s="2" t="s">
        <v>2124</v>
      </c>
      <c r="B521" s="2">
        <v>1523</v>
      </c>
      <c r="C521" s="2">
        <v>0</v>
      </c>
      <c r="D521" s="149">
        <v>43169</v>
      </c>
    </row>
    <row r="522" spans="1:4" x14ac:dyDescent="0.2">
      <c r="A522" s="2" t="s">
        <v>1857</v>
      </c>
      <c r="B522" s="2">
        <v>1524</v>
      </c>
      <c r="C522" s="2">
        <v>0</v>
      </c>
      <c r="D522" s="149">
        <v>43169</v>
      </c>
    </row>
    <row r="523" spans="1:4" x14ac:dyDescent="0.2">
      <c r="A523" s="2" t="s">
        <v>568</v>
      </c>
      <c r="B523" s="2">
        <v>1525</v>
      </c>
      <c r="C523" s="2">
        <v>0</v>
      </c>
      <c r="D523" s="149">
        <v>43169</v>
      </c>
    </row>
    <row r="524" spans="1:4" x14ac:dyDescent="0.2">
      <c r="A524" s="2" t="s">
        <v>372</v>
      </c>
      <c r="B524" s="2">
        <v>1526</v>
      </c>
      <c r="C524" s="2">
        <v>0</v>
      </c>
      <c r="D524" s="149">
        <v>43169</v>
      </c>
    </row>
    <row r="525" spans="1:4" x14ac:dyDescent="0.2">
      <c r="A525" s="2" t="s">
        <v>1581</v>
      </c>
      <c r="B525" s="2">
        <v>1527</v>
      </c>
      <c r="C525" s="2">
        <v>0</v>
      </c>
      <c r="D525" s="149">
        <v>43169</v>
      </c>
    </row>
    <row r="526" spans="1:4" x14ac:dyDescent="0.2">
      <c r="A526" s="2" t="s">
        <v>1027</v>
      </c>
      <c r="B526" s="2">
        <v>1528</v>
      </c>
      <c r="C526" s="2">
        <v>0</v>
      </c>
      <c r="D526" s="149">
        <v>43169</v>
      </c>
    </row>
    <row r="527" spans="1:4" x14ac:dyDescent="0.2">
      <c r="A527" s="2" t="s">
        <v>1448</v>
      </c>
      <c r="B527" s="2">
        <v>1529</v>
      </c>
      <c r="C527" s="2">
        <v>0</v>
      </c>
      <c r="D527" s="149">
        <v>43169</v>
      </c>
    </row>
    <row r="528" spans="1:4" x14ac:dyDescent="0.2">
      <c r="A528" s="2" t="s">
        <v>1167</v>
      </c>
      <c r="B528" s="2">
        <v>1530</v>
      </c>
      <c r="C528" s="2">
        <v>0</v>
      </c>
      <c r="D528" s="149">
        <v>43169</v>
      </c>
    </row>
    <row r="529" spans="1:4" x14ac:dyDescent="0.2">
      <c r="A529" s="2" t="s">
        <v>3262</v>
      </c>
      <c r="B529" s="2">
        <v>1531</v>
      </c>
      <c r="C529" s="2">
        <v>0</v>
      </c>
      <c r="D529" s="149">
        <v>43169</v>
      </c>
    </row>
    <row r="530" spans="1:4" x14ac:dyDescent="0.2">
      <c r="A530" s="2" t="s">
        <v>1951</v>
      </c>
      <c r="B530" s="2">
        <v>1532</v>
      </c>
      <c r="C530" s="2">
        <v>0</v>
      </c>
      <c r="D530" s="149">
        <v>43169</v>
      </c>
    </row>
    <row r="531" spans="1:4" x14ac:dyDescent="0.2">
      <c r="A531" s="2" t="s">
        <v>1478</v>
      </c>
      <c r="B531" s="2">
        <v>1533</v>
      </c>
      <c r="C531" s="2">
        <v>0</v>
      </c>
      <c r="D531" s="149">
        <v>43169</v>
      </c>
    </row>
    <row r="532" spans="1:4" x14ac:dyDescent="0.2">
      <c r="A532" s="2" t="s">
        <v>3437</v>
      </c>
      <c r="B532" s="2">
        <v>1534</v>
      </c>
      <c r="C532" s="2">
        <v>0</v>
      </c>
      <c r="D532" s="149">
        <v>43169</v>
      </c>
    </row>
    <row r="533" spans="1:4" x14ac:dyDescent="0.2">
      <c r="A533" s="2" t="s">
        <v>3203</v>
      </c>
      <c r="B533" s="2">
        <v>1535</v>
      </c>
      <c r="C533" s="2">
        <v>0</v>
      </c>
      <c r="D533" s="149">
        <v>43169</v>
      </c>
    </row>
    <row r="534" spans="1:4" x14ac:dyDescent="0.2">
      <c r="A534" s="2" t="s">
        <v>2119</v>
      </c>
      <c r="B534" s="2">
        <v>1536</v>
      </c>
      <c r="C534" s="2">
        <v>0</v>
      </c>
      <c r="D534" s="149">
        <v>43169</v>
      </c>
    </row>
    <row r="535" spans="1:4" x14ac:dyDescent="0.2">
      <c r="A535" s="2" t="s">
        <v>1503</v>
      </c>
      <c r="B535" s="2">
        <v>1537</v>
      </c>
      <c r="C535" s="2">
        <v>0</v>
      </c>
      <c r="D535" s="149">
        <v>43169</v>
      </c>
    </row>
    <row r="536" spans="1:4" x14ac:dyDescent="0.2">
      <c r="A536" s="2" t="s">
        <v>3641</v>
      </c>
      <c r="B536" s="2">
        <v>1538</v>
      </c>
      <c r="C536" s="2">
        <v>0</v>
      </c>
      <c r="D536" s="149">
        <v>43169</v>
      </c>
    </row>
    <row r="537" spans="1:4" x14ac:dyDescent="0.2">
      <c r="A537" s="2" t="s">
        <v>2828</v>
      </c>
      <c r="B537" s="2">
        <v>1539</v>
      </c>
      <c r="C537" s="2">
        <v>0</v>
      </c>
      <c r="D537" s="149">
        <v>43169</v>
      </c>
    </row>
    <row r="538" spans="1:4" x14ac:dyDescent="0.2">
      <c r="A538" s="2" t="s">
        <v>1752</v>
      </c>
      <c r="B538" s="2">
        <v>1540</v>
      </c>
      <c r="C538" s="2">
        <v>0</v>
      </c>
      <c r="D538" s="149">
        <v>43169</v>
      </c>
    </row>
    <row r="539" spans="1:4" x14ac:dyDescent="0.2">
      <c r="A539" s="2" t="s">
        <v>2312</v>
      </c>
      <c r="B539" s="2">
        <v>1541</v>
      </c>
      <c r="C539" s="2">
        <v>0</v>
      </c>
      <c r="D539" s="149">
        <v>43169</v>
      </c>
    </row>
    <row r="540" spans="1:4" x14ac:dyDescent="0.2">
      <c r="A540" s="2" t="s">
        <v>2123</v>
      </c>
      <c r="B540" s="2">
        <v>1542</v>
      </c>
      <c r="C540" s="2">
        <v>0</v>
      </c>
      <c r="D540" s="149">
        <v>43169</v>
      </c>
    </row>
    <row r="541" spans="1:4" x14ac:dyDescent="0.2">
      <c r="A541" s="2" t="s">
        <v>42</v>
      </c>
      <c r="B541" s="2">
        <v>1543</v>
      </c>
      <c r="C541" s="2">
        <v>0</v>
      </c>
      <c r="D541" s="149">
        <v>43169</v>
      </c>
    </row>
    <row r="542" spans="1:4" x14ac:dyDescent="0.2">
      <c r="A542" s="2" t="s">
        <v>3013</v>
      </c>
      <c r="B542" s="2">
        <v>1544</v>
      </c>
      <c r="C542" s="2">
        <v>0</v>
      </c>
      <c r="D542" s="149">
        <v>43169</v>
      </c>
    </row>
    <row r="543" spans="1:4" x14ac:dyDescent="0.2">
      <c r="A543" s="2" t="s">
        <v>1612</v>
      </c>
      <c r="B543" s="2">
        <v>1545</v>
      </c>
      <c r="C543" s="2">
        <v>0</v>
      </c>
      <c r="D543" s="149">
        <v>43169</v>
      </c>
    </row>
    <row r="544" spans="1:4" x14ac:dyDescent="0.2">
      <c r="A544" s="2" t="s">
        <v>3584</v>
      </c>
      <c r="B544" s="2">
        <v>1546</v>
      </c>
      <c r="C544" s="2">
        <v>0</v>
      </c>
      <c r="D544" s="149">
        <v>43169</v>
      </c>
    </row>
    <row r="545" spans="1:4" x14ac:dyDescent="0.2">
      <c r="A545" s="2" t="s">
        <v>272</v>
      </c>
      <c r="B545" s="2">
        <v>1547</v>
      </c>
      <c r="C545" s="2">
        <v>0</v>
      </c>
      <c r="D545" s="149">
        <v>43169</v>
      </c>
    </row>
    <row r="546" spans="1:4" x14ac:dyDescent="0.2">
      <c r="A546" s="2" t="s">
        <v>343</v>
      </c>
      <c r="B546" s="2">
        <v>1548</v>
      </c>
      <c r="C546" s="2">
        <v>0</v>
      </c>
      <c r="D546" s="149">
        <v>43169</v>
      </c>
    </row>
    <row r="547" spans="1:4" x14ac:dyDescent="0.2">
      <c r="A547" s="2" t="s">
        <v>2103</v>
      </c>
      <c r="B547" s="2">
        <v>1549</v>
      </c>
      <c r="C547" s="2">
        <v>0</v>
      </c>
      <c r="D547" s="149">
        <v>43169</v>
      </c>
    </row>
    <row r="548" spans="1:4" x14ac:dyDescent="0.2">
      <c r="A548" s="2" t="s">
        <v>2008</v>
      </c>
      <c r="B548" s="2">
        <v>1550</v>
      </c>
      <c r="C548" s="2">
        <v>0</v>
      </c>
      <c r="D548" s="149">
        <v>43169</v>
      </c>
    </row>
    <row r="549" spans="1:4" x14ac:dyDescent="0.2">
      <c r="A549" s="2" t="s">
        <v>1262</v>
      </c>
      <c r="B549" s="2">
        <v>1551</v>
      </c>
      <c r="C549" s="2">
        <v>0</v>
      </c>
      <c r="D549" s="149">
        <v>43169</v>
      </c>
    </row>
    <row r="550" spans="1:4" x14ac:dyDescent="0.2">
      <c r="A550" s="2" t="s">
        <v>250</v>
      </c>
      <c r="B550" s="2">
        <v>1552</v>
      </c>
      <c r="C550" s="2">
        <v>0</v>
      </c>
      <c r="D550" s="149">
        <v>43169</v>
      </c>
    </row>
    <row r="551" spans="1:4" x14ac:dyDescent="0.2">
      <c r="A551" s="2" t="s">
        <v>3261</v>
      </c>
      <c r="B551" s="2">
        <v>1553</v>
      </c>
      <c r="C551" s="2">
        <v>0</v>
      </c>
      <c r="D551" s="149">
        <v>43169</v>
      </c>
    </row>
    <row r="552" spans="1:4" x14ac:dyDescent="0.2">
      <c r="A552" s="2" t="s">
        <v>3460</v>
      </c>
      <c r="B552" s="2">
        <v>1554</v>
      </c>
      <c r="C552" s="2">
        <v>0</v>
      </c>
      <c r="D552" s="149">
        <v>43169</v>
      </c>
    </row>
    <row r="553" spans="1:4" x14ac:dyDescent="0.2">
      <c r="A553" s="2" t="s">
        <v>1204</v>
      </c>
      <c r="B553" s="2">
        <v>1555</v>
      </c>
      <c r="C553" s="2">
        <v>0</v>
      </c>
      <c r="D553" s="149">
        <v>43169</v>
      </c>
    </row>
    <row r="554" spans="1:4" x14ac:dyDescent="0.2">
      <c r="A554" s="2" t="s">
        <v>674</v>
      </c>
      <c r="B554" s="2">
        <v>1556</v>
      </c>
      <c r="C554" s="2">
        <v>0</v>
      </c>
      <c r="D554" s="149">
        <v>43169</v>
      </c>
    </row>
    <row r="555" spans="1:4" x14ac:dyDescent="0.2">
      <c r="A555" s="2" t="s">
        <v>2698</v>
      </c>
      <c r="B555" s="2">
        <v>1557</v>
      </c>
      <c r="C555" s="2">
        <v>0</v>
      </c>
      <c r="D555" s="149">
        <v>43169</v>
      </c>
    </row>
    <row r="556" spans="1:4" x14ac:dyDescent="0.2">
      <c r="A556" s="2" t="s">
        <v>3189</v>
      </c>
      <c r="B556" s="2">
        <v>1558</v>
      </c>
      <c r="C556" s="2">
        <v>0</v>
      </c>
      <c r="D556" s="149">
        <v>43169</v>
      </c>
    </row>
    <row r="557" spans="1:4" x14ac:dyDescent="0.2">
      <c r="A557" s="2" t="s">
        <v>2084</v>
      </c>
      <c r="B557" s="2">
        <v>1559</v>
      </c>
      <c r="C557" s="2">
        <v>0</v>
      </c>
      <c r="D557" s="149">
        <v>43169</v>
      </c>
    </row>
    <row r="558" spans="1:4" x14ac:dyDescent="0.2">
      <c r="A558" s="2" t="s">
        <v>11</v>
      </c>
      <c r="B558" s="2">
        <v>1560</v>
      </c>
      <c r="C558" s="2">
        <v>0</v>
      </c>
      <c r="D558" s="149">
        <v>43169</v>
      </c>
    </row>
    <row r="559" spans="1:4" x14ac:dyDescent="0.2">
      <c r="A559" s="2" t="s">
        <v>1217</v>
      </c>
      <c r="B559" s="2">
        <v>1561</v>
      </c>
      <c r="C559" s="2">
        <v>0</v>
      </c>
      <c r="D559" s="149">
        <v>43169</v>
      </c>
    </row>
    <row r="560" spans="1:4" x14ac:dyDescent="0.2">
      <c r="A560" s="2" t="s">
        <v>1441</v>
      </c>
      <c r="B560" s="2">
        <v>1562</v>
      </c>
      <c r="C560" s="2">
        <v>0</v>
      </c>
      <c r="D560" s="149">
        <v>43169</v>
      </c>
    </row>
    <row r="561" spans="1:4" x14ac:dyDescent="0.2">
      <c r="A561" s="2" t="s">
        <v>3438</v>
      </c>
      <c r="B561" s="2">
        <v>1563</v>
      </c>
      <c r="C561" s="2">
        <v>0</v>
      </c>
      <c r="D561" s="149">
        <v>43169</v>
      </c>
    </row>
    <row r="562" spans="1:4" x14ac:dyDescent="0.2">
      <c r="A562" s="2" t="s">
        <v>1706</v>
      </c>
      <c r="B562" s="2">
        <v>1564</v>
      </c>
      <c r="C562" s="2">
        <v>0</v>
      </c>
      <c r="D562" s="149">
        <v>43169</v>
      </c>
    </row>
    <row r="563" spans="1:4" x14ac:dyDescent="0.2">
      <c r="A563" s="2" t="s">
        <v>2845</v>
      </c>
      <c r="B563" s="2">
        <v>1565</v>
      </c>
      <c r="C563" s="2">
        <v>0</v>
      </c>
      <c r="D563" s="149">
        <v>43169</v>
      </c>
    </row>
    <row r="564" spans="1:4" x14ac:dyDescent="0.2">
      <c r="A564" s="2" t="s">
        <v>1380</v>
      </c>
      <c r="B564" s="2">
        <v>1566</v>
      </c>
      <c r="C564" s="2">
        <v>0</v>
      </c>
      <c r="D564" s="149">
        <v>43169</v>
      </c>
    </row>
    <row r="565" spans="1:4" x14ac:dyDescent="0.2">
      <c r="A565" s="2" t="s">
        <v>551</v>
      </c>
      <c r="B565" s="2">
        <v>1567</v>
      </c>
      <c r="C565" s="2">
        <v>0</v>
      </c>
      <c r="D565" s="149">
        <v>43169</v>
      </c>
    </row>
    <row r="566" spans="1:4" x14ac:dyDescent="0.2">
      <c r="A566" s="2" t="s">
        <v>1685</v>
      </c>
      <c r="B566" s="2">
        <v>1568</v>
      </c>
      <c r="C566" s="2">
        <v>0</v>
      </c>
      <c r="D566" s="149">
        <v>43169</v>
      </c>
    </row>
    <row r="567" spans="1:4" x14ac:dyDescent="0.2">
      <c r="A567" s="2" t="s">
        <v>402</v>
      </c>
      <c r="B567" s="2">
        <v>1569</v>
      </c>
      <c r="C567" s="2">
        <v>0</v>
      </c>
      <c r="D567" s="149">
        <v>43169</v>
      </c>
    </row>
    <row r="568" spans="1:4" x14ac:dyDescent="0.2">
      <c r="A568" s="2" t="s">
        <v>1289</v>
      </c>
      <c r="B568" s="2">
        <v>1570</v>
      </c>
      <c r="C568" s="2">
        <v>0</v>
      </c>
      <c r="D568" s="149">
        <v>43169</v>
      </c>
    </row>
    <row r="569" spans="1:4" x14ac:dyDescent="0.2">
      <c r="A569" s="2" t="s">
        <v>3324</v>
      </c>
      <c r="B569" s="2">
        <v>1571</v>
      </c>
      <c r="C569" s="2">
        <v>0</v>
      </c>
      <c r="D569" s="149">
        <v>43169</v>
      </c>
    </row>
    <row r="570" spans="1:4" x14ac:dyDescent="0.2">
      <c r="A570" s="2" t="s">
        <v>55</v>
      </c>
      <c r="B570" s="2">
        <v>1572</v>
      </c>
      <c r="C570" s="2">
        <v>0</v>
      </c>
      <c r="D570" s="149">
        <v>43169</v>
      </c>
    </row>
    <row r="571" spans="1:4" x14ac:dyDescent="0.2">
      <c r="A571" s="2" t="s">
        <v>3048</v>
      </c>
      <c r="B571" s="2">
        <v>1573</v>
      </c>
      <c r="C571" s="2">
        <v>0</v>
      </c>
      <c r="D571" s="149">
        <v>43169</v>
      </c>
    </row>
    <row r="572" spans="1:4" x14ac:dyDescent="0.2">
      <c r="A572" s="2" t="s">
        <v>1143</v>
      </c>
      <c r="B572" s="2">
        <v>1574</v>
      </c>
      <c r="C572" s="2">
        <v>0</v>
      </c>
      <c r="D572" s="149">
        <v>43169</v>
      </c>
    </row>
    <row r="573" spans="1:4" x14ac:dyDescent="0.2">
      <c r="A573" s="2" t="s">
        <v>931</v>
      </c>
      <c r="B573" s="2">
        <v>1575</v>
      </c>
      <c r="C573" s="2">
        <v>0</v>
      </c>
      <c r="D573" s="149">
        <v>43169</v>
      </c>
    </row>
    <row r="574" spans="1:4" x14ac:dyDescent="0.2">
      <c r="A574" s="2" t="s">
        <v>2310</v>
      </c>
      <c r="B574" s="2">
        <v>1576</v>
      </c>
      <c r="C574" s="2">
        <v>0</v>
      </c>
      <c r="D574" s="149">
        <v>43169</v>
      </c>
    </row>
    <row r="575" spans="1:4" x14ac:dyDescent="0.2">
      <c r="A575" s="2" t="s">
        <v>2857</v>
      </c>
      <c r="B575" s="2">
        <v>1577</v>
      </c>
      <c r="C575" s="2">
        <v>0</v>
      </c>
      <c r="D575" s="149">
        <v>43169</v>
      </c>
    </row>
    <row r="576" spans="1:4" x14ac:dyDescent="0.2">
      <c r="A576" s="2" t="s">
        <v>589</v>
      </c>
      <c r="B576" s="2">
        <v>1578</v>
      </c>
      <c r="C576" s="2">
        <v>0</v>
      </c>
      <c r="D576" s="149">
        <v>43169</v>
      </c>
    </row>
    <row r="577" spans="1:4" x14ac:dyDescent="0.2">
      <c r="A577" s="2" t="s">
        <v>2902</v>
      </c>
      <c r="B577" s="2">
        <v>1579</v>
      </c>
      <c r="C577" s="2">
        <v>0</v>
      </c>
      <c r="D577" s="149">
        <v>43169</v>
      </c>
    </row>
    <row r="578" spans="1:4" x14ac:dyDescent="0.2">
      <c r="A578" s="2" t="s">
        <v>1059</v>
      </c>
      <c r="B578" s="2">
        <v>1580</v>
      </c>
      <c r="C578" s="2">
        <v>0</v>
      </c>
      <c r="D578" s="149">
        <v>43169</v>
      </c>
    </row>
    <row r="579" spans="1:4" x14ac:dyDescent="0.2">
      <c r="A579" s="2" t="s">
        <v>483</v>
      </c>
      <c r="B579" s="2">
        <v>1581</v>
      </c>
      <c r="C579" s="2">
        <v>0</v>
      </c>
      <c r="D579" s="149">
        <v>43169</v>
      </c>
    </row>
    <row r="580" spans="1:4" x14ac:dyDescent="0.2">
      <c r="A580" s="2" t="s">
        <v>2137</v>
      </c>
      <c r="B580" s="2">
        <v>1582</v>
      </c>
      <c r="C580" s="2">
        <v>0</v>
      </c>
      <c r="D580" s="149">
        <v>43169</v>
      </c>
    </row>
    <row r="581" spans="1:4" x14ac:dyDescent="0.2">
      <c r="A581" s="2" t="s">
        <v>892</v>
      </c>
      <c r="B581" s="2">
        <v>1583</v>
      </c>
      <c r="C581" s="2">
        <v>0</v>
      </c>
      <c r="D581" s="149">
        <v>43169</v>
      </c>
    </row>
    <row r="582" spans="1:4" x14ac:dyDescent="0.2">
      <c r="A582" s="2" t="s">
        <v>1802</v>
      </c>
      <c r="B582" s="2">
        <v>1584</v>
      </c>
      <c r="C582" s="2">
        <v>0</v>
      </c>
      <c r="D582" s="149">
        <v>43169</v>
      </c>
    </row>
    <row r="583" spans="1:4" x14ac:dyDescent="0.2">
      <c r="A583" s="2" t="s">
        <v>3679</v>
      </c>
      <c r="B583" s="2">
        <v>1585</v>
      </c>
      <c r="C583" s="2">
        <v>0</v>
      </c>
      <c r="D583" s="149">
        <v>43169</v>
      </c>
    </row>
    <row r="584" spans="1:4" x14ac:dyDescent="0.2">
      <c r="A584" s="2" t="s">
        <v>3085</v>
      </c>
      <c r="B584" s="2">
        <v>1586</v>
      </c>
      <c r="C584" s="2">
        <v>0</v>
      </c>
      <c r="D584" s="149">
        <v>43169</v>
      </c>
    </row>
    <row r="585" spans="1:4" x14ac:dyDescent="0.2">
      <c r="A585" s="2" t="s">
        <v>57</v>
      </c>
      <c r="B585" s="2">
        <v>1587</v>
      </c>
      <c r="C585" s="2">
        <v>0</v>
      </c>
      <c r="D585" s="149">
        <v>43169</v>
      </c>
    </row>
    <row r="586" spans="1:4" x14ac:dyDescent="0.2">
      <c r="A586" s="2" t="s">
        <v>1187</v>
      </c>
      <c r="B586" s="2">
        <v>1588</v>
      </c>
      <c r="C586" s="2">
        <v>0</v>
      </c>
      <c r="D586" s="149">
        <v>43169</v>
      </c>
    </row>
    <row r="587" spans="1:4" x14ac:dyDescent="0.2">
      <c r="A587" s="2" t="s">
        <v>1045</v>
      </c>
      <c r="B587" s="2">
        <v>1590</v>
      </c>
      <c r="C587" s="2">
        <v>0</v>
      </c>
      <c r="D587" s="149">
        <v>43169</v>
      </c>
    </row>
    <row r="588" spans="1:4" x14ac:dyDescent="0.2">
      <c r="A588" s="2" t="s">
        <v>1894</v>
      </c>
      <c r="B588" s="2">
        <v>1591</v>
      </c>
      <c r="C588" s="2">
        <v>0</v>
      </c>
      <c r="D588" s="149">
        <v>43169</v>
      </c>
    </row>
    <row r="589" spans="1:4" x14ac:dyDescent="0.2">
      <c r="A589" s="2" t="s">
        <v>1070</v>
      </c>
      <c r="B589" s="2">
        <v>1592</v>
      </c>
      <c r="C589" s="2">
        <v>0</v>
      </c>
      <c r="D589" s="149">
        <v>43169</v>
      </c>
    </row>
    <row r="590" spans="1:4" x14ac:dyDescent="0.2">
      <c r="A590" s="2" t="s">
        <v>2036</v>
      </c>
      <c r="B590" s="2">
        <v>1593</v>
      </c>
      <c r="C590" s="2">
        <v>0</v>
      </c>
      <c r="D590" s="149">
        <v>43169</v>
      </c>
    </row>
    <row r="591" spans="1:4" x14ac:dyDescent="0.2">
      <c r="A591" s="2" t="s">
        <v>2199</v>
      </c>
      <c r="B591" s="2">
        <v>1594</v>
      </c>
      <c r="C591" s="2">
        <v>0</v>
      </c>
      <c r="D591" s="149">
        <v>43169</v>
      </c>
    </row>
    <row r="592" spans="1:4" x14ac:dyDescent="0.2">
      <c r="A592" s="2" t="s">
        <v>2442</v>
      </c>
      <c r="B592" s="2">
        <v>1595</v>
      </c>
      <c r="C592" s="2">
        <v>0</v>
      </c>
      <c r="D592" s="149">
        <v>43169</v>
      </c>
    </row>
    <row r="593" spans="1:4" x14ac:dyDescent="0.2">
      <c r="A593" s="2" t="s">
        <v>3062</v>
      </c>
      <c r="B593" s="2">
        <v>1596</v>
      </c>
      <c r="C593" s="2">
        <v>0</v>
      </c>
      <c r="D593" s="149">
        <v>43169</v>
      </c>
    </row>
    <row r="594" spans="1:4" x14ac:dyDescent="0.2">
      <c r="A594" s="2" t="s">
        <v>3306</v>
      </c>
      <c r="B594" s="2">
        <v>1597</v>
      </c>
      <c r="C594" s="2">
        <v>0</v>
      </c>
      <c r="D594" s="149">
        <v>43169</v>
      </c>
    </row>
    <row r="595" spans="1:4" x14ac:dyDescent="0.2">
      <c r="A595" s="2" t="s">
        <v>3238</v>
      </c>
      <c r="B595" s="2">
        <v>1598</v>
      </c>
      <c r="C595" s="2">
        <v>0</v>
      </c>
      <c r="D595" s="149">
        <v>43169</v>
      </c>
    </row>
    <row r="596" spans="1:4" x14ac:dyDescent="0.2">
      <c r="A596" s="2" t="s">
        <v>1040</v>
      </c>
      <c r="B596" s="2">
        <v>1599</v>
      </c>
      <c r="C596" s="2">
        <v>0</v>
      </c>
      <c r="D596" s="149">
        <v>43169</v>
      </c>
    </row>
    <row r="597" spans="1:4" x14ac:dyDescent="0.2">
      <c r="A597" s="2" t="s">
        <v>3075</v>
      </c>
      <c r="B597" s="2">
        <v>1600</v>
      </c>
      <c r="C597" s="2">
        <v>0</v>
      </c>
      <c r="D597" s="149">
        <v>43169</v>
      </c>
    </row>
    <row r="598" spans="1:4" x14ac:dyDescent="0.2">
      <c r="A598" s="2" t="s">
        <v>1225</v>
      </c>
      <c r="B598" s="2">
        <v>1601</v>
      </c>
      <c r="C598" s="2">
        <v>0</v>
      </c>
      <c r="D598" s="149">
        <v>43169</v>
      </c>
    </row>
    <row r="599" spans="1:4" x14ac:dyDescent="0.2">
      <c r="A599" s="2" t="s">
        <v>3323</v>
      </c>
      <c r="B599" s="2">
        <v>1602</v>
      </c>
      <c r="C599" s="2">
        <v>0</v>
      </c>
      <c r="D599" s="149">
        <v>43169</v>
      </c>
    </row>
    <row r="600" spans="1:4" x14ac:dyDescent="0.2">
      <c r="A600" s="2" t="s">
        <v>907</v>
      </c>
      <c r="B600" s="2">
        <v>1603</v>
      </c>
      <c r="C600" s="2">
        <v>0</v>
      </c>
      <c r="D600" s="149">
        <v>43169</v>
      </c>
    </row>
    <row r="601" spans="1:4" x14ac:dyDescent="0.2">
      <c r="A601" s="2" t="s">
        <v>2151</v>
      </c>
      <c r="B601" s="2">
        <v>1604</v>
      </c>
      <c r="C601" s="2">
        <v>0</v>
      </c>
      <c r="D601" s="149">
        <v>43169</v>
      </c>
    </row>
    <row r="602" spans="1:4" x14ac:dyDescent="0.2">
      <c r="A602" s="2" t="s">
        <v>1159</v>
      </c>
      <c r="B602" s="2">
        <v>1605</v>
      </c>
      <c r="C602" s="2">
        <v>0</v>
      </c>
      <c r="D602" s="149">
        <v>43169</v>
      </c>
    </row>
    <row r="603" spans="1:4" x14ac:dyDescent="0.2">
      <c r="A603" s="2" t="s">
        <v>20</v>
      </c>
      <c r="B603" s="2">
        <v>1606</v>
      </c>
      <c r="C603" s="2">
        <v>0</v>
      </c>
      <c r="D603" s="149">
        <v>43169</v>
      </c>
    </row>
    <row r="604" spans="1:4" x14ac:dyDescent="0.2">
      <c r="A604" s="2" t="s">
        <v>154</v>
      </c>
      <c r="B604" s="2">
        <v>1607</v>
      </c>
      <c r="C604" s="2">
        <v>0</v>
      </c>
      <c r="D604" s="149">
        <v>43169</v>
      </c>
    </row>
    <row r="605" spans="1:4" x14ac:dyDescent="0.2">
      <c r="A605" s="2" t="s">
        <v>608</v>
      </c>
      <c r="B605" s="2">
        <v>1608</v>
      </c>
      <c r="C605" s="2">
        <v>0</v>
      </c>
      <c r="D605" s="149">
        <v>43169</v>
      </c>
    </row>
    <row r="606" spans="1:4" x14ac:dyDescent="0.2">
      <c r="A606" s="2" t="s">
        <v>1634</v>
      </c>
      <c r="B606" s="2">
        <v>1609</v>
      </c>
      <c r="C606" s="2">
        <v>0</v>
      </c>
      <c r="D606" s="149">
        <v>43169</v>
      </c>
    </row>
    <row r="607" spans="1:4" x14ac:dyDescent="0.2">
      <c r="A607" s="2" t="s">
        <v>302</v>
      </c>
      <c r="B607" s="2">
        <v>1610</v>
      </c>
      <c r="C607" s="2">
        <v>0</v>
      </c>
      <c r="D607" s="149">
        <v>43169</v>
      </c>
    </row>
    <row r="608" spans="1:4" x14ac:dyDescent="0.2">
      <c r="A608" s="2" t="s">
        <v>3746</v>
      </c>
      <c r="B608" s="2">
        <v>1611</v>
      </c>
      <c r="C608" s="2">
        <v>0</v>
      </c>
      <c r="D608" s="149">
        <v>43169</v>
      </c>
    </row>
    <row r="609" spans="1:4" x14ac:dyDescent="0.2">
      <c r="A609" s="2" t="s">
        <v>3561</v>
      </c>
      <c r="B609" s="2">
        <v>1612</v>
      </c>
      <c r="C609" s="2">
        <v>0</v>
      </c>
      <c r="D609" s="149">
        <v>43169</v>
      </c>
    </row>
    <row r="610" spans="1:4" x14ac:dyDescent="0.2">
      <c r="A610" s="2" t="s">
        <v>936</v>
      </c>
      <c r="B610" s="2">
        <v>1613</v>
      </c>
      <c r="C610" s="2">
        <v>0</v>
      </c>
      <c r="D610" s="149">
        <v>43169</v>
      </c>
    </row>
    <row r="611" spans="1:4" x14ac:dyDescent="0.2">
      <c r="A611" s="2" t="s">
        <v>2065</v>
      </c>
      <c r="B611" s="2">
        <v>1614</v>
      </c>
      <c r="C611" s="2">
        <v>0</v>
      </c>
      <c r="D611" s="149">
        <v>43169</v>
      </c>
    </row>
    <row r="612" spans="1:4" x14ac:dyDescent="0.2">
      <c r="A612" s="2" t="s">
        <v>3646</v>
      </c>
      <c r="B612" s="2">
        <v>1615</v>
      </c>
      <c r="C612" s="2">
        <v>0</v>
      </c>
      <c r="D612" s="149">
        <v>43169</v>
      </c>
    </row>
    <row r="613" spans="1:4" x14ac:dyDescent="0.2">
      <c r="A613" s="2" t="s">
        <v>448</v>
      </c>
      <c r="B613" s="2">
        <v>1616</v>
      </c>
      <c r="C613" s="2">
        <v>0</v>
      </c>
      <c r="D613" s="149">
        <v>43169</v>
      </c>
    </row>
    <row r="614" spans="1:4" x14ac:dyDescent="0.2">
      <c r="A614" s="2" t="s">
        <v>2880</v>
      </c>
      <c r="B614" s="2">
        <v>1617</v>
      </c>
      <c r="C614" s="2">
        <v>0</v>
      </c>
      <c r="D614" s="149">
        <v>43169</v>
      </c>
    </row>
    <row r="615" spans="1:4" x14ac:dyDescent="0.2">
      <c r="A615" s="2" t="s">
        <v>3761</v>
      </c>
      <c r="B615" s="2">
        <v>1618</v>
      </c>
      <c r="C615" s="2">
        <v>0</v>
      </c>
      <c r="D615" s="149">
        <v>43169</v>
      </c>
    </row>
    <row r="616" spans="1:4" x14ac:dyDescent="0.2">
      <c r="A616" s="2" t="s">
        <v>2547</v>
      </c>
      <c r="B616" s="2">
        <v>1619</v>
      </c>
      <c r="C616" s="2">
        <v>0</v>
      </c>
      <c r="D616" s="149">
        <v>43169</v>
      </c>
    </row>
    <row r="617" spans="1:4" x14ac:dyDescent="0.2">
      <c r="A617" s="2" t="s">
        <v>2428</v>
      </c>
      <c r="B617" s="2">
        <v>1620</v>
      </c>
      <c r="C617" s="2">
        <v>0</v>
      </c>
      <c r="D617" s="149">
        <v>43169</v>
      </c>
    </row>
    <row r="618" spans="1:4" x14ac:dyDescent="0.2">
      <c r="A618" s="2" t="s">
        <v>1002</v>
      </c>
      <c r="B618" s="2">
        <v>1621</v>
      </c>
      <c r="C618" s="2">
        <v>0</v>
      </c>
      <c r="D618" s="149">
        <v>43169</v>
      </c>
    </row>
    <row r="619" spans="1:4" x14ac:dyDescent="0.2">
      <c r="A619" s="2" t="s">
        <v>188</v>
      </c>
      <c r="B619" s="2">
        <v>1622</v>
      </c>
      <c r="C619" s="2">
        <v>0</v>
      </c>
      <c r="D619" s="149">
        <v>43169</v>
      </c>
    </row>
    <row r="620" spans="1:4" x14ac:dyDescent="0.2">
      <c r="A620" s="2" t="s">
        <v>3136</v>
      </c>
      <c r="B620" s="2">
        <v>1623</v>
      </c>
      <c r="C620" s="2">
        <v>0</v>
      </c>
      <c r="D620" s="149">
        <v>43169</v>
      </c>
    </row>
    <row r="621" spans="1:4" x14ac:dyDescent="0.2">
      <c r="A621" s="2" t="s">
        <v>2157</v>
      </c>
      <c r="B621" s="2">
        <v>1624</v>
      </c>
      <c r="C621" s="2">
        <v>0</v>
      </c>
      <c r="D621" s="149">
        <v>43169</v>
      </c>
    </row>
    <row r="622" spans="1:4" x14ac:dyDescent="0.2">
      <c r="A622" s="2" t="s">
        <v>1664</v>
      </c>
      <c r="B622" s="2">
        <v>1625</v>
      </c>
      <c r="C622" s="2">
        <v>0</v>
      </c>
      <c r="D622" s="149">
        <v>43169</v>
      </c>
    </row>
    <row r="623" spans="1:4" x14ac:dyDescent="0.2">
      <c r="A623" s="2" t="s">
        <v>9</v>
      </c>
      <c r="B623" s="2">
        <v>1626</v>
      </c>
      <c r="C623" s="2">
        <v>0</v>
      </c>
      <c r="D623" s="149">
        <v>43169</v>
      </c>
    </row>
    <row r="624" spans="1:4" x14ac:dyDescent="0.2">
      <c r="A624" s="2" t="s">
        <v>1453</v>
      </c>
      <c r="B624" s="2">
        <v>1627</v>
      </c>
      <c r="C624" s="2">
        <v>0</v>
      </c>
      <c r="D624" s="149">
        <v>43169</v>
      </c>
    </row>
    <row r="625" spans="1:4" x14ac:dyDescent="0.2">
      <c r="A625" s="2" t="s">
        <v>3131</v>
      </c>
      <c r="B625" s="2">
        <v>1628</v>
      </c>
      <c r="C625" s="2">
        <v>0</v>
      </c>
      <c r="D625" s="149">
        <v>43169</v>
      </c>
    </row>
    <row r="626" spans="1:4" x14ac:dyDescent="0.2">
      <c r="A626" s="2" t="s">
        <v>2691</v>
      </c>
      <c r="B626" s="2">
        <v>1629</v>
      </c>
      <c r="C626" s="2">
        <v>0</v>
      </c>
      <c r="D626" s="149">
        <v>43169</v>
      </c>
    </row>
    <row r="627" spans="1:4" x14ac:dyDescent="0.2">
      <c r="A627" s="2" t="s">
        <v>1918</v>
      </c>
      <c r="B627" s="2">
        <v>1630</v>
      </c>
      <c r="C627" s="2">
        <v>0</v>
      </c>
      <c r="D627" s="149">
        <v>43169</v>
      </c>
    </row>
    <row r="628" spans="1:4" x14ac:dyDescent="0.2">
      <c r="A628" s="2" t="s">
        <v>1678</v>
      </c>
      <c r="B628" s="2">
        <v>1631</v>
      </c>
      <c r="C628" s="2">
        <v>0</v>
      </c>
      <c r="D628" s="149">
        <v>43169</v>
      </c>
    </row>
    <row r="629" spans="1:4" x14ac:dyDescent="0.2">
      <c r="A629" s="2" t="s">
        <v>2680</v>
      </c>
      <c r="B629" s="2">
        <v>1632</v>
      </c>
      <c r="C629" s="2">
        <v>0</v>
      </c>
      <c r="D629" s="149">
        <v>43169</v>
      </c>
    </row>
    <row r="630" spans="1:4" x14ac:dyDescent="0.2">
      <c r="A630" s="2" t="s">
        <v>2110</v>
      </c>
      <c r="B630" s="2">
        <v>1633</v>
      </c>
      <c r="C630" s="2">
        <v>0</v>
      </c>
      <c r="D630" s="149">
        <v>43169</v>
      </c>
    </row>
    <row r="631" spans="1:4" x14ac:dyDescent="0.2">
      <c r="A631" s="2" t="s">
        <v>2004</v>
      </c>
      <c r="B631" s="2">
        <v>1634</v>
      </c>
      <c r="C631" s="2">
        <v>0</v>
      </c>
      <c r="D631" s="149">
        <v>43169</v>
      </c>
    </row>
    <row r="632" spans="1:4" x14ac:dyDescent="0.2">
      <c r="A632" s="2" t="s">
        <v>1877</v>
      </c>
      <c r="B632" s="2">
        <v>1635</v>
      </c>
      <c r="C632" s="2">
        <v>0</v>
      </c>
      <c r="D632" s="149">
        <v>43169</v>
      </c>
    </row>
    <row r="633" spans="1:4" x14ac:dyDescent="0.2">
      <c r="A633" s="2" t="s">
        <v>2549</v>
      </c>
      <c r="B633" s="2">
        <v>1636</v>
      </c>
      <c r="C633" s="2">
        <v>0</v>
      </c>
      <c r="D633" s="149">
        <v>43169</v>
      </c>
    </row>
    <row r="634" spans="1:4" x14ac:dyDescent="0.2">
      <c r="A634" s="2" t="s">
        <v>2405</v>
      </c>
      <c r="B634" s="2">
        <v>1637</v>
      </c>
      <c r="C634" s="2">
        <v>0</v>
      </c>
      <c r="D634" s="149">
        <v>43169</v>
      </c>
    </row>
    <row r="635" spans="1:4" x14ac:dyDescent="0.2">
      <c r="A635" s="2" t="s">
        <v>2550</v>
      </c>
      <c r="B635" s="2">
        <v>1638</v>
      </c>
      <c r="C635" s="2">
        <v>0</v>
      </c>
      <c r="D635" s="149">
        <v>43169</v>
      </c>
    </row>
    <row r="636" spans="1:4" x14ac:dyDescent="0.2">
      <c r="A636" s="2" t="s">
        <v>2527</v>
      </c>
      <c r="B636" s="2">
        <v>1639</v>
      </c>
      <c r="C636" s="2">
        <v>0</v>
      </c>
      <c r="D636" s="149">
        <v>43169</v>
      </c>
    </row>
    <row r="637" spans="1:4" x14ac:dyDescent="0.2">
      <c r="A637" s="2" t="s">
        <v>2308</v>
      </c>
      <c r="B637" s="2">
        <v>1640</v>
      </c>
      <c r="C637" s="2">
        <v>0</v>
      </c>
      <c r="D637" s="149">
        <v>43169</v>
      </c>
    </row>
    <row r="638" spans="1:4" x14ac:dyDescent="0.2">
      <c r="A638" s="2" t="s">
        <v>2548</v>
      </c>
      <c r="B638" s="2">
        <v>1641</v>
      </c>
      <c r="C638" s="2">
        <v>0</v>
      </c>
      <c r="D638" s="149">
        <v>43169</v>
      </c>
    </row>
    <row r="639" spans="1:4" x14ac:dyDescent="0.2">
      <c r="A639" s="2" t="s">
        <v>2148</v>
      </c>
      <c r="B639" s="2">
        <v>1642</v>
      </c>
      <c r="C639" s="2">
        <v>0</v>
      </c>
      <c r="D639" s="149">
        <v>43169</v>
      </c>
    </row>
    <row r="640" spans="1:4" x14ac:dyDescent="0.2">
      <c r="A640" s="2" t="s">
        <v>2551</v>
      </c>
      <c r="B640" s="2">
        <v>1643</v>
      </c>
      <c r="C640" s="2">
        <v>0</v>
      </c>
      <c r="D640" s="149">
        <v>43169</v>
      </c>
    </row>
    <row r="641" spans="1:4" x14ac:dyDescent="0.2">
      <c r="A641" s="2" t="s">
        <v>3050</v>
      </c>
      <c r="B641" s="2">
        <v>1644</v>
      </c>
      <c r="C641" s="2">
        <v>0</v>
      </c>
      <c r="D641" s="149">
        <v>43169</v>
      </c>
    </row>
    <row r="642" spans="1:4" x14ac:dyDescent="0.2">
      <c r="A642" s="2" t="s">
        <v>1283</v>
      </c>
      <c r="B642" s="2">
        <v>1645</v>
      </c>
      <c r="C642" s="2">
        <v>0</v>
      </c>
      <c r="D642" s="149">
        <v>43169</v>
      </c>
    </row>
    <row r="643" spans="1:4" x14ac:dyDescent="0.2">
      <c r="A643" s="2" t="s">
        <v>941</v>
      </c>
      <c r="B643" s="2">
        <v>1646</v>
      </c>
      <c r="C643" s="2">
        <v>0</v>
      </c>
      <c r="D643" s="149">
        <v>43169</v>
      </c>
    </row>
    <row r="644" spans="1:4" x14ac:dyDescent="0.2">
      <c r="A644" s="2" t="s">
        <v>599</v>
      </c>
      <c r="B644" s="2">
        <v>1647</v>
      </c>
      <c r="C644" s="2">
        <v>0</v>
      </c>
      <c r="D644" s="149">
        <v>43169</v>
      </c>
    </row>
    <row r="645" spans="1:4" x14ac:dyDescent="0.2">
      <c r="A645" s="2" t="s">
        <v>619</v>
      </c>
      <c r="B645" s="2">
        <v>1648</v>
      </c>
      <c r="C645" s="2">
        <v>0</v>
      </c>
      <c r="D645" s="149">
        <v>43169</v>
      </c>
    </row>
    <row r="646" spans="1:4" x14ac:dyDescent="0.2">
      <c r="A646" s="2" t="s">
        <v>2836</v>
      </c>
      <c r="B646" s="2">
        <v>1649</v>
      </c>
      <c r="C646" s="2">
        <v>0</v>
      </c>
      <c r="D646" s="149">
        <v>43169</v>
      </c>
    </row>
    <row r="647" spans="1:4" x14ac:dyDescent="0.2">
      <c r="A647" s="2" t="s">
        <v>3280</v>
      </c>
      <c r="B647" s="2">
        <v>1650</v>
      </c>
      <c r="C647" s="2">
        <v>0</v>
      </c>
      <c r="D647" s="149">
        <v>43169</v>
      </c>
    </row>
    <row r="648" spans="1:4" x14ac:dyDescent="0.2">
      <c r="A648" s="2" t="s">
        <v>3149</v>
      </c>
      <c r="B648" s="2">
        <v>1651</v>
      </c>
      <c r="C648" s="2">
        <v>0</v>
      </c>
      <c r="D648" s="149">
        <v>43169</v>
      </c>
    </row>
    <row r="649" spans="1:4" x14ac:dyDescent="0.2">
      <c r="A649" s="2" t="s">
        <v>2872</v>
      </c>
      <c r="B649" s="2">
        <v>1652</v>
      </c>
      <c r="C649" s="2">
        <v>0</v>
      </c>
      <c r="D649" s="149">
        <v>43169</v>
      </c>
    </row>
    <row r="650" spans="1:4" x14ac:dyDescent="0.2">
      <c r="A650" s="2" t="s">
        <v>3632</v>
      </c>
      <c r="B650" s="2">
        <v>1653</v>
      </c>
      <c r="C650" s="2">
        <v>0</v>
      </c>
      <c r="D650" s="149">
        <v>43169</v>
      </c>
    </row>
    <row r="651" spans="1:4" x14ac:dyDescent="0.2">
      <c r="A651" s="2" t="s">
        <v>1974</v>
      </c>
      <c r="B651" s="2">
        <v>1654</v>
      </c>
      <c r="C651" s="2">
        <v>0</v>
      </c>
      <c r="D651" s="149">
        <v>43169</v>
      </c>
    </row>
    <row r="652" spans="1:4" x14ac:dyDescent="0.2">
      <c r="A652" s="2" t="s">
        <v>3335</v>
      </c>
      <c r="B652" s="2">
        <v>1655</v>
      </c>
      <c r="C652" s="2">
        <v>0</v>
      </c>
      <c r="D652" s="149">
        <v>43169</v>
      </c>
    </row>
    <row r="653" spans="1:4" x14ac:dyDescent="0.2">
      <c r="A653" s="2" t="s">
        <v>3377</v>
      </c>
      <c r="B653" s="2">
        <v>1656</v>
      </c>
      <c r="C653" s="2">
        <v>0</v>
      </c>
      <c r="D653" s="149">
        <v>43169</v>
      </c>
    </row>
    <row r="654" spans="1:4" x14ac:dyDescent="0.2">
      <c r="A654" s="2" t="s">
        <v>3752</v>
      </c>
      <c r="B654" s="2">
        <v>1657</v>
      </c>
      <c r="C654" s="2">
        <v>0</v>
      </c>
      <c r="D654" s="149">
        <v>43169</v>
      </c>
    </row>
    <row r="655" spans="1:4" x14ac:dyDescent="0.2">
      <c r="A655" s="2" t="s">
        <v>2144</v>
      </c>
      <c r="B655" s="2">
        <v>1658</v>
      </c>
      <c r="C655" s="2">
        <v>0</v>
      </c>
      <c r="D655" s="149">
        <v>43169</v>
      </c>
    </row>
    <row r="656" spans="1:4" x14ac:dyDescent="0.2">
      <c r="A656" s="2" t="s">
        <v>829</v>
      </c>
      <c r="B656" s="2">
        <v>1659</v>
      </c>
      <c r="C656" s="2">
        <v>0</v>
      </c>
      <c r="D656" s="149">
        <v>43169</v>
      </c>
    </row>
    <row r="657" spans="1:4" x14ac:dyDescent="0.2">
      <c r="A657" s="2" t="s">
        <v>1085</v>
      </c>
      <c r="B657" s="2">
        <v>1660</v>
      </c>
      <c r="C657" s="2">
        <v>0</v>
      </c>
      <c r="D657" s="149">
        <v>43169</v>
      </c>
    </row>
    <row r="658" spans="1:4" x14ac:dyDescent="0.2">
      <c r="A658" s="2" t="s">
        <v>3689</v>
      </c>
      <c r="B658" s="2">
        <v>1661</v>
      </c>
      <c r="C658" s="2">
        <v>0</v>
      </c>
      <c r="D658" s="149">
        <v>43169</v>
      </c>
    </row>
    <row r="659" spans="1:4" x14ac:dyDescent="0.2">
      <c r="A659" s="2" t="s">
        <v>2986</v>
      </c>
      <c r="B659" s="2">
        <v>1662</v>
      </c>
      <c r="C659" s="2">
        <v>0</v>
      </c>
      <c r="D659" s="149">
        <v>43169</v>
      </c>
    </row>
    <row r="660" spans="1:4" x14ac:dyDescent="0.2">
      <c r="A660" s="2" t="s">
        <v>2258</v>
      </c>
      <c r="B660" s="2">
        <v>1663</v>
      </c>
      <c r="C660" s="2">
        <v>0</v>
      </c>
      <c r="D660" s="149">
        <v>43169</v>
      </c>
    </row>
    <row r="661" spans="1:4" x14ac:dyDescent="0.2">
      <c r="A661" s="2" t="s">
        <v>3272</v>
      </c>
      <c r="B661" s="2">
        <v>1664</v>
      </c>
      <c r="C661" s="2">
        <v>0</v>
      </c>
      <c r="D661" s="149">
        <v>43169</v>
      </c>
    </row>
    <row r="662" spans="1:4" x14ac:dyDescent="0.2">
      <c r="A662" s="2" t="s">
        <v>800</v>
      </c>
      <c r="B662" s="2">
        <v>1665</v>
      </c>
      <c r="C662" s="2">
        <v>0</v>
      </c>
      <c r="D662" s="149">
        <v>43169</v>
      </c>
    </row>
    <row r="663" spans="1:4" x14ac:dyDescent="0.2">
      <c r="A663" s="2" t="s">
        <v>705</v>
      </c>
      <c r="B663" s="2">
        <v>1666</v>
      </c>
      <c r="C663" s="2">
        <v>0</v>
      </c>
      <c r="D663" s="149">
        <v>43169</v>
      </c>
    </row>
    <row r="664" spans="1:4" x14ac:dyDescent="0.2">
      <c r="A664" s="2" t="s">
        <v>2299</v>
      </c>
      <c r="B664" s="2">
        <v>1667</v>
      </c>
      <c r="C664" s="2">
        <v>0</v>
      </c>
      <c r="D664" s="149">
        <v>43169</v>
      </c>
    </row>
    <row r="665" spans="1:4" x14ac:dyDescent="0.2">
      <c r="A665" s="2" t="s">
        <v>682</v>
      </c>
      <c r="B665" s="2">
        <v>1668</v>
      </c>
      <c r="C665" s="2">
        <v>0</v>
      </c>
      <c r="D665" s="149">
        <v>43169</v>
      </c>
    </row>
    <row r="666" spans="1:4" x14ac:dyDescent="0.2">
      <c r="A666" s="2" t="s">
        <v>318</v>
      </c>
      <c r="B666" s="2">
        <v>1669</v>
      </c>
      <c r="C666" s="2">
        <v>0</v>
      </c>
      <c r="D666" s="149">
        <v>43169</v>
      </c>
    </row>
    <row r="667" spans="1:4" x14ac:dyDescent="0.2">
      <c r="A667" s="2" t="s">
        <v>171</v>
      </c>
      <c r="B667" s="2">
        <v>1670</v>
      </c>
      <c r="C667" s="2">
        <v>0</v>
      </c>
      <c r="D667" s="149">
        <v>43169</v>
      </c>
    </row>
    <row r="668" spans="1:4" x14ac:dyDescent="0.2">
      <c r="A668" s="2" t="s">
        <v>886</v>
      </c>
      <c r="B668" s="2">
        <v>1671</v>
      </c>
      <c r="C668" s="2">
        <v>0</v>
      </c>
      <c r="D668" s="149">
        <v>43169</v>
      </c>
    </row>
    <row r="669" spans="1:4" x14ac:dyDescent="0.2">
      <c r="A669" s="2" t="s">
        <v>601</v>
      </c>
      <c r="B669" s="2">
        <v>1672</v>
      </c>
      <c r="C669" s="2">
        <v>0</v>
      </c>
      <c r="D669" s="149">
        <v>43169</v>
      </c>
    </row>
    <row r="670" spans="1:4" x14ac:dyDescent="0.2">
      <c r="A670" s="2" t="s">
        <v>1741</v>
      </c>
      <c r="B670" s="2">
        <v>1673</v>
      </c>
      <c r="C670" s="2">
        <v>0</v>
      </c>
      <c r="D670" s="149">
        <v>43169</v>
      </c>
    </row>
    <row r="671" spans="1:4" x14ac:dyDescent="0.2">
      <c r="A671" s="2" t="s">
        <v>1141</v>
      </c>
      <c r="B671" s="2">
        <v>1674</v>
      </c>
      <c r="C671" s="2">
        <v>0</v>
      </c>
      <c r="D671" s="149">
        <v>43169</v>
      </c>
    </row>
    <row r="672" spans="1:4" x14ac:dyDescent="0.2">
      <c r="A672" s="2" t="s">
        <v>2977</v>
      </c>
      <c r="B672" s="2">
        <v>1675</v>
      </c>
      <c r="C672" s="2">
        <v>0</v>
      </c>
      <c r="D672" s="149">
        <v>43169</v>
      </c>
    </row>
    <row r="673" spans="1:4" x14ac:dyDescent="0.2">
      <c r="A673" s="2" t="s">
        <v>870</v>
      </c>
      <c r="B673" s="2">
        <v>1676</v>
      </c>
      <c r="C673" s="2">
        <v>0</v>
      </c>
      <c r="D673" s="149">
        <v>43169</v>
      </c>
    </row>
    <row r="674" spans="1:4" x14ac:dyDescent="0.2">
      <c r="A674" s="2" t="s">
        <v>1218</v>
      </c>
      <c r="B674" s="2">
        <v>1677</v>
      </c>
      <c r="C674" s="2">
        <v>0</v>
      </c>
      <c r="D674" s="149">
        <v>43169</v>
      </c>
    </row>
    <row r="675" spans="1:4" x14ac:dyDescent="0.2">
      <c r="A675" s="2" t="s">
        <v>1410</v>
      </c>
      <c r="B675" s="2">
        <v>1678</v>
      </c>
      <c r="C675" s="2">
        <v>0</v>
      </c>
      <c r="D675" s="149">
        <v>43169</v>
      </c>
    </row>
    <row r="676" spans="1:4" x14ac:dyDescent="0.2">
      <c r="A676" s="2" t="s">
        <v>186</v>
      </c>
      <c r="B676" s="2">
        <v>1679</v>
      </c>
      <c r="C676" s="2">
        <v>0</v>
      </c>
      <c r="D676" s="149">
        <v>43169</v>
      </c>
    </row>
    <row r="677" spans="1:4" x14ac:dyDescent="0.2">
      <c r="A677" s="2" t="s">
        <v>769</v>
      </c>
      <c r="B677" s="2">
        <v>1680</v>
      </c>
      <c r="C677" s="2">
        <v>0</v>
      </c>
      <c r="D677" s="149">
        <v>43169</v>
      </c>
    </row>
    <row r="678" spans="1:4" x14ac:dyDescent="0.2">
      <c r="A678" s="2" t="s">
        <v>470</v>
      </c>
      <c r="B678" s="2">
        <v>1681</v>
      </c>
      <c r="C678" s="2">
        <v>0</v>
      </c>
      <c r="D678" s="149">
        <v>43169</v>
      </c>
    </row>
    <row r="679" spans="1:4" x14ac:dyDescent="0.2">
      <c r="A679" s="2" t="s">
        <v>511</v>
      </c>
      <c r="B679" s="2">
        <v>1682</v>
      </c>
      <c r="C679" s="2">
        <v>0</v>
      </c>
      <c r="D679" s="149">
        <v>43169</v>
      </c>
    </row>
    <row r="680" spans="1:4" x14ac:dyDescent="0.2">
      <c r="A680" s="2" t="s">
        <v>3521</v>
      </c>
      <c r="B680" s="2">
        <v>1683</v>
      </c>
      <c r="C680" s="2">
        <v>0</v>
      </c>
      <c r="D680" s="149">
        <v>43169</v>
      </c>
    </row>
    <row r="681" spans="1:4" x14ac:dyDescent="0.2">
      <c r="A681" s="2" t="s">
        <v>3594</v>
      </c>
      <c r="B681" s="2">
        <v>1684</v>
      </c>
      <c r="C681" s="2">
        <v>0</v>
      </c>
      <c r="D681" s="149">
        <v>43169</v>
      </c>
    </row>
    <row r="682" spans="1:4" x14ac:dyDescent="0.2">
      <c r="A682" s="2" t="s">
        <v>1551</v>
      </c>
      <c r="B682" s="2">
        <v>1685</v>
      </c>
      <c r="C682" s="2">
        <v>0</v>
      </c>
      <c r="D682" s="149">
        <v>43169</v>
      </c>
    </row>
    <row r="683" spans="1:4" x14ac:dyDescent="0.2">
      <c r="A683" s="2" t="s">
        <v>486</v>
      </c>
      <c r="B683" s="2">
        <v>1686</v>
      </c>
      <c r="C683" s="2">
        <v>0</v>
      </c>
      <c r="D683" s="149">
        <v>43169</v>
      </c>
    </row>
    <row r="684" spans="1:4" x14ac:dyDescent="0.2">
      <c r="A684" s="2" t="s">
        <v>2841</v>
      </c>
      <c r="B684" s="2">
        <v>1687</v>
      </c>
      <c r="C684" s="2">
        <v>0</v>
      </c>
      <c r="D684" s="149">
        <v>43169</v>
      </c>
    </row>
    <row r="685" spans="1:4" x14ac:dyDescent="0.2">
      <c r="A685" s="2" t="s">
        <v>396</v>
      </c>
      <c r="B685" s="2">
        <v>1688</v>
      </c>
      <c r="C685" s="2">
        <v>0</v>
      </c>
      <c r="D685" s="149">
        <v>43169</v>
      </c>
    </row>
    <row r="686" spans="1:4" x14ac:dyDescent="0.2">
      <c r="A686" s="2" t="s">
        <v>2506</v>
      </c>
      <c r="B686" s="2">
        <v>1689</v>
      </c>
      <c r="C686" s="2">
        <v>0</v>
      </c>
      <c r="D686" s="149">
        <v>43169</v>
      </c>
    </row>
    <row r="687" spans="1:4" x14ac:dyDescent="0.2">
      <c r="A687" s="2" t="s">
        <v>1712</v>
      </c>
      <c r="B687" s="2">
        <v>1690</v>
      </c>
      <c r="C687" s="2">
        <v>0</v>
      </c>
      <c r="D687" s="149">
        <v>43169</v>
      </c>
    </row>
    <row r="688" spans="1:4" x14ac:dyDescent="0.2">
      <c r="A688" s="2" t="s">
        <v>3417</v>
      </c>
      <c r="B688" s="2">
        <v>1691</v>
      </c>
      <c r="C688" s="2">
        <v>0</v>
      </c>
      <c r="D688" s="149">
        <v>43169</v>
      </c>
    </row>
    <row r="689" spans="1:4" x14ac:dyDescent="0.2">
      <c r="A689" s="2" t="s">
        <v>3362</v>
      </c>
      <c r="B689" s="2">
        <v>1692</v>
      </c>
      <c r="C689" s="2">
        <v>0</v>
      </c>
      <c r="D689" s="149">
        <v>43169</v>
      </c>
    </row>
    <row r="690" spans="1:4" x14ac:dyDescent="0.2">
      <c r="A690" s="2" t="s">
        <v>687</v>
      </c>
      <c r="B690" s="2">
        <v>1693</v>
      </c>
      <c r="C690" s="2">
        <v>0</v>
      </c>
      <c r="D690" s="149">
        <v>43169</v>
      </c>
    </row>
    <row r="691" spans="1:4" x14ac:dyDescent="0.2">
      <c r="A691" s="2" t="s">
        <v>2205</v>
      </c>
      <c r="B691" s="2">
        <v>1694</v>
      </c>
      <c r="C691" s="2">
        <v>0</v>
      </c>
      <c r="D691" s="149">
        <v>43169</v>
      </c>
    </row>
    <row r="692" spans="1:4" x14ac:dyDescent="0.2">
      <c r="A692" s="2" t="s">
        <v>1047</v>
      </c>
      <c r="B692" s="2">
        <v>1695</v>
      </c>
      <c r="C692" s="2">
        <v>0</v>
      </c>
      <c r="D692" s="149">
        <v>43169</v>
      </c>
    </row>
    <row r="693" spans="1:4" x14ac:dyDescent="0.2">
      <c r="A693" s="2" t="s">
        <v>2099</v>
      </c>
      <c r="B693" s="2">
        <v>1696</v>
      </c>
      <c r="C693" s="2">
        <v>0</v>
      </c>
      <c r="D693" s="149">
        <v>43169</v>
      </c>
    </row>
    <row r="694" spans="1:4" x14ac:dyDescent="0.2">
      <c r="A694" s="2" t="s">
        <v>1258</v>
      </c>
      <c r="B694" s="2">
        <v>1697</v>
      </c>
      <c r="C694" s="2">
        <v>0</v>
      </c>
      <c r="D694" s="149">
        <v>43169</v>
      </c>
    </row>
    <row r="695" spans="1:4" x14ac:dyDescent="0.2">
      <c r="A695" s="2" t="s">
        <v>2000</v>
      </c>
      <c r="B695" s="2">
        <v>1698</v>
      </c>
      <c r="C695" s="2">
        <v>0</v>
      </c>
      <c r="D695" s="149">
        <v>43169</v>
      </c>
    </row>
    <row r="696" spans="1:4" x14ac:dyDescent="0.2">
      <c r="A696" s="2" t="s">
        <v>1490</v>
      </c>
      <c r="B696" s="2">
        <v>1699</v>
      </c>
      <c r="C696" s="2">
        <v>0</v>
      </c>
      <c r="D696" s="149">
        <v>43169</v>
      </c>
    </row>
    <row r="697" spans="1:4" x14ac:dyDescent="0.2">
      <c r="A697" s="2" t="s">
        <v>412</v>
      </c>
      <c r="B697" s="2">
        <v>1700</v>
      </c>
      <c r="C697" s="2">
        <v>0</v>
      </c>
      <c r="D697" s="149">
        <v>43169</v>
      </c>
    </row>
    <row r="698" spans="1:4" x14ac:dyDescent="0.2">
      <c r="A698" s="2" t="s">
        <v>120</v>
      </c>
      <c r="B698" s="2">
        <v>1701</v>
      </c>
      <c r="C698" s="2">
        <v>0</v>
      </c>
      <c r="D698" s="149">
        <v>43169</v>
      </c>
    </row>
    <row r="699" spans="1:4" x14ac:dyDescent="0.2">
      <c r="A699" s="2" t="s">
        <v>1649</v>
      </c>
      <c r="B699" s="2">
        <v>1702</v>
      </c>
      <c r="C699" s="2">
        <v>0</v>
      </c>
      <c r="D699" s="149">
        <v>43169</v>
      </c>
    </row>
    <row r="700" spans="1:4" x14ac:dyDescent="0.2">
      <c r="A700" s="2" t="s">
        <v>1316</v>
      </c>
      <c r="B700" s="2">
        <v>1703</v>
      </c>
      <c r="C700" s="2">
        <v>0</v>
      </c>
      <c r="D700" s="149">
        <v>43169</v>
      </c>
    </row>
    <row r="701" spans="1:4" x14ac:dyDescent="0.2">
      <c r="A701" s="2" t="s">
        <v>535</v>
      </c>
      <c r="B701" s="2">
        <v>1704</v>
      </c>
      <c r="C701" s="2">
        <v>0</v>
      </c>
      <c r="D701" s="149">
        <v>43169</v>
      </c>
    </row>
    <row r="702" spans="1:4" x14ac:dyDescent="0.2">
      <c r="A702" s="2" t="s">
        <v>1865</v>
      </c>
      <c r="B702" s="2">
        <v>1705</v>
      </c>
      <c r="C702" s="2">
        <v>0</v>
      </c>
      <c r="D702" s="149">
        <v>43169</v>
      </c>
    </row>
    <row r="703" spans="1:4" x14ac:dyDescent="0.2">
      <c r="A703" s="2" t="s">
        <v>60</v>
      </c>
      <c r="B703" s="2">
        <v>1706</v>
      </c>
      <c r="C703" s="2">
        <v>0</v>
      </c>
      <c r="D703" s="149">
        <v>43169</v>
      </c>
    </row>
    <row r="704" spans="1:4" x14ac:dyDescent="0.2">
      <c r="A704" s="2" t="s">
        <v>3304</v>
      </c>
      <c r="B704" s="2">
        <v>1707</v>
      </c>
      <c r="C704" s="2">
        <v>0</v>
      </c>
      <c r="D704" s="149">
        <v>43169</v>
      </c>
    </row>
    <row r="705" spans="1:4" x14ac:dyDescent="0.2">
      <c r="A705" s="2" t="s">
        <v>3735</v>
      </c>
      <c r="B705" s="2">
        <v>1708</v>
      </c>
      <c r="C705" s="2">
        <v>0</v>
      </c>
      <c r="D705" s="149">
        <v>43169</v>
      </c>
    </row>
    <row r="706" spans="1:4" x14ac:dyDescent="0.2">
      <c r="A706" s="2" t="s">
        <v>2702</v>
      </c>
      <c r="B706" s="2">
        <v>1709</v>
      </c>
      <c r="C706" s="2">
        <v>0</v>
      </c>
      <c r="D706" s="149">
        <v>43169</v>
      </c>
    </row>
    <row r="707" spans="1:4" x14ac:dyDescent="0.2">
      <c r="A707" s="2" t="s">
        <v>2826</v>
      </c>
      <c r="B707" s="2">
        <v>1710</v>
      </c>
      <c r="C707" s="2">
        <v>0</v>
      </c>
      <c r="D707" s="149">
        <v>43169</v>
      </c>
    </row>
    <row r="708" spans="1:4" x14ac:dyDescent="0.2">
      <c r="A708" s="2" t="s">
        <v>1853</v>
      </c>
      <c r="B708" s="2">
        <v>1711</v>
      </c>
      <c r="C708" s="2">
        <v>0</v>
      </c>
      <c r="D708" s="149">
        <v>43169</v>
      </c>
    </row>
    <row r="709" spans="1:4" x14ac:dyDescent="0.2">
      <c r="A709" s="2" t="s">
        <v>1065</v>
      </c>
      <c r="B709" s="2">
        <v>1712</v>
      </c>
      <c r="C709" s="2">
        <v>0</v>
      </c>
      <c r="D709" s="149">
        <v>43169</v>
      </c>
    </row>
    <row r="710" spans="1:4" x14ac:dyDescent="0.2">
      <c r="A710" s="2" t="s">
        <v>730</v>
      </c>
      <c r="B710" s="2">
        <v>1713</v>
      </c>
      <c r="C710" s="2">
        <v>0</v>
      </c>
      <c r="D710" s="149">
        <v>43169</v>
      </c>
    </row>
    <row r="711" spans="1:4" x14ac:dyDescent="0.2">
      <c r="A711" s="2" t="s">
        <v>3101</v>
      </c>
      <c r="B711" s="2">
        <v>1714</v>
      </c>
      <c r="C711" s="2">
        <v>0</v>
      </c>
      <c r="D711" s="149">
        <v>43169</v>
      </c>
    </row>
    <row r="712" spans="1:4" x14ac:dyDescent="0.2">
      <c r="A712" s="2" t="s">
        <v>1807</v>
      </c>
      <c r="B712" s="2">
        <v>1715</v>
      </c>
      <c r="C712" s="2">
        <v>0</v>
      </c>
      <c r="D712" s="149">
        <v>43169</v>
      </c>
    </row>
    <row r="713" spans="1:4" x14ac:dyDescent="0.2">
      <c r="A713" s="2" t="s">
        <v>2805</v>
      </c>
      <c r="B713" s="2">
        <v>1716</v>
      </c>
      <c r="C713" s="2">
        <v>0</v>
      </c>
      <c r="D713" s="149">
        <v>43169</v>
      </c>
    </row>
    <row r="714" spans="1:4" x14ac:dyDescent="0.2">
      <c r="A714" s="2" t="s">
        <v>2039</v>
      </c>
      <c r="B714" s="2">
        <v>1717</v>
      </c>
      <c r="C714" s="2">
        <v>0</v>
      </c>
      <c r="D714" s="149">
        <v>43169</v>
      </c>
    </row>
    <row r="715" spans="1:4" x14ac:dyDescent="0.2">
      <c r="A715" s="2" t="s">
        <v>3674</v>
      </c>
      <c r="B715" s="2">
        <v>1718</v>
      </c>
      <c r="C715" s="2">
        <v>0</v>
      </c>
      <c r="D715" s="149">
        <v>43169</v>
      </c>
    </row>
    <row r="716" spans="1:4" x14ac:dyDescent="0.2">
      <c r="A716" s="2" t="s">
        <v>1329</v>
      </c>
      <c r="B716" s="2">
        <v>1719</v>
      </c>
      <c r="C716" s="2">
        <v>0</v>
      </c>
      <c r="D716" s="149">
        <v>43169</v>
      </c>
    </row>
    <row r="717" spans="1:4" x14ac:dyDescent="0.2">
      <c r="A717" s="2" t="s">
        <v>378</v>
      </c>
      <c r="B717" s="2">
        <v>1720</v>
      </c>
      <c r="C717" s="2">
        <v>0</v>
      </c>
      <c r="D717" s="149">
        <v>43169</v>
      </c>
    </row>
    <row r="718" spans="1:4" x14ac:dyDescent="0.2">
      <c r="A718" s="2" t="s">
        <v>897</v>
      </c>
      <c r="B718" s="2">
        <v>1721</v>
      </c>
      <c r="C718" s="2">
        <v>0</v>
      </c>
      <c r="D718" s="149">
        <v>43169</v>
      </c>
    </row>
    <row r="719" spans="1:4" x14ac:dyDescent="0.2">
      <c r="A719" s="2" t="s">
        <v>158</v>
      </c>
      <c r="B719" s="2">
        <v>1722</v>
      </c>
      <c r="C719" s="2">
        <v>0</v>
      </c>
      <c r="D719" s="149">
        <v>43169</v>
      </c>
    </row>
    <row r="720" spans="1:4" x14ac:dyDescent="0.2">
      <c r="A720" s="2" t="s">
        <v>2776</v>
      </c>
      <c r="B720" s="2">
        <v>1723</v>
      </c>
      <c r="C720" s="2">
        <v>0</v>
      </c>
      <c r="D720" s="149">
        <v>43169</v>
      </c>
    </row>
    <row r="721" spans="1:4" x14ac:dyDescent="0.2">
      <c r="A721" s="2" t="s">
        <v>958</v>
      </c>
      <c r="B721" s="2">
        <v>1724</v>
      </c>
      <c r="C721" s="2">
        <v>0</v>
      </c>
      <c r="D721" s="149">
        <v>43169</v>
      </c>
    </row>
    <row r="722" spans="1:4" x14ac:dyDescent="0.2">
      <c r="A722" s="2" t="s">
        <v>1699</v>
      </c>
      <c r="B722" s="2">
        <v>1725</v>
      </c>
      <c r="C722" s="2">
        <v>0</v>
      </c>
      <c r="D722" s="149">
        <v>43169</v>
      </c>
    </row>
    <row r="723" spans="1:4" x14ac:dyDescent="0.2">
      <c r="A723" s="2" t="s">
        <v>1206</v>
      </c>
      <c r="B723" s="2">
        <v>1726</v>
      </c>
      <c r="C723" s="2">
        <v>0</v>
      </c>
      <c r="D723" s="149">
        <v>43169</v>
      </c>
    </row>
    <row r="724" spans="1:4" x14ac:dyDescent="0.2">
      <c r="A724" s="2" t="s">
        <v>3814</v>
      </c>
      <c r="B724" s="2">
        <v>1727</v>
      </c>
      <c r="C724" s="2">
        <v>0</v>
      </c>
      <c r="D724" s="149">
        <v>43169</v>
      </c>
    </row>
    <row r="725" spans="1:4" x14ac:dyDescent="0.2">
      <c r="A725" s="2" t="s">
        <v>1989</v>
      </c>
      <c r="B725" s="2">
        <v>1728</v>
      </c>
      <c r="C725" s="2">
        <v>0</v>
      </c>
      <c r="D725" s="149">
        <v>43169</v>
      </c>
    </row>
    <row r="726" spans="1:4" x14ac:dyDescent="0.2">
      <c r="A726" s="2" t="s">
        <v>578</v>
      </c>
      <c r="B726" s="2">
        <v>1729</v>
      </c>
      <c r="C726" s="2">
        <v>0</v>
      </c>
      <c r="D726" s="149">
        <v>43169</v>
      </c>
    </row>
    <row r="727" spans="1:4" x14ac:dyDescent="0.2">
      <c r="A727" s="2" t="s">
        <v>1114</v>
      </c>
      <c r="B727" s="2">
        <v>1730</v>
      </c>
      <c r="C727" s="2">
        <v>0</v>
      </c>
      <c r="D727" s="149">
        <v>43169</v>
      </c>
    </row>
    <row r="728" spans="1:4" x14ac:dyDescent="0.2">
      <c r="A728" s="2" t="s">
        <v>3529</v>
      </c>
      <c r="B728" s="2">
        <v>1731</v>
      </c>
      <c r="C728" s="2">
        <v>0</v>
      </c>
      <c r="D728" s="149">
        <v>43169</v>
      </c>
    </row>
    <row r="729" spans="1:4" x14ac:dyDescent="0.2">
      <c r="A729" s="2" t="s">
        <v>3653</v>
      </c>
      <c r="B729" s="2">
        <v>1732</v>
      </c>
      <c r="C729" s="2">
        <v>0</v>
      </c>
      <c r="D729" s="149">
        <v>43169</v>
      </c>
    </row>
    <row r="730" spans="1:4" x14ac:dyDescent="0.2">
      <c r="A730" s="2" t="s">
        <v>2301</v>
      </c>
      <c r="B730" s="2">
        <v>1733</v>
      </c>
      <c r="C730" s="2">
        <v>0</v>
      </c>
      <c r="D730" s="149">
        <v>43169</v>
      </c>
    </row>
    <row r="731" spans="1:4" x14ac:dyDescent="0.2">
      <c r="A731" s="2" t="s">
        <v>2685</v>
      </c>
      <c r="B731" s="2">
        <v>1734</v>
      </c>
      <c r="C731" s="2">
        <v>0</v>
      </c>
      <c r="D731" s="149">
        <v>43169</v>
      </c>
    </row>
    <row r="732" spans="1:4" x14ac:dyDescent="0.2">
      <c r="A732" s="2" t="s">
        <v>1800</v>
      </c>
      <c r="B732" s="2">
        <v>1735</v>
      </c>
      <c r="C732" s="2">
        <v>0</v>
      </c>
      <c r="D732" s="149">
        <v>43169</v>
      </c>
    </row>
    <row r="733" spans="1:4" x14ac:dyDescent="0.2">
      <c r="A733" s="2" t="s">
        <v>3824</v>
      </c>
      <c r="B733" s="2">
        <v>1736</v>
      </c>
      <c r="C733" s="2">
        <v>0</v>
      </c>
      <c r="D733" s="149">
        <v>43169</v>
      </c>
    </row>
    <row r="734" spans="1:4" x14ac:dyDescent="0.2">
      <c r="A734" s="2" t="s">
        <v>2130</v>
      </c>
      <c r="B734" s="2">
        <v>1737</v>
      </c>
      <c r="C734" s="2">
        <v>0</v>
      </c>
      <c r="D734" s="149">
        <v>43169</v>
      </c>
    </row>
    <row r="735" spans="1:4" x14ac:dyDescent="0.2">
      <c r="A735" s="2" t="s">
        <v>2179</v>
      </c>
      <c r="B735" s="2">
        <v>1738</v>
      </c>
      <c r="C735" s="2">
        <v>0</v>
      </c>
      <c r="D735" s="149">
        <v>43169</v>
      </c>
    </row>
    <row r="736" spans="1:4" x14ac:dyDescent="0.2">
      <c r="A736" s="2" t="s">
        <v>2029</v>
      </c>
      <c r="B736" s="2">
        <v>1739</v>
      </c>
      <c r="C736" s="2">
        <v>0</v>
      </c>
      <c r="D736" s="149">
        <v>43169</v>
      </c>
    </row>
    <row r="737" spans="1:4" x14ac:dyDescent="0.2">
      <c r="A737" s="2" t="s">
        <v>3797</v>
      </c>
      <c r="B737" s="2">
        <v>1740</v>
      </c>
      <c r="C737" s="2">
        <v>0</v>
      </c>
      <c r="D737" s="149">
        <v>43169</v>
      </c>
    </row>
    <row r="738" spans="1:4" x14ac:dyDescent="0.2">
      <c r="A738" s="2" t="s">
        <v>838</v>
      </c>
      <c r="B738" s="2">
        <v>1741</v>
      </c>
      <c r="C738" s="2">
        <v>0</v>
      </c>
      <c r="D738" s="149">
        <v>43169</v>
      </c>
    </row>
    <row r="739" spans="1:4" x14ac:dyDescent="0.2">
      <c r="A739" s="2" t="s">
        <v>184</v>
      </c>
      <c r="B739" s="2">
        <v>1742</v>
      </c>
      <c r="C739" s="2">
        <v>0</v>
      </c>
      <c r="D739" s="149">
        <v>43169</v>
      </c>
    </row>
    <row r="740" spans="1:4" x14ac:dyDescent="0.2">
      <c r="A740" s="2" t="s">
        <v>3303</v>
      </c>
      <c r="B740" s="2">
        <v>1743</v>
      </c>
      <c r="C740" s="2">
        <v>0</v>
      </c>
      <c r="D740" s="149">
        <v>43169</v>
      </c>
    </row>
    <row r="741" spans="1:4" x14ac:dyDescent="0.2">
      <c r="A741" s="2" t="s">
        <v>1369</v>
      </c>
      <c r="B741" s="2">
        <v>1744</v>
      </c>
      <c r="C741" s="2">
        <v>0</v>
      </c>
      <c r="D741" s="149">
        <v>43169</v>
      </c>
    </row>
    <row r="742" spans="1:4" x14ac:dyDescent="0.2">
      <c r="A742" s="2" t="s">
        <v>1727</v>
      </c>
      <c r="B742" s="2">
        <v>1745</v>
      </c>
      <c r="C742" s="2">
        <v>0</v>
      </c>
      <c r="D742" s="149">
        <v>43169</v>
      </c>
    </row>
    <row r="743" spans="1:4" x14ac:dyDescent="0.2">
      <c r="A743" s="2" t="s">
        <v>2332</v>
      </c>
      <c r="B743" s="2">
        <v>1746</v>
      </c>
      <c r="C743" s="2">
        <v>0</v>
      </c>
      <c r="D743" s="149">
        <v>43169</v>
      </c>
    </row>
    <row r="744" spans="1:4" x14ac:dyDescent="0.2">
      <c r="A744" s="2" t="s">
        <v>1511</v>
      </c>
      <c r="B744" s="2">
        <v>1747</v>
      </c>
      <c r="C744" s="2">
        <v>0</v>
      </c>
      <c r="D744" s="149">
        <v>43169</v>
      </c>
    </row>
    <row r="745" spans="1:4" x14ac:dyDescent="0.2">
      <c r="A745" s="2" t="s">
        <v>836</v>
      </c>
      <c r="B745" s="2">
        <v>1748</v>
      </c>
      <c r="C745" s="2">
        <v>0</v>
      </c>
      <c r="D745" s="149">
        <v>43169</v>
      </c>
    </row>
    <row r="746" spans="1:4" x14ac:dyDescent="0.2">
      <c r="A746" s="2" t="s">
        <v>716</v>
      </c>
      <c r="B746" s="2">
        <v>1749</v>
      </c>
      <c r="C746" s="2">
        <v>0</v>
      </c>
      <c r="D746" s="149">
        <v>43169</v>
      </c>
    </row>
    <row r="747" spans="1:4" x14ac:dyDescent="0.2">
      <c r="A747" s="2" t="s">
        <v>2969</v>
      </c>
      <c r="B747" s="2">
        <v>1750</v>
      </c>
      <c r="C747" s="2">
        <v>0</v>
      </c>
      <c r="D747" s="149">
        <v>43169</v>
      </c>
    </row>
    <row r="748" spans="1:4" x14ac:dyDescent="0.2">
      <c r="A748" s="2" t="s">
        <v>441</v>
      </c>
      <c r="B748" s="2">
        <v>1751</v>
      </c>
      <c r="C748" s="2">
        <v>0</v>
      </c>
      <c r="D748" s="149">
        <v>43169</v>
      </c>
    </row>
    <row r="749" spans="1:4" x14ac:dyDescent="0.2">
      <c r="A749" s="2" t="s">
        <v>2046</v>
      </c>
      <c r="B749" s="2">
        <v>1752</v>
      </c>
      <c r="C749" s="2">
        <v>0</v>
      </c>
      <c r="D749" s="149">
        <v>43169</v>
      </c>
    </row>
    <row r="750" spans="1:4" x14ac:dyDescent="0.2">
      <c r="A750" s="2" t="s">
        <v>859</v>
      </c>
      <c r="B750" s="2">
        <v>1753</v>
      </c>
      <c r="C750" s="2">
        <v>0</v>
      </c>
      <c r="D750" s="149">
        <v>43169</v>
      </c>
    </row>
    <row r="751" spans="1:4" x14ac:dyDescent="0.2">
      <c r="A751" s="2" t="s">
        <v>3034</v>
      </c>
      <c r="B751" s="2">
        <v>1754</v>
      </c>
      <c r="C751" s="2">
        <v>0</v>
      </c>
      <c r="D751" s="149">
        <v>43169</v>
      </c>
    </row>
    <row r="752" spans="1:4" x14ac:dyDescent="0.2">
      <c r="A752" s="2" t="s">
        <v>3168</v>
      </c>
      <c r="B752" s="2">
        <v>1755</v>
      </c>
      <c r="C752" s="2">
        <v>0</v>
      </c>
      <c r="D752" s="149">
        <v>43169</v>
      </c>
    </row>
    <row r="753" spans="1:4" x14ac:dyDescent="0.2">
      <c r="A753" s="2" t="s">
        <v>2874</v>
      </c>
      <c r="B753" s="2">
        <v>1756</v>
      </c>
      <c r="C753" s="2">
        <v>0</v>
      </c>
      <c r="D753" s="149">
        <v>43169</v>
      </c>
    </row>
    <row r="754" spans="1:4" x14ac:dyDescent="0.2">
      <c r="A754" s="2" t="s">
        <v>3807</v>
      </c>
      <c r="B754" s="2">
        <v>1757</v>
      </c>
      <c r="C754" s="2">
        <v>0</v>
      </c>
      <c r="D754" s="149">
        <v>43169</v>
      </c>
    </row>
    <row r="755" spans="1:4" x14ac:dyDescent="0.2">
      <c r="A755" s="2" t="s">
        <v>927</v>
      </c>
      <c r="B755" s="2">
        <v>1758</v>
      </c>
      <c r="C755" s="2">
        <v>0</v>
      </c>
      <c r="D755" s="149">
        <v>43169</v>
      </c>
    </row>
    <row r="756" spans="1:4" x14ac:dyDescent="0.2">
      <c r="A756" s="2" t="s">
        <v>1905</v>
      </c>
      <c r="B756" s="2">
        <v>1759</v>
      </c>
      <c r="C756" s="2">
        <v>0</v>
      </c>
      <c r="D756" s="149">
        <v>43169</v>
      </c>
    </row>
    <row r="757" spans="1:4" x14ac:dyDescent="0.2">
      <c r="A757" s="2" t="s">
        <v>132</v>
      </c>
      <c r="B757" s="2">
        <v>1760</v>
      </c>
      <c r="C757" s="2">
        <v>0</v>
      </c>
      <c r="D757" s="149">
        <v>43169</v>
      </c>
    </row>
    <row r="758" spans="1:4" x14ac:dyDescent="0.2">
      <c r="A758" s="2" t="s">
        <v>778</v>
      </c>
      <c r="B758" s="2">
        <v>1761</v>
      </c>
      <c r="C758" s="2">
        <v>0</v>
      </c>
      <c r="D758" s="149">
        <v>43169</v>
      </c>
    </row>
    <row r="759" spans="1:4" x14ac:dyDescent="0.2">
      <c r="A759" s="2" t="s">
        <v>395</v>
      </c>
      <c r="B759" s="2">
        <v>1762</v>
      </c>
      <c r="C759" s="2">
        <v>0</v>
      </c>
      <c r="D759" s="149">
        <v>43169</v>
      </c>
    </row>
    <row r="760" spans="1:4" x14ac:dyDescent="0.2">
      <c r="A760" s="2" t="s">
        <v>696</v>
      </c>
      <c r="B760" s="2">
        <v>1763</v>
      </c>
      <c r="C760" s="2">
        <v>0</v>
      </c>
      <c r="D760" s="149">
        <v>43169</v>
      </c>
    </row>
    <row r="761" spans="1:4" x14ac:dyDescent="0.2">
      <c r="A761" s="2" t="s">
        <v>3808</v>
      </c>
      <c r="B761" s="2">
        <v>1764</v>
      </c>
      <c r="C761" s="2">
        <v>0</v>
      </c>
      <c r="D761" s="149">
        <v>43169</v>
      </c>
    </row>
    <row r="762" spans="1:4" x14ac:dyDescent="0.2">
      <c r="A762" s="2" t="s">
        <v>414</v>
      </c>
      <c r="B762" s="2">
        <v>1765</v>
      </c>
      <c r="C762" s="2">
        <v>0</v>
      </c>
      <c r="D762" s="149">
        <v>43169</v>
      </c>
    </row>
    <row r="763" spans="1:4" x14ac:dyDescent="0.2">
      <c r="A763" s="2" t="s">
        <v>522</v>
      </c>
      <c r="B763" s="2">
        <v>1766</v>
      </c>
      <c r="C763" s="2">
        <v>0</v>
      </c>
      <c r="D763" s="149">
        <v>43169</v>
      </c>
    </row>
    <row r="764" spans="1:4" x14ac:dyDescent="0.2">
      <c r="A764" s="2" t="s">
        <v>13</v>
      </c>
      <c r="B764" s="2">
        <v>1767</v>
      </c>
      <c r="C764" s="2">
        <v>0</v>
      </c>
      <c r="D764" s="149">
        <v>43169</v>
      </c>
    </row>
    <row r="765" spans="1:4" x14ac:dyDescent="0.2">
      <c r="A765" s="2" t="s">
        <v>178</v>
      </c>
      <c r="B765" s="2">
        <v>1768</v>
      </c>
      <c r="C765" s="2">
        <v>0</v>
      </c>
      <c r="D765" s="149">
        <v>43169</v>
      </c>
    </row>
    <row r="766" spans="1:4" x14ac:dyDescent="0.2">
      <c r="A766" s="2" t="s">
        <v>609</v>
      </c>
      <c r="B766" s="2">
        <v>1769</v>
      </c>
      <c r="C766" s="2">
        <v>0</v>
      </c>
      <c r="D766" s="149">
        <v>43169</v>
      </c>
    </row>
    <row r="767" spans="1:4" x14ac:dyDescent="0.2">
      <c r="A767" s="2" t="s">
        <v>2503</v>
      </c>
      <c r="B767" s="2">
        <v>1770</v>
      </c>
      <c r="C767" s="2">
        <v>0</v>
      </c>
      <c r="D767" s="149">
        <v>43169</v>
      </c>
    </row>
    <row r="768" spans="1:4" x14ac:dyDescent="0.2">
      <c r="A768" s="2" t="s">
        <v>2030</v>
      </c>
      <c r="B768" s="2">
        <v>1771</v>
      </c>
      <c r="C768" s="2">
        <v>0</v>
      </c>
      <c r="D768" s="149">
        <v>43169</v>
      </c>
    </row>
    <row r="769" spans="1:4" x14ac:dyDescent="0.2">
      <c r="A769" s="2" t="s">
        <v>3442</v>
      </c>
      <c r="B769" s="2">
        <v>1772</v>
      </c>
      <c r="C769" s="2">
        <v>0</v>
      </c>
      <c r="D769" s="149">
        <v>43169</v>
      </c>
    </row>
    <row r="770" spans="1:4" x14ac:dyDescent="0.2">
      <c r="A770" s="2" t="s">
        <v>478</v>
      </c>
      <c r="B770" s="2">
        <v>1773</v>
      </c>
      <c r="C770" s="2">
        <v>0</v>
      </c>
      <c r="D770" s="149">
        <v>43169</v>
      </c>
    </row>
    <row r="771" spans="1:4" x14ac:dyDescent="0.2">
      <c r="A771" s="2" t="s">
        <v>2648</v>
      </c>
      <c r="B771" s="2">
        <v>1774</v>
      </c>
      <c r="C771" s="2">
        <v>0</v>
      </c>
      <c r="D771" s="149">
        <v>43169</v>
      </c>
    </row>
    <row r="772" spans="1:4" x14ac:dyDescent="0.2">
      <c r="A772" s="2" t="s">
        <v>3453</v>
      </c>
      <c r="B772" s="2">
        <v>1775</v>
      </c>
      <c r="C772" s="2">
        <v>0</v>
      </c>
      <c r="D772" s="149">
        <v>43169</v>
      </c>
    </row>
    <row r="773" spans="1:4" x14ac:dyDescent="0.2">
      <c r="A773" s="2" t="s">
        <v>1084</v>
      </c>
      <c r="B773" s="2">
        <v>1776</v>
      </c>
      <c r="C773" s="2">
        <v>0</v>
      </c>
      <c r="D773" s="149">
        <v>43169</v>
      </c>
    </row>
    <row r="774" spans="1:4" x14ac:dyDescent="0.2">
      <c r="A774" s="2" t="s">
        <v>2415</v>
      </c>
      <c r="B774" s="2">
        <v>1777</v>
      </c>
      <c r="C774" s="2">
        <v>0</v>
      </c>
      <c r="D774" s="149">
        <v>43169</v>
      </c>
    </row>
    <row r="775" spans="1:4" x14ac:dyDescent="0.2">
      <c r="A775" s="2" t="s">
        <v>3430</v>
      </c>
      <c r="B775" s="2">
        <v>1778</v>
      </c>
      <c r="C775" s="2">
        <v>0</v>
      </c>
      <c r="D775" s="149">
        <v>43169</v>
      </c>
    </row>
    <row r="776" spans="1:4" x14ac:dyDescent="0.2">
      <c r="A776" s="2" t="s">
        <v>3473</v>
      </c>
      <c r="B776" s="2">
        <v>1779</v>
      </c>
      <c r="C776" s="2">
        <v>0</v>
      </c>
      <c r="D776" s="149">
        <v>43169</v>
      </c>
    </row>
    <row r="777" spans="1:4" x14ac:dyDescent="0.2">
      <c r="A777" s="2" t="s">
        <v>2552</v>
      </c>
      <c r="B777" s="2">
        <v>1780</v>
      </c>
      <c r="C777" s="2">
        <v>0</v>
      </c>
      <c r="D777" s="149">
        <v>43169</v>
      </c>
    </row>
    <row r="778" spans="1:4" x14ac:dyDescent="0.2">
      <c r="A778" s="2" t="s">
        <v>2887</v>
      </c>
      <c r="B778" s="2">
        <v>1781</v>
      </c>
      <c r="C778" s="2">
        <v>0</v>
      </c>
      <c r="D778" s="149">
        <v>43169</v>
      </c>
    </row>
    <row r="779" spans="1:4" x14ac:dyDescent="0.2">
      <c r="A779" s="2" t="s">
        <v>3813</v>
      </c>
      <c r="B779" s="2">
        <v>1782</v>
      </c>
      <c r="C779" s="2">
        <v>0</v>
      </c>
      <c r="D779" s="149">
        <v>43169</v>
      </c>
    </row>
    <row r="780" spans="1:4" x14ac:dyDescent="0.2">
      <c r="A780" s="2" t="s">
        <v>1496</v>
      </c>
      <c r="B780" s="2">
        <v>1783</v>
      </c>
      <c r="C780" s="2">
        <v>0</v>
      </c>
      <c r="D780" s="149">
        <v>43169</v>
      </c>
    </row>
    <row r="781" spans="1:4" x14ac:dyDescent="0.2">
      <c r="A781" s="2" t="s">
        <v>834</v>
      </c>
      <c r="B781" s="2">
        <v>1784</v>
      </c>
      <c r="C781" s="2">
        <v>0</v>
      </c>
      <c r="D781" s="149">
        <v>43169</v>
      </c>
    </row>
    <row r="782" spans="1:4" x14ac:dyDescent="0.2">
      <c r="A782" s="2" t="s">
        <v>3751</v>
      </c>
      <c r="B782" s="2">
        <v>1785</v>
      </c>
      <c r="C782" s="2">
        <v>0</v>
      </c>
      <c r="D782" s="149">
        <v>43169</v>
      </c>
    </row>
    <row r="783" spans="1:4" x14ac:dyDescent="0.2">
      <c r="A783" s="2" t="s">
        <v>2834</v>
      </c>
      <c r="B783" s="2">
        <v>1786</v>
      </c>
      <c r="C783" s="2">
        <v>0</v>
      </c>
      <c r="D783" s="149">
        <v>43169</v>
      </c>
    </row>
    <row r="784" spans="1:4" x14ac:dyDescent="0.2">
      <c r="A784" s="2" t="s">
        <v>2006</v>
      </c>
      <c r="B784" s="2">
        <v>1787</v>
      </c>
      <c r="C784" s="2">
        <v>0</v>
      </c>
      <c r="D784" s="149">
        <v>43169</v>
      </c>
    </row>
    <row r="785" spans="1:4" x14ac:dyDescent="0.2">
      <c r="A785" s="2" t="s">
        <v>2488</v>
      </c>
      <c r="B785" s="2">
        <v>1788</v>
      </c>
      <c r="C785" s="2">
        <v>0</v>
      </c>
      <c r="D785" s="149">
        <v>43169</v>
      </c>
    </row>
    <row r="786" spans="1:4" x14ac:dyDescent="0.2">
      <c r="A786" s="2" t="s">
        <v>3524</v>
      </c>
      <c r="B786" s="2">
        <v>1789</v>
      </c>
      <c r="C786" s="2">
        <v>0</v>
      </c>
      <c r="D786" s="149">
        <v>43169</v>
      </c>
    </row>
    <row r="787" spans="1:4" x14ac:dyDescent="0.2">
      <c r="A787" s="2" t="s">
        <v>3023</v>
      </c>
      <c r="B787" s="2">
        <v>1790</v>
      </c>
      <c r="C787" s="2">
        <v>0</v>
      </c>
      <c r="D787" s="149">
        <v>43169</v>
      </c>
    </row>
    <row r="788" spans="1:4" x14ac:dyDescent="0.2">
      <c r="A788" s="2" t="s">
        <v>1024</v>
      </c>
      <c r="B788" s="2">
        <v>1791</v>
      </c>
      <c r="C788" s="2">
        <v>0</v>
      </c>
      <c r="D788" s="149">
        <v>43169</v>
      </c>
    </row>
    <row r="789" spans="1:4" x14ac:dyDescent="0.2">
      <c r="A789" s="2" t="s">
        <v>1543</v>
      </c>
      <c r="B789" s="2">
        <v>1792</v>
      </c>
      <c r="C789" s="2">
        <v>0</v>
      </c>
      <c r="D789" s="149">
        <v>43169</v>
      </c>
    </row>
    <row r="790" spans="1:4" x14ac:dyDescent="0.2">
      <c r="A790" s="2" t="s">
        <v>326</v>
      </c>
      <c r="B790" s="2">
        <v>1793</v>
      </c>
      <c r="C790" s="2">
        <v>0</v>
      </c>
      <c r="D790" s="149">
        <v>43169</v>
      </c>
    </row>
    <row r="791" spans="1:4" x14ac:dyDescent="0.2">
      <c r="A791" s="2" t="s">
        <v>150</v>
      </c>
      <c r="B791" s="2">
        <v>1795</v>
      </c>
      <c r="C791" s="2">
        <v>0</v>
      </c>
      <c r="D791" s="149">
        <v>43169</v>
      </c>
    </row>
    <row r="792" spans="1:4" x14ac:dyDescent="0.2">
      <c r="A792" s="2" t="s">
        <v>770</v>
      </c>
      <c r="B792" s="2">
        <v>1796</v>
      </c>
      <c r="C792" s="2">
        <v>0</v>
      </c>
      <c r="D792" s="149">
        <v>43169</v>
      </c>
    </row>
    <row r="793" spans="1:4" x14ac:dyDescent="0.2">
      <c r="A793" s="2" t="s">
        <v>3379</v>
      </c>
      <c r="B793" s="2">
        <v>1797</v>
      </c>
      <c r="C793" s="2">
        <v>0</v>
      </c>
      <c r="D793" s="149">
        <v>43169</v>
      </c>
    </row>
    <row r="794" spans="1:4" x14ac:dyDescent="0.2">
      <c r="A794" s="2" t="s">
        <v>3160</v>
      </c>
      <c r="B794" s="2">
        <v>1798</v>
      </c>
      <c r="C794" s="2">
        <v>0</v>
      </c>
      <c r="D794" s="149">
        <v>43169</v>
      </c>
    </row>
    <row r="795" spans="1:4" x14ac:dyDescent="0.2">
      <c r="A795" s="2" t="s">
        <v>1927</v>
      </c>
      <c r="B795" s="2">
        <v>1799</v>
      </c>
      <c r="C795" s="2">
        <v>0</v>
      </c>
      <c r="D795" s="149">
        <v>43169</v>
      </c>
    </row>
    <row r="796" spans="1:4" x14ac:dyDescent="0.2">
      <c r="A796" s="2" t="s">
        <v>2764</v>
      </c>
      <c r="B796" s="2">
        <v>1800</v>
      </c>
      <c r="C796" s="2">
        <v>0</v>
      </c>
      <c r="D796" s="149">
        <v>43169</v>
      </c>
    </row>
    <row r="797" spans="1:4" x14ac:dyDescent="0.2">
      <c r="A797" s="2" t="s">
        <v>2868</v>
      </c>
      <c r="B797" s="2">
        <v>1801</v>
      </c>
      <c r="C797" s="2">
        <v>0</v>
      </c>
      <c r="D797" s="149">
        <v>43169</v>
      </c>
    </row>
    <row r="798" spans="1:4" x14ac:dyDescent="0.2">
      <c r="A798" s="2" t="s">
        <v>685</v>
      </c>
      <c r="B798" s="2">
        <v>1802</v>
      </c>
      <c r="C798" s="2">
        <v>0</v>
      </c>
      <c r="D798" s="149">
        <v>43169</v>
      </c>
    </row>
    <row r="799" spans="1:4" x14ac:dyDescent="0.2">
      <c r="A799" s="2" t="s">
        <v>1485</v>
      </c>
      <c r="B799" s="2">
        <v>1803</v>
      </c>
      <c r="C799" s="2">
        <v>0</v>
      </c>
      <c r="D799" s="149">
        <v>43169</v>
      </c>
    </row>
    <row r="800" spans="1:4" x14ac:dyDescent="0.2">
      <c r="A800" s="2" t="s">
        <v>1229</v>
      </c>
      <c r="B800" s="2">
        <v>1804</v>
      </c>
      <c r="C800" s="2">
        <v>0</v>
      </c>
      <c r="D800" s="149">
        <v>43169</v>
      </c>
    </row>
    <row r="801" spans="1:4" x14ac:dyDescent="0.2">
      <c r="A801" s="2" t="s">
        <v>985</v>
      </c>
      <c r="B801" s="2">
        <v>1805</v>
      </c>
      <c r="C801" s="2">
        <v>0</v>
      </c>
      <c r="D801" s="149">
        <v>43169</v>
      </c>
    </row>
    <row r="802" spans="1:4" x14ac:dyDescent="0.2">
      <c r="A802" s="2" t="s">
        <v>1471</v>
      </c>
      <c r="B802" s="2">
        <v>1806</v>
      </c>
      <c r="C802" s="2">
        <v>0</v>
      </c>
      <c r="D802" s="149">
        <v>43169</v>
      </c>
    </row>
    <row r="803" spans="1:4" x14ac:dyDescent="0.2">
      <c r="A803" s="2" t="s">
        <v>310</v>
      </c>
      <c r="B803" s="2">
        <v>1807</v>
      </c>
      <c r="C803" s="2">
        <v>0</v>
      </c>
      <c r="D803" s="149">
        <v>43169</v>
      </c>
    </row>
    <row r="804" spans="1:4" x14ac:dyDescent="0.2">
      <c r="A804" s="2" t="s">
        <v>2922</v>
      </c>
      <c r="B804" s="2">
        <v>1808</v>
      </c>
      <c r="C804" s="2">
        <v>0</v>
      </c>
      <c r="D804" s="149">
        <v>43169</v>
      </c>
    </row>
    <row r="805" spans="1:4" x14ac:dyDescent="0.2">
      <c r="A805" s="2" t="s">
        <v>2945</v>
      </c>
      <c r="B805" s="2">
        <v>1809</v>
      </c>
      <c r="C805" s="2">
        <v>0</v>
      </c>
      <c r="D805" s="149">
        <v>43169</v>
      </c>
    </row>
    <row r="806" spans="1:4" x14ac:dyDescent="0.2">
      <c r="A806" s="2" t="s">
        <v>1092</v>
      </c>
      <c r="B806" s="2">
        <v>1810</v>
      </c>
      <c r="C806" s="2">
        <v>0</v>
      </c>
      <c r="D806" s="149">
        <v>43169</v>
      </c>
    </row>
    <row r="807" spans="1:4" x14ac:dyDescent="0.2">
      <c r="A807" s="2" t="s">
        <v>2411</v>
      </c>
      <c r="B807" s="2">
        <v>1811</v>
      </c>
      <c r="C807" s="2">
        <v>0</v>
      </c>
      <c r="D807" s="149">
        <v>43169</v>
      </c>
    </row>
    <row r="808" spans="1:4" x14ac:dyDescent="0.2">
      <c r="A808" s="2" t="s">
        <v>5897</v>
      </c>
      <c r="B808" s="2">
        <v>1812</v>
      </c>
      <c r="C808" s="2">
        <v>0</v>
      </c>
      <c r="D808" s="149">
        <v>43169</v>
      </c>
    </row>
    <row r="809" spans="1:4" x14ac:dyDescent="0.2">
      <c r="A809" s="2" t="s">
        <v>1182</v>
      </c>
      <c r="B809" s="2">
        <v>1813</v>
      </c>
      <c r="C809" s="2">
        <v>0</v>
      </c>
      <c r="D809" s="149">
        <v>43169</v>
      </c>
    </row>
    <row r="810" spans="1:4" x14ac:dyDescent="0.2">
      <c r="A810" s="2" t="s">
        <v>2905</v>
      </c>
      <c r="B810" s="2">
        <v>1814</v>
      </c>
      <c r="C810" s="2">
        <v>0</v>
      </c>
      <c r="D810" s="149">
        <v>43169</v>
      </c>
    </row>
    <row r="811" spans="1:4" x14ac:dyDescent="0.2">
      <c r="A811" s="2" t="s">
        <v>145</v>
      </c>
      <c r="B811" s="2">
        <v>1815</v>
      </c>
      <c r="C811" s="2">
        <v>0</v>
      </c>
      <c r="D811" s="149">
        <v>43169</v>
      </c>
    </row>
    <row r="812" spans="1:4" x14ac:dyDescent="0.2">
      <c r="A812" s="2" t="s">
        <v>1038</v>
      </c>
      <c r="B812" s="2">
        <v>1816</v>
      </c>
      <c r="C812" s="2">
        <v>0</v>
      </c>
      <c r="D812" s="149">
        <v>43169</v>
      </c>
    </row>
    <row r="813" spans="1:4" x14ac:dyDescent="0.2">
      <c r="A813" s="2" t="s">
        <v>2513</v>
      </c>
      <c r="B813" s="2">
        <v>1817</v>
      </c>
      <c r="C813" s="2">
        <v>0</v>
      </c>
      <c r="D813" s="149">
        <v>43169</v>
      </c>
    </row>
    <row r="814" spans="1:4" x14ac:dyDescent="0.2">
      <c r="A814" s="2" t="s">
        <v>1263</v>
      </c>
      <c r="B814" s="2">
        <v>1818</v>
      </c>
      <c r="C814" s="2">
        <v>0</v>
      </c>
      <c r="D814" s="149">
        <v>43169</v>
      </c>
    </row>
    <row r="815" spans="1:4" x14ac:dyDescent="0.2">
      <c r="A815" s="2" t="s">
        <v>2523</v>
      </c>
      <c r="B815" s="2">
        <v>1819</v>
      </c>
      <c r="C815" s="2">
        <v>0</v>
      </c>
      <c r="D815" s="149">
        <v>43169</v>
      </c>
    </row>
    <row r="816" spans="1:4" x14ac:dyDescent="0.2">
      <c r="A816" s="2" t="s">
        <v>288</v>
      </c>
      <c r="B816" s="2">
        <v>1820</v>
      </c>
      <c r="C816" s="2">
        <v>0</v>
      </c>
      <c r="D816" s="149">
        <v>43169</v>
      </c>
    </row>
    <row r="817" spans="1:4" x14ac:dyDescent="0.2">
      <c r="A817" s="2" t="s">
        <v>2554</v>
      </c>
      <c r="B817" s="2">
        <v>1821</v>
      </c>
      <c r="C817" s="2">
        <v>0</v>
      </c>
      <c r="D817" s="149">
        <v>43169</v>
      </c>
    </row>
    <row r="818" spans="1:4" x14ac:dyDescent="0.2">
      <c r="A818" s="2" t="s">
        <v>1449</v>
      </c>
      <c r="B818" s="2">
        <v>1822</v>
      </c>
      <c r="C818" s="2">
        <v>0</v>
      </c>
      <c r="D818" s="149">
        <v>43169</v>
      </c>
    </row>
    <row r="819" spans="1:4" x14ac:dyDescent="0.2">
      <c r="A819" s="2" t="s">
        <v>1783</v>
      </c>
      <c r="B819" s="2">
        <v>1823</v>
      </c>
      <c r="C819" s="2">
        <v>0</v>
      </c>
      <c r="D819" s="149">
        <v>43169</v>
      </c>
    </row>
    <row r="820" spans="1:4" x14ac:dyDescent="0.2">
      <c r="A820" s="2" t="s">
        <v>1665</v>
      </c>
      <c r="B820" s="2">
        <v>1824</v>
      </c>
      <c r="C820" s="2">
        <v>0</v>
      </c>
      <c r="D820" s="149">
        <v>43169</v>
      </c>
    </row>
    <row r="821" spans="1:4" x14ac:dyDescent="0.2">
      <c r="A821" s="2" t="s">
        <v>2392</v>
      </c>
      <c r="B821" s="2">
        <v>1825</v>
      </c>
      <c r="C821" s="2">
        <v>0</v>
      </c>
      <c r="D821" s="149">
        <v>43169</v>
      </c>
    </row>
    <row r="822" spans="1:4" x14ac:dyDescent="0.2">
      <c r="A822" s="2" t="s">
        <v>244</v>
      </c>
      <c r="B822" s="2">
        <v>1826</v>
      </c>
      <c r="C822" s="2">
        <v>0</v>
      </c>
      <c r="D822" s="149">
        <v>43169</v>
      </c>
    </row>
    <row r="823" spans="1:4" x14ac:dyDescent="0.2">
      <c r="A823" s="2" t="s">
        <v>1848</v>
      </c>
      <c r="B823" s="2">
        <v>1827</v>
      </c>
      <c r="C823" s="2">
        <v>0</v>
      </c>
      <c r="D823" s="149">
        <v>43169</v>
      </c>
    </row>
    <row r="824" spans="1:4" x14ac:dyDescent="0.2">
      <c r="A824" s="2" t="s">
        <v>3709</v>
      </c>
      <c r="B824" s="2">
        <v>1828</v>
      </c>
      <c r="C824" s="2">
        <v>0</v>
      </c>
      <c r="D824" s="149">
        <v>43169</v>
      </c>
    </row>
    <row r="825" spans="1:4" x14ac:dyDescent="0.2">
      <c r="A825" s="2" t="s">
        <v>3333</v>
      </c>
      <c r="B825" s="2">
        <v>1829</v>
      </c>
      <c r="C825" s="2">
        <v>0</v>
      </c>
      <c r="D825" s="149">
        <v>43169</v>
      </c>
    </row>
    <row r="826" spans="1:4" x14ac:dyDescent="0.2">
      <c r="A826" s="2" t="s">
        <v>2553</v>
      </c>
      <c r="B826" s="2">
        <v>1830</v>
      </c>
      <c r="C826" s="2">
        <v>0</v>
      </c>
      <c r="D826" s="149">
        <v>43169</v>
      </c>
    </row>
    <row r="827" spans="1:4" x14ac:dyDescent="0.2">
      <c r="A827" s="2" t="s">
        <v>391</v>
      </c>
      <c r="B827" s="2">
        <v>1831</v>
      </c>
      <c r="C827" s="2">
        <v>0</v>
      </c>
      <c r="D827" s="149">
        <v>43169</v>
      </c>
    </row>
    <row r="828" spans="1:4" x14ac:dyDescent="0.2">
      <c r="A828" s="2" t="s">
        <v>1243</v>
      </c>
      <c r="B828" s="2">
        <v>1832</v>
      </c>
      <c r="C828" s="2">
        <v>0</v>
      </c>
      <c r="D828" s="149">
        <v>43169</v>
      </c>
    </row>
    <row r="829" spans="1:4" x14ac:dyDescent="0.2">
      <c r="A829" s="2" t="s">
        <v>1793</v>
      </c>
      <c r="B829" s="2">
        <v>1833</v>
      </c>
      <c r="C829" s="2">
        <v>0</v>
      </c>
      <c r="D829" s="149">
        <v>43169</v>
      </c>
    </row>
    <row r="830" spans="1:4" x14ac:dyDescent="0.2">
      <c r="A830" s="2" t="s">
        <v>3548</v>
      </c>
      <c r="B830" s="2">
        <v>1834</v>
      </c>
      <c r="C830" s="2">
        <v>0</v>
      </c>
      <c r="D830" s="149">
        <v>43169</v>
      </c>
    </row>
    <row r="831" spans="1:4" x14ac:dyDescent="0.2">
      <c r="A831" s="2" t="s">
        <v>1068</v>
      </c>
      <c r="B831" s="2">
        <v>1835</v>
      </c>
      <c r="C831" s="2">
        <v>0</v>
      </c>
      <c r="D831" s="149">
        <v>43169</v>
      </c>
    </row>
    <row r="832" spans="1:4" x14ac:dyDescent="0.2">
      <c r="A832" s="2" t="s">
        <v>586</v>
      </c>
      <c r="B832" s="2">
        <v>1836</v>
      </c>
      <c r="C832" s="2">
        <v>0</v>
      </c>
      <c r="D832" s="149">
        <v>43169</v>
      </c>
    </row>
    <row r="833" spans="1:4" x14ac:dyDescent="0.2">
      <c r="A833" s="2" t="s">
        <v>252</v>
      </c>
      <c r="B833" s="2">
        <v>1837</v>
      </c>
      <c r="C833" s="2">
        <v>0</v>
      </c>
      <c r="D833" s="149">
        <v>43169</v>
      </c>
    </row>
    <row r="834" spans="1:4" x14ac:dyDescent="0.2">
      <c r="A834" s="2" t="s">
        <v>646</v>
      </c>
      <c r="B834" s="2">
        <v>1838</v>
      </c>
      <c r="C834" s="2">
        <v>0</v>
      </c>
      <c r="D834" s="149">
        <v>43169</v>
      </c>
    </row>
    <row r="835" spans="1:4" x14ac:dyDescent="0.2">
      <c r="A835" s="2" t="s">
        <v>994</v>
      </c>
      <c r="B835" s="2">
        <v>1839</v>
      </c>
      <c r="C835" s="2">
        <v>0</v>
      </c>
      <c r="D835" s="149">
        <v>43169</v>
      </c>
    </row>
    <row r="836" spans="1:4" x14ac:dyDescent="0.2">
      <c r="A836" s="2" t="s">
        <v>3510</v>
      </c>
      <c r="B836" s="2">
        <v>1840</v>
      </c>
      <c r="C836" s="2">
        <v>0</v>
      </c>
      <c r="D836" s="149">
        <v>43169</v>
      </c>
    </row>
    <row r="837" spans="1:4" x14ac:dyDescent="0.2">
      <c r="A837" s="2" t="s">
        <v>3040</v>
      </c>
      <c r="B837" s="2">
        <v>1841</v>
      </c>
      <c r="C837" s="2">
        <v>0</v>
      </c>
      <c r="D837" s="149">
        <v>43169</v>
      </c>
    </row>
    <row r="838" spans="1:4" x14ac:dyDescent="0.2">
      <c r="A838" s="2" t="s">
        <v>1984</v>
      </c>
      <c r="B838" s="2">
        <v>1842</v>
      </c>
      <c r="C838" s="2">
        <v>0</v>
      </c>
      <c r="D838" s="149">
        <v>43169</v>
      </c>
    </row>
    <row r="839" spans="1:4" x14ac:dyDescent="0.2">
      <c r="A839" s="2" t="s">
        <v>1521</v>
      </c>
      <c r="B839" s="2">
        <v>1843</v>
      </c>
      <c r="C839" s="2">
        <v>0</v>
      </c>
      <c r="D839" s="149">
        <v>43169</v>
      </c>
    </row>
    <row r="840" spans="1:4" x14ac:dyDescent="0.2">
      <c r="A840" s="2" t="s">
        <v>2866</v>
      </c>
      <c r="B840" s="2">
        <v>1844</v>
      </c>
      <c r="C840" s="2">
        <v>0</v>
      </c>
      <c r="D840" s="149">
        <v>43169</v>
      </c>
    </row>
    <row r="841" spans="1:4" x14ac:dyDescent="0.2">
      <c r="A841" s="2" t="s">
        <v>2055</v>
      </c>
      <c r="B841" s="2">
        <v>1845</v>
      </c>
      <c r="C841" s="2">
        <v>0</v>
      </c>
      <c r="D841" s="149">
        <v>43169</v>
      </c>
    </row>
    <row r="842" spans="1:4" x14ac:dyDescent="0.2">
      <c r="A842" s="2" t="s">
        <v>2947</v>
      </c>
      <c r="B842" s="2">
        <v>1846</v>
      </c>
      <c r="C842" s="2">
        <v>0</v>
      </c>
      <c r="D842" s="149">
        <v>43169</v>
      </c>
    </row>
    <row r="843" spans="1:4" x14ac:dyDescent="0.2">
      <c r="A843" s="2" t="s">
        <v>136</v>
      </c>
      <c r="B843" s="2">
        <v>1847</v>
      </c>
      <c r="C843" s="2">
        <v>0</v>
      </c>
      <c r="D843" s="149">
        <v>43169</v>
      </c>
    </row>
    <row r="844" spans="1:4" x14ac:dyDescent="0.2">
      <c r="A844" s="2" t="s">
        <v>563</v>
      </c>
      <c r="B844" s="2">
        <v>1848</v>
      </c>
      <c r="C844" s="2">
        <v>0</v>
      </c>
      <c r="D844" s="149">
        <v>43169</v>
      </c>
    </row>
    <row r="845" spans="1:4" x14ac:dyDescent="0.2">
      <c r="A845" s="2" t="s">
        <v>1959</v>
      </c>
      <c r="B845" s="2">
        <v>1849</v>
      </c>
      <c r="C845" s="2">
        <v>0</v>
      </c>
      <c r="D845" s="149">
        <v>43169</v>
      </c>
    </row>
    <row r="846" spans="1:4" x14ac:dyDescent="0.2">
      <c r="A846" s="2" t="s">
        <v>3486</v>
      </c>
      <c r="B846" s="2">
        <v>1850</v>
      </c>
      <c r="C846" s="2">
        <v>0</v>
      </c>
      <c r="D846" s="149">
        <v>43169</v>
      </c>
    </row>
    <row r="847" spans="1:4" x14ac:dyDescent="0.2">
      <c r="A847" s="2" t="s">
        <v>190</v>
      </c>
      <c r="B847" s="2">
        <v>1851</v>
      </c>
      <c r="C847" s="2">
        <v>0</v>
      </c>
      <c r="D847" s="149">
        <v>43169</v>
      </c>
    </row>
    <row r="848" spans="1:4" x14ac:dyDescent="0.2">
      <c r="A848" s="2" t="s">
        <v>1290</v>
      </c>
      <c r="B848" s="2">
        <v>1852</v>
      </c>
      <c r="C848" s="2">
        <v>0</v>
      </c>
      <c r="D848" s="149">
        <v>43169</v>
      </c>
    </row>
    <row r="849" spans="1:4" x14ac:dyDescent="0.2">
      <c r="A849" s="2" t="s">
        <v>2115</v>
      </c>
      <c r="B849" s="2">
        <v>1853</v>
      </c>
      <c r="C849" s="2">
        <v>0</v>
      </c>
      <c r="D849" s="149">
        <v>43169</v>
      </c>
    </row>
    <row r="850" spans="1:4" x14ac:dyDescent="0.2">
      <c r="A850" s="2" t="s">
        <v>3462</v>
      </c>
      <c r="B850" s="2">
        <v>1854</v>
      </c>
      <c r="C850" s="2">
        <v>0</v>
      </c>
      <c r="D850" s="149">
        <v>43169</v>
      </c>
    </row>
    <row r="851" spans="1:4" x14ac:dyDescent="0.2">
      <c r="A851" s="2" t="s">
        <v>2326</v>
      </c>
      <c r="B851" s="2">
        <v>1855</v>
      </c>
      <c r="C851" s="2">
        <v>0</v>
      </c>
      <c r="D851" s="149">
        <v>43169</v>
      </c>
    </row>
    <row r="852" spans="1:4" x14ac:dyDescent="0.2">
      <c r="A852" s="2" t="s">
        <v>2334</v>
      </c>
      <c r="B852" s="2">
        <v>1856</v>
      </c>
      <c r="C852" s="2">
        <v>0</v>
      </c>
      <c r="D852" s="149">
        <v>43169</v>
      </c>
    </row>
    <row r="853" spans="1:4" x14ac:dyDescent="0.2">
      <c r="A853" s="2" t="s">
        <v>3742</v>
      </c>
      <c r="B853" s="2">
        <v>1857</v>
      </c>
      <c r="C853" s="2">
        <v>0</v>
      </c>
      <c r="D853" s="149">
        <v>43169</v>
      </c>
    </row>
    <row r="854" spans="1:4" x14ac:dyDescent="0.2">
      <c r="A854" s="2" t="s">
        <v>2368</v>
      </c>
      <c r="B854" s="2">
        <v>1858</v>
      </c>
      <c r="C854" s="2">
        <v>0</v>
      </c>
      <c r="D854" s="149">
        <v>43169</v>
      </c>
    </row>
    <row r="855" spans="1:4" x14ac:dyDescent="0.2">
      <c r="A855" s="2" t="s">
        <v>2367</v>
      </c>
      <c r="B855" s="2">
        <v>1859</v>
      </c>
      <c r="C855" s="2">
        <v>0</v>
      </c>
      <c r="D855" s="149">
        <v>43169</v>
      </c>
    </row>
    <row r="856" spans="1:4" x14ac:dyDescent="0.2">
      <c r="A856" s="2" t="s">
        <v>3391</v>
      </c>
      <c r="B856" s="2">
        <v>1860</v>
      </c>
      <c r="C856" s="2">
        <v>0</v>
      </c>
      <c r="D856" s="149">
        <v>43169</v>
      </c>
    </row>
    <row r="857" spans="1:4" x14ac:dyDescent="0.2">
      <c r="A857" s="2" t="s">
        <v>2366</v>
      </c>
      <c r="B857" s="2">
        <v>1861</v>
      </c>
      <c r="C857" s="2">
        <v>0</v>
      </c>
      <c r="D857" s="149">
        <v>43169</v>
      </c>
    </row>
    <row r="858" spans="1:4" x14ac:dyDescent="0.2">
      <c r="A858" s="2" t="s">
        <v>2365</v>
      </c>
      <c r="B858" s="2">
        <v>1862</v>
      </c>
      <c r="C858" s="2">
        <v>0</v>
      </c>
      <c r="D858" s="149">
        <v>43169</v>
      </c>
    </row>
    <row r="859" spans="1:4" x14ac:dyDescent="0.2">
      <c r="A859" s="2" t="s">
        <v>2364</v>
      </c>
      <c r="B859" s="2">
        <v>1863</v>
      </c>
      <c r="C859" s="2">
        <v>0</v>
      </c>
      <c r="D859" s="149">
        <v>43169</v>
      </c>
    </row>
    <row r="860" spans="1:4" x14ac:dyDescent="0.2">
      <c r="A860" s="2" t="s">
        <v>2361</v>
      </c>
      <c r="B860" s="2">
        <v>1864</v>
      </c>
      <c r="C860" s="2">
        <v>0</v>
      </c>
      <c r="D860" s="149">
        <v>43169</v>
      </c>
    </row>
    <row r="861" spans="1:4" x14ac:dyDescent="0.2">
      <c r="A861" s="2" t="s">
        <v>2360</v>
      </c>
      <c r="B861" s="2">
        <v>1865</v>
      </c>
      <c r="C861" s="2">
        <v>0</v>
      </c>
      <c r="D861" s="149">
        <v>43169</v>
      </c>
    </row>
    <row r="862" spans="1:4" x14ac:dyDescent="0.2">
      <c r="A862" s="2" t="s">
        <v>2327</v>
      </c>
      <c r="B862" s="2">
        <v>1866</v>
      </c>
      <c r="C862" s="2">
        <v>0</v>
      </c>
      <c r="D862" s="149">
        <v>43169</v>
      </c>
    </row>
    <row r="863" spans="1:4" x14ac:dyDescent="0.2">
      <c r="A863" s="2" t="s">
        <v>3755</v>
      </c>
      <c r="B863" s="2">
        <v>1867</v>
      </c>
      <c r="C863" s="2">
        <v>0</v>
      </c>
      <c r="D863" s="149">
        <v>43169</v>
      </c>
    </row>
    <row r="864" spans="1:4" x14ac:dyDescent="0.2">
      <c r="A864" s="2" t="s">
        <v>2358</v>
      </c>
      <c r="B864" s="2">
        <v>1868</v>
      </c>
      <c r="C864" s="2">
        <v>0</v>
      </c>
      <c r="D864" s="149">
        <v>43169</v>
      </c>
    </row>
    <row r="865" spans="1:4" x14ac:dyDescent="0.2">
      <c r="A865" s="2" t="s">
        <v>2357</v>
      </c>
      <c r="B865" s="2">
        <v>1869</v>
      </c>
      <c r="C865" s="2">
        <v>0</v>
      </c>
      <c r="D865" s="149">
        <v>43169</v>
      </c>
    </row>
    <row r="866" spans="1:4" x14ac:dyDescent="0.2">
      <c r="A866" s="2" t="s">
        <v>2356</v>
      </c>
      <c r="B866" s="2">
        <v>1870</v>
      </c>
      <c r="C866" s="2">
        <v>0</v>
      </c>
      <c r="D866" s="149">
        <v>43169</v>
      </c>
    </row>
    <row r="867" spans="1:4" x14ac:dyDescent="0.2">
      <c r="A867" s="2" t="s">
        <v>3215</v>
      </c>
      <c r="B867" s="2">
        <v>1871</v>
      </c>
      <c r="C867" s="2">
        <v>0</v>
      </c>
      <c r="D867" s="149">
        <v>43169</v>
      </c>
    </row>
    <row r="868" spans="1:4" x14ac:dyDescent="0.2">
      <c r="A868" s="2" t="s">
        <v>2355</v>
      </c>
      <c r="B868" s="2">
        <v>1872</v>
      </c>
      <c r="C868" s="2">
        <v>0</v>
      </c>
      <c r="D868" s="149">
        <v>43169</v>
      </c>
    </row>
    <row r="869" spans="1:4" x14ac:dyDescent="0.2">
      <c r="A869" s="2" t="s">
        <v>2354</v>
      </c>
      <c r="B869" s="2">
        <v>1873</v>
      </c>
      <c r="C869" s="2">
        <v>0</v>
      </c>
      <c r="D869" s="149">
        <v>43169</v>
      </c>
    </row>
    <row r="870" spans="1:4" x14ac:dyDescent="0.2">
      <c r="A870" s="2" t="s">
        <v>2353</v>
      </c>
      <c r="B870" s="2">
        <v>1874</v>
      </c>
      <c r="C870" s="2">
        <v>0</v>
      </c>
      <c r="D870" s="149">
        <v>43169</v>
      </c>
    </row>
    <row r="871" spans="1:4" x14ac:dyDescent="0.2">
      <c r="A871" s="2" t="s">
        <v>2352</v>
      </c>
      <c r="B871" s="2">
        <v>1875</v>
      </c>
      <c r="C871" s="2">
        <v>0</v>
      </c>
      <c r="D871" s="149">
        <v>43169</v>
      </c>
    </row>
    <row r="872" spans="1:4" x14ac:dyDescent="0.2">
      <c r="A872" s="2" t="s">
        <v>1722</v>
      </c>
      <c r="B872" s="2">
        <v>1876</v>
      </c>
      <c r="C872" s="2">
        <v>0</v>
      </c>
      <c r="D872" s="149">
        <v>43169</v>
      </c>
    </row>
    <row r="873" spans="1:4" x14ac:dyDescent="0.2">
      <c r="A873" s="2" t="s">
        <v>1296</v>
      </c>
      <c r="B873" s="2">
        <v>1877</v>
      </c>
      <c r="C873" s="2">
        <v>0</v>
      </c>
      <c r="D873" s="149">
        <v>43169</v>
      </c>
    </row>
    <row r="874" spans="1:4" x14ac:dyDescent="0.2">
      <c r="A874" s="2" t="s">
        <v>924</v>
      </c>
      <c r="B874" s="2">
        <v>1878</v>
      </c>
      <c r="C874" s="2">
        <v>0</v>
      </c>
      <c r="D874" s="149">
        <v>43169</v>
      </c>
    </row>
    <row r="875" spans="1:4" x14ac:dyDescent="0.2">
      <c r="A875" s="2" t="s">
        <v>3108</v>
      </c>
      <c r="B875" s="2">
        <v>1879</v>
      </c>
      <c r="C875" s="2">
        <v>0</v>
      </c>
      <c r="D875" s="149">
        <v>43169</v>
      </c>
    </row>
    <row r="876" spans="1:4" x14ac:dyDescent="0.2">
      <c r="A876" s="2" t="s">
        <v>1307</v>
      </c>
      <c r="B876" s="2">
        <v>1880</v>
      </c>
      <c r="C876" s="2">
        <v>0</v>
      </c>
      <c r="D876" s="149">
        <v>43169</v>
      </c>
    </row>
    <row r="877" spans="1:4" x14ac:dyDescent="0.2">
      <c r="A877" s="2" t="s">
        <v>3772</v>
      </c>
      <c r="B877" s="2">
        <v>1881</v>
      </c>
      <c r="C877" s="2">
        <v>0</v>
      </c>
      <c r="D877" s="149">
        <v>43169</v>
      </c>
    </row>
    <row r="878" spans="1:4" x14ac:dyDescent="0.2">
      <c r="A878" s="2" t="s">
        <v>718</v>
      </c>
      <c r="B878" s="2">
        <v>1882</v>
      </c>
      <c r="C878" s="2">
        <v>0</v>
      </c>
      <c r="D878" s="149">
        <v>43169</v>
      </c>
    </row>
    <row r="879" spans="1:4" x14ac:dyDescent="0.2">
      <c r="A879" s="2" t="s">
        <v>3170</v>
      </c>
      <c r="B879" s="2">
        <v>1883</v>
      </c>
      <c r="C879" s="2">
        <v>0</v>
      </c>
      <c r="D879" s="149">
        <v>43169</v>
      </c>
    </row>
    <row r="880" spans="1:4" x14ac:dyDescent="0.2">
      <c r="A880" s="2" t="s">
        <v>3654</v>
      </c>
      <c r="B880" s="2">
        <v>1884</v>
      </c>
      <c r="C880" s="2">
        <v>0</v>
      </c>
      <c r="D880" s="149">
        <v>43169</v>
      </c>
    </row>
    <row r="881" spans="1:4" x14ac:dyDescent="0.2">
      <c r="A881" s="2" t="s">
        <v>2307</v>
      </c>
      <c r="B881" s="2">
        <v>1885</v>
      </c>
      <c r="C881" s="2">
        <v>0</v>
      </c>
      <c r="D881" s="149">
        <v>43169</v>
      </c>
    </row>
    <row r="882" spans="1:4" x14ac:dyDescent="0.2">
      <c r="A882" s="2" t="s">
        <v>3699</v>
      </c>
      <c r="B882" s="2">
        <v>1886</v>
      </c>
      <c r="C882" s="2">
        <v>0</v>
      </c>
      <c r="D882" s="149">
        <v>43169</v>
      </c>
    </row>
    <row r="883" spans="1:4" x14ac:dyDescent="0.2">
      <c r="A883" s="2" t="s">
        <v>1575</v>
      </c>
      <c r="B883" s="2">
        <v>1887</v>
      </c>
      <c r="C883" s="2">
        <v>0</v>
      </c>
      <c r="D883" s="149">
        <v>43169</v>
      </c>
    </row>
    <row r="884" spans="1:4" x14ac:dyDescent="0.2">
      <c r="A884" s="2" t="s">
        <v>899</v>
      </c>
      <c r="B884" s="2">
        <v>1888</v>
      </c>
      <c r="C884" s="2">
        <v>0</v>
      </c>
      <c r="D884" s="149">
        <v>43169</v>
      </c>
    </row>
    <row r="885" spans="1:4" x14ac:dyDescent="0.2">
      <c r="A885" s="2" t="s">
        <v>1995</v>
      </c>
      <c r="B885" s="2">
        <v>1889</v>
      </c>
      <c r="C885" s="2">
        <v>0</v>
      </c>
      <c r="D885" s="149">
        <v>43169</v>
      </c>
    </row>
    <row r="886" spans="1:4" x14ac:dyDescent="0.2">
      <c r="A886" s="2" t="s">
        <v>2434</v>
      </c>
      <c r="B886" s="2">
        <v>1890</v>
      </c>
      <c r="C886" s="2">
        <v>0</v>
      </c>
      <c r="D886" s="149">
        <v>43169</v>
      </c>
    </row>
    <row r="887" spans="1:4" x14ac:dyDescent="0.2">
      <c r="A887" s="2" t="s">
        <v>3154</v>
      </c>
      <c r="B887" s="2">
        <v>1891</v>
      </c>
      <c r="C887" s="2">
        <v>0</v>
      </c>
      <c r="D887" s="149">
        <v>43169</v>
      </c>
    </row>
    <row r="888" spans="1:4" x14ac:dyDescent="0.2">
      <c r="A888" s="2" t="s">
        <v>63</v>
      </c>
      <c r="B888" s="2">
        <v>1892</v>
      </c>
      <c r="C888" s="2">
        <v>0</v>
      </c>
      <c r="D888" s="149">
        <v>43169</v>
      </c>
    </row>
    <row r="889" spans="1:4" x14ac:dyDescent="0.2">
      <c r="A889" s="2" t="s">
        <v>826</v>
      </c>
      <c r="B889" s="2">
        <v>1893</v>
      </c>
      <c r="C889" s="2">
        <v>0</v>
      </c>
      <c r="D889" s="149">
        <v>43169</v>
      </c>
    </row>
    <row r="890" spans="1:4" x14ac:dyDescent="0.2">
      <c r="A890" s="2" t="s">
        <v>3105</v>
      </c>
      <c r="B890" s="2">
        <v>1894</v>
      </c>
      <c r="C890" s="2">
        <v>0</v>
      </c>
      <c r="D890" s="149">
        <v>43169</v>
      </c>
    </row>
    <row r="891" spans="1:4" x14ac:dyDescent="0.2">
      <c r="A891" s="2" t="s">
        <v>2950</v>
      </c>
      <c r="B891" s="2">
        <v>1895</v>
      </c>
      <c r="C891" s="2">
        <v>0</v>
      </c>
      <c r="D891" s="149">
        <v>43169</v>
      </c>
    </row>
    <row r="892" spans="1:4" x14ac:dyDescent="0.2">
      <c r="A892" s="2" t="s">
        <v>1074</v>
      </c>
      <c r="B892" s="2">
        <v>1896</v>
      </c>
      <c r="C892" s="2">
        <v>0</v>
      </c>
      <c r="D892" s="149">
        <v>43169</v>
      </c>
    </row>
    <row r="893" spans="1:4" x14ac:dyDescent="0.2">
      <c r="A893" s="2" t="s">
        <v>1411</v>
      </c>
      <c r="B893" s="2">
        <v>1897</v>
      </c>
      <c r="C893" s="2">
        <v>0</v>
      </c>
      <c r="D893" s="149">
        <v>43169</v>
      </c>
    </row>
    <row r="894" spans="1:4" x14ac:dyDescent="0.2">
      <c r="A894" s="2" t="s">
        <v>735</v>
      </c>
      <c r="B894" s="2">
        <v>1898</v>
      </c>
      <c r="C894" s="2">
        <v>0</v>
      </c>
      <c r="D894" s="149">
        <v>43169</v>
      </c>
    </row>
    <row r="895" spans="1:4" x14ac:dyDescent="0.2">
      <c r="A895" s="2" t="s">
        <v>692</v>
      </c>
      <c r="B895" s="2">
        <v>1899</v>
      </c>
      <c r="C895" s="2">
        <v>0</v>
      </c>
      <c r="D895" s="149">
        <v>43169</v>
      </c>
    </row>
    <row r="896" spans="1:4" x14ac:dyDescent="0.2">
      <c r="A896" s="2" t="s">
        <v>2818</v>
      </c>
      <c r="B896" s="2">
        <v>1900</v>
      </c>
      <c r="C896" s="2">
        <v>0</v>
      </c>
      <c r="D896" s="149">
        <v>43169</v>
      </c>
    </row>
    <row r="897" spans="1:4" x14ac:dyDescent="0.2">
      <c r="A897" s="2" t="s">
        <v>453</v>
      </c>
      <c r="B897" s="2">
        <v>1901</v>
      </c>
      <c r="C897" s="2">
        <v>0</v>
      </c>
      <c r="D897" s="149">
        <v>43169</v>
      </c>
    </row>
    <row r="898" spans="1:4" x14ac:dyDescent="0.2">
      <c r="A898" s="2" t="s">
        <v>805</v>
      </c>
      <c r="B898" s="2">
        <v>1902</v>
      </c>
      <c r="C898" s="2">
        <v>0</v>
      </c>
      <c r="D898" s="149">
        <v>43169</v>
      </c>
    </row>
    <row r="899" spans="1:4" x14ac:dyDescent="0.2">
      <c r="A899" s="2" t="s">
        <v>1241</v>
      </c>
      <c r="B899" s="2">
        <v>1903</v>
      </c>
      <c r="C899" s="2">
        <v>0</v>
      </c>
      <c r="D899" s="149">
        <v>43169</v>
      </c>
    </row>
    <row r="900" spans="1:4" x14ac:dyDescent="0.2">
      <c r="A900" s="2" t="s">
        <v>1265</v>
      </c>
      <c r="B900" s="2">
        <v>1904</v>
      </c>
      <c r="C900" s="2">
        <v>0</v>
      </c>
      <c r="D900" s="149">
        <v>43169</v>
      </c>
    </row>
    <row r="901" spans="1:4" x14ac:dyDescent="0.2">
      <c r="A901" s="2" t="s">
        <v>112</v>
      </c>
      <c r="B901" s="2">
        <v>1905</v>
      </c>
      <c r="C901" s="2">
        <v>0</v>
      </c>
      <c r="D901" s="149">
        <v>43169</v>
      </c>
    </row>
    <row r="902" spans="1:4" x14ac:dyDescent="0.2">
      <c r="A902" s="2" t="s">
        <v>791</v>
      </c>
      <c r="B902" s="2">
        <v>1906</v>
      </c>
      <c r="C902" s="2">
        <v>0</v>
      </c>
      <c r="D902" s="149">
        <v>43169</v>
      </c>
    </row>
    <row r="903" spans="1:4" x14ac:dyDescent="0.2">
      <c r="A903" s="2" t="s">
        <v>3436</v>
      </c>
      <c r="B903" s="2">
        <v>1907</v>
      </c>
      <c r="C903" s="2">
        <v>0</v>
      </c>
      <c r="D903" s="149">
        <v>43169</v>
      </c>
    </row>
    <row r="904" spans="1:4" x14ac:dyDescent="0.2">
      <c r="A904" s="2" t="s">
        <v>3320</v>
      </c>
      <c r="B904" s="2">
        <v>1908</v>
      </c>
      <c r="C904" s="2">
        <v>0</v>
      </c>
      <c r="D904" s="149">
        <v>43169</v>
      </c>
    </row>
    <row r="905" spans="1:4" x14ac:dyDescent="0.2">
      <c r="A905" s="2" t="s">
        <v>2555</v>
      </c>
      <c r="B905" s="2">
        <v>1909</v>
      </c>
      <c r="C905" s="2">
        <v>0</v>
      </c>
      <c r="D905" s="149">
        <v>43169</v>
      </c>
    </row>
    <row r="906" spans="1:4" x14ac:dyDescent="0.2">
      <c r="A906" s="2" t="s">
        <v>3213</v>
      </c>
      <c r="B906" s="2">
        <v>1910</v>
      </c>
      <c r="C906" s="2">
        <v>0</v>
      </c>
      <c r="D906" s="149">
        <v>43169</v>
      </c>
    </row>
    <row r="907" spans="1:4" x14ac:dyDescent="0.2">
      <c r="A907" s="2" t="s">
        <v>3815</v>
      </c>
      <c r="B907" s="2">
        <v>1911</v>
      </c>
      <c r="C907" s="2">
        <v>0</v>
      </c>
      <c r="D907" s="149">
        <v>43169</v>
      </c>
    </row>
    <row r="908" spans="1:4" x14ac:dyDescent="0.2">
      <c r="A908" s="2" t="s">
        <v>755</v>
      </c>
      <c r="B908" s="2">
        <v>1912</v>
      </c>
      <c r="C908" s="2">
        <v>0</v>
      </c>
      <c r="D908" s="149">
        <v>43169</v>
      </c>
    </row>
    <row r="909" spans="1:4" x14ac:dyDescent="0.2">
      <c r="A909" s="2" t="s">
        <v>2165</v>
      </c>
      <c r="B909" s="2">
        <v>1913</v>
      </c>
      <c r="C909" s="2">
        <v>0</v>
      </c>
      <c r="D909" s="149">
        <v>43169</v>
      </c>
    </row>
    <row r="910" spans="1:4" x14ac:dyDescent="0.2">
      <c r="A910" s="2" t="s">
        <v>290</v>
      </c>
      <c r="B910" s="2">
        <v>1914</v>
      </c>
      <c r="C910" s="2">
        <v>0</v>
      </c>
      <c r="D910" s="149">
        <v>43169</v>
      </c>
    </row>
    <row r="911" spans="1:4" x14ac:dyDescent="0.2">
      <c r="A911" s="2" t="s">
        <v>1768</v>
      </c>
      <c r="B911" s="2">
        <v>1915</v>
      </c>
      <c r="C911" s="2">
        <v>0</v>
      </c>
      <c r="D911" s="149">
        <v>43169</v>
      </c>
    </row>
    <row r="912" spans="1:4" x14ac:dyDescent="0.2">
      <c r="A912" s="2" t="s">
        <v>1150</v>
      </c>
      <c r="B912" s="2">
        <v>1916</v>
      </c>
      <c r="C912" s="2">
        <v>0</v>
      </c>
      <c r="D912" s="149">
        <v>43169</v>
      </c>
    </row>
    <row r="913" spans="1:4" x14ac:dyDescent="0.2">
      <c r="A913" s="2" t="s">
        <v>786</v>
      </c>
      <c r="B913" s="2">
        <v>1917</v>
      </c>
      <c r="C913" s="2">
        <v>0</v>
      </c>
      <c r="D913" s="149">
        <v>43169</v>
      </c>
    </row>
    <row r="914" spans="1:4" x14ac:dyDescent="0.2">
      <c r="A914" s="2" t="s">
        <v>2480</v>
      </c>
      <c r="B914" s="2">
        <v>1918</v>
      </c>
      <c r="C914" s="2">
        <v>0</v>
      </c>
      <c r="D914" s="149">
        <v>43169</v>
      </c>
    </row>
    <row r="915" spans="1:4" x14ac:dyDescent="0.2">
      <c r="A915" s="2" t="s">
        <v>1718</v>
      </c>
      <c r="B915" s="2">
        <v>1919</v>
      </c>
      <c r="C915" s="2">
        <v>0</v>
      </c>
      <c r="D915" s="149">
        <v>43169</v>
      </c>
    </row>
    <row r="916" spans="1:4" x14ac:dyDescent="0.2">
      <c r="A916" s="2" t="s">
        <v>1885</v>
      </c>
      <c r="B916" s="2">
        <v>1920</v>
      </c>
      <c r="C916" s="2">
        <v>0</v>
      </c>
      <c r="D916" s="149">
        <v>43169</v>
      </c>
    </row>
    <row r="917" spans="1:4" x14ac:dyDescent="0.2">
      <c r="A917" s="2" t="s">
        <v>3832</v>
      </c>
      <c r="B917" s="2">
        <v>1921</v>
      </c>
      <c r="C917" s="2">
        <v>0</v>
      </c>
      <c r="D917" s="149">
        <v>43169</v>
      </c>
    </row>
    <row r="918" spans="1:4" x14ac:dyDescent="0.2">
      <c r="A918" s="2" t="s">
        <v>2556</v>
      </c>
      <c r="B918" s="2">
        <v>1922</v>
      </c>
      <c r="C918" s="2">
        <v>0</v>
      </c>
      <c r="D918" s="149">
        <v>43169</v>
      </c>
    </row>
    <row r="919" spans="1:4" x14ac:dyDescent="0.2">
      <c r="A919" s="2" t="s">
        <v>2387</v>
      </c>
      <c r="B919" s="2">
        <v>1923</v>
      </c>
      <c r="C919" s="2">
        <v>0</v>
      </c>
      <c r="D919" s="149">
        <v>43169</v>
      </c>
    </row>
    <row r="920" spans="1:4" x14ac:dyDescent="0.2">
      <c r="A920" s="2" t="s">
        <v>1690</v>
      </c>
      <c r="B920" s="2">
        <v>1924</v>
      </c>
      <c r="C920" s="2">
        <v>0</v>
      </c>
      <c r="D920" s="149">
        <v>43169</v>
      </c>
    </row>
    <row r="921" spans="1:4" x14ac:dyDescent="0.2">
      <c r="A921" s="2" t="s">
        <v>1828</v>
      </c>
      <c r="B921" s="2">
        <v>1925</v>
      </c>
      <c r="C921" s="2">
        <v>0</v>
      </c>
      <c r="D921" s="149">
        <v>43169</v>
      </c>
    </row>
    <row r="922" spans="1:4" x14ac:dyDescent="0.2">
      <c r="A922" s="2" t="s">
        <v>3268</v>
      </c>
      <c r="B922" s="2">
        <v>1926</v>
      </c>
      <c r="C922" s="2">
        <v>0</v>
      </c>
      <c r="D922" s="149">
        <v>43169</v>
      </c>
    </row>
    <row r="923" spans="1:4" x14ac:dyDescent="0.2">
      <c r="A923" s="2" t="s">
        <v>594</v>
      </c>
      <c r="B923" s="2">
        <v>1927</v>
      </c>
      <c r="C923" s="2">
        <v>0</v>
      </c>
      <c r="D923" s="149">
        <v>43169</v>
      </c>
    </row>
    <row r="924" spans="1:4" x14ac:dyDescent="0.2">
      <c r="A924" s="2" t="s">
        <v>2973</v>
      </c>
      <c r="B924" s="2">
        <v>1928</v>
      </c>
      <c r="C924" s="2">
        <v>0</v>
      </c>
      <c r="D924" s="149">
        <v>43169</v>
      </c>
    </row>
    <row r="925" spans="1:4" x14ac:dyDescent="0.2">
      <c r="A925" s="2" t="s">
        <v>1443</v>
      </c>
      <c r="B925" s="2">
        <v>1929</v>
      </c>
      <c r="C925" s="2">
        <v>0</v>
      </c>
      <c r="D925" s="149">
        <v>43169</v>
      </c>
    </row>
    <row r="926" spans="1:4" x14ac:dyDescent="0.2">
      <c r="A926" s="2" t="s">
        <v>3298</v>
      </c>
      <c r="B926" s="2">
        <v>1930</v>
      </c>
      <c r="C926" s="2">
        <v>0</v>
      </c>
      <c r="D926" s="149">
        <v>43169</v>
      </c>
    </row>
    <row r="927" spans="1:4" x14ac:dyDescent="0.2">
      <c r="A927" s="2" t="s">
        <v>611</v>
      </c>
      <c r="B927" s="2">
        <v>1931</v>
      </c>
      <c r="C927" s="2">
        <v>0</v>
      </c>
      <c r="D927" s="149">
        <v>43169</v>
      </c>
    </row>
    <row r="928" spans="1:4" x14ac:dyDescent="0.2">
      <c r="A928" s="2" t="s">
        <v>3790</v>
      </c>
      <c r="B928" s="2">
        <v>1932</v>
      </c>
      <c r="C928" s="2">
        <v>0</v>
      </c>
      <c r="D928" s="149">
        <v>43169</v>
      </c>
    </row>
    <row r="929" spans="1:4" x14ac:dyDescent="0.2">
      <c r="A929" s="2" t="s">
        <v>861</v>
      </c>
      <c r="B929" s="2">
        <v>1933</v>
      </c>
      <c r="C929" s="2">
        <v>0</v>
      </c>
      <c r="D929" s="149">
        <v>43169</v>
      </c>
    </row>
    <row r="930" spans="1:4" x14ac:dyDescent="0.2">
      <c r="A930" s="2" t="s">
        <v>2350</v>
      </c>
      <c r="B930" s="2">
        <v>1934</v>
      </c>
      <c r="C930" s="2">
        <v>0</v>
      </c>
      <c r="D930" s="149">
        <v>43169</v>
      </c>
    </row>
    <row r="931" spans="1:4" x14ac:dyDescent="0.2">
      <c r="A931" s="2" t="s">
        <v>2349</v>
      </c>
      <c r="B931" s="2">
        <v>1935</v>
      </c>
      <c r="C931" s="2">
        <v>0</v>
      </c>
      <c r="D931" s="149">
        <v>43169</v>
      </c>
    </row>
    <row r="932" spans="1:4" x14ac:dyDescent="0.2">
      <c r="A932" s="2" t="s">
        <v>2348</v>
      </c>
      <c r="B932" s="2">
        <v>1936</v>
      </c>
      <c r="C932" s="2">
        <v>0</v>
      </c>
      <c r="D932" s="149">
        <v>43169</v>
      </c>
    </row>
    <row r="933" spans="1:4" x14ac:dyDescent="0.2">
      <c r="A933" s="2" t="s">
        <v>2856</v>
      </c>
      <c r="B933" s="2">
        <v>1937</v>
      </c>
      <c r="C933" s="2">
        <v>0</v>
      </c>
      <c r="D933" s="149">
        <v>43169</v>
      </c>
    </row>
    <row r="934" spans="1:4" x14ac:dyDescent="0.2">
      <c r="A934" s="2" t="s">
        <v>2316</v>
      </c>
      <c r="B934" s="2">
        <v>1938</v>
      </c>
      <c r="C934" s="2">
        <v>0</v>
      </c>
      <c r="D934" s="149">
        <v>43169</v>
      </c>
    </row>
    <row r="935" spans="1:4" x14ac:dyDescent="0.2">
      <c r="A935" s="2" t="s">
        <v>2346</v>
      </c>
      <c r="B935" s="2">
        <v>1939</v>
      </c>
      <c r="C935" s="2">
        <v>0</v>
      </c>
      <c r="D935" s="149">
        <v>43169</v>
      </c>
    </row>
    <row r="936" spans="1:4" x14ac:dyDescent="0.2">
      <c r="A936" s="2" t="s">
        <v>2264</v>
      </c>
      <c r="B936" s="2">
        <v>1940</v>
      </c>
      <c r="C936" s="2">
        <v>0</v>
      </c>
      <c r="D936" s="149">
        <v>43169</v>
      </c>
    </row>
    <row r="937" spans="1:4" x14ac:dyDescent="0.2">
      <c r="A937" s="2" t="s">
        <v>2260</v>
      </c>
      <c r="B937" s="2">
        <v>1941</v>
      </c>
      <c r="C937" s="2">
        <v>0</v>
      </c>
      <c r="D937" s="149">
        <v>43169</v>
      </c>
    </row>
    <row r="938" spans="1:4" x14ac:dyDescent="0.2">
      <c r="A938" s="2" t="s">
        <v>2276</v>
      </c>
      <c r="B938" s="2">
        <v>1942</v>
      </c>
      <c r="C938" s="2">
        <v>0</v>
      </c>
      <c r="D938" s="149">
        <v>43169</v>
      </c>
    </row>
    <row r="939" spans="1:4" x14ac:dyDescent="0.2">
      <c r="A939" s="2" t="s">
        <v>921</v>
      </c>
      <c r="B939" s="2">
        <v>1943</v>
      </c>
      <c r="C939" s="2">
        <v>0</v>
      </c>
      <c r="D939" s="149">
        <v>43169</v>
      </c>
    </row>
    <row r="940" spans="1:4" x14ac:dyDescent="0.2">
      <c r="A940" s="2" t="s">
        <v>299</v>
      </c>
      <c r="B940" s="2">
        <v>1944</v>
      </c>
      <c r="C940" s="2">
        <v>0</v>
      </c>
      <c r="D940" s="149">
        <v>43169</v>
      </c>
    </row>
    <row r="941" spans="1:4" x14ac:dyDescent="0.2">
      <c r="A941" s="2" t="s">
        <v>198</v>
      </c>
      <c r="B941" s="2">
        <v>1945</v>
      </c>
      <c r="C941" s="2">
        <v>0</v>
      </c>
      <c r="D941" s="149">
        <v>43169</v>
      </c>
    </row>
    <row r="942" spans="1:4" x14ac:dyDescent="0.2">
      <c r="A942" s="2" t="s">
        <v>1049</v>
      </c>
      <c r="B942" s="2">
        <v>1946</v>
      </c>
      <c r="C942" s="2">
        <v>0</v>
      </c>
      <c r="D942" s="149">
        <v>43169</v>
      </c>
    </row>
    <row r="943" spans="1:4" x14ac:dyDescent="0.2">
      <c r="A943" s="2" t="s">
        <v>1344</v>
      </c>
      <c r="B943" s="2">
        <v>1947</v>
      </c>
      <c r="C943" s="2">
        <v>0</v>
      </c>
      <c r="D943" s="149">
        <v>43169</v>
      </c>
    </row>
    <row r="944" spans="1:4" x14ac:dyDescent="0.2">
      <c r="A944" s="2" t="s">
        <v>3334</v>
      </c>
      <c r="B944" s="2">
        <v>1948</v>
      </c>
      <c r="C944" s="2">
        <v>0</v>
      </c>
      <c r="D944" s="149">
        <v>43169</v>
      </c>
    </row>
    <row r="945" spans="1:4" x14ac:dyDescent="0.2">
      <c r="A945" s="2" t="s">
        <v>3426</v>
      </c>
      <c r="B945" s="2">
        <v>1949</v>
      </c>
      <c r="C945" s="2">
        <v>0</v>
      </c>
      <c r="D945" s="149">
        <v>43169</v>
      </c>
    </row>
    <row r="946" spans="1:4" x14ac:dyDescent="0.2">
      <c r="A946" s="2" t="s">
        <v>2557</v>
      </c>
      <c r="B946" s="2">
        <v>1950</v>
      </c>
      <c r="C946" s="2">
        <v>0</v>
      </c>
      <c r="D946" s="149">
        <v>43169</v>
      </c>
    </row>
    <row r="947" spans="1:4" x14ac:dyDescent="0.2">
      <c r="A947" s="2" t="s">
        <v>742</v>
      </c>
      <c r="B947" s="2">
        <v>1951</v>
      </c>
      <c r="C947" s="2">
        <v>0</v>
      </c>
      <c r="D947" s="149">
        <v>43169</v>
      </c>
    </row>
    <row r="948" spans="1:4" x14ac:dyDescent="0.2">
      <c r="A948" s="2" t="s">
        <v>2558</v>
      </c>
      <c r="B948" s="2">
        <v>1952</v>
      </c>
      <c r="C948" s="2">
        <v>0</v>
      </c>
      <c r="D948" s="149">
        <v>43169</v>
      </c>
    </row>
    <row r="949" spans="1:4" x14ac:dyDescent="0.2">
      <c r="A949" s="2" t="s">
        <v>1413</v>
      </c>
      <c r="B949" s="2">
        <v>1953</v>
      </c>
      <c r="C949" s="2">
        <v>0</v>
      </c>
      <c r="D949" s="149">
        <v>43169</v>
      </c>
    </row>
    <row r="950" spans="1:4" x14ac:dyDescent="0.2">
      <c r="A950" s="2" t="s">
        <v>1867</v>
      </c>
      <c r="B950" s="2">
        <v>1954</v>
      </c>
      <c r="C950" s="2">
        <v>0</v>
      </c>
      <c r="D950" s="149">
        <v>43169</v>
      </c>
    </row>
    <row r="951" spans="1:4" x14ac:dyDescent="0.2">
      <c r="A951" s="2" t="s">
        <v>1646</v>
      </c>
      <c r="B951" s="2">
        <v>1955</v>
      </c>
      <c r="C951" s="2">
        <v>0</v>
      </c>
      <c r="D951" s="149">
        <v>43169</v>
      </c>
    </row>
    <row r="952" spans="1:4" x14ac:dyDescent="0.2">
      <c r="A952" s="2" t="s">
        <v>2406</v>
      </c>
      <c r="B952" s="2">
        <v>1956</v>
      </c>
      <c r="C952" s="2">
        <v>0</v>
      </c>
      <c r="D952" s="149">
        <v>43169</v>
      </c>
    </row>
    <row r="953" spans="1:4" x14ac:dyDescent="0.2">
      <c r="A953" s="2" t="s">
        <v>831</v>
      </c>
      <c r="B953" s="2">
        <v>1957</v>
      </c>
      <c r="C953" s="2">
        <v>0</v>
      </c>
      <c r="D953" s="149">
        <v>43169</v>
      </c>
    </row>
    <row r="954" spans="1:4" x14ac:dyDescent="0.2">
      <c r="A954" s="2" t="s">
        <v>3367</v>
      </c>
      <c r="B954" s="2">
        <v>1958</v>
      </c>
      <c r="C954" s="2">
        <v>0</v>
      </c>
      <c r="D954" s="149">
        <v>43169</v>
      </c>
    </row>
    <row r="955" spans="1:4" x14ac:dyDescent="0.2">
      <c r="A955" s="2" t="s">
        <v>2021</v>
      </c>
      <c r="B955" s="2">
        <v>1959</v>
      </c>
      <c r="C955" s="2">
        <v>0</v>
      </c>
      <c r="D955" s="149">
        <v>43169</v>
      </c>
    </row>
    <row r="956" spans="1:4" x14ac:dyDescent="0.2">
      <c r="A956" s="2" t="s">
        <v>68</v>
      </c>
      <c r="B956" s="2">
        <v>1960</v>
      </c>
      <c r="C956" s="2">
        <v>0</v>
      </c>
      <c r="D956" s="149">
        <v>43169</v>
      </c>
    </row>
    <row r="957" spans="1:4" x14ac:dyDescent="0.2">
      <c r="A957" s="2" t="s">
        <v>6548</v>
      </c>
      <c r="B957" s="2">
        <v>1961</v>
      </c>
      <c r="C957" s="2">
        <v>0</v>
      </c>
      <c r="D957" s="149">
        <v>43169</v>
      </c>
    </row>
    <row r="958" spans="1:4" x14ac:dyDescent="0.2">
      <c r="A958" s="2" t="s">
        <v>1733</v>
      </c>
      <c r="B958" s="2">
        <v>1962</v>
      </c>
      <c r="C958" s="2">
        <v>0</v>
      </c>
      <c r="D958" s="149">
        <v>43169</v>
      </c>
    </row>
    <row r="959" spans="1:4" x14ac:dyDescent="0.2">
      <c r="A959" s="2" t="s">
        <v>3090</v>
      </c>
      <c r="B959" s="2">
        <v>1963</v>
      </c>
      <c r="C959" s="2">
        <v>0</v>
      </c>
      <c r="D959" s="149">
        <v>43169</v>
      </c>
    </row>
    <row r="960" spans="1:4" x14ac:dyDescent="0.2">
      <c r="A960" s="2" t="s">
        <v>1334</v>
      </c>
      <c r="B960" s="2">
        <v>1964</v>
      </c>
      <c r="C960" s="2">
        <v>0</v>
      </c>
      <c r="D960" s="149">
        <v>43169</v>
      </c>
    </row>
    <row r="961" spans="1:4" x14ac:dyDescent="0.2">
      <c r="A961" s="2" t="s">
        <v>1407</v>
      </c>
      <c r="B961" s="2">
        <v>1965</v>
      </c>
      <c r="C961" s="2">
        <v>0</v>
      </c>
      <c r="D961" s="149">
        <v>43169</v>
      </c>
    </row>
    <row r="962" spans="1:4" x14ac:dyDescent="0.2">
      <c r="A962" s="2" t="s">
        <v>521</v>
      </c>
      <c r="B962" s="2">
        <v>1966</v>
      </c>
      <c r="C962" s="2">
        <v>0</v>
      </c>
      <c r="D962" s="149">
        <v>43169</v>
      </c>
    </row>
    <row r="963" spans="1:4" x14ac:dyDescent="0.2">
      <c r="A963" s="2" t="s">
        <v>1266</v>
      </c>
      <c r="B963" s="2">
        <v>1967</v>
      </c>
      <c r="C963" s="2">
        <v>0</v>
      </c>
      <c r="D963" s="149">
        <v>43169</v>
      </c>
    </row>
    <row r="964" spans="1:4" x14ac:dyDescent="0.2">
      <c r="A964" s="2" t="s">
        <v>3151</v>
      </c>
      <c r="B964" s="2">
        <v>1968</v>
      </c>
      <c r="C964" s="2">
        <v>0</v>
      </c>
      <c r="D964" s="149">
        <v>43169</v>
      </c>
    </row>
    <row r="965" spans="1:4" x14ac:dyDescent="0.2">
      <c r="A965" s="2" t="s">
        <v>15</v>
      </c>
      <c r="B965" s="2">
        <v>1969</v>
      </c>
      <c r="C965" s="2">
        <v>0</v>
      </c>
      <c r="D965" s="149">
        <v>43169</v>
      </c>
    </row>
    <row r="966" spans="1:4" x14ac:dyDescent="0.2">
      <c r="A966" s="2" t="s">
        <v>374</v>
      </c>
      <c r="B966" s="2">
        <v>1970</v>
      </c>
      <c r="C966" s="2">
        <v>0</v>
      </c>
      <c r="D966" s="149">
        <v>43169</v>
      </c>
    </row>
    <row r="967" spans="1:4" x14ac:dyDescent="0.2">
      <c r="A967" s="2" t="s">
        <v>3811</v>
      </c>
      <c r="B967" s="2">
        <v>1971</v>
      </c>
      <c r="C967" s="2">
        <v>0</v>
      </c>
      <c r="D967" s="149">
        <v>43169</v>
      </c>
    </row>
    <row r="968" spans="1:4" x14ac:dyDescent="0.2">
      <c r="A968" s="2" t="s">
        <v>1640</v>
      </c>
      <c r="B968" s="2">
        <v>1972</v>
      </c>
      <c r="C968" s="2">
        <v>0</v>
      </c>
      <c r="D968" s="149">
        <v>43169</v>
      </c>
    </row>
    <row r="969" spans="1:4" x14ac:dyDescent="0.2">
      <c r="A969" s="2" t="s">
        <v>2494</v>
      </c>
      <c r="B969" s="2">
        <v>1973</v>
      </c>
      <c r="C969" s="2">
        <v>0</v>
      </c>
      <c r="D969" s="149">
        <v>43169</v>
      </c>
    </row>
    <row r="970" spans="1:4" x14ac:dyDescent="0.2">
      <c r="A970" s="2" t="s">
        <v>708</v>
      </c>
      <c r="B970" s="2">
        <v>1974</v>
      </c>
      <c r="C970" s="2">
        <v>0</v>
      </c>
      <c r="D970" s="149">
        <v>43169</v>
      </c>
    </row>
    <row r="971" spans="1:4" x14ac:dyDescent="0.2">
      <c r="A971" s="2" t="s">
        <v>177</v>
      </c>
      <c r="B971" s="2">
        <v>1975</v>
      </c>
      <c r="C971" s="2">
        <v>0</v>
      </c>
      <c r="D971" s="149">
        <v>43169</v>
      </c>
    </row>
    <row r="972" spans="1:4" x14ac:dyDescent="0.2">
      <c r="A972" s="2" t="s">
        <v>1126</v>
      </c>
      <c r="B972" s="2">
        <v>1976</v>
      </c>
      <c r="C972" s="2">
        <v>0</v>
      </c>
      <c r="D972" s="149">
        <v>43169</v>
      </c>
    </row>
    <row r="973" spans="1:4" x14ac:dyDescent="0.2">
      <c r="A973" s="2" t="s">
        <v>3707</v>
      </c>
      <c r="B973" s="2">
        <v>1977</v>
      </c>
      <c r="C973" s="2">
        <v>0</v>
      </c>
      <c r="D973" s="149">
        <v>43169</v>
      </c>
    </row>
    <row r="974" spans="1:4" x14ac:dyDescent="0.2">
      <c r="A974" s="2" t="s">
        <v>429</v>
      </c>
      <c r="B974" s="2">
        <v>1978</v>
      </c>
      <c r="C974" s="2">
        <v>0</v>
      </c>
      <c r="D974" s="149">
        <v>43169</v>
      </c>
    </row>
    <row r="975" spans="1:4" x14ac:dyDescent="0.2">
      <c r="A975" s="2" t="s">
        <v>2522</v>
      </c>
      <c r="B975" s="2">
        <v>1979</v>
      </c>
      <c r="C975" s="2">
        <v>0</v>
      </c>
      <c r="D975" s="149">
        <v>43169</v>
      </c>
    </row>
    <row r="976" spans="1:4" x14ac:dyDescent="0.2">
      <c r="A976" s="2" t="s">
        <v>2562</v>
      </c>
      <c r="B976" s="2">
        <v>1980</v>
      </c>
      <c r="C976" s="2">
        <v>0</v>
      </c>
      <c r="D976" s="149">
        <v>43169</v>
      </c>
    </row>
    <row r="977" spans="1:4" x14ac:dyDescent="0.2">
      <c r="A977" s="2" t="s">
        <v>2476</v>
      </c>
      <c r="B977" s="2">
        <v>1981</v>
      </c>
      <c r="C977" s="2">
        <v>0</v>
      </c>
      <c r="D977" s="149">
        <v>43169</v>
      </c>
    </row>
    <row r="978" spans="1:4" x14ac:dyDescent="0.2">
      <c r="A978" s="2" t="s">
        <v>1710</v>
      </c>
      <c r="B978" s="2">
        <v>1982</v>
      </c>
      <c r="C978" s="2">
        <v>0</v>
      </c>
      <c r="D978" s="149">
        <v>43169</v>
      </c>
    </row>
    <row r="979" spans="1:4" x14ac:dyDescent="0.2">
      <c r="A979" s="2" t="s">
        <v>2183</v>
      </c>
      <c r="B979" s="2">
        <v>1983</v>
      </c>
      <c r="C979" s="2">
        <v>0</v>
      </c>
      <c r="D979" s="149">
        <v>43169</v>
      </c>
    </row>
    <row r="980" spans="1:4" x14ac:dyDescent="0.2">
      <c r="A980" s="2" t="s">
        <v>2559</v>
      </c>
      <c r="B980" s="2">
        <v>1984</v>
      </c>
      <c r="C980" s="2">
        <v>0</v>
      </c>
      <c r="D980" s="149">
        <v>43169</v>
      </c>
    </row>
    <row r="981" spans="1:4" x14ac:dyDescent="0.2">
      <c r="A981" s="2" t="s">
        <v>3658</v>
      </c>
      <c r="B981" s="2">
        <v>1985</v>
      </c>
      <c r="C981" s="2">
        <v>0</v>
      </c>
      <c r="D981" s="149">
        <v>43169</v>
      </c>
    </row>
    <row r="982" spans="1:4" x14ac:dyDescent="0.2">
      <c r="A982" s="2" t="s">
        <v>1778</v>
      </c>
      <c r="B982" s="2">
        <v>1986</v>
      </c>
      <c r="C982" s="2">
        <v>0</v>
      </c>
      <c r="D982" s="149">
        <v>43169</v>
      </c>
    </row>
    <row r="983" spans="1:4" x14ac:dyDescent="0.2">
      <c r="A983" s="2" t="s">
        <v>2912</v>
      </c>
      <c r="B983" s="2">
        <v>1987</v>
      </c>
      <c r="C983" s="2">
        <v>0</v>
      </c>
      <c r="D983" s="149">
        <v>43169</v>
      </c>
    </row>
    <row r="984" spans="1:4" x14ac:dyDescent="0.2">
      <c r="A984" s="2" t="s">
        <v>3064</v>
      </c>
      <c r="B984" s="2">
        <v>1988</v>
      </c>
      <c r="C984" s="2">
        <v>0</v>
      </c>
      <c r="D984" s="149">
        <v>43169</v>
      </c>
    </row>
    <row r="985" spans="1:4" x14ac:dyDescent="0.2">
      <c r="A985" s="2" t="s">
        <v>3806</v>
      </c>
      <c r="B985" s="2">
        <v>1989</v>
      </c>
      <c r="C985" s="2">
        <v>0</v>
      </c>
      <c r="D985" s="149">
        <v>43169</v>
      </c>
    </row>
    <row r="986" spans="1:4" x14ac:dyDescent="0.2">
      <c r="A986" s="2" t="s">
        <v>1624</v>
      </c>
      <c r="B986" s="2">
        <v>1990</v>
      </c>
      <c r="C986" s="2">
        <v>0</v>
      </c>
      <c r="D986" s="149">
        <v>43169</v>
      </c>
    </row>
    <row r="987" spans="1:4" x14ac:dyDescent="0.2">
      <c r="A987" s="2" t="s">
        <v>2322</v>
      </c>
      <c r="B987" s="2">
        <v>1991</v>
      </c>
      <c r="C987" s="2">
        <v>0</v>
      </c>
      <c r="D987" s="149">
        <v>43169</v>
      </c>
    </row>
    <row r="988" spans="1:4" x14ac:dyDescent="0.2">
      <c r="A988" s="2" t="s">
        <v>359</v>
      </c>
      <c r="B988" s="2">
        <v>1992</v>
      </c>
      <c r="C988" s="2">
        <v>0</v>
      </c>
      <c r="D988" s="149">
        <v>43169</v>
      </c>
    </row>
    <row r="989" spans="1:4" x14ac:dyDescent="0.2">
      <c r="A989" s="2" t="s">
        <v>3422</v>
      </c>
      <c r="B989" s="2">
        <v>1993</v>
      </c>
      <c r="C989" s="2">
        <v>0</v>
      </c>
      <c r="D989" s="149">
        <v>43169</v>
      </c>
    </row>
    <row r="990" spans="1:4" x14ac:dyDescent="0.2">
      <c r="A990" s="2" t="s">
        <v>3458</v>
      </c>
      <c r="B990" s="2">
        <v>1994</v>
      </c>
      <c r="C990" s="2">
        <v>0</v>
      </c>
      <c r="D990" s="149">
        <v>43169</v>
      </c>
    </row>
    <row r="991" spans="1:4" x14ac:dyDescent="0.2">
      <c r="A991" s="2" t="s">
        <v>242</v>
      </c>
      <c r="B991" s="2">
        <v>1995</v>
      </c>
      <c r="C991" s="2">
        <v>0</v>
      </c>
      <c r="D991" s="149">
        <v>43169</v>
      </c>
    </row>
    <row r="992" spans="1:4" x14ac:dyDescent="0.2">
      <c r="A992" s="2" t="s">
        <v>1619</v>
      </c>
      <c r="B992" s="2">
        <v>1996</v>
      </c>
      <c r="C992" s="2">
        <v>0</v>
      </c>
      <c r="D992" s="149">
        <v>43169</v>
      </c>
    </row>
    <row r="993" spans="1:4" x14ac:dyDescent="0.2">
      <c r="A993" s="2" t="s">
        <v>552</v>
      </c>
      <c r="B993" s="2">
        <v>1997</v>
      </c>
      <c r="C993" s="2">
        <v>0</v>
      </c>
      <c r="D993" s="149">
        <v>43169</v>
      </c>
    </row>
    <row r="994" spans="1:4" x14ac:dyDescent="0.2">
      <c r="A994" s="2" t="s">
        <v>3225</v>
      </c>
      <c r="B994" s="2">
        <v>1998</v>
      </c>
      <c r="C994" s="2">
        <v>0</v>
      </c>
      <c r="D994" s="149">
        <v>43169</v>
      </c>
    </row>
    <row r="995" spans="1:4" x14ac:dyDescent="0.2">
      <c r="A995" s="2" t="s">
        <v>1054</v>
      </c>
      <c r="B995" s="2">
        <v>1999</v>
      </c>
      <c r="C995" s="2">
        <v>0</v>
      </c>
      <c r="D995" s="149">
        <v>43169</v>
      </c>
    </row>
    <row r="996" spans="1:4" x14ac:dyDescent="0.2">
      <c r="A996" s="2" t="s">
        <v>1839</v>
      </c>
      <c r="B996" s="2">
        <v>2000</v>
      </c>
      <c r="C996" s="2">
        <v>0</v>
      </c>
      <c r="D996" s="149">
        <v>43169</v>
      </c>
    </row>
    <row r="997" spans="1:4" x14ac:dyDescent="0.2">
      <c r="A997" s="2" t="s">
        <v>3172</v>
      </c>
      <c r="B997" s="2">
        <v>2001</v>
      </c>
      <c r="C997" s="2">
        <v>0</v>
      </c>
      <c r="D997" s="149">
        <v>43169</v>
      </c>
    </row>
    <row r="998" spans="1:4" x14ac:dyDescent="0.2">
      <c r="A998" s="2" t="s">
        <v>1633</v>
      </c>
      <c r="B998" s="2">
        <v>2002</v>
      </c>
      <c r="C998" s="2">
        <v>0</v>
      </c>
      <c r="D998" s="149">
        <v>43169</v>
      </c>
    </row>
    <row r="999" spans="1:4" x14ac:dyDescent="0.2">
      <c r="A999" s="2" t="s">
        <v>387</v>
      </c>
      <c r="B999" s="2">
        <v>2003</v>
      </c>
      <c r="C999" s="2">
        <v>0</v>
      </c>
      <c r="D999" s="149">
        <v>43169</v>
      </c>
    </row>
    <row r="1000" spans="1:4" x14ac:dyDescent="0.2">
      <c r="A1000" s="2" t="s">
        <v>2590</v>
      </c>
      <c r="B1000" s="2">
        <v>2004</v>
      </c>
      <c r="C1000" s="2">
        <v>0</v>
      </c>
      <c r="D1000" s="149">
        <v>43169</v>
      </c>
    </row>
    <row r="1001" spans="1:4" x14ac:dyDescent="0.2">
      <c r="A1001" s="2" t="s">
        <v>3768</v>
      </c>
      <c r="B1001" s="2">
        <v>2005</v>
      </c>
      <c r="C1001" s="2">
        <v>0</v>
      </c>
      <c r="D1001" s="149">
        <v>43169</v>
      </c>
    </row>
    <row r="1002" spans="1:4" x14ac:dyDescent="0.2">
      <c r="A1002" s="2" t="s">
        <v>2560</v>
      </c>
      <c r="B1002" s="2">
        <v>2006</v>
      </c>
      <c r="C1002" s="2">
        <v>0</v>
      </c>
      <c r="D1002" s="149">
        <v>43169</v>
      </c>
    </row>
    <row r="1003" spans="1:4" x14ac:dyDescent="0.2">
      <c r="A1003" s="2" t="s">
        <v>2665</v>
      </c>
      <c r="B1003" s="2">
        <v>2007</v>
      </c>
      <c r="C1003" s="2">
        <v>0</v>
      </c>
      <c r="D1003" s="149">
        <v>43169</v>
      </c>
    </row>
    <row r="1004" spans="1:4" x14ac:dyDescent="0.2">
      <c r="A1004" s="2" t="s">
        <v>1424</v>
      </c>
      <c r="B1004" s="2">
        <v>2008</v>
      </c>
      <c r="C1004" s="2">
        <v>0</v>
      </c>
      <c r="D1004" s="149">
        <v>43169</v>
      </c>
    </row>
    <row r="1005" spans="1:4" x14ac:dyDescent="0.2">
      <c r="A1005" s="2" t="s">
        <v>669</v>
      </c>
      <c r="B1005" s="2">
        <v>2009</v>
      </c>
      <c r="C1005" s="2">
        <v>0</v>
      </c>
      <c r="D1005" s="149">
        <v>43169</v>
      </c>
    </row>
    <row r="1006" spans="1:4" x14ac:dyDescent="0.2">
      <c r="A1006" s="2" t="s">
        <v>18</v>
      </c>
      <c r="B1006" s="2">
        <v>2010</v>
      </c>
      <c r="C1006" s="2">
        <v>0</v>
      </c>
      <c r="D1006" s="149">
        <v>43169</v>
      </c>
    </row>
    <row r="1007" spans="1:4" x14ac:dyDescent="0.2">
      <c r="A1007" s="2" t="s">
        <v>3695</v>
      </c>
      <c r="B1007" s="2">
        <v>2011</v>
      </c>
      <c r="C1007" s="2">
        <v>0</v>
      </c>
      <c r="D1007" s="149">
        <v>43169</v>
      </c>
    </row>
    <row r="1008" spans="1:4" x14ac:dyDescent="0.2">
      <c r="A1008" s="2" t="s">
        <v>2071</v>
      </c>
      <c r="B1008" s="2">
        <v>2012</v>
      </c>
      <c r="C1008" s="2">
        <v>0</v>
      </c>
      <c r="D1008" s="149">
        <v>43169</v>
      </c>
    </row>
    <row r="1009" spans="1:4" x14ac:dyDescent="0.2">
      <c r="A1009" s="2" t="s">
        <v>2561</v>
      </c>
      <c r="B1009" s="2">
        <v>2013</v>
      </c>
      <c r="C1009" s="2">
        <v>0</v>
      </c>
      <c r="D1009" s="149">
        <v>43169</v>
      </c>
    </row>
    <row r="1010" spans="1:4" x14ac:dyDescent="0.2">
      <c r="A1010" s="2" t="s">
        <v>1988</v>
      </c>
      <c r="B1010" s="2">
        <v>2014</v>
      </c>
      <c r="C1010" s="2">
        <v>0</v>
      </c>
      <c r="D1010" s="149">
        <v>43169</v>
      </c>
    </row>
    <row r="1011" spans="1:4" x14ac:dyDescent="0.2">
      <c r="A1011" s="2" t="s">
        <v>365</v>
      </c>
      <c r="B1011" s="2">
        <v>2015</v>
      </c>
      <c r="C1011" s="2">
        <v>0</v>
      </c>
      <c r="D1011" s="149">
        <v>43169</v>
      </c>
    </row>
    <row r="1012" spans="1:4" x14ac:dyDescent="0.2">
      <c r="A1012" s="2" t="s">
        <v>2794</v>
      </c>
      <c r="B1012" s="2">
        <v>2016</v>
      </c>
      <c r="C1012" s="2">
        <v>0</v>
      </c>
      <c r="D1012" s="149">
        <v>43169</v>
      </c>
    </row>
    <row r="1013" spans="1:4" x14ac:dyDescent="0.2">
      <c r="A1013" s="2" t="s">
        <v>3847</v>
      </c>
      <c r="B1013" s="2">
        <v>2017</v>
      </c>
      <c r="C1013" s="2">
        <v>0</v>
      </c>
      <c r="D1013" s="149">
        <v>43169</v>
      </c>
    </row>
    <row r="1014" spans="1:4" x14ac:dyDescent="0.2">
      <c r="A1014" s="2" t="s">
        <v>1464</v>
      </c>
      <c r="B1014" s="2">
        <v>2018</v>
      </c>
      <c r="C1014" s="2">
        <v>0</v>
      </c>
      <c r="D1014" s="149">
        <v>43169</v>
      </c>
    </row>
    <row r="1015" spans="1:4" x14ac:dyDescent="0.2">
      <c r="A1015" s="2" t="s">
        <v>3643</v>
      </c>
      <c r="B1015" s="2">
        <v>2019</v>
      </c>
      <c r="C1015" s="2">
        <v>0</v>
      </c>
      <c r="D1015" s="149">
        <v>43169</v>
      </c>
    </row>
    <row r="1016" spans="1:4" x14ac:dyDescent="0.2">
      <c r="A1016" s="2" t="s">
        <v>3313</v>
      </c>
      <c r="B1016" s="2">
        <v>2020</v>
      </c>
      <c r="C1016" s="2">
        <v>0</v>
      </c>
      <c r="D1016" s="149">
        <v>43169</v>
      </c>
    </row>
    <row r="1017" spans="1:4" x14ac:dyDescent="0.2">
      <c r="A1017" s="2" t="s">
        <v>2335</v>
      </c>
      <c r="B1017" s="2">
        <v>2021</v>
      </c>
      <c r="C1017" s="2">
        <v>0</v>
      </c>
      <c r="D1017" s="149">
        <v>43169</v>
      </c>
    </row>
    <row r="1018" spans="1:4" x14ac:dyDescent="0.2">
      <c r="A1018" s="2" t="s">
        <v>1322</v>
      </c>
      <c r="B1018" s="2">
        <v>2022</v>
      </c>
      <c r="C1018" s="2">
        <v>0</v>
      </c>
      <c r="D1018" s="149">
        <v>43169</v>
      </c>
    </row>
    <row r="1019" spans="1:4" x14ac:dyDescent="0.2">
      <c r="A1019" s="2" t="s">
        <v>2745</v>
      </c>
      <c r="B1019" s="2">
        <v>2023</v>
      </c>
      <c r="C1019" s="2">
        <v>0</v>
      </c>
      <c r="D1019" s="149">
        <v>43169</v>
      </c>
    </row>
    <row r="1020" spans="1:4" x14ac:dyDescent="0.2">
      <c r="A1020" s="2" t="s">
        <v>3497</v>
      </c>
      <c r="B1020" s="2">
        <v>2024</v>
      </c>
      <c r="C1020" s="2">
        <v>0</v>
      </c>
      <c r="D1020" s="149">
        <v>43169</v>
      </c>
    </row>
    <row r="1021" spans="1:4" x14ac:dyDescent="0.2">
      <c r="A1021" s="2" t="s">
        <v>3194</v>
      </c>
      <c r="B1021" s="2">
        <v>2025</v>
      </c>
      <c r="C1021" s="2">
        <v>0</v>
      </c>
      <c r="D1021" s="149">
        <v>43169</v>
      </c>
    </row>
    <row r="1022" spans="1:4" x14ac:dyDescent="0.2">
      <c r="A1022" s="2" t="s">
        <v>1435</v>
      </c>
      <c r="B1022" s="2">
        <v>2026</v>
      </c>
      <c r="C1022" s="2">
        <v>0</v>
      </c>
      <c r="D1022" s="149">
        <v>43169</v>
      </c>
    </row>
    <row r="1023" spans="1:4" x14ac:dyDescent="0.2">
      <c r="A1023" s="2" t="s">
        <v>2333</v>
      </c>
      <c r="B1023" s="2">
        <v>2027</v>
      </c>
      <c r="C1023" s="2">
        <v>0</v>
      </c>
      <c r="D1023" s="149">
        <v>43169</v>
      </c>
    </row>
    <row r="1024" spans="1:4" x14ac:dyDescent="0.2">
      <c r="A1024" s="2" t="s">
        <v>872</v>
      </c>
      <c r="B1024" s="2">
        <v>2028</v>
      </c>
      <c r="C1024" s="2">
        <v>0</v>
      </c>
      <c r="D1024" s="149">
        <v>43169</v>
      </c>
    </row>
    <row r="1025" spans="1:4" x14ac:dyDescent="0.2">
      <c r="A1025" s="2" t="s">
        <v>560</v>
      </c>
      <c r="B1025" s="2">
        <v>2029</v>
      </c>
      <c r="C1025" s="2">
        <v>0</v>
      </c>
      <c r="D1025" s="149">
        <v>43169</v>
      </c>
    </row>
    <row r="1026" spans="1:4" x14ac:dyDescent="0.2">
      <c r="A1026" s="2" t="s">
        <v>765</v>
      </c>
      <c r="B1026" s="2">
        <v>2030</v>
      </c>
      <c r="C1026" s="2">
        <v>0</v>
      </c>
      <c r="D1026" s="149">
        <v>43169</v>
      </c>
    </row>
    <row r="1027" spans="1:4" x14ac:dyDescent="0.2">
      <c r="A1027" s="2" t="s">
        <v>951</v>
      </c>
      <c r="B1027" s="2">
        <v>2031</v>
      </c>
      <c r="C1027" s="2">
        <v>0</v>
      </c>
      <c r="D1027" s="149">
        <v>43169</v>
      </c>
    </row>
    <row r="1028" spans="1:4" x14ac:dyDescent="0.2">
      <c r="A1028" s="2" t="s">
        <v>2894</v>
      </c>
      <c r="B1028" s="2">
        <v>2032</v>
      </c>
      <c r="C1028" s="2">
        <v>0</v>
      </c>
      <c r="D1028" s="149">
        <v>43169</v>
      </c>
    </row>
    <row r="1029" spans="1:4" x14ac:dyDescent="0.2">
      <c r="A1029" s="2" t="s">
        <v>2563</v>
      </c>
      <c r="B1029" s="2">
        <v>2033</v>
      </c>
      <c r="C1029" s="2">
        <v>0</v>
      </c>
      <c r="D1029" s="149">
        <v>43169</v>
      </c>
    </row>
    <row r="1030" spans="1:4" x14ac:dyDescent="0.2">
      <c r="A1030" s="2" t="s">
        <v>408</v>
      </c>
      <c r="B1030" s="2">
        <v>2034</v>
      </c>
      <c r="C1030" s="2">
        <v>0</v>
      </c>
      <c r="D1030" s="149">
        <v>43169</v>
      </c>
    </row>
    <row r="1031" spans="1:4" x14ac:dyDescent="0.2">
      <c r="A1031" s="2" t="s">
        <v>1301</v>
      </c>
      <c r="B1031" s="2">
        <v>2035</v>
      </c>
      <c r="C1031" s="2">
        <v>0</v>
      </c>
      <c r="D1031" s="149">
        <v>43169</v>
      </c>
    </row>
    <row r="1032" spans="1:4" x14ac:dyDescent="0.2">
      <c r="A1032" s="2" t="s">
        <v>2203</v>
      </c>
      <c r="B1032" s="2">
        <v>2036</v>
      </c>
      <c r="C1032" s="2">
        <v>0</v>
      </c>
      <c r="D1032" s="149">
        <v>43169</v>
      </c>
    </row>
    <row r="1033" spans="1:4" x14ac:dyDescent="0.2">
      <c r="A1033" s="2" t="s">
        <v>513</v>
      </c>
      <c r="B1033" s="2">
        <v>2037</v>
      </c>
      <c r="C1033" s="2">
        <v>0</v>
      </c>
      <c r="D1033" s="149">
        <v>43169</v>
      </c>
    </row>
    <row r="1034" spans="1:4" x14ac:dyDescent="0.2">
      <c r="A1034" s="2" t="s">
        <v>130</v>
      </c>
      <c r="B1034" s="2">
        <v>2038</v>
      </c>
      <c r="C1034" s="2">
        <v>0</v>
      </c>
      <c r="D1034" s="149">
        <v>43169</v>
      </c>
    </row>
    <row r="1035" spans="1:4" x14ac:dyDescent="0.2">
      <c r="A1035" s="2" t="s">
        <v>689</v>
      </c>
      <c r="B1035" s="2">
        <v>2039</v>
      </c>
      <c r="C1035" s="2">
        <v>0</v>
      </c>
      <c r="D1035" s="149">
        <v>43169</v>
      </c>
    </row>
    <row r="1036" spans="1:4" x14ac:dyDescent="0.2">
      <c r="A1036" s="2" t="s">
        <v>2153</v>
      </c>
      <c r="B1036" s="2">
        <v>2040</v>
      </c>
      <c r="C1036" s="2">
        <v>0</v>
      </c>
      <c r="D1036" s="149">
        <v>43169</v>
      </c>
    </row>
    <row r="1037" spans="1:4" x14ac:dyDescent="0.2">
      <c r="A1037" s="2" t="s">
        <v>2564</v>
      </c>
      <c r="B1037" s="2">
        <v>2041</v>
      </c>
      <c r="C1037" s="2">
        <v>0</v>
      </c>
      <c r="D1037" s="149">
        <v>43169</v>
      </c>
    </row>
    <row r="1038" spans="1:4" x14ac:dyDescent="0.2">
      <c r="A1038" s="2" t="s">
        <v>141</v>
      </c>
      <c r="B1038" s="2">
        <v>2042</v>
      </c>
      <c r="C1038" s="2">
        <v>0</v>
      </c>
      <c r="D1038" s="149">
        <v>43169</v>
      </c>
    </row>
    <row r="1039" spans="1:4" x14ac:dyDescent="0.2">
      <c r="A1039" s="2" t="s">
        <v>2779</v>
      </c>
      <c r="B1039" s="2">
        <v>2043</v>
      </c>
      <c r="C1039" s="2">
        <v>0</v>
      </c>
      <c r="D1039" s="149">
        <v>43169</v>
      </c>
    </row>
    <row r="1040" spans="1:4" x14ac:dyDescent="0.2">
      <c r="A1040" s="2" t="s">
        <v>3834</v>
      </c>
      <c r="B1040" s="2">
        <v>2044</v>
      </c>
      <c r="C1040" s="2">
        <v>0</v>
      </c>
      <c r="D1040" s="149">
        <v>43169</v>
      </c>
    </row>
    <row r="1041" spans="1:4" x14ac:dyDescent="0.2">
      <c r="A1041" s="2" t="s">
        <v>1745</v>
      </c>
      <c r="B1041" s="2">
        <v>2045</v>
      </c>
      <c r="C1041" s="2">
        <v>0</v>
      </c>
      <c r="D1041" s="149">
        <v>43169</v>
      </c>
    </row>
    <row r="1042" spans="1:4" x14ac:dyDescent="0.2">
      <c r="A1042" s="2" t="s">
        <v>231</v>
      </c>
      <c r="B1042" s="2">
        <v>2046</v>
      </c>
      <c r="C1042" s="2">
        <v>0</v>
      </c>
      <c r="D1042" s="149">
        <v>43169</v>
      </c>
    </row>
    <row r="1043" spans="1:4" x14ac:dyDescent="0.2">
      <c r="A1043" s="2" t="s">
        <v>797</v>
      </c>
      <c r="B1043" s="2">
        <v>2047</v>
      </c>
      <c r="C1043" s="2">
        <v>0</v>
      </c>
      <c r="D1043" s="149">
        <v>43169</v>
      </c>
    </row>
    <row r="1044" spans="1:4" x14ac:dyDescent="0.2">
      <c r="A1044" s="2" t="s">
        <v>2134</v>
      </c>
      <c r="B1044" s="2">
        <v>2048</v>
      </c>
      <c r="C1044" s="2">
        <v>0</v>
      </c>
      <c r="D1044" s="149">
        <v>43169</v>
      </c>
    </row>
    <row r="1045" spans="1:4" x14ac:dyDescent="0.2">
      <c r="A1045" s="2" t="s">
        <v>3732</v>
      </c>
      <c r="B1045" s="2">
        <v>2049</v>
      </c>
      <c r="C1045" s="2">
        <v>0</v>
      </c>
      <c r="D1045" s="149">
        <v>43169</v>
      </c>
    </row>
    <row r="1046" spans="1:4" x14ac:dyDescent="0.2">
      <c r="A1046" s="2" t="s">
        <v>3119</v>
      </c>
      <c r="B1046" s="2">
        <v>2050</v>
      </c>
      <c r="C1046" s="2">
        <v>0</v>
      </c>
      <c r="D1046" s="149">
        <v>43169</v>
      </c>
    </row>
    <row r="1047" spans="1:4" x14ac:dyDescent="0.2">
      <c r="A1047" s="2" t="s">
        <v>463</v>
      </c>
      <c r="B1047" s="2">
        <v>2051</v>
      </c>
      <c r="C1047" s="2">
        <v>0</v>
      </c>
      <c r="D1047" s="149">
        <v>43169</v>
      </c>
    </row>
    <row r="1048" spans="1:4" x14ac:dyDescent="0.2">
      <c r="A1048" s="2" t="s">
        <v>2500</v>
      </c>
      <c r="B1048" s="2">
        <v>2052</v>
      </c>
      <c r="C1048" s="2">
        <v>0</v>
      </c>
      <c r="D1048" s="149">
        <v>43169</v>
      </c>
    </row>
    <row r="1049" spans="1:4" x14ac:dyDescent="0.2">
      <c r="A1049" s="2" t="s">
        <v>418</v>
      </c>
      <c r="B1049" s="2">
        <v>2053</v>
      </c>
      <c r="C1049" s="2">
        <v>0</v>
      </c>
      <c r="D1049" s="149">
        <v>43169</v>
      </c>
    </row>
    <row r="1050" spans="1:4" x14ac:dyDescent="0.2">
      <c r="A1050" s="2" t="s">
        <v>76</v>
      </c>
      <c r="B1050" s="2">
        <v>2054</v>
      </c>
      <c r="C1050" s="2">
        <v>0</v>
      </c>
      <c r="D1050" s="149">
        <v>43169</v>
      </c>
    </row>
    <row r="1051" spans="1:4" x14ac:dyDescent="0.2">
      <c r="A1051" s="2" t="s">
        <v>1972</v>
      </c>
      <c r="B1051" s="2">
        <v>2055</v>
      </c>
      <c r="C1051" s="2">
        <v>0</v>
      </c>
      <c r="D1051" s="149">
        <v>43169</v>
      </c>
    </row>
    <row r="1052" spans="1:4" x14ac:dyDescent="0.2">
      <c r="A1052" s="2" t="s">
        <v>1133</v>
      </c>
      <c r="B1052" s="2">
        <v>2056</v>
      </c>
      <c r="C1052" s="2">
        <v>0</v>
      </c>
      <c r="D1052" s="149">
        <v>43169</v>
      </c>
    </row>
    <row r="1053" spans="1:4" x14ac:dyDescent="0.2">
      <c r="A1053" s="2" t="s">
        <v>1152</v>
      </c>
      <c r="B1053" s="2">
        <v>2057</v>
      </c>
      <c r="C1053" s="2">
        <v>0</v>
      </c>
      <c r="D1053" s="149">
        <v>43169</v>
      </c>
    </row>
    <row r="1054" spans="1:4" x14ac:dyDescent="0.2">
      <c r="A1054" s="2" t="s">
        <v>3031</v>
      </c>
      <c r="B1054" s="2">
        <v>2058</v>
      </c>
      <c r="C1054" s="2">
        <v>0</v>
      </c>
      <c r="D1054" s="149">
        <v>43169</v>
      </c>
    </row>
    <row r="1055" spans="1:4" x14ac:dyDescent="0.2">
      <c r="A1055" s="2" t="s">
        <v>1558</v>
      </c>
      <c r="B1055" s="2">
        <v>2059</v>
      </c>
      <c r="C1055" s="2">
        <v>0</v>
      </c>
      <c r="D1055" s="149">
        <v>43169</v>
      </c>
    </row>
    <row r="1056" spans="1:4" x14ac:dyDescent="0.2">
      <c r="A1056" s="2" t="s">
        <v>2852</v>
      </c>
      <c r="B1056" s="2">
        <v>2060</v>
      </c>
      <c r="C1056" s="2">
        <v>0</v>
      </c>
      <c r="D1056" s="149">
        <v>43169</v>
      </c>
    </row>
    <row r="1057" spans="1:4" x14ac:dyDescent="0.2">
      <c r="A1057" s="2" t="s">
        <v>2917</v>
      </c>
      <c r="B1057" s="2">
        <v>2061</v>
      </c>
      <c r="C1057" s="2">
        <v>0</v>
      </c>
      <c r="D1057" s="149">
        <v>43169</v>
      </c>
    </row>
    <row r="1058" spans="1:4" x14ac:dyDescent="0.2">
      <c r="A1058" s="2" t="s">
        <v>2063</v>
      </c>
      <c r="B1058" s="2">
        <v>2062</v>
      </c>
      <c r="C1058" s="2">
        <v>0</v>
      </c>
      <c r="D1058" s="149">
        <v>43169</v>
      </c>
    </row>
    <row r="1059" spans="1:4" x14ac:dyDescent="0.2">
      <c r="A1059" s="2" t="s">
        <v>366</v>
      </c>
      <c r="B1059" s="2">
        <v>2063</v>
      </c>
      <c r="C1059" s="2">
        <v>0</v>
      </c>
      <c r="D1059" s="149">
        <v>43169</v>
      </c>
    </row>
    <row r="1060" spans="1:4" x14ac:dyDescent="0.2">
      <c r="A1060" s="2" t="s">
        <v>2131</v>
      </c>
      <c r="B1060" s="2">
        <v>2064</v>
      </c>
      <c r="C1060" s="2">
        <v>0</v>
      </c>
      <c r="D1060" s="149">
        <v>43169</v>
      </c>
    </row>
    <row r="1061" spans="1:4" x14ac:dyDescent="0.2">
      <c r="A1061" s="2" t="s">
        <v>3448</v>
      </c>
      <c r="B1061" s="2">
        <v>2065</v>
      </c>
      <c r="C1061" s="2">
        <v>0</v>
      </c>
      <c r="D1061" s="149">
        <v>43169</v>
      </c>
    </row>
    <row r="1062" spans="1:4" x14ac:dyDescent="0.2">
      <c r="A1062" s="2" t="s">
        <v>3397</v>
      </c>
      <c r="B1062" s="2">
        <v>2066</v>
      </c>
      <c r="C1062" s="2">
        <v>0</v>
      </c>
      <c r="D1062" s="149">
        <v>43169</v>
      </c>
    </row>
    <row r="1063" spans="1:4" x14ac:dyDescent="0.2">
      <c r="A1063" s="2" t="s">
        <v>981</v>
      </c>
      <c r="B1063" s="2">
        <v>2067</v>
      </c>
      <c r="C1063" s="2">
        <v>0</v>
      </c>
      <c r="D1063" s="149">
        <v>43169</v>
      </c>
    </row>
    <row r="1064" spans="1:4" x14ac:dyDescent="0.2">
      <c r="A1064" s="2" t="s">
        <v>1294</v>
      </c>
      <c r="B1064" s="2">
        <v>2068</v>
      </c>
      <c r="C1064" s="2">
        <v>0</v>
      </c>
      <c r="D1064" s="149">
        <v>43169</v>
      </c>
    </row>
    <row r="1065" spans="1:4" x14ac:dyDescent="0.2">
      <c r="A1065" s="2" t="s">
        <v>1756</v>
      </c>
      <c r="B1065" s="2">
        <v>2069</v>
      </c>
      <c r="C1065" s="2">
        <v>0</v>
      </c>
      <c r="D1065" s="149">
        <v>43169</v>
      </c>
    </row>
    <row r="1066" spans="1:4" x14ac:dyDescent="0.2">
      <c r="A1066" s="2" t="s">
        <v>268</v>
      </c>
      <c r="B1066" s="2">
        <v>2070</v>
      </c>
      <c r="C1066" s="2">
        <v>0</v>
      </c>
      <c r="D1066" s="149">
        <v>43169</v>
      </c>
    </row>
    <row r="1067" spans="1:4" x14ac:dyDescent="0.2">
      <c r="A1067" s="2" t="s">
        <v>1524</v>
      </c>
      <c r="B1067" s="2">
        <v>2071</v>
      </c>
      <c r="C1067" s="2">
        <v>0</v>
      </c>
      <c r="D1067" s="149">
        <v>43169</v>
      </c>
    </row>
    <row r="1068" spans="1:4" x14ac:dyDescent="0.2">
      <c r="A1068" s="2" t="s">
        <v>320</v>
      </c>
      <c r="B1068" s="2">
        <v>2072</v>
      </c>
      <c r="C1068" s="2">
        <v>0</v>
      </c>
      <c r="D1068" s="149">
        <v>43169</v>
      </c>
    </row>
    <row r="1069" spans="1:4" x14ac:dyDescent="0.2">
      <c r="A1069" s="2" t="s">
        <v>3389</v>
      </c>
      <c r="B1069" s="2">
        <v>2073</v>
      </c>
      <c r="C1069" s="2">
        <v>0</v>
      </c>
      <c r="D1069" s="149">
        <v>43169</v>
      </c>
    </row>
    <row r="1070" spans="1:4" x14ac:dyDescent="0.2">
      <c r="A1070" s="2" t="s">
        <v>3000</v>
      </c>
      <c r="B1070" s="2">
        <v>2074</v>
      </c>
      <c r="C1070" s="2">
        <v>0</v>
      </c>
      <c r="D1070" s="149">
        <v>43169</v>
      </c>
    </row>
    <row r="1071" spans="1:4" x14ac:dyDescent="0.2">
      <c r="A1071" s="2" t="s">
        <v>793</v>
      </c>
      <c r="B1071" s="2">
        <v>2075</v>
      </c>
      <c r="C1071" s="2">
        <v>0</v>
      </c>
      <c r="D1071" s="149">
        <v>43169</v>
      </c>
    </row>
    <row r="1072" spans="1:4" x14ac:dyDescent="0.2">
      <c r="A1072" s="2" t="s">
        <v>1221</v>
      </c>
      <c r="B1072" s="2">
        <v>2076</v>
      </c>
      <c r="C1072" s="2">
        <v>0</v>
      </c>
      <c r="D1072" s="149">
        <v>43169</v>
      </c>
    </row>
    <row r="1073" spans="1:4" x14ac:dyDescent="0.2">
      <c r="A1073" s="2" t="s">
        <v>2058</v>
      </c>
      <c r="B1073" s="2">
        <v>2077</v>
      </c>
      <c r="C1073" s="2">
        <v>0</v>
      </c>
      <c r="D1073" s="149">
        <v>43169</v>
      </c>
    </row>
    <row r="1074" spans="1:4" x14ac:dyDescent="0.2">
      <c r="A1074" s="2" t="s">
        <v>634</v>
      </c>
      <c r="B1074" s="2">
        <v>2078</v>
      </c>
      <c r="C1074" s="2">
        <v>0</v>
      </c>
      <c r="D1074" s="149">
        <v>43169</v>
      </c>
    </row>
    <row r="1075" spans="1:4" x14ac:dyDescent="0.2">
      <c r="A1075" s="2" t="s">
        <v>3121</v>
      </c>
      <c r="B1075" s="2">
        <v>2079</v>
      </c>
      <c r="C1075" s="2">
        <v>0</v>
      </c>
      <c r="D1075" s="149">
        <v>43169</v>
      </c>
    </row>
    <row r="1076" spans="1:4" x14ac:dyDescent="0.2">
      <c r="A1076" s="2" t="s">
        <v>651</v>
      </c>
      <c r="B1076" s="2">
        <v>2080</v>
      </c>
      <c r="C1076" s="2">
        <v>0</v>
      </c>
      <c r="D1076" s="149">
        <v>43169</v>
      </c>
    </row>
    <row r="1077" spans="1:4" x14ac:dyDescent="0.2">
      <c r="A1077" s="2" t="s">
        <v>2565</v>
      </c>
      <c r="B1077" s="2">
        <v>2081</v>
      </c>
      <c r="C1077" s="2">
        <v>0</v>
      </c>
      <c r="D1077" s="149">
        <v>43169</v>
      </c>
    </row>
    <row r="1078" spans="1:4" x14ac:dyDescent="0.2">
      <c r="A1078" s="2" t="s">
        <v>1036</v>
      </c>
      <c r="B1078" s="2">
        <v>2082</v>
      </c>
      <c r="C1078" s="2">
        <v>0</v>
      </c>
      <c r="D1078" s="149">
        <v>43169</v>
      </c>
    </row>
    <row r="1079" spans="1:4" x14ac:dyDescent="0.2">
      <c r="A1079" s="2" t="s">
        <v>2418</v>
      </c>
      <c r="B1079" s="2">
        <v>2083</v>
      </c>
      <c r="C1079" s="2">
        <v>0</v>
      </c>
      <c r="D1079" s="149">
        <v>43169</v>
      </c>
    </row>
    <row r="1080" spans="1:4" x14ac:dyDescent="0.2">
      <c r="A1080" s="2" t="s">
        <v>1822</v>
      </c>
      <c r="B1080" s="2">
        <v>2084</v>
      </c>
      <c r="C1080" s="2">
        <v>0</v>
      </c>
      <c r="D1080" s="149">
        <v>43169</v>
      </c>
    </row>
    <row r="1081" spans="1:4" x14ac:dyDescent="0.2">
      <c r="A1081" s="2" t="s">
        <v>1871</v>
      </c>
      <c r="B1081" s="2">
        <v>2086</v>
      </c>
      <c r="C1081" s="2">
        <v>0</v>
      </c>
      <c r="D1081" s="149">
        <v>43169</v>
      </c>
    </row>
    <row r="1082" spans="1:4" x14ac:dyDescent="0.2">
      <c r="A1082" s="2" t="s">
        <v>1970</v>
      </c>
      <c r="B1082" s="2">
        <v>2087</v>
      </c>
      <c r="C1082" s="2">
        <v>0</v>
      </c>
      <c r="D1082" s="149">
        <v>43169</v>
      </c>
    </row>
    <row r="1083" spans="1:4" x14ac:dyDescent="0.2">
      <c r="A1083" s="2" t="s">
        <v>545</v>
      </c>
      <c r="B1083" s="2">
        <v>2088</v>
      </c>
      <c r="C1083" s="2">
        <v>0</v>
      </c>
      <c r="D1083" s="149">
        <v>43169</v>
      </c>
    </row>
    <row r="1084" spans="1:4" x14ac:dyDescent="0.2">
      <c r="A1084" s="2" t="s">
        <v>1128</v>
      </c>
      <c r="B1084" s="2">
        <v>2089</v>
      </c>
      <c r="C1084" s="2">
        <v>0</v>
      </c>
      <c r="D1084" s="149">
        <v>43169</v>
      </c>
    </row>
    <row r="1085" spans="1:4" x14ac:dyDescent="0.2">
      <c r="A1085" s="2" t="s">
        <v>204</v>
      </c>
      <c r="B1085" s="2">
        <v>2090</v>
      </c>
      <c r="C1085" s="2">
        <v>0</v>
      </c>
      <c r="D1085" s="149">
        <v>43169</v>
      </c>
    </row>
    <row r="1086" spans="1:4" x14ac:dyDescent="0.2">
      <c r="A1086" s="2" t="s">
        <v>2341</v>
      </c>
      <c r="B1086" s="2">
        <v>2091</v>
      </c>
      <c r="C1086" s="2">
        <v>0</v>
      </c>
      <c r="D1086" s="149">
        <v>43169</v>
      </c>
    </row>
    <row r="1087" spans="1:4" x14ac:dyDescent="0.2">
      <c r="A1087" s="2" t="s">
        <v>1708</v>
      </c>
      <c r="B1087" s="2">
        <v>2092</v>
      </c>
      <c r="C1087" s="2">
        <v>0</v>
      </c>
      <c r="D1087" s="149">
        <v>43169</v>
      </c>
    </row>
    <row r="1088" spans="1:4" x14ac:dyDescent="0.2">
      <c r="A1088" s="2" t="s">
        <v>970</v>
      </c>
      <c r="B1088" s="2">
        <v>2093</v>
      </c>
      <c r="C1088" s="2">
        <v>0</v>
      </c>
      <c r="D1088" s="149">
        <v>43169</v>
      </c>
    </row>
    <row r="1089" spans="1:4" x14ac:dyDescent="0.2">
      <c r="A1089" s="2" t="s">
        <v>2226</v>
      </c>
      <c r="B1089" s="2">
        <v>2094</v>
      </c>
      <c r="C1089" s="2">
        <v>0</v>
      </c>
      <c r="D1089" s="149">
        <v>43169</v>
      </c>
    </row>
    <row r="1090" spans="1:4" x14ac:dyDescent="0.2">
      <c r="A1090" s="2" t="s">
        <v>1022</v>
      </c>
      <c r="B1090" s="2">
        <v>2095</v>
      </c>
      <c r="C1090" s="2">
        <v>0</v>
      </c>
      <c r="D1090" s="149">
        <v>43169</v>
      </c>
    </row>
    <row r="1091" spans="1:4" x14ac:dyDescent="0.2">
      <c r="A1091" s="2" t="s">
        <v>3648</v>
      </c>
      <c r="B1091" s="2">
        <v>2096</v>
      </c>
      <c r="C1091" s="2">
        <v>0</v>
      </c>
      <c r="D1091" s="149">
        <v>43169</v>
      </c>
    </row>
    <row r="1092" spans="1:4" x14ac:dyDescent="0.2">
      <c r="A1092" s="2" t="s">
        <v>3180</v>
      </c>
      <c r="B1092" s="2">
        <v>2097</v>
      </c>
      <c r="C1092" s="2">
        <v>0</v>
      </c>
      <c r="D1092" s="149">
        <v>43169</v>
      </c>
    </row>
    <row r="1093" spans="1:4" x14ac:dyDescent="0.2">
      <c r="A1093" s="2" t="s">
        <v>3227</v>
      </c>
      <c r="B1093" s="2">
        <v>2098</v>
      </c>
      <c r="C1093" s="2">
        <v>0</v>
      </c>
      <c r="D1093" s="149">
        <v>43169</v>
      </c>
    </row>
    <row r="1094" spans="1:4" x14ac:dyDescent="0.2">
      <c r="A1094" s="2" t="s">
        <v>1340</v>
      </c>
      <c r="B1094" s="2">
        <v>2099</v>
      </c>
      <c r="C1094" s="2">
        <v>0</v>
      </c>
      <c r="D1094" s="149">
        <v>43169</v>
      </c>
    </row>
    <row r="1095" spans="1:4" x14ac:dyDescent="0.2">
      <c r="A1095" s="2" t="s">
        <v>1457</v>
      </c>
      <c r="B1095" s="2">
        <v>2100</v>
      </c>
      <c r="C1095" s="2">
        <v>0</v>
      </c>
      <c r="D1095" s="149">
        <v>43169</v>
      </c>
    </row>
    <row r="1096" spans="1:4" x14ac:dyDescent="0.2">
      <c r="A1096" s="2" t="s">
        <v>1797</v>
      </c>
      <c r="B1096" s="2">
        <v>2101</v>
      </c>
      <c r="C1096" s="2">
        <v>0</v>
      </c>
      <c r="D1096" s="149">
        <v>43169</v>
      </c>
    </row>
    <row r="1097" spans="1:4" x14ac:dyDescent="0.2">
      <c r="A1097" s="2" t="s">
        <v>3508</v>
      </c>
      <c r="B1097" s="2">
        <v>2102</v>
      </c>
      <c r="C1097" s="2">
        <v>0</v>
      </c>
      <c r="D1097" s="149">
        <v>43169</v>
      </c>
    </row>
    <row r="1098" spans="1:4" x14ac:dyDescent="0.2">
      <c r="A1098" s="2" t="s">
        <v>1829</v>
      </c>
      <c r="B1098" s="2">
        <v>2103</v>
      </c>
      <c r="C1098" s="2">
        <v>0</v>
      </c>
      <c r="D1098" s="149">
        <v>43169</v>
      </c>
    </row>
    <row r="1099" spans="1:4" x14ac:dyDescent="0.2">
      <c r="A1099" s="2" t="s">
        <v>781</v>
      </c>
      <c r="B1099" s="2">
        <v>2104</v>
      </c>
      <c r="C1099" s="2">
        <v>0</v>
      </c>
      <c r="D1099" s="149">
        <v>43169</v>
      </c>
    </row>
    <row r="1100" spans="1:4" x14ac:dyDescent="0.2">
      <c r="A1100" s="2" t="s">
        <v>1637</v>
      </c>
      <c r="B1100" s="2">
        <v>2105</v>
      </c>
      <c r="C1100" s="2">
        <v>0</v>
      </c>
      <c r="D1100" s="149">
        <v>43169</v>
      </c>
    </row>
    <row r="1101" spans="1:4" x14ac:dyDescent="0.2">
      <c r="A1101" s="2" t="s">
        <v>3805</v>
      </c>
      <c r="B1101" s="2">
        <v>2106</v>
      </c>
      <c r="C1101" s="2">
        <v>0</v>
      </c>
      <c r="D1101" s="149">
        <v>43169</v>
      </c>
    </row>
    <row r="1102" spans="1:4" x14ac:dyDescent="0.2">
      <c r="A1102" s="2" t="s">
        <v>293</v>
      </c>
      <c r="B1102" s="2">
        <v>2107</v>
      </c>
      <c r="C1102" s="2">
        <v>0</v>
      </c>
      <c r="D1102" s="149">
        <v>43169</v>
      </c>
    </row>
    <row r="1103" spans="1:4" x14ac:dyDescent="0.2">
      <c r="A1103" s="2" t="s">
        <v>3563</v>
      </c>
      <c r="B1103" s="2">
        <v>2108</v>
      </c>
      <c r="C1103" s="2">
        <v>0</v>
      </c>
      <c r="D1103" s="149">
        <v>43169</v>
      </c>
    </row>
    <row r="1104" spans="1:4" x14ac:dyDescent="0.2">
      <c r="A1104" s="2" t="s">
        <v>1403</v>
      </c>
      <c r="B1104" s="2">
        <v>2109</v>
      </c>
      <c r="C1104" s="2">
        <v>0</v>
      </c>
      <c r="D1104" s="149">
        <v>43169</v>
      </c>
    </row>
    <row r="1105" spans="1:4" x14ac:dyDescent="0.2">
      <c r="A1105" s="2" t="s">
        <v>306</v>
      </c>
      <c r="B1105" s="2">
        <v>2110</v>
      </c>
      <c r="C1105" s="2">
        <v>0</v>
      </c>
      <c r="D1105" s="149">
        <v>43169</v>
      </c>
    </row>
    <row r="1106" spans="1:4" x14ac:dyDescent="0.2">
      <c r="A1106" s="2" t="s">
        <v>1676</v>
      </c>
      <c r="B1106" s="2">
        <v>2111</v>
      </c>
      <c r="C1106" s="2">
        <v>0</v>
      </c>
      <c r="D1106" s="149">
        <v>43169</v>
      </c>
    </row>
    <row r="1107" spans="1:4" x14ac:dyDescent="0.2">
      <c r="A1107" s="2" t="s">
        <v>1667</v>
      </c>
      <c r="B1107" s="2">
        <v>2112</v>
      </c>
      <c r="C1107" s="2">
        <v>0</v>
      </c>
      <c r="D1107" s="149">
        <v>43169</v>
      </c>
    </row>
    <row r="1108" spans="1:4" x14ac:dyDescent="0.2">
      <c r="A1108" s="2" t="s">
        <v>1260</v>
      </c>
      <c r="B1108" s="2">
        <v>2113</v>
      </c>
      <c r="C1108" s="2">
        <v>0</v>
      </c>
      <c r="D1108" s="149">
        <v>43169</v>
      </c>
    </row>
    <row r="1109" spans="1:4" x14ac:dyDescent="0.2">
      <c r="A1109" s="2" t="s">
        <v>31</v>
      </c>
      <c r="B1109" s="2">
        <v>2114</v>
      </c>
      <c r="C1109" s="2">
        <v>0</v>
      </c>
      <c r="D1109" s="149">
        <v>43169</v>
      </c>
    </row>
    <row r="1110" spans="1:4" x14ac:dyDescent="0.2">
      <c r="A1110" s="2" t="s">
        <v>201</v>
      </c>
      <c r="B1110" s="2">
        <v>2115</v>
      </c>
      <c r="C1110" s="2">
        <v>0</v>
      </c>
      <c r="D1110" s="149">
        <v>43169</v>
      </c>
    </row>
    <row r="1111" spans="1:4" x14ac:dyDescent="0.2">
      <c r="A1111" s="2" t="s">
        <v>1944</v>
      </c>
      <c r="B1111" s="2">
        <v>2116</v>
      </c>
      <c r="C1111" s="2">
        <v>0</v>
      </c>
      <c r="D1111" s="149">
        <v>43169</v>
      </c>
    </row>
    <row r="1112" spans="1:4" x14ac:dyDescent="0.2">
      <c r="A1112" s="2" t="s">
        <v>1461</v>
      </c>
      <c r="B1112" s="2">
        <v>2117</v>
      </c>
      <c r="C1112" s="2">
        <v>0</v>
      </c>
      <c r="D1112" s="149">
        <v>43169</v>
      </c>
    </row>
    <row r="1113" spans="1:4" x14ac:dyDescent="0.2">
      <c r="A1113" s="2" t="s">
        <v>3550</v>
      </c>
      <c r="B1113" s="2">
        <v>2118</v>
      </c>
      <c r="C1113" s="2">
        <v>0</v>
      </c>
      <c r="D1113" s="149">
        <v>43169</v>
      </c>
    </row>
    <row r="1114" spans="1:4" x14ac:dyDescent="0.2">
      <c r="A1114" s="2" t="s">
        <v>2475</v>
      </c>
      <c r="B1114" s="2">
        <v>2119</v>
      </c>
      <c r="C1114" s="2">
        <v>0</v>
      </c>
      <c r="D1114" s="149">
        <v>43169</v>
      </c>
    </row>
    <row r="1115" spans="1:4" x14ac:dyDescent="0.2">
      <c r="A1115" s="2" t="s">
        <v>3693</v>
      </c>
      <c r="B1115" s="2">
        <v>2120</v>
      </c>
      <c r="C1115" s="2">
        <v>0</v>
      </c>
      <c r="D1115" s="149">
        <v>43169</v>
      </c>
    </row>
    <row r="1116" spans="1:4" x14ac:dyDescent="0.2">
      <c r="A1116" s="2" t="s">
        <v>3110</v>
      </c>
      <c r="B1116" s="2">
        <v>2121</v>
      </c>
      <c r="C1116" s="2">
        <v>0</v>
      </c>
      <c r="D1116" s="149">
        <v>43169</v>
      </c>
    </row>
    <row r="1117" spans="1:4" x14ac:dyDescent="0.2">
      <c r="A1117" s="2" t="s">
        <v>1730</v>
      </c>
      <c r="B1117" s="2">
        <v>2122</v>
      </c>
      <c r="C1117" s="2">
        <v>0</v>
      </c>
      <c r="D1117" s="149">
        <v>43169</v>
      </c>
    </row>
    <row r="1118" spans="1:4" x14ac:dyDescent="0.2">
      <c r="A1118" s="2" t="s">
        <v>2652</v>
      </c>
      <c r="B1118" s="2">
        <v>2123</v>
      </c>
      <c r="C1118" s="2">
        <v>0</v>
      </c>
      <c r="D1118" s="149">
        <v>43169</v>
      </c>
    </row>
    <row r="1119" spans="1:4" x14ac:dyDescent="0.2">
      <c r="A1119" s="2" t="s">
        <v>1106</v>
      </c>
      <c r="B1119" s="2">
        <v>2124</v>
      </c>
      <c r="C1119" s="2">
        <v>0</v>
      </c>
      <c r="D1119" s="149">
        <v>43169</v>
      </c>
    </row>
    <row r="1120" spans="1:4" x14ac:dyDescent="0.2">
      <c r="A1120" s="2" t="s">
        <v>2908</v>
      </c>
      <c r="B1120" s="2">
        <v>2125</v>
      </c>
      <c r="C1120" s="2">
        <v>0</v>
      </c>
      <c r="D1120" s="149">
        <v>43169</v>
      </c>
    </row>
    <row r="1121" spans="1:4" x14ac:dyDescent="0.2">
      <c r="A1121" s="2" t="s">
        <v>2812</v>
      </c>
      <c r="B1121" s="2">
        <v>2126</v>
      </c>
      <c r="C1121" s="2">
        <v>0</v>
      </c>
      <c r="D1121" s="149">
        <v>43169</v>
      </c>
    </row>
    <row r="1122" spans="1:4" x14ac:dyDescent="0.2">
      <c r="A1122" s="2" t="s">
        <v>3345</v>
      </c>
      <c r="B1122" s="2">
        <v>2127</v>
      </c>
      <c r="C1122" s="2">
        <v>0</v>
      </c>
      <c r="D1122" s="149">
        <v>43169</v>
      </c>
    </row>
    <row r="1123" spans="1:4" x14ac:dyDescent="0.2">
      <c r="A1123" s="2" t="s">
        <v>82</v>
      </c>
      <c r="B1123" s="2">
        <v>2128</v>
      </c>
      <c r="C1123" s="2">
        <v>0</v>
      </c>
      <c r="D1123" s="149">
        <v>43169</v>
      </c>
    </row>
    <row r="1124" spans="1:4" x14ac:dyDescent="0.2">
      <c r="A1124" s="2" t="s">
        <v>644</v>
      </c>
      <c r="B1124" s="2">
        <v>2129</v>
      </c>
      <c r="C1124" s="2">
        <v>0</v>
      </c>
      <c r="D1124" s="149">
        <v>43169</v>
      </c>
    </row>
    <row r="1125" spans="1:4" x14ac:dyDescent="0.2">
      <c r="A1125" s="2" t="s">
        <v>1318</v>
      </c>
      <c r="B1125" s="2">
        <v>2130</v>
      </c>
      <c r="C1125" s="2">
        <v>0</v>
      </c>
      <c r="D1125" s="149">
        <v>43169</v>
      </c>
    </row>
    <row r="1126" spans="1:4" x14ac:dyDescent="0.2">
      <c r="A1126" s="2" t="s">
        <v>3094</v>
      </c>
      <c r="B1126" s="2">
        <v>2131</v>
      </c>
      <c r="C1126" s="2">
        <v>0</v>
      </c>
      <c r="D1126" s="149">
        <v>43169</v>
      </c>
    </row>
    <row r="1127" spans="1:4" x14ac:dyDescent="0.2">
      <c r="A1127" s="2" t="s">
        <v>1517</v>
      </c>
      <c r="B1127" s="2">
        <v>2132</v>
      </c>
      <c r="C1127" s="2">
        <v>0</v>
      </c>
      <c r="D1127" s="149">
        <v>43169</v>
      </c>
    </row>
    <row r="1128" spans="1:4" x14ac:dyDescent="0.2">
      <c r="A1128" s="2" t="s">
        <v>1223</v>
      </c>
      <c r="B1128" s="2">
        <v>2133</v>
      </c>
      <c r="C1128" s="2">
        <v>0</v>
      </c>
      <c r="D1128" s="149">
        <v>43169</v>
      </c>
    </row>
    <row r="1129" spans="1:4" x14ac:dyDescent="0.2">
      <c r="A1129" s="2" t="s">
        <v>2963</v>
      </c>
      <c r="B1129" s="2">
        <v>2134</v>
      </c>
      <c r="C1129" s="2">
        <v>0</v>
      </c>
      <c r="D1129" s="149">
        <v>43169</v>
      </c>
    </row>
    <row r="1130" spans="1:4" x14ac:dyDescent="0.2">
      <c r="A1130" s="2" t="s">
        <v>2324</v>
      </c>
      <c r="B1130" s="2">
        <v>2135</v>
      </c>
      <c r="C1130" s="2">
        <v>0</v>
      </c>
      <c r="D1130" s="149">
        <v>43169</v>
      </c>
    </row>
    <row r="1131" spans="1:4" x14ac:dyDescent="0.2">
      <c r="A1131" s="2" t="s">
        <v>2704</v>
      </c>
      <c r="B1131" s="2">
        <v>2136</v>
      </c>
      <c r="C1131" s="2">
        <v>0</v>
      </c>
      <c r="D1131" s="149">
        <v>43169</v>
      </c>
    </row>
    <row r="1132" spans="1:4" x14ac:dyDescent="0.2">
      <c r="A1132" s="2" t="s">
        <v>2145</v>
      </c>
      <c r="B1132" s="2">
        <v>2137</v>
      </c>
      <c r="C1132" s="2">
        <v>0</v>
      </c>
      <c r="D1132" s="149">
        <v>43169</v>
      </c>
    </row>
    <row r="1133" spans="1:4" x14ac:dyDescent="0.2">
      <c r="A1133" s="2" t="s">
        <v>1105</v>
      </c>
      <c r="B1133" s="2">
        <v>2138</v>
      </c>
      <c r="C1133" s="2">
        <v>0</v>
      </c>
      <c r="D1133" s="149">
        <v>43169</v>
      </c>
    </row>
    <row r="1134" spans="1:4" x14ac:dyDescent="0.2">
      <c r="A1134" s="2" t="s">
        <v>1651</v>
      </c>
      <c r="B1134" s="2">
        <v>2139</v>
      </c>
      <c r="C1134" s="2">
        <v>0</v>
      </c>
      <c r="D1134" s="149">
        <v>43169</v>
      </c>
    </row>
    <row r="1135" spans="1:4" x14ac:dyDescent="0.2">
      <c r="A1135" s="2" t="s">
        <v>455</v>
      </c>
      <c r="B1135" s="2">
        <v>2140</v>
      </c>
      <c r="C1135" s="2">
        <v>0</v>
      </c>
      <c r="D1135" s="149">
        <v>43169</v>
      </c>
    </row>
    <row r="1136" spans="1:4" x14ac:dyDescent="0.2">
      <c r="A1136" s="2" t="s">
        <v>2863</v>
      </c>
      <c r="B1136" s="2">
        <v>2141</v>
      </c>
      <c r="C1136" s="2">
        <v>0</v>
      </c>
      <c r="D1136" s="149">
        <v>43169</v>
      </c>
    </row>
    <row r="1137" spans="1:4" x14ac:dyDescent="0.2">
      <c r="A1137" s="2" t="s">
        <v>762</v>
      </c>
      <c r="B1137" s="2">
        <v>2142</v>
      </c>
      <c r="C1137" s="2">
        <v>0</v>
      </c>
      <c r="D1137" s="149">
        <v>43169</v>
      </c>
    </row>
    <row r="1138" spans="1:4" x14ac:dyDescent="0.2">
      <c r="A1138" s="2" t="s">
        <v>1173</v>
      </c>
      <c r="B1138" s="2">
        <v>2143</v>
      </c>
      <c r="C1138" s="2">
        <v>0</v>
      </c>
      <c r="D1138" s="149">
        <v>43169</v>
      </c>
    </row>
    <row r="1139" spans="1:4" x14ac:dyDescent="0.2">
      <c r="A1139" s="2" t="s">
        <v>1772</v>
      </c>
      <c r="B1139" s="2">
        <v>2144</v>
      </c>
      <c r="C1139" s="2">
        <v>0</v>
      </c>
      <c r="D1139" s="149">
        <v>43169</v>
      </c>
    </row>
    <row r="1140" spans="1:4" x14ac:dyDescent="0.2">
      <c r="A1140" s="2" t="s">
        <v>164</v>
      </c>
      <c r="B1140" s="2">
        <v>2145</v>
      </c>
      <c r="C1140" s="2">
        <v>0</v>
      </c>
      <c r="D1140" s="149">
        <v>43169</v>
      </c>
    </row>
    <row r="1141" spans="1:4" x14ac:dyDescent="0.2">
      <c r="A1141" s="2" t="s">
        <v>2624</v>
      </c>
      <c r="B1141" s="2">
        <v>2146</v>
      </c>
      <c r="C1141" s="2">
        <v>0</v>
      </c>
      <c r="D1141" s="149">
        <v>43169</v>
      </c>
    </row>
    <row r="1142" spans="1:4" x14ac:dyDescent="0.2">
      <c r="A1142" s="2" t="s">
        <v>3016</v>
      </c>
      <c r="B1142" s="2">
        <v>2147</v>
      </c>
      <c r="C1142" s="2">
        <v>0</v>
      </c>
      <c r="D1142" s="149">
        <v>43169</v>
      </c>
    </row>
    <row r="1143" spans="1:4" x14ac:dyDescent="0.2">
      <c r="A1143" s="2" t="s">
        <v>1973</v>
      </c>
      <c r="B1143" s="2">
        <v>2148</v>
      </c>
      <c r="C1143" s="2">
        <v>0</v>
      </c>
      <c r="D1143" s="149">
        <v>43169</v>
      </c>
    </row>
    <row r="1144" spans="1:4" x14ac:dyDescent="0.2">
      <c r="A1144" s="2" t="s">
        <v>617</v>
      </c>
      <c r="B1144" s="2">
        <v>2149</v>
      </c>
      <c r="C1144" s="2">
        <v>0</v>
      </c>
      <c r="D1144" s="149">
        <v>43169</v>
      </c>
    </row>
    <row r="1145" spans="1:4" x14ac:dyDescent="0.2">
      <c r="A1145" s="2" t="s">
        <v>297</v>
      </c>
      <c r="B1145" s="2">
        <v>2150</v>
      </c>
      <c r="C1145" s="2">
        <v>0</v>
      </c>
      <c r="D1145" s="149">
        <v>43169</v>
      </c>
    </row>
    <row r="1146" spans="1:4" x14ac:dyDescent="0.2">
      <c r="A1146" s="2" t="s">
        <v>3092</v>
      </c>
      <c r="B1146" s="2">
        <v>2151</v>
      </c>
      <c r="C1146" s="2">
        <v>0</v>
      </c>
      <c r="D1146" s="149">
        <v>43169</v>
      </c>
    </row>
    <row r="1147" spans="1:4" x14ac:dyDescent="0.2">
      <c r="A1147" s="2" t="s">
        <v>1245</v>
      </c>
      <c r="B1147" s="2">
        <v>2152</v>
      </c>
      <c r="C1147" s="2">
        <v>0</v>
      </c>
      <c r="D1147" s="149">
        <v>43169</v>
      </c>
    </row>
    <row r="1148" spans="1:4" x14ac:dyDescent="0.2">
      <c r="A1148" s="2" t="s">
        <v>1130</v>
      </c>
      <c r="B1148" s="2">
        <v>2153</v>
      </c>
      <c r="C1148" s="2">
        <v>0</v>
      </c>
      <c r="D1148" s="149">
        <v>43169</v>
      </c>
    </row>
    <row r="1149" spans="1:4" x14ac:dyDescent="0.2">
      <c r="A1149" s="2" t="s">
        <v>156</v>
      </c>
      <c r="B1149" s="2">
        <v>2154</v>
      </c>
      <c r="C1149" s="2">
        <v>0</v>
      </c>
      <c r="D1149" s="149">
        <v>43169</v>
      </c>
    </row>
    <row r="1150" spans="1:4" x14ac:dyDescent="0.2">
      <c r="A1150" s="2" t="s">
        <v>1075</v>
      </c>
      <c r="B1150" s="2">
        <v>2155</v>
      </c>
      <c r="C1150" s="2">
        <v>0</v>
      </c>
      <c r="D1150" s="149">
        <v>43169</v>
      </c>
    </row>
    <row r="1151" spans="1:4" x14ac:dyDescent="0.2">
      <c r="A1151" s="2" t="s">
        <v>1111</v>
      </c>
      <c r="B1151" s="2">
        <v>2156</v>
      </c>
      <c r="C1151" s="2">
        <v>0</v>
      </c>
      <c r="D1151" s="149">
        <v>43169</v>
      </c>
    </row>
    <row r="1152" spans="1:4" x14ac:dyDescent="0.2">
      <c r="A1152" s="2" t="s">
        <v>1393</v>
      </c>
      <c r="B1152" s="2">
        <v>2157</v>
      </c>
      <c r="C1152" s="2">
        <v>0</v>
      </c>
      <c r="D1152" s="149">
        <v>43169</v>
      </c>
    </row>
    <row r="1153" spans="1:4" x14ac:dyDescent="0.2">
      <c r="A1153" s="2" t="s">
        <v>239</v>
      </c>
      <c r="B1153" s="2">
        <v>2158</v>
      </c>
      <c r="C1153" s="2">
        <v>0</v>
      </c>
      <c r="D1153" s="149">
        <v>43169</v>
      </c>
    </row>
    <row r="1154" spans="1:4" x14ac:dyDescent="0.2">
      <c r="A1154" s="2" t="s">
        <v>1169</v>
      </c>
      <c r="B1154" s="2">
        <v>2159</v>
      </c>
      <c r="C1154" s="2">
        <v>0</v>
      </c>
      <c r="D1154" s="149">
        <v>43169</v>
      </c>
    </row>
    <row r="1155" spans="1:4" x14ac:dyDescent="0.2">
      <c r="A1155" s="2" t="s">
        <v>1421</v>
      </c>
      <c r="B1155" s="2">
        <v>2160</v>
      </c>
      <c r="C1155" s="2">
        <v>0</v>
      </c>
      <c r="D1155" s="149">
        <v>43169</v>
      </c>
    </row>
    <row r="1156" spans="1:4" x14ac:dyDescent="0.2">
      <c r="A1156" s="2" t="s">
        <v>1611</v>
      </c>
      <c r="B1156" s="2">
        <v>2161</v>
      </c>
      <c r="C1156" s="2">
        <v>0</v>
      </c>
      <c r="D1156" s="149">
        <v>43169</v>
      </c>
    </row>
    <row r="1157" spans="1:4" x14ac:dyDescent="0.2">
      <c r="A1157" s="2" t="s">
        <v>632</v>
      </c>
      <c r="B1157" s="2">
        <v>2162</v>
      </c>
      <c r="C1157" s="2">
        <v>0</v>
      </c>
      <c r="D1157" s="149">
        <v>43169</v>
      </c>
    </row>
    <row r="1158" spans="1:4" x14ac:dyDescent="0.2">
      <c r="A1158" s="2" t="s">
        <v>2882</v>
      </c>
      <c r="B1158" s="2">
        <v>2163</v>
      </c>
      <c r="C1158" s="2">
        <v>0</v>
      </c>
      <c r="D1158" s="149">
        <v>43169</v>
      </c>
    </row>
    <row r="1159" spans="1:4" x14ac:dyDescent="0.2">
      <c r="A1159" s="2" t="s">
        <v>3527</v>
      </c>
      <c r="B1159" s="2">
        <v>2164</v>
      </c>
      <c r="C1159" s="2">
        <v>0</v>
      </c>
      <c r="D1159" s="149">
        <v>43169</v>
      </c>
    </row>
    <row r="1160" spans="1:4" x14ac:dyDescent="0.2">
      <c r="A1160" s="2" t="s">
        <v>3164</v>
      </c>
      <c r="B1160" s="2">
        <v>2165</v>
      </c>
      <c r="C1160" s="2">
        <v>0</v>
      </c>
      <c r="D1160" s="149">
        <v>43169</v>
      </c>
    </row>
    <row r="1161" spans="1:4" x14ac:dyDescent="0.2">
      <c r="A1161" s="2" t="s">
        <v>680</v>
      </c>
      <c r="B1161" s="2">
        <v>2166</v>
      </c>
      <c r="C1161" s="2">
        <v>0</v>
      </c>
      <c r="D1161" s="149">
        <v>43169</v>
      </c>
    </row>
    <row r="1162" spans="1:4" x14ac:dyDescent="0.2">
      <c r="A1162" s="2" t="s">
        <v>2520</v>
      </c>
      <c r="B1162" s="2">
        <v>2167</v>
      </c>
      <c r="C1162" s="2">
        <v>0</v>
      </c>
      <c r="D1162" s="149">
        <v>43169</v>
      </c>
    </row>
    <row r="1163" spans="1:4" x14ac:dyDescent="0.2">
      <c r="A1163" s="2" t="s">
        <v>2256</v>
      </c>
      <c r="B1163" s="2">
        <v>2168</v>
      </c>
      <c r="C1163" s="2">
        <v>0</v>
      </c>
      <c r="D1163" s="149">
        <v>43169</v>
      </c>
    </row>
    <row r="1164" spans="1:4" x14ac:dyDescent="0.2">
      <c r="A1164" s="2" t="s">
        <v>3835</v>
      </c>
      <c r="B1164" s="2">
        <v>2169</v>
      </c>
      <c r="C1164" s="2">
        <v>0</v>
      </c>
      <c r="D1164" s="149">
        <v>43169</v>
      </c>
    </row>
    <row r="1165" spans="1:4" x14ac:dyDescent="0.2">
      <c r="A1165" s="2" t="s">
        <v>1327</v>
      </c>
      <c r="B1165" s="2">
        <v>2170</v>
      </c>
      <c r="C1165" s="2">
        <v>0</v>
      </c>
      <c r="D1165" s="149">
        <v>43169</v>
      </c>
    </row>
    <row r="1166" spans="1:4" x14ac:dyDescent="0.2">
      <c r="A1166" s="2" t="s">
        <v>650</v>
      </c>
      <c r="B1166" s="2">
        <v>2171</v>
      </c>
      <c r="C1166" s="2">
        <v>0</v>
      </c>
      <c r="D1166" s="149">
        <v>43169</v>
      </c>
    </row>
    <row r="1167" spans="1:4" x14ac:dyDescent="0.2">
      <c r="A1167" s="2" t="s">
        <v>425</v>
      </c>
      <c r="B1167" s="2">
        <v>2172</v>
      </c>
      <c r="C1167" s="2">
        <v>0</v>
      </c>
      <c r="D1167" s="149">
        <v>43169</v>
      </c>
    </row>
    <row r="1168" spans="1:4" x14ac:dyDescent="0.2">
      <c r="A1168" s="2" t="s">
        <v>868</v>
      </c>
      <c r="B1168" s="2">
        <v>2173</v>
      </c>
      <c r="C1168" s="2">
        <v>0</v>
      </c>
      <c r="D1168" s="149">
        <v>43169</v>
      </c>
    </row>
    <row r="1169" spans="1:4" x14ac:dyDescent="0.2">
      <c r="A1169" s="2" t="s">
        <v>2051</v>
      </c>
      <c r="B1169" s="2">
        <v>2174</v>
      </c>
      <c r="C1169" s="2">
        <v>0</v>
      </c>
      <c r="D1169" s="149">
        <v>43169</v>
      </c>
    </row>
    <row r="1170" spans="1:4" x14ac:dyDescent="0.2">
      <c r="A1170" s="2" t="s">
        <v>2175</v>
      </c>
      <c r="B1170" s="2">
        <v>2175</v>
      </c>
      <c r="C1170" s="2">
        <v>0</v>
      </c>
      <c r="D1170" s="149">
        <v>43169</v>
      </c>
    </row>
    <row r="1171" spans="1:4" x14ac:dyDescent="0.2">
      <c r="A1171" s="2" t="s">
        <v>370</v>
      </c>
      <c r="B1171" s="2">
        <v>2176</v>
      </c>
      <c r="C1171" s="2">
        <v>0</v>
      </c>
      <c r="D1171" s="149">
        <v>43169</v>
      </c>
    </row>
    <row r="1172" spans="1:4" x14ac:dyDescent="0.2">
      <c r="A1172" s="2" t="s">
        <v>2971</v>
      </c>
      <c r="B1172" s="2">
        <v>2177</v>
      </c>
      <c r="C1172" s="2">
        <v>0</v>
      </c>
      <c r="D1172" s="149">
        <v>43169</v>
      </c>
    </row>
    <row r="1173" spans="1:4" x14ac:dyDescent="0.2">
      <c r="A1173" s="2" t="s">
        <v>83</v>
      </c>
      <c r="B1173" s="2">
        <v>2178</v>
      </c>
      <c r="C1173" s="2">
        <v>0</v>
      </c>
      <c r="D1173" s="149">
        <v>43169</v>
      </c>
    </row>
    <row r="1174" spans="1:4" x14ac:dyDescent="0.2">
      <c r="A1174" s="2" t="s">
        <v>1553</v>
      </c>
      <c r="B1174" s="2">
        <v>2179</v>
      </c>
      <c r="C1174" s="2">
        <v>0</v>
      </c>
      <c r="D1174" s="149">
        <v>43169</v>
      </c>
    </row>
    <row r="1175" spans="1:4" x14ac:dyDescent="0.2">
      <c r="A1175" s="2" t="s">
        <v>482</v>
      </c>
      <c r="B1175" s="2">
        <v>2180</v>
      </c>
      <c r="C1175" s="2">
        <v>0</v>
      </c>
      <c r="D1175" s="149">
        <v>43169</v>
      </c>
    </row>
    <row r="1176" spans="1:4" x14ac:dyDescent="0.2">
      <c r="A1176" s="2" t="s">
        <v>659</v>
      </c>
      <c r="B1176" s="2">
        <v>2181</v>
      </c>
      <c r="C1176" s="2">
        <v>0</v>
      </c>
      <c r="D1176" s="149">
        <v>43169</v>
      </c>
    </row>
    <row r="1177" spans="1:4" x14ac:dyDescent="0.2">
      <c r="A1177" s="2" t="s">
        <v>2086</v>
      </c>
      <c r="B1177" s="2">
        <v>2182</v>
      </c>
      <c r="C1177" s="2">
        <v>0</v>
      </c>
      <c r="D1177" s="149">
        <v>43169</v>
      </c>
    </row>
    <row r="1178" spans="1:4" x14ac:dyDescent="0.2">
      <c r="A1178" s="2" t="s">
        <v>713</v>
      </c>
      <c r="B1178" s="2">
        <v>2183</v>
      </c>
      <c r="C1178" s="2">
        <v>0</v>
      </c>
      <c r="D1178" s="149">
        <v>43169</v>
      </c>
    </row>
    <row r="1179" spans="1:4" x14ac:dyDescent="0.2">
      <c r="A1179" s="2" t="s">
        <v>3445</v>
      </c>
      <c r="B1179" s="2">
        <v>2184</v>
      </c>
      <c r="C1179" s="2">
        <v>0</v>
      </c>
      <c r="D1179" s="149">
        <v>43169</v>
      </c>
    </row>
    <row r="1180" spans="1:4" x14ac:dyDescent="0.2">
      <c r="A1180" s="2" t="s">
        <v>3576</v>
      </c>
      <c r="B1180" s="2">
        <v>2185</v>
      </c>
      <c r="C1180" s="2">
        <v>0</v>
      </c>
      <c r="D1180" s="149">
        <v>43169</v>
      </c>
    </row>
    <row r="1181" spans="1:4" x14ac:dyDescent="0.2">
      <c r="A1181" s="2" t="s">
        <v>1324</v>
      </c>
      <c r="B1181" s="2">
        <v>2186</v>
      </c>
      <c r="C1181" s="2">
        <v>0</v>
      </c>
      <c r="D1181" s="149">
        <v>43169</v>
      </c>
    </row>
    <row r="1182" spans="1:4" x14ac:dyDescent="0.2">
      <c r="A1182" s="2" t="s">
        <v>2566</v>
      </c>
      <c r="B1182" s="2">
        <v>2187</v>
      </c>
      <c r="C1182" s="2">
        <v>0</v>
      </c>
      <c r="D1182" s="149">
        <v>43169</v>
      </c>
    </row>
    <row r="1183" spans="1:4" x14ac:dyDescent="0.2">
      <c r="A1183" s="2" t="s">
        <v>1681</v>
      </c>
      <c r="B1183" s="2">
        <v>2188</v>
      </c>
      <c r="C1183" s="2">
        <v>0</v>
      </c>
      <c r="D1183" s="149">
        <v>43169</v>
      </c>
    </row>
    <row r="1184" spans="1:4" x14ac:dyDescent="0.2">
      <c r="A1184" s="2" t="s">
        <v>1278</v>
      </c>
      <c r="B1184" s="2">
        <v>2189</v>
      </c>
      <c r="C1184" s="2">
        <v>0</v>
      </c>
      <c r="D1184" s="149">
        <v>43169</v>
      </c>
    </row>
    <row r="1185" spans="1:4" x14ac:dyDescent="0.2">
      <c r="A1185" s="2" t="s">
        <v>3482</v>
      </c>
      <c r="B1185" s="2">
        <v>2190</v>
      </c>
      <c r="C1185" s="2">
        <v>0</v>
      </c>
      <c r="D1185" s="149">
        <v>43169</v>
      </c>
    </row>
    <row r="1186" spans="1:4" x14ac:dyDescent="0.2">
      <c r="A1186" s="2" t="s">
        <v>3166</v>
      </c>
      <c r="B1186" s="2">
        <v>2191</v>
      </c>
      <c r="C1186" s="2">
        <v>0</v>
      </c>
      <c r="D1186" s="149">
        <v>43169</v>
      </c>
    </row>
    <row r="1187" spans="1:4" x14ac:dyDescent="0.2">
      <c r="A1187" s="2" t="s">
        <v>2789</v>
      </c>
      <c r="B1187" s="2">
        <v>2192</v>
      </c>
      <c r="C1187" s="2">
        <v>0</v>
      </c>
      <c r="D1187" s="149">
        <v>43169</v>
      </c>
    </row>
    <row r="1188" spans="1:4" x14ac:dyDescent="0.2">
      <c r="A1188" s="2" t="s">
        <v>2450</v>
      </c>
      <c r="B1188" s="2">
        <v>2193</v>
      </c>
      <c r="C1188" s="2">
        <v>0</v>
      </c>
      <c r="D1188" s="149">
        <v>43169</v>
      </c>
    </row>
    <row r="1189" spans="1:4" x14ac:dyDescent="0.2">
      <c r="A1189" s="2" t="s">
        <v>1256</v>
      </c>
      <c r="B1189" s="2">
        <v>2194</v>
      </c>
      <c r="C1189" s="2">
        <v>0</v>
      </c>
      <c r="D1189" s="149">
        <v>43169</v>
      </c>
    </row>
    <row r="1190" spans="1:4" x14ac:dyDescent="0.2">
      <c r="A1190" s="2" t="s">
        <v>3668</v>
      </c>
      <c r="B1190" s="2">
        <v>2195</v>
      </c>
      <c r="C1190" s="2">
        <v>0</v>
      </c>
      <c r="D1190" s="149">
        <v>43169</v>
      </c>
    </row>
    <row r="1191" spans="1:4" x14ac:dyDescent="0.2">
      <c r="A1191" s="2" t="s">
        <v>85</v>
      </c>
      <c r="B1191" s="2">
        <v>2196</v>
      </c>
      <c r="C1191" s="2">
        <v>0</v>
      </c>
      <c r="D1191" s="149">
        <v>43169</v>
      </c>
    </row>
    <row r="1192" spans="1:4" x14ac:dyDescent="0.2">
      <c r="A1192" s="2" t="s">
        <v>422</v>
      </c>
      <c r="B1192" s="2">
        <v>2197</v>
      </c>
      <c r="C1192" s="2">
        <v>0</v>
      </c>
      <c r="D1192" s="149">
        <v>43169</v>
      </c>
    </row>
    <row r="1193" spans="1:4" x14ac:dyDescent="0.2">
      <c r="A1193" s="2" t="s">
        <v>314</v>
      </c>
      <c r="B1193" s="2">
        <v>2198</v>
      </c>
      <c r="C1193" s="2">
        <v>0</v>
      </c>
      <c r="D1193" s="149">
        <v>43169</v>
      </c>
    </row>
    <row r="1194" spans="1:4" x14ac:dyDescent="0.2">
      <c r="A1194" s="2" t="s">
        <v>2499</v>
      </c>
      <c r="B1194" s="2">
        <v>2199</v>
      </c>
      <c r="C1194" s="2">
        <v>0</v>
      </c>
      <c r="D1194" s="149">
        <v>43169</v>
      </c>
    </row>
    <row r="1195" spans="1:4" x14ac:dyDescent="0.2">
      <c r="A1195" s="2" t="s">
        <v>1792</v>
      </c>
      <c r="B1195" s="2">
        <v>2200</v>
      </c>
      <c r="C1195" s="2">
        <v>0</v>
      </c>
      <c r="D1195" s="149">
        <v>43169</v>
      </c>
    </row>
    <row r="1196" spans="1:4" x14ac:dyDescent="0.2">
      <c r="A1196" s="2" t="s">
        <v>3812</v>
      </c>
      <c r="B1196" s="2">
        <v>2201</v>
      </c>
      <c r="C1196" s="2">
        <v>0</v>
      </c>
      <c r="D1196" s="149">
        <v>43169</v>
      </c>
    </row>
    <row r="1197" spans="1:4" x14ac:dyDescent="0.2">
      <c r="A1197" s="2" t="s">
        <v>1820</v>
      </c>
      <c r="B1197" s="2">
        <v>2202</v>
      </c>
      <c r="C1197" s="2">
        <v>0</v>
      </c>
      <c r="D1197" s="149">
        <v>43169</v>
      </c>
    </row>
    <row r="1198" spans="1:4" x14ac:dyDescent="0.2">
      <c r="A1198" s="2" t="s">
        <v>3174</v>
      </c>
      <c r="B1198" s="2">
        <v>2203</v>
      </c>
      <c r="C1198" s="2">
        <v>0</v>
      </c>
      <c r="D1198" s="149">
        <v>43169</v>
      </c>
    </row>
    <row r="1199" spans="1:4" x14ac:dyDescent="0.2">
      <c r="A1199" s="2" t="s">
        <v>1302</v>
      </c>
      <c r="B1199" s="2">
        <v>2204</v>
      </c>
      <c r="C1199" s="2">
        <v>0</v>
      </c>
      <c r="D1199" s="149">
        <v>43169</v>
      </c>
    </row>
    <row r="1200" spans="1:4" x14ac:dyDescent="0.2">
      <c r="A1200" s="2" t="s">
        <v>1154</v>
      </c>
      <c r="B1200" s="2">
        <v>2205</v>
      </c>
      <c r="C1200" s="2">
        <v>0</v>
      </c>
      <c r="D1200" s="149">
        <v>43169</v>
      </c>
    </row>
    <row r="1201" spans="1:4" x14ac:dyDescent="0.2">
      <c r="A1201" s="2" t="s">
        <v>978</v>
      </c>
      <c r="B1201" s="2">
        <v>2206</v>
      </c>
      <c r="C1201" s="2">
        <v>0</v>
      </c>
      <c r="D1201" s="149">
        <v>43169</v>
      </c>
    </row>
    <row r="1202" spans="1:4" x14ac:dyDescent="0.2">
      <c r="A1202" s="2" t="s">
        <v>2466</v>
      </c>
      <c r="B1202" s="2">
        <v>2207</v>
      </c>
      <c r="C1202" s="2">
        <v>0</v>
      </c>
      <c r="D1202" s="149">
        <v>43169</v>
      </c>
    </row>
    <row r="1203" spans="1:4" x14ac:dyDescent="0.2">
      <c r="A1203" s="2" t="s">
        <v>1897</v>
      </c>
      <c r="B1203" s="2">
        <v>2208</v>
      </c>
      <c r="C1203" s="2">
        <v>0</v>
      </c>
      <c r="D1203" s="149">
        <v>43169</v>
      </c>
    </row>
    <row r="1204" spans="1:4" x14ac:dyDescent="0.2">
      <c r="A1204" s="2" t="s">
        <v>878</v>
      </c>
      <c r="B1204" s="2">
        <v>2209</v>
      </c>
      <c r="C1204" s="2">
        <v>0</v>
      </c>
      <c r="D1204" s="149">
        <v>43169</v>
      </c>
    </row>
    <row r="1205" spans="1:4" x14ac:dyDescent="0.2">
      <c r="A1205" s="2" t="s">
        <v>2567</v>
      </c>
      <c r="B1205" s="2">
        <v>2210</v>
      </c>
      <c r="C1205" s="2">
        <v>0</v>
      </c>
      <c r="D1205" s="149">
        <v>43169</v>
      </c>
    </row>
    <row r="1206" spans="1:4" x14ac:dyDescent="0.2">
      <c r="A1206" s="2" t="s">
        <v>1924</v>
      </c>
      <c r="B1206" s="2">
        <v>2211</v>
      </c>
      <c r="C1206" s="2">
        <v>0</v>
      </c>
      <c r="D1206" s="149">
        <v>43169</v>
      </c>
    </row>
    <row r="1207" spans="1:4" x14ac:dyDescent="0.2">
      <c r="A1207" s="2" t="s">
        <v>1688</v>
      </c>
      <c r="B1207" s="2">
        <v>2212</v>
      </c>
      <c r="C1207" s="2">
        <v>0</v>
      </c>
      <c r="D1207" s="149">
        <v>43169</v>
      </c>
    </row>
    <row r="1208" spans="1:4" x14ac:dyDescent="0.2">
      <c r="A1208" s="2" t="s">
        <v>87</v>
      </c>
      <c r="B1208" s="2">
        <v>2213</v>
      </c>
      <c r="C1208" s="2">
        <v>0</v>
      </c>
      <c r="D1208" s="149">
        <v>43169</v>
      </c>
    </row>
    <row r="1209" spans="1:4" x14ac:dyDescent="0.2">
      <c r="A1209" s="2" t="s">
        <v>2820</v>
      </c>
      <c r="B1209" s="2">
        <v>2214</v>
      </c>
      <c r="C1209" s="2">
        <v>0</v>
      </c>
      <c r="D1209" s="149">
        <v>43169</v>
      </c>
    </row>
    <row r="1210" spans="1:4" x14ac:dyDescent="0.2">
      <c r="A1210" s="2" t="s">
        <v>641</v>
      </c>
      <c r="B1210" s="2">
        <v>2215</v>
      </c>
      <c r="C1210" s="2">
        <v>0</v>
      </c>
      <c r="D1210" s="149">
        <v>43169</v>
      </c>
    </row>
    <row r="1211" spans="1:4" x14ac:dyDescent="0.2">
      <c r="A1211" s="2" t="s">
        <v>976</v>
      </c>
      <c r="B1211" s="2">
        <v>2216</v>
      </c>
      <c r="C1211" s="2">
        <v>0</v>
      </c>
      <c r="D1211" s="149">
        <v>43169</v>
      </c>
    </row>
    <row r="1212" spans="1:4" x14ac:dyDescent="0.2">
      <c r="A1212" s="2" t="s">
        <v>2455</v>
      </c>
      <c r="B1212" s="2">
        <v>2217</v>
      </c>
      <c r="C1212" s="2">
        <v>0</v>
      </c>
      <c r="D1212" s="149">
        <v>43169</v>
      </c>
    </row>
    <row r="1213" spans="1:4" x14ac:dyDescent="0.2">
      <c r="A1213" s="2" t="s">
        <v>128</v>
      </c>
      <c r="B1213" s="2">
        <v>2218</v>
      </c>
      <c r="C1213" s="2">
        <v>0</v>
      </c>
      <c r="D1213" s="149">
        <v>43169</v>
      </c>
    </row>
    <row r="1214" spans="1:4" x14ac:dyDescent="0.2">
      <c r="A1214" s="2" t="s">
        <v>2807</v>
      </c>
      <c r="B1214" s="2">
        <v>2219</v>
      </c>
      <c r="C1214" s="2">
        <v>0</v>
      </c>
      <c r="D1214" s="149">
        <v>43169</v>
      </c>
    </row>
    <row r="1215" spans="1:4" x14ac:dyDescent="0.2">
      <c r="A1215" s="2" t="s">
        <v>519</v>
      </c>
      <c r="B1215" s="2">
        <v>2220</v>
      </c>
      <c r="C1215" s="2">
        <v>0</v>
      </c>
      <c r="D1215" s="149">
        <v>43169</v>
      </c>
    </row>
    <row r="1216" spans="1:4" x14ac:dyDescent="0.2">
      <c r="A1216" s="2" t="s">
        <v>1021</v>
      </c>
      <c r="B1216" s="2">
        <v>2221</v>
      </c>
      <c r="C1216" s="2">
        <v>0</v>
      </c>
      <c r="D1216" s="149">
        <v>43169</v>
      </c>
    </row>
    <row r="1217" spans="1:4" x14ac:dyDescent="0.2">
      <c r="A1217" s="2" t="s">
        <v>472</v>
      </c>
      <c r="B1217" s="2">
        <v>2222</v>
      </c>
      <c r="C1217" s="2">
        <v>0</v>
      </c>
      <c r="D1217" s="149">
        <v>43169</v>
      </c>
    </row>
    <row r="1218" spans="1:4" x14ac:dyDescent="0.2">
      <c r="A1218" s="2" t="s">
        <v>3744</v>
      </c>
      <c r="B1218" s="2">
        <v>2223</v>
      </c>
      <c r="C1218" s="2">
        <v>0</v>
      </c>
      <c r="D1218" s="149">
        <v>43169</v>
      </c>
    </row>
    <row r="1219" spans="1:4" x14ac:dyDescent="0.2">
      <c r="A1219" s="2" t="s">
        <v>2094</v>
      </c>
      <c r="B1219" s="2">
        <v>2224</v>
      </c>
      <c r="C1219" s="2">
        <v>0</v>
      </c>
      <c r="D1219" s="149">
        <v>43169</v>
      </c>
    </row>
    <row r="1220" spans="1:4" x14ac:dyDescent="0.2">
      <c r="A1220" s="2" t="s">
        <v>3740</v>
      </c>
      <c r="B1220" s="2">
        <v>2225</v>
      </c>
      <c r="C1220" s="2">
        <v>0</v>
      </c>
      <c r="D1220" s="149">
        <v>43169</v>
      </c>
    </row>
    <row r="1221" spans="1:4" x14ac:dyDescent="0.2">
      <c r="A1221" s="2" t="s">
        <v>2693</v>
      </c>
      <c r="B1221" s="2">
        <v>2226</v>
      </c>
      <c r="C1221" s="2">
        <v>0</v>
      </c>
      <c r="D1221" s="149">
        <v>43169</v>
      </c>
    </row>
    <row r="1222" spans="1:4" x14ac:dyDescent="0.2">
      <c r="A1222" s="2" t="s">
        <v>1826</v>
      </c>
      <c r="B1222" s="2">
        <v>2227</v>
      </c>
      <c r="C1222" s="2">
        <v>0</v>
      </c>
      <c r="D1222" s="149">
        <v>43169</v>
      </c>
    </row>
    <row r="1223" spans="1:4" x14ac:dyDescent="0.2">
      <c r="A1223" s="2" t="s">
        <v>3233</v>
      </c>
      <c r="B1223" s="2">
        <v>2228</v>
      </c>
      <c r="C1223" s="2">
        <v>0</v>
      </c>
      <c r="D1223" s="149">
        <v>43169</v>
      </c>
    </row>
    <row r="1224" spans="1:4" x14ac:dyDescent="0.2">
      <c r="A1224" s="2" t="s">
        <v>1483</v>
      </c>
      <c r="B1224" s="2">
        <v>2229</v>
      </c>
      <c r="C1224" s="2">
        <v>0</v>
      </c>
      <c r="D1224" s="149">
        <v>43169</v>
      </c>
    </row>
    <row r="1225" spans="1:4" x14ac:dyDescent="0.2">
      <c r="A1225" s="2" t="s">
        <v>2042</v>
      </c>
      <c r="B1225" s="2">
        <v>2230</v>
      </c>
      <c r="C1225" s="2">
        <v>0</v>
      </c>
      <c r="D1225" s="149">
        <v>43169</v>
      </c>
    </row>
    <row r="1226" spans="1:4" x14ac:dyDescent="0.2">
      <c r="A1226" s="2" t="s">
        <v>1131</v>
      </c>
      <c r="B1226" s="2">
        <v>2231</v>
      </c>
      <c r="C1226" s="2">
        <v>0</v>
      </c>
      <c r="D1226" s="149">
        <v>43169</v>
      </c>
    </row>
    <row r="1227" spans="1:4" x14ac:dyDescent="0.2">
      <c r="A1227" s="2" t="s">
        <v>91</v>
      </c>
      <c r="B1227" s="2">
        <v>2232</v>
      </c>
      <c r="C1227" s="2">
        <v>0</v>
      </c>
      <c r="D1227" s="149">
        <v>43169</v>
      </c>
    </row>
    <row r="1228" spans="1:4" x14ac:dyDescent="0.2">
      <c r="A1228" s="2" t="s">
        <v>1858</v>
      </c>
      <c r="B1228" s="2">
        <v>2233</v>
      </c>
      <c r="C1228" s="2">
        <v>0</v>
      </c>
      <c r="D1228" s="149">
        <v>43169</v>
      </c>
    </row>
    <row r="1229" spans="1:4" x14ac:dyDescent="0.2">
      <c r="A1229" s="2" t="s">
        <v>3822</v>
      </c>
      <c r="B1229" s="2">
        <v>2234</v>
      </c>
      <c r="C1229" s="2">
        <v>0</v>
      </c>
      <c r="D1229" s="149">
        <v>43169</v>
      </c>
    </row>
    <row r="1230" spans="1:4" x14ac:dyDescent="0.2">
      <c r="A1230" s="2" t="s">
        <v>3770</v>
      </c>
      <c r="B1230" s="2">
        <v>2235</v>
      </c>
      <c r="C1230" s="2">
        <v>0</v>
      </c>
      <c r="D1230" s="149">
        <v>43169</v>
      </c>
    </row>
    <row r="1231" spans="1:4" x14ac:dyDescent="0.2">
      <c r="A1231" s="2" t="s">
        <v>1333</v>
      </c>
      <c r="B1231" s="2">
        <v>2236</v>
      </c>
      <c r="C1231" s="2">
        <v>0</v>
      </c>
      <c r="D1231" s="149">
        <v>43169</v>
      </c>
    </row>
    <row r="1232" spans="1:4" x14ac:dyDescent="0.2">
      <c r="A1232" s="2" t="s">
        <v>1869</v>
      </c>
      <c r="B1232" s="2">
        <v>2237</v>
      </c>
      <c r="C1232" s="2">
        <v>0</v>
      </c>
      <c r="D1232" s="149">
        <v>43169</v>
      </c>
    </row>
    <row r="1233" spans="1:4" x14ac:dyDescent="0.2">
      <c r="A1233" s="2" t="s">
        <v>2981</v>
      </c>
      <c r="B1233" s="2">
        <v>2238</v>
      </c>
      <c r="C1233" s="2">
        <v>0</v>
      </c>
      <c r="D1233" s="149">
        <v>43169</v>
      </c>
    </row>
    <row r="1234" spans="1:4" x14ac:dyDescent="0.2">
      <c r="A1234" s="2" t="s">
        <v>284</v>
      </c>
      <c r="B1234" s="2">
        <v>2239</v>
      </c>
      <c r="C1234" s="2">
        <v>0</v>
      </c>
      <c r="D1234" s="149">
        <v>43169</v>
      </c>
    </row>
    <row r="1235" spans="1:4" x14ac:dyDescent="0.2">
      <c r="A1235" s="2" t="s">
        <v>3567</v>
      </c>
      <c r="B1235" s="2">
        <v>2240</v>
      </c>
      <c r="C1235" s="2">
        <v>0</v>
      </c>
      <c r="D1235" s="149">
        <v>43169</v>
      </c>
    </row>
    <row r="1236" spans="1:4" x14ac:dyDescent="0.2">
      <c r="A1236" s="2" t="s">
        <v>1090</v>
      </c>
      <c r="B1236" s="2">
        <v>2241</v>
      </c>
      <c r="C1236" s="2">
        <v>0</v>
      </c>
      <c r="D1236" s="149">
        <v>43169</v>
      </c>
    </row>
    <row r="1237" spans="1:4" x14ac:dyDescent="0.2">
      <c r="A1237" s="2" t="s">
        <v>2899</v>
      </c>
      <c r="B1237" s="2">
        <v>2242</v>
      </c>
      <c r="C1237" s="2">
        <v>0</v>
      </c>
      <c r="D1237" s="149">
        <v>43169</v>
      </c>
    </row>
    <row r="1238" spans="1:4" x14ac:dyDescent="0.2">
      <c r="A1238" s="2" t="s">
        <v>1459</v>
      </c>
      <c r="B1238" s="2">
        <v>2243</v>
      </c>
      <c r="C1238" s="2">
        <v>0</v>
      </c>
      <c r="D1238" s="149">
        <v>43169</v>
      </c>
    </row>
    <row r="1239" spans="1:4" x14ac:dyDescent="0.2">
      <c r="A1239" s="2" t="s">
        <v>3365</v>
      </c>
      <c r="B1239" s="2">
        <v>2244</v>
      </c>
      <c r="C1239" s="2">
        <v>0</v>
      </c>
      <c r="D1239" s="149">
        <v>43169</v>
      </c>
    </row>
    <row r="1240" spans="1:4" x14ac:dyDescent="0.2">
      <c r="A1240" s="2" t="s">
        <v>947</v>
      </c>
      <c r="B1240" s="2">
        <v>2245</v>
      </c>
      <c r="C1240" s="2">
        <v>0</v>
      </c>
      <c r="D1240" s="149">
        <v>43169</v>
      </c>
    </row>
    <row r="1241" spans="1:4" x14ac:dyDescent="0.2">
      <c r="A1241" s="2" t="s">
        <v>527</v>
      </c>
      <c r="B1241" s="2">
        <v>2246</v>
      </c>
      <c r="C1241" s="2">
        <v>0</v>
      </c>
      <c r="D1241" s="149">
        <v>43169</v>
      </c>
    </row>
    <row r="1242" spans="1:4" x14ac:dyDescent="0.2">
      <c r="A1242" s="2" t="s">
        <v>1505</v>
      </c>
      <c r="B1242" s="2">
        <v>2247</v>
      </c>
      <c r="C1242" s="2">
        <v>0</v>
      </c>
      <c r="D1242" s="149">
        <v>43169</v>
      </c>
    </row>
    <row r="1243" spans="1:4" x14ac:dyDescent="0.2">
      <c r="A1243" s="2" t="s">
        <v>92</v>
      </c>
      <c r="B1243" s="2">
        <v>2248</v>
      </c>
      <c r="C1243" s="2">
        <v>0</v>
      </c>
      <c r="D1243" s="149">
        <v>43169</v>
      </c>
    </row>
    <row r="1244" spans="1:4" x14ac:dyDescent="0.2">
      <c r="A1244" s="2" t="s">
        <v>1060</v>
      </c>
      <c r="B1244" s="2">
        <v>2249</v>
      </c>
      <c r="C1244" s="2">
        <v>0</v>
      </c>
      <c r="D1244" s="149">
        <v>43169</v>
      </c>
    </row>
    <row r="1245" spans="1:4" x14ac:dyDescent="0.2">
      <c r="A1245" s="2" t="s">
        <v>331</v>
      </c>
      <c r="B1245" s="2">
        <v>2250</v>
      </c>
      <c r="C1245" s="2">
        <v>0</v>
      </c>
      <c r="D1245" s="149">
        <v>43169</v>
      </c>
    </row>
    <row r="1246" spans="1:4" x14ac:dyDescent="0.2">
      <c r="A1246" s="2" t="s">
        <v>1171</v>
      </c>
      <c r="B1246" s="2">
        <v>2251</v>
      </c>
      <c r="C1246" s="2">
        <v>0</v>
      </c>
      <c r="D1246" s="149">
        <v>43169</v>
      </c>
    </row>
    <row r="1247" spans="1:4" x14ac:dyDescent="0.2">
      <c r="A1247" s="2" t="s">
        <v>2195</v>
      </c>
      <c r="B1247" s="2">
        <v>2252</v>
      </c>
      <c r="C1247" s="2">
        <v>0</v>
      </c>
      <c r="D1247" s="149">
        <v>43169</v>
      </c>
    </row>
    <row r="1248" spans="1:4" x14ac:dyDescent="0.2">
      <c r="A1248" s="2" t="s">
        <v>866</v>
      </c>
      <c r="B1248" s="2">
        <v>2253</v>
      </c>
      <c r="C1248" s="2">
        <v>0</v>
      </c>
      <c r="D1248" s="149">
        <v>43169</v>
      </c>
    </row>
    <row r="1249" spans="1:4" x14ac:dyDescent="0.2">
      <c r="A1249" s="2" t="s">
        <v>2995</v>
      </c>
      <c r="B1249" s="2">
        <v>2254</v>
      </c>
      <c r="C1249" s="2">
        <v>0</v>
      </c>
      <c r="D1249" s="149">
        <v>43169</v>
      </c>
    </row>
    <row r="1250" spans="1:4" x14ac:dyDescent="0.2">
      <c r="A1250" s="2" t="s">
        <v>1175</v>
      </c>
      <c r="B1250" s="2">
        <v>2255</v>
      </c>
      <c r="C1250" s="2">
        <v>0</v>
      </c>
      <c r="D1250" s="149">
        <v>43169</v>
      </c>
    </row>
    <row r="1251" spans="1:4" x14ac:dyDescent="0.2">
      <c r="A1251" s="2" t="s">
        <v>1776</v>
      </c>
      <c r="B1251" s="2">
        <v>2256</v>
      </c>
      <c r="C1251" s="2">
        <v>0</v>
      </c>
      <c r="D1251" s="149">
        <v>43169</v>
      </c>
    </row>
    <row r="1252" spans="1:4" x14ac:dyDescent="0.2">
      <c r="A1252" s="2" t="s">
        <v>3184</v>
      </c>
      <c r="B1252" s="2">
        <v>2257</v>
      </c>
      <c r="C1252" s="2">
        <v>0</v>
      </c>
      <c r="D1252" s="149">
        <v>43169</v>
      </c>
    </row>
    <row r="1253" spans="1:4" x14ac:dyDescent="0.2">
      <c r="A1253" s="2" t="s">
        <v>127</v>
      </c>
      <c r="B1253" s="2">
        <v>2258</v>
      </c>
      <c r="C1253" s="2">
        <v>0</v>
      </c>
      <c r="D1253" s="149">
        <v>43169</v>
      </c>
    </row>
    <row r="1254" spans="1:4" x14ac:dyDescent="0.2">
      <c r="A1254" s="2" t="s">
        <v>2512</v>
      </c>
      <c r="B1254" s="2">
        <v>2259</v>
      </c>
      <c r="C1254" s="2">
        <v>0</v>
      </c>
      <c r="D1254" s="149">
        <v>43169</v>
      </c>
    </row>
    <row r="1255" spans="1:4" x14ac:dyDescent="0.2">
      <c r="A1255" s="2" t="s">
        <v>1367</v>
      </c>
      <c r="B1255" s="2">
        <v>2260</v>
      </c>
      <c r="C1255" s="2">
        <v>0</v>
      </c>
      <c r="D1255" s="149">
        <v>43169</v>
      </c>
    </row>
    <row r="1256" spans="1:4" x14ac:dyDescent="0.2">
      <c r="A1256" s="2" t="s">
        <v>1466</v>
      </c>
      <c r="B1256" s="2">
        <v>2261</v>
      </c>
      <c r="C1256" s="2">
        <v>0</v>
      </c>
      <c r="D1256" s="149">
        <v>43169</v>
      </c>
    </row>
    <row r="1257" spans="1:4" x14ac:dyDescent="0.2">
      <c r="A1257" s="2" t="s">
        <v>1526</v>
      </c>
      <c r="B1257" s="2">
        <v>2262</v>
      </c>
      <c r="C1257" s="2">
        <v>0</v>
      </c>
      <c r="D1257" s="149">
        <v>43169</v>
      </c>
    </row>
    <row r="1258" spans="1:4" x14ac:dyDescent="0.2">
      <c r="A1258" s="2" t="s">
        <v>1097</v>
      </c>
      <c r="B1258" s="2">
        <v>2263</v>
      </c>
      <c r="C1258" s="2">
        <v>0</v>
      </c>
      <c r="D1258" s="149">
        <v>43169</v>
      </c>
    </row>
    <row r="1259" spans="1:4" x14ac:dyDescent="0.2">
      <c r="A1259" s="2" t="s">
        <v>544</v>
      </c>
      <c r="B1259" s="2">
        <v>2264</v>
      </c>
      <c r="C1259" s="2">
        <v>0</v>
      </c>
      <c r="D1259" s="149">
        <v>43169</v>
      </c>
    </row>
    <row r="1260" spans="1:4" x14ac:dyDescent="0.2">
      <c r="A1260" s="2" t="s">
        <v>1308</v>
      </c>
      <c r="B1260" s="2">
        <v>2265</v>
      </c>
      <c r="C1260" s="2">
        <v>0</v>
      </c>
      <c r="D1260" s="149">
        <v>43169</v>
      </c>
    </row>
    <row r="1261" spans="1:4" x14ac:dyDescent="0.2">
      <c r="A1261" s="2" t="s">
        <v>1890</v>
      </c>
      <c r="B1261" s="2">
        <v>2266</v>
      </c>
      <c r="C1261" s="2">
        <v>0</v>
      </c>
      <c r="D1261" s="149">
        <v>43169</v>
      </c>
    </row>
    <row r="1262" spans="1:4" x14ac:dyDescent="0.2">
      <c r="A1262" s="2" t="s">
        <v>139</v>
      </c>
      <c r="B1262" s="2">
        <v>2267</v>
      </c>
      <c r="C1262" s="2">
        <v>0</v>
      </c>
      <c r="D1262" s="149">
        <v>43169</v>
      </c>
    </row>
    <row r="1263" spans="1:4" x14ac:dyDescent="0.2">
      <c r="A1263" s="2" t="s">
        <v>816</v>
      </c>
      <c r="B1263" s="2">
        <v>2268</v>
      </c>
      <c r="C1263" s="2">
        <v>0</v>
      </c>
      <c r="D1263" s="149">
        <v>43169</v>
      </c>
    </row>
    <row r="1264" spans="1:4" x14ac:dyDescent="0.2">
      <c r="A1264" s="2" t="s">
        <v>1909</v>
      </c>
      <c r="B1264" s="2">
        <v>2269</v>
      </c>
      <c r="C1264" s="2">
        <v>0</v>
      </c>
      <c r="D1264" s="149">
        <v>43169</v>
      </c>
    </row>
    <row r="1265" spans="1:4" x14ac:dyDescent="0.2">
      <c r="A1265" s="2" t="s">
        <v>2943</v>
      </c>
      <c r="B1265" s="2">
        <v>2270</v>
      </c>
      <c r="C1265" s="2">
        <v>0</v>
      </c>
      <c r="D1265" s="149">
        <v>43169</v>
      </c>
    </row>
    <row r="1266" spans="1:4" x14ac:dyDescent="0.2">
      <c r="A1266" s="2" t="s">
        <v>2172</v>
      </c>
      <c r="B1266" s="2">
        <v>2271</v>
      </c>
      <c r="C1266" s="2">
        <v>0</v>
      </c>
      <c r="D1266" s="149">
        <v>43169</v>
      </c>
    </row>
    <row r="1267" spans="1:4" x14ac:dyDescent="0.2">
      <c r="A1267" s="2" t="s">
        <v>2980</v>
      </c>
      <c r="B1267" s="2">
        <v>2272</v>
      </c>
      <c r="C1267" s="2">
        <v>0</v>
      </c>
      <c r="D1267" s="149">
        <v>43169</v>
      </c>
    </row>
    <row r="1268" spans="1:4" x14ac:dyDescent="0.2">
      <c r="A1268" s="2" t="s">
        <v>3484</v>
      </c>
      <c r="B1268" s="2">
        <v>2273</v>
      </c>
      <c r="C1268" s="2">
        <v>0</v>
      </c>
      <c r="D1268" s="149">
        <v>43169</v>
      </c>
    </row>
    <row r="1269" spans="1:4" x14ac:dyDescent="0.2">
      <c r="A1269" s="2" t="s">
        <v>913</v>
      </c>
      <c r="B1269" s="2">
        <v>2274</v>
      </c>
      <c r="C1269" s="2">
        <v>0</v>
      </c>
      <c r="D1269" s="149">
        <v>43169</v>
      </c>
    </row>
    <row r="1270" spans="1:4" x14ac:dyDescent="0.2">
      <c r="A1270" s="2" t="s">
        <v>234</v>
      </c>
      <c r="B1270" s="2">
        <v>2276</v>
      </c>
      <c r="C1270" s="2">
        <v>0</v>
      </c>
      <c r="D1270" s="149">
        <v>43169</v>
      </c>
    </row>
    <row r="1271" spans="1:4" x14ac:dyDescent="0.2">
      <c r="A1271" s="2" t="s">
        <v>2448</v>
      </c>
      <c r="B1271" s="2">
        <v>2277</v>
      </c>
      <c r="C1271" s="2">
        <v>0</v>
      </c>
      <c r="D1271" s="149">
        <v>43169</v>
      </c>
    </row>
    <row r="1272" spans="1:4" x14ac:dyDescent="0.2">
      <c r="A1272" s="2" t="s">
        <v>1644</v>
      </c>
      <c r="B1272" s="2">
        <v>2278</v>
      </c>
      <c r="C1272" s="2">
        <v>0</v>
      </c>
      <c r="D1272" s="149">
        <v>43169</v>
      </c>
    </row>
    <row r="1273" spans="1:4" x14ac:dyDescent="0.2">
      <c r="A1273" s="2" t="s">
        <v>1155</v>
      </c>
      <c r="B1273" s="2">
        <v>2279</v>
      </c>
      <c r="C1273" s="2">
        <v>0</v>
      </c>
      <c r="D1273" s="149">
        <v>43169</v>
      </c>
    </row>
    <row r="1274" spans="1:4" x14ac:dyDescent="0.2">
      <c r="A1274" s="2" t="s">
        <v>3056</v>
      </c>
      <c r="B1274" s="2">
        <v>2280</v>
      </c>
      <c r="C1274" s="2">
        <v>0</v>
      </c>
      <c r="D1274" s="149">
        <v>43169</v>
      </c>
    </row>
    <row r="1275" spans="1:4" x14ac:dyDescent="0.2">
      <c r="A1275" s="2" t="s">
        <v>3424</v>
      </c>
      <c r="B1275" s="2">
        <v>2281</v>
      </c>
      <c r="C1275" s="2">
        <v>0</v>
      </c>
      <c r="D1275" s="149">
        <v>43169</v>
      </c>
    </row>
    <row r="1276" spans="1:4" x14ac:dyDescent="0.2">
      <c r="A1276" s="2" t="s">
        <v>1292</v>
      </c>
      <c r="B1276" s="2">
        <v>2282</v>
      </c>
      <c r="C1276" s="2">
        <v>0</v>
      </c>
      <c r="D1276" s="149">
        <v>43169</v>
      </c>
    </row>
    <row r="1277" spans="1:4" x14ac:dyDescent="0.2">
      <c r="A1277" s="2" t="s">
        <v>3601</v>
      </c>
      <c r="B1277" s="2">
        <v>2283</v>
      </c>
      <c r="C1277" s="2">
        <v>0</v>
      </c>
      <c r="D1277" s="149">
        <v>43169</v>
      </c>
    </row>
    <row r="1278" spans="1:4" x14ac:dyDescent="0.2">
      <c r="A1278" s="2" t="s">
        <v>499</v>
      </c>
      <c r="B1278" s="2">
        <v>2284</v>
      </c>
      <c r="C1278" s="2">
        <v>0</v>
      </c>
      <c r="D1278" s="149">
        <v>43169</v>
      </c>
    </row>
    <row r="1279" spans="1:4" x14ac:dyDescent="0.2">
      <c r="A1279" s="2" t="s">
        <v>3591</v>
      </c>
      <c r="B1279" s="2">
        <v>2285</v>
      </c>
      <c r="C1279" s="2">
        <v>0</v>
      </c>
      <c r="D1279" s="149">
        <v>43169</v>
      </c>
    </row>
    <row r="1280" spans="1:4" x14ac:dyDescent="0.2">
      <c r="A1280" s="2" t="s">
        <v>1754</v>
      </c>
      <c r="B1280" s="2">
        <v>2286</v>
      </c>
      <c r="C1280" s="2">
        <v>0</v>
      </c>
      <c r="D1280" s="149">
        <v>43169</v>
      </c>
    </row>
    <row r="1281" spans="1:4" x14ac:dyDescent="0.2">
      <c r="A1281" s="2" t="s">
        <v>2209</v>
      </c>
      <c r="B1281" s="2">
        <v>2287</v>
      </c>
      <c r="C1281" s="2">
        <v>0</v>
      </c>
      <c r="D1281" s="149">
        <v>43169</v>
      </c>
    </row>
    <row r="1282" spans="1:4" x14ac:dyDescent="0.2">
      <c r="A1282" s="2" t="s">
        <v>465</v>
      </c>
      <c r="B1282" s="2">
        <v>2288</v>
      </c>
      <c r="C1282" s="2">
        <v>0</v>
      </c>
      <c r="D1282" s="149">
        <v>43169</v>
      </c>
    </row>
    <row r="1283" spans="1:4" x14ac:dyDescent="0.2">
      <c r="A1283" s="2" t="s">
        <v>2013</v>
      </c>
      <c r="B1283" s="2">
        <v>2289</v>
      </c>
      <c r="C1283" s="2">
        <v>0</v>
      </c>
      <c r="D1283" s="149">
        <v>43169</v>
      </c>
    </row>
    <row r="1284" spans="1:4" x14ac:dyDescent="0.2">
      <c r="A1284" s="2" t="s">
        <v>3368</v>
      </c>
      <c r="B1284" s="2">
        <v>2290</v>
      </c>
      <c r="C1284" s="2">
        <v>0</v>
      </c>
      <c r="D1284" s="149">
        <v>43169</v>
      </c>
    </row>
    <row r="1285" spans="1:4" x14ac:dyDescent="0.2">
      <c r="A1285" s="2" t="s">
        <v>125</v>
      </c>
      <c r="B1285" s="2">
        <v>2291</v>
      </c>
      <c r="C1285" s="2">
        <v>0</v>
      </c>
      <c r="D1285" s="149">
        <v>43169</v>
      </c>
    </row>
    <row r="1286" spans="1:4" x14ac:dyDescent="0.2">
      <c r="A1286" s="2" t="s">
        <v>1597</v>
      </c>
      <c r="B1286" s="2">
        <v>2292</v>
      </c>
      <c r="C1286" s="2">
        <v>0</v>
      </c>
      <c r="D1286" s="149">
        <v>43169</v>
      </c>
    </row>
    <row r="1287" spans="1:4" x14ac:dyDescent="0.2">
      <c r="A1287" s="2" t="s">
        <v>3774</v>
      </c>
      <c r="B1287" s="2">
        <v>2293</v>
      </c>
      <c r="C1287" s="2">
        <v>0</v>
      </c>
      <c r="D1287" s="149">
        <v>43169</v>
      </c>
    </row>
    <row r="1288" spans="1:4" x14ac:dyDescent="0.2">
      <c r="A1288" s="2" t="s">
        <v>2462</v>
      </c>
      <c r="B1288" s="2">
        <v>2294</v>
      </c>
      <c r="C1288" s="2">
        <v>0</v>
      </c>
      <c r="D1288" s="149">
        <v>43169</v>
      </c>
    </row>
    <row r="1289" spans="1:4" x14ac:dyDescent="0.2">
      <c r="A1289" s="2" t="s">
        <v>1535</v>
      </c>
      <c r="B1289" s="2">
        <v>2295</v>
      </c>
      <c r="C1289" s="2">
        <v>0</v>
      </c>
      <c r="D1289" s="149">
        <v>43169</v>
      </c>
    </row>
    <row r="1290" spans="1:4" x14ac:dyDescent="0.2">
      <c r="A1290" s="2" t="s">
        <v>1057</v>
      </c>
      <c r="B1290" s="2">
        <v>2296</v>
      </c>
      <c r="C1290" s="2">
        <v>0</v>
      </c>
      <c r="D1290" s="149">
        <v>43169</v>
      </c>
    </row>
    <row r="1291" spans="1:4" x14ac:dyDescent="0.2">
      <c r="A1291" s="2" t="s">
        <v>2570</v>
      </c>
      <c r="B1291" s="2">
        <v>2297</v>
      </c>
      <c r="C1291" s="2">
        <v>0</v>
      </c>
      <c r="D1291" s="149">
        <v>43169</v>
      </c>
    </row>
    <row r="1292" spans="1:4" x14ac:dyDescent="0.2">
      <c r="A1292" s="2" t="s">
        <v>2097</v>
      </c>
      <c r="B1292" s="2">
        <v>2298</v>
      </c>
      <c r="C1292" s="2">
        <v>0</v>
      </c>
      <c r="D1292" s="149">
        <v>43169</v>
      </c>
    </row>
    <row r="1293" spans="1:4" x14ac:dyDescent="0.2">
      <c r="A1293" s="2" t="s">
        <v>2410</v>
      </c>
      <c r="B1293" s="2">
        <v>2299</v>
      </c>
      <c r="C1293" s="2">
        <v>0</v>
      </c>
      <c r="D1293" s="149">
        <v>43169</v>
      </c>
    </row>
    <row r="1294" spans="1:4" x14ac:dyDescent="0.2">
      <c r="A1294" s="2" t="s">
        <v>2601</v>
      </c>
      <c r="B1294" s="2">
        <v>2300</v>
      </c>
      <c r="C1294" s="2">
        <v>0</v>
      </c>
      <c r="D1294" s="149">
        <v>43169</v>
      </c>
    </row>
    <row r="1295" spans="1:4" x14ac:dyDescent="0.2">
      <c r="A1295" s="2" t="s">
        <v>3071</v>
      </c>
      <c r="B1295" s="2">
        <v>2301</v>
      </c>
      <c r="C1295" s="2">
        <v>0</v>
      </c>
      <c r="D1295" s="149">
        <v>43169</v>
      </c>
    </row>
    <row r="1296" spans="1:4" x14ac:dyDescent="0.2">
      <c r="A1296" s="2" t="s">
        <v>539</v>
      </c>
      <c r="B1296" s="2">
        <v>2302</v>
      </c>
      <c r="C1296" s="2">
        <v>0</v>
      </c>
      <c r="D1296" s="149">
        <v>43169</v>
      </c>
    </row>
    <row r="1297" spans="1:4" x14ac:dyDescent="0.2">
      <c r="A1297" s="2" t="s">
        <v>1962</v>
      </c>
      <c r="B1297" s="2">
        <v>2303</v>
      </c>
      <c r="C1297" s="2">
        <v>0</v>
      </c>
      <c r="D1297" s="149">
        <v>43169</v>
      </c>
    </row>
    <row r="1298" spans="1:4" x14ac:dyDescent="0.2">
      <c r="A1298" s="2" t="s">
        <v>1965</v>
      </c>
      <c r="B1298" s="2">
        <v>2304</v>
      </c>
      <c r="C1298" s="2">
        <v>0</v>
      </c>
      <c r="D1298" s="149">
        <v>43169</v>
      </c>
    </row>
    <row r="1299" spans="1:4" x14ac:dyDescent="0.2">
      <c r="A1299" s="2" t="s">
        <v>3073</v>
      </c>
      <c r="B1299" s="2">
        <v>2305</v>
      </c>
      <c r="C1299" s="2">
        <v>0</v>
      </c>
      <c r="D1299" s="149">
        <v>43169</v>
      </c>
    </row>
    <row r="1300" spans="1:4" x14ac:dyDescent="0.2">
      <c r="A1300" s="2" t="s">
        <v>795</v>
      </c>
      <c r="B1300" s="2">
        <v>2306</v>
      </c>
      <c r="C1300" s="2">
        <v>0</v>
      </c>
      <c r="D1300" s="149">
        <v>43169</v>
      </c>
    </row>
    <row r="1301" spans="1:4" x14ac:dyDescent="0.2">
      <c r="A1301" s="2" t="s">
        <v>495</v>
      </c>
      <c r="B1301" s="2">
        <v>2307</v>
      </c>
      <c r="C1301" s="2">
        <v>0</v>
      </c>
      <c r="D1301" s="149">
        <v>43169</v>
      </c>
    </row>
    <row r="1302" spans="1:4" x14ac:dyDescent="0.2">
      <c r="A1302" s="2" t="s">
        <v>3432</v>
      </c>
      <c r="B1302" s="2">
        <v>2308</v>
      </c>
      <c r="C1302" s="2">
        <v>0</v>
      </c>
      <c r="D1302" s="149">
        <v>43169</v>
      </c>
    </row>
    <row r="1303" spans="1:4" x14ac:dyDescent="0.2">
      <c r="A1303" s="2" t="s">
        <v>35</v>
      </c>
      <c r="B1303" s="2">
        <v>2309</v>
      </c>
      <c r="C1303" s="2">
        <v>0</v>
      </c>
      <c r="D1303" s="149">
        <v>43169</v>
      </c>
    </row>
    <row r="1304" spans="1:4" x14ac:dyDescent="0.2">
      <c r="A1304" s="2" t="s">
        <v>711</v>
      </c>
      <c r="B1304" s="2">
        <v>2310</v>
      </c>
      <c r="C1304" s="2">
        <v>0</v>
      </c>
      <c r="D1304" s="149">
        <v>43169</v>
      </c>
    </row>
    <row r="1305" spans="1:4" x14ac:dyDescent="0.2">
      <c r="A1305" s="2" t="s">
        <v>341</v>
      </c>
      <c r="B1305" s="2">
        <v>2311</v>
      </c>
      <c r="C1305" s="2">
        <v>0</v>
      </c>
      <c r="D1305" s="149">
        <v>43169</v>
      </c>
    </row>
    <row r="1306" spans="1:4" x14ac:dyDescent="0.2">
      <c r="A1306" s="2" t="s">
        <v>1391</v>
      </c>
      <c r="B1306" s="2">
        <v>2312</v>
      </c>
      <c r="C1306" s="2">
        <v>0</v>
      </c>
      <c r="D1306" s="149">
        <v>43169</v>
      </c>
    </row>
    <row r="1307" spans="1:4" x14ac:dyDescent="0.2">
      <c r="A1307" s="2" t="s">
        <v>1109</v>
      </c>
      <c r="B1307" s="2">
        <v>2313</v>
      </c>
      <c r="C1307" s="2">
        <v>0</v>
      </c>
      <c r="D1307" s="149">
        <v>43169</v>
      </c>
    </row>
    <row r="1308" spans="1:4" x14ac:dyDescent="0.2">
      <c r="A1308" s="2" t="s">
        <v>400</v>
      </c>
      <c r="B1308" s="2">
        <v>2314</v>
      </c>
      <c r="C1308" s="2">
        <v>0</v>
      </c>
      <c r="D1308" s="149">
        <v>43169</v>
      </c>
    </row>
    <row r="1309" spans="1:4" x14ac:dyDescent="0.2">
      <c r="A1309" s="2" t="s">
        <v>1190</v>
      </c>
      <c r="B1309" s="2">
        <v>2315</v>
      </c>
      <c r="C1309" s="2">
        <v>0</v>
      </c>
      <c r="D1309" s="149">
        <v>43169</v>
      </c>
    </row>
    <row r="1310" spans="1:4" x14ac:dyDescent="0.2">
      <c r="A1310" s="2" t="s">
        <v>2041</v>
      </c>
      <c r="B1310" s="2">
        <v>2316</v>
      </c>
      <c r="C1310" s="2">
        <v>0</v>
      </c>
      <c r="D1310" s="149">
        <v>43169</v>
      </c>
    </row>
    <row r="1311" spans="1:4" x14ac:dyDescent="0.2">
      <c r="A1311" s="2" t="s">
        <v>2</v>
      </c>
      <c r="B1311" s="2">
        <v>2317</v>
      </c>
      <c r="C1311" s="2">
        <v>0</v>
      </c>
      <c r="D1311" s="149">
        <v>43169</v>
      </c>
    </row>
    <row r="1312" spans="1:4" x14ac:dyDescent="0.2">
      <c r="A1312" s="2" t="s">
        <v>2571</v>
      </c>
      <c r="B1312" s="2">
        <v>2318</v>
      </c>
      <c r="C1312" s="2">
        <v>0</v>
      </c>
      <c r="D1312" s="149">
        <v>43169</v>
      </c>
    </row>
    <row r="1313" spans="1:4" x14ac:dyDescent="0.2">
      <c r="A1313" s="2" t="s">
        <v>2934</v>
      </c>
      <c r="B1313" s="2">
        <v>2319</v>
      </c>
      <c r="C1313" s="2">
        <v>0</v>
      </c>
      <c r="D1313" s="149">
        <v>43169</v>
      </c>
    </row>
    <row r="1314" spans="1:4" x14ac:dyDescent="0.2">
      <c r="A1314" s="2" t="s">
        <v>439</v>
      </c>
      <c r="B1314" s="2">
        <v>2320</v>
      </c>
      <c r="C1314" s="2">
        <v>0</v>
      </c>
      <c r="D1314" s="149">
        <v>43169</v>
      </c>
    </row>
    <row r="1315" spans="1:4" x14ac:dyDescent="0.2">
      <c r="A1315" s="2" t="s">
        <v>3191</v>
      </c>
      <c r="B1315" s="2">
        <v>2321</v>
      </c>
      <c r="C1315" s="2">
        <v>0</v>
      </c>
      <c r="D1315" s="149">
        <v>43169</v>
      </c>
    </row>
    <row r="1316" spans="1:4" x14ac:dyDescent="0.2">
      <c r="A1316" s="2" t="s">
        <v>2465</v>
      </c>
      <c r="B1316" s="2">
        <v>2322</v>
      </c>
      <c r="C1316" s="2">
        <v>0</v>
      </c>
      <c r="D1316" s="149">
        <v>43169</v>
      </c>
    </row>
    <row r="1317" spans="1:4" x14ac:dyDescent="0.2">
      <c r="A1317" s="2" t="s">
        <v>1916</v>
      </c>
      <c r="B1317" s="2">
        <v>2323</v>
      </c>
      <c r="C1317" s="2">
        <v>0</v>
      </c>
      <c r="D1317" s="149">
        <v>43169</v>
      </c>
    </row>
    <row r="1318" spans="1:4" x14ac:dyDescent="0.2">
      <c r="A1318" s="2" t="s">
        <v>2736</v>
      </c>
      <c r="B1318" s="2">
        <v>2324</v>
      </c>
      <c r="C1318" s="2">
        <v>0</v>
      </c>
      <c r="D1318" s="149">
        <v>43169</v>
      </c>
    </row>
    <row r="1319" spans="1:4" x14ac:dyDescent="0.2">
      <c r="A1319" s="2" t="s">
        <v>3096</v>
      </c>
      <c r="B1319" s="2">
        <v>2325</v>
      </c>
      <c r="C1319" s="2">
        <v>0</v>
      </c>
      <c r="D1319" s="149">
        <v>43169</v>
      </c>
    </row>
    <row r="1320" spans="1:4" x14ac:dyDescent="0.2">
      <c r="A1320" s="2" t="s">
        <v>2423</v>
      </c>
      <c r="B1320" s="2">
        <v>2326</v>
      </c>
      <c r="C1320" s="2">
        <v>0</v>
      </c>
      <c r="D1320" s="149">
        <v>43169</v>
      </c>
    </row>
    <row r="1321" spans="1:4" x14ac:dyDescent="0.2">
      <c r="A1321" s="2" t="s">
        <v>2729</v>
      </c>
      <c r="B1321" s="2">
        <v>2327</v>
      </c>
      <c r="C1321" s="2">
        <v>0</v>
      </c>
      <c r="D1321" s="149">
        <v>43169</v>
      </c>
    </row>
    <row r="1322" spans="1:4" x14ac:dyDescent="0.2">
      <c r="A1322" s="2" t="s">
        <v>3639</v>
      </c>
      <c r="B1322" s="2">
        <v>2328</v>
      </c>
      <c r="C1322" s="2">
        <v>0</v>
      </c>
      <c r="D1322" s="149">
        <v>43169</v>
      </c>
    </row>
    <row r="1323" spans="1:4" x14ac:dyDescent="0.2">
      <c r="A1323" s="2" t="s">
        <v>1356</v>
      </c>
      <c r="B1323" s="2">
        <v>2329</v>
      </c>
      <c r="C1323" s="2">
        <v>0</v>
      </c>
      <c r="D1323" s="149">
        <v>43169</v>
      </c>
    </row>
    <row r="1324" spans="1:4" x14ac:dyDescent="0.2">
      <c r="A1324" s="2" t="s">
        <v>3374</v>
      </c>
      <c r="B1324" s="2">
        <v>2330</v>
      </c>
      <c r="C1324" s="2">
        <v>0</v>
      </c>
      <c r="D1324" s="149">
        <v>43169</v>
      </c>
    </row>
    <row r="1325" spans="1:4" x14ac:dyDescent="0.2">
      <c r="A1325" s="2" t="s">
        <v>333</v>
      </c>
      <c r="B1325" s="2">
        <v>2331</v>
      </c>
      <c r="C1325" s="2">
        <v>0</v>
      </c>
      <c r="D1325" s="149">
        <v>43169</v>
      </c>
    </row>
    <row r="1326" spans="1:4" x14ac:dyDescent="0.2">
      <c r="A1326" s="2" t="s">
        <v>1101</v>
      </c>
      <c r="B1326" s="2">
        <v>2332</v>
      </c>
      <c r="C1326" s="2">
        <v>0</v>
      </c>
      <c r="D1326" s="149">
        <v>43169</v>
      </c>
    </row>
    <row r="1327" spans="1:4" x14ac:dyDescent="0.2">
      <c r="A1327" s="2" t="s">
        <v>263</v>
      </c>
      <c r="B1327" s="2">
        <v>2333</v>
      </c>
      <c r="C1327" s="2">
        <v>0</v>
      </c>
      <c r="D1327" s="149">
        <v>43169</v>
      </c>
    </row>
    <row r="1328" spans="1:4" x14ac:dyDescent="0.2">
      <c r="A1328" s="2" t="s">
        <v>1015</v>
      </c>
      <c r="B1328" s="2">
        <v>2334</v>
      </c>
      <c r="C1328" s="2">
        <v>0</v>
      </c>
      <c r="D1328" s="149">
        <v>43169</v>
      </c>
    </row>
    <row r="1329" spans="1:4" x14ac:dyDescent="0.2">
      <c r="A1329" s="2" t="s">
        <v>2477</v>
      </c>
      <c r="B1329" s="2">
        <v>2335</v>
      </c>
      <c r="C1329" s="2">
        <v>0</v>
      </c>
      <c r="D1329" s="149">
        <v>43169</v>
      </c>
    </row>
    <row r="1330" spans="1:4" x14ac:dyDescent="0.2">
      <c r="A1330" s="2" t="s">
        <v>2914</v>
      </c>
      <c r="B1330" s="2">
        <v>2336</v>
      </c>
      <c r="C1330" s="2">
        <v>0</v>
      </c>
      <c r="D1330" s="149">
        <v>43169</v>
      </c>
    </row>
    <row r="1331" spans="1:4" x14ac:dyDescent="0.2">
      <c r="A1331" s="2" t="s">
        <v>934</v>
      </c>
      <c r="B1331" s="2">
        <v>2337</v>
      </c>
      <c r="C1331" s="2">
        <v>0</v>
      </c>
      <c r="D1331" s="149">
        <v>43169</v>
      </c>
    </row>
    <row r="1332" spans="1:4" x14ac:dyDescent="0.2">
      <c r="A1332" s="2" t="s">
        <v>1930</v>
      </c>
      <c r="B1332" s="2">
        <v>2338</v>
      </c>
      <c r="C1332" s="2">
        <v>0</v>
      </c>
      <c r="D1332" s="149">
        <v>43169</v>
      </c>
    </row>
    <row r="1333" spans="1:4" x14ac:dyDescent="0.2">
      <c r="A1333" s="2" t="s">
        <v>3479</v>
      </c>
      <c r="B1333" s="2">
        <v>2339</v>
      </c>
      <c r="C1333" s="2">
        <v>0</v>
      </c>
      <c r="D1333" s="149">
        <v>43169</v>
      </c>
    </row>
    <row r="1334" spans="1:4" x14ac:dyDescent="0.2">
      <c r="A1334" s="2" t="s">
        <v>573</v>
      </c>
      <c r="B1334" s="2">
        <v>2340</v>
      </c>
      <c r="C1334" s="2">
        <v>0</v>
      </c>
      <c r="D1334" s="149">
        <v>43169</v>
      </c>
    </row>
    <row r="1335" spans="1:4" x14ac:dyDescent="0.2">
      <c r="A1335" s="2" t="s">
        <v>1862</v>
      </c>
      <c r="B1335" s="2">
        <v>2341</v>
      </c>
      <c r="C1335" s="2">
        <v>0</v>
      </c>
      <c r="D1335" s="149">
        <v>43169</v>
      </c>
    </row>
    <row r="1336" spans="1:4" x14ac:dyDescent="0.2">
      <c r="A1336" s="2" t="s">
        <v>2532</v>
      </c>
      <c r="B1336" s="2">
        <v>2342</v>
      </c>
      <c r="C1336" s="2">
        <v>0</v>
      </c>
      <c r="D1336" s="149">
        <v>43169</v>
      </c>
    </row>
    <row r="1337" spans="1:4" x14ac:dyDescent="0.2">
      <c r="A1337" s="2" t="s">
        <v>3208</v>
      </c>
      <c r="B1337" s="2">
        <v>2343</v>
      </c>
      <c r="C1337" s="2">
        <v>0</v>
      </c>
      <c r="D1337" s="149">
        <v>43169</v>
      </c>
    </row>
    <row r="1338" spans="1:4" x14ac:dyDescent="0.2">
      <c r="A1338" s="2" t="s">
        <v>1542</v>
      </c>
      <c r="B1338" s="2">
        <v>2344</v>
      </c>
      <c r="C1338" s="2">
        <v>0</v>
      </c>
      <c r="D1338" s="149">
        <v>43169</v>
      </c>
    </row>
    <row r="1339" spans="1:4" x14ac:dyDescent="0.2">
      <c r="A1339" s="2" t="s">
        <v>1402</v>
      </c>
      <c r="B1339" s="2">
        <v>2345</v>
      </c>
      <c r="C1339" s="2">
        <v>0</v>
      </c>
      <c r="D1339" s="149">
        <v>43169</v>
      </c>
    </row>
    <row r="1340" spans="1:4" x14ac:dyDescent="0.2">
      <c r="A1340" s="2" t="s">
        <v>2572</v>
      </c>
      <c r="B1340" s="2">
        <v>2346</v>
      </c>
      <c r="C1340" s="2">
        <v>0</v>
      </c>
      <c r="D1340" s="149">
        <v>43169</v>
      </c>
    </row>
    <row r="1341" spans="1:4" x14ac:dyDescent="0.2">
      <c r="A1341" s="2" t="s">
        <v>782</v>
      </c>
      <c r="B1341" s="2">
        <v>2347</v>
      </c>
      <c r="C1341" s="2">
        <v>0</v>
      </c>
      <c r="D1341" s="149">
        <v>43169</v>
      </c>
    </row>
    <row r="1342" spans="1:4" x14ac:dyDescent="0.2">
      <c r="A1342" s="2" t="s">
        <v>2487</v>
      </c>
      <c r="B1342" s="2">
        <v>2348</v>
      </c>
      <c r="C1342" s="2">
        <v>0</v>
      </c>
      <c r="D1342" s="149">
        <v>43169</v>
      </c>
    </row>
    <row r="1343" spans="1:4" x14ac:dyDescent="0.2">
      <c r="A1343" s="2" t="s">
        <v>1066</v>
      </c>
      <c r="B1343" s="2">
        <v>2349</v>
      </c>
      <c r="C1343" s="2">
        <v>0</v>
      </c>
      <c r="D1343" s="149">
        <v>43169</v>
      </c>
    </row>
    <row r="1344" spans="1:4" x14ac:dyDescent="0.2">
      <c r="A1344" s="2" t="s">
        <v>1519</v>
      </c>
      <c r="B1344" s="2">
        <v>2350</v>
      </c>
      <c r="C1344" s="2">
        <v>0</v>
      </c>
      <c r="D1344" s="149">
        <v>43169</v>
      </c>
    </row>
    <row r="1345" spans="1:4" x14ac:dyDescent="0.2">
      <c r="A1345" s="2" t="s">
        <v>3468</v>
      </c>
      <c r="B1345" s="2">
        <v>2351</v>
      </c>
      <c r="C1345" s="2">
        <v>0</v>
      </c>
      <c r="D1345" s="149">
        <v>43169</v>
      </c>
    </row>
    <row r="1346" spans="1:4" x14ac:dyDescent="0.2">
      <c r="A1346" s="2" t="s">
        <v>50</v>
      </c>
      <c r="B1346" s="2">
        <v>2352</v>
      </c>
      <c r="C1346" s="2">
        <v>0</v>
      </c>
      <c r="D1346" s="149">
        <v>43169</v>
      </c>
    </row>
    <row r="1347" spans="1:4" x14ac:dyDescent="0.2">
      <c r="A1347" s="2" t="s">
        <v>245</v>
      </c>
      <c r="B1347" s="2">
        <v>2353</v>
      </c>
      <c r="C1347" s="2">
        <v>0</v>
      </c>
      <c r="D1347" s="149">
        <v>43169</v>
      </c>
    </row>
    <row r="1348" spans="1:4" x14ac:dyDescent="0.2">
      <c r="A1348" s="2" t="s">
        <v>1177</v>
      </c>
      <c r="B1348" s="2">
        <v>2354</v>
      </c>
      <c r="C1348" s="2">
        <v>0</v>
      </c>
      <c r="D1348" s="149">
        <v>43169</v>
      </c>
    </row>
    <row r="1349" spans="1:4" x14ac:dyDescent="0.2">
      <c r="A1349" s="2" t="s">
        <v>1910</v>
      </c>
      <c r="B1349" s="2">
        <v>2355</v>
      </c>
      <c r="C1349" s="2">
        <v>0</v>
      </c>
      <c r="D1349" s="149">
        <v>43169</v>
      </c>
    </row>
    <row r="1350" spans="1:4" x14ac:dyDescent="0.2">
      <c r="A1350" s="2" t="s">
        <v>744</v>
      </c>
      <c r="B1350" s="2">
        <v>2356</v>
      </c>
      <c r="C1350" s="2">
        <v>0</v>
      </c>
      <c r="D1350" s="149">
        <v>43169</v>
      </c>
    </row>
    <row r="1351" spans="1:4" x14ac:dyDescent="0.2">
      <c r="A1351" s="2" t="s">
        <v>1592</v>
      </c>
      <c r="B1351" s="2">
        <v>2357</v>
      </c>
      <c r="C1351" s="2">
        <v>0</v>
      </c>
      <c r="D1351" s="149">
        <v>43169</v>
      </c>
    </row>
    <row r="1352" spans="1:4" x14ac:dyDescent="0.2">
      <c r="A1352" s="2" t="s">
        <v>1007</v>
      </c>
      <c r="B1352" s="2">
        <v>2358</v>
      </c>
      <c r="C1352" s="2">
        <v>0</v>
      </c>
      <c r="D1352" s="149">
        <v>43169</v>
      </c>
    </row>
    <row r="1353" spans="1:4" x14ac:dyDescent="0.2">
      <c r="A1353" s="2" t="s">
        <v>707</v>
      </c>
      <c r="B1353" s="2">
        <v>2359</v>
      </c>
      <c r="C1353" s="2">
        <v>0</v>
      </c>
      <c r="D1353" s="149">
        <v>43169</v>
      </c>
    </row>
    <row r="1354" spans="1:4" x14ac:dyDescent="0.2">
      <c r="A1354" s="2" t="s">
        <v>1513</v>
      </c>
      <c r="B1354" s="2">
        <v>2360</v>
      </c>
      <c r="C1354" s="2">
        <v>0</v>
      </c>
      <c r="D1354" s="149">
        <v>43169</v>
      </c>
    </row>
    <row r="1355" spans="1:4" x14ac:dyDescent="0.2">
      <c r="A1355" s="2" t="s">
        <v>3249</v>
      </c>
      <c r="B1355" s="2">
        <v>2361</v>
      </c>
      <c r="C1355" s="2">
        <v>0</v>
      </c>
      <c r="D1355" s="149">
        <v>43169</v>
      </c>
    </row>
    <row r="1356" spans="1:4" x14ac:dyDescent="0.2">
      <c r="A1356" s="2" t="s">
        <v>3363</v>
      </c>
      <c r="B1356" s="2">
        <v>2362</v>
      </c>
      <c r="C1356" s="2">
        <v>0</v>
      </c>
      <c r="D1356" s="149">
        <v>43169</v>
      </c>
    </row>
    <row r="1357" spans="1:4" x14ac:dyDescent="0.2">
      <c r="A1357" s="2" t="s">
        <v>438</v>
      </c>
      <c r="B1357" s="2">
        <v>2363</v>
      </c>
      <c r="C1357" s="2">
        <v>0</v>
      </c>
      <c r="D1357" s="149">
        <v>43169</v>
      </c>
    </row>
    <row r="1358" spans="1:4" x14ac:dyDescent="0.2">
      <c r="A1358" s="2" t="s">
        <v>917</v>
      </c>
      <c r="B1358" s="2">
        <v>2364</v>
      </c>
      <c r="C1358" s="2">
        <v>0</v>
      </c>
      <c r="D1358" s="149">
        <v>43169</v>
      </c>
    </row>
    <row r="1359" spans="1:4" x14ac:dyDescent="0.2">
      <c r="A1359" s="2" t="s">
        <v>467</v>
      </c>
      <c r="B1359" s="2">
        <v>2365</v>
      </c>
      <c r="C1359" s="2">
        <v>0</v>
      </c>
      <c r="D1359" s="149">
        <v>43169</v>
      </c>
    </row>
    <row r="1360" spans="1:4" x14ac:dyDescent="0.2">
      <c r="A1360" s="2" t="s">
        <v>672</v>
      </c>
      <c r="B1360" s="2">
        <v>2366</v>
      </c>
      <c r="C1360" s="2">
        <v>0</v>
      </c>
      <c r="D1360" s="149">
        <v>43169</v>
      </c>
    </row>
    <row r="1361" spans="1:4" x14ac:dyDescent="0.2">
      <c r="A1361" s="2" t="s">
        <v>220</v>
      </c>
      <c r="B1361" s="2">
        <v>2367</v>
      </c>
      <c r="C1361" s="2">
        <v>0</v>
      </c>
      <c r="D1361" s="149">
        <v>43169</v>
      </c>
    </row>
    <row r="1362" spans="1:4" x14ac:dyDescent="0.2">
      <c r="A1362" s="2" t="s">
        <v>626</v>
      </c>
      <c r="B1362" s="2">
        <v>2368</v>
      </c>
      <c r="C1362" s="2">
        <v>0</v>
      </c>
      <c r="D1362" s="149">
        <v>43169</v>
      </c>
    </row>
    <row r="1363" spans="1:4" x14ac:dyDescent="0.2">
      <c r="A1363" s="2" t="s">
        <v>2573</v>
      </c>
      <c r="B1363" s="2">
        <v>2369</v>
      </c>
      <c r="C1363" s="2">
        <v>0</v>
      </c>
      <c r="D1363" s="149">
        <v>43169</v>
      </c>
    </row>
    <row r="1364" spans="1:4" x14ac:dyDescent="0.2">
      <c r="A1364" s="2" t="s">
        <v>2516</v>
      </c>
      <c r="B1364" s="2">
        <v>2370</v>
      </c>
      <c r="C1364" s="2">
        <v>0</v>
      </c>
      <c r="D1364" s="149">
        <v>43169</v>
      </c>
    </row>
    <row r="1365" spans="1:4" x14ac:dyDescent="0.2">
      <c r="A1365" s="2" t="s">
        <v>2313</v>
      </c>
      <c r="B1365" s="2">
        <v>2371</v>
      </c>
      <c r="C1365" s="2">
        <v>0</v>
      </c>
      <c r="D1365" s="149">
        <v>43169</v>
      </c>
    </row>
    <row r="1366" spans="1:4" x14ac:dyDescent="0.2">
      <c r="A1366" s="2" t="s">
        <v>1184</v>
      </c>
      <c r="B1366" s="2">
        <v>2372</v>
      </c>
      <c r="C1366" s="2">
        <v>0</v>
      </c>
      <c r="D1366" s="149">
        <v>43169</v>
      </c>
    </row>
    <row r="1367" spans="1:4" x14ac:dyDescent="0.2">
      <c r="A1367" s="2" t="s">
        <v>385</v>
      </c>
      <c r="B1367" s="2">
        <v>2373</v>
      </c>
      <c r="C1367" s="2">
        <v>0</v>
      </c>
      <c r="D1367" s="149">
        <v>43169</v>
      </c>
    </row>
    <row r="1368" spans="1:4" x14ac:dyDescent="0.2">
      <c r="A1368" s="2" t="s">
        <v>1009</v>
      </c>
      <c r="B1368" s="2">
        <v>2374</v>
      </c>
      <c r="C1368" s="2">
        <v>0</v>
      </c>
      <c r="D1368" s="149">
        <v>43169</v>
      </c>
    </row>
    <row r="1369" spans="1:4" x14ac:dyDescent="0.2">
      <c r="A1369" s="2" t="s">
        <v>754</v>
      </c>
      <c r="B1369" s="2">
        <v>2375</v>
      </c>
      <c r="C1369" s="2">
        <v>0</v>
      </c>
      <c r="D1369" s="149">
        <v>43169</v>
      </c>
    </row>
    <row r="1370" spans="1:4" x14ac:dyDescent="0.2">
      <c r="A1370" s="2" t="s">
        <v>1628</v>
      </c>
      <c r="B1370" s="2">
        <v>2376</v>
      </c>
      <c r="C1370" s="2">
        <v>0</v>
      </c>
      <c r="D1370" s="149">
        <v>43169</v>
      </c>
    </row>
    <row r="1371" spans="1:4" x14ac:dyDescent="0.2">
      <c r="A1371" s="2" t="s">
        <v>603</v>
      </c>
      <c r="B1371" s="2">
        <v>2377</v>
      </c>
      <c r="C1371" s="2">
        <v>0</v>
      </c>
      <c r="D1371" s="149">
        <v>43169</v>
      </c>
    </row>
    <row r="1372" spans="1:4" x14ac:dyDescent="0.2">
      <c r="A1372" s="2" t="s">
        <v>2081</v>
      </c>
      <c r="B1372" s="2">
        <v>2378</v>
      </c>
      <c r="C1372" s="2">
        <v>0</v>
      </c>
      <c r="D1372" s="149">
        <v>43169</v>
      </c>
    </row>
    <row r="1373" spans="1:4" x14ac:dyDescent="0.2">
      <c r="A1373" s="2" t="s">
        <v>1813</v>
      </c>
      <c r="B1373" s="2">
        <v>2379</v>
      </c>
      <c r="C1373" s="2">
        <v>0</v>
      </c>
      <c r="D1373" s="149">
        <v>43169</v>
      </c>
    </row>
    <row r="1374" spans="1:4" x14ac:dyDescent="0.2">
      <c r="A1374" s="2" t="s">
        <v>271</v>
      </c>
      <c r="B1374" s="2">
        <v>2380</v>
      </c>
      <c r="C1374" s="2">
        <v>0</v>
      </c>
      <c r="D1374" s="149">
        <v>43169</v>
      </c>
    </row>
    <row r="1375" spans="1:4" x14ac:dyDescent="0.2">
      <c r="A1375" s="2" t="s">
        <v>1116</v>
      </c>
      <c r="B1375" s="2">
        <v>2381</v>
      </c>
      <c r="C1375" s="2">
        <v>0</v>
      </c>
      <c r="D1375" s="149">
        <v>43169</v>
      </c>
    </row>
    <row r="1376" spans="1:4" x14ac:dyDescent="0.2">
      <c r="A1376" s="2" t="s">
        <v>279</v>
      </c>
      <c r="B1376" s="2">
        <v>2382</v>
      </c>
      <c r="C1376" s="2">
        <v>0</v>
      </c>
      <c r="D1376" s="149">
        <v>43169</v>
      </c>
    </row>
    <row r="1377" spans="1:4" x14ac:dyDescent="0.2">
      <c r="A1377" s="2" t="s">
        <v>116</v>
      </c>
      <c r="B1377" s="2">
        <v>2383</v>
      </c>
      <c r="C1377" s="2">
        <v>0</v>
      </c>
      <c r="D1377" s="149">
        <v>43169</v>
      </c>
    </row>
    <row r="1378" spans="1:4" x14ac:dyDescent="0.2">
      <c r="A1378" s="2" t="s">
        <v>818</v>
      </c>
      <c r="B1378" s="2">
        <v>2384</v>
      </c>
      <c r="C1378" s="2">
        <v>0</v>
      </c>
      <c r="D1378" s="149">
        <v>43169</v>
      </c>
    </row>
    <row r="1379" spans="1:4" x14ac:dyDescent="0.2">
      <c r="A1379" s="2" t="s">
        <v>1790</v>
      </c>
      <c r="B1379" s="2">
        <v>2385</v>
      </c>
      <c r="C1379" s="2">
        <v>0</v>
      </c>
      <c r="D1379" s="149">
        <v>43169</v>
      </c>
    </row>
    <row r="1380" spans="1:4" x14ac:dyDescent="0.2">
      <c r="A1380" s="2" t="s">
        <v>416</v>
      </c>
      <c r="B1380" s="2">
        <v>2386</v>
      </c>
      <c r="C1380" s="2">
        <v>0</v>
      </c>
      <c r="D1380" s="149">
        <v>43169</v>
      </c>
    </row>
    <row r="1381" spans="1:4" x14ac:dyDescent="0.2">
      <c r="A1381" s="2" t="s">
        <v>1845</v>
      </c>
      <c r="B1381" s="2">
        <v>2387</v>
      </c>
      <c r="C1381" s="2">
        <v>0</v>
      </c>
      <c r="D1381" s="149">
        <v>43169</v>
      </c>
    </row>
    <row r="1382" spans="1:4" x14ac:dyDescent="0.2">
      <c r="A1382" s="2" t="s">
        <v>1689</v>
      </c>
      <c r="B1382" s="2">
        <v>2388</v>
      </c>
      <c r="C1382" s="2">
        <v>0</v>
      </c>
      <c r="D1382" s="149">
        <v>43169</v>
      </c>
    </row>
    <row r="1383" spans="1:4" x14ac:dyDescent="0.2">
      <c r="A1383" s="2" t="s">
        <v>2323</v>
      </c>
      <c r="B1383" s="2">
        <v>2389</v>
      </c>
      <c r="C1383" s="2">
        <v>0</v>
      </c>
      <c r="D1383" s="149">
        <v>43169</v>
      </c>
    </row>
    <row r="1384" spans="1:4" x14ac:dyDescent="0.2">
      <c r="A1384" s="2" t="s">
        <v>3606</v>
      </c>
      <c r="B1384" s="2">
        <v>2390</v>
      </c>
      <c r="C1384" s="2">
        <v>0</v>
      </c>
      <c r="D1384" s="149">
        <v>43169</v>
      </c>
    </row>
    <row r="1385" spans="1:4" x14ac:dyDescent="0.2">
      <c r="A1385" s="2" t="s">
        <v>784</v>
      </c>
      <c r="B1385" s="2">
        <v>2391</v>
      </c>
      <c r="C1385" s="2">
        <v>0</v>
      </c>
      <c r="D1385" s="149">
        <v>43169</v>
      </c>
    </row>
    <row r="1386" spans="1:4" x14ac:dyDescent="0.2">
      <c r="A1386" s="2" t="s">
        <v>3042</v>
      </c>
      <c r="B1386" s="2">
        <v>2392</v>
      </c>
      <c r="C1386" s="2">
        <v>0</v>
      </c>
      <c r="D1386" s="149">
        <v>43169</v>
      </c>
    </row>
    <row r="1387" spans="1:4" x14ac:dyDescent="0.2">
      <c r="A1387" s="2" t="s">
        <v>2524</v>
      </c>
      <c r="B1387" s="2">
        <v>2393</v>
      </c>
      <c r="C1387" s="2">
        <v>0</v>
      </c>
      <c r="D1387" s="149">
        <v>43169</v>
      </c>
    </row>
    <row r="1388" spans="1:4" x14ac:dyDescent="0.2">
      <c r="A1388" s="2" t="s">
        <v>2429</v>
      </c>
      <c r="B1388" s="2">
        <v>2394</v>
      </c>
      <c r="C1388" s="2">
        <v>0</v>
      </c>
      <c r="D1388" s="149">
        <v>43169</v>
      </c>
    </row>
    <row r="1389" spans="1:4" x14ac:dyDescent="0.2">
      <c r="A1389" s="2" t="s">
        <v>1616</v>
      </c>
      <c r="B1389" s="2">
        <v>2395</v>
      </c>
      <c r="C1389" s="2">
        <v>0</v>
      </c>
      <c r="D1389" s="149">
        <v>43169</v>
      </c>
    </row>
    <row r="1390" spans="1:4" x14ac:dyDescent="0.2">
      <c r="A1390" s="2" t="s">
        <v>1417</v>
      </c>
      <c r="B1390" s="2">
        <v>2396</v>
      </c>
      <c r="C1390" s="2">
        <v>0</v>
      </c>
      <c r="D1390" s="149">
        <v>43169</v>
      </c>
    </row>
    <row r="1391" spans="1:4" x14ac:dyDescent="0.2">
      <c r="A1391" s="2" t="s">
        <v>2574</v>
      </c>
      <c r="B1391" s="2">
        <v>2397</v>
      </c>
      <c r="C1391" s="2">
        <v>0</v>
      </c>
      <c r="D1391" s="149">
        <v>43169</v>
      </c>
    </row>
    <row r="1392" spans="1:4" x14ac:dyDescent="0.2">
      <c r="A1392" s="2" t="s">
        <v>2342</v>
      </c>
      <c r="B1392" s="2">
        <v>2398</v>
      </c>
      <c r="C1392" s="2">
        <v>0</v>
      </c>
      <c r="D1392" s="149">
        <v>43169</v>
      </c>
    </row>
    <row r="1393" spans="1:4" x14ac:dyDescent="0.2">
      <c r="A1393" s="2" t="s">
        <v>1912</v>
      </c>
      <c r="B1393" s="2">
        <v>2399</v>
      </c>
      <c r="C1393" s="2">
        <v>0</v>
      </c>
      <c r="D1393" s="149">
        <v>43169</v>
      </c>
    </row>
    <row r="1394" spans="1:4" x14ac:dyDescent="0.2">
      <c r="A1394" s="2" t="s">
        <v>583</v>
      </c>
      <c r="B1394" s="2">
        <v>2400</v>
      </c>
      <c r="C1394" s="2">
        <v>0</v>
      </c>
      <c r="D1394" s="149">
        <v>43169</v>
      </c>
    </row>
    <row r="1395" spans="1:4" x14ac:dyDescent="0.2">
      <c r="A1395" s="2" t="s">
        <v>194</v>
      </c>
      <c r="B1395" s="2">
        <v>2401</v>
      </c>
      <c r="C1395" s="2">
        <v>0</v>
      </c>
      <c r="D1395" s="149">
        <v>43169</v>
      </c>
    </row>
    <row r="1396" spans="1:4" x14ac:dyDescent="0.2">
      <c r="A1396" s="2" t="s">
        <v>2302</v>
      </c>
      <c r="B1396" s="2">
        <v>2402</v>
      </c>
      <c r="C1396" s="2">
        <v>0</v>
      </c>
      <c r="D1396" s="149">
        <v>43169</v>
      </c>
    </row>
    <row r="1397" spans="1:4" x14ac:dyDescent="0.2">
      <c r="A1397" s="2" t="s">
        <v>3291</v>
      </c>
      <c r="B1397" s="2">
        <v>2403</v>
      </c>
      <c r="C1397" s="2">
        <v>0</v>
      </c>
      <c r="D1397" s="149">
        <v>43169</v>
      </c>
    </row>
    <row r="1398" spans="1:4" x14ac:dyDescent="0.2">
      <c r="A1398" s="2" t="s">
        <v>3795</v>
      </c>
      <c r="B1398" s="2">
        <v>2404</v>
      </c>
      <c r="C1398" s="2">
        <v>0</v>
      </c>
      <c r="D1398" s="149">
        <v>43169</v>
      </c>
    </row>
    <row r="1399" spans="1:4" x14ac:dyDescent="0.2">
      <c r="A1399" s="2" t="s">
        <v>2265</v>
      </c>
      <c r="B1399" s="2">
        <v>2405</v>
      </c>
      <c r="C1399" s="2">
        <v>0</v>
      </c>
      <c r="D1399" s="149">
        <v>43169</v>
      </c>
    </row>
    <row r="1400" spans="1:4" x14ac:dyDescent="0.2">
      <c r="A1400" s="2" t="s">
        <v>1428</v>
      </c>
      <c r="B1400" s="2">
        <v>2406</v>
      </c>
      <c r="C1400" s="2">
        <v>0</v>
      </c>
      <c r="D1400" s="149">
        <v>43169</v>
      </c>
    </row>
    <row r="1401" spans="1:4" x14ac:dyDescent="0.2">
      <c r="A1401" s="2" t="s">
        <v>839</v>
      </c>
      <c r="B1401" s="2">
        <v>2407</v>
      </c>
      <c r="C1401" s="2">
        <v>0</v>
      </c>
      <c r="D1401" s="149">
        <v>43169</v>
      </c>
    </row>
    <row r="1402" spans="1:4" x14ac:dyDescent="0.2">
      <c r="A1402" s="2" t="s">
        <v>3651</v>
      </c>
      <c r="B1402" s="2">
        <v>2408</v>
      </c>
      <c r="C1402" s="2">
        <v>0</v>
      </c>
      <c r="D1402" s="149">
        <v>43169</v>
      </c>
    </row>
    <row r="1403" spans="1:4" x14ac:dyDescent="0.2">
      <c r="A1403" s="2" t="s">
        <v>1878</v>
      </c>
      <c r="B1403" s="2">
        <v>2409</v>
      </c>
      <c r="C1403" s="2">
        <v>0</v>
      </c>
      <c r="D1403" s="149">
        <v>43169</v>
      </c>
    </row>
    <row r="1404" spans="1:4" x14ac:dyDescent="0.2">
      <c r="A1404" s="2" t="s">
        <v>3295</v>
      </c>
      <c r="B1404" s="2">
        <v>2410</v>
      </c>
      <c r="C1404" s="2">
        <v>0</v>
      </c>
      <c r="D1404" s="149">
        <v>43169</v>
      </c>
    </row>
    <row r="1405" spans="1:4" x14ac:dyDescent="0.2">
      <c r="A1405" s="2" t="s">
        <v>1401</v>
      </c>
      <c r="B1405" s="2">
        <v>2411</v>
      </c>
      <c r="C1405" s="2">
        <v>0</v>
      </c>
      <c r="D1405" s="149">
        <v>43169</v>
      </c>
    </row>
    <row r="1406" spans="1:4" x14ac:dyDescent="0.2">
      <c r="A1406" s="2" t="s">
        <v>78</v>
      </c>
      <c r="B1406" s="2">
        <v>2412</v>
      </c>
      <c r="C1406" s="2">
        <v>0</v>
      </c>
      <c r="D1406" s="149">
        <v>43169</v>
      </c>
    </row>
    <row r="1407" spans="1:4" x14ac:dyDescent="0.2">
      <c r="A1407" s="2" t="s">
        <v>1978</v>
      </c>
      <c r="B1407" s="2">
        <v>2413</v>
      </c>
      <c r="C1407" s="2">
        <v>0</v>
      </c>
      <c r="D1407" s="149">
        <v>43169</v>
      </c>
    </row>
    <row r="1408" spans="1:4" x14ac:dyDescent="0.2">
      <c r="A1408" s="2" t="s">
        <v>449</v>
      </c>
      <c r="B1408" s="2">
        <v>2414</v>
      </c>
      <c r="C1408" s="2">
        <v>0</v>
      </c>
      <c r="D1408" s="149">
        <v>43169</v>
      </c>
    </row>
    <row r="1409" spans="1:4" x14ac:dyDescent="0.2">
      <c r="A1409" s="2" t="s">
        <v>80</v>
      </c>
      <c r="B1409" s="2">
        <v>2415</v>
      </c>
      <c r="C1409" s="2">
        <v>0</v>
      </c>
      <c r="D1409" s="149">
        <v>43169</v>
      </c>
    </row>
    <row r="1410" spans="1:4" x14ac:dyDescent="0.2">
      <c r="A1410" s="2" t="s">
        <v>2897</v>
      </c>
      <c r="B1410" s="2">
        <v>2416</v>
      </c>
      <c r="C1410" s="2">
        <v>0</v>
      </c>
      <c r="D1410" s="149">
        <v>43169</v>
      </c>
    </row>
    <row r="1411" spans="1:4" x14ac:dyDescent="0.2">
      <c r="A1411" s="2" t="s">
        <v>1841</v>
      </c>
      <c r="B1411" s="2">
        <v>2417</v>
      </c>
      <c r="C1411" s="2">
        <v>0</v>
      </c>
      <c r="D1411" s="149">
        <v>43169</v>
      </c>
    </row>
    <row r="1412" spans="1:4" x14ac:dyDescent="0.2">
      <c r="A1412" s="2" t="s">
        <v>286</v>
      </c>
      <c r="B1412" s="2">
        <v>2418</v>
      </c>
      <c r="C1412" s="2">
        <v>0</v>
      </c>
      <c r="D1412" s="149">
        <v>43169</v>
      </c>
    </row>
    <row r="1413" spans="1:4" x14ac:dyDescent="0.2">
      <c r="A1413" s="2" t="s">
        <v>2489</v>
      </c>
      <c r="B1413" s="2">
        <v>2419</v>
      </c>
      <c r="C1413" s="2">
        <v>0</v>
      </c>
      <c r="D1413" s="149">
        <v>43169</v>
      </c>
    </row>
    <row r="1414" spans="1:4" x14ac:dyDescent="0.2">
      <c r="A1414" s="2" t="s">
        <v>2067</v>
      </c>
      <c r="B1414" s="2">
        <v>2420</v>
      </c>
      <c r="C1414" s="2">
        <v>0</v>
      </c>
      <c r="D1414" s="149">
        <v>43169</v>
      </c>
    </row>
    <row r="1415" spans="1:4" x14ac:dyDescent="0.2">
      <c r="A1415" s="2" t="s">
        <v>2509</v>
      </c>
      <c r="B1415" s="2">
        <v>2421</v>
      </c>
      <c r="C1415" s="2">
        <v>0</v>
      </c>
      <c r="D1415" s="149">
        <v>43169</v>
      </c>
    </row>
    <row r="1416" spans="1:4" x14ac:dyDescent="0.2">
      <c r="A1416" s="2" t="s">
        <v>3192</v>
      </c>
      <c r="B1416" s="2">
        <v>2422</v>
      </c>
      <c r="C1416" s="2">
        <v>0</v>
      </c>
      <c r="D1416" s="149">
        <v>43169</v>
      </c>
    </row>
    <row r="1417" spans="1:4" x14ac:dyDescent="0.2">
      <c r="A1417" s="2" t="s">
        <v>3800</v>
      </c>
      <c r="B1417" s="2">
        <v>2423</v>
      </c>
      <c r="C1417" s="2">
        <v>0</v>
      </c>
      <c r="D1417" s="149">
        <v>43169</v>
      </c>
    </row>
    <row r="1418" spans="1:4" x14ac:dyDescent="0.2">
      <c r="A1418" s="2" t="s">
        <v>1507</v>
      </c>
      <c r="B1418" s="2">
        <v>2424</v>
      </c>
      <c r="C1418" s="2">
        <v>0</v>
      </c>
      <c r="D1418" s="149">
        <v>43169</v>
      </c>
    </row>
    <row r="1419" spans="1:4" x14ac:dyDescent="0.2">
      <c r="A1419" s="2" t="s">
        <v>2575</v>
      </c>
      <c r="B1419" s="2">
        <v>2425</v>
      </c>
      <c r="C1419" s="2">
        <v>0</v>
      </c>
      <c r="D1419" s="149">
        <v>43169</v>
      </c>
    </row>
    <row r="1420" spans="1:4" x14ac:dyDescent="0.2">
      <c r="A1420" s="2" t="s">
        <v>230</v>
      </c>
      <c r="B1420" s="2">
        <v>2426</v>
      </c>
      <c r="C1420" s="2">
        <v>0</v>
      </c>
      <c r="D1420" s="149">
        <v>43169</v>
      </c>
    </row>
    <row r="1421" spans="1:4" x14ac:dyDescent="0.2">
      <c r="A1421" s="2" t="s">
        <v>2791</v>
      </c>
      <c r="B1421" s="2">
        <v>2427</v>
      </c>
      <c r="C1421" s="2">
        <v>0</v>
      </c>
      <c r="D1421" s="149">
        <v>43169</v>
      </c>
    </row>
    <row r="1422" spans="1:4" x14ac:dyDescent="0.2">
      <c r="A1422" s="2" t="s">
        <v>942</v>
      </c>
      <c r="B1422" s="2">
        <v>2428</v>
      </c>
      <c r="C1422" s="2">
        <v>0</v>
      </c>
      <c r="D1422" s="149">
        <v>43169</v>
      </c>
    </row>
    <row r="1423" spans="1:4" x14ac:dyDescent="0.2">
      <c r="A1423" s="2" t="s">
        <v>2529</v>
      </c>
      <c r="B1423" s="2">
        <v>2429</v>
      </c>
      <c r="C1423" s="2">
        <v>0</v>
      </c>
      <c r="D1423" s="149">
        <v>43169</v>
      </c>
    </row>
    <row r="1424" spans="1:4" x14ac:dyDescent="0.2">
      <c r="A1424" s="2" t="s">
        <v>2662</v>
      </c>
      <c r="B1424" s="2">
        <v>2430</v>
      </c>
      <c r="C1424" s="2">
        <v>0</v>
      </c>
      <c r="D1424" s="149">
        <v>43169</v>
      </c>
    </row>
    <row r="1425" spans="1:4" x14ac:dyDescent="0.2">
      <c r="A1425" s="2" t="s">
        <v>357</v>
      </c>
      <c r="B1425" s="2">
        <v>2431</v>
      </c>
      <c r="C1425" s="2">
        <v>0</v>
      </c>
      <c r="D1425" s="149">
        <v>43169</v>
      </c>
    </row>
    <row r="1426" spans="1:4" x14ac:dyDescent="0.2">
      <c r="A1426" s="2" t="s">
        <v>225</v>
      </c>
      <c r="B1426" s="2">
        <v>2432</v>
      </c>
      <c r="C1426" s="2">
        <v>0</v>
      </c>
      <c r="D1426" s="149">
        <v>43169</v>
      </c>
    </row>
    <row r="1427" spans="1:4" x14ac:dyDescent="0.2">
      <c r="A1427" s="2" t="s">
        <v>1351</v>
      </c>
      <c r="B1427" s="2">
        <v>2433</v>
      </c>
      <c r="C1427" s="2">
        <v>0</v>
      </c>
      <c r="D1427" s="149">
        <v>43169</v>
      </c>
    </row>
    <row r="1428" spans="1:4" x14ac:dyDescent="0.2">
      <c r="A1428" s="2" t="s">
        <v>1383</v>
      </c>
      <c r="B1428" s="2">
        <v>2434</v>
      </c>
      <c r="C1428" s="2">
        <v>0</v>
      </c>
      <c r="D1428" s="149">
        <v>43169</v>
      </c>
    </row>
    <row r="1429" spans="1:4" x14ac:dyDescent="0.2">
      <c r="A1429" s="2" t="s">
        <v>1208</v>
      </c>
      <c r="B1429" s="2">
        <v>2435</v>
      </c>
      <c r="C1429" s="2">
        <v>0</v>
      </c>
      <c r="D1429" s="149">
        <v>43169</v>
      </c>
    </row>
    <row r="1430" spans="1:4" x14ac:dyDescent="0.2">
      <c r="A1430" s="2" t="s">
        <v>3421</v>
      </c>
      <c r="B1430" s="2">
        <v>2436</v>
      </c>
      <c r="C1430" s="2">
        <v>0</v>
      </c>
      <c r="D1430" s="149">
        <v>43169</v>
      </c>
    </row>
    <row r="1431" spans="1:4" x14ac:dyDescent="0.2">
      <c r="A1431" s="2" t="s">
        <v>789</v>
      </c>
      <c r="B1431" s="2">
        <v>2437</v>
      </c>
      <c r="C1431" s="2">
        <v>0</v>
      </c>
      <c r="D1431" s="149">
        <v>43169</v>
      </c>
    </row>
    <row r="1432" spans="1:4" x14ac:dyDescent="0.2">
      <c r="A1432" s="2" t="s">
        <v>1357</v>
      </c>
      <c r="B1432" s="2">
        <v>2438</v>
      </c>
      <c r="C1432" s="2">
        <v>0</v>
      </c>
      <c r="D1432" s="149">
        <v>43169</v>
      </c>
    </row>
    <row r="1433" spans="1:4" x14ac:dyDescent="0.2">
      <c r="A1433" s="2" t="s">
        <v>2417</v>
      </c>
      <c r="B1433" s="2">
        <v>2439</v>
      </c>
      <c r="C1433" s="2">
        <v>0</v>
      </c>
      <c r="D1433" s="149">
        <v>43169</v>
      </c>
    </row>
    <row r="1434" spans="1:4" x14ac:dyDescent="0.2">
      <c r="A1434" s="2" t="s">
        <v>622</v>
      </c>
      <c r="B1434" s="2">
        <v>2440</v>
      </c>
      <c r="C1434" s="2">
        <v>0</v>
      </c>
      <c r="D1434" s="149">
        <v>43169</v>
      </c>
    </row>
    <row r="1435" spans="1:4" x14ac:dyDescent="0.2">
      <c r="A1435" s="2" t="s">
        <v>180</v>
      </c>
      <c r="B1435" s="2">
        <v>2441</v>
      </c>
      <c r="C1435" s="2">
        <v>0</v>
      </c>
      <c r="D1435" s="149">
        <v>43169</v>
      </c>
    </row>
    <row r="1436" spans="1:4" x14ac:dyDescent="0.2">
      <c r="A1436" s="2" t="s">
        <v>1567</v>
      </c>
      <c r="B1436" s="2">
        <v>2442</v>
      </c>
      <c r="C1436" s="2">
        <v>0</v>
      </c>
      <c r="D1436" s="149">
        <v>43169</v>
      </c>
    </row>
    <row r="1437" spans="1:4" x14ac:dyDescent="0.2">
      <c r="A1437" s="2" t="s">
        <v>864</v>
      </c>
      <c r="B1437" s="2">
        <v>2443</v>
      </c>
      <c r="C1437" s="2">
        <v>0</v>
      </c>
      <c r="D1437" s="149">
        <v>43169</v>
      </c>
    </row>
    <row r="1438" spans="1:4" x14ac:dyDescent="0.2">
      <c r="A1438" s="2" t="s">
        <v>3242</v>
      </c>
      <c r="B1438" s="2">
        <v>2444</v>
      </c>
      <c r="C1438" s="2">
        <v>0</v>
      </c>
      <c r="D1438" s="149">
        <v>43169</v>
      </c>
    </row>
    <row r="1439" spans="1:4" x14ac:dyDescent="0.2">
      <c r="A1439" s="2" t="s">
        <v>974</v>
      </c>
      <c r="B1439" s="2">
        <v>2445</v>
      </c>
      <c r="C1439" s="2">
        <v>0</v>
      </c>
      <c r="D1439" s="149">
        <v>43169</v>
      </c>
    </row>
    <row r="1440" spans="1:4" x14ac:dyDescent="0.2">
      <c r="A1440" s="2" t="s">
        <v>1271</v>
      </c>
      <c r="B1440" s="2">
        <v>2446</v>
      </c>
      <c r="C1440" s="2">
        <v>0</v>
      </c>
      <c r="D1440" s="149">
        <v>43169</v>
      </c>
    </row>
    <row r="1441" spans="1:4" x14ac:dyDescent="0.2">
      <c r="A1441" s="2" t="s">
        <v>93</v>
      </c>
      <c r="B1441" s="2">
        <v>2447</v>
      </c>
      <c r="C1441" s="2">
        <v>0</v>
      </c>
      <c r="D1441" s="149">
        <v>43169</v>
      </c>
    </row>
    <row r="1442" spans="1:4" x14ac:dyDescent="0.2">
      <c r="A1442" s="2" t="s">
        <v>3007</v>
      </c>
      <c r="B1442" s="2">
        <v>2448</v>
      </c>
      <c r="C1442" s="2">
        <v>0</v>
      </c>
      <c r="D1442" s="149">
        <v>43169</v>
      </c>
    </row>
    <row r="1443" spans="1:4" x14ac:dyDescent="0.2">
      <c r="A1443" s="2" t="s">
        <v>1353</v>
      </c>
      <c r="B1443" s="2">
        <v>2449</v>
      </c>
      <c r="C1443" s="2">
        <v>0</v>
      </c>
      <c r="D1443" s="149">
        <v>43169</v>
      </c>
    </row>
    <row r="1444" spans="1:4" x14ac:dyDescent="0.2">
      <c r="A1444" s="2" t="s">
        <v>1238</v>
      </c>
      <c r="B1444" s="2">
        <v>2450</v>
      </c>
      <c r="C1444" s="2">
        <v>0</v>
      </c>
      <c r="D1444" s="149">
        <v>43169</v>
      </c>
    </row>
    <row r="1445" spans="1:4" x14ac:dyDescent="0.2">
      <c r="A1445" s="2" t="s">
        <v>3853</v>
      </c>
      <c r="B1445" s="2">
        <v>2451</v>
      </c>
      <c r="C1445" s="2">
        <v>0</v>
      </c>
      <c r="D1445" s="149">
        <v>43169</v>
      </c>
    </row>
    <row r="1446" spans="1:4" x14ac:dyDescent="0.2">
      <c r="A1446" s="2" t="s">
        <v>1799</v>
      </c>
      <c r="B1446" s="2">
        <v>2452</v>
      </c>
      <c r="C1446" s="2">
        <v>0</v>
      </c>
      <c r="D1446" s="149">
        <v>43169</v>
      </c>
    </row>
    <row r="1447" spans="1:4" x14ac:dyDescent="0.2">
      <c r="A1447" s="2" t="s">
        <v>843</v>
      </c>
      <c r="B1447" s="2">
        <v>2453</v>
      </c>
      <c r="C1447" s="2">
        <v>0</v>
      </c>
      <c r="D1447" s="149">
        <v>43169</v>
      </c>
    </row>
    <row r="1448" spans="1:4" x14ac:dyDescent="0.2">
      <c r="A1448" s="2" t="s">
        <v>2167</v>
      </c>
      <c r="B1448" s="2">
        <v>2454</v>
      </c>
      <c r="C1448" s="2">
        <v>0</v>
      </c>
      <c r="D1448" s="149">
        <v>43169</v>
      </c>
    </row>
    <row r="1449" spans="1:4" x14ac:dyDescent="0.2">
      <c r="A1449" s="2" t="s">
        <v>2034</v>
      </c>
      <c r="B1449" s="2">
        <v>2455</v>
      </c>
      <c r="C1449" s="2">
        <v>0</v>
      </c>
      <c r="D1449" s="149">
        <v>43169</v>
      </c>
    </row>
    <row r="1450" spans="1:4" x14ac:dyDescent="0.2">
      <c r="A1450" s="2" t="s">
        <v>1492</v>
      </c>
      <c r="B1450" s="2">
        <v>2456</v>
      </c>
      <c r="C1450" s="2">
        <v>0</v>
      </c>
      <c r="D1450" s="149">
        <v>43169</v>
      </c>
    </row>
    <row r="1451" spans="1:4" x14ac:dyDescent="0.2">
      <c r="A1451" s="2" t="s">
        <v>2578</v>
      </c>
      <c r="B1451" s="2">
        <v>2457</v>
      </c>
      <c r="C1451" s="2">
        <v>0</v>
      </c>
      <c r="D1451" s="149">
        <v>43169</v>
      </c>
    </row>
    <row r="1452" spans="1:4" x14ac:dyDescent="0.2">
      <c r="A1452" s="2" t="s">
        <v>880</v>
      </c>
      <c r="B1452" s="2">
        <v>2458</v>
      </c>
      <c r="C1452" s="2">
        <v>0</v>
      </c>
      <c r="D1452" s="149">
        <v>43169</v>
      </c>
    </row>
    <row r="1453" spans="1:4" x14ac:dyDescent="0.2">
      <c r="A1453" s="2" t="s">
        <v>3270</v>
      </c>
      <c r="B1453" s="2">
        <v>2459</v>
      </c>
      <c r="C1453" s="2">
        <v>0</v>
      </c>
      <c r="D1453" s="149">
        <v>43169</v>
      </c>
    </row>
    <row r="1454" spans="1:4" x14ac:dyDescent="0.2">
      <c r="A1454" s="2" t="s">
        <v>3712</v>
      </c>
      <c r="B1454" s="2">
        <v>2460</v>
      </c>
      <c r="C1454" s="2">
        <v>0</v>
      </c>
      <c r="D1454" s="149">
        <v>43169</v>
      </c>
    </row>
    <row r="1455" spans="1:4" x14ac:dyDescent="0.2">
      <c r="A1455" s="2" t="s">
        <v>104</v>
      </c>
      <c r="B1455" s="2">
        <v>2461</v>
      </c>
      <c r="C1455" s="2">
        <v>0</v>
      </c>
      <c r="D1455" s="149">
        <v>43169</v>
      </c>
    </row>
    <row r="1456" spans="1:4" x14ac:dyDescent="0.2">
      <c r="A1456" s="2" t="s">
        <v>2391</v>
      </c>
      <c r="B1456" s="2">
        <v>2462</v>
      </c>
      <c r="C1456" s="2">
        <v>0</v>
      </c>
      <c r="D1456" s="149">
        <v>43169</v>
      </c>
    </row>
    <row r="1457" spans="1:4" x14ac:dyDescent="0.2">
      <c r="A1457" s="2" t="s">
        <v>962</v>
      </c>
      <c r="B1457" s="2">
        <v>2463</v>
      </c>
      <c r="C1457" s="2">
        <v>0</v>
      </c>
      <c r="D1457" s="149">
        <v>43169</v>
      </c>
    </row>
    <row r="1458" spans="1:4" x14ac:dyDescent="0.2">
      <c r="A1458" s="2" t="s">
        <v>702</v>
      </c>
      <c r="B1458" s="2">
        <v>2464</v>
      </c>
      <c r="C1458" s="2">
        <v>0</v>
      </c>
      <c r="D1458" s="149">
        <v>43169</v>
      </c>
    </row>
    <row r="1459" spans="1:4" x14ac:dyDescent="0.2">
      <c r="A1459" s="2" t="s">
        <v>2075</v>
      </c>
      <c r="B1459" s="2">
        <v>2465</v>
      </c>
      <c r="C1459" s="2">
        <v>0</v>
      </c>
      <c r="D1459" s="149">
        <v>43169</v>
      </c>
    </row>
    <row r="1460" spans="1:4" x14ac:dyDescent="0.2">
      <c r="A1460" s="2" t="s">
        <v>1405</v>
      </c>
      <c r="B1460" s="2">
        <v>2466</v>
      </c>
      <c r="C1460" s="2">
        <v>0</v>
      </c>
      <c r="D1460" s="149">
        <v>43169</v>
      </c>
    </row>
    <row r="1461" spans="1:4" x14ac:dyDescent="0.2">
      <c r="A1461" s="2" t="s">
        <v>2965</v>
      </c>
      <c r="B1461" s="2">
        <v>2467</v>
      </c>
      <c r="C1461" s="2">
        <v>0</v>
      </c>
      <c r="D1461" s="149">
        <v>43169</v>
      </c>
    </row>
    <row r="1462" spans="1:4" x14ac:dyDescent="0.2">
      <c r="A1462" s="2" t="s">
        <v>1695</v>
      </c>
      <c r="B1462" s="2">
        <v>2468</v>
      </c>
      <c r="C1462" s="2">
        <v>0</v>
      </c>
      <c r="D1462" s="149">
        <v>43169</v>
      </c>
    </row>
    <row r="1463" spans="1:4" x14ac:dyDescent="0.2">
      <c r="A1463" s="2" t="s">
        <v>1629</v>
      </c>
      <c r="B1463" s="2">
        <v>2469</v>
      </c>
      <c r="C1463" s="2">
        <v>0</v>
      </c>
      <c r="D1463" s="149">
        <v>43169</v>
      </c>
    </row>
    <row r="1464" spans="1:4" x14ac:dyDescent="0.2">
      <c r="A1464" s="2" t="s">
        <v>1212</v>
      </c>
      <c r="B1464" s="2">
        <v>2470</v>
      </c>
      <c r="C1464" s="2">
        <v>0</v>
      </c>
      <c r="D1464" s="149">
        <v>43169</v>
      </c>
    </row>
    <row r="1465" spans="1:4" x14ac:dyDescent="0.2">
      <c r="A1465" s="2" t="s">
        <v>295</v>
      </c>
      <c r="B1465" s="2">
        <v>2471</v>
      </c>
      <c r="C1465" s="2">
        <v>0</v>
      </c>
      <c r="D1465" s="149">
        <v>43169</v>
      </c>
    </row>
    <row r="1466" spans="1:4" x14ac:dyDescent="0.2">
      <c r="A1466" s="2" t="s">
        <v>70</v>
      </c>
      <c r="B1466" s="2">
        <v>2472</v>
      </c>
      <c r="C1466" s="2">
        <v>0</v>
      </c>
      <c r="D1466" s="149">
        <v>43169</v>
      </c>
    </row>
    <row r="1467" spans="1:4" x14ac:dyDescent="0.2">
      <c r="A1467" s="2" t="s">
        <v>3600</v>
      </c>
      <c r="B1467" s="2">
        <v>2473</v>
      </c>
      <c r="C1467" s="2">
        <v>0</v>
      </c>
      <c r="D1467" s="149">
        <v>43169</v>
      </c>
    </row>
    <row r="1468" spans="1:4" x14ac:dyDescent="0.2">
      <c r="A1468" s="2" t="s">
        <v>1748</v>
      </c>
      <c r="B1468" s="2">
        <v>2474</v>
      </c>
      <c r="C1468" s="2">
        <v>0</v>
      </c>
      <c r="D1468" s="149">
        <v>43169</v>
      </c>
    </row>
    <row r="1469" spans="1:4" x14ac:dyDescent="0.2">
      <c r="A1469" s="2" t="s">
        <v>2255</v>
      </c>
      <c r="B1469" s="2">
        <v>2475</v>
      </c>
      <c r="C1469" s="2">
        <v>0</v>
      </c>
      <c r="D1469" s="149">
        <v>43169</v>
      </c>
    </row>
    <row r="1470" spans="1:4" x14ac:dyDescent="0.2">
      <c r="A1470" s="2" t="s">
        <v>678</v>
      </c>
      <c r="B1470" s="2">
        <v>2476</v>
      </c>
      <c r="C1470" s="2">
        <v>0</v>
      </c>
      <c r="D1470" s="149">
        <v>43169</v>
      </c>
    </row>
    <row r="1471" spans="1:4" x14ac:dyDescent="0.2">
      <c r="A1471" s="2" t="s">
        <v>860</v>
      </c>
      <c r="B1471" s="2">
        <v>2477</v>
      </c>
      <c r="C1471" s="2">
        <v>0</v>
      </c>
      <c r="D1471" s="149">
        <v>43169</v>
      </c>
    </row>
    <row r="1472" spans="1:4" x14ac:dyDescent="0.2">
      <c r="A1472" s="2" t="s">
        <v>233</v>
      </c>
      <c r="B1472" s="2">
        <v>2478</v>
      </c>
      <c r="C1472" s="2">
        <v>0</v>
      </c>
      <c r="D1472" s="149">
        <v>43169</v>
      </c>
    </row>
    <row r="1473" spans="1:4" x14ac:dyDescent="0.2">
      <c r="A1473" s="2" t="s">
        <v>2088</v>
      </c>
      <c r="B1473" s="2">
        <v>2479</v>
      </c>
      <c r="C1473" s="2">
        <v>0</v>
      </c>
      <c r="D1473" s="149">
        <v>43169</v>
      </c>
    </row>
    <row r="1474" spans="1:4" x14ac:dyDescent="0.2">
      <c r="A1474" s="2" t="s">
        <v>2581</v>
      </c>
      <c r="B1474" s="2">
        <v>2480</v>
      </c>
      <c r="C1474" s="2">
        <v>0</v>
      </c>
      <c r="D1474" s="149">
        <v>43169</v>
      </c>
    </row>
    <row r="1475" spans="1:4" x14ac:dyDescent="0.2">
      <c r="A1475" s="2" t="s">
        <v>1647</v>
      </c>
      <c r="B1475" s="2">
        <v>2481</v>
      </c>
      <c r="C1475" s="2">
        <v>0</v>
      </c>
      <c r="D1475" s="149">
        <v>43169</v>
      </c>
    </row>
    <row r="1476" spans="1:4" x14ac:dyDescent="0.2">
      <c r="A1476" s="2" t="s">
        <v>493</v>
      </c>
      <c r="B1476" s="2">
        <v>2482</v>
      </c>
      <c r="C1476" s="2">
        <v>0</v>
      </c>
      <c r="D1476" s="149">
        <v>43169</v>
      </c>
    </row>
    <row r="1477" spans="1:4" x14ac:dyDescent="0.2">
      <c r="A1477" s="2" t="s">
        <v>1743</v>
      </c>
      <c r="B1477" s="2">
        <v>2483</v>
      </c>
      <c r="C1477" s="2">
        <v>0</v>
      </c>
      <c r="D1477" s="149">
        <v>43169</v>
      </c>
    </row>
    <row r="1478" spans="1:4" x14ac:dyDescent="0.2">
      <c r="A1478" s="2" t="s">
        <v>1042</v>
      </c>
      <c r="B1478" s="2">
        <v>2484</v>
      </c>
      <c r="C1478" s="2">
        <v>0</v>
      </c>
      <c r="D1478" s="149">
        <v>43169</v>
      </c>
    </row>
    <row r="1479" spans="1:4" x14ac:dyDescent="0.2">
      <c r="A1479" s="2" t="s">
        <v>266</v>
      </c>
      <c r="B1479" s="2">
        <v>2485</v>
      </c>
      <c r="C1479" s="2">
        <v>0</v>
      </c>
      <c r="D1479" s="149">
        <v>43169</v>
      </c>
    </row>
    <row r="1480" spans="1:4" x14ac:dyDescent="0.2">
      <c r="A1480" s="2" t="s">
        <v>114</v>
      </c>
      <c r="B1480" s="2">
        <v>2486</v>
      </c>
      <c r="C1480" s="2">
        <v>0</v>
      </c>
      <c r="D1480" s="149">
        <v>43169</v>
      </c>
    </row>
    <row r="1481" spans="1:4" x14ac:dyDescent="0.2">
      <c r="A1481" s="2" t="s">
        <v>684</v>
      </c>
      <c r="B1481" s="2">
        <v>2487</v>
      </c>
      <c r="C1481" s="2">
        <v>0</v>
      </c>
      <c r="D1481" s="149">
        <v>43169</v>
      </c>
    </row>
    <row r="1482" spans="1:4" x14ac:dyDescent="0.2">
      <c r="A1482" s="2" t="s">
        <v>330</v>
      </c>
      <c r="B1482" s="2">
        <v>2488</v>
      </c>
      <c r="C1482" s="2">
        <v>0</v>
      </c>
      <c r="D1482" s="149">
        <v>43169</v>
      </c>
    </row>
    <row r="1483" spans="1:4" x14ac:dyDescent="0.2">
      <c r="A1483" s="2" t="s">
        <v>1312</v>
      </c>
      <c r="B1483" s="2">
        <v>2489</v>
      </c>
      <c r="C1483" s="2">
        <v>0</v>
      </c>
      <c r="D1483" s="149">
        <v>43169</v>
      </c>
    </row>
    <row r="1484" spans="1:4" x14ac:dyDescent="0.2">
      <c r="A1484" s="2" t="s">
        <v>1359</v>
      </c>
      <c r="B1484" s="2">
        <v>2490</v>
      </c>
      <c r="C1484" s="2">
        <v>0</v>
      </c>
      <c r="D1484" s="149">
        <v>43169</v>
      </c>
    </row>
    <row r="1485" spans="1:4" x14ac:dyDescent="0.2">
      <c r="A1485" s="2" t="s">
        <v>1439</v>
      </c>
      <c r="B1485" s="2">
        <v>2491</v>
      </c>
      <c r="C1485" s="2">
        <v>0</v>
      </c>
      <c r="D1485" s="149">
        <v>43169</v>
      </c>
    </row>
    <row r="1486" spans="1:4" x14ac:dyDescent="0.2">
      <c r="A1486" s="2" t="s">
        <v>248</v>
      </c>
      <c r="B1486" s="2">
        <v>2492</v>
      </c>
      <c r="C1486" s="2">
        <v>0</v>
      </c>
      <c r="D1486" s="149">
        <v>43169</v>
      </c>
    </row>
    <row r="1487" spans="1:4" x14ac:dyDescent="0.2">
      <c r="A1487" s="2" t="s">
        <v>462</v>
      </c>
      <c r="B1487" s="2">
        <v>2493</v>
      </c>
      <c r="C1487" s="2">
        <v>0</v>
      </c>
      <c r="D1487" s="149">
        <v>43169</v>
      </c>
    </row>
    <row r="1488" spans="1:4" x14ac:dyDescent="0.2">
      <c r="A1488" s="2" t="s">
        <v>3716</v>
      </c>
      <c r="B1488" s="2">
        <v>2494</v>
      </c>
      <c r="C1488" s="2">
        <v>0</v>
      </c>
      <c r="D1488" s="149">
        <v>43169</v>
      </c>
    </row>
    <row r="1489" spans="1:4" x14ac:dyDescent="0.2">
      <c r="A1489" s="2" t="s">
        <v>2032</v>
      </c>
      <c r="B1489" s="2">
        <v>2495</v>
      </c>
      <c r="C1489" s="2">
        <v>0</v>
      </c>
      <c r="D1489" s="149">
        <v>43169</v>
      </c>
    </row>
    <row r="1490" spans="1:4" x14ac:dyDescent="0.2">
      <c r="A1490" s="2" t="s">
        <v>1920</v>
      </c>
      <c r="B1490" s="2">
        <v>2496</v>
      </c>
      <c r="C1490" s="2">
        <v>0</v>
      </c>
      <c r="D1490" s="149">
        <v>43169</v>
      </c>
    </row>
    <row r="1491" spans="1:4" x14ac:dyDescent="0.2">
      <c r="A1491" s="2" t="s">
        <v>394</v>
      </c>
      <c r="B1491" s="2">
        <v>2497</v>
      </c>
      <c r="C1491" s="2">
        <v>0</v>
      </c>
      <c r="D1491" s="149">
        <v>43169</v>
      </c>
    </row>
    <row r="1492" spans="1:4" x14ac:dyDescent="0.2">
      <c r="A1492" s="2" t="s">
        <v>1370</v>
      </c>
      <c r="B1492" s="2">
        <v>2498</v>
      </c>
      <c r="C1492" s="2">
        <v>0</v>
      </c>
      <c r="D1492" s="149">
        <v>43169</v>
      </c>
    </row>
    <row r="1493" spans="1:4" x14ac:dyDescent="0.2">
      <c r="A1493" s="2" t="s">
        <v>2582</v>
      </c>
      <c r="B1493" s="2">
        <v>2499</v>
      </c>
      <c r="C1493" s="2">
        <v>0</v>
      </c>
      <c r="D1493" s="149">
        <v>43169</v>
      </c>
    </row>
    <row r="1494" spans="1:4" x14ac:dyDescent="0.2">
      <c r="A1494" s="2" t="s">
        <v>3158</v>
      </c>
      <c r="B1494" s="2">
        <v>2500</v>
      </c>
      <c r="C1494" s="2">
        <v>0</v>
      </c>
      <c r="D1494" s="149">
        <v>43169</v>
      </c>
    </row>
    <row r="1495" spans="1:4" x14ac:dyDescent="0.2">
      <c r="A1495" s="2" t="s">
        <v>3685</v>
      </c>
      <c r="B1495" s="2">
        <v>2501</v>
      </c>
      <c r="C1495" s="2">
        <v>0</v>
      </c>
      <c r="D1495" s="149">
        <v>43169</v>
      </c>
    </row>
    <row r="1496" spans="1:4" x14ac:dyDescent="0.2">
      <c r="A1496" s="2" t="s">
        <v>2754</v>
      </c>
      <c r="B1496" s="2">
        <v>2502</v>
      </c>
      <c r="C1496" s="2">
        <v>0</v>
      </c>
      <c r="D1496" s="149">
        <v>43169</v>
      </c>
    </row>
    <row r="1497" spans="1:4" x14ac:dyDescent="0.2">
      <c r="A1497" s="2" t="s">
        <v>2782</v>
      </c>
      <c r="B1497" s="2">
        <v>2503</v>
      </c>
      <c r="C1497" s="2">
        <v>0</v>
      </c>
      <c r="D1497" s="149">
        <v>43169</v>
      </c>
    </row>
    <row r="1498" spans="1:4" x14ac:dyDescent="0.2">
      <c r="A1498" s="2" t="s">
        <v>95</v>
      </c>
      <c r="B1498" s="2">
        <v>2504</v>
      </c>
      <c r="C1498" s="2">
        <v>0</v>
      </c>
      <c r="D1498" s="149">
        <v>43169</v>
      </c>
    </row>
    <row r="1499" spans="1:4" x14ac:dyDescent="0.2">
      <c r="A1499" s="2" t="s">
        <v>3407</v>
      </c>
      <c r="B1499" s="2">
        <v>2505</v>
      </c>
      <c r="C1499" s="2">
        <v>0</v>
      </c>
      <c r="D1499" s="149">
        <v>43169</v>
      </c>
    </row>
    <row r="1500" spans="1:4" x14ac:dyDescent="0.2">
      <c r="A1500" s="2" t="s">
        <v>983</v>
      </c>
      <c r="B1500" s="2">
        <v>2506</v>
      </c>
      <c r="C1500" s="2">
        <v>0</v>
      </c>
      <c r="D1500" s="149">
        <v>43169</v>
      </c>
    </row>
    <row r="1501" spans="1:4" x14ac:dyDescent="0.2">
      <c r="A1501" s="2" t="s">
        <v>3894</v>
      </c>
      <c r="B1501" s="2">
        <v>2507</v>
      </c>
      <c r="C1501" s="2">
        <v>0</v>
      </c>
      <c r="D1501" s="149">
        <v>43169</v>
      </c>
    </row>
    <row r="1502" spans="1:4" x14ac:dyDescent="0.2">
      <c r="A1502" s="2" t="s">
        <v>2453</v>
      </c>
      <c r="B1502" s="2">
        <v>2508</v>
      </c>
      <c r="C1502" s="2">
        <v>0</v>
      </c>
      <c r="D1502" s="149">
        <v>43169</v>
      </c>
    </row>
    <row r="1503" spans="1:4" x14ac:dyDescent="0.2">
      <c r="A1503" s="2" t="s">
        <v>2194</v>
      </c>
      <c r="B1503" s="2">
        <v>2509</v>
      </c>
      <c r="C1503" s="2">
        <v>0</v>
      </c>
      <c r="D1503" s="149">
        <v>43169</v>
      </c>
    </row>
    <row r="1504" spans="1:4" x14ac:dyDescent="0.2">
      <c r="A1504" s="2" t="s">
        <v>991</v>
      </c>
      <c r="B1504" s="2">
        <v>2510</v>
      </c>
      <c r="C1504" s="2">
        <v>0</v>
      </c>
      <c r="D1504" s="149">
        <v>43169</v>
      </c>
    </row>
    <row r="1505" spans="1:4" x14ac:dyDescent="0.2">
      <c r="A1505" s="2" t="s">
        <v>428</v>
      </c>
      <c r="B1505" s="2">
        <v>2511</v>
      </c>
      <c r="C1505" s="2">
        <v>0</v>
      </c>
      <c r="D1505" s="149">
        <v>43169</v>
      </c>
    </row>
    <row r="1506" spans="1:4" x14ac:dyDescent="0.2">
      <c r="A1506" s="2" t="s">
        <v>3115</v>
      </c>
      <c r="B1506" s="2">
        <v>2512</v>
      </c>
      <c r="C1506" s="2">
        <v>0</v>
      </c>
      <c r="D1506" s="149">
        <v>43169</v>
      </c>
    </row>
    <row r="1507" spans="1:4" x14ac:dyDescent="0.2">
      <c r="A1507" s="2" t="s">
        <v>3849</v>
      </c>
      <c r="B1507" s="2">
        <v>2513</v>
      </c>
      <c r="C1507" s="2">
        <v>0</v>
      </c>
      <c r="D1507" s="149">
        <v>43169</v>
      </c>
    </row>
    <row r="1508" spans="1:4" x14ac:dyDescent="0.2">
      <c r="A1508" s="2" t="s">
        <v>3201</v>
      </c>
      <c r="B1508" s="2">
        <v>2514</v>
      </c>
      <c r="C1508" s="2">
        <v>0</v>
      </c>
      <c r="D1508" s="149">
        <v>43169</v>
      </c>
    </row>
    <row r="1509" spans="1:4" x14ac:dyDescent="0.2">
      <c r="A1509" s="2" t="s">
        <v>3358</v>
      </c>
      <c r="B1509" s="2">
        <v>2515</v>
      </c>
      <c r="C1509" s="2">
        <v>0</v>
      </c>
      <c r="D1509" s="149">
        <v>43169</v>
      </c>
    </row>
    <row r="1510" spans="1:4" x14ac:dyDescent="0.2">
      <c r="A1510" s="2" t="s">
        <v>2830</v>
      </c>
      <c r="B1510" s="2">
        <v>2516</v>
      </c>
      <c r="C1510" s="2">
        <v>0</v>
      </c>
      <c r="D1510" s="149">
        <v>43169</v>
      </c>
    </row>
    <row r="1511" spans="1:4" x14ac:dyDescent="0.2">
      <c r="A1511" s="2" t="s">
        <v>2658</v>
      </c>
      <c r="B1511" s="2">
        <v>2517</v>
      </c>
      <c r="C1511" s="2">
        <v>0</v>
      </c>
      <c r="D1511" s="149">
        <v>43169</v>
      </c>
    </row>
    <row r="1512" spans="1:4" x14ac:dyDescent="0.2">
      <c r="A1512" s="2" t="s">
        <v>492</v>
      </c>
      <c r="B1512" s="2">
        <v>2518</v>
      </c>
      <c r="C1512" s="2">
        <v>0</v>
      </c>
      <c r="D1512" s="149">
        <v>43169</v>
      </c>
    </row>
    <row r="1513" spans="1:4" x14ac:dyDescent="0.2">
      <c r="A1513" s="2" t="s">
        <v>1437</v>
      </c>
      <c r="B1513" s="2">
        <v>2519</v>
      </c>
      <c r="C1513" s="2">
        <v>0</v>
      </c>
      <c r="D1513" s="149">
        <v>43169</v>
      </c>
    </row>
    <row r="1514" spans="1:4" x14ac:dyDescent="0.2">
      <c r="A1514" s="2" t="s">
        <v>96</v>
      </c>
      <c r="B1514" s="2">
        <v>2520</v>
      </c>
      <c r="C1514" s="2">
        <v>0</v>
      </c>
      <c r="D1514" s="149">
        <v>43169</v>
      </c>
    </row>
    <row r="1515" spans="1:4" x14ac:dyDescent="0.2">
      <c r="A1515" s="2" t="s">
        <v>3141</v>
      </c>
      <c r="B1515" s="2">
        <v>2521</v>
      </c>
      <c r="C1515" s="2">
        <v>0</v>
      </c>
      <c r="D1515" s="149">
        <v>43169</v>
      </c>
    </row>
    <row r="1516" spans="1:4" x14ac:dyDescent="0.2">
      <c r="A1516" s="2" t="s">
        <v>1119</v>
      </c>
      <c r="B1516" s="2">
        <v>2522</v>
      </c>
      <c r="C1516" s="2">
        <v>0</v>
      </c>
      <c r="D1516" s="149">
        <v>43169</v>
      </c>
    </row>
    <row r="1517" spans="1:4" x14ac:dyDescent="0.2">
      <c r="A1517" s="2" t="s">
        <v>2018</v>
      </c>
      <c r="B1517" s="2">
        <v>2523</v>
      </c>
      <c r="C1517" s="2">
        <v>0</v>
      </c>
      <c r="D1517" s="149">
        <v>43169</v>
      </c>
    </row>
    <row r="1518" spans="1:4" x14ac:dyDescent="0.2">
      <c r="A1518" s="2" t="s">
        <v>853</v>
      </c>
      <c r="B1518" s="2">
        <v>2524</v>
      </c>
      <c r="C1518" s="2">
        <v>0</v>
      </c>
      <c r="D1518" s="149">
        <v>43169</v>
      </c>
    </row>
    <row r="1519" spans="1:4" x14ac:dyDescent="0.2">
      <c r="A1519" s="2" t="s">
        <v>542</v>
      </c>
      <c r="B1519" s="2">
        <v>2525</v>
      </c>
      <c r="C1519" s="2">
        <v>0</v>
      </c>
      <c r="D1519" s="149">
        <v>43169</v>
      </c>
    </row>
    <row r="1520" spans="1:4" x14ac:dyDescent="0.2">
      <c r="A1520" s="2" t="s">
        <v>3046</v>
      </c>
      <c r="B1520" s="2">
        <v>2526</v>
      </c>
      <c r="C1520" s="2">
        <v>0</v>
      </c>
      <c r="D1520" s="149">
        <v>43169</v>
      </c>
    </row>
    <row r="1521" spans="1:4" x14ac:dyDescent="0.2">
      <c r="A1521" s="2" t="s">
        <v>3851</v>
      </c>
      <c r="B1521" s="2">
        <v>2527</v>
      </c>
      <c r="C1521" s="2">
        <v>0</v>
      </c>
      <c r="D1521" s="149">
        <v>43169</v>
      </c>
    </row>
    <row r="1522" spans="1:4" x14ac:dyDescent="0.2">
      <c r="A1522" s="2" t="s">
        <v>2169</v>
      </c>
      <c r="B1522" s="2">
        <v>2528</v>
      </c>
      <c r="C1522" s="2">
        <v>0</v>
      </c>
      <c r="D1522" s="149">
        <v>43169</v>
      </c>
    </row>
    <row r="1523" spans="1:4" x14ac:dyDescent="0.2">
      <c r="A1523" s="2" t="s">
        <v>3723</v>
      </c>
      <c r="B1523" s="2">
        <v>2529</v>
      </c>
      <c r="C1523" s="2">
        <v>0</v>
      </c>
      <c r="D1523" s="149">
        <v>43169</v>
      </c>
    </row>
    <row r="1524" spans="1:4" x14ac:dyDescent="0.2">
      <c r="A1524" s="2" t="s">
        <v>1784</v>
      </c>
      <c r="B1524" s="2">
        <v>2530</v>
      </c>
      <c r="C1524" s="2">
        <v>0</v>
      </c>
      <c r="D1524" s="149">
        <v>43169</v>
      </c>
    </row>
    <row r="1525" spans="1:4" x14ac:dyDescent="0.2">
      <c r="A1525" s="2" t="s">
        <v>22</v>
      </c>
      <c r="B1525" s="2">
        <v>2531</v>
      </c>
      <c r="C1525" s="2">
        <v>0</v>
      </c>
      <c r="D1525" s="149">
        <v>43169</v>
      </c>
    </row>
    <row r="1526" spans="1:4" x14ac:dyDescent="0.2">
      <c r="A1526" s="2" t="s">
        <v>2674</v>
      </c>
      <c r="B1526" s="2">
        <v>2532</v>
      </c>
      <c r="C1526" s="2">
        <v>0</v>
      </c>
      <c r="D1526" s="149">
        <v>43169</v>
      </c>
    </row>
    <row r="1527" spans="1:4" x14ac:dyDescent="0.2">
      <c r="A1527" s="2" t="s">
        <v>3387</v>
      </c>
      <c r="B1527" s="2">
        <v>2533</v>
      </c>
      <c r="C1527" s="2">
        <v>0</v>
      </c>
      <c r="D1527" s="149">
        <v>43169</v>
      </c>
    </row>
    <row r="1528" spans="1:4" x14ac:dyDescent="0.2">
      <c r="A1528" s="2" t="s">
        <v>101</v>
      </c>
      <c r="B1528" s="2">
        <v>2534</v>
      </c>
      <c r="C1528" s="2">
        <v>0</v>
      </c>
      <c r="D1528" s="149">
        <v>43169</v>
      </c>
    </row>
    <row r="1529" spans="1:4" x14ac:dyDescent="0.2">
      <c r="A1529" s="2" t="s">
        <v>1004</v>
      </c>
      <c r="B1529" s="2">
        <v>2535</v>
      </c>
      <c r="C1529" s="2">
        <v>0</v>
      </c>
      <c r="D1529" s="149">
        <v>43169</v>
      </c>
    </row>
    <row r="1530" spans="1:4" x14ac:dyDescent="0.2">
      <c r="A1530" s="2" t="s">
        <v>3210</v>
      </c>
      <c r="B1530" s="2">
        <v>2536</v>
      </c>
      <c r="C1530" s="2">
        <v>0</v>
      </c>
      <c r="D1530" s="149">
        <v>43169</v>
      </c>
    </row>
    <row r="1531" spans="1:4" x14ac:dyDescent="0.2">
      <c r="A1531" s="2" t="s">
        <v>2161</v>
      </c>
      <c r="B1531" s="2">
        <v>2537</v>
      </c>
      <c r="C1531" s="2">
        <v>0</v>
      </c>
      <c r="D1531" s="149">
        <v>43169</v>
      </c>
    </row>
    <row r="1532" spans="1:4" x14ac:dyDescent="0.2">
      <c r="A1532" s="2" t="s">
        <v>3129</v>
      </c>
      <c r="B1532" s="2">
        <v>2538</v>
      </c>
      <c r="C1532" s="2">
        <v>0</v>
      </c>
      <c r="D1532" s="149">
        <v>43169</v>
      </c>
    </row>
    <row r="1533" spans="1:4" x14ac:dyDescent="0.2">
      <c r="A1533" s="2" t="s">
        <v>3512</v>
      </c>
      <c r="B1533" s="2">
        <v>2539</v>
      </c>
      <c r="C1533" s="2">
        <v>0</v>
      </c>
      <c r="D1533" s="149">
        <v>43169</v>
      </c>
    </row>
    <row r="1534" spans="1:4" x14ac:dyDescent="0.2">
      <c r="A1534" s="2" t="s">
        <v>1782</v>
      </c>
      <c r="B1534" s="2">
        <v>2540</v>
      </c>
      <c r="C1534" s="2">
        <v>0</v>
      </c>
      <c r="D1534" s="149">
        <v>43169</v>
      </c>
    </row>
    <row r="1535" spans="1:4" x14ac:dyDescent="0.2">
      <c r="A1535" s="2" t="s">
        <v>3133</v>
      </c>
      <c r="B1535" s="2">
        <v>2541</v>
      </c>
      <c r="C1535" s="2">
        <v>0</v>
      </c>
      <c r="D1535" s="149">
        <v>43169</v>
      </c>
    </row>
    <row r="1536" spans="1:4" x14ac:dyDescent="0.2">
      <c r="A1536" s="2" t="s">
        <v>2762</v>
      </c>
      <c r="B1536" s="2">
        <v>2542</v>
      </c>
      <c r="C1536" s="2">
        <v>0</v>
      </c>
      <c r="D1536" s="149">
        <v>43169</v>
      </c>
    </row>
    <row r="1537" spans="1:4" x14ac:dyDescent="0.2">
      <c r="A1537" s="2" t="s">
        <v>2525</v>
      </c>
      <c r="B1537" s="2">
        <v>2543</v>
      </c>
      <c r="C1537" s="2">
        <v>0</v>
      </c>
      <c r="D1537" s="149">
        <v>43169</v>
      </c>
    </row>
    <row r="1538" spans="1:4" x14ac:dyDescent="0.2">
      <c r="A1538" s="2" t="s">
        <v>99</v>
      </c>
      <c r="B1538" s="2">
        <v>2544</v>
      </c>
      <c r="C1538" s="2">
        <v>0</v>
      </c>
      <c r="D1538" s="149">
        <v>43169</v>
      </c>
    </row>
    <row r="1539" spans="1:4" x14ac:dyDescent="0.2">
      <c r="A1539" s="2" t="s">
        <v>788</v>
      </c>
      <c r="B1539" s="2">
        <v>2545</v>
      </c>
      <c r="C1539" s="2">
        <v>0</v>
      </c>
      <c r="D1539" s="149">
        <v>43169</v>
      </c>
    </row>
    <row r="1540" spans="1:4" x14ac:dyDescent="0.2">
      <c r="A1540" s="2" t="s">
        <v>3514</v>
      </c>
      <c r="B1540" s="2">
        <v>2546</v>
      </c>
      <c r="C1540" s="2">
        <v>0</v>
      </c>
      <c r="D1540" s="149">
        <v>43169</v>
      </c>
    </row>
    <row r="1541" spans="1:4" x14ac:dyDescent="0.2">
      <c r="A1541" s="2" t="s">
        <v>3613</v>
      </c>
      <c r="B1541" s="2">
        <v>2548</v>
      </c>
      <c r="C1541" s="2">
        <v>0</v>
      </c>
      <c r="D1541" s="149">
        <v>43169</v>
      </c>
    </row>
    <row r="1542" spans="1:4" x14ac:dyDescent="0.2">
      <c r="A1542" s="2" t="s">
        <v>1863</v>
      </c>
      <c r="B1542" s="2">
        <v>2549</v>
      </c>
      <c r="C1542" s="2">
        <v>0</v>
      </c>
      <c r="D1542" s="149">
        <v>43169</v>
      </c>
    </row>
    <row r="1543" spans="1:4" x14ac:dyDescent="0.2">
      <c r="A1543" s="2" t="s">
        <v>1996</v>
      </c>
      <c r="B1543" s="2">
        <v>2550</v>
      </c>
      <c r="C1543" s="2">
        <v>0</v>
      </c>
      <c r="D1543" s="149">
        <v>43169</v>
      </c>
    </row>
    <row r="1544" spans="1:4" x14ac:dyDescent="0.2">
      <c r="A1544" s="2" t="s">
        <v>200</v>
      </c>
      <c r="B1544" s="2">
        <v>1000</v>
      </c>
      <c r="C1544" s="2">
        <v>0</v>
      </c>
      <c r="D1544" s="149">
        <v>43169</v>
      </c>
    </row>
    <row r="1545" spans="1:4" x14ac:dyDescent="0.2">
      <c r="A1545" s="2" t="s">
        <v>1426</v>
      </c>
      <c r="B1545" s="2">
        <v>2551</v>
      </c>
      <c r="C1545" s="2">
        <v>0</v>
      </c>
      <c r="D1545" s="149">
        <v>43169</v>
      </c>
    </row>
    <row r="1546" spans="1:4" x14ac:dyDescent="0.2">
      <c r="A1546" s="2" t="s">
        <v>1659</v>
      </c>
      <c r="B1546" s="2">
        <v>2552</v>
      </c>
      <c r="C1546" s="2">
        <v>0</v>
      </c>
      <c r="D1546" s="149">
        <v>43169</v>
      </c>
    </row>
    <row r="1547" spans="1:4" x14ac:dyDescent="0.2">
      <c r="A1547" s="2" t="s">
        <v>2028</v>
      </c>
      <c r="B1547" s="2">
        <v>2553</v>
      </c>
      <c r="C1547" s="2">
        <v>0</v>
      </c>
      <c r="D1547" s="149">
        <v>43169</v>
      </c>
    </row>
    <row r="1548" spans="1:4" x14ac:dyDescent="0.2">
      <c r="A1548" s="2" t="s">
        <v>1285</v>
      </c>
      <c r="B1548" s="2">
        <v>2554</v>
      </c>
      <c r="C1548" s="2">
        <v>0</v>
      </c>
      <c r="D1548" s="149">
        <v>43169</v>
      </c>
    </row>
    <row r="1549" spans="1:4" x14ac:dyDescent="0.2">
      <c r="A1549" s="2" t="s">
        <v>2467</v>
      </c>
      <c r="B1549" s="2">
        <v>2555</v>
      </c>
      <c r="C1549" s="2">
        <v>0</v>
      </c>
      <c r="D1549" s="149">
        <v>43169</v>
      </c>
    </row>
    <row r="1550" spans="1:4" x14ac:dyDescent="0.2">
      <c r="A1550" s="2" t="s">
        <v>1599</v>
      </c>
      <c r="B1550" s="2">
        <v>2556</v>
      </c>
      <c r="C1550" s="2">
        <v>0</v>
      </c>
      <c r="D1550" s="149">
        <v>43169</v>
      </c>
    </row>
    <row r="1551" spans="1:4" x14ac:dyDescent="0.2">
      <c r="A1551" s="2" t="s">
        <v>3341</v>
      </c>
      <c r="B1551" s="2">
        <v>2557</v>
      </c>
      <c r="C1551" s="2">
        <v>0</v>
      </c>
      <c r="D1551" s="149">
        <v>43169</v>
      </c>
    </row>
    <row r="1552" spans="1:4" x14ac:dyDescent="0.2">
      <c r="A1552" s="2" t="s">
        <v>3399</v>
      </c>
      <c r="B1552" s="2">
        <v>2558</v>
      </c>
      <c r="C1552" s="2">
        <v>0</v>
      </c>
      <c r="D1552" s="149">
        <v>43169</v>
      </c>
    </row>
    <row r="1553" spans="1:4" x14ac:dyDescent="0.2">
      <c r="A1553" s="2" t="s">
        <v>1671</v>
      </c>
      <c r="B1553" s="2">
        <v>2559</v>
      </c>
      <c r="C1553" s="2">
        <v>0</v>
      </c>
      <c r="D1553" s="149">
        <v>43169</v>
      </c>
    </row>
    <row r="1554" spans="1:4" x14ac:dyDescent="0.2">
      <c r="A1554" s="2" t="s">
        <v>24</v>
      </c>
      <c r="B1554" s="2">
        <v>2560</v>
      </c>
      <c r="C1554" s="2">
        <v>0</v>
      </c>
      <c r="D1554" s="149">
        <v>43169</v>
      </c>
    </row>
    <row r="1555" spans="1:4" x14ac:dyDescent="0.2">
      <c r="A1555" s="2" t="s">
        <v>2768</v>
      </c>
      <c r="B1555" s="2">
        <v>2561</v>
      </c>
      <c r="C1555" s="2">
        <v>0</v>
      </c>
      <c r="D1555" s="149">
        <v>43169</v>
      </c>
    </row>
    <row r="1556" spans="1:4" x14ac:dyDescent="0.2">
      <c r="A1556" s="2" t="s">
        <v>2583</v>
      </c>
      <c r="B1556" s="2">
        <v>2562</v>
      </c>
      <c r="C1556" s="2">
        <v>0</v>
      </c>
      <c r="D1556" s="149">
        <v>43169</v>
      </c>
    </row>
    <row r="1557" spans="1:4" x14ac:dyDescent="0.2">
      <c r="A1557" s="2" t="s">
        <v>2839</v>
      </c>
      <c r="B1557" s="2">
        <v>2563</v>
      </c>
      <c r="C1557" s="2">
        <v>0</v>
      </c>
      <c r="D1557" s="149">
        <v>43169</v>
      </c>
    </row>
    <row r="1558" spans="1:4" x14ac:dyDescent="0.2">
      <c r="A1558" s="2" t="s">
        <v>490</v>
      </c>
      <c r="B1558" s="2">
        <v>2564</v>
      </c>
      <c r="C1558" s="2">
        <v>0</v>
      </c>
      <c r="D1558" s="149">
        <v>43169</v>
      </c>
    </row>
    <row r="1559" spans="1:4" x14ac:dyDescent="0.2">
      <c r="A1559" s="2" t="s">
        <v>1883</v>
      </c>
      <c r="B1559" s="2">
        <v>2565</v>
      </c>
      <c r="C1559" s="2">
        <v>0</v>
      </c>
      <c r="D1559" s="149">
        <v>43169</v>
      </c>
    </row>
    <row r="1560" spans="1:4" x14ac:dyDescent="0.2">
      <c r="A1560" s="2" t="s">
        <v>2832</v>
      </c>
      <c r="B1560" s="2">
        <v>2566</v>
      </c>
      <c r="C1560" s="2">
        <v>0</v>
      </c>
      <c r="D1560" s="149">
        <v>43169</v>
      </c>
    </row>
    <row r="1561" spans="1:4" x14ac:dyDescent="0.2">
      <c r="A1561" s="2" t="s">
        <v>3067</v>
      </c>
      <c r="B1561" s="2">
        <v>2567</v>
      </c>
      <c r="C1561" s="2">
        <v>0</v>
      </c>
      <c r="D1561" s="149">
        <v>43169</v>
      </c>
    </row>
    <row r="1562" spans="1:4" x14ac:dyDescent="0.2">
      <c r="A1562" s="2" t="s">
        <v>849</v>
      </c>
      <c r="B1562" s="2">
        <v>2568</v>
      </c>
      <c r="C1562" s="2">
        <v>0</v>
      </c>
      <c r="D1562" s="149">
        <v>43169</v>
      </c>
    </row>
    <row r="1563" spans="1:4" x14ac:dyDescent="0.2">
      <c r="A1563" s="2" t="s">
        <v>960</v>
      </c>
      <c r="B1563" s="2">
        <v>2569</v>
      </c>
      <c r="C1563" s="2">
        <v>0</v>
      </c>
      <c r="D1563" s="149">
        <v>43169</v>
      </c>
    </row>
    <row r="1564" spans="1:4" x14ac:dyDescent="0.2">
      <c r="A1564" s="2" t="s">
        <v>720</v>
      </c>
      <c r="B1564" s="2">
        <v>2570</v>
      </c>
      <c r="C1564" s="2">
        <v>0</v>
      </c>
      <c r="D1564" s="149">
        <v>43169</v>
      </c>
    </row>
    <row r="1565" spans="1:4" x14ac:dyDescent="0.2">
      <c r="A1565" s="2" t="s">
        <v>3286</v>
      </c>
      <c r="B1565" s="2">
        <v>2571</v>
      </c>
      <c r="C1565" s="2">
        <v>0</v>
      </c>
      <c r="D1565" s="149">
        <v>43169</v>
      </c>
    </row>
    <row r="1566" spans="1:4" x14ac:dyDescent="0.2">
      <c r="A1566" s="2" t="s">
        <v>715</v>
      </c>
      <c r="B1566" s="2">
        <v>2572</v>
      </c>
      <c r="C1566" s="2">
        <v>0</v>
      </c>
      <c r="D1566" s="149">
        <v>43169</v>
      </c>
    </row>
    <row r="1567" spans="1:4" x14ac:dyDescent="0.2">
      <c r="A1567" s="2" t="s">
        <v>3381</v>
      </c>
      <c r="B1567" s="2">
        <v>2573</v>
      </c>
      <c r="C1567" s="2">
        <v>0</v>
      </c>
      <c r="D1567" s="149">
        <v>43169</v>
      </c>
    </row>
    <row r="1568" spans="1:4" x14ac:dyDescent="0.2">
      <c r="A1568" s="2" t="s">
        <v>2892</v>
      </c>
      <c r="B1568" s="2">
        <v>2574</v>
      </c>
      <c r="C1568" s="2">
        <v>0</v>
      </c>
      <c r="D1568" s="149">
        <v>43169</v>
      </c>
    </row>
    <row r="1569" spans="1:4" x14ac:dyDescent="0.2">
      <c r="A1569" s="2" t="s">
        <v>1941</v>
      </c>
      <c r="B1569" s="2">
        <v>2575</v>
      </c>
      <c r="C1569" s="2">
        <v>0</v>
      </c>
      <c r="D1569" s="149">
        <v>43169</v>
      </c>
    </row>
    <row r="1570" spans="1:4" x14ac:dyDescent="0.2">
      <c r="A1570" s="2" t="s">
        <v>772</v>
      </c>
      <c r="B1570" s="2">
        <v>2576</v>
      </c>
      <c r="C1570" s="2">
        <v>0</v>
      </c>
      <c r="D1570" s="149">
        <v>43169</v>
      </c>
    </row>
    <row r="1571" spans="1:4" x14ac:dyDescent="0.2">
      <c r="A1571" s="2" t="s">
        <v>3581</v>
      </c>
      <c r="B1571" s="2">
        <v>2577</v>
      </c>
      <c r="C1571" s="2">
        <v>0</v>
      </c>
      <c r="D1571" s="149">
        <v>43169</v>
      </c>
    </row>
    <row r="1572" spans="1:4" x14ac:dyDescent="0.2">
      <c r="A1572" s="2" t="s">
        <v>2975</v>
      </c>
      <c r="B1572" s="2">
        <v>2578</v>
      </c>
      <c r="C1572" s="2">
        <v>0</v>
      </c>
      <c r="D1572" s="149">
        <v>43169</v>
      </c>
    </row>
    <row r="1573" spans="1:4" x14ac:dyDescent="0.2">
      <c r="A1573" s="2" t="s">
        <v>445</v>
      </c>
      <c r="B1573" s="2">
        <v>2579</v>
      </c>
      <c r="C1573" s="2">
        <v>0</v>
      </c>
      <c r="D1573" s="149">
        <v>43169</v>
      </c>
    </row>
    <row r="1574" spans="1:4" x14ac:dyDescent="0.2">
      <c r="A1574" s="2" t="s">
        <v>3343</v>
      </c>
      <c r="B1574" s="2">
        <v>2580</v>
      </c>
      <c r="C1574" s="2">
        <v>0</v>
      </c>
      <c r="D1574" s="149">
        <v>43169</v>
      </c>
    </row>
    <row r="1575" spans="1:4" x14ac:dyDescent="0.2">
      <c r="A1575" s="2" t="s">
        <v>911</v>
      </c>
      <c r="B1575" s="2">
        <v>2581</v>
      </c>
      <c r="C1575" s="2">
        <v>0</v>
      </c>
      <c r="D1575" s="149">
        <v>43169</v>
      </c>
    </row>
    <row r="1576" spans="1:4" x14ac:dyDescent="0.2">
      <c r="A1576" s="2" t="s">
        <v>227</v>
      </c>
      <c r="B1576" s="2">
        <v>2582</v>
      </c>
      <c r="C1576" s="2">
        <v>0</v>
      </c>
      <c r="D1576" s="149">
        <v>43169</v>
      </c>
    </row>
    <row r="1577" spans="1:4" x14ac:dyDescent="0.2">
      <c r="A1577" s="2" t="s">
        <v>2803</v>
      </c>
      <c r="B1577" s="2">
        <v>2583</v>
      </c>
      <c r="C1577" s="2">
        <v>0</v>
      </c>
      <c r="D1577" s="149">
        <v>43169</v>
      </c>
    </row>
    <row r="1578" spans="1:4" x14ac:dyDescent="0.2">
      <c r="A1578" s="2" t="s">
        <v>33</v>
      </c>
      <c r="B1578" s="2">
        <v>2584</v>
      </c>
      <c r="C1578" s="2">
        <v>0</v>
      </c>
      <c r="D1578" s="149">
        <v>43169</v>
      </c>
    </row>
    <row r="1579" spans="1:4" x14ac:dyDescent="0.2">
      <c r="A1579" s="2" t="s">
        <v>3860</v>
      </c>
      <c r="B1579" s="2">
        <v>2585</v>
      </c>
      <c r="C1579" s="2">
        <v>0</v>
      </c>
      <c r="D1579" s="149">
        <v>43169</v>
      </c>
    </row>
    <row r="1580" spans="1:4" x14ac:dyDescent="0.2">
      <c r="A1580" s="2" t="s">
        <v>3024</v>
      </c>
      <c r="B1580" s="2">
        <v>2586</v>
      </c>
      <c r="C1580" s="2">
        <v>0</v>
      </c>
      <c r="D1580" s="149">
        <v>43169</v>
      </c>
    </row>
    <row r="1581" spans="1:4" x14ac:dyDescent="0.2">
      <c r="A1581" s="2" t="s">
        <v>1137</v>
      </c>
      <c r="B1581" s="2">
        <v>2587</v>
      </c>
      <c r="C1581" s="2">
        <v>0</v>
      </c>
      <c r="D1581" s="149">
        <v>43169</v>
      </c>
    </row>
    <row r="1582" spans="1:4" x14ac:dyDescent="0.2">
      <c r="A1582" s="2" t="s">
        <v>106</v>
      </c>
      <c r="B1582" s="2">
        <v>2588</v>
      </c>
      <c r="C1582" s="2">
        <v>0</v>
      </c>
      <c r="D1582" s="149">
        <v>43169</v>
      </c>
    </row>
    <row r="1583" spans="1:4" x14ac:dyDescent="0.2">
      <c r="A1583" s="2" t="s">
        <v>3235</v>
      </c>
      <c r="B1583" s="2">
        <v>2589</v>
      </c>
      <c r="C1583" s="2">
        <v>0</v>
      </c>
      <c r="D1583" s="149">
        <v>43169</v>
      </c>
    </row>
    <row r="1584" spans="1:4" x14ac:dyDescent="0.2">
      <c r="A1584" s="2" t="s">
        <v>1555</v>
      </c>
      <c r="B1584" s="2">
        <v>2590</v>
      </c>
      <c r="C1584" s="2">
        <v>0</v>
      </c>
      <c r="D1584" s="149">
        <v>43169</v>
      </c>
    </row>
    <row r="1585" spans="1:4" x14ac:dyDescent="0.2">
      <c r="A1585" s="2" t="s">
        <v>362</v>
      </c>
      <c r="B1585" s="2">
        <v>2591</v>
      </c>
      <c r="C1585" s="2">
        <v>0</v>
      </c>
      <c r="D1585" s="149">
        <v>43169</v>
      </c>
    </row>
    <row r="1586" spans="1:4" x14ac:dyDescent="0.2">
      <c r="A1586" s="2" t="s">
        <v>1907</v>
      </c>
      <c r="B1586" s="2">
        <v>2592</v>
      </c>
      <c r="C1586" s="2">
        <v>0</v>
      </c>
      <c r="D1586" s="149">
        <v>43169</v>
      </c>
    </row>
    <row r="1587" spans="1:4" x14ac:dyDescent="0.2">
      <c r="A1587" s="2" t="s">
        <v>2515</v>
      </c>
      <c r="B1587" s="2">
        <v>2593</v>
      </c>
      <c r="C1587" s="2">
        <v>0</v>
      </c>
      <c r="D1587" s="149">
        <v>43169</v>
      </c>
    </row>
    <row r="1588" spans="1:4" x14ac:dyDescent="0.2">
      <c r="A1588" s="2" t="s">
        <v>2370</v>
      </c>
      <c r="B1588" s="2">
        <v>2594</v>
      </c>
      <c r="C1588" s="2">
        <v>0</v>
      </c>
      <c r="D1588" s="149">
        <v>43169</v>
      </c>
    </row>
    <row r="1589" spans="1:4" x14ac:dyDescent="0.2">
      <c r="A1589" s="2" t="s">
        <v>3317</v>
      </c>
      <c r="B1589" s="2">
        <v>2595</v>
      </c>
      <c r="C1589" s="2">
        <v>0</v>
      </c>
      <c r="D1589" s="149">
        <v>43169</v>
      </c>
    </row>
    <row r="1590" spans="1:4" x14ac:dyDescent="0.2">
      <c r="A1590" s="2" t="s">
        <v>3383</v>
      </c>
      <c r="B1590" s="2">
        <v>2596</v>
      </c>
      <c r="C1590" s="2">
        <v>0</v>
      </c>
      <c r="D1590" s="149">
        <v>43169</v>
      </c>
    </row>
    <row r="1591" spans="1:4" x14ac:dyDescent="0.2">
      <c r="A1591" s="2" t="s">
        <v>1952</v>
      </c>
      <c r="B1591" s="2">
        <v>2597</v>
      </c>
      <c r="C1591" s="2">
        <v>0</v>
      </c>
      <c r="D1591" s="149">
        <v>43169</v>
      </c>
    </row>
    <row r="1592" spans="1:4" x14ac:dyDescent="0.2">
      <c r="A1592" s="2" t="s">
        <v>3405</v>
      </c>
      <c r="B1592" s="2">
        <v>2598</v>
      </c>
      <c r="C1592" s="2">
        <v>0</v>
      </c>
      <c r="D1592" s="149">
        <v>43169</v>
      </c>
    </row>
    <row r="1593" spans="1:4" x14ac:dyDescent="0.2">
      <c r="A1593" s="2" t="s">
        <v>2505</v>
      </c>
      <c r="B1593" s="2">
        <v>2599</v>
      </c>
      <c r="C1593" s="2">
        <v>0</v>
      </c>
      <c r="D1593" s="149">
        <v>43169</v>
      </c>
    </row>
    <row r="1594" spans="1:4" x14ac:dyDescent="0.2">
      <c r="A1594" s="2" t="s">
        <v>143</v>
      </c>
      <c r="B1594" s="2">
        <v>2600</v>
      </c>
      <c r="C1594" s="2">
        <v>0</v>
      </c>
      <c r="D1594" s="149">
        <v>43169</v>
      </c>
    </row>
    <row r="1595" spans="1:4" x14ac:dyDescent="0.2">
      <c r="A1595" s="2" t="s">
        <v>212</v>
      </c>
      <c r="B1595" s="2">
        <v>2601</v>
      </c>
      <c r="C1595" s="2">
        <v>0</v>
      </c>
      <c r="D1595" s="149">
        <v>43169</v>
      </c>
    </row>
    <row r="1596" spans="1:4" x14ac:dyDescent="0.2">
      <c r="A1596" s="2" t="s">
        <v>1750</v>
      </c>
      <c r="B1596" s="2">
        <v>2602</v>
      </c>
      <c r="C1596" s="2">
        <v>0</v>
      </c>
      <c r="D1596" s="149">
        <v>43169</v>
      </c>
    </row>
    <row r="1597" spans="1:4" x14ac:dyDescent="0.2">
      <c r="A1597" s="2" t="s">
        <v>884</v>
      </c>
      <c r="B1597" s="2">
        <v>2603</v>
      </c>
      <c r="C1597" s="2">
        <v>0</v>
      </c>
      <c r="D1597" s="149">
        <v>43169</v>
      </c>
    </row>
    <row r="1598" spans="1:4" x14ac:dyDescent="0.2">
      <c r="A1598" s="2" t="s">
        <v>2077</v>
      </c>
      <c r="B1598" s="2">
        <v>2604</v>
      </c>
      <c r="C1598" s="2">
        <v>0</v>
      </c>
      <c r="D1598" s="149">
        <v>43169</v>
      </c>
    </row>
    <row r="1599" spans="1:4" x14ac:dyDescent="0.2">
      <c r="A1599" s="2" t="s">
        <v>3080</v>
      </c>
      <c r="B1599" s="2">
        <v>2605</v>
      </c>
      <c r="C1599" s="2">
        <v>0</v>
      </c>
      <c r="D1599" s="149">
        <v>43169</v>
      </c>
    </row>
    <row r="1600" spans="1:4" x14ac:dyDescent="0.2">
      <c r="A1600" s="2" t="s">
        <v>1236</v>
      </c>
      <c r="B1600" s="2">
        <v>2606</v>
      </c>
      <c r="C1600" s="2">
        <v>0</v>
      </c>
      <c r="D1600" s="149">
        <v>43169</v>
      </c>
    </row>
    <row r="1601" spans="1:4" x14ac:dyDescent="0.2">
      <c r="A1601" s="2" t="s">
        <v>1993</v>
      </c>
      <c r="B1601" s="2">
        <v>2607</v>
      </c>
      <c r="C1601" s="2">
        <v>0</v>
      </c>
      <c r="D1601" s="149">
        <v>43169</v>
      </c>
    </row>
    <row r="1602" spans="1:4" x14ac:dyDescent="0.2">
      <c r="A1602" s="2" t="s">
        <v>1372</v>
      </c>
      <c r="B1602" s="2">
        <v>2608</v>
      </c>
      <c r="C1602" s="2">
        <v>0</v>
      </c>
      <c r="D1602" s="149">
        <v>43169</v>
      </c>
    </row>
    <row r="1603" spans="1:4" x14ac:dyDescent="0.2">
      <c r="A1603" s="2" t="s">
        <v>360</v>
      </c>
      <c r="B1603" s="2">
        <v>2609</v>
      </c>
      <c r="C1603" s="2">
        <v>0</v>
      </c>
      <c r="D1603" s="149">
        <v>43169</v>
      </c>
    </row>
    <row r="1604" spans="1:4" x14ac:dyDescent="0.2">
      <c r="A1604" s="2" t="s">
        <v>339</v>
      </c>
      <c r="B1604" s="2">
        <v>2610</v>
      </c>
      <c r="C1604" s="2">
        <v>0</v>
      </c>
      <c r="D1604" s="149">
        <v>43169</v>
      </c>
    </row>
    <row r="1605" spans="1:4" x14ac:dyDescent="0.2">
      <c r="A1605" s="2" t="s">
        <v>624</v>
      </c>
      <c r="B1605" s="2">
        <v>2611</v>
      </c>
      <c r="C1605" s="2">
        <v>0</v>
      </c>
      <c r="D1605" s="149">
        <v>43169</v>
      </c>
    </row>
    <row r="1606" spans="1:4" x14ac:dyDescent="0.2">
      <c r="A1606" s="2" t="s">
        <v>1935</v>
      </c>
      <c r="B1606" s="2">
        <v>2612</v>
      </c>
      <c r="C1606" s="2">
        <v>0</v>
      </c>
      <c r="D1606" s="149">
        <v>43169</v>
      </c>
    </row>
    <row r="1607" spans="1:4" x14ac:dyDescent="0.2">
      <c r="A1607" s="2" t="s">
        <v>776</v>
      </c>
      <c r="B1607" s="2">
        <v>2613</v>
      </c>
      <c r="C1607" s="2">
        <v>0</v>
      </c>
      <c r="D1607" s="149">
        <v>43169</v>
      </c>
    </row>
    <row r="1608" spans="1:4" x14ac:dyDescent="0.2">
      <c r="A1608" s="2" t="s">
        <v>3553</v>
      </c>
      <c r="B1608" s="2">
        <v>2614</v>
      </c>
      <c r="C1608" s="2">
        <v>0</v>
      </c>
      <c r="D1608" s="149">
        <v>43169</v>
      </c>
    </row>
    <row r="1609" spans="1:4" x14ac:dyDescent="0.2">
      <c r="A1609" s="2" t="s">
        <v>1948</v>
      </c>
      <c r="B1609" s="2">
        <v>2615</v>
      </c>
      <c r="C1609" s="2">
        <v>0</v>
      </c>
      <c r="D1609" s="149">
        <v>43169</v>
      </c>
    </row>
    <row r="1610" spans="1:4" x14ac:dyDescent="0.2">
      <c r="A1610" s="2" t="s">
        <v>1056</v>
      </c>
      <c r="B1610" s="2">
        <v>2616</v>
      </c>
      <c r="C1610" s="2">
        <v>0</v>
      </c>
      <c r="D1610" s="149">
        <v>43169</v>
      </c>
    </row>
    <row r="1611" spans="1:4" x14ac:dyDescent="0.2">
      <c r="A1611" s="2" t="s">
        <v>3199</v>
      </c>
      <c r="B1611" s="2">
        <v>2617</v>
      </c>
      <c r="C1611" s="2">
        <v>0</v>
      </c>
      <c r="D1611" s="149">
        <v>43169</v>
      </c>
    </row>
    <row r="1612" spans="1:4" x14ac:dyDescent="0.2">
      <c r="A1612" s="2" t="s">
        <v>3247</v>
      </c>
      <c r="B1612" s="2">
        <v>2618</v>
      </c>
      <c r="C1612" s="2">
        <v>0</v>
      </c>
      <c r="D1612" s="149">
        <v>43169</v>
      </c>
    </row>
    <row r="1613" spans="1:4" x14ac:dyDescent="0.2">
      <c r="A1613" s="2" t="s">
        <v>856</v>
      </c>
      <c r="B1613" s="2">
        <v>2619</v>
      </c>
      <c r="C1613" s="2">
        <v>0</v>
      </c>
      <c r="D1613" s="149">
        <v>43169</v>
      </c>
    </row>
    <row r="1614" spans="1:4" x14ac:dyDescent="0.2">
      <c r="A1614" s="2" t="s">
        <v>1938</v>
      </c>
      <c r="B1614" s="2">
        <v>2620</v>
      </c>
      <c r="C1614" s="2">
        <v>0</v>
      </c>
      <c r="D1614" s="149">
        <v>43169</v>
      </c>
    </row>
    <row r="1615" spans="1:4" x14ac:dyDescent="0.2">
      <c r="A1615" s="2" t="s">
        <v>1780</v>
      </c>
      <c r="B1615" s="2">
        <v>2621</v>
      </c>
      <c r="C1615" s="2">
        <v>0</v>
      </c>
      <c r="D1615" s="149">
        <v>43169</v>
      </c>
    </row>
    <row r="1616" spans="1:4" x14ac:dyDescent="0.2">
      <c r="A1616" s="2" t="s">
        <v>2215</v>
      </c>
      <c r="B1616" s="2">
        <v>2622</v>
      </c>
      <c r="C1616" s="2">
        <v>0</v>
      </c>
      <c r="D1616" s="149">
        <v>43169</v>
      </c>
    </row>
    <row r="1617" spans="1:4" x14ac:dyDescent="0.2">
      <c r="A1617" s="2" t="s">
        <v>1701</v>
      </c>
      <c r="B1617" s="2">
        <v>2623</v>
      </c>
      <c r="C1617" s="2">
        <v>0</v>
      </c>
      <c r="D1617" s="149">
        <v>43169</v>
      </c>
    </row>
    <row r="1618" spans="1:4" x14ac:dyDescent="0.2">
      <c r="A1618" s="2" t="s">
        <v>725</v>
      </c>
      <c r="B1618" s="2">
        <v>2624</v>
      </c>
      <c r="C1618" s="2">
        <v>0</v>
      </c>
      <c r="D1618" s="149">
        <v>43169</v>
      </c>
    </row>
    <row r="1619" spans="1:4" x14ac:dyDescent="0.2">
      <c r="A1619" s="2" t="s">
        <v>278</v>
      </c>
      <c r="B1619" s="2">
        <v>2625</v>
      </c>
      <c r="C1619" s="2">
        <v>0</v>
      </c>
      <c r="D1619" s="149">
        <v>43169</v>
      </c>
    </row>
    <row r="1620" spans="1:4" x14ac:dyDescent="0.2">
      <c r="A1620" s="2" t="s">
        <v>1422</v>
      </c>
      <c r="B1620" s="2">
        <v>2626</v>
      </c>
      <c r="C1620" s="2">
        <v>0</v>
      </c>
      <c r="D1620" s="149">
        <v>43169</v>
      </c>
    </row>
    <row r="1621" spans="1:4" x14ac:dyDescent="0.2">
      <c r="A1621" s="2" t="s">
        <v>1195</v>
      </c>
      <c r="B1621" s="2">
        <v>2627</v>
      </c>
      <c r="C1621" s="2">
        <v>0</v>
      </c>
      <c r="D1621" s="149">
        <v>43169</v>
      </c>
    </row>
    <row r="1622" spans="1:4" x14ac:dyDescent="0.2">
      <c r="A1622" s="2" t="s">
        <v>3765</v>
      </c>
      <c r="B1622" s="2">
        <v>999</v>
      </c>
      <c r="C1622" s="2">
        <v>1</v>
      </c>
      <c r="D1622" s="149">
        <v>43169</v>
      </c>
    </row>
    <row r="1623" spans="1:4" x14ac:dyDescent="0.2">
      <c r="A1623" s="2" t="s">
        <v>3866</v>
      </c>
      <c r="B1623" s="2">
        <v>998</v>
      </c>
      <c r="C1623" s="2">
        <v>1</v>
      </c>
      <c r="D1623" s="149">
        <v>43169</v>
      </c>
    </row>
    <row r="1624" spans="1:4" x14ac:dyDescent="0.2">
      <c r="A1624" s="2" t="s">
        <v>3867</v>
      </c>
      <c r="B1624" s="2">
        <v>997</v>
      </c>
      <c r="C1624" s="2">
        <v>1</v>
      </c>
      <c r="D1624" s="149">
        <v>43169</v>
      </c>
    </row>
    <row r="1625" spans="1:4" x14ac:dyDescent="0.2">
      <c r="A1625" s="2" t="s">
        <v>3868</v>
      </c>
      <c r="B1625" s="2">
        <v>996</v>
      </c>
      <c r="C1625" s="2">
        <v>1</v>
      </c>
      <c r="D1625" s="149">
        <v>43169</v>
      </c>
    </row>
    <row r="1626" spans="1:4" x14ac:dyDescent="0.2">
      <c r="A1626" s="2" t="s">
        <v>3869</v>
      </c>
      <c r="B1626" s="2">
        <v>995</v>
      </c>
      <c r="C1626" s="2">
        <v>1</v>
      </c>
      <c r="D1626" s="149">
        <v>43169</v>
      </c>
    </row>
    <row r="1627" spans="1:4" x14ac:dyDescent="0.2">
      <c r="A1627" s="2" t="s">
        <v>3873</v>
      </c>
      <c r="B1627" s="2">
        <v>2628</v>
      </c>
      <c r="C1627" s="2">
        <v>0</v>
      </c>
      <c r="D1627" s="149">
        <v>43169</v>
      </c>
    </row>
    <row r="1628" spans="1:4" x14ac:dyDescent="0.2">
      <c r="A1628" s="2" t="s">
        <v>3875</v>
      </c>
      <c r="B1628" s="2">
        <v>2629</v>
      </c>
      <c r="C1628" s="2">
        <v>0</v>
      </c>
      <c r="D1628" s="149">
        <v>43170</v>
      </c>
    </row>
    <row r="1629" spans="1:4" x14ac:dyDescent="0.2">
      <c r="A1629" s="2" t="s">
        <v>3878</v>
      </c>
      <c r="B1629" s="2">
        <v>2630</v>
      </c>
      <c r="C1629" s="2">
        <v>0</v>
      </c>
      <c r="D1629" s="149">
        <v>43171</v>
      </c>
    </row>
    <row r="1630" spans="1:4" x14ac:dyDescent="0.2">
      <c r="A1630" s="2" t="s">
        <v>3879</v>
      </c>
      <c r="B1630" s="2">
        <v>2631</v>
      </c>
      <c r="C1630" s="2">
        <v>0</v>
      </c>
      <c r="D1630" s="149">
        <v>43172</v>
      </c>
    </row>
    <row r="1631" spans="1:4" x14ac:dyDescent="0.2">
      <c r="A1631" s="2" t="s">
        <v>3881</v>
      </c>
      <c r="B1631" s="2">
        <v>2632</v>
      </c>
      <c r="C1631" s="2">
        <v>0</v>
      </c>
      <c r="D1631" s="149">
        <v>43173</v>
      </c>
    </row>
    <row r="1632" spans="1:4" x14ac:dyDescent="0.2">
      <c r="A1632" s="2" t="s">
        <v>3885</v>
      </c>
      <c r="B1632" s="2">
        <v>2634</v>
      </c>
      <c r="C1632" s="2">
        <v>0</v>
      </c>
      <c r="D1632" s="149">
        <v>43175</v>
      </c>
    </row>
    <row r="1633" spans="1:4" x14ac:dyDescent="0.2">
      <c r="A1633" s="2" t="s">
        <v>3893</v>
      </c>
      <c r="B1633" s="2">
        <v>2636</v>
      </c>
      <c r="C1633" s="2">
        <v>0</v>
      </c>
      <c r="D1633" s="149">
        <v>43179</v>
      </c>
    </row>
    <row r="1634" spans="1:4" x14ac:dyDescent="0.2">
      <c r="A1634" s="2" t="s">
        <v>3895</v>
      </c>
      <c r="B1634" s="2">
        <v>2637</v>
      </c>
      <c r="C1634" s="2">
        <v>0</v>
      </c>
      <c r="D1634" s="149">
        <v>43179</v>
      </c>
    </row>
    <row r="1635" spans="1:4" x14ac:dyDescent="0.2">
      <c r="A1635" s="2" t="s">
        <v>3899</v>
      </c>
      <c r="B1635" s="2">
        <v>994</v>
      </c>
      <c r="C1635" s="2">
        <v>1</v>
      </c>
      <c r="D1635" s="149">
        <v>43181</v>
      </c>
    </row>
    <row r="1636" spans="1:4" x14ac:dyDescent="0.2">
      <c r="A1636" s="2" t="s">
        <v>3900</v>
      </c>
      <c r="B1636" s="2">
        <v>993</v>
      </c>
      <c r="C1636" s="2">
        <v>1</v>
      </c>
      <c r="D1636" s="149">
        <v>43181</v>
      </c>
    </row>
    <row r="1637" spans="1:4" x14ac:dyDescent="0.2">
      <c r="A1637" s="2" t="s">
        <v>3901</v>
      </c>
      <c r="B1637" s="2">
        <v>2638</v>
      </c>
      <c r="C1637" s="2">
        <v>0</v>
      </c>
      <c r="D1637" s="149">
        <v>43182</v>
      </c>
    </row>
    <row r="1638" spans="1:4" x14ac:dyDescent="0.2">
      <c r="A1638" s="2" t="s">
        <v>3903</v>
      </c>
      <c r="B1638" s="2">
        <v>2639</v>
      </c>
      <c r="C1638" s="2">
        <v>0</v>
      </c>
      <c r="D1638" s="149">
        <v>43182</v>
      </c>
    </row>
    <row r="1639" spans="1:4" x14ac:dyDescent="0.2">
      <c r="A1639" s="2" t="s">
        <v>3908</v>
      </c>
      <c r="B1639" s="2">
        <v>2640</v>
      </c>
      <c r="C1639" s="2">
        <v>0</v>
      </c>
      <c r="D1639" s="149">
        <v>43183</v>
      </c>
    </row>
    <row r="1640" spans="1:4" x14ac:dyDescent="0.2">
      <c r="A1640" s="2" t="s">
        <v>3910</v>
      </c>
      <c r="B1640" s="2">
        <v>2641</v>
      </c>
      <c r="C1640" s="2">
        <v>0</v>
      </c>
      <c r="D1640" s="149">
        <v>43183</v>
      </c>
    </row>
    <row r="1641" spans="1:4" x14ac:dyDescent="0.2">
      <c r="A1641" s="2" t="s">
        <v>3913</v>
      </c>
      <c r="B1641" s="2">
        <v>2642</v>
      </c>
      <c r="C1641" s="2">
        <v>0</v>
      </c>
      <c r="D1641" s="149">
        <v>43183</v>
      </c>
    </row>
    <row r="1642" spans="1:4" x14ac:dyDescent="0.2">
      <c r="A1642" s="2" t="s">
        <v>3915</v>
      </c>
      <c r="B1642" s="2">
        <v>2643</v>
      </c>
      <c r="C1642" s="2">
        <v>0</v>
      </c>
      <c r="D1642" s="149">
        <v>43185</v>
      </c>
    </row>
    <row r="1643" spans="1:4" x14ac:dyDescent="0.2">
      <c r="A1643" s="2" t="s">
        <v>3917</v>
      </c>
      <c r="B1643" s="2">
        <v>2644</v>
      </c>
      <c r="C1643" s="2">
        <v>0</v>
      </c>
      <c r="D1643" s="149">
        <v>43186</v>
      </c>
    </row>
    <row r="1644" spans="1:4" x14ac:dyDescent="0.2">
      <c r="A1644" s="2" t="s">
        <v>3920</v>
      </c>
      <c r="B1644" s="2">
        <v>2645</v>
      </c>
      <c r="C1644" s="2">
        <v>0</v>
      </c>
      <c r="D1644" s="149">
        <v>43190</v>
      </c>
    </row>
    <row r="1645" spans="1:4" x14ac:dyDescent="0.2">
      <c r="A1645" s="2" t="s">
        <v>3922</v>
      </c>
      <c r="B1645" s="2">
        <v>2646</v>
      </c>
      <c r="C1645" s="2">
        <v>0</v>
      </c>
      <c r="D1645" s="149">
        <v>43190</v>
      </c>
    </row>
    <row r="1646" spans="1:4" x14ac:dyDescent="0.2">
      <c r="A1646" s="2" t="s">
        <v>3924</v>
      </c>
      <c r="B1646" s="2">
        <v>2647</v>
      </c>
      <c r="C1646" s="2">
        <v>0</v>
      </c>
      <c r="D1646" s="149">
        <v>43190</v>
      </c>
    </row>
    <row r="1647" spans="1:4" x14ac:dyDescent="0.2">
      <c r="A1647" s="2" t="s">
        <v>3927</v>
      </c>
      <c r="B1647" s="2">
        <v>2648</v>
      </c>
      <c r="C1647" s="2">
        <v>0</v>
      </c>
      <c r="D1647" s="149">
        <v>43192</v>
      </c>
    </row>
    <row r="1648" spans="1:4" x14ac:dyDescent="0.2">
      <c r="A1648" s="2" t="s">
        <v>3929</v>
      </c>
      <c r="B1648" s="2">
        <v>2649</v>
      </c>
      <c r="C1648" s="2">
        <v>0</v>
      </c>
      <c r="D1648" s="149">
        <v>43192</v>
      </c>
    </row>
    <row r="1649" spans="1:4" x14ac:dyDescent="0.2">
      <c r="A1649" s="2" t="s">
        <v>3931</v>
      </c>
      <c r="B1649" s="2">
        <v>2650</v>
      </c>
      <c r="C1649" s="2">
        <v>0</v>
      </c>
      <c r="D1649" s="149">
        <v>43193</v>
      </c>
    </row>
    <row r="1650" spans="1:4" x14ac:dyDescent="0.2">
      <c r="A1650" s="2" t="s">
        <v>3932</v>
      </c>
      <c r="B1650" s="2">
        <v>2651</v>
      </c>
      <c r="C1650" s="2">
        <v>0</v>
      </c>
      <c r="D1650" s="149">
        <v>43193</v>
      </c>
    </row>
    <row r="1651" spans="1:4" x14ac:dyDescent="0.2">
      <c r="A1651" s="2" t="s">
        <v>4119</v>
      </c>
      <c r="B1651" s="2">
        <v>2652</v>
      </c>
      <c r="C1651" s="2">
        <v>0</v>
      </c>
      <c r="D1651" s="149">
        <v>43194</v>
      </c>
    </row>
    <row r="1652" spans="1:4" x14ac:dyDescent="0.2">
      <c r="A1652" s="2" t="s">
        <v>4179</v>
      </c>
      <c r="B1652" s="2">
        <v>2653</v>
      </c>
      <c r="C1652" s="2">
        <v>0</v>
      </c>
      <c r="D1652" s="149">
        <v>43195</v>
      </c>
    </row>
    <row r="1653" spans="1:4" x14ac:dyDescent="0.2">
      <c r="A1653" s="2" t="s">
        <v>4536</v>
      </c>
      <c r="B1653" s="2">
        <v>2654</v>
      </c>
      <c r="C1653" s="2">
        <v>0</v>
      </c>
      <c r="D1653" s="149">
        <v>43205</v>
      </c>
    </row>
    <row r="1654" spans="1:4" x14ac:dyDescent="0.2">
      <c r="A1654" s="2" t="s">
        <v>4538</v>
      </c>
      <c r="B1654" s="2">
        <v>2655</v>
      </c>
      <c r="C1654" s="2">
        <v>0</v>
      </c>
      <c r="D1654" s="149">
        <v>43205</v>
      </c>
    </row>
    <row r="1655" spans="1:4" x14ac:dyDescent="0.2">
      <c r="A1655" s="2" t="s">
        <v>4540</v>
      </c>
      <c r="B1655" s="2">
        <v>2656</v>
      </c>
      <c r="C1655" s="2">
        <v>0</v>
      </c>
      <c r="D1655" s="149">
        <v>43205</v>
      </c>
    </row>
    <row r="1656" spans="1:4" x14ac:dyDescent="0.2">
      <c r="A1656" s="2" t="s">
        <v>4541</v>
      </c>
      <c r="B1656" s="2">
        <v>2657</v>
      </c>
      <c r="C1656" s="2">
        <v>0</v>
      </c>
      <c r="D1656" s="149">
        <v>43205</v>
      </c>
    </row>
    <row r="1657" spans="1:4" x14ac:dyDescent="0.2">
      <c r="A1657" s="2" t="s">
        <v>4563</v>
      </c>
      <c r="B1657" s="2">
        <v>2658</v>
      </c>
      <c r="C1657" s="2">
        <v>0</v>
      </c>
      <c r="D1657" s="149">
        <v>43207</v>
      </c>
    </row>
    <row r="1658" spans="1:4" x14ac:dyDescent="0.2">
      <c r="A1658" s="2" t="s">
        <v>4565</v>
      </c>
      <c r="B1658" s="2">
        <v>2659</v>
      </c>
      <c r="C1658" s="2">
        <v>0</v>
      </c>
      <c r="D1658" s="149">
        <v>43207</v>
      </c>
    </row>
    <row r="1659" spans="1:4" x14ac:dyDescent="0.2">
      <c r="A1659" s="2" t="s">
        <v>4566</v>
      </c>
      <c r="B1659" s="2">
        <v>2660</v>
      </c>
      <c r="C1659" s="2">
        <v>0</v>
      </c>
      <c r="D1659" s="149">
        <v>43207</v>
      </c>
    </row>
    <row r="1660" spans="1:4" x14ac:dyDescent="0.2">
      <c r="A1660" s="2" t="s">
        <v>4567</v>
      </c>
      <c r="B1660" s="2">
        <v>2661</v>
      </c>
      <c r="C1660" s="2">
        <v>0</v>
      </c>
      <c r="D1660" s="149">
        <v>43214</v>
      </c>
    </row>
    <row r="1661" spans="1:4" x14ac:dyDescent="0.2">
      <c r="A1661" s="2" t="s">
        <v>4570</v>
      </c>
      <c r="B1661" s="2">
        <v>2662</v>
      </c>
      <c r="C1661" s="2">
        <v>0</v>
      </c>
      <c r="D1661" s="149">
        <v>43216</v>
      </c>
    </row>
    <row r="1662" spans="1:4" x14ac:dyDescent="0.2">
      <c r="A1662" s="2" t="s">
        <v>4572</v>
      </c>
      <c r="B1662" s="2">
        <v>2663</v>
      </c>
      <c r="C1662" s="2">
        <v>0</v>
      </c>
      <c r="D1662" s="149">
        <v>43216</v>
      </c>
    </row>
    <row r="1663" spans="1:4" x14ac:dyDescent="0.2">
      <c r="A1663" s="2" t="s">
        <v>4641</v>
      </c>
      <c r="B1663" s="2">
        <v>2664</v>
      </c>
      <c r="C1663" s="2">
        <v>0</v>
      </c>
      <c r="D1663" s="149">
        <v>43216</v>
      </c>
    </row>
    <row r="1664" spans="1:4" x14ac:dyDescent="0.2">
      <c r="A1664" s="2" t="s">
        <v>4715</v>
      </c>
      <c r="B1664" s="2">
        <v>2665</v>
      </c>
      <c r="C1664" s="2">
        <v>0</v>
      </c>
      <c r="D1664" s="149">
        <v>43218</v>
      </c>
    </row>
    <row r="1665" spans="1:4" x14ac:dyDescent="0.2">
      <c r="A1665" s="2" t="s">
        <v>4734</v>
      </c>
      <c r="B1665" s="2">
        <v>2666</v>
      </c>
      <c r="C1665" s="2">
        <v>0</v>
      </c>
      <c r="D1665" s="149">
        <v>43219</v>
      </c>
    </row>
    <row r="1666" spans="1:4" x14ac:dyDescent="0.2">
      <c r="A1666" s="2" t="s">
        <v>4971</v>
      </c>
      <c r="B1666" s="2">
        <v>2667</v>
      </c>
      <c r="C1666" s="2">
        <v>0</v>
      </c>
      <c r="D1666" s="149">
        <v>43220</v>
      </c>
    </row>
    <row r="1667" spans="1:4" x14ac:dyDescent="0.2">
      <c r="A1667" s="2" t="s">
        <v>4737</v>
      </c>
      <c r="B1667" s="2">
        <v>2668</v>
      </c>
      <c r="C1667" s="2">
        <v>0</v>
      </c>
      <c r="D1667" s="149">
        <v>43220</v>
      </c>
    </row>
    <row r="1668" spans="1:4" x14ac:dyDescent="0.2">
      <c r="A1668" s="2" t="s">
        <v>4953</v>
      </c>
      <c r="B1668" s="2">
        <v>2669</v>
      </c>
      <c r="C1668" s="2">
        <v>0</v>
      </c>
      <c r="D1668" s="149">
        <v>43224</v>
      </c>
    </row>
    <row r="1669" spans="1:4" x14ac:dyDescent="0.2">
      <c r="A1669" s="2" t="s">
        <v>5053</v>
      </c>
      <c r="B1669" s="2">
        <v>2670</v>
      </c>
      <c r="C1669" s="2">
        <v>0</v>
      </c>
      <c r="D1669" s="149">
        <v>43228</v>
      </c>
    </row>
    <row r="1670" spans="1:4" x14ac:dyDescent="0.2">
      <c r="A1670" s="2" t="s">
        <v>5094</v>
      </c>
      <c r="B1670" s="2">
        <v>2671</v>
      </c>
      <c r="C1670" s="2">
        <v>0</v>
      </c>
      <c r="D1670" s="149">
        <v>43233</v>
      </c>
    </row>
    <row r="1671" spans="1:4" x14ac:dyDescent="0.2">
      <c r="A1671" s="2" t="s">
        <v>5155</v>
      </c>
      <c r="B1671" s="2">
        <v>2672</v>
      </c>
      <c r="C1671" s="2">
        <v>0</v>
      </c>
      <c r="D1671" s="149">
        <v>43235</v>
      </c>
    </row>
    <row r="1672" spans="1:4" x14ac:dyDescent="0.2">
      <c r="A1672" s="2" t="s">
        <v>5233</v>
      </c>
      <c r="B1672" s="2">
        <v>2673</v>
      </c>
      <c r="C1672" s="2">
        <v>0</v>
      </c>
      <c r="D1672" s="149">
        <v>43237</v>
      </c>
    </row>
    <row r="1673" spans="1:4" x14ac:dyDescent="0.2">
      <c r="A1673" s="2" t="s">
        <v>5235</v>
      </c>
      <c r="B1673" s="2">
        <v>2674</v>
      </c>
      <c r="C1673" s="2">
        <v>0</v>
      </c>
      <c r="D1673" s="149">
        <v>43237</v>
      </c>
    </row>
    <row r="1674" spans="1:4" x14ac:dyDescent="0.2">
      <c r="A1674" s="2" t="s">
        <v>5237</v>
      </c>
      <c r="B1674" s="2">
        <v>2675</v>
      </c>
      <c r="C1674" s="2">
        <v>0</v>
      </c>
      <c r="D1674" s="149">
        <v>43238</v>
      </c>
    </row>
    <row r="1675" spans="1:4" x14ac:dyDescent="0.2">
      <c r="A1675" s="2" t="s">
        <v>5240</v>
      </c>
      <c r="B1675" s="2">
        <v>2676</v>
      </c>
      <c r="C1675" s="2">
        <v>0</v>
      </c>
      <c r="D1675" s="149">
        <v>43239</v>
      </c>
    </row>
    <row r="1676" spans="1:4" x14ac:dyDescent="0.2">
      <c r="A1676" s="2" t="s">
        <v>5244</v>
      </c>
      <c r="B1676" s="2">
        <v>2677</v>
      </c>
      <c r="C1676" s="2">
        <v>0</v>
      </c>
      <c r="D1676" s="149">
        <v>43241</v>
      </c>
    </row>
    <row r="1677" spans="1:4" x14ac:dyDescent="0.2">
      <c r="A1677" s="2" t="s">
        <v>5247</v>
      </c>
      <c r="B1677" s="2">
        <v>2678</v>
      </c>
      <c r="C1677" s="2">
        <v>0</v>
      </c>
      <c r="D1677" s="149">
        <v>43242</v>
      </c>
    </row>
    <row r="1678" spans="1:4" x14ac:dyDescent="0.2">
      <c r="A1678" s="2" t="s">
        <v>5250</v>
      </c>
      <c r="B1678" s="2">
        <v>2679</v>
      </c>
      <c r="C1678" s="2">
        <v>0</v>
      </c>
      <c r="D1678" s="149">
        <v>43243</v>
      </c>
    </row>
    <row r="1679" spans="1:4" x14ac:dyDescent="0.2">
      <c r="A1679" s="2" t="s">
        <v>5254</v>
      </c>
      <c r="B1679" s="2">
        <v>2680</v>
      </c>
      <c r="C1679" s="2">
        <v>0</v>
      </c>
      <c r="D1679" s="149">
        <v>43246</v>
      </c>
    </row>
    <row r="1680" spans="1:4" x14ac:dyDescent="0.2">
      <c r="A1680" s="2" t="s">
        <v>5258</v>
      </c>
      <c r="B1680" s="2">
        <v>2681</v>
      </c>
      <c r="C1680" s="2">
        <v>0</v>
      </c>
      <c r="D1680" s="149">
        <v>43246</v>
      </c>
    </row>
    <row r="1681" spans="1:4" x14ac:dyDescent="0.2">
      <c r="A1681" s="2" t="s">
        <v>5259</v>
      </c>
      <c r="B1681" s="2">
        <v>2682</v>
      </c>
      <c r="C1681" s="2">
        <v>0</v>
      </c>
      <c r="D1681" s="149">
        <v>43247</v>
      </c>
    </row>
    <row r="1682" spans="1:4" x14ac:dyDescent="0.2">
      <c r="A1682" s="2" t="s">
        <v>5261</v>
      </c>
      <c r="B1682" s="2">
        <v>2683</v>
      </c>
      <c r="C1682" s="2">
        <v>0</v>
      </c>
      <c r="D1682" s="149">
        <v>43247</v>
      </c>
    </row>
    <row r="1683" spans="1:4" x14ac:dyDescent="0.2">
      <c r="A1683" s="2" t="s">
        <v>5265</v>
      </c>
      <c r="B1683" s="2">
        <v>2684</v>
      </c>
      <c r="C1683" s="2">
        <v>0</v>
      </c>
      <c r="D1683" s="149">
        <v>43248</v>
      </c>
    </row>
    <row r="1684" spans="1:4" x14ac:dyDescent="0.2">
      <c r="A1684" s="2" t="s">
        <v>5266</v>
      </c>
      <c r="B1684" s="2">
        <v>2685</v>
      </c>
      <c r="C1684" s="2">
        <v>0</v>
      </c>
      <c r="D1684" s="149">
        <v>43248</v>
      </c>
    </row>
    <row r="1685" spans="1:4" x14ac:dyDescent="0.2">
      <c r="A1685" s="2" t="s">
        <v>5269</v>
      </c>
      <c r="B1685" s="2">
        <v>2686</v>
      </c>
      <c r="C1685" s="2">
        <v>0</v>
      </c>
      <c r="D1685" s="149">
        <v>43250</v>
      </c>
    </row>
    <row r="1686" spans="1:4" x14ac:dyDescent="0.2">
      <c r="A1686" s="2" t="s">
        <v>5271</v>
      </c>
      <c r="B1686" s="2">
        <v>2687</v>
      </c>
      <c r="C1686" s="2">
        <v>0</v>
      </c>
      <c r="D1686" s="149">
        <v>43251</v>
      </c>
    </row>
    <row r="1687" spans="1:4" x14ac:dyDescent="0.2">
      <c r="A1687" s="2" t="s">
        <v>5275</v>
      </c>
      <c r="B1687" s="2">
        <v>2688</v>
      </c>
      <c r="C1687" s="2">
        <v>0</v>
      </c>
      <c r="D1687" s="149">
        <v>43252</v>
      </c>
    </row>
    <row r="1688" spans="1:4" x14ac:dyDescent="0.2">
      <c r="A1688" s="2" t="s">
        <v>5278</v>
      </c>
      <c r="B1688" s="2">
        <v>2689</v>
      </c>
      <c r="C1688" s="2">
        <v>0</v>
      </c>
      <c r="D1688" s="149">
        <v>43255</v>
      </c>
    </row>
    <row r="1689" spans="1:4" x14ac:dyDescent="0.2">
      <c r="A1689" s="2" t="s">
        <v>5285</v>
      </c>
      <c r="B1689" s="2">
        <v>2690</v>
      </c>
      <c r="C1689" s="2">
        <v>0</v>
      </c>
      <c r="D1689" s="149">
        <v>43258</v>
      </c>
    </row>
    <row r="1690" spans="1:4" x14ac:dyDescent="0.2">
      <c r="A1690" s="2" t="s">
        <v>5289</v>
      </c>
      <c r="B1690" s="2">
        <v>2691</v>
      </c>
      <c r="C1690" s="2">
        <v>0</v>
      </c>
      <c r="D1690" s="149">
        <v>43260</v>
      </c>
    </row>
    <row r="1691" spans="1:4" x14ac:dyDescent="0.2">
      <c r="A1691" s="2" t="s">
        <v>5292</v>
      </c>
      <c r="B1691" s="2">
        <v>2692</v>
      </c>
      <c r="C1691" s="2">
        <v>0</v>
      </c>
      <c r="D1691" s="149">
        <v>43261</v>
      </c>
    </row>
    <row r="1692" spans="1:4" x14ac:dyDescent="0.2">
      <c r="A1692" s="2" t="s">
        <v>5294</v>
      </c>
      <c r="B1692" s="2">
        <v>2693</v>
      </c>
      <c r="C1692" s="2">
        <v>0</v>
      </c>
      <c r="D1692" s="149">
        <v>43261</v>
      </c>
    </row>
    <row r="1693" spans="1:4" x14ac:dyDescent="0.2">
      <c r="A1693" s="2" t="s">
        <v>5295</v>
      </c>
      <c r="B1693" s="2">
        <v>2694</v>
      </c>
      <c r="C1693" s="2">
        <v>0</v>
      </c>
      <c r="D1693" s="149">
        <v>43261</v>
      </c>
    </row>
    <row r="1694" spans="1:4" x14ac:dyDescent="0.2">
      <c r="A1694" s="2" t="s">
        <v>5299</v>
      </c>
      <c r="B1694" s="2">
        <v>2695</v>
      </c>
      <c r="C1694" s="2">
        <v>0</v>
      </c>
      <c r="D1694" s="149">
        <v>43261</v>
      </c>
    </row>
    <row r="1695" spans="1:4" x14ac:dyDescent="0.2">
      <c r="A1695" s="2" t="s">
        <v>5302</v>
      </c>
      <c r="B1695" s="2">
        <v>2696</v>
      </c>
      <c r="C1695" s="2">
        <v>0</v>
      </c>
      <c r="D1695" s="149">
        <v>43262</v>
      </c>
    </row>
    <row r="1696" spans="1:4" x14ac:dyDescent="0.2">
      <c r="A1696" s="2" t="s">
        <v>5306</v>
      </c>
      <c r="B1696" s="2">
        <v>2697</v>
      </c>
      <c r="C1696" s="2">
        <v>0</v>
      </c>
      <c r="D1696" s="149">
        <v>43262</v>
      </c>
    </row>
    <row r="1697" spans="1:4" x14ac:dyDescent="0.2">
      <c r="A1697" s="2" t="s">
        <v>5309</v>
      </c>
      <c r="B1697" s="2">
        <v>2698</v>
      </c>
      <c r="C1697" s="2">
        <v>0</v>
      </c>
      <c r="D1697" s="149">
        <v>43266</v>
      </c>
    </row>
    <row r="1698" spans="1:4" x14ac:dyDescent="0.2">
      <c r="A1698" s="2" t="s">
        <v>5313</v>
      </c>
      <c r="B1698" s="2">
        <v>2699</v>
      </c>
      <c r="C1698" s="2">
        <v>0</v>
      </c>
      <c r="D1698" s="149">
        <v>43267</v>
      </c>
    </row>
    <row r="1699" spans="1:4" x14ac:dyDescent="0.2">
      <c r="A1699" s="2" t="s">
        <v>5314</v>
      </c>
      <c r="B1699" s="2">
        <v>2700</v>
      </c>
      <c r="C1699" s="2">
        <v>0</v>
      </c>
      <c r="D1699" s="149">
        <v>43268</v>
      </c>
    </row>
    <row r="1700" spans="1:4" x14ac:dyDescent="0.2">
      <c r="A1700" s="2" t="s">
        <v>5316</v>
      </c>
      <c r="B1700" s="2">
        <v>2701</v>
      </c>
      <c r="C1700" s="2">
        <v>0</v>
      </c>
      <c r="D1700" s="149">
        <v>43268</v>
      </c>
    </row>
    <row r="1701" spans="1:4" x14ac:dyDescent="0.2">
      <c r="A1701" s="2" t="s">
        <v>5322</v>
      </c>
      <c r="B1701" s="2">
        <v>2702</v>
      </c>
      <c r="C1701" s="2">
        <v>0</v>
      </c>
      <c r="D1701" s="149">
        <v>43270</v>
      </c>
    </row>
    <row r="1702" spans="1:4" x14ac:dyDescent="0.2">
      <c r="A1702" s="2" t="s">
        <v>5328</v>
      </c>
      <c r="B1702" s="2">
        <v>2703</v>
      </c>
      <c r="C1702" s="2">
        <v>0</v>
      </c>
      <c r="D1702" s="149">
        <v>43273</v>
      </c>
    </row>
    <row r="1703" spans="1:4" x14ac:dyDescent="0.2">
      <c r="A1703" s="2" t="s">
        <v>5330</v>
      </c>
      <c r="B1703" s="2">
        <v>2704</v>
      </c>
      <c r="C1703" s="2">
        <v>0</v>
      </c>
      <c r="D1703" s="149">
        <v>43274</v>
      </c>
    </row>
    <row r="1704" spans="1:4" x14ac:dyDescent="0.2">
      <c r="A1704" s="2" t="s">
        <v>5334</v>
      </c>
      <c r="B1704" s="2">
        <v>2705</v>
      </c>
      <c r="C1704" s="2">
        <v>0</v>
      </c>
      <c r="D1704" s="149">
        <v>43274</v>
      </c>
    </row>
    <row r="1705" spans="1:4" x14ac:dyDescent="0.2">
      <c r="A1705" s="2" t="s">
        <v>5338</v>
      </c>
      <c r="B1705" s="2">
        <v>2706</v>
      </c>
      <c r="C1705" s="2">
        <v>0</v>
      </c>
      <c r="D1705" s="149">
        <v>43275</v>
      </c>
    </row>
    <row r="1706" spans="1:4" x14ac:dyDescent="0.2">
      <c r="A1706" s="2" t="s">
        <v>5341</v>
      </c>
      <c r="B1706" s="2">
        <v>2707</v>
      </c>
      <c r="C1706" s="2">
        <v>0</v>
      </c>
      <c r="D1706" s="149">
        <v>43275</v>
      </c>
    </row>
    <row r="1707" spans="1:4" x14ac:dyDescent="0.2">
      <c r="A1707" s="2" t="s">
        <v>5344</v>
      </c>
      <c r="B1707" s="2">
        <v>2708</v>
      </c>
      <c r="C1707" s="2">
        <v>0</v>
      </c>
      <c r="D1707" s="149">
        <v>43275</v>
      </c>
    </row>
    <row r="1708" spans="1:4" x14ac:dyDescent="0.2">
      <c r="A1708" s="2" t="s">
        <v>5346</v>
      </c>
      <c r="B1708" s="2">
        <v>2709</v>
      </c>
      <c r="C1708" s="2">
        <v>0</v>
      </c>
      <c r="D1708" s="149">
        <v>43275</v>
      </c>
    </row>
    <row r="1709" spans="1:4" x14ac:dyDescent="0.2">
      <c r="A1709" s="2" t="s">
        <v>5348</v>
      </c>
      <c r="B1709" s="2">
        <v>2710</v>
      </c>
      <c r="C1709" s="2">
        <v>0</v>
      </c>
      <c r="D1709" s="149">
        <v>43276</v>
      </c>
    </row>
    <row r="1710" spans="1:4" x14ac:dyDescent="0.2">
      <c r="A1710" s="2" t="s">
        <v>5351</v>
      </c>
      <c r="B1710" s="2">
        <v>2711</v>
      </c>
      <c r="C1710" s="2">
        <v>0</v>
      </c>
      <c r="D1710" s="149">
        <v>43277</v>
      </c>
    </row>
    <row r="1711" spans="1:4" x14ac:dyDescent="0.2">
      <c r="A1711" s="2" t="s">
        <v>5358</v>
      </c>
      <c r="B1711" s="2">
        <v>2712</v>
      </c>
      <c r="C1711" s="2">
        <v>0</v>
      </c>
      <c r="D1711" s="149">
        <v>43285</v>
      </c>
    </row>
    <row r="1712" spans="1:4" x14ac:dyDescent="0.2">
      <c r="A1712" s="2" t="s">
        <v>5361</v>
      </c>
      <c r="B1712" s="2">
        <v>2713</v>
      </c>
      <c r="C1712" s="2">
        <v>0</v>
      </c>
      <c r="D1712" s="149">
        <v>43288</v>
      </c>
    </row>
    <row r="1713" spans="1:4" x14ac:dyDescent="0.2">
      <c r="A1713" s="2" t="s">
        <v>5363</v>
      </c>
      <c r="B1713" s="2">
        <v>2714</v>
      </c>
      <c r="C1713" s="2">
        <v>0</v>
      </c>
      <c r="D1713" s="149">
        <v>43289</v>
      </c>
    </row>
    <row r="1714" spans="1:4" x14ac:dyDescent="0.2">
      <c r="A1714" s="2" t="s">
        <v>5365</v>
      </c>
      <c r="B1714" s="2">
        <v>2715</v>
      </c>
      <c r="C1714" s="2">
        <v>0</v>
      </c>
      <c r="D1714" s="149">
        <v>43289</v>
      </c>
    </row>
    <row r="1715" spans="1:4" x14ac:dyDescent="0.2">
      <c r="A1715" s="2" t="s">
        <v>5368</v>
      </c>
      <c r="B1715" s="2">
        <v>2716</v>
      </c>
      <c r="C1715" s="2">
        <v>0</v>
      </c>
      <c r="D1715" s="149">
        <v>43290</v>
      </c>
    </row>
    <row r="1716" spans="1:4" x14ac:dyDescent="0.2">
      <c r="A1716" s="2" t="s">
        <v>5371</v>
      </c>
      <c r="B1716" s="2">
        <v>2717</v>
      </c>
      <c r="C1716" s="2">
        <v>0</v>
      </c>
      <c r="D1716" s="149">
        <v>43291</v>
      </c>
    </row>
    <row r="1717" spans="1:4" x14ac:dyDescent="0.2">
      <c r="A1717" s="2" t="s">
        <v>5373</v>
      </c>
      <c r="B1717" s="2">
        <v>2718</v>
      </c>
      <c r="C1717" s="2">
        <v>0</v>
      </c>
      <c r="D1717" s="149">
        <v>43291</v>
      </c>
    </row>
    <row r="1718" spans="1:4" x14ac:dyDescent="0.2">
      <c r="A1718" s="2" t="s">
        <v>5376</v>
      </c>
      <c r="B1718" s="2">
        <v>2719</v>
      </c>
      <c r="C1718" s="2">
        <v>0</v>
      </c>
      <c r="D1718" s="149">
        <v>43293</v>
      </c>
    </row>
    <row r="1719" spans="1:4" x14ac:dyDescent="0.2">
      <c r="A1719" s="2" t="s">
        <v>5378</v>
      </c>
      <c r="B1719" s="2">
        <v>2720</v>
      </c>
      <c r="C1719" s="2">
        <v>0</v>
      </c>
      <c r="D1719" s="149">
        <v>43293</v>
      </c>
    </row>
    <row r="1720" spans="1:4" x14ac:dyDescent="0.2">
      <c r="A1720" s="2" t="s">
        <v>5380</v>
      </c>
      <c r="B1720" s="2">
        <v>2721</v>
      </c>
      <c r="C1720" s="2">
        <v>0</v>
      </c>
      <c r="D1720" s="149">
        <v>43295</v>
      </c>
    </row>
    <row r="1721" spans="1:4" x14ac:dyDescent="0.2">
      <c r="A1721" s="2" t="s">
        <v>5382</v>
      </c>
      <c r="B1721" s="2">
        <v>2722</v>
      </c>
      <c r="C1721" s="2">
        <v>0</v>
      </c>
      <c r="D1721" s="149">
        <v>43296</v>
      </c>
    </row>
    <row r="1722" spans="1:4" x14ac:dyDescent="0.2">
      <c r="A1722" s="2" t="s">
        <v>5383</v>
      </c>
      <c r="B1722" s="2">
        <v>2723</v>
      </c>
      <c r="C1722" s="2">
        <v>0</v>
      </c>
      <c r="D1722" s="149">
        <v>43301</v>
      </c>
    </row>
    <row r="1723" spans="1:4" x14ac:dyDescent="0.2">
      <c r="A1723" s="2" t="s">
        <v>5386</v>
      </c>
      <c r="B1723" s="2">
        <v>2724</v>
      </c>
      <c r="C1723" s="2">
        <v>0</v>
      </c>
      <c r="D1723" s="149">
        <v>43305</v>
      </c>
    </row>
    <row r="1724" spans="1:4" x14ac:dyDescent="0.2">
      <c r="A1724" s="2" t="s">
        <v>5389</v>
      </c>
      <c r="B1724" s="2">
        <v>2725</v>
      </c>
      <c r="C1724" s="2">
        <v>0</v>
      </c>
      <c r="D1724" s="149">
        <v>43308</v>
      </c>
    </row>
    <row r="1725" spans="1:4" x14ac:dyDescent="0.2">
      <c r="A1725" s="2" t="s">
        <v>5391</v>
      </c>
      <c r="B1725" s="2">
        <v>2726</v>
      </c>
      <c r="C1725" s="2">
        <v>0</v>
      </c>
      <c r="D1725" s="149">
        <v>43308</v>
      </c>
    </row>
    <row r="1726" spans="1:4" x14ac:dyDescent="0.2">
      <c r="A1726" s="2" t="s">
        <v>5393</v>
      </c>
      <c r="B1726" s="2">
        <v>2727</v>
      </c>
      <c r="C1726" s="2">
        <v>0</v>
      </c>
      <c r="D1726" s="149">
        <v>43310</v>
      </c>
    </row>
    <row r="1727" spans="1:4" x14ac:dyDescent="0.2">
      <c r="A1727" s="2" t="s">
        <v>5396</v>
      </c>
      <c r="B1727" s="2">
        <v>2728</v>
      </c>
      <c r="C1727" s="2">
        <v>0</v>
      </c>
      <c r="D1727" s="149">
        <v>43312</v>
      </c>
    </row>
    <row r="1728" spans="1:4" x14ac:dyDescent="0.2">
      <c r="A1728" s="2" t="s">
        <v>5398</v>
      </c>
      <c r="B1728" s="2">
        <v>2729</v>
      </c>
      <c r="C1728" s="2">
        <v>0</v>
      </c>
      <c r="D1728" s="149">
        <v>43318</v>
      </c>
    </row>
    <row r="1729" spans="1:4" x14ac:dyDescent="0.2">
      <c r="A1729" s="2" t="s">
        <v>5401</v>
      </c>
      <c r="B1729" s="2">
        <v>2730</v>
      </c>
      <c r="C1729" s="2">
        <v>0</v>
      </c>
      <c r="D1729" s="149">
        <v>43320</v>
      </c>
    </row>
    <row r="1730" spans="1:4" x14ac:dyDescent="0.2">
      <c r="A1730" s="2" t="s">
        <v>5403</v>
      </c>
      <c r="B1730" s="2">
        <v>2731</v>
      </c>
      <c r="C1730" s="2">
        <v>0</v>
      </c>
      <c r="D1730" s="149">
        <v>43321</v>
      </c>
    </row>
    <row r="1731" spans="1:4" x14ac:dyDescent="0.2">
      <c r="A1731" s="2" t="s">
        <v>5405</v>
      </c>
      <c r="B1731" s="2">
        <v>2732</v>
      </c>
      <c r="C1731" s="2">
        <v>0</v>
      </c>
      <c r="D1731" s="149">
        <v>43321</v>
      </c>
    </row>
    <row r="1732" spans="1:4" x14ac:dyDescent="0.2">
      <c r="A1732" s="2" t="s">
        <v>5407</v>
      </c>
      <c r="B1732" s="2">
        <v>2733</v>
      </c>
      <c r="C1732" s="2">
        <v>0</v>
      </c>
      <c r="D1732" s="149">
        <v>43322</v>
      </c>
    </row>
    <row r="1733" spans="1:4" x14ac:dyDescent="0.2">
      <c r="A1733" s="2" t="s">
        <v>5412</v>
      </c>
      <c r="B1733" s="2">
        <v>2734</v>
      </c>
      <c r="C1733" s="2">
        <v>0</v>
      </c>
      <c r="D1733" s="149">
        <v>43325</v>
      </c>
    </row>
    <row r="1734" spans="1:4" x14ac:dyDescent="0.2">
      <c r="A1734" s="2" t="s">
        <v>5413</v>
      </c>
      <c r="B1734" s="2">
        <v>2735</v>
      </c>
      <c r="C1734" s="2">
        <v>0</v>
      </c>
      <c r="D1734" s="149">
        <v>43325</v>
      </c>
    </row>
    <row r="1735" spans="1:4" x14ac:dyDescent="0.2">
      <c r="A1735" s="2" t="s">
        <v>5418</v>
      </c>
      <c r="B1735" s="2">
        <v>2736</v>
      </c>
      <c r="C1735" s="2">
        <v>0</v>
      </c>
      <c r="D1735" s="149">
        <v>43328</v>
      </c>
    </row>
    <row r="1736" spans="1:4" x14ac:dyDescent="0.2">
      <c r="A1736" s="2" t="s">
        <v>5424</v>
      </c>
      <c r="B1736" s="2">
        <v>2737</v>
      </c>
      <c r="C1736" s="2">
        <v>0</v>
      </c>
      <c r="D1736" s="149">
        <v>43331</v>
      </c>
    </row>
    <row r="1737" spans="1:4" x14ac:dyDescent="0.2">
      <c r="A1737" s="2" t="s">
        <v>5425</v>
      </c>
      <c r="B1737" s="2">
        <v>2738</v>
      </c>
      <c r="C1737" s="2">
        <v>0</v>
      </c>
      <c r="D1737" s="149">
        <v>43331</v>
      </c>
    </row>
    <row r="1738" spans="1:4" x14ac:dyDescent="0.2">
      <c r="A1738" s="2" t="s">
        <v>5428</v>
      </c>
      <c r="B1738" s="2">
        <v>2739</v>
      </c>
      <c r="C1738" s="2">
        <v>0</v>
      </c>
      <c r="D1738" s="149">
        <v>43331</v>
      </c>
    </row>
    <row r="1739" spans="1:4" x14ac:dyDescent="0.2">
      <c r="A1739" s="2" t="s">
        <v>5437</v>
      </c>
      <c r="B1739" s="2">
        <v>2740</v>
      </c>
      <c r="C1739" s="2">
        <v>0</v>
      </c>
      <c r="D1739" s="149">
        <v>43334</v>
      </c>
    </row>
    <row r="1740" spans="1:4" x14ac:dyDescent="0.2">
      <c r="A1740" s="2" t="s">
        <v>5455</v>
      </c>
      <c r="B1740" s="2">
        <v>2741</v>
      </c>
      <c r="C1740" s="2">
        <v>0</v>
      </c>
      <c r="D1740" s="149">
        <v>43340</v>
      </c>
    </row>
    <row r="1741" spans="1:4" x14ac:dyDescent="0.2">
      <c r="A1741" s="2" t="s">
        <v>5458</v>
      </c>
      <c r="B1741" s="2">
        <v>2742</v>
      </c>
      <c r="C1741" s="2">
        <v>0</v>
      </c>
      <c r="D1741" s="149">
        <v>43340</v>
      </c>
    </row>
    <row r="1742" spans="1:4" x14ac:dyDescent="0.2">
      <c r="A1742" s="2" t="s">
        <v>5460</v>
      </c>
      <c r="B1742" s="2">
        <v>2743</v>
      </c>
      <c r="C1742" s="2">
        <v>0</v>
      </c>
      <c r="D1742" s="149">
        <v>43340</v>
      </c>
    </row>
    <row r="1743" spans="1:4" x14ac:dyDescent="0.2">
      <c r="A1743" s="2" t="s">
        <v>5464</v>
      </c>
      <c r="B1743" s="2">
        <v>2744</v>
      </c>
      <c r="C1743" s="2">
        <v>0</v>
      </c>
      <c r="D1743" s="149">
        <v>43343</v>
      </c>
    </row>
    <row r="1744" spans="1:4" x14ac:dyDescent="0.2">
      <c r="A1744" s="2" t="s">
        <v>5466</v>
      </c>
      <c r="B1744" s="2">
        <v>2745</v>
      </c>
      <c r="C1744" s="2">
        <v>0</v>
      </c>
      <c r="D1744" s="149">
        <v>43343</v>
      </c>
    </row>
    <row r="1745" spans="1:4" x14ac:dyDescent="0.2">
      <c r="A1745" s="2" t="s">
        <v>5469</v>
      </c>
      <c r="B1745" s="2">
        <v>2746</v>
      </c>
      <c r="C1745" s="2">
        <v>0</v>
      </c>
      <c r="D1745" s="149">
        <v>43343</v>
      </c>
    </row>
    <row r="1746" spans="1:4" x14ac:dyDescent="0.2">
      <c r="A1746" s="2" t="s">
        <v>5477</v>
      </c>
      <c r="B1746" s="2">
        <v>2747</v>
      </c>
      <c r="C1746" s="2">
        <v>0</v>
      </c>
      <c r="D1746" s="149">
        <v>43346</v>
      </c>
    </row>
    <row r="1747" spans="1:4" x14ac:dyDescent="0.2">
      <c r="A1747" s="2" t="s">
        <v>5478</v>
      </c>
      <c r="B1747" s="2">
        <v>2748</v>
      </c>
      <c r="C1747" s="2">
        <v>0</v>
      </c>
      <c r="D1747" s="149">
        <v>43346</v>
      </c>
    </row>
    <row r="1748" spans="1:4" x14ac:dyDescent="0.2">
      <c r="A1748" s="2" t="s">
        <v>5481</v>
      </c>
      <c r="B1748" s="2">
        <v>2749</v>
      </c>
      <c r="C1748" s="2">
        <v>0</v>
      </c>
      <c r="D1748" s="149">
        <v>43346</v>
      </c>
    </row>
    <row r="1749" spans="1:4" x14ac:dyDescent="0.2">
      <c r="A1749" s="2" t="s">
        <v>5482</v>
      </c>
      <c r="B1749" s="2">
        <v>2750</v>
      </c>
      <c r="C1749" s="2">
        <v>0</v>
      </c>
      <c r="D1749" s="149">
        <v>43347</v>
      </c>
    </row>
    <row r="1750" spans="1:4" x14ac:dyDescent="0.2">
      <c r="A1750" s="2" t="s">
        <v>6542</v>
      </c>
      <c r="B1750" s="2">
        <v>2751</v>
      </c>
      <c r="C1750" s="2">
        <v>0</v>
      </c>
      <c r="D1750" s="149">
        <v>43348</v>
      </c>
    </row>
    <row r="1751" spans="1:4" x14ac:dyDescent="0.2">
      <c r="A1751" s="2" t="s">
        <v>5486</v>
      </c>
      <c r="B1751" s="2">
        <v>2752</v>
      </c>
      <c r="C1751" s="2">
        <v>0</v>
      </c>
      <c r="D1751" s="149">
        <v>43348</v>
      </c>
    </row>
    <row r="1752" spans="1:4" x14ac:dyDescent="0.2">
      <c r="A1752" s="2" t="s">
        <v>5487</v>
      </c>
      <c r="B1752" s="2">
        <v>2753</v>
      </c>
      <c r="C1752" s="2">
        <v>0</v>
      </c>
      <c r="D1752" s="149">
        <v>43350</v>
      </c>
    </row>
    <row r="1753" spans="1:4" x14ac:dyDescent="0.2">
      <c r="A1753" s="2" t="s">
        <v>5492</v>
      </c>
      <c r="B1753" s="2">
        <v>2754</v>
      </c>
      <c r="C1753" s="2">
        <v>0</v>
      </c>
      <c r="D1753" s="149">
        <v>43353</v>
      </c>
    </row>
    <row r="1754" spans="1:4" x14ac:dyDescent="0.2">
      <c r="A1754" s="2" t="s">
        <v>5495</v>
      </c>
      <c r="B1754" s="2">
        <v>2755</v>
      </c>
      <c r="C1754" s="2">
        <v>0</v>
      </c>
      <c r="D1754" s="149">
        <v>43354</v>
      </c>
    </row>
    <row r="1755" spans="1:4" x14ac:dyDescent="0.2">
      <c r="A1755" s="2" t="s">
        <v>5497</v>
      </c>
      <c r="B1755" s="2">
        <v>2756</v>
      </c>
      <c r="C1755" s="2">
        <v>0</v>
      </c>
      <c r="D1755" s="149">
        <v>43354</v>
      </c>
    </row>
    <row r="1756" spans="1:4" x14ac:dyDescent="0.2">
      <c r="A1756" s="2" t="s">
        <v>5498</v>
      </c>
      <c r="B1756" s="2">
        <v>2757</v>
      </c>
      <c r="C1756" s="2">
        <v>0</v>
      </c>
      <c r="D1756" s="149">
        <v>43354</v>
      </c>
    </row>
    <row r="1757" spans="1:4" x14ac:dyDescent="0.2">
      <c r="A1757" s="2" t="s">
        <v>5499</v>
      </c>
      <c r="B1757" s="2">
        <v>2758</v>
      </c>
      <c r="C1757" s="2">
        <v>0</v>
      </c>
      <c r="D1757" s="149">
        <v>43355</v>
      </c>
    </row>
    <row r="1758" spans="1:4" x14ac:dyDescent="0.2">
      <c r="A1758" s="2" t="s">
        <v>5502</v>
      </c>
      <c r="B1758" s="2">
        <v>2759</v>
      </c>
      <c r="C1758" s="2">
        <v>0</v>
      </c>
      <c r="D1758" s="149">
        <v>43355</v>
      </c>
    </row>
    <row r="1759" spans="1:4" x14ac:dyDescent="0.2">
      <c r="A1759" s="2" t="s">
        <v>5504</v>
      </c>
      <c r="B1759" s="2">
        <v>2760</v>
      </c>
      <c r="C1759" s="2">
        <v>0</v>
      </c>
      <c r="D1759" s="149">
        <v>43355</v>
      </c>
    </row>
    <row r="1760" spans="1:4" x14ac:dyDescent="0.2">
      <c r="A1760" s="2" t="s">
        <v>5507</v>
      </c>
      <c r="B1760" s="2">
        <v>2761</v>
      </c>
      <c r="C1760" s="2">
        <v>0</v>
      </c>
      <c r="D1760" s="149">
        <v>43356</v>
      </c>
    </row>
    <row r="1761" spans="1:4" x14ac:dyDescent="0.2">
      <c r="A1761" s="2" t="s">
        <v>5509</v>
      </c>
      <c r="B1761" s="2">
        <v>2762</v>
      </c>
      <c r="C1761" s="2">
        <v>0</v>
      </c>
      <c r="D1761" s="149">
        <v>43356</v>
      </c>
    </row>
    <row r="1762" spans="1:4" x14ac:dyDescent="0.2">
      <c r="A1762" s="2" t="s">
        <v>5511</v>
      </c>
      <c r="B1762" s="2">
        <v>2763</v>
      </c>
      <c r="C1762" s="2">
        <v>0</v>
      </c>
      <c r="D1762" s="149">
        <v>43358</v>
      </c>
    </row>
    <row r="1763" spans="1:4" x14ac:dyDescent="0.2">
      <c r="A1763" s="2" t="s">
        <v>5514</v>
      </c>
      <c r="B1763" s="2">
        <v>2764</v>
      </c>
      <c r="C1763" s="2">
        <v>0</v>
      </c>
      <c r="D1763" s="149">
        <v>43360</v>
      </c>
    </row>
    <row r="1764" spans="1:4" x14ac:dyDescent="0.2">
      <c r="A1764" s="2" t="s">
        <v>5516</v>
      </c>
      <c r="B1764" s="2">
        <v>2765</v>
      </c>
      <c r="C1764" s="2">
        <v>0</v>
      </c>
      <c r="D1764" s="149">
        <v>43360</v>
      </c>
    </row>
    <row r="1765" spans="1:4" x14ac:dyDescent="0.2">
      <c r="A1765" s="2" t="s">
        <v>5520</v>
      </c>
      <c r="B1765" s="2">
        <v>2766</v>
      </c>
      <c r="C1765" s="2">
        <v>0</v>
      </c>
      <c r="D1765" s="149">
        <v>43361</v>
      </c>
    </row>
    <row r="1766" spans="1:4" x14ac:dyDescent="0.2">
      <c r="A1766" s="2" t="s">
        <v>5523</v>
      </c>
      <c r="B1766" s="2">
        <v>2767</v>
      </c>
      <c r="C1766" s="2">
        <v>0</v>
      </c>
      <c r="D1766" s="149">
        <v>43361</v>
      </c>
    </row>
    <row r="1767" spans="1:4" x14ac:dyDescent="0.2">
      <c r="A1767" s="2" t="s">
        <v>5525</v>
      </c>
      <c r="B1767" s="2">
        <v>2768</v>
      </c>
      <c r="C1767" s="2">
        <v>0</v>
      </c>
      <c r="D1767" s="149">
        <v>43362</v>
      </c>
    </row>
    <row r="1768" spans="1:4" x14ac:dyDescent="0.2">
      <c r="A1768" s="2" t="s">
        <v>5530</v>
      </c>
      <c r="B1768" s="2">
        <v>2769</v>
      </c>
      <c r="C1768" s="2">
        <v>0</v>
      </c>
      <c r="D1768" s="149">
        <v>43364</v>
      </c>
    </row>
    <row r="1769" spans="1:4" x14ac:dyDescent="0.2">
      <c r="A1769" s="2" t="s">
        <v>5533</v>
      </c>
      <c r="B1769" s="2">
        <v>2770</v>
      </c>
      <c r="C1769" s="2">
        <v>0</v>
      </c>
      <c r="D1769" s="149">
        <v>43364</v>
      </c>
    </row>
    <row r="1770" spans="1:4" x14ac:dyDescent="0.2">
      <c r="A1770" s="2" t="s">
        <v>5536</v>
      </c>
      <c r="B1770" s="2">
        <v>2771</v>
      </c>
      <c r="C1770" s="2">
        <v>0</v>
      </c>
      <c r="D1770" s="149">
        <v>43364</v>
      </c>
    </row>
    <row r="1771" spans="1:4" x14ac:dyDescent="0.2">
      <c r="A1771" s="2" t="s">
        <v>5540</v>
      </c>
      <c r="B1771" s="2">
        <v>2772</v>
      </c>
      <c r="C1771" s="2">
        <v>0</v>
      </c>
      <c r="D1771" s="149">
        <v>43366</v>
      </c>
    </row>
    <row r="1772" spans="1:4" x14ac:dyDescent="0.2">
      <c r="A1772" s="2" t="s">
        <v>5542</v>
      </c>
      <c r="B1772" s="2">
        <v>2773</v>
      </c>
      <c r="C1772" s="2">
        <v>0</v>
      </c>
      <c r="D1772" s="149">
        <v>43368</v>
      </c>
    </row>
    <row r="1773" spans="1:4" x14ac:dyDescent="0.2">
      <c r="A1773" s="2" t="s">
        <v>5545</v>
      </c>
      <c r="B1773" s="2">
        <v>2774</v>
      </c>
      <c r="C1773" s="2">
        <v>0</v>
      </c>
      <c r="D1773" s="149">
        <v>43368</v>
      </c>
    </row>
    <row r="1774" spans="1:4" x14ac:dyDescent="0.2">
      <c r="A1774" s="2" t="s">
        <v>5550</v>
      </c>
      <c r="B1774" s="2">
        <v>2775</v>
      </c>
      <c r="C1774" s="2">
        <v>0</v>
      </c>
      <c r="D1774" s="149">
        <v>43372</v>
      </c>
    </row>
    <row r="1775" spans="1:4" x14ac:dyDescent="0.2">
      <c r="A1775" s="2" t="s">
        <v>5557</v>
      </c>
      <c r="B1775" s="2">
        <v>2777</v>
      </c>
      <c r="C1775" s="2">
        <v>0</v>
      </c>
      <c r="D1775" s="149">
        <v>43375</v>
      </c>
    </row>
    <row r="1776" spans="1:4" x14ac:dyDescent="0.2">
      <c r="A1776" s="2" t="s">
        <v>5560</v>
      </c>
      <c r="B1776" s="2">
        <v>2778</v>
      </c>
      <c r="C1776" s="2">
        <v>0</v>
      </c>
      <c r="D1776" s="149">
        <v>43375</v>
      </c>
    </row>
    <row r="1777" spans="1:4" x14ac:dyDescent="0.2">
      <c r="A1777" s="2" t="s">
        <v>5561</v>
      </c>
      <c r="B1777" s="2">
        <v>2779</v>
      </c>
      <c r="C1777" s="2">
        <v>0</v>
      </c>
      <c r="D1777" s="149">
        <v>43376</v>
      </c>
    </row>
    <row r="1778" spans="1:4" x14ac:dyDescent="0.2">
      <c r="A1778" s="2" t="s">
        <v>5565</v>
      </c>
      <c r="B1778" s="2">
        <v>2780</v>
      </c>
      <c r="C1778" s="2">
        <v>0</v>
      </c>
      <c r="D1778" s="149">
        <v>43377</v>
      </c>
    </row>
    <row r="1779" spans="1:4" x14ac:dyDescent="0.2">
      <c r="A1779" s="2" t="s">
        <v>5568</v>
      </c>
      <c r="B1779" s="2">
        <v>2781</v>
      </c>
      <c r="C1779" s="2">
        <v>0</v>
      </c>
      <c r="D1779" s="149">
        <v>43378</v>
      </c>
    </row>
    <row r="1780" spans="1:4" x14ac:dyDescent="0.2">
      <c r="A1780" s="2" t="s">
        <v>5570</v>
      </c>
      <c r="B1780" s="2">
        <v>2782</v>
      </c>
      <c r="C1780" s="2">
        <v>0</v>
      </c>
      <c r="D1780" s="149">
        <v>43378</v>
      </c>
    </row>
    <row r="1781" spans="1:4" x14ac:dyDescent="0.2">
      <c r="A1781" s="2" t="s">
        <v>5574</v>
      </c>
      <c r="B1781" s="2">
        <v>2783</v>
      </c>
      <c r="C1781" s="2">
        <v>0</v>
      </c>
      <c r="D1781" s="149">
        <v>43380</v>
      </c>
    </row>
    <row r="1782" spans="1:4" x14ac:dyDescent="0.2">
      <c r="A1782" s="2" t="s">
        <v>5577</v>
      </c>
      <c r="B1782" s="2">
        <v>2784</v>
      </c>
      <c r="C1782" s="2">
        <v>0</v>
      </c>
      <c r="D1782" s="149">
        <v>43381</v>
      </c>
    </row>
    <row r="1783" spans="1:4" x14ac:dyDescent="0.2">
      <c r="A1783" s="2" t="s">
        <v>5583</v>
      </c>
      <c r="B1783" s="2">
        <v>2785</v>
      </c>
      <c r="C1783" s="2">
        <v>0</v>
      </c>
      <c r="D1783" s="149">
        <v>43384</v>
      </c>
    </row>
    <row r="1784" spans="1:4" x14ac:dyDescent="0.2">
      <c r="A1784" s="2" t="s">
        <v>5586</v>
      </c>
      <c r="B1784" s="2">
        <v>2786</v>
      </c>
      <c r="C1784" s="2">
        <v>0</v>
      </c>
      <c r="D1784" s="149">
        <v>43385</v>
      </c>
    </row>
    <row r="1785" spans="1:4" x14ac:dyDescent="0.2">
      <c r="A1785" s="2" t="s">
        <v>5589</v>
      </c>
      <c r="B1785" s="2">
        <v>2787</v>
      </c>
      <c r="C1785" s="2">
        <v>0</v>
      </c>
      <c r="D1785" s="149">
        <v>43388</v>
      </c>
    </row>
    <row r="1786" spans="1:4" x14ac:dyDescent="0.2">
      <c r="A1786" s="2" t="s">
        <v>5597</v>
      </c>
      <c r="B1786" s="2">
        <v>2788</v>
      </c>
      <c r="C1786" s="2">
        <v>0</v>
      </c>
      <c r="D1786" s="149">
        <v>43392</v>
      </c>
    </row>
    <row r="1787" spans="1:4" x14ac:dyDescent="0.2">
      <c r="A1787" s="2" t="s">
        <v>5599</v>
      </c>
      <c r="B1787" s="2">
        <v>2789</v>
      </c>
      <c r="C1787" s="2">
        <v>0</v>
      </c>
      <c r="D1787" s="149">
        <v>43394</v>
      </c>
    </row>
    <row r="1788" spans="1:4" x14ac:dyDescent="0.2">
      <c r="A1788" s="2" t="s">
        <v>5602</v>
      </c>
      <c r="B1788" s="2">
        <v>2790</v>
      </c>
      <c r="C1788" s="2">
        <v>0</v>
      </c>
      <c r="D1788" s="149">
        <v>43394</v>
      </c>
    </row>
    <row r="1789" spans="1:4" x14ac:dyDescent="0.2">
      <c r="A1789" s="2" t="s">
        <v>5609</v>
      </c>
      <c r="B1789" s="2">
        <v>2791</v>
      </c>
      <c r="C1789" s="2">
        <v>0</v>
      </c>
      <c r="D1789" s="149">
        <v>43400</v>
      </c>
    </row>
    <row r="1790" spans="1:4" x14ac:dyDescent="0.2">
      <c r="A1790" s="2" t="s">
        <v>5616</v>
      </c>
      <c r="B1790" s="2">
        <v>2792</v>
      </c>
      <c r="C1790" s="2">
        <v>0</v>
      </c>
      <c r="D1790" s="149">
        <v>43404</v>
      </c>
    </row>
    <row r="1791" spans="1:4" x14ac:dyDescent="0.2">
      <c r="A1791" s="2" t="s">
        <v>5619</v>
      </c>
      <c r="B1791" s="2">
        <v>2793</v>
      </c>
      <c r="C1791" s="2">
        <v>0</v>
      </c>
      <c r="D1791" s="149">
        <v>43406</v>
      </c>
    </row>
    <row r="1792" spans="1:4" x14ac:dyDescent="0.2">
      <c r="A1792" s="2" t="s">
        <v>5622</v>
      </c>
      <c r="B1792" s="2">
        <v>2794</v>
      </c>
      <c r="C1792" s="2">
        <v>0</v>
      </c>
      <c r="D1792" s="149">
        <v>43406</v>
      </c>
    </row>
    <row r="1793" spans="1:4" x14ac:dyDescent="0.2">
      <c r="A1793" s="2" t="s">
        <v>5624</v>
      </c>
      <c r="B1793" s="2">
        <v>2795</v>
      </c>
      <c r="C1793" s="2">
        <v>0</v>
      </c>
      <c r="D1793" s="149">
        <v>43407</v>
      </c>
    </row>
    <row r="1794" spans="1:4" x14ac:dyDescent="0.2">
      <c r="A1794" s="2" t="s">
        <v>5629</v>
      </c>
      <c r="B1794" s="2">
        <v>2796</v>
      </c>
      <c r="C1794" s="2">
        <v>0</v>
      </c>
      <c r="D1794" s="149">
        <v>43408</v>
      </c>
    </row>
    <row r="1795" spans="1:4" x14ac:dyDescent="0.2">
      <c r="A1795" s="2" t="s">
        <v>5640</v>
      </c>
      <c r="B1795" s="2">
        <v>2798</v>
      </c>
      <c r="C1795" s="2">
        <v>0</v>
      </c>
      <c r="D1795" s="149">
        <v>43412</v>
      </c>
    </row>
    <row r="1796" spans="1:4" x14ac:dyDescent="0.2">
      <c r="A1796" s="2" t="s">
        <v>5645</v>
      </c>
      <c r="B1796" s="2">
        <v>2799</v>
      </c>
      <c r="C1796" s="2">
        <v>0</v>
      </c>
      <c r="D1796" s="149">
        <v>43414</v>
      </c>
    </row>
    <row r="1797" spans="1:4" x14ac:dyDescent="0.2">
      <c r="A1797" s="2" t="s">
        <v>5650</v>
      </c>
      <c r="B1797" s="2">
        <v>2800</v>
      </c>
      <c r="C1797" s="2">
        <v>0</v>
      </c>
      <c r="D1797" s="149">
        <v>43415</v>
      </c>
    </row>
    <row r="1798" spans="1:4" x14ac:dyDescent="0.2">
      <c r="A1798" s="2" t="s">
        <v>5653</v>
      </c>
      <c r="B1798" s="2">
        <v>2801</v>
      </c>
      <c r="C1798" s="2">
        <v>0</v>
      </c>
      <c r="D1798" s="149">
        <v>43415</v>
      </c>
    </row>
    <row r="1799" spans="1:4" x14ac:dyDescent="0.2">
      <c r="A1799" s="2" t="s">
        <v>5656</v>
      </c>
      <c r="B1799" s="2">
        <v>2802</v>
      </c>
      <c r="C1799" s="2">
        <v>0</v>
      </c>
      <c r="D1799" s="149">
        <v>43416</v>
      </c>
    </row>
    <row r="1800" spans="1:4" x14ac:dyDescent="0.2">
      <c r="A1800" s="2" t="s">
        <v>5660</v>
      </c>
      <c r="B1800" s="2">
        <v>2803</v>
      </c>
      <c r="C1800" s="2">
        <v>0</v>
      </c>
      <c r="D1800" s="149">
        <v>43417</v>
      </c>
    </row>
    <row r="1801" spans="1:4" x14ac:dyDescent="0.2">
      <c r="A1801" s="2" t="s">
        <v>5662</v>
      </c>
      <c r="B1801" s="2">
        <v>2804</v>
      </c>
      <c r="C1801" s="2">
        <v>0</v>
      </c>
      <c r="D1801" s="149">
        <v>43418</v>
      </c>
    </row>
    <row r="1802" spans="1:4" x14ac:dyDescent="0.2">
      <c r="A1802" s="2" t="s">
        <v>5664</v>
      </c>
      <c r="B1802" s="2">
        <v>2805</v>
      </c>
      <c r="C1802" s="2">
        <v>0</v>
      </c>
      <c r="D1802" s="149">
        <v>43419</v>
      </c>
    </row>
    <row r="1803" spans="1:4" x14ac:dyDescent="0.2">
      <c r="A1803" s="2" t="s">
        <v>5665</v>
      </c>
      <c r="B1803" s="2">
        <v>2806</v>
      </c>
      <c r="C1803" s="2">
        <v>0</v>
      </c>
      <c r="D1803" s="149">
        <v>43420</v>
      </c>
    </row>
    <row r="1804" spans="1:4" x14ac:dyDescent="0.2">
      <c r="A1804" s="2" t="s">
        <v>5668</v>
      </c>
      <c r="B1804" s="2">
        <v>2807</v>
      </c>
      <c r="C1804" s="2">
        <v>0</v>
      </c>
      <c r="D1804" s="149">
        <v>43420</v>
      </c>
    </row>
    <row r="1805" spans="1:4" x14ac:dyDescent="0.2">
      <c r="A1805" s="2" t="s">
        <v>5670</v>
      </c>
      <c r="B1805" s="2">
        <v>2808</v>
      </c>
      <c r="C1805" s="2">
        <v>0</v>
      </c>
      <c r="D1805" s="149">
        <v>43423</v>
      </c>
    </row>
    <row r="1806" spans="1:4" x14ac:dyDescent="0.2">
      <c r="A1806" s="2" t="s">
        <v>5673</v>
      </c>
      <c r="B1806" s="2">
        <v>2809</v>
      </c>
      <c r="C1806" s="2">
        <v>0</v>
      </c>
      <c r="D1806" s="149">
        <v>43423</v>
      </c>
    </row>
    <row r="1807" spans="1:4" x14ac:dyDescent="0.2">
      <c r="A1807" s="2" t="s">
        <v>5678</v>
      </c>
      <c r="B1807" s="2">
        <v>2810</v>
      </c>
      <c r="C1807" s="2">
        <v>0</v>
      </c>
      <c r="D1807" s="149">
        <v>43424</v>
      </c>
    </row>
    <row r="1808" spans="1:4" x14ac:dyDescent="0.2">
      <c r="A1808" s="2" t="s">
        <v>5681</v>
      </c>
      <c r="B1808" s="2">
        <v>2812</v>
      </c>
      <c r="C1808" s="2">
        <v>0</v>
      </c>
      <c r="D1808" s="149">
        <v>43425</v>
      </c>
    </row>
    <row r="1809" spans="1:4" x14ac:dyDescent="0.2">
      <c r="A1809" s="2" t="s">
        <v>5684</v>
      </c>
      <c r="B1809" s="2">
        <v>2813</v>
      </c>
      <c r="C1809" s="2">
        <v>0</v>
      </c>
      <c r="D1809" s="149">
        <v>43426</v>
      </c>
    </row>
    <row r="1810" spans="1:4" x14ac:dyDescent="0.2">
      <c r="A1810" s="2" t="s">
        <v>5687</v>
      </c>
      <c r="B1810" s="2">
        <v>2814</v>
      </c>
      <c r="C1810" s="2">
        <v>0</v>
      </c>
      <c r="D1810" s="149">
        <v>43427</v>
      </c>
    </row>
    <row r="1811" spans="1:4" x14ac:dyDescent="0.2">
      <c r="A1811" s="2" t="s">
        <v>5689</v>
      </c>
      <c r="B1811" s="2">
        <v>2815</v>
      </c>
      <c r="C1811" s="2">
        <v>0</v>
      </c>
      <c r="D1811" s="149">
        <v>43427</v>
      </c>
    </row>
    <row r="1812" spans="1:4" x14ac:dyDescent="0.2">
      <c r="A1812" s="2" t="s">
        <v>5692</v>
      </c>
      <c r="B1812" s="2">
        <v>2816</v>
      </c>
      <c r="C1812" s="2">
        <v>0</v>
      </c>
      <c r="D1812" s="149">
        <v>43427</v>
      </c>
    </row>
    <row r="1813" spans="1:4" x14ac:dyDescent="0.2">
      <c r="A1813" s="2" t="s">
        <v>5695</v>
      </c>
      <c r="B1813" s="2">
        <v>2817</v>
      </c>
      <c r="C1813" s="2">
        <v>0</v>
      </c>
      <c r="D1813" s="149">
        <v>43429</v>
      </c>
    </row>
    <row r="1814" spans="1:4" x14ac:dyDescent="0.2">
      <c r="A1814" s="2" t="s">
        <v>5696</v>
      </c>
      <c r="B1814" s="2">
        <v>2818</v>
      </c>
      <c r="C1814" s="2">
        <v>0</v>
      </c>
      <c r="D1814" s="149">
        <v>43429</v>
      </c>
    </row>
    <row r="1815" spans="1:4" x14ac:dyDescent="0.2">
      <c r="A1815" s="2" t="s">
        <v>5699</v>
      </c>
      <c r="B1815" s="2">
        <v>2819</v>
      </c>
      <c r="C1815" s="2">
        <v>0</v>
      </c>
      <c r="D1815" s="149">
        <v>43430</v>
      </c>
    </row>
    <row r="1816" spans="1:4" x14ac:dyDescent="0.2">
      <c r="A1816" s="2" t="s">
        <v>5701</v>
      </c>
      <c r="B1816" s="2">
        <v>2820</v>
      </c>
      <c r="C1816" s="2">
        <v>0</v>
      </c>
      <c r="D1816" s="149">
        <v>43430</v>
      </c>
    </row>
    <row r="1817" spans="1:4" x14ac:dyDescent="0.2">
      <c r="A1817" s="2" t="s">
        <v>5705</v>
      </c>
      <c r="B1817" s="2">
        <v>2821</v>
      </c>
      <c r="C1817" s="2">
        <v>0</v>
      </c>
      <c r="D1817" s="149">
        <v>43431</v>
      </c>
    </row>
    <row r="1818" spans="1:4" x14ac:dyDescent="0.2">
      <c r="A1818" s="2" t="s">
        <v>5707</v>
      </c>
      <c r="B1818" s="2">
        <v>2822</v>
      </c>
      <c r="C1818" s="2">
        <v>0</v>
      </c>
      <c r="D1818" s="149">
        <v>43432</v>
      </c>
    </row>
    <row r="1819" spans="1:4" x14ac:dyDescent="0.2">
      <c r="A1819" s="2" t="s">
        <v>5712</v>
      </c>
      <c r="B1819" s="2">
        <v>2823</v>
      </c>
      <c r="C1819" s="2">
        <v>0</v>
      </c>
      <c r="D1819" s="149">
        <v>43447</v>
      </c>
    </row>
    <row r="1820" spans="1:4" x14ac:dyDescent="0.2">
      <c r="A1820" s="2" t="s">
        <v>5716</v>
      </c>
      <c r="B1820" s="2">
        <v>2824</v>
      </c>
      <c r="C1820" s="2">
        <v>0</v>
      </c>
      <c r="D1820" s="149">
        <v>43449</v>
      </c>
    </row>
    <row r="1821" spans="1:4" x14ac:dyDescent="0.2">
      <c r="A1821" s="2" t="s">
        <v>5718</v>
      </c>
      <c r="B1821" s="2">
        <v>2825</v>
      </c>
      <c r="C1821" s="2">
        <v>0</v>
      </c>
      <c r="D1821" s="149">
        <v>43450</v>
      </c>
    </row>
    <row r="1822" spans="1:4" x14ac:dyDescent="0.2">
      <c r="A1822" s="2" t="s">
        <v>5721</v>
      </c>
      <c r="B1822" s="2">
        <v>2826</v>
      </c>
      <c r="C1822" s="2">
        <v>0</v>
      </c>
      <c r="D1822" s="149">
        <v>43450</v>
      </c>
    </row>
    <row r="1823" spans="1:4" x14ac:dyDescent="0.2">
      <c r="A1823" s="2" t="s">
        <v>5723</v>
      </c>
      <c r="B1823" s="2">
        <v>2827</v>
      </c>
      <c r="C1823" s="2">
        <v>0</v>
      </c>
      <c r="D1823" s="149">
        <v>43450</v>
      </c>
    </row>
    <row r="1824" spans="1:4" x14ac:dyDescent="0.2">
      <c r="A1824" s="2" t="s">
        <v>5726</v>
      </c>
      <c r="B1824" s="2">
        <v>2829</v>
      </c>
      <c r="C1824" s="2">
        <v>0</v>
      </c>
      <c r="D1824" s="149">
        <v>43451</v>
      </c>
    </row>
    <row r="1825" spans="1:4" x14ac:dyDescent="0.2">
      <c r="A1825" s="2" t="s">
        <v>5729</v>
      </c>
      <c r="B1825" s="2">
        <v>2830</v>
      </c>
      <c r="C1825" s="2">
        <v>0</v>
      </c>
      <c r="D1825" s="149">
        <v>43452</v>
      </c>
    </row>
    <row r="1826" spans="1:4" x14ac:dyDescent="0.2">
      <c r="A1826" s="2" t="s">
        <v>5732</v>
      </c>
      <c r="B1826" s="2">
        <v>2831</v>
      </c>
      <c r="C1826" s="2">
        <v>0</v>
      </c>
      <c r="D1826" s="149">
        <v>43452</v>
      </c>
    </row>
    <row r="1827" spans="1:4" x14ac:dyDescent="0.2">
      <c r="A1827" s="2" t="s">
        <v>5734</v>
      </c>
      <c r="B1827" s="2">
        <v>2832</v>
      </c>
      <c r="C1827" s="2">
        <v>0</v>
      </c>
      <c r="D1827" s="149">
        <v>43453</v>
      </c>
    </row>
    <row r="1828" spans="1:4" x14ac:dyDescent="0.2">
      <c r="A1828" s="2" t="s">
        <v>5736</v>
      </c>
      <c r="B1828" s="2">
        <v>2833</v>
      </c>
      <c r="C1828" s="2">
        <v>0</v>
      </c>
      <c r="D1828" s="149">
        <v>43453</v>
      </c>
    </row>
    <row r="1829" spans="1:4" x14ac:dyDescent="0.2">
      <c r="A1829" s="2" t="s">
        <v>5741</v>
      </c>
      <c r="B1829" s="2">
        <v>2834</v>
      </c>
      <c r="C1829" s="2">
        <v>0</v>
      </c>
      <c r="D1829" s="149">
        <v>43473</v>
      </c>
    </row>
    <row r="1830" spans="1:4" x14ac:dyDescent="0.2">
      <c r="A1830" s="2" t="s">
        <v>5745</v>
      </c>
      <c r="B1830" s="2">
        <v>2835</v>
      </c>
      <c r="C1830" s="2">
        <v>0</v>
      </c>
      <c r="D1830" s="149">
        <v>43474</v>
      </c>
    </row>
    <row r="1831" spans="1:4" x14ac:dyDescent="0.2">
      <c r="A1831" s="2" t="s">
        <v>5746</v>
      </c>
      <c r="B1831" s="2">
        <v>2836</v>
      </c>
      <c r="C1831" s="2">
        <v>0</v>
      </c>
      <c r="D1831" s="149">
        <v>43475</v>
      </c>
    </row>
    <row r="1832" spans="1:4" x14ac:dyDescent="0.2">
      <c r="A1832" s="2" t="s">
        <v>5748</v>
      </c>
      <c r="B1832" s="2">
        <v>2837</v>
      </c>
      <c r="C1832" s="2">
        <v>0</v>
      </c>
      <c r="D1832" s="149">
        <v>43475</v>
      </c>
    </row>
    <row r="1833" spans="1:4" x14ac:dyDescent="0.2">
      <c r="A1833" s="2" t="s">
        <v>5750</v>
      </c>
      <c r="B1833" s="2">
        <v>2838</v>
      </c>
      <c r="C1833" s="2">
        <v>0</v>
      </c>
      <c r="D1833" s="149">
        <v>43476</v>
      </c>
    </row>
    <row r="1834" spans="1:4" x14ac:dyDescent="0.2">
      <c r="A1834" s="2" t="s">
        <v>5753</v>
      </c>
      <c r="B1834" s="2">
        <v>2839</v>
      </c>
      <c r="C1834" s="2">
        <v>0</v>
      </c>
      <c r="D1834" s="149">
        <v>43476</v>
      </c>
    </row>
    <row r="1835" spans="1:4" x14ac:dyDescent="0.2">
      <c r="A1835" s="2" t="s">
        <v>5754</v>
      </c>
      <c r="B1835" s="2">
        <v>2840</v>
      </c>
      <c r="C1835" s="2">
        <v>0</v>
      </c>
      <c r="D1835" s="149">
        <v>43477</v>
      </c>
    </row>
    <row r="1836" spans="1:4" x14ac:dyDescent="0.2">
      <c r="A1836" s="2" t="s">
        <v>5757</v>
      </c>
      <c r="B1836" s="2">
        <v>2841</v>
      </c>
      <c r="C1836" s="2">
        <v>0</v>
      </c>
      <c r="D1836" s="149">
        <v>43478</v>
      </c>
    </row>
    <row r="1837" spans="1:4" x14ac:dyDescent="0.2">
      <c r="A1837" s="2" t="s">
        <v>5769</v>
      </c>
      <c r="B1837" s="2">
        <v>2844</v>
      </c>
      <c r="C1837" s="2">
        <v>0</v>
      </c>
      <c r="D1837" s="149">
        <v>43482</v>
      </c>
    </row>
    <row r="1838" spans="1:4" x14ac:dyDescent="0.2">
      <c r="A1838" s="2" t="s">
        <v>5773</v>
      </c>
      <c r="B1838" s="2">
        <v>2845</v>
      </c>
      <c r="C1838" s="2">
        <v>0</v>
      </c>
      <c r="D1838" s="149">
        <v>43483</v>
      </c>
    </row>
    <row r="1839" spans="1:4" x14ac:dyDescent="0.2">
      <c r="A1839" s="2" t="s">
        <v>5775</v>
      </c>
      <c r="B1839" s="2">
        <v>2846</v>
      </c>
      <c r="C1839" s="2">
        <v>0</v>
      </c>
      <c r="D1839" s="149">
        <v>43483</v>
      </c>
    </row>
    <row r="1840" spans="1:4" x14ac:dyDescent="0.2">
      <c r="A1840" s="2" t="s">
        <v>5779</v>
      </c>
      <c r="B1840" s="2">
        <v>2847</v>
      </c>
      <c r="C1840" s="2">
        <v>0</v>
      </c>
      <c r="D1840" s="149">
        <v>43483</v>
      </c>
    </row>
    <row r="1841" spans="1:4" x14ac:dyDescent="0.2">
      <c r="A1841" s="2" t="s">
        <v>5782</v>
      </c>
      <c r="B1841" s="2">
        <v>2848</v>
      </c>
      <c r="C1841" s="2">
        <v>0</v>
      </c>
      <c r="D1841" s="149">
        <v>43484</v>
      </c>
    </row>
    <row r="1842" spans="1:4" x14ac:dyDescent="0.2">
      <c r="A1842" s="2" t="s">
        <v>5786</v>
      </c>
      <c r="B1842" s="2">
        <v>2849</v>
      </c>
      <c r="C1842" s="2">
        <v>0</v>
      </c>
      <c r="D1842" s="149">
        <v>43485</v>
      </c>
    </row>
    <row r="1843" spans="1:4" x14ac:dyDescent="0.2">
      <c r="A1843" s="2" t="s">
        <v>5789</v>
      </c>
      <c r="B1843" s="2">
        <v>2850</v>
      </c>
      <c r="C1843" s="2">
        <v>0</v>
      </c>
      <c r="D1843" s="149">
        <v>43485</v>
      </c>
    </row>
    <row r="1844" spans="1:4" x14ac:dyDescent="0.2">
      <c r="A1844" s="2" t="s">
        <v>5794</v>
      </c>
      <c r="B1844" s="2">
        <v>2851</v>
      </c>
      <c r="C1844" s="2">
        <v>0</v>
      </c>
      <c r="D1844" s="149">
        <v>43490</v>
      </c>
    </row>
    <row r="1845" spans="1:4" x14ac:dyDescent="0.2">
      <c r="A1845" s="2" t="s">
        <v>5803</v>
      </c>
      <c r="B1845" s="2">
        <v>2852</v>
      </c>
      <c r="C1845" s="2">
        <v>0</v>
      </c>
      <c r="D1845" s="149">
        <v>43491</v>
      </c>
    </row>
    <row r="1846" spans="1:4" x14ac:dyDescent="0.2">
      <c r="A1846" s="2" t="s">
        <v>5804</v>
      </c>
      <c r="B1846" s="2">
        <v>2853</v>
      </c>
      <c r="C1846" s="2">
        <v>0</v>
      </c>
      <c r="D1846" s="149">
        <v>43492</v>
      </c>
    </row>
    <row r="1847" spans="1:4" x14ac:dyDescent="0.2">
      <c r="A1847" s="2" t="s">
        <v>5806</v>
      </c>
      <c r="B1847" s="2">
        <v>2854</v>
      </c>
      <c r="C1847" s="2">
        <v>0</v>
      </c>
      <c r="D1847" s="149">
        <v>43493</v>
      </c>
    </row>
    <row r="1848" spans="1:4" x14ac:dyDescent="0.2">
      <c r="A1848" s="2" t="s">
        <v>5807</v>
      </c>
      <c r="B1848" s="2">
        <v>2855</v>
      </c>
      <c r="C1848" s="2">
        <v>0</v>
      </c>
      <c r="D1848" s="149">
        <v>43493</v>
      </c>
    </row>
    <row r="1849" spans="1:4" x14ac:dyDescent="0.2">
      <c r="A1849" s="2" t="s">
        <v>5810</v>
      </c>
      <c r="B1849" s="2">
        <v>2856</v>
      </c>
      <c r="C1849" s="2">
        <v>0</v>
      </c>
      <c r="D1849" s="149">
        <v>43494</v>
      </c>
    </row>
    <row r="1850" spans="1:4" x14ac:dyDescent="0.2">
      <c r="A1850" s="2" t="s">
        <v>5812</v>
      </c>
      <c r="B1850" s="2">
        <v>2857</v>
      </c>
      <c r="C1850" s="2">
        <v>0</v>
      </c>
      <c r="D1850" s="149">
        <v>43495</v>
      </c>
    </row>
    <row r="1851" spans="1:4" x14ac:dyDescent="0.2">
      <c r="A1851" s="2" t="s">
        <v>5814</v>
      </c>
      <c r="B1851" s="2">
        <v>2858</v>
      </c>
      <c r="C1851" s="2">
        <v>0</v>
      </c>
      <c r="D1851" s="149">
        <v>43496</v>
      </c>
    </row>
    <row r="1852" spans="1:4" x14ac:dyDescent="0.2">
      <c r="A1852" s="2" t="s">
        <v>5818</v>
      </c>
      <c r="B1852" s="2">
        <v>2859</v>
      </c>
      <c r="C1852" s="2">
        <v>0</v>
      </c>
      <c r="D1852" s="149">
        <v>43500</v>
      </c>
    </row>
    <row r="1853" spans="1:4" x14ac:dyDescent="0.2">
      <c r="A1853" s="2" t="s">
        <v>5822</v>
      </c>
      <c r="B1853" s="2">
        <v>2860</v>
      </c>
      <c r="C1853" s="2">
        <v>0</v>
      </c>
      <c r="D1853" s="149">
        <v>43501</v>
      </c>
    </row>
    <row r="1854" spans="1:4" x14ac:dyDescent="0.2">
      <c r="A1854" s="2" t="s">
        <v>5824</v>
      </c>
      <c r="B1854" s="2">
        <v>2861</v>
      </c>
      <c r="C1854" s="2">
        <v>0</v>
      </c>
      <c r="D1854" s="149">
        <v>43501</v>
      </c>
    </row>
    <row r="1855" spans="1:4" x14ac:dyDescent="0.2">
      <c r="A1855" s="2" t="s">
        <v>5825</v>
      </c>
      <c r="B1855" s="2">
        <v>2862</v>
      </c>
      <c r="C1855" s="2">
        <v>0</v>
      </c>
      <c r="D1855" s="149">
        <v>43502</v>
      </c>
    </row>
    <row r="1856" spans="1:4" x14ac:dyDescent="0.2">
      <c r="A1856" s="2" t="s">
        <v>5827</v>
      </c>
      <c r="B1856" s="2">
        <v>2863</v>
      </c>
      <c r="C1856" s="2">
        <v>0</v>
      </c>
      <c r="D1856" s="149">
        <v>43503</v>
      </c>
    </row>
    <row r="1857" spans="1:4" x14ac:dyDescent="0.2">
      <c r="A1857" s="2" t="s">
        <v>5828</v>
      </c>
      <c r="B1857" s="2">
        <v>2864</v>
      </c>
      <c r="C1857" s="2">
        <v>0</v>
      </c>
      <c r="D1857" s="149">
        <v>43503</v>
      </c>
    </row>
    <row r="1858" spans="1:4" x14ac:dyDescent="0.2">
      <c r="A1858" s="2" t="s">
        <v>5832</v>
      </c>
      <c r="B1858" s="2">
        <v>2865</v>
      </c>
      <c r="C1858" s="2">
        <v>0</v>
      </c>
      <c r="D1858" s="149">
        <v>43504</v>
      </c>
    </row>
    <row r="1859" spans="1:4" x14ac:dyDescent="0.2">
      <c r="A1859" s="2" t="s">
        <v>5835</v>
      </c>
      <c r="B1859" s="2">
        <v>2866</v>
      </c>
      <c r="C1859" s="2">
        <v>0</v>
      </c>
      <c r="D1859" s="149">
        <v>43504</v>
      </c>
    </row>
    <row r="1860" spans="1:4" x14ac:dyDescent="0.2">
      <c r="A1860" s="2" t="s">
        <v>5836</v>
      </c>
      <c r="B1860" s="2">
        <v>2867</v>
      </c>
      <c r="C1860" s="2">
        <v>0</v>
      </c>
      <c r="D1860" s="149">
        <v>43505</v>
      </c>
    </row>
    <row r="1861" spans="1:4" x14ac:dyDescent="0.2">
      <c r="A1861" s="2" t="s">
        <v>5838</v>
      </c>
      <c r="B1861" s="2">
        <v>2868</v>
      </c>
      <c r="C1861" s="2">
        <v>0</v>
      </c>
      <c r="D1861" s="149">
        <v>43505</v>
      </c>
    </row>
    <row r="1862" spans="1:4" x14ac:dyDescent="0.2">
      <c r="A1862" s="2" t="s">
        <v>5840</v>
      </c>
      <c r="B1862" s="2">
        <v>2869</v>
      </c>
      <c r="C1862" s="2">
        <v>0</v>
      </c>
      <c r="D1862" s="149">
        <v>43505</v>
      </c>
    </row>
    <row r="1863" spans="1:4" x14ac:dyDescent="0.2">
      <c r="A1863" s="2" t="s">
        <v>5842</v>
      </c>
      <c r="B1863" s="2">
        <v>2870</v>
      </c>
      <c r="C1863" s="2">
        <v>0</v>
      </c>
      <c r="D1863" s="149">
        <v>43505</v>
      </c>
    </row>
    <row r="1864" spans="1:4" x14ac:dyDescent="0.2">
      <c r="A1864" s="2" t="s">
        <v>5845</v>
      </c>
      <c r="B1864" s="2">
        <v>2871</v>
      </c>
      <c r="C1864" s="2">
        <v>0</v>
      </c>
      <c r="D1864" s="149">
        <v>43506</v>
      </c>
    </row>
    <row r="1865" spans="1:4" x14ac:dyDescent="0.2">
      <c r="A1865" s="2" t="s">
        <v>5850</v>
      </c>
      <c r="B1865" s="2">
        <v>2872</v>
      </c>
      <c r="C1865" s="2">
        <v>0</v>
      </c>
      <c r="D1865" s="149">
        <v>43509</v>
      </c>
    </row>
    <row r="1866" spans="1:4" x14ac:dyDescent="0.2">
      <c r="A1866" s="2" t="s">
        <v>5853</v>
      </c>
      <c r="B1866" s="2">
        <v>2873</v>
      </c>
      <c r="C1866" s="2">
        <v>0</v>
      </c>
      <c r="D1866" s="149">
        <v>43513</v>
      </c>
    </row>
    <row r="1867" spans="1:4" x14ac:dyDescent="0.2">
      <c r="A1867" s="2" t="s">
        <v>5855</v>
      </c>
      <c r="B1867" s="2">
        <v>2874</v>
      </c>
      <c r="C1867" s="2">
        <v>0</v>
      </c>
      <c r="D1867" s="149">
        <v>43513</v>
      </c>
    </row>
    <row r="1868" spans="1:4" x14ac:dyDescent="0.2">
      <c r="A1868" s="2" t="s">
        <v>5858</v>
      </c>
      <c r="B1868" s="2">
        <v>2875</v>
      </c>
      <c r="C1868" s="2">
        <v>0</v>
      </c>
      <c r="D1868" s="149">
        <v>43514</v>
      </c>
    </row>
    <row r="1869" spans="1:4" x14ac:dyDescent="0.2">
      <c r="A1869" s="2" t="s">
        <v>5861</v>
      </c>
      <c r="B1869" s="2">
        <v>2876</v>
      </c>
      <c r="C1869" s="2">
        <v>0</v>
      </c>
      <c r="D1869" s="149">
        <v>43516</v>
      </c>
    </row>
    <row r="1870" spans="1:4" x14ac:dyDescent="0.2">
      <c r="A1870" s="2" t="s">
        <v>5864</v>
      </c>
      <c r="B1870" s="2">
        <v>2877</v>
      </c>
      <c r="C1870" s="2">
        <v>0</v>
      </c>
      <c r="D1870" s="149">
        <v>43516</v>
      </c>
    </row>
    <row r="1871" spans="1:4" x14ac:dyDescent="0.2">
      <c r="A1871" s="2" t="s">
        <v>5870</v>
      </c>
      <c r="B1871" s="2">
        <v>2878</v>
      </c>
      <c r="C1871" s="2">
        <v>0</v>
      </c>
      <c r="D1871" s="149">
        <v>43518</v>
      </c>
    </row>
    <row r="1872" spans="1:4" x14ac:dyDescent="0.2">
      <c r="A1872" s="2" t="s">
        <v>5878</v>
      </c>
      <c r="B1872" s="2">
        <v>2879</v>
      </c>
      <c r="C1872" s="2">
        <v>0</v>
      </c>
      <c r="D1872" s="149">
        <v>43526</v>
      </c>
    </row>
    <row r="1873" spans="1:4" x14ac:dyDescent="0.2">
      <c r="A1873" s="2" t="s">
        <v>5881</v>
      </c>
      <c r="B1873" s="2">
        <v>2880</v>
      </c>
      <c r="C1873" s="2">
        <v>0</v>
      </c>
      <c r="D1873" s="149">
        <v>43528</v>
      </c>
    </row>
    <row r="1874" spans="1:4" x14ac:dyDescent="0.2">
      <c r="A1874" s="2" t="s">
        <v>5883</v>
      </c>
      <c r="B1874" s="2">
        <v>2881</v>
      </c>
      <c r="C1874" s="2">
        <v>0</v>
      </c>
      <c r="D1874" s="149">
        <v>43528</v>
      </c>
    </row>
    <row r="1875" spans="1:4" x14ac:dyDescent="0.2">
      <c r="A1875" s="2" t="s">
        <v>5884</v>
      </c>
      <c r="B1875" s="2">
        <v>2882</v>
      </c>
      <c r="C1875" s="2">
        <v>0</v>
      </c>
      <c r="D1875" s="149">
        <v>43528</v>
      </c>
    </row>
    <row r="1876" spans="1:4" x14ac:dyDescent="0.2">
      <c r="A1876" s="2" t="s">
        <v>5888</v>
      </c>
      <c r="B1876" s="2">
        <v>2883</v>
      </c>
      <c r="C1876" s="2">
        <v>0</v>
      </c>
      <c r="D1876" s="149">
        <v>43529</v>
      </c>
    </row>
    <row r="1877" spans="1:4" x14ac:dyDescent="0.2">
      <c r="A1877" s="2" t="s">
        <v>5890</v>
      </c>
      <c r="B1877" s="2">
        <v>2884</v>
      </c>
      <c r="C1877" s="2">
        <v>0</v>
      </c>
      <c r="D1877" s="149">
        <v>43529</v>
      </c>
    </row>
    <row r="1878" spans="1:4" x14ac:dyDescent="0.2">
      <c r="A1878" s="2" t="s">
        <v>5894</v>
      </c>
      <c r="B1878" s="2">
        <v>2885</v>
      </c>
      <c r="C1878" s="2">
        <v>0</v>
      </c>
      <c r="D1878" s="149">
        <v>43534</v>
      </c>
    </row>
    <row r="1879" spans="1:4" x14ac:dyDescent="0.2">
      <c r="A1879" s="2" t="s">
        <v>5901</v>
      </c>
      <c r="B1879" s="2">
        <v>2886</v>
      </c>
      <c r="C1879" s="2">
        <v>0</v>
      </c>
      <c r="D1879" s="149">
        <v>43534</v>
      </c>
    </row>
    <row r="1880" spans="1:4" x14ac:dyDescent="0.2">
      <c r="A1880" s="2" t="s">
        <v>5905</v>
      </c>
      <c r="B1880" s="2">
        <v>2887</v>
      </c>
      <c r="C1880" s="2">
        <v>0</v>
      </c>
      <c r="D1880" s="149">
        <v>43535</v>
      </c>
    </row>
    <row r="1881" spans="1:4" x14ac:dyDescent="0.2">
      <c r="A1881" s="2" t="s">
        <v>5910</v>
      </c>
      <c r="B1881" s="2">
        <v>2888</v>
      </c>
      <c r="C1881" s="2">
        <v>0</v>
      </c>
      <c r="D1881" s="149">
        <v>43537</v>
      </c>
    </row>
    <row r="1882" spans="1:4" x14ac:dyDescent="0.2">
      <c r="A1882" s="2" t="s">
        <v>5913</v>
      </c>
      <c r="B1882" s="2">
        <v>2889</v>
      </c>
      <c r="C1882" s="2">
        <v>0</v>
      </c>
      <c r="D1882" s="149">
        <v>43540</v>
      </c>
    </row>
    <row r="1883" spans="1:4" x14ac:dyDescent="0.2">
      <c r="A1883" s="2" t="s">
        <v>5915</v>
      </c>
      <c r="B1883" s="2">
        <v>2890</v>
      </c>
      <c r="C1883" s="2">
        <v>0</v>
      </c>
      <c r="D1883" s="149">
        <v>43540</v>
      </c>
    </row>
    <row r="1884" spans="1:4" x14ac:dyDescent="0.2">
      <c r="A1884" s="2" t="s">
        <v>5918</v>
      </c>
      <c r="B1884" s="2">
        <v>2891</v>
      </c>
      <c r="C1884" s="2">
        <v>0</v>
      </c>
      <c r="D1884" s="149">
        <v>43541</v>
      </c>
    </row>
    <row r="1885" spans="1:4" x14ac:dyDescent="0.2">
      <c r="A1885" s="2" t="s">
        <v>5920</v>
      </c>
      <c r="B1885" s="2">
        <v>2892</v>
      </c>
      <c r="C1885" s="2">
        <v>0</v>
      </c>
      <c r="D1885" s="149">
        <v>43542</v>
      </c>
    </row>
    <row r="1886" spans="1:4" x14ac:dyDescent="0.2">
      <c r="A1886" s="2" t="s">
        <v>5923</v>
      </c>
      <c r="B1886" s="2">
        <v>2893</v>
      </c>
      <c r="C1886" s="2">
        <v>0</v>
      </c>
      <c r="D1886" s="149">
        <v>43544</v>
      </c>
    </row>
    <row r="1887" spans="1:4" x14ac:dyDescent="0.2">
      <c r="A1887" s="2" t="s">
        <v>5925</v>
      </c>
      <c r="B1887" s="2">
        <v>2894</v>
      </c>
      <c r="C1887" s="2">
        <v>0</v>
      </c>
      <c r="D1887" s="149">
        <v>43545</v>
      </c>
    </row>
    <row r="1888" spans="1:4" x14ac:dyDescent="0.2">
      <c r="A1888" s="2" t="s">
        <v>5934</v>
      </c>
      <c r="B1888" s="2">
        <v>2895</v>
      </c>
      <c r="C1888" s="2">
        <v>0</v>
      </c>
      <c r="D1888" s="149">
        <v>43546</v>
      </c>
    </row>
    <row r="1889" spans="1:4" x14ac:dyDescent="0.2">
      <c r="A1889" s="2" t="s">
        <v>5938</v>
      </c>
      <c r="B1889" s="2">
        <v>2896</v>
      </c>
      <c r="C1889" s="2">
        <v>0</v>
      </c>
      <c r="D1889" s="149">
        <v>43547</v>
      </c>
    </row>
    <row r="1890" spans="1:4" x14ac:dyDescent="0.2">
      <c r="A1890" s="2" t="s">
        <v>5939</v>
      </c>
      <c r="B1890" s="2">
        <v>2897</v>
      </c>
      <c r="C1890" s="2">
        <v>0</v>
      </c>
      <c r="D1890" s="149">
        <v>43547</v>
      </c>
    </row>
    <row r="1891" spans="1:4" x14ac:dyDescent="0.2">
      <c r="A1891" s="2" t="s">
        <v>5941</v>
      </c>
      <c r="B1891" s="2">
        <v>2898</v>
      </c>
      <c r="C1891" s="2">
        <v>0</v>
      </c>
      <c r="D1891" s="149">
        <v>43547</v>
      </c>
    </row>
    <row r="1892" spans="1:4" x14ac:dyDescent="0.2">
      <c r="A1892" s="2" t="s">
        <v>5943</v>
      </c>
      <c r="B1892" s="2">
        <v>2899</v>
      </c>
      <c r="C1892" s="2">
        <v>0</v>
      </c>
      <c r="D1892" s="149">
        <v>43548</v>
      </c>
    </row>
    <row r="1893" spans="1:4" x14ac:dyDescent="0.2">
      <c r="A1893" s="2" t="s">
        <v>5946</v>
      </c>
      <c r="B1893" s="2">
        <v>2900</v>
      </c>
      <c r="C1893" s="2">
        <v>0</v>
      </c>
      <c r="D1893" s="149">
        <v>43548</v>
      </c>
    </row>
    <row r="1894" spans="1:4" x14ac:dyDescent="0.2">
      <c r="A1894" s="2" t="s">
        <v>5949</v>
      </c>
      <c r="B1894" s="2">
        <v>2901</v>
      </c>
      <c r="C1894" s="2">
        <v>0</v>
      </c>
      <c r="D1894" s="149">
        <v>43551</v>
      </c>
    </row>
    <row r="1895" spans="1:4" x14ac:dyDescent="0.2">
      <c r="A1895" s="2" t="s">
        <v>5954</v>
      </c>
      <c r="B1895" s="2">
        <v>2902</v>
      </c>
      <c r="C1895" s="2">
        <v>0</v>
      </c>
      <c r="D1895" s="149">
        <v>43556</v>
      </c>
    </row>
    <row r="1896" spans="1:4" x14ac:dyDescent="0.2">
      <c r="A1896" s="2" t="s">
        <v>5956</v>
      </c>
      <c r="B1896" s="2">
        <v>2903</v>
      </c>
      <c r="C1896" s="2">
        <v>0</v>
      </c>
      <c r="D1896" s="149">
        <v>43556</v>
      </c>
    </row>
    <row r="1897" spans="1:4" x14ac:dyDescent="0.2">
      <c r="A1897" s="2" t="s">
        <v>5959</v>
      </c>
      <c r="B1897" s="2">
        <v>2904</v>
      </c>
      <c r="C1897" s="2">
        <v>0</v>
      </c>
      <c r="D1897" s="149">
        <v>43556</v>
      </c>
    </row>
    <row r="1898" spans="1:4" x14ac:dyDescent="0.2">
      <c r="A1898" s="2" t="s">
        <v>5961</v>
      </c>
      <c r="B1898" s="2">
        <v>2905</v>
      </c>
      <c r="C1898" s="2">
        <v>0</v>
      </c>
      <c r="D1898" s="149">
        <v>43557</v>
      </c>
    </row>
    <row r="1899" spans="1:4" x14ac:dyDescent="0.2">
      <c r="A1899" s="2" t="s">
        <v>5966</v>
      </c>
      <c r="B1899" s="2">
        <v>2906</v>
      </c>
      <c r="C1899" s="2">
        <v>0</v>
      </c>
      <c r="D1899" s="149">
        <v>43558</v>
      </c>
    </row>
    <row r="1900" spans="1:4" x14ac:dyDescent="0.2">
      <c r="A1900" s="2" t="s">
        <v>5968</v>
      </c>
      <c r="B1900" s="2">
        <v>2907</v>
      </c>
      <c r="C1900" s="2">
        <v>0</v>
      </c>
      <c r="D1900" s="149">
        <v>43558</v>
      </c>
    </row>
    <row r="1901" spans="1:4" x14ac:dyDescent="0.2">
      <c r="A1901" s="2" t="s">
        <v>5971</v>
      </c>
      <c r="B1901" s="2">
        <v>2908</v>
      </c>
      <c r="C1901" s="2">
        <v>0</v>
      </c>
      <c r="D1901" s="149">
        <v>43558</v>
      </c>
    </row>
    <row r="1902" spans="1:4" x14ac:dyDescent="0.2">
      <c r="A1902" s="2" t="s">
        <v>5973</v>
      </c>
      <c r="B1902" s="2">
        <v>2909</v>
      </c>
      <c r="C1902" s="2">
        <v>0</v>
      </c>
      <c r="D1902" s="149">
        <v>43558</v>
      </c>
    </row>
    <row r="1903" spans="1:4" x14ac:dyDescent="0.2">
      <c r="A1903" s="2" t="s">
        <v>5975</v>
      </c>
      <c r="B1903" s="2">
        <v>2910</v>
      </c>
      <c r="C1903" s="2">
        <v>0</v>
      </c>
      <c r="D1903" s="149">
        <v>43559</v>
      </c>
    </row>
    <row r="1904" spans="1:4" x14ac:dyDescent="0.2">
      <c r="A1904" s="2" t="s">
        <v>5979</v>
      </c>
      <c r="B1904" s="2">
        <v>2911</v>
      </c>
      <c r="C1904" s="2">
        <v>0</v>
      </c>
      <c r="D1904" s="149">
        <v>43562</v>
      </c>
    </row>
    <row r="1905" spans="1:4" x14ac:dyDescent="0.2">
      <c r="A1905" s="2" t="s">
        <v>5980</v>
      </c>
      <c r="B1905" s="2">
        <v>2912</v>
      </c>
      <c r="C1905" s="2">
        <v>0</v>
      </c>
      <c r="D1905" s="149">
        <v>43562</v>
      </c>
    </row>
    <row r="1906" spans="1:4" x14ac:dyDescent="0.2">
      <c r="A1906" s="2" t="s">
        <v>5989</v>
      </c>
      <c r="B1906" s="2">
        <v>2913</v>
      </c>
      <c r="C1906" s="2">
        <v>0</v>
      </c>
      <c r="D1906" s="149">
        <v>43565</v>
      </c>
    </row>
    <row r="1907" spans="1:4" x14ac:dyDescent="0.2">
      <c r="A1907" s="2" t="s">
        <v>5992</v>
      </c>
      <c r="B1907" s="2">
        <v>2914</v>
      </c>
      <c r="C1907" s="2">
        <v>0</v>
      </c>
      <c r="D1907" s="149">
        <v>43566</v>
      </c>
    </row>
    <row r="1908" spans="1:4" x14ac:dyDescent="0.2">
      <c r="A1908" s="2" t="s">
        <v>5996</v>
      </c>
      <c r="B1908" s="2">
        <v>2915</v>
      </c>
      <c r="C1908" s="2">
        <v>0</v>
      </c>
      <c r="D1908" s="149">
        <v>43567</v>
      </c>
    </row>
    <row r="1909" spans="1:4" x14ac:dyDescent="0.2">
      <c r="A1909" s="2" t="s">
        <v>5998</v>
      </c>
      <c r="B1909" s="2">
        <v>2916</v>
      </c>
      <c r="C1909" s="2">
        <v>0</v>
      </c>
      <c r="D1909" s="149">
        <v>43567</v>
      </c>
    </row>
    <row r="1910" spans="1:4" x14ac:dyDescent="0.2">
      <c r="A1910" s="2" t="s">
        <v>6000</v>
      </c>
      <c r="B1910" s="2">
        <v>2917</v>
      </c>
      <c r="C1910" s="2">
        <v>0</v>
      </c>
      <c r="D1910" s="149">
        <v>43568</v>
      </c>
    </row>
    <row r="1911" spans="1:4" x14ac:dyDescent="0.2">
      <c r="A1911" s="2" t="s">
        <v>6004</v>
      </c>
      <c r="B1911" s="2">
        <v>2918</v>
      </c>
      <c r="C1911" s="2">
        <v>0</v>
      </c>
      <c r="D1911" s="149">
        <v>43569</v>
      </c>
    </row>
    <row r="1912" spans="1:4" x14ac:dyDescent="0.2">
      <c r="A1912" s="2" t="s">
        <v>6006</v>
      </c>
      <c r="B1912" s="2">
        <v>2919</v>
      </c>
      <c r="C1912" s="2">
        <v>0</v>
      </c>
      <c r="D1912" s="149">
        <v>43570</v>
      </c>
    </row>
    <row r="1913" spans="1:4" x14ac:dyDescent="0.2">
      <c r="A1913" s="2" t="s">
        <v>6009</v>
      </c>
      <c r="B1913" s="2">
        <v>2920</v>
      </c>
      <c r="C1913" s="2">
        <v>0</v>
      </c>
      <c r="D1913" s="149">
        <v>43572</v>
      </c>
    </row>
    <row r="1914" spans="1:4" x14ac:dyDescent="0.2">
      <c r="A1914" s="2" t="s">
        <v>6011</v>
      </c>
      <c r="B1914" s="2">
        <v>2921</v>
      </c>
      <c r="C1914" s="2">
        <v>0</v>
      </c>
      <c r="D1914" s="149">
        <v>43572</v>
      </c>
    </row>
    <row r="1915" spans="1:4" x14ac:dyDescent="0.2">
      <c r="A1915" s="2" t="s">
        <v>6013</v>
      </c>
      <c r="B1915" s="2">
        <v>2922</v>
      </c>
      <c r="C1915" s="2">
        <v>0</v>
      </c>
      <c r="D1915" s="149">
        <v>43573</v>
      </c>
    </row>
    <row r="1916" spans="1:4" x14ac:dyDescent="0.2">
      <c r="A1916" s="2" t="s">
        <v>3642</v>
      </c>
      <c r="B1916" s="2">
        <v>2923</v>
      </c>
      <c r="C1916" s="2">
        <v>0</v>
      </c>
      <c r="D1916" s="149">
        <v>43574</v>
      </c>
    </row>
    <row r="1917" spans="1:4" x14ac:dyDescent="0.2">
      <c r="A1917" s="2" t="s">
        <v>6019</v>
      </c>
      <c r="B1917" s="2">
        <v>2924</v>
      </c>
      <c r="C1917" s="2">
        <v>0</v>
      </c>
      <c r="D1917" s="149">
        <v>43578</v>
      </c>
    </row>
    <row r="1918" spans="1:4" x14ac:dyDescent="0.2">
      <c r="A1918" s="2" t="s">
        <v>6021</v>
      </c>
      <c r="B1918" s="2">
        <v>2925</v>
      </c>
      <c r="C1918" s="2">
        <v>0</v>
      </c>
      <c r="D1918" s="149">
        <v>43578</v>
      </c>
    </row>
    <row r="1919" spans="1:4" x14ac:dyDescent="0.2">
      <c r="A1919" s="2" t="s">
        <v>6037</v>
      </c>
      <c r="B1919" s="2">
        <v>2927</v>
      </c>
      <c r="C1919" s="2">
        <v>0</v>
      </c>
      <c r="D1919" s="149">
        <v>43588</v>
      </c>
    </row>
    <row r="1920" spans="1:4" x14ac:dyDescent="0.2">
      <c r="A1920" s="2" t="s">
        <v>6040</v>
      </c>
      <c r="B1920" s="2">
        <v>2928</v>
      </c>
      <c r="C1920" s="2">
        <v>0</v>
      </c>
      <c r="D1920" s="149">
        <v>43590</v>
      </c>
    </row>
    <row r="1921" spans="1:4" x14ac:dyDescent="0.2">
      <c r="A1921" s="2" t="s">
        <v>6049</v>
      </c>
      <c r="B1921" s="2">
        <v>2929</v>
      </c>
      <c r="C1921" s="2">
        <v>0</v>
      </c>
      <c r="D1921" s="149">
        <v>43593</v>
      </c>
    </row>
    <row r="1922" spans="1:4" x14ac:dyDescent="0.2">
      <c r="A1922" s="2" t="s">
        <v>6051</v>
      </c>
      <c r="B1922" s="2">
        <v>2930</v>
      </c>
      <c r="C1922" s="2">
        <v>0</v>
      </c>
      <c r="D1922" s="149">
        <v>43593</v>
      </c>
    </row>
    <row r="1923" spans="1:4" x14ac:dyDescent="0.2">
      <c r="A1923" s="2" t="s">
        <v>6053</v>
      </c>
      <c r="B1923" s="2">
        <v>2931</v>
      </c>
      <c r="C1923" s="2">
        <v>0</v>
      </c>
      <c r="D1923" s="149">
        <v>43594</v>
      </c>
    </row>
    <row r="1924" spans="1:4" x14ac:dyDescent="0.2">
      <c r="A1924" s="2" t="s">
        <v>6056</v>
      </c>
      <c r="B1924" s="2">
        <v>2932</v>
      </c>
      <c r="C1924" s="2">
        <v>0</v>
      </c>
      <c r="D1924" s="149">
        <v>43596</v>
      </c>
    </row>
    <row r="1925" spans="1:4" x14ac:dyDescent="0.2">
      <c r="A1925" s="2" t="s">
        <v>6058</v>
      </c>
      <c r="B1925" s="2">
        <v>2933</v>
      </c>
      <c r="C1925" s="2">
        <v>0</v>
      </c>
      <c r="D1925" s="149">
        <v>43597</v>
      </c>
    </row>
    <row r="1926" spans="1:4" x14ac:dyDescent="0.2">
      <c r="A1926" s="2" t="s">
        <v>6061</v>
      </c>
      <c r="B1926" s="2">
        <v>2934</v>
      </c>
      <c r="C1926" s="2">
        <v>0</v>
      </c>
      <c r="D1926" s="149">
        <v>43597</v>
      </c>
    </row>
    <row r="1927" spans="1:4" x14ac:dyDescent="0.2">
      <c r="A1927" s="2" t="s">
        <v>6064</v>
      </c>
      <c r="B1927" s="2">
        <v>2935</v>
      </c>
      <c r="C1927" s="2">
        <v>0</v>
      </c>
      <c r="D1927" s="149">
        <v>43597</v>
      </c>
    </row>
    <row r="1928" spans="1:4" x14ac:dyDescent="0.2">
      <c r="A1928" s="2" t="s">
        <v>6067</v>
      </c>
      <c r="B1928" s="2">
        <v>2936</v>
      </c>
      <c r="C1928" s="2">
        <v>0</v>
      </c>
      <c r="D1928" s="149">
        <v>43597</v>
      </c>
    </row>
    <row r="1929" spans="1:4" x14ac:dyDescent="0.2">
      <c r="A1929" s="2" t="s">
        <v>6074</v>
      </c>
      <c r="B1929" s="2">
        <v>2937</v>
      </c>
      <c r="C1929" s="2">
        <v>0</v>
      </c>
      <c r="D1929" s="149">
        <v>43601</v>
      </c>
    </row>
    <row r="1930" spans="1:4" x14ac:dyDescent="0.2">
      <c r="A1930" s="2" t="s">
        <v>6082</v>
      </c>
      <c r="B1930" s="2">
        <v>2938</v>
      </c>
      <c r="C1930" s="2">
        <v>0</v>
      </c>
      <c r="D1930" s="149">
        <v>43604</v>
      </c>
    </row>
    <row r="1931" spans="1:4" x14ac:dyDescent="0.2">
      <c r="A1931" s="2" t="s">
        <v>6089</v>
      </c>
      <c r="B1931" s="2">
        <v>2939</v>
      </c>
      <c r="C1931" s="2">
        <v>0</v>
      </c>
      <c r="D1931" s="149">
        <v>43606</v>
      </c>
    </row>
    <row r="1932" spans="1:4" x14ac:dyDescent="0.2">
      <c r="A1932" s="2" t="s">
        <v>6093</v>
      </c>
      <c r="B1932" s="2">
        <v>2940</v>
      </c>
      <c r="C1932" s="2">
        <v>0</v>
      </c>
      <c r="D1932" s="149">
        <v>43608</v>
      </c>
    </row>
    <row r="1933" spans="1:4" x14ac:dyDescent="0.2">
      <c r="A1933" s="2" t="s">
        <v>6094</v>
      </c>
      <c r="B1933" s="2">
        <v>2941</v>
      </c>
      <c r="C1933" s="2">
        <v>0</v>
      </c>
      <c r="D1933" s="149">
        <v>43608</v>
      </c>
    </row>
    <row r="1934" spans="1:4" x14ac:dyDescent="0.2">
      <c r="A1934" s="2" t="s">
        <v>6103</v>
      </c>
      <c r="B1934" s="2">
        <v>2942</v>
      </c>
      <c r="C1934" s="2">
        <v>0</v>
      </c>
      <c r="D1934" s="149">
        <v>43617</v>
      </c>
    </row>
    <row r="1935" spans="1:4" x14ac:dyDescent="0.2">
      <c r="A1935" s="2" t="s">
        <v>6107</v>
      </c>
      <c r="B1935" s="2">
        <v>2943</v>
      </c>
      <c r="C1935" s="2">
        <v>0</v>
      </c>
      <c r="D1935" s="149">
        <v>43618</v>
      </c>
    </row>
    <row r="1936" spans="1:4" x14ac:dyDescent="0.2">
      <c r="A1936" s="2" t="s">
        <v>6116</v>
      </c>
      <c r="B1936" s="2">
        <v>2944</v>
      </c>
      <c r="C1936" s="2">
        <v>0</v>
      </c>
      <c r="D1936" s="149">
        <v>43619</v>
      </c>
    </row>
    <row r="1937" spans="1:4" x14ac:dyDescent="0.2">
      <c r="A1937" s="2" t="s">
        <v>6118</v>
      </c>
      <c r="B1937" s="2">
        <v>2945</v>
      </c>
      <c r="C1937" s="2">
        <v>0</v>
      </c>
      <c r="D1937" s="149">
        <v>43620</v>
      </c>
    </row>
    <row r="1938" spans="1:4" x14ac:dyDescent="0.2">
      <c r="A1938" s="2" t="s">
        <v>6119</v>
      </c>
      <c r="B1938" s="2">
        <v>2946</v>
      </c>
      <c r="C1938" s="2">
        <v>0</v>
      </c>
      <c r="D1938" s="149">
        <v>43621</v>
      </c>
    </row>
    <row r="1939" spans="1:4" x14ac:dyDescent="0.2">
      <c r="A1939" s="2" t="s">
        <v>6122</v>
      </c>
      <c r="B1939" s="2">
        <v>2947</v>
      </c>
      <c r="C1939" s="2">
        <v>0</v>
      </c>
      <c r="D1939" s="149">
        <v>43621</v>
      </c>
    </row>
    <row r="1940" spans="1:4" x14ac:dyDescent="0.2">
      <c r="A1940" s="2" t="s">
        <v>6128</v>
      </c>
      <c r="B1940" s="2">
        <v>2948</v>
      </c>
      <c r="C1940" s="2">
        <v>0</v>
      </c>
      <c r="D1940" s="149">
        <v>43624</v>
      </c>
    </row>
    <row r="1941" spans="1:4" x14ac:dyDescent="0.2">
      <c r="A1941" s="2" t="s">
        <v>6130</v>
      </c>
      <c r="B1941" s="2">
        <v>2949</v>
      </c>
      <c r="C1941" s="2">
        <v>0</v>
      </c>
      <c r="D1941" s="149">
        <v>43625</v>
      </c>
    </row>
    <row r="1942" spans="1:4" x14ac:dyDescent="0.2">
      <c r="A1942" s="2" t="s">
        <v>6557</v>
      </c>
      <c r="B1942" s="2">
        <v>2950</v>
      </c>
      <c r="C1942" s="2">
        <v>0</v>
      </c>
      <c r="D1942" s="149">
        <v>43626</v>
      </c>
    </row>
    <row r="1943" spans="1:4" x14ac:dyDescent="0.2">
      <c r="A1943" s="2" t="s">
        <v>6137</v>
      </c>
      <c r="B1943" s="2">
        <v>2951</v>
      </c>
      <c r="C1943" s="2">
        <v>0</v>
      </c>
      <c r="D1943" s="149">
        <v>43628</v>
      </c>
    </row>
    <row r="1944" spans="1:4" x14ac:dyDescent="0.2">
      <c r="A1944" s="2" t="s">
        <v>6140</v>
      </c>
      <c r="B1944" s="2">
        <v>2952</v>
      </c>
      <c r="C1944" s="2">
        <v>0</v>
      </c>
      <c r="D1944" s="149">
        <v>43630</v>
      </c>
    </row>
    <row r="1945" spans="1:4" x14ac:dyDescent="0.2">
      <c r="A1945" s="2" t="s">
        <v>6143</v>
      </c>
      <c r="B1945" s="2">
        <v>2953</v>
      </c>
      <c r="C1945" s="2">
        <v>0</v>
      </c>
      <c r="D1945" s="149">
        <v>43633</v>
      </c>
    </row>
    <row r="1946" spans="1:4" x14ac:dyDescent="0.2">
      <c r="A1946" s="2" t="s">
        <v>6145</v>
      </c>
      <c r="B1946" s="2">
        <v>2954</v>
      </c>
      <c r="C1946" s="2">
        <v>0</v>
      </c>
      <c r="D1946" s="149">
        <v>43634</v>
      </c>
    </row>
    <row r="1947" spans="1:4" x14ac:dyDescent="0.2">
      <c r="A1947" s="2" t="s">
        <v>6148</v>
      </c>
      <c r="B1947" s="2">
        <v>2955</v>
      </c>
      <c r="C1947" s="2">
        <v>0</v>
      </c>
      <c r="D1947" s="149">
        <v>43637</v>
      </c>
    </row>
    <row r="1948" spans="1:4" x14ac:dyDescent="0.2">
      <c r="A1948" s="2" t="s">
        <v>6152</v>
      </c>
      <c r="B1948" s="2">
        <v>2956</v>
      </c>
      <c r="C1948" s="2">
        <v>0</v>
      </c>
      <c r="D1948" s="149">
        <v>43639</v>
      </c>
    </row>
    <row r="1949" spans="1:4" x14ac:dyDescent="0.2">
      <c r="A1949" s="2" t="s">
        <v>6154</v>
      </c>
      <c r="B1949" s="2">
        <v>2957</v>
      </c>
      <c r="C1949" s="2">
        <v>0</v>
      </c>
      <c r="D1949" s="149">
        <v>43639</v>
      </c>
    </row>
    <row r="1950" spans="1:4" x14ac:dyDescent="0.2">
      <c r="A1950" s="2" t="s">
        <v>6157</v>
      </c>
      <c r="B1950" s="2">
        <v>2958</v>
      </c>
      <c r="C1950" s="2">
        <v>0</v>
      </c>
      <c r="D1950" s="149">
        <v>43640</v>
      </c>
    </row>
    <row r="1951" spans="1:4" x14ac:dyDescent="0.2">
      <c r="A1951" s="2" t="s">
        <v>6161</v>
      </c>
      <c r="B1951" s="2">
        <v>2959</v>
      </c>
      <c r="C1951" s="2">
        <v>0</v>
      </c>
      <c r="D1951" s="149">
        <v>43647</v>
      </c>
    </row>
    <row r="1952" spans="1:4" x14ac:dyDescent="0.2">
      <c r="A1952" s="2" t="s">
        <v>6164</v>
      </c>
      <c r="B1952" s="2">
        <v>2960</v>
      </c>
      <c r="C1952" s="2">
        <v>0</v>
      </c>
      <c r="D1952" s="149">
        <v>43648</v>
      </c>
    </row>
    <row r="1953" spans="1:4" x14ac:dyDescent="0.2">
      <c r="A1953" s="2" t="s">
        <v>6169</v>
      </c>
      <c r="B1953" s="2">
        <v>2961</v>
      </c>
      <c r="C1953" s="2">
        <v>0</v>
      </c>
      <c r="D1953" s="149">
        <v>43654</v>
      </c>
    </row>
    <row r="1954" spans="1:4" x14ac:dyDescent="0.2">
      <c r="A1954" s="2" t="s">
        <v>6171</v>
      </c>
      <c r="B1954" s="2">
        <v>2962</v>
      </c>
      <c r="C1954" s="2">
        <v>0</v>
      </c>
      <c r="D1954" s="149">
        <v>43659</v>
      </c>
    </row>
    <row r="1955" spans="1:4" x14ac:dyDescent="0.2">
      <c r="A1955" s="2" t="s">
        <v>6173</v>
      </c>
      <c r="B1955" s="2">
        <v>2963</v>
      </c>
      <c r="C1955" s="2">
        <v>0</v>
      </c>
      <c r="D1955" s="149">
        <v>43667</v>
      </c>
    </row>
    <row r="1956" spans="1:4" x14ac:dyDescent="0.2">
      <c r="A1956" s="2" t="s">
        <v>6174</v>
      </c>
      <c r="B1956" s="2">
        <v>2964</v>
      </c>
      <c r="C1956" s="2">
        <v>0</v>
      </c>
      <c r="D1956" s="149">
        <v>43667</v>
      </c>
    </row>
    <row r="1957" spans="1:4" x14ac:dyDescent="0.2">
      <c r="A1957" s="2" t="s">
        <v>6177</v>
      </c>
      <c r="B1957" s="2">
        <v>2965</v>
      </c>
      <c r="C1957" s="2">
        <v>0</v>
      </c>
      <c r="D1957" s="149">
        <v>43668</v>
      </c>
    </row>
    <row r="1958" spans="1:4" x14ac:dyDescent="0.2">
      <c r="A1958" s="2" t="s">
        <v>6183</v>
      </c>
      <c r="B1958" s="2">
        <v>2966</v>
      </c>
      <c r="C1958" s="2">
        <v>0</v>
      </c>
      <c r="D1958" s="149">
        <v>43671</v>
      </c>
    </row>
    <row r="1959" spans="1:4" x14ac:dyDescent="0.2">
      <c r="A1959" s="2" t="s">
        <v>6186</v>
      </c>
      <c r="B1959" s="2">
        <v>2967</v>
      </c>
      <c r="C1959" s="2">
        <v>0</v>
      </c>
      <c r="D1959" s="149">
        <v>43672</v>
      </c>
    </row>
    <row r="1960" spans="1:4" x14ac:dyDescent="0.2">
      <c r="A1960" s="2" t="s">
        <v>6187</v>
      </c>
      <c r="B1960" s="2">
        <v>2968</v>
      </c>
      <c r="C1960" s="2">
        <v>0</v>
      </c>
      <c r="D1960" s="149">
        <v>43672</v>
      </c>
    </row>
    <row r="1961" spans="1:4" x14ac:dyDescent="0.2">
      <c r="A1961" s="2" t="s">
        <v>6189</v>
      </c>
      <c r="B1961" s="2">
        <v>2969</v>
      </c>
      <c r="C1961" s="2">
        <v>0</v>
      </c>
      <c r="D1961" s="149">
        <v>43674</v>
      </c>
    </row>
    <row r="1962" spans="1:4" x14ac:dyDescent="0.2">
      <c r="A1962" s="2" t="s">
        <v>6191</v>
      </c>
      <c r="B1962" s="2">
        <v>2970</v>
      </c>
      <c r="C1962" s="2">
        <v>0</v>
      </c>
      <c r="D1962" s="149">
        <v>43675</v>
      </c>
    </row>
    <row r="1963" spans="1:4" x14ac:dyDescent="0.2">
      <c r="A1963" s="2" t="s">
        <v>6193</v>
      </c>
      <c r="B1963" s="2">
        <v>2971</v>
      </c>
      <c r="C1963" s="2">
        <v>0</v>
      </c>
      <c r="D1963" s="149">
        <v>43676</v>
      </c>
    </row>
    <row r="1964" spans="1:4" x14ac:dyDescent="0.2">
      <c r="A1964" s="2" t="s">
        <v>6195</v>
      </c>
      <c r="B1964" s="2">
        <v>2972</v>
      </c>
      <c r="C1964" s="2">
        <v>0</v>
      </c>
      <c r="D1964" s="149">
        <v>43676</v>
      </c>
    </row>
    <row r="1965" spans="1:4" x14ac:dyDescent="0.2">
      <c r="A1965" s="2" t="s">
        <v>6197</v>
      </c>
      <c r="B1965" s="2">
        <v>2973</v>
      </c>
      <c r="C1965" s="2">
        <v>0</v>
      </c>
      <c r="D1965" s="149">
        <v>43676</v>
      </c>
    </row>
    <row r="1966" spans="1:4" x14ac:dyDescent="0.2">
      <c r="A1966" s="2" t="s">
        <v>6200</v>
      </c>
      <c r="B1966" s="2">
        <v>2974</v>
      </c>
      <c r="C1966" s="2">
        <v>0</v>
      </c>
      <c r="D1966" s="149">
        <v>43677</v>
      </c>
    </row>
    <row r="1967" spans="1:4" x14ac:dyDescent="0.2">
      <c r="A1967" s="2" t="s">
        <v>6204</v>
      </c>
      <c r="B1967" s="2">
        <v>2975</v>
      </c>
      <c r="C1967" s="2">
        <v>0</v>
      </c>
      <c r="D1967" s="149">
        <v>43682</v>
      </c>
    </row>
    <row r="1968" spans="1:4" x14ac:dyDescent="0.2">
      <c r="A1968" s="2" t="s">
        <v>6207</v>
      </c>
      <c r="B1968" s="2">
        <v>2976</v>
      </c>
      <c r="C1968" s="2">
        <v>0</v>
      </c>
      <c r="D1968" s="149">
        <v>43682</v>
      </c>
    </row>
    <row r="1969" spans="1:4" x14ac:dyDescent="0.2">
      <c r="A1969" s="2" t="s">
        <v>6213</v>
      </c>
      <c r="B1969" s="2">
        <v>2977</v>
      </c>
      <c r="C1969" s="2">
        <v>0</v>
      </c>
      <c r="D1969" s="149">
        <v>43686</v>
      </c>
    </row>
    <row r="1970" spans="1:4" x14ac:dyDescent="0.2">
      <c r="A1970" s="2" t="s">
        <v>6216</v>
      </c>
      <c r="B1970" s="2">
        <v>2978</v>
      </c>
      <c r="C1970" s="2">
        <v>0</v>
      </c>
      <c r="D1970" s="149">
        <v>43686</v>
      </c>
    </row>
    <row r="1971" spans="1:4" x14ac:dyDescent="0.2">
      <c r="A1971" s="2" t="s">
        <v>6219</v>
      </c>
      <c r="B1971" s="2">
        <v>2979</v>
      </c>
      <c r="C1971" s="2">
        <v>0</v>
      </c>
      <c r="D1971" s="149">
        <v>43690</v>
      </c>
    </row>
    <row r="1972" spans="1:4" x14ac:dyDescent="0.2">
      <c r="A1972" s="2" t="s">
        <v>6222</v>
      </c>
      <c r="B1972" s="2">
        <v>2980</v>
      </c>
      <c r="C1972" s="2">
        <v>0</v>
      </c>
      <c r="D1972" s="149">
        <v>43692</v>
      </c>
    </row>
    <row r="1973" spans="1:4" x14ac:dyDescent="0.2">
      <c r="A1973" s="2" t="s">
        <v>6225</v>
      </c>
      <c r="B1973" s="2">
        <v>2981</v>
      </c>
      <c r="C1973" s="2">
        <v>0</v>
      </c>
      <c r="D1973" s="149">
        <v>43693</v>
      </c>
    </row>
    <row r="1974" spans="1:4" x14ac:dyDescent="0.2">
      <c r="A1974" s="2" t="s">
        <v>6227</v>
      </c>
      <c r="B1974" s="2">
        <v>2982</v>
      </c>
      <c r="C1974" s="2">
        <v>0</v>
      </c>
      <c r="D1974" s="149">
        <v>43695</v>
      </c>
    </row>
    <row r="1975" spans="1:4" x14ac:dyDescent="0.2">
      <c r="A1975" s="2" t="s">
        <v>6230</v>
      </c>
      <c r="B1975" s="2">
        <v>2983</v>
      </c>
      <c r="C1975" s="2">
        <v>0</v>
      </c>
      <c r="D1975" s="149">
        <v>43698</v>
      </c>
    </row>
    <row r="1976" spans="1:4" x14ac:dyDescent="0.2">
      <c r="A1976" s="2" t="s">
        <v>6232</v>
      </c>
      <c r="B1976" s="2">
        <v>2984</v>
      </c>
      <c r="C1976" s="2">
        <v>0</v>
      </c>
      <c r="D1976" s="149">
        <v>43698</v>
      </c>
    </row>
    <row r="1977" spans="1:4" x14ac:dyDescent="0.2">
      <c r="A1977" s="2" t="s">
        <v>6235</v>
      </c>
      <c r="B1977" s="2">
        <v>2985</v>
      </c>
      <c r="C1977" s="2">
        <v>0</v>
      </c>
      <c r="D1977" s="149">
        <v>43698</v>
      </c>
    </row>
    <row r="1978" spans="1:4" x14ac:dyDescent="0.2">
      <c r="A1978" s="2" t="s">
        <v>6240</v>
      </c>
      <c r="B1978" s="2">
        <v>2986</v>
      </c>
      <c r="C1978" s="2">
        <v>0</v>
      </c>
      <c r="D1978" s="149">
        <v>43699</v>
      </c>
    </row>
    <row r="1979" spans="1:4" x14ac:dyDescent="0.2">
      <c r="A1979" s="2" t="s">
        <v>6242</v>
      </c>
      <c r="B1979" s="2">
        <v>2987</v>
      </c>
      <c r="C1979" s="2">
        <v>0</v>
      </c>
      <c r="D1979" s="149">
        <v>43699</v>
      </c>
    </row>
    <row r="1980" spans="1:4" x14ac:dyDescent="0.2">
      <c r="A1980" s="2" t="s">
        <v>6245</v>
      </c>
      <c r="B1980" s="2">
        <v>2988</v>
      </c>
      <c r="C1980" s="2">
        <v>0</v>
      </c>
      <c r="D1980" s="149">
        <v>43700</v>
      </c>
    </row>
    <row r="1981" spans="1:4" x14ac:dyDescent="0.2">
      <c r="A1981" s="2" t="s">
        <v>6248</v>
      </c>
      <c r="B1981" s="2">
        <v>2989</v>
      </c>
      <c r="C1981" s="2">
        <v>0</v>
      </c>
      <c r="D1981" s="149">
        <v>43705</v>
      </c>
    </row>
    <row r="1982" spans="1:4" x14ac:dyDescent="0.2">
      <c r="A1982" s="2" t="s">
        <v>6250</v>
      </c>
      <c r="B1982" s="2">
        <v>2990</v>
      </c>
      <c r="C1982" s="2">
        <v>0</v>
      </c>
      <c r="D1982" s="149">
        <v>43708</v>
      </c>
    </row>
    <row r="1983" spans="1:4" x14ac:dyDescent="0.2">
      <c r="A1983" s="2" t="s">
        <v>6253</v>
      </c>
      <c r="B1983" s="2">
        <v>2991</v>
      </c>
      <c r="C1983" s="2">
        <v>0</v>
      </c>
      <c r="D1983" s="149">
        <v>43708</v>
      </c>
    </row>
    <row r="1984" spans="1:4" x14ac:dyDescent="0.2">
      <c r="A1984" s="2" t="s">
        <v>6255</v>
      </c>
      <c r="B1984" s="2">
        <v>2992</v>
      </c>
      <c r="C1984" s="2">
        <v>0</v>
      </c>
      <c r="D1984" s="149">
        <v>43708</v>
      </c>
    </row>
    <row r="1985" spans="1:4" x14ac:dyDescent="0.2">
      <c r="A1985" s="2" t="s">
        <v>6256</v>
      </c>
      <c r="B1985" s="2">
        <v>2993</v>
      </c>
      <c r="C1985" s="2">
        <v>0</v>
      </c>
      <c r="D1985" s="149">
        <v>43709</v>
      </c>
    </row>
    <row r="1986" spans="1:4" x14ac:dyDescent="0.2">
      <c r="A1986" s="2" t="s">
        <v>6258</v>
      </c>
      <c r="B1986" s="2">
        <v>2994</v>
      </c>
      <c r="C1986" s="2">
        <v>0</v>
      </c>
      <c r="D1986" s="149">
        <v>43710</v>
      </c>
    </row>
    <row r="1987" spans="1:4" x14ac:dyDescent="0.2">
      <c r="A1987" s="2" t="s">
        <v>6262</v>
      </c>
      <c r="B1987" s="2">
        <v>2995</v>
      </c>
      <c r="C1987" s="2">
        <v>0</v>
      </c>
      <c r="D1987" s="149">
        <v>43713</v>
      </c>
    </row>
    <row r="1988" spans="1:4" x14ac:dyDescent="0.2">
      <c r="A1988" s="2" t="s">
        <v>6264</v>
      </c>
      <c r="B1988" s="2">
        <v>2996</v>
      </c>
      <c r="C1988" s="2">
        <v>0</v>
      </c>
      <c r="D1988" s="149">
        <v>43715</v>
      </c>
    </row>
    <row r="1989" spans="1:4" x14ac:dyDescent="0.2">
      <c r="A1989" s="2" t="s">
        <v>6266</v>
      </c>
      <c r="B1989" s="2">
        <v>2997</v>
      </c>
      <c r="C1989" s="2">
        <v>0</v>
      </c>
      <c r="D1989" s="149">
        <v>43718</v>
      </c>
    </row>
    <row r="1990" spans="1:4" x14ac:dyDescent="0.2">
      <c r="A1990" s="2" t="s">
        <v>6268</v>
      </c>
      <c r="B1990" s="2">
        <v>2998</v>
      </c>
      <c r="C1990" s="2">
        <v>0</v>
      </c>
      <c r="D1990" s="149">
        <v>43719</v>
      </c>
    </row>
    <row r="1991" spans="1:4" x14ac:dyDescent="0.2">
      <c r="A1991" s="2" t="s">
        <v>6271</v>
      </c>
      <c r="B1991" s="2">
        <v>2999</v>
      </c>
      <c r="C1991" s="2">
        <v>0</v>
      </c>
      <c r="D1991" s="149">
        <v>43722</v>
      </c>
    </row>
    <row r="1992" spans="1:4" x14ac:dyDescent="0.2">
      <c r="A1992" s="2" t="s">
        <v>6273</v>
      </c>
      <c r="B1992" s="2">
        <v>3000</v>
      </c>
      <c r="C1992" s="2">
        <v>0</v>
      </c>
      <c r="D1992" s="149">
        <v>43722</v>
      </c>
    </row>
    <row r="1993" spans="1:4" x14ac:dyDescent="0.2">
      <c r="A1993" s="2" t="s">
        <v>6280</v>
      </c>
      <c r="B1993" s="2">
        <v>3001</v>
      </c>
      <c r="C1993" s="2">
        <v>0</v>
      </c>
      <c r="D1993" s="149">
        <v>43726</v>
      </c>
    </row>
    <row r="1994" spans="1:4" x14ac:dyDescent="0.2">
      <c r="A1994" s="2" t="s">
        <v>6282</v>
      </c>
      <c r="B1994" s="2">
        <v>3002</v>
      </c>
      <c r="C1994" s="2">
        <v>0</v>
      </c>
      <c r="D1994" s="149">
        <v>43727</v>
      </c>
    </row>
    <row r="1995" spans="1:4" x14ac:dyDescent="0.2">
      <c r="A1995" s="2" t="s">
        <v>6289</v>
      </c>
      <c r="B1995" s="2">
        <v>3004</v>
      </c>
      <c r="C1995" s="2">
        <v>0</v>
      </c>
      <c r="D1995" s="149">
        <v>43744</v>
      </c>
    </row>
    <row r="1996" spans="1:4" x14ac:dyDescent="0.2">
      <c r="A1996" s="2" t="s">
        <v>6295</v>
      </c>
      <c r="B1996" s="2">
        <v>3005</v>
      </c>
      <c r="C1996" s="2">
        <v>0</v>
      </c>
      <c r="D1996" s="149">
        <v>43749</v>
      </c>
    </row>
    <row r="1997" spans="1:4" x14ac:dyDescent="0.2">
      <c r="A1997" s="2" t="s">
        <v>6298</v>
      </c>
      <c r="B1997" s="2">
        <v>3006</v>
      </c>
      <c r="C1997" s="2">
        <v>0</v>
      </c>
      <c r="D1997" s="149">
        <v>43752</v>
      </c>
    </row>
    <row r="1998" spans="1:4" x14ac:dyDescent="0.2">
      <c r="A1998" s="2" t="s">
        <v>6301</v>
      </c>
      <c r="B1998" s="2">
        <v>3007</v>
      </c>
      <c r="C1998" s="2">
        <v>0</v>
      </c>
      <c r="D1998" s="149">
        <v>43754</v>
      </c>
    </row>
    <row r="1999" spans="1:4" x14ac:dyDescent="0.2">
      <c r="A1999" s="2" t="s">
        <v>6306</v>
      </c>
      <c r="B1999" s="2">
        <v>3008</v>
      </c>
      <c r="C1999" s="2">
        <v>0</v>
      </c>
      <c r="D1999" s="149">
        <v>43756</v>
      </c>
    </row>
    <row r="2000" spans="1:4" x14ac:dyDescent="0.2">
      <c r="A2000" s="2" t="s">
        <v>6312</v>
      </c>
      <c r="B2000" s="2">
        <v>3009</v>
      </c>
      <c r="C2000" s="2">
        <v>0</v>
      </c>
      <c r="D2000" s="149">
        <v>43758</v>
      </c>
    </row>
    <row r="2001" spans="1:4" x14ac:dyDescent="0.2">
      <c r="A2001" s="2" t="s">
        <v>6317</v>
      </c>
      <c r="B2001" s="2">
        <v>3010</v>
      </c>
      <c r="C2001" s="2">
        <v>0</v>
      </c>
      <c r="D2001" s="149">
        <v>43762</v>
      </c>
    </row>
    <row r="2002" spans="1:4" x14ac:dyDescent="0.2">
      <c r="A2002" s="2" t="s">
        <v>6324</v>
      </c>
      <c r="B2002" s="2">
        <v>3011</v>
      </c>
      <c r="C2002" s="2">
        <v>0</v>
      </c>
      <c r="D2002" s="149">
        <v>43766</v>
      </c>
    </row>
    <row r="2003" spans="1:4" x14ac:dyDescent="0.2">
      <c r="A2003" s="2" t="s">
        <v>6330</v>
      </c>
      <c r="B2003" s="2">
        <v>3012</v>
      </c>
      <c r="C2003" s="2">
        <v>0</v>
      </c>
      <c r="D2003" s="149">
        <v>43774</v>
      </c>
    </row>
    <row r="2004" spans="1:4" x14ac:dyDescent="0.2">
      <c r="A2004" s="2" t="s">
        <v>6334</v>
      </c>
      <c r="B2004" s="2">
        <v>3013</v>
      </c>
      <c r="C2004" s="2">
        <v>0</v>
      </c>
      <c r="D2004" s="149">
        <v>43775</v>
      </c>
    </row>
    <row r="2005" spans="1:4" x14ac:dyDescent="0.2">
      <c r="A2005" s="2" t="s">
        <v>6337</v>
      </c>
      <c r="B2005" s="2">
        <v>3014</v>
      </c>
      <c r="C2005" s="2">
        <v>0</v>
      </c>
      <c r="D2005" s="149">
        <v>43776</v>
      </c>
    </row>
    <row r="2006" spans="1:4" x14ac:dyDescent="0.2">
      <c r="A2006" s="2" t="s">
        <v>6351</v>
      </c>
      <c r="B2006" s="2">
        <v>3015</v>
      </c>
      <c r="C2006" s="2">
        <v>0</v>
      </c>
      <c r="D2006" s="149">
        <v>43796</v>
      </c>
    </row>
    <row r="2007" spans="1:4" x14ac:dyDescent="0.2">
      <c r="A2007" s="2" t="s">
        <v>6357</v>
      </c>
      <c r="B2007" s="2">
        <v>3016</v>
      </c>
      <c r="C2007" s="2">
        <v>0</v>
      </c>
      <c r="D2007" s="149">
        <v>43802</v>
      </c>
    </row>
    <row r="2008" spans="1:4" x14ac:dyDescent="0.2">
      <c r="A2008" s="2" t="s">
        <v>6359</v>
      </c>
      <c r="B2008" s="2">
        <v>3017</v>
      </c>
      <c r="C2008" s="2">
        <v>0</v>
      </c>
      <c r="D2008" s="149">
        <v>43805</v>
      </c>
    </row>
    <row r="2009" spans="1:4" x14ac:dyDescent="0.2">
      <c r="A2009" s="2" t="s">
        <v>6516</v>
      </c>
      <c r="B2009" s="2">
        <v>3018</v>
      </c>
      <c r="C2009" s="2">
        <v>0</v>
      </c>
      <c r="D2009" s="149">
        <v>43807</v>
      </c>
    </row>
    <row r="2010" spans="1:4" x14ac:dyDescent="0.2">
      <c r="A2010" s="2" t="s">
        <v>6363</v>
      </c>
      <c r="B2010" s="2">
        <v>3019</v>
      </c>
      <c r="C2010" s="2">
        <v>0</v>
      </c>
      <c r="D2010" s="149">
        <v>43808</v>
      </c>
    </row>
    <row r="2011" spans="1:4" x14ac:dyDescent="0.2">
      <c r="A2011" s="2" t="s">
        <v>6365</v>
      </c>
      <c r="B2011" s="2">
        <v>3020</v>
      </c>
      <c r="C2011" s="2">
        <v>0</v>
      </c>
      <c r="D2011" s="149">
        <v>43809</v>
      </c>
    </row>
    <row r="2012" spans="1:4" x14ac:dyDescent="0.2">
      <c r="A2012" s="2" t="s">
        <v>6369</v>
      </c>
      <c r="B2012" s="2">
        <v>3021</v>
      </c>
      <c r="C2012" s="2">
        <v>0</v>
      </c>
      <c r="D2012" s="149">
        <v>43811</v>
      </c>
    </row>
    <row r="2013" spans="1:4" x14ac:dyDescent="0.2">
      <c r="A2013" s="2" t="s">
        <v>6371</v>
      </c>
      <c r="B2013" s="2">
        <v>3022</v>
      </c>
      <c r="C2013" s="2">
        <v>0</v>
      </c>
      <c r="D2013" s="149">
        <v>43812</v>
      </c>
    </row>
    <row r="2014" spans="1:4" x14ac:dyDescent="0.2">
      <c r="A2014" s="2" t="s">
        <v>6384</v>
      </c>
      <c r="B2014" s="2">
        <v>3023</v>
      </c>
      <c r="C2014" s="2">
        <v>0</v>
      </c>
      <c r="D2014" s="149">
        <v>43817</v>
      </c>
    </row>
    <row r="2015" spans="1:4" x14ac:dyDescent="0.2">
      <c r="A2015" s="2" t="s">
        <v>6387</v>
      </c>
      <c r="B2015" s="2">
        <v>3024</v>
      </c>
      <c r="C2015" s="2">
        <v>0</v>
      </c>
      <c r="D2015" s="149">
        <v>43832</v>
      </c>
    </row>
    <row r="2016" spans="1:4" x14ac:dyDescent="0.2">
      <c r="A2016" s="2" t="s">
        <v>6390</v>
      </c>
      <c r="B2016" s="2">
        <v>3025</v>
      </c>
      <c r="C2016" s="2">
        <v>0</v>
      </c>
      <c r="D2016" s="149">
        <v>43834</v>
      </c>
    </row>
    <row r="2017" spans="1:4" x14ac:dyDescent="0.2">
      <c r="A2017" s="2" t="s">
        <v>6393</v>
      </c>
      <c r="B2017" s="2">
        <v>3026</v>
      </c>
      <c r="C2017" s="2">
        <v>0</v>
      </c>
      <c r="D2017" s="149">
        <v>43836</v>
      </c>
    </row>
    <row r="2018" spans="1:4" x14ac:dyDescent="0.2">
      <c r="A2018" s="2" t="s">
        <v>6396</v>
      </c>
      <c r="B2018" s="2">
        <v>3027</v>
      </c>
      <c r="C2018" s="2">
        <v>0</v>
      </c>
      <c r="D2018" s="149">
        <v>43836</v>
      </c>
    </row>
    <row r="2019" spans="1:4" x14ac:dyDescent="0.2">
      <c r="A2019" s="2" t="s">
        <v>6398</v>
      </c>
      <c r="B2019" s="2">
        <v>3028</v>
      </c>
      <c r="C2019" s="2">
        <v>0</v>
      </c>
      <c r="D2019" s="149">
        <v>43837</v>
      </c>
    </row>
    <row r="2020" spans="1:4" x14ac:dyDescent="0.2">
      <c r="A2020" s="2" t="s">
        <v>6401</v>
      </c>
      <c r="B2020" s="2">
        <v>3029</v>
      </c>
      <c r="C2020" s="2">
        <v>0</v>
      </c>
      <c r="D2020" s="149">
        <v>43837</v>
      </c>
    </row>
    <row r="2021" spans="1:4" x14ac:dyDescent="0.2">
      <c r="A2021" s="2" t="s">
        <v>6404</v>
      </c>
      <c r="B2021" s="2">
        <v>3030</v>
      </c>
      <c r="C2021" s="2">
        <v>0</v>
      </c>
      <c r="D2021" s="149">
        <v>43838</v>
      </c>
    </row>
    <row r="2022" spans="1:4" x14ac:dyDescent="0.2">
      <c r="A2022" s="2" t="s">
        <v>6409</v>
      </c>
      <c r="B2022" s="2">
        <v>3031</v>
      </c>
      <c r="C2022" s="2">
        <v>0</v>
      </c>
      <c r="D2022" s="149">
        <v>43839</v>
      </c>
    </row>
    <row r="2023" spans="1:4" x14ac:dyDescent="0.2">
      <c r="A2023" s="2" t="s">
        <v>6414</v>
      </c>
      <c r="B2023" s="2">
        <v>3032</v>
      </c>
      <c r="C2023" s="2">
        <v>0</v>
      </c>
      <c r="D2023" s="149">
        <v>43839</v>
      </c>
    </row>
    <row r="2024" spans="1:4" x14ac:dyDescent="0.2">
      <c r="A2024" s="2" t="s">
        <v>6416</v>
      </c>
      <c r="B2024" s="2">
        <v>3033</v>
      </c>
      <c r="C2024" s="2">
        <v>0</v>
      </c>
      <c r="D2024" s="149">
        <v>43840</v>
      </c>
    </row>
    <row r="2025" spans="1:4" x14ac:dyDescent="0.2">
      <c r="A2025" s="2" t="s">
        <v>6420</v>
      </c>
      <c r="B2025" s="2">
        <v>3034</v>
      </c>
      <c r="C2025" s="2">
        <v>0</v>
      </c>
      <c r="D2025" s="149">
        <v>43845</v>
      </c>
    </row>
    <row r="2026" spans="1:4" x14ac:dyDescent="0.2">
      <c r="A2026" s="2" t="s">
        <v>6423</v>
      </c>
      <c r="B2026" s="2">
        <v>3035</v>
      </c>
      <c r="C2026" s="2">
        <v>0</v>
      </c>
      <c r="D2026" s="149">
        <v>43848</v>
      </c>
    </row>
    <row r="2027" spans="1:4" x14ac:dyDescent="0.2">
      <c r="A2027" s="2" t="s">
        <v>6428</v>
      </c>
      <c r="B2027" s="2">
        <v>3036</v>
      </c>
      <c r="C2027" s="2">
        <v>0</v>
      </c>
      <c r="D2027" s="149">
        <v>43849</v>
      </c>
    </row>
    <row r="2028" spans="1:4" x14ac:dyDescent="0.2">
      <c r="A2028" s="2" t="s">
        <v>6539</v>
      </c>
      <c r="B2028" s="2">
        <v>3037</v>
      </c>
      <c r="C2028" s="2">
        <v>0</v>
      </c>
      <c r="D2028" s="149">
        <v>43849</v>
      </c>
    </row>
    <row r="2029" spans="1:4" x14ac:dyDescent="0.2">
      <c r="A2029" s="710" t="s">
        <v>6430</v>
      </c>
      <c r="B2029" s="2">
        <v>3038</v>
      </c>
      <c r="C2029" s="2">
        <v>0</v>
      </c>
      <c r="D2029" s="149">
        <v>43850</v>
      </c>
    </row>
    <row r="2030" spans="1:4" x14ac:dyDescent="0.2">
      <c r="A2030" s="2" t="s">
        <v>6434</v>
      </c>
      <c r="B2030" s="2">
        <v>3039</v>
      </c>
      <c r="C2030" s="2">
        <v>0</v>
      </c>
      <c r="D2030" s="149">
        <v>43850</v>
      </c>
    </row>
    <row r="2031" spans="1:4" x14ac:dyDescent="0.2">
      <c r="A2031" s="2" t="s">
        <v>6435</v>
      </c>
      <c r="B2031" s="2">
        <v>3040</v>
      </c>
      <c r="C2031" s="2">
        <v>0</v>
      </c>
      <c r="D2031" s="149">
        <v>43851</v>
      </c>
    </row>
    <row r="2032" spans="1:4" x14ac:dyDescent="0.2">
      <c r="A2032" s="2" t="s">
        <v>6438</v>
      </c>
      <c r="B2032" s="2">
        <v>3041</v>
      </c>
      <c r="C2032" s="2">
        <v>0</v>
      </c>
      <c r="D2032" s="149">
        <v>43852</v>
      </c>
    </row>
    <row r="2033" spans="1:4" x14ac:dyDescent="0.2">
      <c r="A2033" s="2" t="s">
        <v>6440</v>
      </c>
      <c r="B2033" s="2">
        <v>3042</v>
      </c>
      <c r="C2033" s="2">
        <v>0</v>
      </c>
      <c r="D2033" s="149">
        <v>43853</v>
      </c>
    </row>
    <row r="2034" spans="1:4" x14ac:dyDescent="0.2">
      <c r="A2034" s="2" t="s">
        <v>6443</v>
      </c>
      <c r="B2034" s="2">
        <v>3043</v>
      </c>
      <c r="C2034" s="2">
        <v>0</v>
      </c>
      <c r="D2034" s="149">
        <v>43854</v>
      </c>
    </row>
    <row r="2035" spans="1:4" x14ac:dyDescent="0.2">
      <c r="A2035" s="2" t="s">
        <v>6448</v>
      </c>
      <c r="B2035" s="2">
        <v>3044</v>
      </c>
      <c r="C2035" s="2">
        <v>0</v>
      </c>
      <c r="D2035" s="149">
        <v>43857</v>
      </c>
    </row>
    <row r="2036" spans="1:4" x14ac:dyDescent="0.2">
      <c r="A2036" s="2" t="s">
        <v>6451</v>
      </c>
      <c r="B2036" s="2">
        <v>3045</v>
      </c>
      <c r="C2036" s="2">
        <v>0</v>
      </c>
      <c r="D2036" s="149">
        <v>43858</v>
      </c>
    </row>
    <row r="2037" spans="1:4" x14ac:dyDescent="0.2">
      <c r="A2037" s="2" t="s">
        <v>6455</v>
      </c>
      <c r="B2037" s="2">
        <v>3046</v>
      </c>
      <c r="C2037" s="2">
        <v>0</v>
      </c>
      <c r="D2037" s="149">
        <v>43861</v>
      </c>
    </row>
    <row r="2038" spans="1:4" x14ac:dyDescent="0.2">
      <c r="A2038" s="2" t="s">
        <v>6458</v>
      </c>
      <c r="B2038" s="2">
        <v>3047</v>
      </c>
      <c r="C2038" s="2">
        <v>0</v>
      </c>
      <c r="D2038" s="149">
        <v>43866</v>
      </c>
    </row>
    <row r="2039" spans="1:4" x14ac:dyDescent="0.2">
      <c r="A2039" s="2" t="s">
        <v>6462</v>
      </c>
      <c r="B2039" s="2">
        <v>3048</v>
      </c>
      <c r="C2039" s="2">
        <v>0</v>
      </c>
      <c r="D2039" s="149">
        <v>43870</v>
      </c>
    </row>
    <row r="2040" spans="1:4" x14ac:dyDescent="0.2">
      <c r="A2040" s="2" t="s">
        <v>6468</v>
      </c>
      <c r="B2040" s="2">
        <v>3049</v>
      </c>
      <c r="C2040" s="2">
        <v>0</v>
      </c>
      <c r="D2040" s="149">
        <v>43873</v>
      </c>
    </row>
    <row r="2041" spans="1:4" x14ac:dyDescent="0.2">
      <c r="A2041" s="2" t="s">
        <v>6472</v>
      </c>
      <c r="B2041" s="2">
        <v>3050</v>
      </c>
      <c r="C2041" s="2">
        <v>0</v>
      </c>
      <c r="D2041" s="149">
        <v>43877</v>
      </c>
    </row>
    <row r="2042" spans="1:4" x14ac:dyDescent="0.2">
      <c r="A2042" s="2" t="s">
        <v>6474</v>
      </c>
      <c r="B2042" s="2">
        <v>3051</v>
      </c>
      <c r="C2042" s="2">
        <v>0</v>
      </c>
      <c r="D2042" s="149">
        <v>43878</v>
      </c>
    </row>
    <row r="2043" spans="1:4" x14ac:dyDescent="0.2">
      <c r="A2043" s="2" t="s">
        <v>6476</v>
      </c>
      <c r="B2043" s="2">
        <v>3052</v>
      </c>
      <c r="C2043" s="2">
        <v>0</v>
      </c>
      <c r="D2043" s="149">
        <v>43879</v>
      </c>
    </row>
    <row r="2044" spans="1:4" x14ac:dyDescent="0.2">
      <c r="A2044" s="2" t="s">
        <v>6479</v>
      </c>
      <c r="B2044" s="2">
        <v>3053</v>
      </c>
      <c r="C2044" s="2">
        <v>0</v>
      </c>
      <c r="D2044" s="149">
        <v>43880</v>
      </c>
    </row>
    <row r="2045" spans="1:4" x14ac:dyDescent="0.2">
      <c r="A2045" s="2" t="s">
        <v>6482</v>
      </c>
      <c r="B2045" s="2">
        <v>3054</v>
      </c>
      <c r="C2045" s="2">
        <v>0</v>
      </c>
      <c r="D2045" s="149">
        <v>43880</v>
      </c>
    </row>
    <row r="2046" spans="1:4" x14ac:dyDescent="0.2">
      <c r="A2046" s="2" t="s">
        <v>6488</v>
      </c>
      <c r="B2046" s="2">
        <v>3055</v>
      </c>
      <c r="C2046" s="2">
        <v>0</v>
      </c>
      <c r="D2046" s="149">
        <v>43896</v>
      </c>
    </row>
    <row r="2047" spans="1:4" x14ac:dyDescent="0.2">
      <c r="A2047" s="2" t="s">
        <v>6491</v>
      </c>
      <c r="B2047" s="2">
        <v>3056</v>
      </c>
      <c r="C2047" s="2">
        <v>0</v>
      </c>
      <c r="D2047" s="149">
        <v>43897</v>
      </c>
    </row>
    <row r="2048" spans="1:4" x14ac:dyDescent="0.2">
      <c r="A2048" s="2" t="s">
        <v>6497</v>
      </c>
      <c r="B2048" s="2">
        <v>3057</v>
      </c>
      <c r="C2048" s="2">
        <v>0</v>
      </c>
      <c r="D2048" s="149">
        <v>43899</v>
      </c>
    </row>
    <row r="2049" spans="1:4" x14ac:dyDescent="0.2">
      <c r="A2049" s="2" t="s">
        <v>6499</v>
      </c>
      <c r="B2049" s="2">
        <v>3058</v>
      </c>
      <c r="C2049" s="2">
        <v>0</v>
      </c>
      <c r="D2049" s="149">
        <v>43908</v>
      </c>
    </row>
    <row r="2050" spans="1:4" x14ac:dyDescent="0.2">
      <c r="A2050" s="2" t="s">
        <v>6502</v>
      </c>
      <c r="B2050" s="2">
        <v>3059</v>
      </c>
      <c r="C2050" s="2">
        <v>0</v>
      </c>
      <c r="D2050" s="149">
        <v>43909</v>
      </c>
    </row>
    <row r="2051" spans="1:4" x14ac:dyDescent="0.2">
      <c r="A2051" s="2" t="s">
        <v>6507</v>
      </c>
      <c r="B2051" s="2">
        <v>3060</v>
      </c>
      <c r="C2051" s="2">
        <v>0</v>
      </c>
      <c r="D2051" s="149">
        <v>43911</v>
      </c>
    </row>
    <row r="2052" spans="1:4" x14ac:dyDescent="0.2">
      <c r="A2052" s="2" t="s">
        <v>6510</v>
      </c>
      <c r="B2052" s="2">
        <v>3061</v>
      </c>
      <c r="C2052" s="2">
        <v>0</v>
      </c>
      <c r="D2052" s="149">
        <v>43913</v>
      </c>
    </row>
    <row r="2053" spans="1:4" x14ac:dyDescent="0.2">
      <c r="A2053" s="2" t="s">
        <v>6513</v>
      </c>
      <c r="B2053" s="2">
        <v>3062</v>
      </c>
      <c r="C2053" s="2">
        <v>0</v>
      </c>
      <c r="D2053" s="149">
        <v>43914</v>
      </c>
    </row>
    <row r="2054" spans="1:4" x14ac:dyDescent="0.2">
      <c r="A2054" s="2" t="s">
        <v>6515</v>
      </c>
      <c r="B2054" s="2">
        <v>3063</v>
      </c>
      <c r="C2054" s="2">
        <v>0</v>
      </c>
      <c r="D2054" s="149">
        <v>43914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3251"/>
  <sheetViews>
    <sheetView topLeftCell="A3215" workbookViewId="0">
      <selection activeCell="B3238" sqref="B3238"/>
    </sheetView>
  </sheetViews>
  <sheetFormatPr defaultColWidth="9.140625" defaultRowHeight="12" x14ac:dyDescent="0.2"/>
  <cols>
    <col min="1" max="1" width="8" style="2" bestFit="1" customWidth="1"/>
    <col min="2" max="16384" width="9.140625" style="2"/>
  </cols>
  <sheetData>
    <row r="1" spans="1:2" x14ac:dyDescent="0.2">
      <c r="A1" s="2" t="s">
        <v>3872</v>
      </c>
      <c r="B1" s="2" t="s">
        <v>3864</v>
      </c>
    </row>
    <row r="2" spans="1:2" x14ac:dyDescent="0.2">
      <c r="A2" s="2">
        <v>5249198</v>
      </c>
      <c r="B2" s="2">
        <v>1001</v>
      </c>
    </row>
    <row r="3" spans="1:2" x14ac:dyDescent="0.2">
      <c r="A3" s="2">
        <v>7151963</v>
      </c>
      <c r="B3" s="2">
        <v>1002</v>
      </c>
    </row>
    <row r="4" spans="1:2" x14ac:dyDescent="0.2">
      <c r="A4" s="2">
        <v>6119</v>
      </c>
      <c r="B4" s="2">
        <v>1003</v>
      </c>
    </row>
    <row r="5" spans="1:2" x14ac:dyDescent="0.2">
      <c r="A5" s="2">
        <v>3833456</v>
      </c>
      <c r="B5" s="2">
        <v>1004</v>
      </c>
    </row>
    <row r="6" spans="1:2" x14ac:dyDescent="0.2">
      <c r="A6" s="2">
        <v>8850</v>
      </c>
      <c r="B6" s="2">
        <v>1005</v>
      </c>
    </row>
    <row r="7" spans="1:2" x14ac:dyDescent="0.2">
      <c r="A7" s="2">
        <v>100099</v>
      </c>
      <c r="B7" s="2">
        <v>1576</v>
      </c>
    </row>
    <row r="8" spans="1:2" x14ac:dyDescent="0.2">
      <c r="A8" s="2">
        <v>7266</v>
      </c>
      <c r="B8" s="2">
        <v>1007</v>
      </c>
    </row>
    <row r="9" spans="1:2" x14ac:dyDescent="0.2">
      <c r="A9" s="2">
        <v>6743</v>
      </c>
      <c r="B9" s="2">
        <v>1007</v>
      </c>
    </row>
    <row r="10" spans="1:2" x14ac:dyDescent="0.2">
      <c r="A10" s="2">
        <v>4294300</v>
      </c>
      <c r="B10" s="2">
        <v>1008</v>
      </c>
    </row>
    <row r="11" spans="1:2" x14ac:dyDescent="0.2">
      <c r="A11" s="2">
        <v>11105</v>
      </c>
      <c r="B11" s="2">
        <v>1009</v>
      </c>
    </row>
    <row r="12" spans="1:2" x14ac:dyDescent="0.2">
      <c r="A12" s="2">
        <v>6164775</v>
      </c>
      <c r="B12" s="2">
        <v>1010</v>
      </c>
    </row>
    <row r="13" spans="1:2" x14ac:dyDescent="0.2">
      <c r="A13" s="2">
        <v>2095596</v>
      </c>
      <c r="B13" s="2">
        <v>1011</v>
      </c>
    </row>
    <row r="14" spans="1:2" x14ac:dyDescent="0.2">
      <c r="A14" s="2">
        <v>392083</v>
      </c>
      <c r="B14" s="2">
        <v>1011</v>
      </c>
    </row>
    <row r="15" spans="1:2" x14ac:dyDescent="0.2">
      <c r="A15" s="2">
        <v>192712</v>
      </c>
      <c r="B15" s="2">
        <v>1011</v>
      </c>
    </row>
    <row r="16" spans="1:2" x14ac:dyDescent="0.2">
      <c r="A16" s="2">
        <v>11113</v>
      </c>
      <c r="B16" s="2">
        <v>1012</v>
      </c>
    </row>
    <row r="17" spans="1:2" x14ac:dyDescent="0.2">
      <c r="A17" s="2">
        <v>168863</v>
      </c>
      <c r="B17" s="2">
        <v>1013</v>
      </c>
    </row>
    <row r="18" spans="1:2" x14ac:dyDescent="0.2">
      <c r="A18" s="2">
        <v>92695</v>
      </c>
      <c r="B18" s="2">
        <v>1014</v>
      </c>
    </row>
    <row r="19" spans="1:2" x14ac:dyDescent="0.2">
      <c r="A19" s="2">
        <v>2400572</v>
      </c>
      <c r="B19" s="2">
        <v>1015</v>
      </c>
    </row>
    <row r="20" spans="1:2" x14ac:dyDescent="0.2">
      <c r="A20" s="2">
        <v>9852</v>
      </c>
      <c r="B20" s="2">
        <v>1016</v>
      </c>
    </row>
    <row r="21" spans="1:2" x14ac:dyDescent="0.2">
      <c r="A21" s="2">
        <v>7804852</v>
      </c>
      <c r="B21" s="2">
        <v>1017</v>
      </c>
    </row>
    <row r="22" spans="1:2" x14ac:dyDescent="0.2">
      <c r="A22" s="2">
        <v>8862</v>
      </c>
      <c r="B22" s="2">
        <v>1017</v>
      </c>
    </row>
    <row r="23" spans="1:2" x14ac:dyDescent="0.2">
      <c r="A23" s="2">
        <v>7406</v>
      </c>
      <c r="B23" s="2">
        <v>1017</v>
      </c>
    </row>
    <row r="24" spans="1:2" x14ac:dyDescent="0.2">
      <c r="A24" s="2">
        <v>3515318</v>
      </c>
      <c r="B24" s="2">
        <v>1018</v>
      </c>
    </row>
    <row r="25" spans="1:2" x14ac:dyDescent="0.2">
      <c r="A25" s="2">
        <v>8420304</v>
      </c>
      <c r="B25" s="2">
        <v>1019</v>
      </c>
    </row>
    <row r="26" spans="1:2" x14ac:dyDescent="0.2">
      <c r="A26" s="2">
        <v>1704</v>
      </c>
      <c r="B26" s="2">
        <v>1020</v>
      </c>
    </row>
    <row r="27" spans="1:2" x14ac:dyDescent="0.2">
      <c r="A27" s="2">
        <v>8170892</v>
      </c>
      <c r="B27" s="2">
        <v>1021</v>
      </c>
    </row>
    <row r="28" spans="1:2" x14ac:dyDescent="0.2">
      <c r="A28" s="2">
        <v>3822577</v>
      </c>
      <c r="B28" s="2">
        <v>1021</v>
      </c>
    </row>
    <row r="29" spans="1:2" x14ac:dyDescent="0.2">
      <c r="A29" s="2">
        <v>57848</v>
      </c>
      <c r="B29" s="2">
        <v>1022</v>
      </c>
    </row>
    <row r="30" spans="1:2" x14ac:dyDescent="0.2">
      <c r="A30" s="2">
        <v>81406</v>
      </c>
      <c r="B30" s="2">
        <v>1023</v>
      </c>
    </row>
    <row r="31" spans="1:2" x14ac:dyDescent="0.2">
      <c r="A31" s="2">
        <v>8139210</v>
      </c>
      <c r="B31" s="2">
        <v>1024</v>
      </c>
    </row>
    <row r="32" spans="1:2" x14ac:dyDescent="0.2">
      <c r="A32" s="2">
        <v>3304019</v>
      </c>
      <c r="B32" s="2">
        <v>1024</v>
      </c>
    </row>
    <row r="33" spans="1:2" x14ac:dyDescent="0.2">
      <c r="A33" s="2">
        <v>13593</v>
      </c>
      <c r="B33" s="2">
        <v>1025</v>
      </c>
    </row>
    <row r="34" spans="1:2" x14ac:dyDescent="0.2">
      <c r="A34" s="2">
        <v>495037</v>
      </c>
      <c r="B34" s="2">
        <v>1026</v>
      </c>
    </row>
    <row r="35" spans="1:2" x14ac:dyDescent="0.2">
      <c r="A35" s="2">
        <v>186811</v>
      </c>
      <c r="B35" s="2">
        <v>1027</v>
      </c>
    </row>
    <row r="36" spans="1:2" x14ac:dyDescent="0.2">
      <c r="A36" s="2">
        <v>450464</v>
      </c>
      <c r="B36" s="2">
        <v>1028</v>
      </c>
    </row>
    <row r="37" spans="1:2" x14ac:dyDescent="0.2">
      <c r="A37" s="2">
        <v>8130256</v>
      </c>
      <c r="B37" s="2">
        <v>1029</v>
      </c>
    </row>
    <row r="38" spans="1:2" x14ac:dyDescent="0.2">
      <c r="A38" s="2">
        <v>410</v>
      </c>
      <c r="B38" s="2">
        <v>1030</v>
      </c>
    </row>
    <row r="39" spans="1:2" x14ac:dyDescent="0.2">
      <c r="A39" s="2">
        <v>6108773</v>
      </c>
      <c r="B39" s="2">
        <v>1031</v>
      </c>
    </row>
    <row r="40" spans="1:2" x14ac:dyDescent="0.2">
      <c r="A40" s="2">
        <v>244938</v>
      </c>
      <c r="B40" s="2">
        <v>1032</v>
      </c>
    </row>
    <row r="41" spans="1:2" x14ac:dyDescent="0.2">
      <c r="A41" s="2">
        <v>278734</v>
      </c>
      <c r="B41" s="2">
        <v>1033</v>
      </c>
    </row>
    <row r="42" spans="1:2" x14ac:dyDescent="0.2">
      <c r="A42" s="2">
        <v>25578</v>
      </c>
      <c r="B42" s="2">
        <v>1034</v>
      </c>
    </row>
    <row r="43" spans="1:2" x14ac:dyDescent="0.2">
      <c r="A43" s="2">
        <v>88185</v>
      </c>
      <c r="B43" s="2">
        <v>1035</v>
      </c>
    </row>
    <row r="44" spans="1:2" x14ac:dyDescent="0.2">
      <c r="A44" s="2">
        <v>4542218</v>
      </c>
      <c r="B44" s="2">
        <v>1036</v>
      </c>
    </row>
    <row r="45" spans="1:2" x14ac:dyDescent="0.2">
      <c r="A45" s="2">
        <v>1754100</v>
      </c>
      <c r="B45" s="2">
        <v>1037</v>
      </c>
    </row>
    <row r="46" spans="1:2" x14ac:dyDescent="0.2">
      <c r="A46" s="2">
        <v>17775</v>
      </c>
      <c r="B46" s="2">
        <v>1038</v>
      </c>
    </row>
    <row r="47" spans="1:2" x14ac:dyDescent="0.2">
      <c r="A47" s="2">
        <v>28662</v>
      </c>
      <c r="B47" s="2">
        <v>1039</v>
      </c>
    </row>
    <row r="48" spans="1:2" x14ac:dyDescent="0.2">
      <c r="A48" s="2">
        <v>2693437</v>
      </c>
      <c r="B48" s="2">
        <v>1040</v>
      </c>
    </row>
    <row r="49" spans="1:2" x14ac:dyDescent="0.2">
      <c r="A49" s="2">
        <v>5743483</v>
      </c>
      <c r="B49" s="2">
        <v>1041</v>
      </c>
    </row>
    <row r="50" spans="1:2" x14ac:dyDescent="0.2">
      <c r="A50" s="2">
        <v>8395071</v>
      </c>
      <c r="B50" s="2">
        <v>1041</v>
      </c>
    </row>
    <row r="51" spans="1:2" x14ac:dyDescent="0.2">
      <c r="A51" s="2">
        <v>4425637</v>
      </c>
      <c r="B51" s="2">
        <v>1042</v>
      </c>
    </row>
    <row r="52" spans="1:2" x14ac:dyDescent="0.2">
      <c r="A52" s="2">
        <v>5023447</v>
      </c>
      <c r="B52" s="2">
        <v>1042</v>
      </c>
    </row>
    <row r="53" spans="1:2" x14ac:dyDescent="0.2">
      <c r="A53" s="2">
        <v>4494710</v>
      </c>
      <c r="B53" s="2">
        <v>1042</v>
      </c>
    </row>
    <row r="54" spans="1:2" x14ac:dyDescent="0.2">
      <c r="A54" s="2">
        <v>8110777</v>
      </c>
      <c r="B54" s="2">
        <v>1042</v>
      </c>
    </row>
    <row r="55" spans="1:2" x14ac:dyDescent="0.2">
      <c r="A55" s="2">
        <v>4020308</v>
      </c>
      <c r="B55" s="2">
        <v>1042</v>
      </c>
    </row>
    <row r="56" spans="1:2" x14ac:dyDescent="0.2">
      <c r="A56" s="2">
        <v>6676856</v>
      </c>
      <c r="B56" s="2">
        <v>1042</v>
      </c>
    </row>
    <row r="57" spans="1:2" x14ac:dyDescent="0.2">
      <c r="A57" s="2">
        <v>4929496</v>
      </c>
      <c r="B57" s="2">
        <v>1043</v>
      </c>
    </row>
    <row r="58" spans="1:2" x14ac:dyDescent="0.2">
      <c r="A58" s="2">
        <v>132722</v>
      </c>
      <c r="B58" s="2">
        <v>1044</v>
      </c>
    </row>
    <row r="59" spans="1:2" x14ac:dyDescent="0.2">
      <c r="A59" s="2">
        <v>8239019</v>
      </c>
      <c r="B59" s="2">
        <v>1045</v>
      </c>
    </row>
    <row r="60" spans="1:2" x14ac:dyDescent="0.2">
      <c r="A60" s="2">
        <v>6333646</v>
      </c>
      <c r="B60" s="2">
        <v>1045</v>
      </c>
    </row>
    <row r="61" spans="1:2" x14ac:dyDescent="0.2">
      <c r="A61" s="2">
        <v>14798</v>
      </c>
      <c r="B61" s="2">
        <v>1046</v>
      </c>
    </row>
    <row r="62" spans="1:2" x14ac:dyDescent="0.2">
      <c r="A62" s="2">
        <v>4126493</v>
      </c>
      <c r="B62" s="2">
        <v>1047</v>
      </c>
    </row>
    <row r="63" spans="1:2" x14ac:dyDescent="0.2">
      <c r="A63" s="2">
        <v>3949994</v>
      </c>
      <c r="B63" s="2">
        <v>1048</v>
      </c>
    </row>
    <row r="64" spans="1:2" x14ac:dyDescent="0.2">
      <c r="A64" s="2">
        <v>181458</v>
      </c>
      <c r="B64" s="2">
        <v>1049</v>
      </c>
    </row>
    <row r="65" spans="1:2" x14ac:dyDescent="0.2">
      <c r="A65" s="2">
        <v>8331982</v>
      </c>
      <c r="B65" s="2">
        <v>1050</v>
      </c>
    </row>
    <row r="66" spans="1:2" x14ac:dyDescent="0.2">
      <c r="A66" s="2">
        <v>9553</v>
      </c>
      <c r="B66" s="2">
        <v>1051</v>
      </c>
    </row>
    <row r="67" spans="1:2" x14ac:dyDescent="0.2">
      <c r="A67" s="2">
        <v>2106868</v>
      </c>
      <c r="B67" s="2">
        <v>1052</v>
      </c>
    </row>
    <row r="68" spans="1:2" x14ac:dyDescent="0.2">
      <c r="A68" s="2">
        <v>6193</v>
      </c>
      <c r="B68" s="2">
        <v>1053</v>
      </c>
    </row>
    <row r="69" spans="1:2" x14ac:dyDescent="0.2">
      <c r="A69" s="2">
        <v>4159</v>
      </c>
      <c r="B69" s="2">
        <v>1054</v>
      </c>
    </row>
    <row r="70" spans="1:2" x14ac:dyDescent="0.2">
      <c r="A70" s="2">
        <v>6265319</v>
      </c>
      <c r="B70" s="2">
        <v>1055</v>
      </c>
    </row>
    <row r="71" spans="1:2" x14ac:dyDescent="0.2">
      <c r="A71" s="2">
        <v>8803901</v>
      </c>
      <c r="B71" s="2">
        <v>1056</v>
      </c>
    </row>
    <row r="72" spans="1:2" x14ac:dyDescent="0.2">
      <c r="A72" s="2">
        <v>2167600</v>
      </c>
      <c r="B72" s="2">
        <v>1057</v>
      </c>
    </row>
    <row r="73" spans="1:2" x14ac:dyDescent="0.2">
      <c r="A73" s="2">
        <v>1022184</v>
      </c>
      <c r="B73" s="2">
        <v>1058</v>
      </c>
    </row>
    <row r="74" spans="1:2" x14ac:dyDescent="0.2">
      <c r="A74" s="2">
        <v>929776</v>
      </c>
      <c r="B74" s="2">
        <v>1059</v>
      </c>
    </row>
    <row r="75" spans="1:2" x14ac:dyDescent="0.2">
      <c r="A75" s="2">
        <v>4444542</v>
      </c>
      <c r="B75" s="2">
        <v>1060</v>
      </c>
    </row>
    <row r="76" spans="1:2" x14ac:dyDescent="0.2">
      <c r="A76" s="2">
        <v>5856617</v>
      </c>
      <c r="B76" s="2">
        <v>1061</v>
      </c>
    </row>
    <row r="77" spans="1:2" x14ac:dyDescent="0.2">
      <c r="A77" s="2">
        <v>3638583</v>
      </c>
      <c r="B77" s="2">
        <v>1061</v>
      </c>
    </row>
    <row r="78" spans="1:2" x14ac:dyDescent="0.2">
      <c r="A78" s="2">
        <v>4119364</v>
      </c>
      <c r="B78" s="2">
        <v>1061</v>
      </c>
    </row>
    <row r="79" spans="1:2" x14ac:dyDescent="0.2">
      <c r="A79" s="2">
        <v>4996952</v>
      </c>
      <c r="B79" s="2">
        <v>1062</v>
      </c>
    </row>
    <row r="80" spans="1:2" x14ac:dyDescent="0.2">
      <c r="A80" s="2">
        <v>4121707</v>
      </c>
      <c r="B80" s="2">
        <v>1062</v>
      </c>
    </row>
    <row r="81" spans="1:2" x14ac:dyDescent="0.2">
      <c r="A81" s="2">
        <v>7439555</v>
      </c>
      <c r="B81" s="2">
        <v>1062</v>
      </c>
    </row>
    <row r="82" spans="1:2" x14ac:dyDescent="0.2">
      <c r="A82" s="2">
        <v>3075173</v>
      </c>
      <c r="B82" s="2">
        <v>1062</v>
      </c>
    </row>
    <row r="83" spans="1:2" x14ac:dyDescent="0.2">
      <c r="A83" s="2">
        <v>61379</v>
      </c>
      <c r="B83" s="2">
        <v>1063</v>
      </c>
    </row>
    <row r="84" spans="1:2" x14ac:dyDescent="0.2">
      <c r="A84" s="2">
        <v>138739</v>
      </c>
      <c r="B84" s="2">
        <v>1064</v>
      </c>
    </row>
    <row r="85" spans="1:2" x14ac:dyDescent="0.2">
      <c r="A85" s="2">
        <v>2526802</v>
      </c>
      <c r="B85" s="2">
        <v>1064</v>
      </c>
    </row>
    <row r="86" spans="1:2" x14ac:dyDescent="0.2">
      <c r="A86" s="2">
        <v>1848760</v>
      </c>
      <c r="B86" s="2">
        <v>1064</v>
      </c>
    </row>
    <row r="87" spans="1:2" x14ac:dyDescent="0.2">
      <c r="A87" s="2">
        <v>1019220</v>
      </c>
      <c r="B87" s="2">
        <v>1064</v>
      </c>
    </row>
    <row r="88" spans="1:2" x14ac:dyDescent="0.2">
      <c r="A88" s="2">
        <v>355297</v>
      </c>
      <c r="B88" s="2">
        <v>1064</v>
      </c>
    </row>
    <row r="89" spans="1:2" x14ac:dyDescent="0.2">
      <c r="A89" s="2">
        <v>3196548</v>
      </c>
      <c r="B89" s="2">
        <v>1065</v>
      </c>
    </row>
    <row r="90" spans="1:2" x14ac:dyDescent="0.2">
      <c r="A90" s="2">
        <v>6930020</v>
      </c>
      <c r="B90" s="2">
        <v>1066</v>
      </c>
    </row>
    <row r="91" spans="1:2" x14ac:dyDescent="0.2">
      <c r="A91" s="2">
        <v>11256</v>
      </c>
      <c r="B91" s="2">
        <v>1067</v>
      </c>
    </row>
    <row r="92" spans="1:2" x14ac:dyDescent="0.2">
      <c r="A92" s="2">
        <v>4446457</v>
      </c>
      <c r="B92" s="2">
        <v>1068</v>
      </c>
    </row>
    <row r="93" spans="1:2" x14ac:dyDescent="0.2">
      <c r="A93" s="2">
        <v>8797</v>
      </c>
      <c r="B93" s="2">
        <v>1069</v>
      </c>
    </row>
    <row r="94" spans="1:2" x14ac:dyDescent="0.2">
      <c r="A94" s="2">
        <v>2590</v>
      </c>
      <c r="B94" s="2">
        <v>1069</v>
      </c>
    </row>
    <row r="95" spans="1:2" x14ac:dyDescent="0.2">
      <c r="A95" s="2">
        <v>5053</v>
      </c>
      <c r="B95" s="2">
        <v>1069</v>
      </c>
    </row>
    <row r="96" spans="1:2" x14ac:dyDescent="0.2">
      <c r="A96" s="2">
        <v>816259</v>
      </c>
      <c r="B96" s="2">
        <v>1070</v>
      </c>
    </row>
    <row r="97" spans="1:2" x14ac:dyDescent="0.2">
      <c r="A97" s="2">
        <v>87772</v>
      </c>
      <c r="B97" s="2">
        <v>1071</v>
      </c>
    </row>
    <row r="98" spans="1:2" x14ac:dyDescent="0.2">
      <c r="A98" s="2">
        <v>185644</v>
      </c>
      <c r="B98" s="2">
        <v>1072</v>
      </c>
    </row>
    <row r="99" spans="1:2" x14ac:dyDescent="0.2">
      <c r="A99" s="2">
        <v>186380</v>
      </c>
      <c r="B99" s="2">
        <v>1073</v>
      </c>
    </row>
    <row r="100" spans="1:2" x14ac:dyDescent="0.2">
      <c r="A100" s="2">
        <v>8375815</v>
      </c>
      <c r="B100" s="2">
        <v>1074</v>
      </c>
    </row>
    <row r="101" spans="1:2" x14ac:dyDescent="0.2">
      <c r="A101" s="2">
        <v>5820674</v>
      </c>
      <c r="B101" s="2">
        <v>1074</v>
      </c>
    </row>
    <row r="102" spans="1:2" x14ac:dyDescent="0.2">
      <c r="A102" s="2">
        <v>2812352</v>
      </c>
      <c r="B102" s="2">
        <v>1074</v>
      </c>
    </row>
    <row r="103" spans="1:2" x14ac:dyDescent="0.2">
      <c r="A103" s="2">
        <v>4039130</v>
      </c>
      <c r="B103" s="2">
        <v>1075</v>
      </c>
    </row>
    <row r="104" spans="1:2" x14ac:dyDescent="0.2">
      <c r="A104" s="2">
        <v>230379</v>
      </c>
      <c r="B104" s="2">
        <v>1075</v>
      </c>
    </row>
    <row r="105" spans="1:2" x14ac:dyDescent="0.2">
      <c r="A105" s="2">
        <v>445827</v>
      </c>
      <c r="B105" s="2">
        <v>1075</v>
      </c>
    </row>
    <row r="106" spans="1:2" x14ac:dyDescent="0.2">
      <c r="A106" s="2">
        <v>187624</v>
      </c>
      <c r="B106" s="2">
        <v>1075</v>
      </c>
    </row>
    <row r="107" spans="1:2" x14ac:dyDescent="0.2">
      <c r="A107" s="2">
        <v>3435438</v>
      </c>
      <c r="B107" s="2">
        <v>1076</v>
      </c>
    </row>
    <row r="108" spans="1:2" x14ac:dyDescent="0.2">
      <c r="A108" s="2">
        <v>70262</v>
      </c>
      <c r="B108" s="2">
        <v>1077</v>
      </c>
    </row>
    <row r="109" spans="1:2" x14ac:dyDescent="0.2">
      <c r="A109" s="2">
        <v>15910</v>
      </c>
      <c r="B109" s="2">
        <v>1077</v>
      </c>
    </row>
    <row r="110" spans="1:2" x14ac:dyDescent="0.2">
      <c r="A110" s="2">
        <v>14236</v>
      </c>
      <c r="B110" s="2">
        <v>1078</v>
      </c>
    </row>
    <row r="111" spans="1:2" x14ac:dyDescent="0.2">
      <c r="A111" s="2">
        <v>17730</v>
      </c>
      <c r="B111" s="2">
        <v>1078</v>
      </c>
    </row>
    <row r="112" spans="1:2" x14ac:dyDescent="0.2">
      <c r="A112" s="2">
        <v>603338</v>
      </c>
      <c r="B112" s="2">
        <v>1079</v>
      </c>
    </row>
    <row r="113" spans="1:2" x14ac:dyDescent="0.2">
      <c r="A113" s="2">
        <v>6839154</v>
      </c>
      <c r="B113" s="2">
        <v>1080</v>
      </c>
    </row>
    <row r="114" spans="1:2" x14ac:dyDescent="0.2">
      <c r="A114" s="2">
        <v>137491</v>
      </c>
      <c r="B114" s="2">
        <v>1081</v>
      </c>
    </row>
    <row r="115" spans="1:2" x14ac:dyDescent="0.2">
      <c r="A115" s="2">
        <v>20103</v>
      </c>
      <c r="B115" s="2">
        <v>1081</v>
      </c>
    </row>
    <row r="116" spans="1:2" x14ac:dyDescent="0.2">
      <c r="A116" s="2">
        <v>1193260</v>
      </c>
      <c r="B116" s="2">
        <v>1082</v>
      </c>
    </row>
    <row r="117" spans="1:2" x14ac:dyDescent="0.2">
      <c r="A117" s="2">
        <v>11412</v>
      </c>
      <c r="B117" s="2">
        <v>1083</v>
      </c>
    </row>
    <row r="118" spans="1:2" x14ac:dyDescent="0.2">
      <c r="A118" s="2">
        <v>1460205</v>
      </c>
      <c r="B118" s="2">
        <v>1084</v>
      </c>
    </row>
    <row r="119" spans="1:2" x14ac:dyDescent="0.2">
      <c r="A119" s="2">
        <v>4584</v>
      </c>
      <c r="B119" s="2">
        <v>1085</v>
      </c>
    </row>
    <row r="120" spans="1:2" x14ac:dyDescent="0.2">
      <c r="A120" s="2">
        <v>442</v>
      </c>
      <c r="B120" s="2">
        <v>1085</v>
      </c>
    </row>
    <row r="121" spans="1:2" x14ac:dyDescent="0.2">
      <c r="A121" s="2">
        <v>1440970</v>
      </c>
      <c r="B121" s="2">
        <v>1086</v>
      </c>
    </row>
    <row r="122" spans="1:2" x14ac:dyDescent="0.2">
      <c r="A122" s="2">
        <v>1806279</v>
      </c>
      <c r="B122" s="2">
        <v>1087</v>
      </c>
    </row>
    <row r="123" spans="1:2" x14ac:dyDescent="0.2">
      <c r="A123" s="2">
        <v>195012</v>
      </c>
      <c r="B123" s="2">
        <v>1088</v>
      </c>
    </row>
    <row r="124" spans="1:2" x14ac:dyDescent="0.2">
      <c r="A124" s="2">
        <v>754120</v>
      </c>
      <c r="B124" s="2">
        <v>1089</v>
      </c>
    </row>
    <row r="125" spans="1:2" x14ac:dyDescent="0.2">
      <c r="A125" s="2">
        <v>3071836</v>
      </c>
      <c r="B125" s="2">
        <v>1090</v>
      </c>
    </row>
    <row r="126" spans="1:2" x14ac:dyDescent="0.2">
      <c r="A126" s="2">
        <v>7157004</v>
      </c>
      <c r="B126" s="2">
        <v>1090</v>
      </c>
    </row>
    <row r="127" spans="1:2" x14ac:dyDescent="0.2">
      <c r="A127" s="2">
        <v>17267</v>
      </c>
      <c r="B127" s="2">
        <v>1091</v>
      </c>
    </row>
    <row r="128" spans="1:2" x14ac:dyDescent="0.2">
      <c r="A128" s="2">
        <v>121606</v>
      </c>
      <c r="B128" s="2">
        <v>1092</v>
      </c>
    </row>
    <row r="129" spans="1:2" x14ac:dyDescent="0.2">
      <c r="A129" s="2">
        <v>3334936</v>
      </c>
      <c r="B129" s="2">
        <v>1093</v>
      </c>
    </row>
    <row r="130" spans="1:2" x14ac:dyDescent="0.2">
      <c r="A130" s="2">
        <v>34110</v>
      </c>
      <c r="B130" s="2">
        <v>1094</v>
      </c>
    </row>
    <row r="131" spans="1:2" x14ac:dyDescent="0.2">
      <c r="A131" s="2">
        <v>3825</v>
      </c>
      <c r="B131" s="2">
        <v>1094</v>
      </c>
    </row>
    <row r="132" spans="1:2" x14ac:dyDescent="0.2">
      <c r="A132" s="2">
        <v>125809</v>
      </c>
      <c r="B132" s="2">
        <v>1094</v>
      </c>
    </row>
    <row r="133" spans="1:2" x14ac:dyDescent="0.2">
      <c r="A133" s="2">
        <v>3841</v>
      </c>
      <c r="B133" s="2">
        <v>1094</v>
      </c>
    </row>
    <row r="134" spans="1:2" x14ac:dyDescent="0.2">
      <c r="A134" s="2">
        <v>3824</v>
      </c>
      <c r="B134" s="2">
        <v>1094</v>
      </c>
    </row>
    <row r="135" spans="1:2" x14ac:dyDescent="0.2">
      <c r="A135" s="2">
        <v>28325</v>
      </c>
      <c r="B135" s="2">
        <v>1095</v>
      </c>
    </row>
    <row r="136" spans="1:2" x14ac:dyDescent="0.2">
      <c r="A136" s="2">
        <v>1776194</v>
      </c>
      <c r="B136" s="2">
        <v>1096</v>
      </c>
    </row>
    <row r="137" spans="1:2" x14ac:dyDescent="0.2">
      <c r="A137" s="2">
        <v>7174086</v>
      </c>
      <c r="B137" s="2">
        <v>1097</v>
      </c>
    </row>
    <row r="138" spans="1:2" x14ac:dyDescent="0.2">
      <c r="A138" s="2">
        <v>14719</v>
      </c>
      <c r="B138" s="2">
        <v>1098</v>
      </c>
    </row>
    <row r="139" spans="1:2" x14ac:dyDescent="0.2">
      <c r="A139" s="2">
        <v>3374</v>
      </c>
      <c r="B139" s="2">
        <v>1099</v>
      </c>
    </row>
    <row r="140" spans="1:2" x14ac:dyDescent="0.2">
      <c r="A140" s="2">
        <v>3934817</v>
      </c>
      <c r="B140" s="2">
        <v>1100</v>
      </c>
    </row>
    <row r="141" spans="1:2" x14ac:dyDescent="0.2">
      <c r="A141" s="2">
        <v>3473906</v>
      </c>
      <c r="B141" s="2">
        <v>1101</v>
      </c>
    </row>
    <row r="142" spans="1:2" x14ac:dyDescent="0.2">
      <c r="A142" s="2">
        <v>869662</v>
      </c>
      <c r="B142" s="2">
        <v>1102</v>
      </c>
    </row>
    <row r="143" spans="1:2" x14ac:dyDescent="0.2">
      <c r="A143" s="2">
        <v>11594</v>
      </c>
      <c r="B143" s="2">
        <v>1103</v>
      </c>
    </row>
    <row r="144" spans="1:2" x14ac:dyDescent="0.2">
      <c r="A144" s="2">
        <v>4375879</v>
      </c>
      <c r="B144" s="2">
        <v>1104</v>
      </c>
    </row>
    <row r="145" spans="1:2" x14ac:dyDescent="0.2">
      <c r="A145" s="2">
        <v>3063963</v>
      </c>
      <c r="B145" s="2">
        <v>1104</v>
      </c>
    </row>
    <row r="146" spans="1:2" x14ac:dyDescent="0.2">
      <c r="A146" s="2">
        <v>68461</v>
      </c>
      <c r="B146" s="2">
        <v>1105</v>
      </c>
    </row>
    <row r="147" spans="1:2" x14ac:dyDescent="0.2">
      <c r="A147" s="2">
        <v>2981744</v>
      </c>
      <c r="B147" s="2">
        <v>1106</v>
      </c>
    </row>
    <row r="148" spans="1:2" x14ac:dyDescent="0.2">
      <c r="A148" s="2">
        <v>3316</v>
      </c>
      <c r="B148" s="2">
        <v>1107</v>
      </c>
    </row>
    <row r="149" spans="1:2" x14ac:dyDescent="0.2">
      <c r="A149" s="2">
        <v>380503</v>
      </c>
      <c r="B149" s="2">
        <v>1108</v>
      </c>
    </row>
    <row r="150" spans="1:2" x14ac:dyDescent="0.2">
      <c r="A150" s="2">
        <v>372897</v>
      </c>
      <c r="B150" s="2">
        <v>1109</v>
      </c>
    </row>
    <row r="151" spans="1:2" x14ac:dyDescent="0.2">
      <c r="A151" s="2">
        <v>42228</v>
      </c>
      <c r="B151" s="2">
        <v>1110</v>
      </c>
    </row>
    <row r="152" spans="1:2" x14ac:dyDescent="0.2">
      <c r="A152" s="2">
        <v>4450647</v>
      </c>
      <c r="B152" s="2">
        <v>1111</v>
      </c>
    </row>
    <row r="153" spans="1:2" x14ac:dyDescent="0.2">
      <c r="A153" s="2">
        <v>2839971</v>
      </c>
      <c r="B153" s="2">
        <v>1111</v>
      </c>
    </row>
    <row r="154" spans="1:2" x14ac:dyDescent="0.2">
      <c r="A154" s="2">
        <v>3358218</v>
      </c>
      <c r="B154" s="2">
        <v>1112</v>
      </c>
    </row>
    <row r="155" spans="1:2" x14ac:dyDescent="0.2">
      <c r="A155" s="2">
        <v>491150</v>
      </c>
      <c r="B155" s="2">
        <v>1112</v>
      </c>
    </row>
    <row r="156" spans="1:2" x14ac:dyDescent="0.2">
      <c r="A156" s="2">
        <v>782491</v>
      </c>
      <c r="B156" s="2">
        <v>1112</v>
      </c>
    </row>
    <row r="157" spans="1:2" x14ac:dyDescent="0.2">
      <c r="A157" s="2">
        <v>6967036</v>
      </c>
      <c r="B157" s="2">
        <v>1113</v>
      </c>
    </row>
    <row r="158" spans="1:2" x14ac:dyDescent="0.2">
      <c r="A158" s="2">
        <v>497</v>
      </c>
      <c r="B158" s="2">
        <v>1114</v>
      </c>
    </row>
    <row r="159" spans="1:2" x14ac:dyDescent="0.2">
      <c r="A159" s="2">
        <v>496</v>
      </c>
      <c r="B159" s="2">
        <v>1114</v>
      </c>
    </row>
    <row r="160" spans="1:2" x14ac:dyDescent="0.2">
      <c r="A160" s="2">
        <v>3888174</v>
      </c>
      <c r="B160" s="2">
        <v>1115</v>
      </c>
    </row>
    <row r="161" spans="1:2" x14ac:dyDescent="0.2">
      <c r="A161" s="2">
        <v>2548617</v>
      </c>
      <c r="B161" s="2">
        <v>1115</v>
      </c>
    </row>
    <row r="162" spans="1:2" x14ac:dyDescent="0.2">
      <c r="A162" s="2">
        <v>6499696</v>
      </c>
      <c r="B162" s="2">
        <v>1115</v>
      </c>
    </row>
    <row r="163" spans="1:2" x14ac:dyDescent="0.2">
      <c r="A163" s="2">
        <v>111539</v>
      </c>
      <c r="B163" s="2">
        <v>1116</v>
      </c>
    </row>
    <row r="164" spans="1:2" x14ac:dyDescent="0.2">
      <c r="A164" s="2">
        <v>515</v>
      </c>
      <c r="B164" s="2">
        <v>1117</v>
      </c>
    </row>
    <row r="165" spans="1:2" x14ac:dyDescent="0.2">
      <c r="A165" s="2">
        <v>4871622</v>
      </c>
      <c r="B165" s="2">
        <v>1118</v>
      </c>
    </row>
    <row r="166" spans="1:2" x14ac:dyDescent="0.2">
      <c r="A166" s="2">
        <v>85578</v>
      </c>
      <c r="B166" s="2">
        <v>1119</v>
      </c>
    </row>
    <row r="167" spans="1:2" x14ac:dyDescent="0.2">
      <c r="A167" s="2">
        <v>3010793</v>
      </c>
      <c r="B167" s="2">
        <v>1120</v>
      </c>
    </row>
    <row r="168" spans="1:2" x14ac:dyDescent="0.2">
      <c r="A168" s="2">
        <v>33314</v>
      </c>
      <c r="B168" s="2">
        <v>1121</v>
      </c>
    </row>
    <row r="169" spans="1:2" x14ac:dyDescent="0.2">
      <c r="A169" s="2">
        <v>33315</v>
      </c>
      <c r="B169" s="2">
        <v>1121</v>
      </c>
    </row>
    <row r="170" spans="1:2" x14ac:dyDescent="0.2">
      <c r="A170" s="2">
        <v>3783029</v>
      </c>
      <c r="B170" s="2">
        <v>1637</v>
      </c>
    </row>
    <row r="171" spans="1:2" x14ac:dyDescent="0.2">
      <c r="A171" s="2">
        <v>64</v>
      </c>
      <c r="B171" s="2">
        <v>1123</v>
      </c>
    </row>
    <row r="172" spans="1:2" x14ac:dyDescent="0.2">
      <c r="A172" s="2">
        <v>9158</v>
      </c>
      <c r="B172" s="2">
        <v>1124</v>
      </c>
    </row>
    <row r="173" spans="1:2" x14ac:dyDescent="0.2">
      <c r="A173" s="2">
        <v>8031686</v>
      </c>
      <c r="B173" s="2">
        <v>1125</v>
      </c>
    </row>
    <row r="174" spans="1:2" x14ac:dyDescent="0.2">
      <c r="A174" s="2">
        <v>2947124</v>
      </c>
      <c r="B174" s="2">
        <v>1126</v>
      </c>
    </row>
    <row r="175" spans="1:2" x14ac:dyDescent="0.2">
      <c r="A175" s="2">
        <v>567020</v>
      </c>
      <c r="B175" s="2">
        <v>1127</v>
      </c>
    </row>
    <row r="176" spans="1:2" x14ac:dyDescent="0.2">
      <c r="A176" s="2">
        <v>3584014</v>
      </c>
      <c r="B176" s="2">
        <v>1128</v>
      </c>
    </row>
    <row r="177" spans="1:2" x14ac:dyDescent="0.2">
      <c r="A177" s="2">
        <v>80010</v>
      </c>
      <c r="B177" s="2">
        <v>1129</v>
      </c>
    </row>
    <row r="178" spans="1:2" x14ac:dyDescent="0.2">
      <c r="A178" s="2">
        <v>67</v>
      </c>
      <c r="B178" s="2">
        <v>1129</v>
      </c>
    </row>
    <row r="179" spans="1:2" x14ac:dyDescent="0.2">
      <c r="A179" s="2">
        <v>457238</v>
      </c>
      <c r="B179" s="2">
        <v>1130</v>
      </c>
    </row>
    <row r="180" spans="1:2" x14ac:dyDescent="0.2">
      <c r="A180" s="2">
        <v>2108366</v>
      </c>
      <c r="B180" s="2">
        <v>1131</v>
      </c>
    </row>
    <row r="181" spans="1:2" x14ac:dyDescent="0.2">
      <c r="A181" s="2">
        <v>726303</v>
      </c>
      <c r="B181" s="2">
        <v>1131</v>
      </c>
    </row>
    <row r="182" spans="1:2" x14ac:dyDescent="0.2">
      <c r="A182" s="2">
        <v>5298657</v>
      </c>
      <c r="B182" s="2">
        <v>1131</v>
      </c>
    </row>
    <row r="183" spans="1:2" x14ac:dyDescent="0.2">
      <c r="A183" s="2">
        <v>631794</v>
      </c>
      <c r="B183" s="2">
        <v>1132</v>
      </c>
    </row>
    <row r="184" spans="1:2" x14ac:dyDescent="0.2">
      <c r="A184" s="2">
        <v>5340715</v>
      </c>
      <c r="B184" s="2">
        <v>1133</v>
      </c>
    </row>
    <row r="185" spans="1:2" x14ac:dyDescent="0.2">
      <c r="A185" s="2">
        <v>9789</v>
      </c>
      <c r="B185" s="2">
        <v>1134</v>
      </c>
    </row>
    <row r="186" spans="1:2" x14ac:dyDescent="0.2">
      <c r="A186" s="2">
        <v>8601914</v>
      </c>
      <c r="B186" s="2">
        <v>1135</v>
      </c>
    </row>
    <row r="187" spans="1:2" x14ac:dyDescent="0.2">
      <c r="A187" s="2">
        <v>1865835</v>
      </c>
      <c r="B187" s="2">
        <v>1135</v>
      </c>
    </row>
    <row r="188" spans="1:2" x14ac:dyDescent="0.2">
      <c r="A188" s="2">
        <v>2256202</v>
      </c>
      <c r="B188" s="2">
        <v>1135</v>
      </c>
    </row>
    <row r="189" spans="1:2" x14ac:dyDescent="0.2">
      <c r="A189" s="2">
        <v>15189</v>
      </c>
      <c r="B189" s="2">
        <v>1136</v>
      </c>
    </row>
    <row r="190" spans="1:2" x14ac:dyDescent="0.2">
      <c r="A190" s="2">
        <v>837859</v>
      </c>
      <c r="B190" s="2">
        <v>1136</v>
      </c>
    </row>
    <row r="191" spans="1:2" x14ac:dyDescent="0.2">
      <c r="A191" s="2">
        <v>3234639</v>
      </c>
      <c r="B191" s="2">
        <v>1137</v>
      </c>
    </row>
    <row r="192" spans="1:2" x14ac:dyDescent="0.2">
      <c r="A192" s="2">
        <v>883005</v>
      </c>
      <c r="B192" s="2">
        <v>1137</v>
      </c>
    </row>
    <row r="193" spans="1:2" x14ac:dyDescent="0.2">
      <c r="A193" s="2">
        <v>2014333</v>
      </c>
      <c r="B193" s="2">
        <v>1138</v>
      </c>
    </row>
    <row r="194" spans="1:2" x14ac:dyDescent="0.2">
      <c r="A194" s="2">
        <v>3180</v>
      </c>
      <c r="B194" s="2">
        <v>1139</v>
      </c>
    </row>
    <row r="195" spans="1:2" x14ac:dyDescent="0.2">
      <c r="A195" s="2">
        <v>1791</v>
      </c>
      <c r="B195" s="2">
        <v>1140</v>
      </c>
    </row>
    <row r="196" spans="1:2" x14ac:dyDescent="0.2">
      <c r="A196" s="2">
        <v>584566</v>
      </c>
      <c r="B196" s="2">
        <v>1140</v>
      </c>
    </row>
    <row r="197" spans="1:2" x14ac:dyDescent="0.2">
      <c r="A197" s="2">
        <v>8188260</v>
      </c>
      <c r="B197" s="2">
        <v>1141</v>
      </c>
    </row>
    <row r="198" spans="1:2" x14ac:dyDescent="0.2">
      <c r="A198" s="2">
        <v>7063537</v>
      </c>
      <c r="B198" s="2">
        <v>1142</v>
      </c>
    </row>
    <row r="199" spans="1:2" x14ac:dyDescent="0.2">
      <c r="A199" s="2">
        <v>18864</v>
      </c>
      <c r="B199" s="2">
        <v>1143</v>
      </c>
    </row>
    <row r="200" spans="1:2" x14ac:dyDescent="0.2">
      <c r="A200" s="2">
        <v>879624</v>
      </c>
      <c r="B200" s="2">
        <v>1144</v>
      </c>
    </row>
    <row r="201" spans="1:2" x14ac:dyDescent="0.2">
      <c r="A201" s="2">
        <v>92985</v>
      </c>
      <c r="B201" s="2">
        <v>1145</v>
      </c>
    </row>
    <row r="202" spans="1:2" x14ac:dyDescent="0.2">
      <c r="A202" s="2">
        <v>762667</v>
      </c>
      <c r="B202" s="2">
        <v>1146</v>
      </c>
    </row>
    <row r="203" spans="1:2" x14ac:dyDescent="0.2">
      <c r="A203" s="2">
        <v>2438</v>
      </c>
      <c r="B203" s="2">
        <v>1147</v>
      </c>
    </row>
    <row r="204" spans="1:2" x14ac:dyDescent="0.2">
      <c r="A204" s="2">
        <v>882</v>
      </c>
      <c r="B204" s="2">
        <v>1147</v>
      </c>
    </row>
    <row r="205" spans="1:2" x14ac:dyDescent="0.2">
      <c r="A205" s="2">
        <v>35431</v>
      </c>
      <c r="B205" s="2">
        <v>1148</v>
      </c>
    </row>
    <row r="206" spans="1:2" x14ac:dyDescent="0.2">
      <c r="A206" s="2">
        <v>138922</v>
      </c>
      <c r="B206" s="2">
        <v>1148</v>
      </c>
    </row>
    <row r="207" spans="1:2" x14ac:dyDescent="0.2">
      <c r="A207" s="2">
        <v>146475</v>
      </c>
      <c r="B207" s="2">
        <v>1149</v>
      </c>
    </row>
    <row r="208" spans="1:2" x14ac:dyDescent="0.2">
      <c r="A208" s="2">
        <v>53584</v>
      </c>
      <c r="B208" s="2">
        <v>1149</v>
      </c>
    </row>
    <row r="209" spans="1:2" x14ac:dyDescent="0.2">
      <c r="A209" s="2">
        <v>50864</v>
      </c>
      <c r="B209" s="2">
        <v>1150</v>
      </c>
    </row>
    <row r="210" spans="1:2" x14ac:dyDescent="0.2">
      <c r="A210" s="2">
        <v>2137</v>
      </c>
      <c r="B210" s="2">
        <v>1150</v>
      </c>
    </row>
    <row r="211" spans="1:2" x14ac:dyDescent="0.2">
      <c r="A211" s="2">
        <v>4092383</v>
      </c>
      <c r="B211" s="2">
        <v>1151</v>
      </c>
    </row>
    <row r="212" spans="1:2" x14ac:dyDescent="0.2">
      <c r="A212" s="2">
        <v>132277</v>
      </c>
      <c r="B212" s="2">
        <v>1152</v>
      </c>
    </row>
    <row r="213" spans="1:2" x14ac:dyDescent="0.2">
      <c r="A213" s="2">
        <v>2277</v>
      </c>
      <c r="B213" s="2">
        <v>1153</v>
      </c>
    </row>
    <row r="214" spans="1:2" x14ac:dyDescent="0.2">
      <c r="A214" s="2">
        <v>2276</v>
      </c>
      <c r="B214" s="2">
        <v>1153</v>
      </c>
    </row>
    <row r="215" spans="1:2" x14ac:dyDescent="0.2">
      <c r="A215" s="2">
        <v>39894</v>
      </c>
      <c r="B215" s="2">
        <v>1154</v>
      </c>
    </row>
    <row r="216" spans="1:2" x14ac:dyDescent="0.2">
      <c r="A216" s="2">
        <v>8884</v>
      </c>
      <c r="B216" s="2">
        <v>1155</v>
      </c>
    </row>
    <row r="217" spans="1:2" x14ac:dyDescent="0.2">
      <c r="A217" s="2">
        <v>7980998</v>
      </c>
      <c r="B217" s="2">
        <v>1156</v>
      </c>
    </row>
    <row r="218" spans="1:2" x14ac:dyDescent="0.2">
      <c r="A218" s="2">
        <v>4137693</v>
      </c>
      <c r="B218" s="2">
        <v>1157</v>
      </c>
    </row>
    <row r="219" spans="1:2" x14ac:dyDescent="0.2">
      <c r="A219" s="2">
        <v>2742452</v>
      </c>
      <c r="B219" s="2">
        <v>1158</v>
      </c>
    </row>
    <row r="220" spans="1:2" x14ac:dyDescent="0.2">
      <c r="A220" s="2">
        <v>210605</v>
      </c>
      <c r="B220" s="2">
        <v>1159</v>
      </c>
    </row>
    <row r="221" spans="1:2" x14ac:dyDescent="0.2">
      <c r="A221" s="2">
        <v>16769</v>
      </c>
      <c r="B221" s="2">
        <v>1160</v>
      </c>
    </row>
    <row r="222" spans="1:2" x14ac:dyDescent="0.2">
      <c r="A222" s="2">
        <v>113064</v>
      </c>
      <c r="B222" s="2">
        <v>1160</v>
      </c>
    </row>
    <row r="223" spans="1:2" x14ac:dyDescent="0.2">
      <c r="A223" s="2">
        <v>757958</v>
      </c>
      <c r="B223" s="2">
        <v>1160</v>
      </c>
    </row>
    <row r="224" spans="1:2" x14ac:dyDescent="0.2">
      <c r="A224" s="2">
        <v>3766646</v>
      </c>
      <c r="B224" s="2">
        <v>1161</v>
      </c>
    </row>
    <row r="225" spans="1:2" x14ac:dyDescent="0.2">
      <c r="A225" s="2">
        <v>895</v>
      </c>
      <c r="B225" s="2">
        <v>1162</v>
      </c>
    </row>
    <row r="226" spans="1:2" x14ac:dyDescent="0.2">
      <c r="A226" s="2">
        <v>114122</v>
      </c>
      <c r="B226" s="2">
        <v>1163</v>
      </c>
    </row>
    <row r="227" spans="1:2" x14ac:dyDescent="0.2">
      <c r="A227" s="2">
        <v>4881690</v>
      </c>
      <c r="B227" s="2">
        <v>1164</v>
      </c>
    </row>
    <row r="228" spans="1:2" x14ac:dyDescent="0.2">
      <c r="A228" s="2">
        <v>524844</v>
      </c>
      <c r="B228" s="2">
        <v>1165</v>
      </c>
    </row>
    <row r="229" spans="1:2" x14ac:dyDescent="0.2">
      <c r="A229" s="2">
        <v>333</v>
      </c>
      <c r="B229" s="2">
        <v>1166</v>
      </c>
    </row>
    <row r="230" spans="1:2" x14ac:dyDescent="0.2">
      <c r="A230" s="2">
        <v>4109455</v>
      </c>
      <c r="B230" s="2">
        <v>1167</v>
      </c>
    </row>
    <row r="231" spans="1:2" x14ac:dyDescent="0.2">
      <c r="A231" s="2">
        <v>5687</v>
      </c>
      <c r="B231" s="2">
        <v>1168</v>
      </c>
    </row>
    <row r="232" spans="1:2" x14ac:dyDescent="0.2">
      <c r="A232" s="2">
        <v>2591</v>
      </c>
      <c r="B232" s="2">
        <v>1168</v>
      </c>
    </row>
    <row r="233" spans="1:2" x14ac:dyDescent="0.2">
      <c r="A233" s="2">
        <v>4541338</v>
      </c>
      <c r="B233" s="2">
        <v>1168</v>
      </c>
    </row>
    <row r="234" spans="1:2" x14ac:dyDescent="0.2">
      <c r="A234" s="2">
        <v>358836</v>
      </c>
      <c r="B234" s="2">
        <v>1168</v>
      </c>
    </row>
    <row r="235" spans="1:2" x14ac:dyDescent="0.2">
      <c r="A235" s="2">
        <v>50</v>
      </c>
      <c r="B235" s="2">
        <v>1169</v>
      </c>
    </row>
    <row r="236" spans="1:2" x14ac:dyDescent="0.2">
      <c r="A236" s="2">
        <v>94</v>
      </c>
      <c r="B236" s="2">
        <v>1169</v>
      </c>
    </row>
    <row r="237" spans="1:2" x14ac:dyDescent="0.2">
      <c r="A237" s="2">
        <v>51</v>
      </c>
      <c r="B237" s="2">
        <v>1169</v>
      </c>
    </row>
    <row r="238" spans="1:2" x14ac:dyDescent="0.2">
      <c r="A238" s="2">
        <v>93</v>
      </c>
      <c r="B238" s="2">
        <v>1169</v>
      </c>
    </row>
    <row r="239" spans="1:2" x14ac:dyDescent="0.2">
      <c r="A239" s="2">
        <v>30529</v>
      </c>
      <c r="B239" s="2">
        <v>1170</v>
      </c>
    </row>
    <row r="240" spans="1:2" x14ac:dyDescent="0.2">
      <c r="A240" s="2">
        <v>52041</v>
      </c>
      <c r="B240" s="2">
        <v>1170</v>
      </c>
    </row>
    <row r="241" spans="1:2" x14ac:dyDescent="0.2">
      <c r="A241" s="2">
        <v>1976898</v>
      </c>
      <c r="B241" s="2">
        <v>1171</v>
      </c>
    </row>
    <row r="242" spans="1:2" x14ac:dyDescent="0.2">
      <c r="A242" s="2">
        <v>106616</v>
      </c>
      <c r="B242" s="2">
        <v>1172</v>
      </c>
    </row>
    <row r="243" spans="1:2" x14ac:dyDescent="0.2">
      <c r="A243" s="2">
        <v>16928</v>
      </c>
      <c r="B243" s="2">
        <v>1173</v>
      </c>
    </row>
    <row r="244" spans="1:2" x14ac:dyDescent="0.2">
      <c r="A244" s="2">
        <v>2647</v>
      </c>
      <c r="B244" s="2">
        <v>1174</v>
      </c>
    </row>
    <row r="245" spans="1:2" x14ac:dyDescent="0.2">
      <c r="A245" s="2">
        <v>7981915</v>
      </c>
      <c r="B245" s="2">
        <v>1175</v>
      </c>
    </row>
    <row r="246" spans="1:2" x14ac:dyDescent="0.2">
      <c r="A246" s="2">
        <v>3556457</v>
      </c>
      <c r="B246" s="2">
        <v>1176</v>
      </c>
    </row>
    <row r="247" spans="1:2" x14ac:dyDescent="0.2">
      <c r="A247" s="2">
        <v>13401</v>
      </c>
      <c r="B247" s="2">
        <v>1177</v>
      </c>
    </row>
    <row r="248" spans="1:2" x14ac:dyDescent="0.2">
      <c r="A248" s="2">
        <v>118175</v>
      </c>
      <c r="B248" s="2">
        <v>1177</v>
      </c>
    </row>
    <row r="249" spans="1:2" x14ac:dyDescent="0.2">
      <c r="A249" s="2">
        <v>13394</v>
      </c>
      <c r="B249" s="2">
        <v>1177</v>
      </c>
    </row>
    <row r="250" spans="1:2" x14ac:dyDescent="0.2">
      <c r="A250" s="2">
        <v>13395</v>
      </c>
      <c r="B250" s="2">
        <v>1177</v>
      </c>
    </row>
    <row r="251" spans="1:2" x14ac:dyDescent="0.2">
      <c r="A251" s="2">
        <v>448113</v>
      </c>
      <c r="B251" s="2">
        <v>1178</v>
      </c>
    </row>
    <row r="252" spans="1:2" x14ac:dyDescent="0.2">
      <c r="A252" s="2">
        <v>124758</v>
      </c>
      <c r="B252" s="2">
        <v>1178</v>
      </c>
    </row>
    <row r="253" spans="1:2" x14ac:dyDescent="0.2">
      <c r="A253" s="2">
        <v>124755</v>
      </c>
      <c r="B253" s="2">
        <v>1178</v>
      </c>
    </row>
    <row r="254" spans="1:2" x14ac:dyDescent="0.2">
      <c r="A254" s="2">
        <v>124756</v>
      </c>
      <c r="B254" s="2">
        <v>1178</v>
      </c>
    </row>
    <row r="255" spans="1:2" x14ac:dyDescent="0.2">
      <c r="A255" s="2">
        <v>43266</v>
      </c>
      <c r="B255" s="2">
        <v>1179</v>
      </c>
    </row>
    <row r="256" spans="1:2" x14ac:dyDescent="0.2">
      <c r="A256" s="2">
        <v>14521</v>
      </c>
      <c r="B256" s="2">
        <v>1180</v>
      </c>
    </row>
    <row r="257" spans="1:2" x14ac:dyDescent="0.2">
      <c r="A257" s="2">
        <v>93929</v>
      </c>
      <c r="B257" s="2">
        <v>1180</v>
      </c>
    </row>
    <row r="258" spans="1:2" x14ac:dyDescent="0.2">
      <c r="A258" s="2">
        <v>75323</v>
      </c>
      <c r="B258" s="2">
        <v>1181</v>
      </c>
    </row>
    <row r="259" spans="1:2" x14ac:dyDescent="0.2">
      <c r="A259" s="2">
        <v>88644</v>
      </c>
      <c r="B259" s="2">
        <v>1181</v>
      </c>
    </row>
    <row r="260" spans="1:2" x14ac:dyDescent="0.2">
      <c r="A260" s="2">
        <v>75322</v>
      </c>
      <c r="B260" s="2">
        <v>1181</v>
      </c>
    </row>
    <row r="261" spans="1:2" x14ac:dyDescent="0.2">
      <c r="A261" s="2">
        <v>1025962</v>
      </c>
      <c r="B261" s="2">
        <v>1182</v>
      </c>
    </row>
    <row r="262" spans="1:2" x14ac:dyDescent="0.2">
      <c r="A262" s="2">
        <v>634014</v>
      </c>
      <c r="B262" s="2">
        <v>1183</v>
      </c>
    </row>
    <row r="263" spans="1:2" x14ac:dyDescent="0.2">
      <c r="A263" s="2">
        <v>3026362</v>
      </c>
      <c r="B263" s="2">
        <v>1184</v>
      </c>
    </row>
    <row r="264" spans="1:2" x14ac:dyDescent="0.2">
      <c r="A264" s="2">
        <v>706</v>
      </c>
      <c r="B264" s="2">
        <v>1185</v>
      </c>
    </row>
    <row r="265" spans="1:2" x14ac:dyDescent="0.2">
      <c r="A265" s="2">
        <v>243</v>
      </c>
      <c r="B265" s="2">
        <v>1185</v>
      </c>
    </row>
    <row r="266" spans="1:2" x14ac:dyDescent="0.2">
      <c r="A266" s="2">
        <v>709</v>
      </c>
      <c r="B266" s="2">
        <v>1185</v>
      </c>
    </row>
    <row r="267" spans="1:2" x14ac:dyDescent="0.2">
      <c r="A267" s="2">
        <v>704</v>
      </c>
      <c r="B267" s="2">
        <v>1185</v>
      </c>
    </row>
    <row r="268" spans="1:2" x14ac:dyDescent="0.2">
      <c r="A268" s="2">
        <v>14763</v>
      </c>
      <c r="B268" s="2">
        <v>1186</v>
      </c>
    </row>
    <row r="269" spans="1:2" x14ac:dyDescent="0.2">
      <c r="A269" s="2">
        <v>38224</v>
      </c>
      <c r="B269" s="2">
        <v>1187</v>
      </c>
    </row>
    <row r="270" spans="1:2" x14ac:dyDescent="0.2">
      <c r="A270" s="2">
        <v>8589</v>
      </c>
      <c r="B270" s="2">
        <v>1188</v>
      </c>
    </row>
    <row r="271" spans="1:2" x14ac:dyDescent="0.2">
      <c r="A271" s="2">
        <v>58788</v>
      </c>
      <c r="B271" s="2">
        <v>1189</v>
      </c>
    </row>
    <row r="272" spans="1:2" x14ac:dyDescent="0.2">
      <c r="A272" s="2">
        <v>341973</v>
      </c>
      <c r="B272" s="2">
        <v>1190</v>
      </c>
    </row>
    <row r="273" spans="1:2" x14ac:dyDescent="0.2">
      <c r="A273" s="2">
        <v>53</v>
      </c>
      <c r="B273" s="2">
        <v>1190</v>
      </c>
    </row>
    <row r="274" spans="1:2" x14ac:dyDescent="0.2">
      <c r="A274" s="2">
        <v>72327</v>
      </c>
      <c r="B274" s="2">
        <v>1190</v>
      </c>
    </row>
    <row r="275" spans="1:2" x14ac:dyDescent="0.2">
      <c r="A275" s="2">
        <v>7284437</v>
      </c>
      <c r="B275" s="2">
        <v>1191</v>
      </c>
    </row>
    <row r="276" spans="1:2" x14ac:dyDescent="0.2">
      <c r="A276" s="2">
        <v>8256417</v>
      </c>
      <c r="B276" s="2">
        <v>1191</v>
      </c>
    </row>
    <row r="277" spans="1:2" x14ac:dyDescent="0.2">
      <c r="A277" s="2">
        <v>8527774</v>
      </c>
      <c r="B277" s="2">
        <v>1191</v>
      </c>
    </row>
    <row r="278" spans="1:2" x14ac:dyDescent="0.2">
      <c r="A278" s="2">
        <v>8344759</v>
      </c>
      <c r="B278" s="2">
        <v>1191</v>
      </c>
    </row>
    <row r="279" spans="1:2" x14ac:dyDescent="0.2">
      <c r="A279" s="2">
        <v>173723</v>
      </c>
      <c r="B279" s="2">
        <v>1192</v>
      </c>
    </row>
    <row r="280" spans="1:2" x14ac:dyDescent="0.2">
      <c r="A280" s="2">
        <v>42034</v>
      </c>
      <c r="B280" s="2">
        <v>1192</v>
      </c>
    </row>
    <row r="281" spans="1:2" x14ac:dyDescent="0.2">
      <c r="A281" s="2">
        <v>3581</v>
      </c>
      <c r="B281" s="2">
        <v>1193</v>
      </c>
    </row>
    <row r="282" spans="1:2" x14ac:dyDescent="0.2">
      <c r="A282" s="2">
        <v>37340</v>
      </c>
      <c r="B282" s="2">
        <v>1194</v>
      </c>
    </row>
    <row r="283" spans="1:2" x14ac:dyDescent="0.2">
      <c r="A283" s="2">
        <v>2733</v>
      </c>
      <c r="B283" s="2">
        <v>1195</v>
      </c>
    </row>
    <row r="284" spans="1:2" x14ac:dyDescent="0.2">
      <c r="A284" s="2">
        <v>2615</v>
      </c>
      <c r="B284" s="2">
        <v>1196</v>
      </c>
    </row>
    <row r="285" spans="1:2" x14ac:dyDescent="0.2">
      <c r="A285" s="2">
        <v>2614</v>
      </c>
      <c r="B285" s="2">
        <v>1196</v>
      </c>
    </row>
    <row r="286" spans="1:2" x14ac:dyDescent="0.2">
      <c r="A286" s="2">
        <v>6338486</v>
      </c>
      <c r="B286" s="2">
        <v>1197</v>
      </c>
    </row>
    <row r="287" spans="1:2" x14ac:dyDescent="0.2">
      <c r="A287" s="2">
        <v>4294718</v>
      </c>
      <c r="B287" s="2">
        <v>1198</v>
      </c>
    </row>
    <row r="288" spans="1:2" x14ac:dyDescent="0.2">
      <c r="A288" s="2">
        <v>555192</v>
      </c>
      <c r="B288" s="2">
        <v>1198</v>
      </c>
    </row>
    <row r="289" spans="1:2" x14ac:dyDescent="0.2">
      <c r="A289" s="2">
        <v>1064977</v>
      </c>
      <c r="B289" s="2">
        <v>1198</v>
      </c>
    </row>
    <row r="290" spans="1:2" x14ac:dyDescent="0.2">
      <c r="A290" s="2">
        <v>5047468</v>
      </c>
      <c r="B290" s="2">
        <v>1198</v>
      </c>
    </row>
    <row r="291" spans="1:2" x14ac:dyDescent="0.2">
      <c r="A291" s="2">
        <v>3776055</v>
      </c>
      <c r="B291" s="2">
        <v>1198</v>
      </c>
    </row>
    <row r="292" spans="1:2" x14ac:dyDescent="0.2">
      <c r="A292" s="2">
        <v>3398673</v>
      </c>
      <c r="B292" s="2">
        <v>1198</v>
      </c>
    </row>
    <row r="293" spans="1:2" x14ac:dyDescent="0.2">
      <c r="A293" s="2">
        <v>2228168</v>
      </c>
      <c r="B293" s="2">
        <v>1199</v>
      </c>
    </row>
    <row r="294" spans="1:2" x14ac:dyDescent="0.2">
      <c r="A294" s="2">
        <v>3386893</v>
      </c>
      <c r="B294" s="2">
        <v>1200</v>
      </c>
    </row>
    <row r="295" spans="1:2" x14ac:dyDescent="0.2">
      <c r="A295" s="2">
        <v>130697</v>
      </c>
      <c r="B295" s="2">
        <v>1201</v>
      </c>
    </row>
    <row r="296" spans="1:2" x14ac:dyDescent="0.2">
      <c r="A296" s="2">
        <v>9433</v>
      </c>
      <c r="B296" s="2">
        <v>1202</v>
      </c>
    </row>
    <row r="297" spans="1:2" x14ac:dyDescent="0.2">
      <c r="A297" s="2">
        <v>9008</v>
      </c>
      <c r="B297" s="2">
        <v>1202</v>
      </c>
    </row>
    <row r="298" spans="1:2" x14ac:dyDescent="0.2">
      <c r="A298" s="2">
        <v>9007</v>
      </c>
      <c r="B298" s="2">
        <v>1202</v>
      </c>
    </row>
    <row r="299" spans="1:2" x14ac:dyDescent="0.2">
      <c r="A299" s="2">
        <v>912</v>
      </c>
      <c r="B299" s="2">
        <v>1203</v>
      </c>
    </row>
    <row r="300" spans="1:2" x14ac:dyDescent="0.2">
      <c r="A300" s="2">
        <v>244471</v>
      </c>
      <c r="B300" s="2">
        <v>1204</v>
      </c>
    </row>
    <row r="301" spans="1:2" x14ac:dyDescent="0.2">
      <c r="A301" s="2">
        <v>5221204</v>
      </c>
      <c r="B301" s="2">
        <v>1205</v>
      </c>
    </row>
    <row r="302" spans="1:2" x14ac:dyDescent="0.2">
      <c r="A302" s="2">
        <v>6739034</v>
      </c>
      <c r="B302" s="2">
        <v>1206</v>
      </c>
    </row>
    <row r="303" spans="1:2" x14ac:dyDescent="0.2">
      <c r="A303" s="2">
        <v>12252</v>
      </c>
      <c r="B303" s="2">
        <v>1207</v>
      </c>
    </row>
    <row r="304" spans="1:2" x14ac:dyDescent="0.2">
      <c r="A304" s="2">
        <v>18586</v>
      </c>
      <c r="B304" s="2">
        <v>1208</v>
      </c>
    </row>
    <row r="305" spans="1:2" x14ac:dyDescent="0.2">
      <c r="A305" s="2">
        <v>2618</v>
      </c>
      <c r="B305" s="2">
        <v>1209</v>
      </c>
    </row>
    <row r="306" spans="1:2" x14ac:dyDescent="0.2">
      <c r="A306" s="2">
        <v>145280</v>
      </c>
      <c r="B306" s="2">
        <v>1210</v>
      </c>
    </row>
    <row r="307" spans="1:2" x14ac:dyDescent="0.2">
      <c r="A307" s="2">
        <v>5629</v>
      </c>
      <c r="B307" s="2">
        <v>1211</v>
      </c>
    </row>
    <row r="308" spans="1:2" x14ac:dyDescent="0.2">
      <c r="A308" s="2">
        <v>19897</v>
      </c>
      <c r="B308" s="2">
        <v>1212</v>
      </c>
    </row>
    <row r="309" spans="1:2" x14ac:dyDescent="0.2">
      <c r="A309" s="2">
        <v>231</v>
      </c>
      <c r="B309" s="2">
        <v>1213</v>
      </c>
    </row>
    <row r="310" spans="1:2" x14ac:dyDescent="0.2">
      <c r="A310" s="2">
        <v>6158</v>
      </c>
      <c r="B310" s="2">
        <v>1213</v>
      </c>
    </row>
    <row r="311" spans="1:2" x14ac:dyDescent="0.2">
      <c r="A311" s="2">
        <v>6156</v>
      </c>
      <c r="B311" s="2">
        <v>1213</v>
      </c>
    </row>
    <row r="312" spans="1:2" x14ac:dyDescent="0.2">
      <c r="A312" s="2">
        <v>6157</v>
      </c>
      <c r="B312" s="2">
        <v>1213</v>
      </c>
    </row>
    <row r="313" spans="1:2" x14ac:dyDescent="0.2">
      <c r="A313" s="2">
        <v>5115</v>
      </c>
      <c r="B313" s="2">
        <v>1213</v>
      </c>
    </row>
    <row r="314" spans="1:2" x14ac:dyDescent="0.2">
      <c r="A314" s="2">
        <v>8800</v>
      </c>
      <c r="B314" s="2">
        <v>1214</v>
      </c>
    </row>
    <row r="315" spans="1:2" x14ac:dyDescent="0.2">
      <c r="A315" s="2">
        <v>441851</v>
      </c>
      <c r="B315" s="2">
        <v>1215</v>
      </c>
    </row>
    <row r="316" spans="1:2" x14ac:dyDescent="0.2">
      <c r="A316" s="2">
        <v>34631</v>
      </c>
      <c r="B316" s="2">
        <v>1215</v>
      </c>
    </row>
    <row r="317" spans="1:2" x14ac:dyDescent="0.2">
      <c r="A317" s="2">
        <v>1800</v>
      </c>
      <c r="B317" s="2">
        <v>1217</v>
      </c>
    </row>
    <row r="318" spans="1:2" x14ac:dyDescent="0.2">
      <c r="A318" s="2">
        <v>8096</v>
      </c>
      <c r="B318" s="2">
        <v>1217</v>
      </c>
    </row>
    <row r="319" spans="1:2" x14ac:dyDescent="0.2">
      <c r="A319" s="2">
        <v>8108</v>
      </c>
      <c r="B319" s="2">
        <v>1217</v>
      </c>
    </row>
    <row r="320" spans="1:2" x14ac:dyDescent="0.2">
      <c r="A320" s="2">
        <v>4869</v>
      </c>
      <c r="B320" s="2">
        <v>1217</v>
      </c>
    </row>
    <row r="321" spans="1:2" x14ac:dyDescent="0.2">
      <c r="A321" s="2">
        <v>8099</v>
      </c>
      <c r="B321" s="2">
        <v>1217</v>
      </c>
    </row>
    <row r="322" spans="1:2" x14ac:dyDescent="0.2">
      <c r="A322" s="2">
        <v>3738650</v>
      </c>
      <c r="B322" s="2">
        <v>1218</v>
      </c>
    </row>
    <row r="323" spans="1:2" x14ac:dyDescent="0.2">
      <c r="A323" s="2">
        <v>7048527</v>
      </c>
      <c r="B323" s="2">
        <v>1218</v>
      </c>
    </row>
    <row r="324" spans="1:2" x14ac:dyDescent="0.2">
      <c r="A324" s="2">
        <v>21292</v>
      </c>
      <c r="B324" s="2">
        <v>1219</v>
      </c>
    </row>
    <row r="325" spans="1:2" x14ac:dyDescent="0.2">
      <c r="A325" s="2">
        <v>21295</v>
      </c>
      <c r="B325" s="2">
        <v>1219</v>
      </c>
    </row>
    <row r="326" spans="1:2" x14ac:dyDescent="0.2">
      <c r="A326" s="2">
        <v>2717976</v>
      </c>
      <c r="B326" s="2">
        <v>1220</v>
      </c>
    </row>
    <row r="327" spans="1:2" x14ac:dyDescent="0.2">
      <c r="A327" s="2">
        <v>849868</v>
      </c>
      <c r="B327" s="2">
        <v>1220</v>
      </c>
    </row>
    <row r="328" spans="1:2" x14ac:dyDescent="0.2">
      <c r="A328" s="2">
        <v>28550</v>
      </c>
      <c r="B328" s="2">
        <v>1221</v>
      </c>
    </row>
    <row r="329" spans="1:2" x14ac:dyDescent="0.2">
      <c r="A329" s="2">
        <v>6380121</v>
      </c>
      <c r="B329" s="2">
        <v>1222</v>
      </c>
    </row>
    <row r="330" spans="1:2" x14ac:dyDescent="0.2">
      <c r="A330" s="2">
        <v>982413</v>
      </c>
      <c r="B330" s="2">
        <v>1223</v>
      </c>
    </row>
    <row r="331" spans="1:2" x14ac:dyDescent="0.2">
      <c r="A331" s="2">
        <v>1492618</v>
      </c>
      <c r="B331" s="2">
        <v>1224</v>
      </c>
    </row>
    <row r="332" spans="1:2" x14ac:dyDescent="0.2">
      <c r="A332" s="2">
        <v>9431</v>
      </c>
      <c r="B332" s="2">
        <v>1224</v>
      </c>
    </row>
    <row r="333" spans="1:2" x14ac:dyDescent="0.2">
      <c r="A333" s="2">
        <v>33</v>
      </c>
      <c r="B333" s="2">
        <v>1225</v>
      </c>
    </row>
    <row r="334" spans="1:2" x14ac:dyDescent="0.2">
      <c r="A334" s="2">
        <v>21612</v>
      </c>
      <c r="B334" s="2">
        <v>1226</v>
      </c>
    </row>
    <row r="335" spans="1:2" x14ac:dyDescent="0.2">
      <c r="A335" s="2">
        <v>41482</v>
      </c>
      <c r="B335" s="2">
        <v>1227</v>
      </c>
    </row>
    <row r="336" spans="1:2" x14ac:dyDescent="0.2">
      <c r="A336" s="2">
        <v>6358537</v>
      </c>
      <c r="B336" s="2">
        <v>1228</v>
      </c>
    </row>
    <row r="337" spans="1:2" x14ac:dyDescent="0.2">
      <c r="A337" s="2">
        <v>3869582</v>
      </c>
      <c r="B337" s="2">
        <v>1228</v>
      </c>
    </row>
    <row r="338" spans="1:2" x14ac:dyDescent="0.2">
      <c r="A338" s="2">
        <v>122773</v>
      </c>
      <c r="B338" s="2">
        <v>1229</v>
      </c>
    </row>
    <row r="339" spans="1:2" x14ac:dyDescent="0.2">
      <c r="A339" s="2">
        <v>7187076</v>
      </c>
      <c r="B339" s="2">
        <v>1230</v>
      </c>
    </row>
    <row r="340" spans="1:2" x14ac:dyDescent="0.2">
      <c r="A340" s="2">
        <v>7171895</v>
      </c>
      <c r="B340" s="2">
        <v>1231</v>
      </c>
    </row>
    <row r="341" spans="1:2" x14ac:dyDescent="0.2">
      <c r="A341" s="2">
        <v>3369245</v>
      </c>
      <c r="B341" s="2">
        <v>1232</v>
      </c>
    </row>
    <row r="342" spans="1:2" x14ac:dyDescent="0.2">
      <c r="A342" s="2">
        <v>565058</v>
      </c>
      <c r="B342" s="2">
        <v>1233</v>
      </c>
    </row>
    <row r="343" spans="1:2" x14ac:dyDescent="0.2">
      <c r="A343" s="2">
        <v>148528</v>
      </c>
      <c r="B343" s="2">
        <v>1234</v>
      </c>
    </row>
    <row r="344" spans="1:2" x14ac:dyDescent="0.2">
      <c r="A344" s="2">
        <v>17906</v>
      </c>
      <c r="B344" s="2">
        <v>1235</v>
      </c>
    </row>
    <row r="345" spans="1:2" x14ac:dyDescent="0.2">
      <c r="A345" s="2">
        <v>11222</v>
      </c>
      <c r="B345" s="2">
        <v>1235</v>
      </c>
    </row>
    <row r="346" spans="1:2" x14ac:dyDescent="0.2">
      <c r="A346" s="2">
        <v>756</v>
      </c>
      <c r="B346" s="2">
        <v>1235</v>
      </c>
    </row>
    <row r="347" spans="1:2" x14ac:dyDescent="0.2">
      <c r="A347" s="2">
        <v>8125213</v>
      </c>
      <c r="B347" s="2">
        <v>1236</v>
      </c>
    </row>
    <row r="348" spans="1:2" x14ac:dyDescent="0.2">
      <c r="A348" s="2">
        <v>4663867</v>
      </c>
      <c r="B348" s="2">
        <v>1236</v>
      </c>
    </row>
    <row r="349" spans="1:2" x14ac:dyDescent="0.2">
      <c r="A349" s="2">
        <v>6139423</v>
      </c>
      <c r="B349" s="2">
        <v>1236</v>
      </c>
    </row>
    <row r="350" spans="1:2" x14ac:dyDescent="0.2">
      <c r="A350" s="2">
        <v>11908</v>
      </c>
      <c r="B350" s="2">
        <v>1237</v>
      </c>
    </row>
    <row r="351" spans="1:2" x14ac:dyDescent="0.2">
      <c r="A351" s="2">
        <v>1250681</v>
      </c>
      <c r="B351" s="2">
        <v>1238</v>
      </c>
    </row>
    <row r="352" spans="1:2" x14ac:dyDescent="0.2">
      <c r="A352" s="2">
        <v>15516</v>
      </c>
      <c r="B352" s="2">
        <v>1239</v>
      </c>
    </row>
    <row r="353" spans="1:2" x14ac:dyDescent="0.2">
      <c r="A353" s="2">
        <v>4184585</v>
      </c>
      <c r="B353" s="2">
        <v>1240</v>
      </c>
    </row>
    <row r="354" spans="1:2" x14ac:dyDescent="0.2">
      <c r="A354" s="2">
        <v>152575</v>
      </c>
      <c r="B354" s="2">
        <v>1240</v>
      </c>
    </row>
    <row r="355" spans="1:2" x14ac:dyDescent="0.2">
      <c r="A355" s="2">
        <v>93493</v>
      </c>
      <c r="B355" s="2">
        <v>1241</v>
      </c>
    </row>
    <row r="356" spans="1:2" x14ac:dyDescent="0.2">
      <c r="A356" s="2">
        <v>3035724</v>
      </c>
      <c r="B356" s="2">
        <v>1242</v>
      </c>
    </row>
    <row r="357" spans="1:2" x14ac:dyDescent="0.2">
      <c r="A357" s="2">
        <v>8359646</v>
      </c>
      <c r="B357" s="2">
        <v>1242</v>
      </c>
    </row>
    <row r="358" spans="1:2" x14ac:dyDescent="0.2">
      <c r="A358" s="2">
        <v>6125494</v>
      </c>
      <c r="B358" s="2">
        <v>1242</v>
      </c>
    </row>
    <row r="359" spans="1:2" x14ac:dyDescent="0.2">
      <c r="A359" s="2">
        <v>4591241</v>
      </c>
      <c r="B359" s="2">
        <v>1242</v>
      </c>
    </row>
    <row r="360" spans="1:2" x14ac:dyDescent="0.2">
      <c r="A360" s="2">
        <v>110189</v>
      </c>
      <c r="B360" s="2">
        <v>1243</v>
      </c>
    </row>
    <row r="361" spans="1:2" x14ac:dyDescent="0.2">
      <c r="A361" s="2">
        <v>403254</v>
      </c>
      <c r="B361" s="2">
        <v>1243</v>
      </c>
    </row>
    <row r="362" spans="1:2" x14ac:dyDescent="0.2">
      <c r="A362" s="2">
        <v>1292736</v>
      </c>
      <c r="B362" s="2">
        <v>1244</v>
      </c>
    </row>
    <row r="363" spans="1:2" x14ac:dyDescent="0.2">
      <c r="A363" s="2">
        <v>527718</v>
      </c>
      <c r="B363" s="2">
        <v>1245</v>
      </c>
    </row>
    <row r="364" spans="1:2" x14ac:dyDescent="0.2">
      <c r="A364" s="2">
        <v>17164</v>
      </c>
      <c r="B364" s="2">
        <v>1246</v>
      </c>
    </row>
    <row r="365" spans="1:2" x14ac:dyDescent="0.2">
      <c r="A365" s="2">
        <v>9386</v>
      </c>
      <c r="B365" s="2">
        <v>1247</v>
      </c>
    </row>
    <row r="366" spans="1:2" x14ac:dyDescent="0.2">
      <c r="A366" s="2">
        <v>7817885</v>
      </c>
      <c r="B366" s="2">
        <v>1248</v>
      </c>
    </row>
    <row r="367" spans="1:2" x14ac:dyDescent="0.2">
      <c r="A367" s="2">
        <v>1947911</v>
      </c>
      <c r="B367" s="2">
        <v>1249</v>
      </c>
    </row>
    <row r="368" spans="1:2" x14ac:dyDescent="0.2">
      <c r="A368" s="2">
        <v>8111788</v>
      </c>
      <c r="B368" s="2">
        <v>1250</v>
      </c>
    </row>
    <row r="369" spans="1:2" x14ac:dyDescent="0.2">
      <c r="A369" s="2">
        <v>8957</v>
      </c>
      <c r="B369" s="2">
        <v>1251</v>
      </c>
    </row>
    <row r="370" spans="1:2" x14ac:dyDescent="0.2">
      <c r="A370" s="2">
        <v>727291</v>
      </c>
      <c r="B370" s="2">
        <v>1252</v>
      </c>
    </row>
    <row r="371" spans="1:2" x14ac:dyDescent="0.2">
      <c r="A371" s="2">
        <v>17228</v>
      </c>
      <c r="B371" s="2">
        <v>1252</v>
      </c>
    </row>
    <row r="372" spans="1:2" x14ac:dyDescent="0.2">
      <c r="A372" s="2">
        <v>17226</v>
      </c>
      <c r="B372" s="2">
        <v>1252</v>
      </c>
    </row>
    <row r="373" spans="1:2" x14ac:dyDescent="0.2">
      <c r="A373" s="2">
        <v>16710</v>
      </c>
      <c r="B373" s="2">
        <v>1253</v>
      </c>
    </row>
    <row r="374" spans="1:2" x14ac:dyDescent="0.2">
      <c r="A374" s="2">
        <v>3118512</v>
      </c>
      <c r="B374" s="2">
        <v>1254</v>
      </c>
    </row>
    <row r="375" spans="1:2" x14ac:dyDescent="0.2">
      <c r="A375" s="2">
        <v>7012698</v>
      </c>
      <c r="B375" s="2">
        <v>1255</v>
      </c>
    </row>
    <row r="376" spans="1:2" x14ac:dyDescent="0.2">
      <c r="A376" s="2">
        <v>6786555</v>
      </c>
      <c r="B376" s="2">
        <v>1255</v>
      </c>
    </row>
    <row r="377" spans="1:2" x14ac:dyDescent="0.2">
      <c r="A377" s="2">
        <v>4444556</v>
      </c>
      <c r="B377" s="2">
        <v>1255</v>
      </c>
    </row>
    <row r="378" spans="1:2" x14ac:dyDescent="0.2">
      <c r="A378" s="2">
        <v>82707</v>
      </c>
      <c r="B378" s="2">
        <v>1256</v>
      </c>
    </row>
    <row r="379" spans="1:2" x14ac:dyDescent="0.2">
      <c r="A379" s="2">
        <v>517873</v>
      </c>
      <c r="B379" s="2">
        <v>1257</v>
      </c>
    </row>
    <row r="380" spans="1:2" x14ac:dyDescent="0.2">
      <c r="A380" s="2">
        <v>7949</v>
      </c>
      <c r="B380" s="2">
        <v>1258</v>
      </c>
    </row>
    <row r="381" spans="1:2" x14ac:dyDescent="0.2">
      <c r="A381" s="2">
        <v>96939</v>
      </c>
      <c r="B381" s="2">
        <v>1259</v>
      </c>
    </row>
    <row r="382" spans="1:2" x14ac:dyDescent="0.2">
      <c r="A382" s="2">
        <v>153269</v>
      </c>
      <c r="B382" s="2">
        <v>1260</v>
      </c>
    </row>
    <row r="383" spans="1:2" x14ac:dyDescent="0.2">
      <c r="A383" s="2">
        <v>83541</v>
      </c>
      <c r="B383" s="2">
        <v>1261</v>
      </c>
    </row>
    <row r="384" spans="1:2" x14ac:dyDescent="0.2">
      <c r="A384" s="2">
        <v>6041193</v>
      </c>
      <c r="B384" s="2">
        <v>1262</v>
      </c>
    </row>
    <row r="385" spans="1:2" x14ac:dyDescent="0.2">
      <c r="A385" s="2">
        <v>2301798</v>
      </c>
      <c r="B385" s="2">
        <v>1263</v>
      </c>
    </row>
    <row r="386" spans="1:2" x14ac:dyDescent="0.2">
      <c r="A386" s="2">
        <v>625814</v>
      </c>
      <c r="B386" s="2">
        <v>1263</v>
      </c>
    </row>
    <row r="387" spans="1:2" x14ac:dyDescent="0.2">
      <c r="A387" s="2">
        <v>6571464</v>
      </c>
      <c r="B387" s="2">
        <v>1264</v>
      </c>
    </row>
    <row r="388" spans="1:2" x14ac:dyDescent="0.2">
      <c r="A388" s="2">
        <v>2619</v>
      </c>
      <c r="B388" s="2">
        <v>1265</v>
      </c>
    </row>
    <row r="389" spans="1:2" x14ac:dyDescent="0.2">
      <c r="A389" s="2">
        <v>998122</v>
      </c>
      <c r="B389" s="2">
        <v>1266</v>
      </c>
    </row>
    <row r="390" spans="1:2" x14ac:dyDescent="0.2">
      <c r="A390" s="2">
        <v>7755905</v>
      </c>
      <c r="B390" s="2">
        <v>1267</v>
      </c>
    </row>
    <row r="391" spans="1:2" x14ac:dyDescent="0.2">
      <c r="A391" s="2">
        <v>3716361</v>
      </c>
      <c r="B391" s="2">
        <v>1267</v>
      </c>
    </row>
    <row r="392" spans="1:2" x14ac:dyDescent="0.2">
      <c r="A392" s="2">
        <v>4393831</v>
      </c>
      <c r="B392" s="2">
        <v>1267</v>
      </c>
    </row>
    <row r="393" spans="1:2" x14ac:dyDescent="0.2">
      <c r="A393" s="2">
        <v>28458</v>
      </c>
      <c r="B393" s="2">
        <v>1268</v>
      </c>
    </row>
    <row r="394" spans="1:2" x14ac:dyDescent="0.2">
      <c r="A394" s="2">
        <v>116397</v>
      </c>
      <c r="B394" s="2">
        <v>1269</v>
      </c>
    </row>
    <row r="395" spans="1:2" x14ac:dyDescent="0.2">
      <c r="A395" s="2">
        <v>1174</v>
      </c>
      <c r="B395" s="2">
        <v>1270</v>
      </c>
    </row>
    <row r="396" spans="1:2" x14ac:dyDescent="0.2">
      <c r="A396" s="2">
        <v>1179</v>
      </c>
      <c r="B396" s="2">
        <v>1270</v>
      </c>
    </row>
    <row r="397" spans="1:2" x14ac:dyDescent="0.2">
      <c r="A397" s="2">
        <v>1175</v>
      </c>
      <c r="B397" s="2">
        <v>1270</v>
      </c>
    </row>
    <row r="398" spans="1:2" x14ac:dyDescent="0.2">
      <c r="A398" s="2">
        <v>1178</v>
      </c>
      <c r="B398" s="2">
        <v>1270</v>
      </c>
    </row>
    <row r="399" spans="1:2" x14ac:dyDescent="0.2">
      <c r="A399" s="2">
        <v>33232</v>
      </c>
      <c r="B399" s="2">
        <v>1271</v>
      </c>
    </row>
    <row r="400" spans="1:2" x14ac:dyDescent="0.2">
      <c r="A400" s="2">
        <v>26590</v>
      </c>
      <c r="B400" s="2">
        <v>1272</v>
      </c>
    </row>
    <row r="401" spans="1:2" x14ac:dyDescent="0.2">
      <c r="A401" s="2">
        <v>442105</v>
      </c>
      <c r="B401" s="2">
        <v>1273</v>
      </c>
    </row>
    <row r="402" spans="1:2" x14ac:dyDescent="0.2">
      <c r="A402" s="2">
        <v>4227</v>
      </c>
      <c r="B402" s="2">
        <v>1273</v>
      </c>
    </row>
    <row r="403" spans="1:2" x14ac:dyDescent="0.2">
      <c r="A403" s="2">
        <v>4235</v>
      </c>
      <c r="B403" s="2">
        <v>1273</v>
      </c>
    </row>
    <row r="404" spans="1:2" x14ac:dyDescent="0.2">
      <c r="A404" s="2">
        <v>2376111</v>
      </c>
      <c r="B404" s="2">
        <v>1274</v>
      </c>
    </row>
    <row r="405" spans="1:2" x14ac:dyDescent="0.2">
      <c r="A405" s="2">
        <v>4391917</v>
      </c>
      <c r="B405" s="2">
        <v>1275</v>
      </c>
    </row>
    <row r="406" spans="1:2" x14ac:dyDescent="0.2">
      <c r="A406" s="2">
        <v>3224419</v>
      </c>
      <c r="B406" s="2">
        <v>1275</v>
      </c>
    </row>
    <row r="407" spans="1:2" x14ac:dyDescent="0.2">
      <c r="A407" s="2">
        <v>6239460</v>
      </c>
      <c r="B407" s="2">
        <v>1276</v>
      </c>
    </row>
    <row r="408" spans="1:2" x14ac:dyDescent="0.2">
      <c r="A408" s="2">
        <v>5999455</v>
      </c>
      <c r="B408" s="2">
        <v>1277</v>
      </c>
    </row>
    <row r="409" spans="1:2" x14ac:dyDescent="0.2">
      <c r="A409" s="2">
        <v>4361562</v>
      </c>
      <c r="B409" s="2">
        <v>1277</v>
      </c>
    </row>
    <row r="410" spans="1:2" x14ac:dyDescent="0.2">
      <c r="A410" s="2">
        <v>37911</v>
      </c>
      <c r="B410" s="2">
        <v>1278</v>
      </c>
    </row>
    <row r="411" spans="1:2" x14ac:dyDescent="0.2">
      <c r="A411" s="2">
        <v>6336452</v>
      </c>
      <c r="B411" s="2">
        <v>1279</v>
      </c>
    </row>
    <row r="412" spans="1:2" x14ac:dyDescent="0.2">
      <c r="A412" s="2">
        <v>4052</v>
      </c>
      <c r="B412" s="2">
        <v>1280</v>
      </c>
    </row>
    <row r="413" spans="1:2" x14ac:dyDescent="0.2">
      <c r="A413" s="2">
        <v>5821159</v>
      </c>
      <c r="B413" s="2">
        <v>1281</v>
      </c>
    </row>
    <row r="414" spans="1:2" x14ac:dyDescent="0.2">
      <c r="A414" s="2">
        <v>3410102</v>
      </c>
      <c r="B414" s="2">
        <v>1282</v>
      </c>
    </row>
    <row r="415" spans="1:2" x14ac:dyDescent="0.2">
      <c r="A415" s="2">
        <v>6330570</v>
      </c>
      <c r="B415" s="2">
        <v>1283</v>
      </c>
    </row>
    <row r="416" spans="1:2" x14ac:dyDescent="0.2">
      <c r="A416" s="2">
        <v>17243</v>
      </c>
      <c r="B416" s="2">
        <v>1284</v>
      </c>
    </row>
    <row r="417" spans="1:2" x14ac:dyDescent="0.2">
      <c r="A417" s="2">
        <v>2424491</v>
      </c>
      <c r="B417" s="2">
        <v>1285</v>
      </c>
    </row>
    <row r="418" spans="1:2" x14ac:dyDescent="0.2">
      <c r="A418" s="2">
        <v>176168</v>
      </c>
      <c r="B418" s="2">
        <v>1285</v>
      </c>
    </row>
    <row r="419" spans="1:2" x14ac:dyDescent="0.2">
      <c r="A419" s="2">
        <v>8507758</v>
      </c>
      <c r="B419" s="2">
        <v>1285</v>
      </c>
    </row>
    <row r="420" spans="1:2" x14ac:dyDescent="0.2">
      <c r="A420" s="2">
        <v>20786</v>
      </c>
      <c r="B420" s="2">
        <v>1285</v>
      </c>
    </row>
    <row r="421" spans="1:2" x14ac:dyDescent="0.2">
      <c r="A421" s="2">
        <v>195045</v>
      </c>
      <c r="B421" s="2">
        <v>1286</v>
      </c>
    </row>
    <row r="422" spans="1:2" x14ac:dyDescent="0.2">
      <c r="A422" s="2">
        <v>1866233</v>
      </c>
      <c r="B422" s="2">
        <v>1287</v>
      </c>
    </row>
    <row r="423" spans="1:2" x14ac:dyDescent="0.2">
      <c r="A423" s="2">
        <v>262</v>
      </c>
      <c r="B423" s="2">
        <v>1288</v>
      </c>
    </row>
    <row r="424" spans="1:2" x14ac:dyDescent="0.2">
      <c r="A424" s="2">
        <v>4530453</v>
      </c>
      <c r="B424" s="2">
        <v>1289</v>
      </c>
    </row>
    <row r="425" spans="1:2" x14ac:dyDescent="0.2">
      <c r="A425" s="2">
        <v>571736</v>
      </c>
      <c r="B425" s="2">
        <v>1290</v>
      </c>
    </row>
    <row r="426" spans="1:2" x14ac:dyDescent="0.2">
      <c r="A426" s="2">
        <v>99952</v>
      </c>
      <c r="B426" s="2">
        <v>1290</v>
      </c>
    </row>
    <row r="427" spans="1:2" x14ac:dyDescent="0.2">
      <c r="A427" s="2">
        <v>6185221</v>
      </c>
      <c r="B427" s="2">
        <v>1291</v>
      </c>
    </row>
    <row r="428" spans="1:2" x14ac:dyDescent="0.2">
      <c r="A428" s="2">
        <v>97621</v>
      </c>
      <c r="B428" s="2">
        <v>1292</v>
      </c>
    </row>
    <row r="429" spans="1:2" x14ac:dyDescent="0.2">
      <c r="A429" s="2">
        <v>97613</v>
      </c>
      <c r="B429" s="2">
        <v>1292</v>
      </c>
    </row>
    <row r="430" spans="1:2" x14ac:dyDescent="0.2">
      <c r="A430" s="2">
        <v>47496</v>
      </c>
      <c r="B430" s="2">
        <v>1292</v>
      </c>
    </row>
    <row r="431" spans="1:2" x14ac:dyDescent="0.2">
      <c r="A431" s="2">
        <v>47495</v>
      </c>
      <c r="B431" s="2">
        <v>1292</v>
      </c>
    </row>
    <row r="432" spans="1:2" x14ac:dyDescent="0.2">
      <c r="A432" s="2">
        <v>1418</v>
      </c>
      <c r="B432" s="2">
        <v>1293</v>
      </c>
    </row>
    <row r="433" spans="1:2" x14ac:dyDescent="0.2">
      <c r="A433" s="2">
        <v>1419</v>
      </c>
      <c r="B433" s="2">
        <v>1293</v>
      </c>
    </row>
    <row r="434" spans="1:2" x14ac:dyDescent="0.2">
      <c r="A434" s="2">
        <v>187569</v>
      </c>
      <c r="B434" s="2">
        <v>1294</v>
      </c>
    </row>
    <row r="435" spans="1:2" x14ac:dyDescent="0.2">
      <c r="A435" s="2">
        <v>276148</v>
      </c>
      <c r="B435" s="2">
        <v>1295</v>
      </c>
    </row>
    <row r="436" spans="1:2" x14ac:dyDescent="0.2">
      <c r="A436" s="2">
        <v>8326</v>
      </c>
      <c r="B436" s="2">
        <v>1296</v>
      </c>
    </row>
    <row r="437" spans="1:2" x14ac:dyDescent="0.2">
      <c r="A437" s="2">
        <v>8328</v>
      </c>
      <c r="B437" s="2">
        <v>1296</v>
      </c>
    </row>
    <row r="438" spans="1:2" x14ac:dyDescent="0.2">
      <c r="A438" s="2">
        <v>122196</v>
      </c>
      <c r="B438" s="2">
        <v>1297</v>
      </c>
    </row>
    <row r="439" spans="1:2" x14ac:dyDescent="0.2">
      <c r="A439" s="2">
        <v>2812082</v>
      </c>
      <c r="B439" s="2">
        <v>1298</v>
      </c>
    </row>
    <row r="440" spans="1:2" x14ac:dyDescent="0.2">
      <c r="A440" s="2">
        <v>5597853</v>
      </c>
      <c r="B440" s="2">
        <v>1299</v>
      </c>
    </row>
    <row r="441" spans="1:2" x14ac:dyDescent="0.2">
      <c r="A441" s="2">
        <v>8166</v>
      </c>
      <c r="B441" s="2">
        <v>1300</v>
      </c>
    </row>
    <row r="442" spans="1:2" x14ac:dyDescent="0.2">
      <c r="A442" s="2">
        <v>4325277</v>
      </c>
      <c r="B442" s="2">
        <v>1301</v>
      </c>
    </row>
    <row r="443" spans="1:2" x14ac:dyDescent="0.2">
      <c r="A443" s="2">
        <v>1728224</v>
      </c>
      <c r="B443" s="2">
        <v>1302</v>
      </c>
    </row>
    <row r="444" spans="1:2" x14ac:dyDescent="0.2">
      <c r="A444" s="2">
        <v>3255106</v>
      </c>
      <c r="B444" s="2">
        <v>1302</v>
      </c>
    </row>
    <row r="445" spans="1:2" x14ac:dyDescent="0.2">
      <c r="A445" s="2">
        <v>4978945</v>
      </c>
      <c r="B445" s="2">
        <v>1303</v>
      </c>
    </row>
    <row r="446" spans="1:2" x14ac:dyDescent="0.2">
      <c r="A446" s="2">
        <v>19249</v>
      </c>
      <c r="B446" s="2">
        <v>1304</v>
      </c>
    </row>
    <row r="447" spans="1:2" x14ac:dyDescent="0.2">
      <c r="A447" s="2">
        <v>29227</v>
      </c>
      <c r="B447" s="2">
        <v>1304</v>
      </c>
    </row>
    <row r="448" spans="1:2" x14ac:dyDescent="0.2">
      <c r="A448" s="2">
        <v>29228</v>
      </c>
      <c r="B448" s="2">
        <v>1304</v>
      </c>
    </row>
    <row r="449" spans="1:2" x14ac:dyDescent="0.2">
      <c r="A449" s="2">
        <v>4082985</v>
      </c>
      <c r="B449" s="2">
        <v>1305</v>
      </c>
    </row>
    <row r="450" spans="1:2" x14ac:dyDescent="0.2">
      <c r="A450" s="2">
        <v>6760231</v>
      </c>
      <c r="B450" s="2">
        <v>1306</v>
      </c>
    </row>
    <row r="451" spans="1:2" x14ac:dyDescent="0.2">
      <c r="A451" s="2">
        <v>4073</v>
      </c>
      <c r="B451" s="2">
        <v>1307</v>
      </c>
    </row>
    <row r="452" spans="1:2" x14ac:dyDescent="0.2">
      <c r="A452" s="2">
        <v>4067</v>
      </c>
      <c r="B452" s="2">
        <v>1307</v>
      </c>
    </row>
    <row r="453" spans="1:2" x14ac:dyDescent="0.2">
      <c r="A453" s="2">
        <v>43232</v>
      </c>
      <c r="B453" s="2">
        <v>1308</v>
      </c>
    </row>
    <row r="454" spans="1:2" x14ac:dyDescent="0.2">
      <c r="A454" s="2">
        <v>4599</v>
      </c>
      <c r="B454" s="2">
        <v>1309</v>
      </c>
    </row>
    <row r="455" spans="1:2" x14ac:dyDescent="0.2">
      <c r="A455" s="2">
        <v>1104686</v>
      </c>
      <c r="B455" s="2">
        <v>1310</v>
      </c>
    </row>
    <row r="456" spans="1:2" x14ac:dyDescent="0.2">
      <c r="A456" s="2">
        <v>3300090</v>
      </c>
      <c r="B456" s="2">
        <v>1311</v>
      </c>
    </row>
    <row r="457" spans="1:2" x14ac:dyDescent="0.2">
      <c r="A457" s="2">
        <v>5497952</v>
      </c>
      <c r="B457" s="2">
        <v>1312</v>
      </c>
    </row>
    <row r="458" spans="1:2" x14ac:dyDescent="0.2">
      <c r="A458" s="2">
        <v>7174398</v>
      </c>
      <c r="B458" s="2">
        <v>1313</v>
      </c>
    </row>
    <row r="459" spans="1:2" x14ac:dyDescent="0.2">
      <c r="A459" s="2">
        <v>7174393</v>
      </c>
      <c r="B459" s="2">
        <v>1313</v>
      </c>
    </row>
    <row r="460" spans="1:2" x14ac:dyDescent="0.2">
      <c r="A460" s="2">
        <v>5899650</v>
      </c>
      <c r="B460" s="2">
        <v>1314</v>
      </c>
    </row>
    <row r="461" spans="1:2" x14ac:dyDescent="0.2">
      <c r="A461" s="2">
        <v>565952</v>
      </c>
      <c r="B461" s="2">
        <v>1315</v>
      </c>
    </row>
    <row r="462" spans="1:2" x14ac:dyDescent="0.2">
      <c r="A462" s="2">
        <v>1523586</v>
      </c>
      <c r="B462" s="2">
        <v>1316</v>
      </c>
    </row>
    <row r="463" spans="1:2" x14ac:dyDescent="0.2">
      <c r="A463" s="2">
        <v>516879</v>
      </c>
      <c r="B463" s="2">
        <v>1317</v>
      </c>
    </row>
    <row r="464" spans="1:2" x14ac:dyDescent="0.2">
      <c r="A464" s="2">
        <v>206648</v>
      </c>
      <c r="B464" s="2">
        <v>1318</v>
      </c>
    </row>
    <row r="465" spans="1:2" x14ac:dyDescent="0.2">
      <c r="A465" s="2">
        <v>1535885</v>
      </c>
      <c r="B465" s="2">
        <v>1319</v>
      </c>
    </row>
    <row r="466" spans="1:2" x14ac:dyDescent="0.2">
      <c r="A466" s="2">
        <v>6053920</v>
      </c>
      <c r="B466" s="2">
        <v>1320</v>
      </c>
    </row>
    <row r="467" spans="1:2" x14ac:dyDescent="0.2">
      <c r="A467" s="2">
        <v>4712010</v>
      </c>
      <c r="B467" s="2">
        <v>1321</v>
      </c>
    </row>
    <row r="468" spans="1:2" x14ac:dyDescent="0.2">
      <c r="A468" s="2">
        <v>44033</v>
      </c>
      <c r="B468" s="2">
        <v>1322</v>
      </c>
    </row>
    <row r="469" spans="1:2" x14ac:dyDescent="0.2">
      <c r="A469" s="2">
        <v>59276</v>
      </c>
      <c r="B469" s="2">
        <v>1322</v>
      </c>
    </row>
    <row r="470" spans="1:2" x14ac:dyDescent="0.2">
      <c r="A470" s="2">
        <v>8590</v>
      </c>
      <c r="B470" s="2">
        <v>1323</v>
      </c>
    </row>
    <row r="471" spans="1:2" x14ac:dyDescent="0.2">
      <c r="A471" s="2">
        <v>7548871</v>
      </c>
      <c r="B471" s="2">
        <v>1324</v>
      </c>
    </row>
    <row r="472" spans="1:2" x14ac:dyDescent="0.2">
      <c r="A472" s="2">
        <v>3602159</v>
      </c>
      <c r="B472" s="2">
        <v>1324</v>
      </c>
    </row>
    <row r="473" spans="1:2" x14ac:dyDescent="0.2">
      <c r="A473" s="2">
        <v>4312805</v>
      </c>
      <c r="B473" s="2">
        <v>1324</v>
      </c>
    </row>
    <row r="474" spans="1:2" x14ac:dyDescent="0.2">
      <c r="A474" s="2">
        <v>99574</v>
      </c>
      <c r="B474" s="2">
        <v>1325</v>
      </c>
    </row>
    <row r="475" spans="1:2" x14ac:dyDescent="0.2">
      <c r="A475" s="2">
        <v>4801178</v>
      </c>
      <c r="B475" s="2">
        <v>1326</v>
      </c>
    </row>
    <row r="476" spans="1:2" x14ac:dyDescent="0.2">
      <c r="A476" s="2">
        <v>4524619</v>
      </c>
      <c r="B476" s="2">
        <v>1327</v>
      </c>
    </row>
    <row r="477" spans="1:2" x14ac:dyDescent="0.2">
      <c r="A477" s="2">
        <v>3896804</v>
      </c>
      <c r="B477" s="2">
        <v>1327</v>
      </c>
    </row>
    <row r="478" spans="1:2" x14ac:dyDescent="0.2">
      <c r="A478" s="2">
        <v>2718861</v>
      </c>
      <c r="B478" s="2">
        <v>1328</v>
      </c>
    </row>
    <row r="479" spans="1:2" x14ac:dyDescent="0.2">
      <c r="A479" s="2">
        <v>629</v>
      </c>
      <c r="B479" s="2">
        <v>1329</v>
      </c>
    </row>
    <row r="480" spans="1:2" x14ac:dyDescent="0.2">
      <c r="A480" s="2">
        <v>630</v>
      </c>
      <c r="B480" s="2">
        <v>1329</v>
      </c>
    </row>
    <row r="481" spans="1:2" x14ac:dyDescent="0.2">
      <c r="A481" s="2">
        <v>622</v>
      </c>
      <c r="B481" s="2">
        <v>1329</v>
      </c>
    </row>
    <row r="482" spans="1:2" x14ac:dyDescent="0.2">
      <c r="A482" s="2">
        <v>623</v>
      </c>
      <c r="B482" s="2">
        <v>1329</v>
      </c>
    </row>
    <row r="483" spans="1:2" x14ac:dyDescent="0.2">
      <c r="A483" s="2">
        <v>628</v>
      </c>
      <c r="B483" s="2">
        <v>1329</v>
      </c>
    </row>
    <row r="484" spans="1:2" x14ac:dyDescent="0.2">
      <c r="A484" s="2">
        <v>624</v>
      </c>
      <c r="B484" s="2">
        <v>1329</v>
      </c>
    </row>
    <row r="485" spans="1:2" x14ac:dyDescent="0.2">
      <c r="A485" s="2">
        <v>6853748</v>
      </c>
      <c r="B485" s="2">
        <v>1329</v>
      </c>
    </row>
    <row r="486" spans="1:2" x14ac:dyDescent="0.2">
      <c r="A486" s="2">
        <v>5498</v>
      </c>
      <c r="B486" s="2">
        <v>1330</v>
      </c>
    </row>
    <row r="487" spans="1:2" x14ac:dyDescent="0.2">
      <c r="A487" s="2">
        <v>364703</v>
      </c>
      <c r="B487" s="2">
        <v>1331</v>
      </c>
    </row>
    <row r="488" spans="1:2" x14ac:dyDescent="0.2">
      <c r="A488" s="2">
        <v>3859124</v>
      </c>
      <c r="B488" s="2">
        <v>1332</v>
      </c>
    </row>
    <row r="489" spans="1:2" x14ac:dyDescent="0.2">
      <c r="A489" s="2">
        <v>8692</v>
      </c>
      <c r="B489" s="2">
        <v>1333</v>
      </c>
    </row>
    <row r="490" spans="1:2" x14ac:dyDescent="0.2">
      <c r="A490" s="2">
        <v>661816</v>
      </c>
      <c r="B490" s="2">
        <v>1334</v>
      </c>
    </row>
    <row r="491" spans="1:2" x14ac:dyDescent="0.2">
      <c r="A491" s="2">
        <v>6155</v>
      </c>
      <c r="B491" s="2">
        <v>1335</v>
      </c>
    </row>
    <row r="492" spans="1:2" x14ac:dyDescent="0.2">
      <c r="A492" s="2">
        <v>2576</v>
      </c>
      <c r="B492" s="2">
        <v>1335</v>
      </c>
    </row>
    <row r="493" spans="1:2" x14ac:dyDescent="0.2">
      <c r="A493" s="2">
        <v>2119075</v>
      </c>
      <c r="B493" s="2">
        <v>1336</v>
      </c>
    </row>
    <row r="494" spans="1:2" x14ac:dyDescent="0.2">
      <c r="A494" s="2">
        <v>650045</v>
      </c>
      <c r="B494" s="2">
        <v>1337</v>
      </c>
    </row>
    <row r="495" spans="1:2" x14ac:dyDescent="0.2">
      <c r="A495" s="2">
        <v>6521357</v>
      </c>
      <c r="B495" s="2">
        <v>1338</v>
      </c>
    </row>
    <row r="496" spans="1:2" x14ac:dyDescent="0.2">
      <c r="A496" s="2">
        <v>2672506</v>
      </c>
      <c r="B496" s="2">
        <v>1338</v>
      </c>
    </row>
    <row r="497" spans="1:2" x14ac:dyDescent="0.2">
      <c r="A497" s="2">
        <v>3215400</v>
      </c>
      <c r="B497" s="2">
        <v>1338</v>
      </c>
    </row>
    <row r="498" spans="1:2" x14ac:dyDescent="0.2">
      <c r="A498" s="2">
        <v>2750915</v>
      </c>
      <c r="B498" s="2">
        <v>1338</v>
      </c>
    </row>
    <row r="499" spans="1:2" x14ac:dyDescent="0.2">
      <c r="A499" s="2">
        <v>6644905</v>
      </c>
      <c r="B499" s="2">
        <v>1339</v>
      </c>
    </row>
    <row r="500" spans="1:2" x14ac:dyDescent="0.2">
      <c r="A500" s="2">
        <v>4308898</v>
      </c>
      <c r="B500" s="2">
        <v>1339</v>
      </c>
    </row>
    <row r="501" spans="1:2" x14ac:dyDescent="0.2">
      <c r="A501" s="2">
        <v>7188052</v>
      </c>
      <c r="B501" s="2">
        <v>1340</v>
      </c>
    </row>
    <row r="502" spans="1:2" x14ac:dyDescent="0.2">
      <c r="A502" s="2">
        <v>4765484</v>
      </c>
      <c r="B502" s="2">
        <v>1341</v>
      </c>
    </row>
    <row r="503" spans="1:2" x14ac:dyDescent="0.2">
      <c r="A503" s="2">
        <v>6508162</v>
      </c>
      <c r="B503" s="2">
        <v>1341</v>
      </c>
    </row>
    <row r="504" spans="1:2" x14ac:dyDescent="0.2">
      <c r="A504" s="2">
        <v>3912541</v>
      </c>
      <c r="B504" s="2">
        <v>1341</v>
      </c>
    </row>
    <row r="505" spans="1:2" x14ac:dyDescent="0.2">
      <c r="A505" s="2">
        <v>5299754</v>
      </c>
      <c r="B505" s="2">
        <v>1341</v>
      </c>
    </row>
    <row r="506" spans="1:2" x14ac:dyDescent="0.2">
      <c r="A506" s="2">
        <v>4311613</v>
      </c>
      <c r="B506" s="2">
        <v>1341</v>
      </c>
    </row>
    <row r="507" spans="1:2" x14ac:dyDescent="0.2">
      <c r="A507" s="2">
        <v>3952959</v>
      </c>
      <c r="B507" s="2">
        <v>1342</v>
      </c>
    </row>
    <row r="508" spans="1:2" x14ac:dyDescent="0.2">
      <c r="A508" s="2">
        <v>3915235</v>
      </c>
      <c r="B508" s="2">
        <v>1342</v>
      </c>
    </row>
    <row r="509" spans="1:2" x14ac:dyDescent="0.2">
      <c r="A509" s="2">
        <v>8270520</v>
      </c>
      <c r="B509" s="2">
        <v>1343</v>
      </c>
    </row>
    <row r="510" spans="1:2" x14ac:dyDescent="0.2">
      <c r="A510" s="2">
        <v>7821297</v>
      </c>
      <c r="B510" s="2">
        <v>1344</v>
      </c>
    </row>
    <row r="511" spans="1:2" x14ac:dyDescent="0.2">
      <c r="A511" s="2">
        <v>1879774</v>
      </c>
      <c r="B511" s="2">
        <v>1345</v>
      </c>
    </row>
    <row r="512" spans="1:2" x14ac:dyDescent="0.2">
      <c r="A512" s="2">
        <v>4203</v>
      </c>
      <c r="B512" s="2">
        <v>1346</v>
      </c>
    </row>
    <row r="513" spans="1:2" x14ac:dyDescent="0.2">
      <c r="A513" s="2">
        <v>191379</v>
      </c>
      <c r="B513" s="2">
        <v>1347</v>
      </c>
    </row>
    <row r="514" spans="1:2" x14ac:dyDescent="0.2">
      <c r="A514" s="2">
        <v>7522584</v>
      </c>
      <c r="B514" s="2">
        <v>1348</v>
      </c>
    </row>
    <row r="515" spans="1:2" x14ac:dyDescent="0.2">
      <c r="A515" s="2">
        <v>3455169</v>
      </c>
      <c r="B515" s="2">
        <v>1348</v>
      </c>
    </row>
    <row r="516" spans="1:2" x14ac:dyDescent="0.2">
      <c r="A516" s="2">
        <v>4995082</v>
      </c>
      <c r="B516" s="2">
        <v>1348</v>
      </c>
    </row>
    <row r="517" spans="1:2" x14ac:dyDescent="0.2">
      <c r="A517" s="2">
        <v>8306370</v>
      </c>
      <c r="B517" s="2">
        <v>1348</v>
      </c>
    </row>
    <row r="518" spans="1:2" x14ac:dyDescent="0.2">
      <c r="A518" s="2">
        <v>3892103</v>
      </c>
      <c r="B518" s="2">
        <v>1348</v>
      </c>
    </row>
    <row r="519" spans="1:2" x14ac:dyDescent="0.2">
      <c r="A519" s="2">
        <v>5566739</v>
      </c>
      <c r="B519" s="2">
        <v>1348</v>
      </c>
    </row>
    <row r="520" spans="1:2" x14ac:dyDescent="0.2">
      <c r="A520" s="2">
        <v>6847528</v>
      </c>
      <c r="B520" s="2">
        <v>1348</v>
      </c>
    </row>
    <row r="521" spans="1:2" x14ac:dyDescent="0.2">
      <c r="A521" s="2">
        <v>3892102</v>
      </c>
      <c r="B521" s="2">
        <v>1348</v>
      </c>
    </row>
    <row r="522" spans="1:2" x14ac:dyDescent="0.2">
      <c r="A522" s="2">
        <v>1319020</v>
      </c>
      <c r="B522" s="2">
        <v>1349</v>
      </c>
    </row>
    <row r="523" spans="1:2" x14ac:dyDescent="0.2">
      <c r="A523" s="2">
        <v>4085</v>
      </c>
      <c r="B523" s="2">
        <v>1349</v>
      </c>
    </row>
    <row r="524" spans="1:2" x14ac:dyDescent="0.2">
      <c r="A524" s="2">
        <v>4090</v>
      </c>
      <c r="B524" s="2">
        <v>1349</v>
      </c>
    </row>
    <row r="525" spans="1:2" x14ac:dyDescent="0.2">
      <c r="A525" s="2">
        <v>7657695</v>
      </c>
      <c r="B525" s="2">
        <v>1350</v>
      </c>
    </row>
    <row r="526" spans="1:2" x14ac:dyDescent="0.2">
      <c r="A526" s="2">
        <v>2828068</v>
      </c>
      <c r="B526" s="2">
        <v>1351</v>
      </c>
    </row>
    <row r="527" spans="1:2" x14ac:dyDescent="0.2">
      <c r="A527" s="2">
        <v>663662</v>
      </c>
      <c r="B527" s="2">
        <v>1352</v>
      </c>
    </row>
    <row r="528" spans="1:2" x14ac:dyDescent="0.2">
      <c r="A528" s="2">
        <v>43568</v>
      </c>
      <c r="B528" s="2">
        <v>1352</v>
      </c>
    </row>
    <row r="529" spans="1:2" x14ac:dyDescent="0.2">
      <c r="A529" s="2">
        <v>353330</v>
      </c>
      <c r="B529" s="2">
        <v>1352</v>
      </c>
    </row>
    <row r="530" spans="1:2" x14ac:dyDescent="0.2">
      <c r="A530" s="2">
        <v>121696</v>
      </c>
      <c r="B530" s="2">
        <v>1352</v>
      </c>
    </row>
    <row r="531" spans="1:2" x14ac:dyDescent="0.2">
      <c r="A531" s="2">
        <v>789810</v>
      </c>
      <c r="B531" s="2">
        <v>1353</v>
      </c>
    </row>
    <row r="532" spans="1:2" x14ac:dyDescent="0.2">
      <c r="A532" s="2">
        <v>883653</v>
      </c>
      <c r="B532" s="2">
        <v>1353</v>
      </c>
    </row>
    <row r="533" spans="1:2" x14ac:dyDescent="0.2">
      <c r="A533" s="2">
        <v>676318</v>
      </c>
      <c r="B533" s="2">
        <v>1353</v>
      </c>
    </row>
    <row r="534" spans="1:2" x14ac:dyDescent="0.2">
      <c r="A534" s="2">
        <v>4472283</v>
      </c>
      <c r="B534" s="2">
        <v>1353</v>
      </c>
    </row>
    <row r="535" spans="1:2" x14ac:dyDescent="0.2">
      <c r="A535" s="2">
        <v>6679914</v>
      </c>
      <c r="B535" s="2">
        <v>1353</v>
      </c>
    </row>
    <row r="536" spans="1:2" x14ac:dyDescent="0.2">
      <c r="A536" s="2">
        <v>3000596</v>
      </c>
      <c r="B536" s="2">
        <v>1353</v>
      </c>
    </row>
    <row r="537" spans="1:2" x14ac:dyDescent="0.2">
      <c r="A537" s="2">
        <v>1797455</v>
      </c>
      <c r="B537" s="2">
        <v>1354</v>
      </c>
    </row>
    <row r="538" spans="1:2" x14ac:dyDescent="0.2">
      <c r="A538" s="2">
        <v>372949</v>
      </c>
      <c r="B538" s="2">
        <v>1355</v>
      </c>
    </row>
    <row r="539" spans="1:2" x14ac:dyDescent="0.2">
      <c r="A539" s="2">
        <v>5659266</v>
      </c>
      <c r="B539" s="2">
        <v>1356</v>
      </c>
    </row>
    <row r="540" spans="1:2" x14ac:dyDescent="0.2">
      <c r="A540" s="2">
        <v>7475696</v>
      </c>
      <c r="B540" s="2">
        <v>1356</v>
      </c>
    </row>
    <row r="541" spans="1:2" x14ac:dyDescent="0.2">
      <c r="A541" s="2">
        <v>409136</v>
      </c>
      <c r="B541" s="2">
        <v>1357</v>
      </c>
    </row>
    <row r="542" spans="1:2" x14ac:dyDescent="0.2">
      <c r="A542" s="2">
        <v>2473008</v>
      </c>
      <c r="B542" s="2">
        <v>1358</v>
      </c>
    </row>
    <row r="543" spans="1:2" x14ac:dyDescent="0.2">
      <c r="A543" s="2">
        <v>2976629</v>
      </c>
      <c r="B543" s="2">
        <v>1358</v>
      </c>
    </row>
    <row r="544" spans="1:2" x14ac:dyDescent="0.2">
      <c r="A544" s="2">
        <v>3147925</v>
      </c>
      <c r="B544" s="2">
        <v>1358</v>
      </c>
    </row>
    <row r="545" spans="1:2" x14ac:dyDescent="0.2">
      <c r="A545" s="2">
        <v>106692</v>
      </c>
      <c r="B545" s="2">
        <v>1359</v>
      </c>
    </row>
    <row r="546" spans="1:2" x14ac:dyDescent="0.2">
      <c r="A546" s="2">
        <v>393740</v>
      </c>
      <c r="B546" s="2">
        <v>1359</v>
      </c>
    </row>
    <row r="547" spans="1:2" x14ac:dyDescent="0.2">
      <c r="A547" s="2">
        <v>7129983</v>
      </c>
      <c r="B547" s="2">
        <v>1360</v>
      </c>
    </row>
    <row r="548" spans="1:2" x14ac:dyDescent="0.2">
      <c r="A548" s="2">
        <v>8383531</v>
      </c>
      <c r="B548" s="2">
        <v>1360</v>
      </c>
    </row>
    <row r="549" spans="1:2" x14ac:dyDescent="0.2">
      <c r="A549" s="2">
        <v>44339</v>
      </c>
      <c r="B549" s="2">
        <v>1361</v>
      </c>
    </row>
    <row r="550" spans="1:2" x14ac:dyDescent="0.2">
      <c r="A550" s="2">
        <v>19758</v>
      </c>
      <c r="B550" s="2">
        <v>1362</v>
      </c>
    </row>
    <row r="551" spans="1:2" x14ac:dyDescent="0.2">
      <c r="A551" s="2">
        <v>3154833</v>
      </c>
      <c r="B551" s="2">
        <v>1363</v>
      </c>
    </row>
    <row r="552" spans="1:2" x14ac:dyDescent="0.2">
      <c r="A552" s="2">
        <v>31200</v>
      </c>
      <c r="B552" s="2">
        <v>1364</v>
      </c>
    </row>
    <row r="553" spans="1:2" x14ac:dyDescent="0.2">
      <c r="A553" s="2">
        <v>130078</v>
      </c>
      <c r="B553" s="2">
        <v>1365</v>
      </c>
    </row>
    <row r="554" spans="1:2" x14ac:dyDescent="0.2">
      <c r="A554" s="2">
        <v>914</v>
      </c>
      <c r="B554" s="2">
        <v>1366</v>
      </c>
    </row>
    <row r="555" spans="1:2" x14ac:dyDescent="0.2">
      <c r="A555" s="2">
        <v>20072</v>
      </c>
      <c r="B555" s="2">
        <v>1366</v>
      </c>
    </row>
    <row r="556" spans="1:2" x14ac:dyDescent="0.2">
      <c r="A556" s="2">
        <v>915</v>
      </c>
      <c r="B556" s="2">
        <v>1366</v>
      </c>
    </row>
    <row r="557" spans="1:2" x14ac:dyDescent="0.2">
      <c r="A557" s="2">
        <v>913</v>
      </c>
      <c r="B557" s="2">
        <v>1366</v>
      </c>
    </row>
    <row r="558" spans="1:2" x14ac:dyDescent="0.2">
      <c r="A558" s="2">
        <v>11212</v>
      </c>
      <c r="B558" s="2">
        <v>1367</v>
      </c>
    </row>
    <row r="559" spans="1:2" x14ac:dyDescent="0.2">
      <c r="A559" s="2">
        <v>13184</v>
      </c>
      <c r="B559" s="2">
        <v>1368</v>
      </c>
    </row>
    <row r="560" spans="1:2" x14ac:dyDescent="0.2">
      <c r="A560" s="2">
        <v>111971</v>
      </c>
      <c r="B560" s="2">
        <v>1369</v>
      </c>
    </row>
    <row r="561" spans="1:2" x14ac:dyDescent="0.2">
      <c r="A561" s="2">
        <v>6603767</v>
      </c>
      <c r="B561" s="2">
        <v>1370</v>
      </c>
    </row>
    <row r="562" spans="1:2" x14ac:dyDescent="0.2">
      <c r="A562" s="2">
        <v>8019745</v>
      </c>
      <c r="B562" s="2">
        <v>1371</v>
      </c>
    </row>
    <row r="563" spans="1:2" x14ac:dyDescent="0.2">
      <c r="A563" s="2">
        <v>6216193</v>
      </c>
      <c r="B563" s="2">
        <v>1372</v>
      </c>
    </row>
    <row r="564" spans="1:2" x14ac:dyDescent="0.2">
      <c r="A564" s="2">
        <v>633917</v>
      </c>
      <c r="B564" s="2">
        <v>1373</v>
      </c>
    </row>
    <row r="565" spans="1:2" x14ac:dyDescent="0.2">
      <c r="A565" s="2">
        <v>5202735</v>
      </c>
      <c r="B565" s="2">
        <v>1374</v>
      </c>
    </row>
    <row r="566" spans="1:2" x14ac:dyDescent="0.2">
      <c r="A566" s="2">
        <v>2850</v>
      </c>
      <c r="B566" s="2">
        <v>1375</v>
      </c>
    </row>
    <row r="567" spans="1:2" x14ac:dyDescent="0.2">
      <c r="A567" s="2">
        <v>3949987</v>
      </c>
      <c r="B567" s="2">
        <v>1376</v>
      </c>
    </row>
    <row r="568" spans="1:2" x14ac:dyDescent="0.2">
      <c r="A568" s="2">
        <v>919</v>
      </c>
      <c r="B568" s="2">
        <v>1377</v>
      </c>
    </row>
    <row r="569" spans="1:2" x14ac:dyDescent="0.2">
      <c r="A569" s="2">
        <v>921</v>
      </c>
      <c r="B569" s="2">
        <v>1377</v>
      </c>
    </row>
    <row r="570" spans="1:2" x14ac:dyDescent="0.2">
      <c r="A570" s="2">
        <v>773201</v>
      </c>
      <c r="B570" s="2">
        <v>1378</v>
      </c>
    </row>
    <row r="571" spans="1:2" x14ac:dyDescent="0.2">
      <c r="A571" s="2">
        <v>57333</v>
      </c>
      <c r="B571" s="2">
        <v>1379</v>
      </c>
    </row>
    <row r="572" spans="1:2" x14ac:dyDescent="0.2">
      <c r="A572" s="2">
        <v>4388160</v>
      </c>
      <c r="B572" s="2">
        <v>1380</v>
      </c>
    </row>
    <row r="573" spans="1:2" x14ac:dyDescent="0.2">
      <c r="A573" s="2">
        <v>3269667</v>
      </c>
      <c r="B573" s="2">
        <v>1380</v>
      </c>
    </row>
    <row r="574" spans="1:2" x14ac:dyDescent="0.2">
      <c r="A574" s="2">
        <v>2810</v>
      </c>
      <c r="B574" s="2">
        <v>1381</v>
      </c>
    </row>
    <row r="575" spans="1:2" x14ac:dyDescent="0.2">
      <c r="A575" s="2">
        <v>4338</v>
      </c>
      <c r="B575" s="2">
        <v>1381</v>
      </c>
    </row>
    <row r="576" spans="1:2" x14ac:dyDescent="0.2">
      <c r="A576" s="2">
        <v>3766041</v>
      </c>
      <c r="B576" s="2">
        <v>1382</v>
      </c>
    </row>
    <row r="577" spans="1:2" x14ac:dyDescent="0.2">
      <c r="A577" s="2">
        <v>16130</v>
      </c>
      <c r="B577" s="2">
        <v>1383</v>
      </c>
    </row>
    <row r="578" spans="1:2" x14ac:dyDescent="0.2">
      <c r="A578" s="2">
        <v>2911235</v>
      </c>
      <c r="B578" s="2">
        <v>1384</v>
      </c>
    </row>
    <row r="579" spans="1:2" x14ac:dyDescent="0.2">
      <c r="A579" s="2">
        <v>17710</v>
      </c>
      <c r="B579" s="2">
        <v>1384</v>
      </c>
    </row>
    <row r="580" spans="1:2" x14ac:dyDescent="0.2">
      <c r="A580" s="2">
        <v>41634</v>
      </c>
      <c r="B580" s="2">
        <v>1384</v>
      </c>
    </row>
    <row r="581" spans="1:2" x14ac:dyDescent="0.2">
      <c r="A581" s="2">
        <v>19392</v>
      </c>
      <c r="B581" s="2">
        <v>1385</v>
      </c>
    </row>
    <row r="582" spans="1:2" x14ac:dyDescent="0.2">
      <c r="A582" s="2">
        <v>236229</v>
      </c>
      <c r="B582" s="2">
        <v>1386</v>
      </c>
    </row>
    <row r="583" spans="1:2" x14ac:dyDescent="0.2">
      <c r="A583" s="2">
        <v>7535917</v>
      </c>
      <c r="B583" s="2">
        <v>1387</v>
      </c>
    </row>
    <row r="584" spans="1:2" x14ac:dyDescent="0.2">
      <c r="A584" s="2">
        <v>4429271</v>
      </c>
      <c r="B584" s="2">
        <v>1388</v>
      </c>
    </row>
    <row r="585" spans="1:2" x14ac:dyDescent="0.2">
      <c r="A585" s="2">
        <v>6195402</v>
      </c>
      <c r="B585" s="2">
        <v>1389</v>
      </c>
    </row>
    <row r="586" spans="1:2" x14ac:dyDescent="0.2">
      <c r="A586" s="2">
        <v>6775544</v>
      </c>
      <c r="B586" s="2">
        <v>1389</v>
      </c>
    </row>
    <row r="587" spans="1:2" x14ac:dyDescent="0.2">
      <c r="A587" s="2">
        <v>4743545</v>
      </c>
      <c r="B587" s="2">
        <v>1390</v>
      </c>
    </row>
    <row r="588" spans="1:2" x14ac:dyDescent="0.2">
      <c r="A588" s="2">
        <v>4392982</v>
      </c>
      <c r="B588" s="2">
        <v>1390</v>
      </c>
    </row>
    <row r="589" spans="1:2" x14ac:dyDescent="0.2">
      <c r="A589" s="2">
        <v>726652</v>
      </c>
      <c r="B589" s="2">
        <v>1391</v>
      </c>
    </row>
    <row r="590" spans="1:2" x14ac:dyDescent="0.2">
      <c r="A590" s="2">
        <v>2612</v>
      </c>
      <c r="B590" s="2">
        <v>1392</v>
      </c>
    </row>
    <row r="591" spans="1:2" x14ac:dyDescent="0.2">
      <c r="A591" s="2">
        <v>2036970</v>
      </c>
      <c r="B591" s="2">
        <v>1393</v>
      </c>
    </row>
    <row r="592" spans="1:2" x14ac:dyDescent="0.2">
      <c r="A592" s="2">
        <v>334021</v>
      </c>
      <c r="B592" s="2">
        <v>1394</v>
      </c>
    </row>
    <row r="593" spans="1:2" x14ac:dyDescent="0.2">
      <c r="A593" s="2">
        <v>159380</v>
      </c>
      <c r="B593" s="2">
        <v>1395</v>
      </c>
    </row>
    <row r="594" spans="1:2" x14ac:dyDescent="0.2">
      <c r="A594" s="2">
        <v>16893</v>
      </c>
      <c r="B594" s="2">
        <v>1396</v>
      </c>
    </row>
    <row r="595" spans="1:2" x14ac:dyDescent="0.2">
      <c r="A595" s="2">
        <v>16889</v>
      </c>
      <c r="B595" s="2">
        <v>1396</v>
      </c>
    </row>
    <row r="596" spans="1:2" x14ac:dyDescent="0.2">
      <c r="A596" s="2">
        <v>74814</v>
      </c>
      <c r="B596" s="2">
        <v>1397</v>
      </c>
    </row>
    <row r="597" spans="1:2" x14ac:dyDescent="0.2">
      <c r="A597" s="2">
        <v>384543</v>
      </c>
      <c r="B597" s="2">
        <v>1398</v>
      </c>
    </row>
    <row r="598" spans="1:2" x14ac:dyDescent="0.2">
      <c r="A598" s="2">
        <v>521867</v>
      </c>
      <c r="B598" s="2">
        <v>1399</v>
      </c>
    </row>
    <row r="599" spans="1:2" x14ac:dyDescent="0.2">
      <c r="A599" s="2">
        <v>37282</v>
      </c>
      <c r="B599" s="2">
        <v>1399</v>
      </c>
    </row>
    <row r="600" spans="1:2" x14ac:dyDescent="0.2">
      <c r="A600" s="2">
        <v>37284</v>
      </c>
      <c r="B600" s="2">
        <v>1399</v>
      </c>
    </row>
    <row r="601" spans="1:2" x14ac:dyDescent="0.2">
      <c r="A601" s="2">
        <v>37283</v>
      </c>
      <c r="B601" s="2">
        <v>1399</v>
      </c>
    </row>
    <row r="602" spans="1:2" x14ac:dyDescent="0.2">
      <c r="A602" s="2">
        <v>4684461</v>
      </c>
      <c r="B602" s="2">
        <v>1400</v>
      </c>
    </row>
    <row r="603" spans="1:2" x14ac:dyDescent="0.2">
      <c r="A603" s="2">
        <v>3521550</v>
      </c>
      <c r="B603" s="2">
        <v>1401</v>
      </c>
    </row>
    <row r="604" spans="1:2" x14ac:dyDescent="0.2">
      <c r="A604" s="2">
        <v>3894257</v>
      </c>
      <c r="B604" s="2">
        <v>1401</v>
      </c>
    </row>
    <row r="605" spans="1:2" x14ac:dyDescent="0.2">
      <c r="A605" s="2">
        <v>11481</v>
      </c>
      <c r="B605" s="2">
        <v>1402</v>
      </c>
    </row>
    <row r="606" spans="1:2" x14ac:dyDescent="0.2">
      <c r="A606" s="2">
        <v>8055</v>
      </c>
      <c r="B606" s="2">
        <v>1403</v>
      </c>
    </row>
    <row r="607" spans="1:2" x14ac:dyDescent="0.2">
      <c r="A607" s="2">
        <v>3846717</v>
      </c>
      <c r="B607" s="2">
        <v>1404</v>
      </c>
    </row>
    <row r="608" spans="1:2" x14ac:dyDescent="0.2">
      <c r="A608" s="2">
        <v>5952123</v>
      </c>
      <c r="B608" s="2">
        <v>1405</v>
      </c>
    </row>
    <row r="609" spans="1:2" x14ac:dyDescent="0.2">
      <c r="A609" s="2">
        <v>4618221</v>
      </c>
      <c r="B609" s="2">
        <v>1406</v>
      </c>
    </row>
    <row r="610" spans="1:2" x14ac:dyDescent="0.2">
      <c r="A610" s="2">
        <v>27923</v>
      </c>
      <c r="B610" s="2">
        <v>1407</v>
      </c>
    </row>
    <row r="611" spans="1:2" x14ac:dyDescent="0.2">
      <c r="A611" s="2">
        <v>33040</v>
      </c>
      <c r="B611" s="2">
        <v>1407</v>
      </c>
    </row>
    <row r="612" spans="1:2" x14ac:dyDescent="0.2">
      <c r="A612" s="2">
        <v>2856410</v>
      </c>
      <c r="B612" s="2">
        <v>1408</v>
      </c>
    </row>
    <row r="613" spans="1:2" x14ac:dyDescent="0.2">
      <c r="A613" s="2">
        <v>4211803</v>
      </c>
      <c r="B613" s="2">
        <v>1409</v>
      </c>
    </row>
    <row r="614" spans="1:2" x14ac:dyDescent="0.2">
      <c r="A614" s="2">
        <v>2627964</v>
      </c>
      <c r="B614" s="2">
        <v>1410</v>
      </c>
    </row>
    <row r="615" spans="1:2" x14ac:dyDescent="0.2">
      <c r="A615" s="2">
        <v>188976</v>
      </c>
      <c r="B615" s="2">
        <v>1411</v>
      </c>
    </row>
    <row r="616" spans="1:2" x14ac:dyDescent="0.2">
      <c r="A616" s="2">
        <v>13541</v>
      </c>
      <c r="B616" s="2">
        <v>1412</v>
      </c>
    </row>
    <row r="617" spans="1:2" x14ac:dyDescent="0.2">
      <c r="A617" s="2">
        <v>2789328</v>
      </c>
      <c r="B617" s="2">
        <v>1413</v>
      </c>
    </row>
    <row r="618" spans="1:2" x14ac:dyDescent="0.2">
      <c r="A618" s="2">
        <v>5099760</v>
      </c>
      <c r="B618" s="2">
        <v>1414</v>
      </c>
    </row>
    <row r="619" spans="1:2" x14ac:dyDescent="0.2">
      <c r="A619" s="2">
        <v>6428043</v>
      </c>
      <c r="B619" s="2">
        <v>1415</v>
      </c>
    </row>
    <row r="620" spans="1:2" x14ac:dyDescent="0.2">
      <c r="A620" s="2">
        <v>6313503</v>
      </c>
      <c r="B620" s="2">
        <v>1415</v>
      </c>
    </row>
    <row r="621" spans="1:2" x14ac:dyDescent="0.2">
      <c r="A621" s="2">
        <v>1016198</v>
      </c>
      <c r="B621" s="2">
        <v>1416</v>
      </c>
    </row>
    <row r="622" spans="1:2" x14ac:dyDescent="0.2">
      <c r="A622" s="2">
        <v>32863</v>
      </c>
      <c r="B622" s="2">
        <v>1416</v>
      </c>
    </row>
    <row r="623" spans="1:2" x14ac:dyDescent="0.2">
      <c r="A623" s="2">
        <v>397480</v>
      </c>
      <c r="B623" s="2">
        <v>1416</v>
      </c>
    </row>
    <row r="624" spans="1:2" x14ac:dyDescent="0.2">
      <c r="A624" s="2">
        <v>773496</v>
      </c>
      <c r="B624" s="2">
        <v>1417</v>
      </c>
    </row>
    <row r="625" spans="1:2" x14ac:dyDescent="0.2">
      <c r="A625" s="2">
        <v>93613</v>
      </c>
      <c r="B625" s="2">
        <v>1418</v>
      </c>
    </row>
    <row r="626" spans="1:2" x14ac:dyDescent="0.2">
      <c r="A626" s="2">
        <v>167833</v>
      </c>
      <c r="B626" s="2">
        <v>1419</v>
      </c>
    </row>
    <row r="627" spans="1:2" x14ac:dyDescent="0.2">
      <c r="A627" s="2">
        <v>1536052</v>
      </c>
      <c r="B627" s="2">
        <v>1420</v>
      </c>
    </row>
    <row r="628" spans="1:2" x14ac:dyDescent="0.2">
      <c r="A628" s="2">
        <v>207026</v>
      </c>
      <c r="B628" s="2">
        <v>1421</v>
      </c>
    </row>
    <row r="629" spans="1:2" x14ac:dyDescent="0.2">
      <c r="A629" s="2">
        <v>343690</v>
      </c>
      <c r="B629" s="2">
        <v>1422</v>
      </c>
    </row>
    <row r="630" spans="1:2" x14ac:dyDescent="0.2">
      <c r="A630" s="2">
        <v>1467330</v>
      </c>
      <c r="B630" s="2">
        <v>1423</v>
      </c>
    </row>
    <row r="631" spans="1:2" x14ac:dyDescent="0.2">
      <c r="A631" s="2">
        <v>1200</v>
      </c>
      <c r="B631" s="2">
        <v>1424</v>
      </c>
    </row>
    <row r="632" spans="1:2" x14ac:dyDescent="0.2">
      <c r="A632" s="2">
        <v>971523</v>
      </c>
      <c r="B632" s="2">
        <v>1425</v>
      </c>
    </row>
    <row r="633" spans="1:2" x14ac:dyDescent="0.2">
      <c r="A633" s="2">
        <v>7546</v>
      </c>
      <c r="B633" s="2">
        <v>1425</v>
      </c>
    </row>
    <row r="634" spans="1:2" x14ac:dyDescent="0.2">
      <c r="A634" s="2">
        <v>8994</v>
      </c>
      <c r="B634" s="2">
        <v>1425</v>
      </c>
    </row>
    <row r="635" spans="1:2" x14ac:dyDescent="0.2">
      <c r="A635" s="2">
        <v>9000</v>
      </c>
      <c r="B635" s="2">
        <v>1425</v>
      </c>
    </row>
    <row r="636" spans="1:2" x14ac:dyDescent="0.2">
      <c r="A636" s="2">
        <v>8995</v>
      </c>
      <c r="B636" s="2">
        <v>1425</v>
      </c>
    </row>
    <row r="637" spans="1:2" x14ac:dyDescent="0.2">
      <c r="A637" s="2">
        <v>8996</v>
      </c>
      <c r="B637" s="2">
        <v>1425</v>
      </c>
    </row>
    <row r="638" spans="1:2" x14ac:dyDescent="0.2">
      <c r="A638" s="2">
        <v>8993</v>
      </c>
      <c r="B638" s="2">
        <v>1425</v>
      </c>
    </row>
    <row r="639" spans="1:2" x14ac:dyDescent="0.2">
      <c r="A639" s="2">
        <v>205963</v>
      </c>
      <c r="B639" s="2">
        <v>1426</v>
      </c>
    </row>
    <row r="640" spans="1:2" x14ac:dyDescent="0.2">
      <c r="A640" s="2">
        <v>2154451</v>
      </c>
      <c r="B640" s="2">
        <v>1427</v>
      </c>
    </row>
    <row r="641" spans="1:2" x14ac:dyDescent="0.2">
      <c r="A641" s="2">
        <v>1352788</v>
      </c>
      <c r="B641" s="2">
        <v>1428</v>
      </c>
    </row>
    <row r="642" spans="1:2" x14ac:dyDescent="0.2">
      <c r="A642" s="2">
        <v>14030</v>
      </c>
      <c r="B642" s="2">
        <v>1429</v>
      </c>
    </row>
    <row r="643" spans="1:2" x14ac:dyDescent="0.2">
      <c r="A643" s="2">
        <v>157989</v>
      </c>
      <c r="B643" s="2">
        <v>1430</v>
      </c>
    </row>
    <row r="644" spans="1:2" x14ac:dyDescent="0.2">
      <c r="A644" s="2">
        <v>1312</v>
      </c>
      <c r="B644" s="2">
        <v>1431</v>
      </c>
    </row>
    <row r="645" spans="1:2" x14ac:dyDescent="0.2">
      <c r="A645" s="2">
        <v>1311</v>
      </c>
      <c r="B645" s="2">
        <v>1431</v>
      </c>
    </row>
    <row r="646" spans="1:2" x14ac:dyDescent="0.2">
      <c r="A646" s="2">
        <v>578</v>
      </c>
      <c r="B646" s="2">
        <v>1432</v>
      </c>
    </row>
    <row r="647" spans="1:2" x14ac:dyDescent="0.2">
      <c r="A647" s="2">
        <v>2812380</v>
      </c>
      <c r="B647" s="2">
        <v>1433</v>
      </c>
    </row>
    <row r="648" spans="1:2" x14ac:dyDescent="0.2">
      <c r="A648" s="2">
        <v>655143</v>
      </c>
      <c r="B648" s="2">
        <v>1434</v>
      </c>
    </row>
    <row r="649" spans="1:2" x14ac:dyDescent="0.2">
      <c r="A649" s="2">
        <v>2506158</v>
      </c>
      <c r="B649" s="2">
        <v>1435</v>
      </c>
    </row>
    <row r="650" spans="1:2" x14ac:dyDescent="0.2">
      <c r="A650" s="2">
        <v>7855</v>
      </c>
      <c r="B650" s="2">
        <v>1436</v>
      </c>
    </row>
    <row r="651" spans="1:2" x14ac:dyDescent="0.2">
      <c r="A651" s="2">
        <v>4381965</v>
      </c>
      <c r="B651" s="2">
        <v>1437</v>
      </c>
    </row>
    <row r="652" spans="1:2" x14ac:dyDescent="0.2">
      <c r="A652" s="2">
        <v>262357</v>
      </c>
      <c r="B652" s="2">
        <v>1438</v>
      </c>
    </row>
    <row r="653" spans="1:2" x14ac:dyDescent="0.2">
      <c r="A653" s="2">
        <v>107361</v>
      </c>
      <c r="B653" s="2">
        <v>1439</v>
      </c>
    </row>
    <row r="654" spans="1:2" x14ac:dyDescent="0.2">
      <c r="A654" s="2">
        <v>66363</v>
      </c>
      <c r="B654" s="2">
        <v>1440</v>
      </c>
    </row>
    <row r="655" spans="1:2" x14ac:dyDescent="0.2">
      <c r="A655" s="2">
        <v>3384833</v>
      </c>
      <c r="B655" s="2">
        <v>1441</v>
      </c>
    </row>
    <row r="656" spans="1:2" x14ac:dyDescent="0.2">
      <c r="A656" s="2">
        <v>888665</v>
      </c>
      <c r="B656" s="2">
        <v>1441</v>
      </c>
    </row>
    <row r="657" spans="1:2" x14ac:dyDescent="0.2">
      <c r="A657" s="2">
        <v>17499</v>
      </c>
      <c r="B657" s="2">
        <v>1442</v>
      </c>
    </row>
    <row r="658" spans="1:2" x14ac:dyDescent="0.2">
      <c r="A658" s="2">
        <v>9563</v>
      </c>
      <c r="B658" s="2">
        <v>1443</v>
      </c>
    </row>
    <row r="659" spans="1:2" x14ac:dyDescent="0.2">
      <c r="A659" s="2">
        <v>383849</v>
      </c>
      <c r="B659" s="2">
        <v>1444</v>
      </c>
    </row>
    <row r="660" spans="1:2" x14ac:dyDescent="0.2">
      <c r="A660" s="2">
        <v>17242</v>
      </c>
      <c r="B660" s="2">
        <v>1445</v>
      </c>
    </row>
    <row r="661" spans="1:2" x14ac:dyDescent="0.2">
      <c r="A661" s="2">
        <v>616316</v>
      </c>
      <c r="B661" s="2">
        <v>1446</v>
      </c>
    </row>
    <row r="662" spans="1:2" x14ac:dyDescent="0.2">
      <c r="A662" s="2">
        <v>2334928</v>
      </c>
      <c r="B662" s="2">
        <v>1447</v>
      </c>
    </row>
    <row r="663" spans="1:2" x14ac:dyDescent="0.2">
      <c r="A663" s="2">
        <v>3171828</v>
      </c>
      <c r="B663" s="2">
        <v>1448</v>
      </c>
    </row>
    <row r="664" spans="1:2" x14ac:dyDescent="0.2">
      <c r="A664" s="2">
        <v>249684</v>
      </c>
      <c r="B664" s="2">
        <v>1449</v>
      </c>
    </row>
    <row r="665" spans="1:2" x14ac:dyDescent="0.2">
      <c r="A665" s="2">
        <v>465026</v>
      </c>
      <c r="B665" s="2">
        <v>1449</v>
      </c>
    </row>
    <row r="666" spans="1:2" x14ac:dyDescent="0.2">
      <c r="A666" s="2">
        <v>68962</v>
      </c>
      <c r="B666" s="2">
        <v>1450</v>
      </c>
    </row>
    <row r="667" spans="1:2" x14ac:dyDescent="0.2">
      <c r="A667" s="2">
        <v>91391</v>
      </c>
      <c r="B667" s="2">
        <v>1451</v>
      </c>
    </row>
    <row r="668" spans="1:2" x14ac:dyDescent="0.2">
      <c r="A668" s="2">
        <v>1418931</v>
      </c>
      <c r="B668" s="2">
        <v>1452</v>
      </c>
    </row>
    <row r="669" spans="1:2" x14ac:dyDescent="0.2">
      <c r="A669" s="2">
        <v>16935</v>
      </c>
      <c r="B669" s="2">
        <v>1453</v>
      </c>
    </row>
    <row r="670" spans="1:2" x14ac:dyDescent="0.2">
      <c r="A670" s="2">
        <v>2279123</v>
      </c>
      <c r="B670" s="2">
        <v>1454</v>
      </c>
    </row>
    <row r="671" spans="1:2" x14ac:dyDescent="0.2">
      <c r="A671" s="2">
        <v>4613429</v>
      </c>
      <c r="B671" s="2">
        <v>1455</v>
      </c>
    </row>
    <row r="672" spans="1:2" x14ac:dyDescent="0.2">
      <c r="A672" s="2">
        <v>2865863</v>
      </c>
      <c r="B672" s="2">
        <v>1455</v>
      </c>
    </row>
    <row r="673" spans="1:2" x14ac:dyDescent="0.2">
      <c r="A673" s="2">
        <v>1039235</v>
      </c>
      <c r="B673" s="2">
        <v>1456</v>
      </c>
    </row>
    <row r="674" spans="1:2" x14ac:dyDescent="0.2">
      <c r="A674" s="2">
        <v>13435</v>
      </c>
      <c r="B674" s="2">
        <v>1457</v>
      </c>
    </row>
    <row r="675" spans="1:2" x14ac:dyDescent="0.2">
      <c r="A675" s="2">
        <v>2501</v>
      </c>
      <c r="B675" s="2">
        <v>1458</v>
      </c>
    </row>
    <row r="676" spans="1:2" x14ac:dyDescent="0.2">
      <c r="A676" s="2">
        <v>5179</v>
      </c>
      <c r="B676" s="2">
        <v>1459</v>
      </c>
    </row>
    <row r="677" spans="1:2" x14ac:dyDescent="0.2">
      <c r="A677" s="2">
        <v>8553716</v>
      </c>
      <c r="B677" s="2">
        <v>1460</v>
      </c>
    </row>
    <row r="678" spans="1:2" x14ac:dyDescent="0.2">
      <c r="A678" s="2">
        <v>20236</v>
      </c>
      <c r="B678" s="2">
        <v>1461</v>
      </c>
    </row>
    <row r="679" spans="1:2" x14ac:dyDescent="0.2">
      <c r="A679" s="2">
        <v>39430</v>
      </c>
      <c r="B679" s="2">
        <v>1462</v>
      </c>
    </row>
    <row r="680" spans="1:2" x14ac:dyDescent="0.2">
      <c r="A680" s="2">
        <v>6210</v>
      </c>
      <c r="B680" s="2">
        <v>1463</v>
      </c>
    </row>
    <row r="681" spans="1:2" x14ac:dyDescent="0.2">
      <c r="A681" s="2">
        <v>6207</v>
      </c>
      <c r="B681" s="2">
        <v>1463</v>
      </c>
    </row>
    <row r="682" spans="1:2" x14ac:dyDescent="0.2">
      <c r="A682" s="2">
        <v>4686173</v>
      </c>
      <c r="B682" s="2">
        <v>1464</v>
      </c>
    </row>
    <row r="683" spans="1:2" x14ac:dyDescent="0.2">
      <c r="A683" s="2">
        <v>131672</v>
      </c>
      <c r="B683" s="2">
        <v>1465</v>
      </c>
    </row>
    <row r="684" spans="1:2" x14ac:dyDescent="0.2">
      <c r="A684" s="2">
        <v>114000</v>
      </c>
      <c r="B684" s="2">
        <v>1466</v>
      </c>
    </row>
    <row r="685" spans="1:2" x14ac:dyDescent="0.2">
      <c r="A685" s="2">
        <v>33363</v>
      </c>
      <c r="B685" s="2">
        <v>1467</v>
      </c>
    </row>
    <row r="686" spans="1:2" x14ac:dyDescent="0.2">
      <c r="A686" s="2">
        <v>604041</v>
      </c>
      <c r="B686" s="2">
        <v>1467</v>
      </c>
    </row>
    <row r="687" spans="1:2" x14ac:dyDescent="0.2">
      <c r="A687" s="2">
        <v>9640</v>
      </c>
      <c r="B687" s="2">
        <v>1468</v>
      </c>
    </row>
    <row r="688" spans="1:2" x14ac:dyDescent="0.2">
      <c r="A688" s="2">
        <v>9644</v>
      </c>
      <c r="B688" s="2">
        <v>1468</v>
      </c>
    </row>
    <row r="689" spans="1:2" x14ac:dyDescent="0.2">
      <c r="A689" s="2">
        <v>5288761</v>
      </c>
      <c r="B689" s="2">
        <v>1469</v>
      </c>
    </row>
    <row r="690" spans="1:2" x14ac:dyDescent="0.2">
      <c r="A690" s="2">
        <v>1843578</v>
      </c>
      <c r="B690" s="2">
        <v>1469</v>
      </c>
    </row>
    <row r="691" spans="1:2" x14ac:dyDescent="0.2">
      <c r="A691" s="2">
        <v>81644</v>
      </c>
      <c r="B691" s="2">
        <v>1469</v>
      </c>
    </row>
    <row r="692" spans="1:2" x14ac:dyDescent="0.2">
      <c r="A692" s="2">
        <v>16096</v>
      </c>
      <c r="B692" s="2">
        <v>1469</v>
      </c>
    </row>
    <row r="693" spans="1:2" x14ac:dyDescent="0.2">
      <c r="A693" s="2">
        <v>1806329</v>
      </c>
      <c r="B693" s="2">
        <v>1470</v>
      </c>
    </row>
    <row r="694" spans="1:2" x14ac:dyDescent="0.2">
      <c r="A694" s="2">
        <v>6519333</v>
      </c>
      <c r="B694" s="2">
        <v>1471</v>
      </c>
    </row>
    <row r="695" spans="1:2" x14ac:dyDescent="0.2">
      <c r="A695" s="2">
        <v>4208747</v>
      </c>
      <c r="B695" s="2">
        <v>1471</v>
      </c>
    </row>
    <row r="696" spans="1:2" x14ac:dyDescent="0.2">
      <c r="A696" s="2">
        <v>152829</v>
      </c>
      <c r="B696" s="2">
        <v>1472</v>
      </c>
    </row>
    <row r="697" spans="1:2" x14ac:dyDescent="0.2">
      <c r="A697" s="2">
        <v>4645025</v>
      </c>
      <c r="B697" s="2">
        <v>1473</v>
      </c>
    </row>
    <row r="698" spans="1:2" x14ac:dyDescent="0.2">
      <c r="A698" s="2">
        <v>4317420</v>
      </c>
      <c r="B698" s="2">
        <v>1474</v>
      </c>
    </row>
    <row r="699" spans="1:2" x14ac:dyDescent="0.2">
      <c r="A699" s="2">
        <v>3516613</v>
      </c>
      <c r="B699" s="2">
        <v>1475</v>
      </c>
    </row>
    <row r="700" spans="1:2" x14ac:dyDescent="0.2">
      <c r="A700" s="2">
        <v>964277</v>
      </c>
      <c r="B700" s="2">
        <v>1476</v>
      </c>
    </row>
    <row r="701" spans="1:2" x14ac:dyDescent="0.2">
      <c r="A701" s="2">
        <v>453563</v>
      </c>
      <c r="B701" s="2">
        <v>1476</v>
      </c>
    </row>
    <row r="702" spans="1:2" x14ac:dyDescent="0.2">
      <c r="A702" s="2">
        <v>1322533</v>
      </c>
      <c r="B702" s="2">
        <v>1477</v>
      </c>
    </row>
    <row r="703" spans="1:2" x14ac:dyDescent="0.2">
      <c r="A703" s="2">
        <v>7561851</v>
      </c>
      <c r="B703" s="2">
        <v>1477</v>
      </c>
    </row>
    <row r="704" spans="1:2" x14ac:dyDescent="0.2">
      <c r="A704" s="2">
        <v>3322739</v>
      </c>
      <c r="B704" s="2">
        <v>1477</v>
      </c>
    </row>
    <row r="705" spans="1:2" x14ac:dyDescent="0.2">
      <c r="A705" s="2">
        <v>2320</v>
      </c>
      <c r="B705" s="2">
        <v>1478</v>
      </c>
    </row>
    <row r="706" spans="1:2" x14ac:dyDescent="0.2">
      <c r="A706" s="2">
        <v>3112324</v>
      </c>
      <c r="B706" s="2">
        <v>1479</v>
      </c>
    </row>
    <row r="707" spans="1:2" x14ac:dyDescent="0.2">
      <c r="A707" s="2">
        <v>3075140</v>
      </c>
      <c r="B707" s="2">
        <v>1479</v>
      </c>
    </row>
    <row r="708" spans="1:2" x14ac:dyDescent="0.2">
      <c r="A708" s="2">
        <v>2504437</v>
      </c>
      <c r="B708" s="2">
        <v>1479</v>
      </c>
    </row>
    <row r="709" spans="1:2" x14ac:dyDescent="0.2">
      <c r="A709" s="2">
        <v>692586</v>
      </c>
      <c r="B709" s="2">
        <v>1480</v>
      </c>
    </row>
    <row r="710" spans="1:2" x14ac:dyDescent="0.2">
      <c r="A710" s="2">
        <v>16135</v>
      </c>
      <c r="B710" s="2">
        <v>1480</v>
      </c>
    </row>
    <row r="711" spans="1:2" x14ac:dyDescent="0.2">
      <c r="A711" s="2">
        <v>6703291</v>
      </c>
      <c r="B711" s="2">
        <v>1481</v>
      </c>
    </row>
    <row r="712" spans="1:2" x14ac:dyDescent="0.2">
      <c r="A712" s="2">
        <v>4532282</v>
      </c>
      <c r="B712" s="2">
        <v>1482</v>
      </c>
    </row>
    <row r="713" spans="1:2" x14ac:dyDescent="0.2">
      <c r="A713" s="2">
        <v>184726</v>
      </c>
      <c r="B713" s="2">
        <v>1483</v>
      </c>
    </row>
    <row r="714" spans="1:2" x14ac:dyDescent="0.2">
      <c r="A714" s="2">
        <v>8236114</v>
      </c>
      <c r="B714" s="2">
        <v>1483</v>
      </c>
    </row>
    <row r="715" spans="1:2" x14ac:dyDescent="0.2">
      <c r="A715" s="2">
        <v>187496</v>
      </c>
      <c r="B715" s="2">
        <v>1484</v>
      </c>
    </row>
    <row r="716" spans="1:2" x14ac:dyDescent="0.2">
      <c r="A716" s="2">
        <v>165492</v>
      </c>
      <c r="B716" s="2">
        <v>1485</v>
      </c>
    </row>
    <row r="717" spans="1:2" x14ac:dyDescent="0.2">
      <c r="A717" s="2">
        <v>600359</v>
      </c>
      <c r="B717" s="2">
        <v>1486</v>
      </c>
    </row>
    <row r="718" spans="1:2" x14ac:dyDescent="0.2">
      <c r="A718" s="2">
        <v>1500010</v>
      </c>
      <c r="B718" s="2">
        <v>1487</v>
      </c>
    </row>
    <row r="719" spans="1:2" x14ac:dyDescent="0.2">
      <c r="A719" s="2">
        <v>2665585</v>
      </c>
      <c r="B719" s="2">
        <v>1487</v>
      </c>
    </row>
    <row r="720" spans="1:2" x14ac:dyDescent="0.2">
      <c r="A720" s="2">
        <v>8668</v>
      </c>
      <c r="B720" s="2">
        <v>1488</v>
      </c>
    </row>
    <row r="721" spans="1:2" x14ac:dyDescent="0.2">
      <c r="A721" s="2">
        <v>3824816</v>
      </c>
      <c r="B721" s="2">
        <v>1489</v>
      </c>
    </row>
    <row r="722" spans="1:2" x14ac:dyDescent="0.2">
      <c r="A722" s="2">
        <v>1207502</v>
      </c>
      <c r="B722" s="2">
        <v>1490</v>
      </c>
    </row>
    <row r="723" spans="1:2" x14ac:dyDescent="0.2">
      <c r="A723" s="2">
        <v>2761799</v>
      </c>
      <c r="B723" s="2">
        <v>1490</v>
      </c>
    </row>
    <row r="724" spans="1:2" x14ac:dyDescent="0.2">
      <c r="A724" s="2">
        <v>6197918</v>
      </c>
      <c r="B724" s="2">
        <v>1491</v>
      </c>
    </row>
    <row r="725" spans="1:2" x14ac:dyDescent="0.2">
      <c r="A725" s="2">
        <v>15086</v>
      </c>
      <c r="B725" s="2">
        <v>1492</v>
      </c>
    </row>
    <row r="726" spans="1:2" x14ac:dyDescent="0.2">
      <c r="A726" s="2">
        <v>18058</v>
      </c>
      <c r="B726" s="2">
        <v>1492</v>
      </c>
    </row>
    <row r="727" spans="1:2" x14ac:dyDescent="0.2">
      <c r="A727" s="2">
        <v>4649599</v>
      </c>
      <c r="B727" s="2">
        <v>1493</v>
      </c>
    </row>
    <row r="728" spans="1:2" x14ac:dyDescent="0.2">
      <c r="A728" s="2">
        <v>8174457</v>
      </c>
      <c r="B728" s="2">
        <v>1493</v>
      </c>
    </row>
    <row r="729" spans="1:2" x14ac:dyDescent="0.2">
      <c r="A729" s="2">
        <v>56988</v>
      </c>
      <c r="B729" s="2">
        <v>1494</v>
      </c>
    </row>
    <row r="730" spans="1:2" x14ac:dyDescent="0.2">
      <c r="A730" s="2">
        <v>2574515</v>
      </c>
      <c r="B730" s="2">
        <v>1494</v>
      </c>
    </row>
    <row r="731" spans="1:2" x14ac:dyDescent="0.2">
      <c r="A731" s="2">
        <v>727</v>
      </c>
      <c r="B731" s="2">
        <v>1495</v>
      </c>
    </row>
    <row r="732" spans="1:2" x14ac:dyDescent="0.2">
      <c r="A732" s="2">
        <v>3346854</v>
      </c>
      <c r="B732" s="2">
        <v>1496</v>
      </c>
    </row>
    <row r="733" spans="1:2" x14ac:dyDescent="0.2">
      <c r="A733" s="2">
        <v>4040583</v>
      </c>
      <c r="B733" s="2">
        <v>1496</v>
      </c>
    </row>
    <row r="734" spans="1:2" x14ac:dyDescent="0.2">
      <c r="A734" s="2">
        <v>7630705</v>
      </c>
      <c r="B734" s="2">
        <v>1496</v>
      </c>
    </row>
    <row r="735" spans="1:2" x14ac:dyDescent="0.2">
      <c r="A735" s="2">
        <v>10128</v>
      </c>
      <c r="B735" s="2">
        <v>1497</v>
      </c>
    </row>
    <row r="736" spans="1:2" x14ac:dyDescent="0.2">
      <c r="A736" s="2">
        <v>3651</v>
      </c>
      <c r="B736" s="2">
        <v>1497</v>
      </c>
    </row>
    <row r="737" spans="1:2" x14ac:dyDescent="0.2">
      <c r="A737" s="2">
        <v>4390</v>
      </c>
      <c r="B737" s="2">
        <v>1497</v>
      </c>
    </row>
    <row r="738" spans="1:2" x14ac:dyDescent="0.2">
      <c r="A738" s="2">
        <v>7090287</v>
      </c>
      <c r="B738" s="2">
        <v>1498</v>
      </c>
    </row>
    <row r="739" spans="1:2" x14ac:dyDescent="0.2">
      <c r="A739" s="2">
        <v>3389173</v>
      </c>
      <c r="B739" s="2">
        <v>1499</v>
      </c>
    </row>
    <row r="740" spans="1:2" x14ac:dyDescent="0.2">
      <c r="A740" s="2">
        <v>2281044</v>
      </c>
      <c r="B740" s="2">
        <v>1500</v>
      </c>
    </row>
    <row r="741" spans="1:2" x14ac:dyDescent="0.2">
      <c r="A741" s="2">
        <v>115964</v>
      </c>
      <c r="B741" s="2">
        <v>1501</v>
      </c>
    </row>
    <row r="742" spans="1:2" x14ac:dyDescent="0.2">
      <c r="A742" s="2">
        <v>116589</v>
      </c>
      <c r="B742" s="2">
        <v>1502</v>
      </c>
    </row>
    <row r="743" spans="1:2" x14ac:dyDescent="0.2">
      <c r="A743" s="2">
        <v>4354997</v>
      </c>
      <c r="B743" s="2">
        <v>1503</v>
      </c>
    </row>
    <row r="744" spans="1:2" x14ac:dyDescent="0.2">
      <c r="A744" s="2">
        <v>3970353</v>
      </c>
      <c r="B744" s="2">
        <v>1504</v>
      </c>
    </row>
    <row r="745" spans="1:2" x14ac:dyDescent="0.2">
      <c r="A745" s="2">
        <v>4675273</v>
      </c>
      <c r="B745" s="2">
        <v>1504</v>
      </c>
    </row>
    <row r="746" spans="1:2" x14ac:dyDescent="0.2">
      <c r="A746" s="2">
        <v>3025631</v>
      </c>
      <c r="B746" s="2">
        <v>1505</v>
      </c>
    </row>
    <row r="747" spans="1:2" x14ac:dyDescent="0.2">
      <c r="A747" s="2">
        <v>5565</v>
      </c>
      <c r="B747" s="2">
        <v>1506</v>
      </c>
    </row>
    <row r="748" spans="1:2" x14ac:dyDescent="0.2">
      <c r="A748" s="2">
        <v>4564617</v>
      </c>
      <c r="B748" s="2">
        <v>1507</v>
      </c>
    </row>
    <row r="749" spans="1:2" x14ac:dyDescent="0.2">
      <c r="A749" s="2">
        <v>1195004</v>
      </c>
      <c r="B749" s="2">
        <v>1507</v>
      </c>
    </row>
    <row r="750" spans="1:2" x14ac:dyDescent="0.2">
      <c r="A750" s="2">
        <v>2405940</v>
      </c>
      <c r="B750" s="2">
        <v>1507</v>
      </c>
    </row>
    <row r="751" spans="1:2" x14ac:dyDescent="0.2">
      <c r="A751" s="2">
        <v>1668416</v>
      </c>
      <c r="B751" s="2">
        <v>1508</v>
      </c>
    </row>
    <row r="752" spans="1:2" x14ac:dyDescent="0.2">
      <c r="A752" s="2">
        <v>19481</v>
      </c>
      <c r="B752" s="2">
        <v>1509</v>
      </c>
    </row>
    <row r="753" spans="1:2" x14ac:dyDescent="0.2">
      <c r="A753" s="2">
        <v>2129</v>
      </c>
      <c r="B753" s="2">
        <v>1509</v>
      </c>
    </row>
    <row r="754" spans="1:2" x14ac:dyDescent="0.2">
      <c r="A754" s="2">
        <v>2127</v>
      </c>
      <c r="B754" s="2">
        <v>1509</v>
      </c>
    </row>
    <row r="755" spans="1:2" x14ac:dyDescent="0.2">
      <c r="A755" s="2">
        <v>2130</v>
      </c>
      <c r="B755" s="2">
        <v>1509</v>
      </c>
    </row>
    <row r="756" spans="1:2" x14ac:dyDescent="0.2">
      <c r="A756" s="2">
        <v>2132</v>
      </c>
      <c r="B756" s="2">
        <v>1509</v>
      </c>
    </row>
    <row r="757" spans="1:2" x14ac:dyDescent="0.2">
      <c r="A757" s="2">
        <v>4351207</v>
      </c>
      <c r="B757" s="2">
        <v>1510</v>
      </c>
    </row>
    <row r="758" spans="1:2" x14ac:dyDescent="0.2">
      <c r="A758" s="2">
        <v>7764</v>
      </c>
      <c r="B758" s="2">
        <v>1511</v>
      </c>
    </row>
    <row r="759" spans="1:2" x14ac:dyDescent="0.2">
      <c r="A759" s="2">
        <v>7754150</v>
      </c>
      <c r="B759" s="2">
        <v>1512</v>
      </c>
    </row>
    <row r="760" spans="1:2" x14ac:dyDescent="0.2">
      <c r="A760" s="2">
        <v>118151</v>
      </c>
      <c r="B760" s="2">
        <v>1513</v>
      </c>
    </row>
    <row r="761" spans="1:2" x14ac:dyDescent="0.2">
      <c r="A761" s="2">
        <v>5918937</v>
      </c>
      <c r="B761" s="2">
        <v>1514</v>
      </c>
    </row>
    <row r="762" spans="1:2" x14ac:dyDescent="0.2">
      <c r="A762" s="2">
        <v>6033468</v>
      </c>
      <c r="B762" s="2">
        <v>1515</v>
      </c>
    </row>
    <row r="763" spans="1:2" x14ac:dyDescent="0.2">
      <c r="A763" s="2">
        <v>901781</v>
      </c>
      <c r="B763" s="2">
        <v>1516</v>
      </c>
    </row>
    <row r="764" spans="1:2" x14ac:dyDescent="0.2">
      <c r="A764" s="2">
        <v>7468780</v>
      </c>
      <c r="B764" s="2">
        <v>1517</v>
      </c>
    </row>
    <row r="765" spans="1:2" x14ac:dyDescent="0.2">
      <c r="A765" s="2">
        <v>2596</v>
      </c>
      <c r="B765" s="2">
        <v>1518</v>
      </c>
    </row>
    <row r="766" spans="1:2" x14ac:dyDescent="0.2">
      <c r="A766" s="2">
        <v>2597</v>
      </c>
      <c r="B766" s="2">
        <v>1518</v>
      </c>
    </row>
    <row r="767" spans="1:2" x14ac:dyDescent="0.2">
      <c r="A767" s="2">
        <v>28854</v>
      </c>
      <c r="B767" s="2">
        <v>1519</v>
      </c>
    </row>
    <row r="768" spans="1:2" x14ac:dyDescent="0.2">
      <c r="A768" s="2">
        <v>3098578</v>
      </c>
      <c r="B768" s="2">
        <v>1520</v>
      </c>
    </row>
    <row r="769" spans="1:2" x14ac:dyDescent="0.2">
      <c r="A769" s="2">
        <v>1673857</v>
      </c>
      <c r="B769" s="2">
        <v>1521</v>
      </c>
    </row>
    <row r="770" spans="1:2" x14ac:dyDescent="0.2">
      <c r="A770" s="2">
        <v>259307</v>
      </c>
      <c r="B770" s="2">
        <v>1521</v>
      </c>
    </row>
    <row r="771" spans="1:2" x14ac:dyDescent="0.2">
      <c r="A771" s="2">
        <v>3334296</v>
      </c>
      <c r="B771" s="2">
        <v>1521</v>
      </c>
    </row>
    <row r="772" spans="1:2" x14ac:dyDescent="0.2">
      <c r="A772" s="2">
        <v>9655</v>
      </c>
      <c r="B772" s="2">
        <v>1522</v>
      </c>
    </row>
    <row r="773" spans="1:2" x14ac:dyDescent="0.2">
      <c r="A773" s="2">
        <v>9656</v>
      </c>
      <c r="B773" s="2">
        <v>1522</v>
      </c>
    </row>
    <row r="774" spans="1:2" x14ac:dyDescent="0.2">
      <c r="A774" s="2">
        <v>8035</v>
      </c>
      <c r="B774" s="2">
        <v>1523</v>
      </c>
    </row>
    <row r="775" spans="1:2" x14ac:dyDescent="0.2">
      <c r="A775" s="2">
        <v>2385361</v>
      </c>
      <c r="B775" s="2">
        <v>1524</v>
      </c>
    </row>
    <row r="776" spans="1:2" x14ac:dyDescent="0.2">
      <c r="A776" s="2">
        <v>85804</v>
      </c>
      <c r="B776" s="2">
        <v>1525</v>
      </c>
    </row>
    <row r="777" spans="1:2" x14ac:dyDescent="0.2">
      <c r="A777" s="2">
        <v>40477</v>
      </c>
      <c r="B777" s="2">
        <v>1526</v>
      </c>
    </row>
    <row r="778" spans="1:2" x14ac:dyDescent="0.2">
      <c r="A778" s="2">
        <v>8141488</v>
      </c>
      <c r="B778" s="2">
        <v>1526</v>
      </c>
    </row>
    <row r="779" spans="1:2" x14ac:dyDescent="0.2">
      <c r="A779" s="2">
        <v>123665</v>
      </c>
      <c r="B779" s="2">
        <v>1526</v>
      </c>
    </row>
    <row r="780" spans="1:2" x14ac:dyDescent="0.2">
      <c r="A780" s="2">
        <v>107384</v>
      </c>
      <c r="B780" s="2">
        <v>1526</v>
      </c>
    </row>
    <row r="781" spans="1:2" x14ac:dyDescent="0.2">
      <c r="A781" s="2">
        <v>18935</v>
      </c>
      <c r="B781" s="2">
        <v>1527</v>
      </c>
    </row>
    <row r="782" spans="1:2" x14ac:dyDescent="0.2">
      <c r="A782" s="2">
        <v>17334</v>
      </c>
      <c r="B782" s="2">
        <v>1527</v>
      </c>
    </row>
    <row r="783" spans="1:2" x14ac:dyDescent="0.2">
      <c r="A783" s="2">
        <v>22312</v>
      </c>
      <c r="B783" s="2">
        <v>1528</v>
      </c>
    </row>
    <row r="784" spans="1:2" x14ac:dyDescent="0.2">
      <c r="A784" s="2">
        <v>16131</v>
      </c>
      <c r="B784" s="2">
        <v>1529</v>
      </c>
    </row>
    <row r="785" spans="1:2" x14ac:dyDescent="0.2">
      <c r="A785" s="2">
        <v>3289722</v>
      </c>
      <c r="B785" s="2">
        <v>1530</v>
      </c>
    </row>
    <row r="786" spans="1:2" x14ac:dyDescent="0.2">
      <c r="A786" s="2">
        <v>7784596</v>
      </c>
      <c r="B786" s="2">
        <v>1531</v>
      </c>
    </row>
    <row r="787" spans="1:2" x14ac:dyDescent="0.2">
      <c r="A787" s="2">
        <v>8731519</v>
      </c>
      <c r="B787" s="2">
        <v>1531</v>
      </c>
    </row>
    <row r="788" spans="1:2" x14ac:dyDescent="0.2">
      <c r="A788" s="2">
        <v>92187</v>
      </c>
      <c r="B788" s="2">
        <v>1532</v>
      </c>
    </row>
    <row r="789" spans="1:2" x14ac:dyDescent="0.2">
      <c r="A789" s="2">
        <v>50598</v>
      </c>
      <c r="B789" s="2">
        <v>1533</v>
      </c>
    </row>
    <row r="790" spans="1:2" x14ac:dyDescent="0.2">
      <c r="A790" s="2">
        <v>38250</v>
      </c>
      <c r="B790" s="2">
        <v>1534</v>
      </c>
    </row>
    <row r="791" spans="1:2" x14ac:dyDescent="0.2">
      <c r="A791" s="2">
        <v>3509185</v>
      </c>
      <c r="B791" s="2">
        <v>1535</v>
      </c>
    </row>
    <row r="792" spans="1:2" x14ac:dyDescent="0.2">
      <c r="A792" s="2">
        <v>1251228</v>
      </c>
      <c r="B792" s="2">
        <v>1536</v>
      </c>
    </row>
    <row r="793" spans="1:2" x14ac:dyDescent="0.2">
      <c r="A793" s="2">
        <v>5138507</v>
      </c>
      <c r="B793" s="2">
        <v>1537</v>
      </c>
    </row>
    <row r="794" spans="1:2" x14ac:dyDescent="0.2">
      <c r="A794" s="2">
        <v>6471049</v>
      </c>
      <c r="B794" s="2">
        <v>1538</v>
      </c>
    </row>
    <row r="795" spans="1:2" x14ac:dyDescent="0.2">
      <c r="A795" s="2">
        <v>7971976</v>
      </c>
      <c r="B795" s="2">
        <v>1538</v>
      </c>
    </row>
    <row r="796" spans="1:2" x14ac:dyDescent="0.2">
      <c r="A796" s="2">
        <v>3553308</v>
      </c>
      <c r="B796" s="2">
        <v>1539</v>
      </c>
    </row>
    <row r="797" spans="1:2" x14ac:dyDescent="0.2">
      <c r="A797" s="2">
        <v>16746</v>
      </c>
      <c r="B797" s="2">
        <v>1540</v>
      </c>
    </row>
    <row r="798" spans="1:2" x14ac:dyDescent="0.2">
      <c r="A798" s="2">
        <v>6517174</v>
      </c>
      <c r="B798" s="2">
        <v>1541</v>
      </c>
    </row>
    <row r="799" spans="1:2" x14ac:dyDescent="0.2">
      <c r="A799" s="2">
        <v>4290391</v>
      </c>
      <c r="B799" s="2">
        <v>1541</v>
      </c>
    </row>
    <row r="800" spans="1:2" x14ac:dyDescent="0.2">
      <c r="A800" s="2">
        <v>112584</v>
      </c>
      <c r="B800" s="2">
        <v>1542</v>
      </c>
    </row>
    <row r="801" spans="1:2" x14ac:dyDescent="0.2">
      <c r="A801" s="2">
        <v>23310</v>
      </c>
      <c r="B801" s="2">
        <v>1543</v>
      </c>
    </row>
    <row r="802" spans="1:2" x14ac:dyDescent="0.2">
      <c r="A802" s="2">
        <v>2725626</v>
      </c>
      <c r="B802" s="2">
        <v>1543</v>
      </c>
    </row>
    <row r="803" spans="1:2" x14ac:dyDescent="0.2">
      <c r="A803" s="2">
        <v>59277</v>
      </c>
      <c r="B803" s="2">
        <v>1543</v>
      </c>
    </row>
    <row r="804" spans="1:2" x14ac:dyDescent="0.2">
      <c r="A804" s="2">
        <v>37596</v>
      </c>
      <c r="B804" s="2">
        <v>1544</v>
      </c>
    </row>
    <row r="805" spans="1:2" x14ac:dyDescent="0.2">
      <c r="A805" s="2">
        <v>28460</v>
      </c>
      <c r="B805" s="2">
        <v>1545</v>
      </c>
    </row>
    <row r="806" spans="1:2" x14ac:dyDescent="0.2">
      <c r="A806" s="2">
        <v>8016361</v>
      </c>
      <c r="B806" s="2">
        <v>1546</v>
      </c>
    </row>
    <row r="807" spans="1:2" x14ac:dyDescent="0.2">
      <c r="A807" s="2">
        <v>4137072</v>
      </c>
      <c r="B807" s="2">
        <v>1547</v>
      </c>
    </row>
    <row r="808" spans="1:2" x14ac:dyDescent="0.2">
      <c r="A808" s="2">
        <v>19272</v>
      </c>
      <c r="B808" s="2">
        <v>1548</v>
      </c>
    </row>
    <row r="809" spans="1:2" x14ac:dyDescent="0.2">
      <c r="A809" s="2">
        <v>300598</v>
      </c>
      <c r="B809" s="2">
        <v>1549</v>
      </c>
    </row>
    <row r="810" spans="1:2" x14ac:dyDescent="0.2">
      <c r="A810" s="2">
        <v>126937</v>
      </c>
      <c r="B810" s="2">
        <v>1550</v>
      </c>
    </row>
    <row r="811" spans="1:2" x14ac:dyDescent="0.2">
      <c r="A811" s="2">
        <v>17021</v>
      </c>
      <c r="B811" s="2">
        <v>1551</v>
      </c>
    </row>
    <row r="812" spans="1:2" x14ac:dyDescent="0.2">
      <c r="A812" s="2">
        <v>450392</v>
      </c>
      <c r="B812" s="2">
        <v>1552</v>
      </c>
    </row>
    <row r="813" spans="1:2" x14ac:dyDescent="0.2">
      <c r="A813" s="2">
        <v>4199077</v>
      </c>
      <c r="B813" s="2">
        <v>1552</v>
      </c>
    </row>
    <row r="814" spans="1:2" x14ac:dyDescent="0.2">
      <c r="A814" s="2">
        <v>2602</v>
      </c>
      <c r="B814" s="2">
        <v>1552</v>
      </c>
    </row>
    <row r="815" spans="1:2" x14ac:dyDescent="0.2">
      <c r="A815" s="2">
        <v>2601</v>
      </c>
      <c r="B815" s="2">
        <v>1552</v>
      </c>
    </row>
    <row r="816" spans="1:2" x14ac:dyDescent="0.2">
      <c r="A816" s="2">
        <v>7370302</v>
      </c>
      <c r="B816" s="2">
        <v>1553</v>
      </c>
    </row>
    <row r="817" spans="1:2" x14ac:dyDescent="0.2">
      <c r="A817" s="2">
        <v>8012146</v>
      </c>
      <c r="B817" s="2">
        <v>1554</v>
      </c>
    </row>
    <row r="818" spans="1:2" x14ac:dyDescent="0.2">
      <c r="A818" s="2">
        <v>7690369</v>
      </c>
      <c r="B818" s="2">
        <v>1554</v>
      </c>
    </row>
    <row r="819" spans="1:2" x14ac:dyDescent="0.2">
      <c r="A819" s="2">
        <v>2714547</v>
      </c>
      <c r="B819" s="2">
        <v>1555</v>
      </c>
    </row>
    <row r="820" spans="1:2" x14ac:dyDescent="0.2">
      <c r="A820" s="2">
        <v>6225088</v>
      </c>
      <c r="B820" s="2">
        <v>1556</v>
      </c>
    </row>
    <row r="821" spans="1:2" x14ac:dyDescent="0.2">
      <c r="A821" s="2">
        <v>134179</v>
      </c>
      <c r="B821" s="2">
        <v>1557</v>
      </c>
    </row>
    <row r="822" spans="1:2" x14ac:dyDescent="0.2">
      <c r="A822" s="2">
        <v>17057</v>
      </c>
      <c r="B822" s="2">
        <v>1558</v>
      </c>
    </row>
    <row r="823" spans="1:2" x14ac:dyDescent="0.2">
      <c r="A823" s="2">
        <v>342304</v>
      </c>
      <c r="B823" s="2">
        <v>1559</v>
      </c>
    </row>
    <row r="824" spans="1:2" x14ac:dyDescent="0.2">
      <c r="A824" s="2">
        <v>3702523</v>
      </c>
      <c r="B824" s="2">
        <v>1560</v>
      </c>
    </row>
    <row r="825" spans="1:2" x14ac:dyDescent="0.2">
      <c r="A825" s="2">
        <v>947336</v>
      </c>
      <c r="B825" s="2">
        <v>1560</v>
      </c>
    </row>
    <row r="826" spans="1:2" x14ac:dyDescent="0.2">
      <c r="A826" s="2">
        <v>7550634</v>
      </c>
      <c r="B826" s="2">
        <v>1560</v>
      </c>
    </row>
    <row r="827" spans="1:2" x14ac:dyDescent="0.2">
      <c r="A827" s="2">
        <v>1435793</v>
      </c>
      <c r="B827" s="2">
        <v>1561</v>
      </c>
    </row>
    <row r="828" spans="1:2" x14ac:dyDescent="0.2">
      <c r="A828" s="2">
        <v>1299</v>
      </c>
      <c r="B828" s="2">
        <v>1562</v>
      </c>
    </row>
    <row r="829" spans="1:2" x14ac:dyDescent="0.2">
      <c r="A829" s="2">
        <v>3676</v>
      </c>
      <c r="B829" s="2">
        <v>1563</v>
      </c>
    </row>
    <row r="830" spans="1:2" x14ac:dyDescent="0.2">
      <c r="A830" s="2">
        <v>91018</v>
      </c>
      <c r="B830" s="2">
        <v>1564</v>
      </c>
    </row>
    <row r="831" spans="1:2" x14ac:dyDescent="0.2">
      <c r="A831" s="2">
        <v>3699490</v>
      </c>
      <c r="B831" s="2">
        <v>1565</v>
      </c>
    </row>
    <row r="832" spans="1:2" x14ac:dyDescent="0.2">
      <c r="A832" s="2">
        <v>4043582</v>
      </c>
      <c r="B832" s="2">
        <v>1566</v>
      </c>
    </row>
    <row r="833" spans="1:2" x14ac:dyDescent="0.2">
      <c r="A833" s="2">
        <v>2106108</v>
      </c>
      <c r="B833" s="2">
        <v>1566</v>
      </c>
    </row>
    <row r="834" spans="1:2" x14ac:dyDescent="0.2">
      <c r="A834" s="2">
        <v>280331</v>
      </c>
      <c r="B834" s="2">
        <v>1567</v>
      </c>
    </row>
    <row r="835" spans="1:2" x14ac:dyDescent="0.2">
      <c r="A835" s="2">
        <v>190161</v>
      </c>
      <c r="B835" s="2">
        <v>1567</v>
      </c>
    </row>
    <row r="836" spans="1:2" x14ac:dyDescent="0.2">
      <c r="A836" s="2">
        <v>3408861</v>
      </c>
      <c r="B836" s="2">
        <v>1568</v>
      </c>
    </row>
    <row r="837" spans="1:2" x14ac:dyDescent="0.2">
      <c r="A837" s="2">
        <v>1104962</v>
      </c>
      <c r="B837" s="2">
        <v>1568</v>
      </c>
    </row>
    <row r="838" spans="1:2" x14ac:dyDescent="0.2">
      <c r="A838" s="2">
        <v>4548390</v>
      </c>
      <c r="B838" s="2">
        <v>1569</v>
      </c>
    </row>
    <row r="839" spans="1:2" x14ac:dyDescent="0.2">
      <c r="A839" s="2">
        <v>4058733</v>
      </c>
      <c r="B839" s="2">
        <v>1570</v>
      </c>
    </row>
    <row r="840" spans="1:2" x14ac:dyDescent="0.2">
      <c r="A840" s="2">
        <v>8290899</v>
      </c>
      <c r="B840" s="2">
        <v>1571</v>
      </c>
    </row>
    <row r="841" spans="1:2" x14ac:dyDescent="0.2">
      <c r="A841" s="2">
        <v>5047090</v>
      </c>
      <c r="B841" s="2">
        <v>1571</v>
      </c>
    </row>
    <row r="842" spans="1:2" x14ac:dyDescent="0.2">
      <c r="A842" s="2">
        <v>6758439</v>
      </c>
      <c r="B842" s="2">
        <v>1571</v>
      </c>
    </row>
    <row r="843" spans="1:2" x14ac:dyDescent="0.2">
      <c r="A843" s="2">
        <v>2082</v>
      </c>
      <c r="B843" s="2">
        <v>1572</v>
      </c>
    </row>
    <row r="844" spans="1:2" x14ac:dyDescent="0.2">
      <c r="A844" s="2">
        <v>2083</v>
      </c>
      <c r="B844" s="2">
        <v>1572</v>
      </c>
    </row>
    <row r="845" spans="1:2" x14ac:dyDescent="0.2">
      <c r="A845" s="2">
        <v>2605</v>
      </c>
      <c r="B845" s="2">
        <v>1572</v>
      </c>
    </row>
    <row r="846" spans="1:2" x14ac:dyDescent="0.2">
      <c r="A846" s="2">
        <v>2085</v>
      </c>
      <c r="B846" s="2">
        <v>1572</v>
      </c>
    </row>
    <row r="847" spans="1:2" x14ac:dyDescent="0.2">
      <c r="A847" s="2">
        <v>4143087</v>
      </c>
      <c r="B847" s="2">
        <v>1573</v>
      </c>
    </row>
    <row r="848" spans="1:2" x14ac:dyDescent="0.2">
      <c r="A848" s="2">
        <v>3852644</v>
      </c>
      <c r="B848" s="2">
        <v>1574</v>
      </c>
    </row>
    <row r="849" spans="1:2" x14ac:dyDescent="0.2">
      <c r="A849" s="2">
        <v>223975</v>
      </c>
      <c r="B849" s="2">
        <v>1575</v>
      </c>
    </row>
    <row r="850" spans="1:2" x14ac:dyDescent="0.2">
      <c r="A850" s="2">
        <v>184392</v>
      </c>
      <c r="B850" s="2">
        <v>1576</v>
      </c>
    </row>
    <row r="851" spans="1:2" x14ac:dyDescent="0.2">
      <c r="A851" s="2">
        <v>6295827</v>
      </c>
      <c r="B851" s="2">
        <v>1577</v>
      </c>
    </row>
    <row r="852" spans="1:2" x14ac:dyDescent="0.2">
      <c r="A852" s="2">
        <v>33920</v>
      </c>
      <c r="B852" s="2">
        <v>1578</v>
      </c>
    </row>
    <row r="853" spans="1:2" x14ac:dyDescent="0.2">
      <c r="A853" s="2">
        <v>657765</v>
      </c>
      <c r="B853" s="2">
        <v>1579</v>
      </c>
    </row>
    <row r="854" spans="1:2" x14ac:dyDescent="0.2">
      <c r="A854" s="2">
        <v>1754050</v>
      </c>
      <c r="B854" s="2">
        <v>1580</v>
      </c>
    </row>
    <row r="855" spans="1:2" x14ac:dyDescent="0.2">
      <c r="A855" s="2">
        <v>3549046</v>
      </c>
      <c r="B855" s="2">
        <v>1581</v>
      </c>
    </row>
    <row r="856" spans="1:2" x14ac:dyDescent="0.2">
      <c r="A856" s="2">
        <v>3175296</v>
      </c>
      <c r="B856" s="2">
        <v>1582</v>
      </c>
    </row>
    <row r="857" spans="1:2" x14ac:dyDescent="0.2">
      <c r="A857" s="2">
        <v>1206880</v>
      </c>
      <c r="B857" s="2">
        <v>1583</v>
      </c>
    </row>
    <row r="858" spans="1:2" x14ac:dyDescent="0.2">
      <c r="A858" s="2">
        <v>4322386</v>
      </c>
      <c r="B858" s="2">
        <v>1583</v>
      </c>
    </row>
    <row r="859" spans="1:2" x14ac:dyDescent="0.2">
      <c r="A859" s="2">
        <v>1913365</v>
      </c>
      <c r="B859" s="2">
        <v>1584</v>
      </c>
    </row>
    <row r="860" spans="1:2" x14ac:dyDescent="0.2">
      <c r="A860" s="2">
        <v>6630374</v>
      </c>
      <c r="B860" s="2">
        <v>1585</v>
      </c>
    </row>
    <row r="861" spans="1:2" x14ac:dyDescent="0.2">
      <c r="A861" s="2">
        <v>6592563</v>
      </c>
      <c r="B861" s="2">
        <v>1586</v>
      </c>
    </row>
    <row r="862" spans="1:2" x14ac:dyDescent="0.2">
      <c r="A862" s="2">
        <v>110193</v>
      </c>
      <c r="B862" s="2">
        <v>1587</v>
      </c>
    </row>
    <row r="863" spans="1:2" x14ac:dyDescent="0.2">
      <c r="A863" s="2">
        <v>716587</v>
      </c>
      <c r="B863" s="2">
        <v>1587</v>
      </c>
    </row>
    <row r="864" spans="1:2" x14ac:dyDescent="0.2">
      <c r="A864" s="2">
        <v>81021</v>
      </c>
      <c r="B864" s="2">
        <v>1587</v>
      </c>
    </row>
    <row r="865" spans="1:2" x14ac:dyDescent="0.2">
      <c r="A865" s="2">
        <v>306749</v>
      </c>
      <c r="B865" s="2">
        <v>1588</v>
      </c>
    </row>
    <row r="866" spans="1:2" x14ac:dyDescent="0.2">
      <c r="A866" s="2">
        <v>4485643</v>
      </c>
      <c r="B866" s="2">
        <v>1638</v>
      </c>
    </row>
    <row r="867" spans="1:2" x14ac:dyDescent="0.2">
      <c r="A867" s="2">
        <v>6296430</v>
      </c>
      <c r="B867" s="2">
        <v>1590</v>
      </c>
    </row>
    <row r="868" spans="1:2" x14ac:dyDescent="0.2">
      <c r="A868" s="2">
        <v>4012146</v>
      </c>
      <c r="B868" s="2">
        <v>1591</v>
      </c>
    </row>
    <row r="869" spans="1:2" x14ac:dyDescent="0.2">
      <c r="A869" s="2">
        <v>448927</v>
      </c>
      <c r="B869" s="2">
        <v>1592</v>
      </c>
    </row>
    <row r="870" spans="1:2" x14ac:dyDescent="0.2">
      <c r="A870" s="2">
        <v>1063950</v>
      </c>
      <c r="B870" s="2">
        <v>1592</v>
      </c>
    </row>
    <row r="871" spans="1:2" x14ac:dyDescent="0.2">
      <c r="A871" s="2">
        <v>3407464</v>
      </c>
      <c r="B871" s="2">
        <v>1593</v>
      </c>
    </row>
    <row r="872" spans="1:2" x14ac:dyDescent="0.2">
      <c r="A872" s="2">
        <v>33803</v>
      </c>
      <c r="B872" s="2">
        <v>1594</v>
      </c>
    </row>
    <row r="873" spans="1:2" x14ac:dyDescent="0.2">
      <c r="A873" s="2">
        <v>2588871</v>
      </c>
      <c r="B873" s="2">
        <v>1595</v>
      </c>
    </row>
    <row r="874" spans="1:2" x14ac:dyDescent="0.2">
      <c r="A874" s="2">
        <v>5827179</v>
      </c>
      <c r="B874" s="2">
        <v>1596</v>
      </c>
    </row>
    <row r="875" spans="1:2" x14ac:dyDescent="0.2">
      <c r="A875" s="2">
        <v>7318549</v>
      </c>
      <c r="B875" s="2">
        <v>1597</v>
      </c>
    </row>
    <row r="876" spans="1:2" x14ac:dyDescent="0.2">
      <c r="A876" s="2">
        <v>240204</v>
      </c>
      <c r="B876" s="2">
        <v>1598</v>
      </c>
    </row>
    <row r="877" spans="1:2" x14ac:dyDescent="0.2">
      <c r="A877" s="2">
        <v>4373</v>
      </c>
      <c r="B877" s="2">
        <v>1599</v>
      </c>
    </row>
    <row r="878" spans="1:2" x14ac:dyDescent="0.2">
      <c r="A878" s="2">
        <v>6719</v>
      </c>
      <c r="B878" s="2">
        <v>1600</v>
      </c>
    </row>
    <row r="879" spans="1:2" x14ac:dyDescent="0.2">
      <c r="A879" s="2">
        <v>4367391</v>
      </c>
      <c r="B879" s="2">
        <v>1601</v>
      </c>
    </row>
    <row r="880" spans="1:2" x14ac:dyDescent="0.2">
      <c r="A880" s="2">
        <v>8072608</v>
      </c>
      <c r="B880" s="2">
        <v>1602</v>
      </c>
    </row>
    <row r="881" spans="1:2" x14ac:dyDescent="0.2">
      <c r="A881" s="2">
        <v>7504380</v>
      </c>
      <c r="B881" s="2">
        <v>1602</v>
      </c>
    </row>
    <row r="882" spans="1:2" x14ac:dyDescent="0.2">
      <c r="A882" s="2">
        <v>94153</v>
      </c>
      <c r="B882" s="2">
        <v>1603</v>
      </c>
    </row>
    <row r="883" spans="1:2" x14ac:dyDescent="0.2">
      <c r="A883" s="2">
        <v>16738</v>
      </c>
      <c r="B883" s="2">
        <v>1604</v>
      </c>
    </row>
    <row r="884" spans="1:2" x14ac:dyDescent="0.2">
      <c r="A884" s="2">
        <v>752786</v>
      </c>
      <c r="B884" s="2">
        <v>1605</v>
      </c>
    </row>
    <row r="885" spans="1:2" x14ac:dyDescent="0.2">
      <c r="A885" s="2">
        <v>3336704</v>
      </c>
      <c r="B885" s="2">
        <v>1605</v>
      </c>
    </row>
    <row r="886" spans="1:2" x14ac:dyDescent="0.2">
      <c r="A886" s="2">
        <v>5069678</v>
      </c>
      <c r="B886" s="2">
        <v>1605</v>
      </c>
    </row>
    <row r="887" spans="1:2" x14ac:dyDescent="0.2">
      <c r="A887" s="2">
        <v>4649405</v>
      </c>
      <c r="B887" s="2">
        <v>1606</v>
      </c>
    </row>
    <row r="888" spans="1:2" x14ac:dyDescent="0.2">
      <c r="A888" s="2">
        <v>3957298</v>
      </c>
      <c r="B888" s="2">
        <v>1606</v>
      </c>
    </row>
    <row r="889" spans="1:2" x14ac:dyDescent="0.2">
      <c r="A889" s="2">
        <v>7351579</v>
      </c>
      <c r="B889" s="2">
        <v>1606</v>
      </c>
    </row>
    <row r="890" spans="1:2" x14ac:dyDescent="0.2">
      <c r="A890" s="2">
        <v>1093</v>
      </c>
      <c r="B890" s="2">
        <v>1607</v>
      </c>
    </row>
    <row r="891" spans="1:2" x14ac:dyDescent="0.2">
      <c r="A891" s="2">
        <v>1097</v>
      </c>
      <c r="B891" s="2">
        <v>1607</v>
      </c>
    </row>
    <row r="892" spans="1:2" x14ac:dyDescent="0.2">
      <c r="A892" s="2">
        <v>1094</v>
      </c>
      <c r="B892" s="2">
        <v>1607</v>
      </c>
    </row>
    <row r="893" spans="1:2" x14ac:dyDescent="0.2">
      <c r="A893" s="2">
        <v>1095</v>
      </c>
      <c r="B893" s="2">
        <v>1607</v>
      </c>
    </row>
    <row r="894" spans="1:2" x14ac:dyDescent="0.2">
      <c r="A894" s="2">
        <v>8001965</v>
      </c>
      <c r="B894" s="2">
        <v>1608</v>
      </c>
    </row>
    <row r="895" spans="1:2" x14ac:dyDescent="0.2">
      <c r="A895" s="2">
        <v>3218851</v>
      </c>
      <c r="B895" s="2">
        <v>1608</v>
      </c>
    </row>
    <row r="896" spans="1:2" x14ac:dyDescent="0.2">
      <c r="A896" s="2">
        <v>7570229</v>
      </c>
      <c r="B896" s="2">
        <v>1608</v>
      </c>
    </row>
    <row r="897" spans="1:2" x14ac:dyDescent="0.2">
      <c r="A897" s="2">
        <v>244369</v>
      </c>
      <c r="B897" s="2">
        <v>1609</v>
      </c>
    </row>
    <row r="898" spans="1:2" x14ac:dyDescent="0.2">
      <c r="A898" s="2">
        <v>5802790</v>
      </c>
      <c r="B898" s="2">
        <v>1610</v>
      </c>
    </row>
    <row r="899" spans="1:2" x14ac:dyDescent="0.2">
      <c r="A899" s="2">
        <v>3257756</v>
      </c>
      <c r="B899" s="2">
        <v>1610</v>
      </c>
    </row>
    <row r="900" spans="1:2" x14ac:dyDescent="0.2">
      <c r="A900" s="2">
        <v>4308684</v>
      </c>
      <c r="B900" s="2">
        <v>1610</v>
      </c>
    </row>
    <row r="901" spans="1:2" x14ac:dyDescent="0.2">
      <c r="A901" s="2">
        <v>4818053</v>
      </c>
      <c r="B901" s="2">
        <v>1611</v>
      </c>
    </row>
    <row r="902" spans="1:2" x14ac:dyDescent="0.2">
      <c r="A902" s="2">
        <v>7901617</v>
      </c>
      <c r="B902" s="2">
        <v>1612</v>
      </c>
    </row>
    <row r="903" spans="1:2" x14ac:dyDescent="0.2">
      <c r="A903" s="2">
        <v>87880</v>
      </c>
      <c r="B903" s="2">
        <v>1613</v>
      </c>
    </row>
    <row r="904" spans="1:2" x14ac:dyDescent="0.2">
      <c r="A904" s="2">
        <v>8078</v>
      </c>
      <c r="B904" s="2">
        <v>1614</v>
      </c>
    </row>
    <row r="905" spans="1:2" x14ac:dyDescent="0.2">
      <c r="A905" s="2">
        <v>8491734</v>
      </c>
      <c r="B905" s="2">
        <v>1615</v>
      </c>
    </row>
    <row r="906" spans="1:2" x14ac:dyDescent="0.2">
      <c r="A906" s="2">
        <v>153351</v>
      </c>
      <c r="B906" s="2">
        <v>1616</v>
      </c>
    </row>
    <row r="907" spans="1:2" x14ac:dyDescent="0.2">
      <c r="A907" s="2">
        <v>7057459</v>
      </c>
      <c r="B907" s="2">
        <v>1617</v>
      </c>
    </row>
    <row r="908" spans="1:2" x14ac:dyDescent="0.2">
      <c r="A908" s="2">
        <v>27460</v>
      </c>
      <c r="B908" s="2">
        <v>1618</v>
      </c>
    </row>
    <row r="909" spans="1:2" x14ac:dyDescent="0.2">
      <c r="A909" s="2">
        <v>134424</v>
      </c>
      <c r="B909" s="2">
        <v>1619</v>
      </c>
    </row>
    <row r="910" spans="1:2" x14ac:dyDescent="0.2">
      <c r="A910" s="2">
        <v>7740874</v>
      </c>
      <c r="B910" s="2">
        <v>1620</v>
      </c>
    </row>
    <row r="911" spans="1:2" x14ac:dyDescent="0.2">
      <c r="A911" s="2">
        <v>5155784</v>
      </c>
      <c r="B911" s="2">
        <v>1620</v>
      </c>
    </row>
    <row r="912" spans="1:2" x14ac:dyDescent="0.2">
      <c r="A912" s="2">
        <v>5675112</v>
      </c>
      <c r="B912" s="2">
        <v>1621</v>
      </c>
    </row>
    <row r="913" spans="1:2" x14ac:dyDescent="0.2">
      <c r="A913" s="2">
        <v>5675081</v>
      </c>
      <c r="B913" s="2">
        <v>1621</v>
      </c>
    </row>
    <row r="914" spans="1:2" x14ac:dyDescent="0.2">
      <c r="A914" s="2">
        <v>8242493</v>
      </c>
      <c r="B914" s="2">
        <v>1621</v>
      </c>
    </row>
    <row r="915" spans="1:2" x14ac:dyDescent="0.2">
      <c r="A915" s="2">
        <v>5911245</v>
      </c>
      <c r="B915" s="2">
        <v>1621</v>
      </c>
    </row>
    <row r="916" spans="1:2" x14ac:dyDescent="0.2">
      <c r="A916" s="2">
        <v>6389496</v>
      </c>
      <c r="B916" s="2">
        <v>1621</v>
      </c>
    </row>
    <row r="917" spans="1:2" x14ac:dyDescent="0.2">
      <c r="A917" s="2">
        <v>17997</v>
      </c>
      <c r="B917" s="2">
        <v>1622</v>
      </c>
    </row>
    <row r="918" spans="1:2" x14ac:dyDescent="0.2">
      <c r="A918" s="2">
        <v>7592481</v>
      </c>
      <c r="B918" s="2">
        <v>1623</v>
      </c>
    </row>
    <row r="919" spans="1:2" x14ac:dyDescent="0.2">
      <c r="A919" s="2">
        <v>175797</v>
      </c>
      <c r="B919" s="2">
        <v>1624</v>
      </c>
    </row>
    <row r="920" spans="1:2" x14ac:dyDescent="0.2">
      <c r="A920" s="2">
        <v>5649031</v>
      </c>
      <c r="B920" s="2">
        <v>1625</v>
      </c>
    </row>
    <row r="921" spans="1:2" x14ac:dyDescent="0.2">
      <c r="A921" s="2">
        <v>398852</v>
      </c>
      <c r="B921" s="2">
        <v>1626</v>
      </c>
    </row>
    <row r="922" spans="1:2" x14ac:dyDescent="0.2">
      <c r="A922" s="2">
        <v>1314303</v>
      </c>
      <c r="B922" s="2">
        <v>1627</v>
      </c>
    </row>
    <row r="923" spans="1:2" x14ac:dyDescent="0.2">
      <c r="A923" s="2">
        <v>3564504</v>
      </c>
      <c r="B923" s="2">
        <v>1628</v>
      </c>
    </row>
    <row r="924" spans="1:2" x14ac:dyDescent="0.2">
      <c r="A924" s="2">
        <v>5951861</v>
      </c>
      <c r="B924" s="2">
        <v>1629</v>
      </c>
    </row>
    <row r="925" spans="1:2" x14ac:dyDescent="0.2">
      <c r="A925" s="2">
        <v>355039</v>
      </c>
      <c r="B925" s="2">
        <v>1630</v>
      </c>
    </row>
    <row r="926" spans="1:2" x14ac:dyDescent="0.2">
      <c r="A926" s="2">
        <v>419985</v>
      </c>
      <c r="B926" s="2">
        <v>1631</v>
      </c>
    </row>
    <row r="927" spans="1:2" x14ac:dyDescent="0.2">
      <c r="A927" s="2">
        <v>192275</v>
      </c>
      <c r="B927" s="2">
        <v>1631</v>
      </c>
    </row>
    <row r="928" spans="1:2" x14ac:dyDescent="0.2">
      <c r="A928" s="2">
        <v>78431</v>
      </c>
      <c r="B928" s="2">
        <v>1631</v>
      </c>
    </row>
    <row r="929" spans="1:2" x14ac:dyDescent="0.2">
      <c r="A929" s="2">
        <v>126092</v>
      </c>
      <c r="B929" s="2">
        <v>1632</v>
      </c>
    </row>
    <row r="930" spans="1:2" x14ac:dyDescent="0.2">
      <c r="A930" s="2">
        <v>28335</v>
      </c>
      <c r="B930" s="2">
        <v>1633</v>
      </c>
    </row>
    <row r="931" spans="1:2" x14ac:dyDescent="0.2">
      <c r="A931" s="2">
        <v>4533956</v>
      </c>
      <c r="B931" s="2">
        <v>1634</v>
      </c>
    </row>
    <row r="932" spans="1:2" x14ac:dyDescent="0.2">
      <c r="A932" s="2">
        <v>10334937</v>
      </c>
      <c r="B932" s="2">
        <v>1635</v>
      </c>
    </row>
    <row r="933" spans="1:2" x14ac:dyDescent="0.2">
      <c r="A933" s="2">
        <v>3209572</v>
      </c>
      <c r="B933" s="2">
        <v>1636</v>
      </c>
    </row>
    <row r="934" spans="1:2" x14ac:dyDescent="0.2">
      <c r="A934" s="2">
        <v>4405254</v>
      </c>
      <c r="B934" s="2">
        <v>1636</v>
      </c>
    </row>
    <row r="935" spans="1:2" x14ac:dyDescent="0.2">
      <c r="A935" s="2">
        <v>4383309</v>
      </c>
      <c r="B935" s="2">
        <v>1637</v>
      </c>
    </row>
    <row r="936" spans="1:2" x14ac:dyDescent="0.2">
      <c r="A936" s="2">
        <v>1976606</v>
      </c>
      <c r="B936" s="2">
        <v>1637</v>
      </c>
    </row>
    <row r="937" spans="1:2" x14ac:dyDescent="0.2">
      <c r="A937" s="2">
        <v>3674600</v>
      </c>
      <c r="B937" s="2">
        <v>1637</v>
      </c>
    </row>
    <row r="938" spans="1:2" x14ac:dyDescent="0.2">
      <c r="A938" s="2">
        <v>3234953</v>
      </c>
      <c r="B938" s="2">
        <v>1637</v>
      </c>
    </row>
    <row r="939" spans="1:2" x14ac:dyDescent="0.2">
      <c r="A939" s="2">
        <v>4631385</v>
      </c>
      <c r="B939" s="2">
        <v>1637</v>
      </c>
    </row>
    <row r="940" spans="1:2" x14ac:dyDescent="0.2">
      <c r="A940" s="2">
        <v>1820156</v>
      </c>
      <c r="B940" s="2">
        <v>1637</v>
      </c>
    </row>
    <row r="941" spans="1:2" x14ac:dyDescent="0.2">
      <c r="A941" s="2">
        <v>1820147</v>
      </c>
      <c r="B941" s="2">
        <v>1637</v>
      </c>
    </row>
    <row r="942" spans="1:2" x14ac:dyDescent="0.2">
      <c r="A942" s="2">
        <v>8510780</v>
      </c>
      <c r="B942" s="2">
        <v>1638</v>
      </c>
    </row>
    <row r="943" spans="1:2" x14ac:dyDescent="0.2">
      <c r="A943" s="2">
        <v>315081</v>
      </c>
      <c r="B943" s="2">
        <v>1638</v>
      </c>
    </row>
    <row r="944" spans="1:2" x14ac:dyDescent="0.2">
      <c r="A944" s="2">
        <v>152720</v>
      </c>
      <c r="B944" s="2">
        <v>1639</v>
      </c>
    </row>
    <row r="945" spans="1:2" x14ac:dyDescent="0.2">
      <c r="A945" s="2">
        <v>39421</v>
      </c>
      <c r="B945" s="2">
        <v>1640</v>
      </c>
    </row>
    <row r="946" spans="1:2" x14ac:dyDescent="0.2">
      <c r="A946" s="2">
        <v>377286</v>
      </c>
      <c r="B946" s="2">
        <v>1640</v>
      </c>
    </row>
    <row r="947" spans="1:2" x14ac:dyDescent="0.2">
      <c r="A947" s="2">
        <v>46366</v>
      </c>
      <c r="B947" s="2">
        <v>1641</v>
      </c>
    </row>
    <row r="948" spans="1:2" x14ac:dyDescent="0.2">
      <c r="A948" s="2">
        <v>18672</v>
      </c>
      <c r="B948" s="2">
        <v>1642</v>
      </c>
    </row>
    <row r="949" spans="1:2" x14ac:dyDescent="0.2">
      <c r="A949" s="2">
        <v>4123395</v>
      </c>
      <c r="B949" s="2">
        <v>1643</v>
      </c>
    </row>
    <row r="950" spans="1:2" x14ac:dyDescent="0.2">
      <c r="A950" s="2">
        <v>2748172</v>
      </c>
      <c r="B950" s="2">
        <v>1643</v>
      </c>
    </row>
    <row r="951" spans="1:2" x14ac:dyDescent="0.2">
      <c r="A951" s="2">
        <v>1121943</v>
      </c>
      <c r="B951" s="2">
        <v>1644</v>
      </c>
    </row>
    <row r="952" spans="1:2" x14ac:dyDescent="0.2">
      <c r="A952" s="2">
        <v>2037742</v>
      </c>
      <c r="B952" s="2">
        <v>1645</v>
      </c>
    </row>
    <row r="953" spans="1:2" x14ac:dyDescent="0.2">
      <c r="A953" s="2">
        <v>3908397</v>
      </c>
      <c r="B953" s="2">
        <v>1645</v>
      </c>
    </row>
    <row r="954" spans="1:2" x14ac:dyDescent="0.2">
      <c r="A954" s="2">
        <v>1562098</v>
      </c>
      <c r="B954" s="2">
        <v>1646</v>
      </c>
    </row>
    <row r="955" spans="1:2" x14ac:dyDescent="0.2">
      <c r="A955" s="2">
        <v>17391</v>
      </c>
      <c r="B955" s="2">
        <v>1647</v>
      </c>
    </row>
    <row r="956" spans="1:2" x14ac:dyDescent="0.2">
      <c r="A956" s="2">
        <v>592858</v>
      </c>
      <c r="B956" s="2">
        <v>1648</v>
      </c>
    </row>
    <row r="957" spans="1:2" x14ac:dyDescent="0.2">
      <c r="A957" s="2">
        <v>514911</v>
      </c>
      <c r="B957" s="2">
        <v>1649</v>
      </c>
    </row>
    <row r="958" spans="1:2" x14ac:dyDescent="0.2">
      <c r="A958" s="2">
        <v>8869007</v>
      </c>
      <c r="B958" s="2">
        <v>1650</v>
      </c>
    </row>
    <row r="959" spans="1:2" x14ac:dyDescent="0.2">
      <c r="A959" s="2">
        <v>7673858</v>
      </c>
      <c r="B959" s="2">
        <v>1650</v>
      </c>
    </row>
    <row r="960" spans="1:2" x14ac:dyDescent="0.2">
      <c r="A960" s="2">
        <v>3098736</v>
      </c>
      <c r="B960" s="2">
        <v>1651</v>
      </c>
    </row>
    <row r="961" spans="1:2" x14ac:dyDescent="0.2">
      <c r="A961" s="2">
        <v>8187380</v>
      </c>
      <c r="B961" s="2">
        <v>1651</v>
      </c>
    </row>
    <row r="962" spans="1:2" x14ac:dyDescent="0.2">
      <c r="A962" s="2">
        <v>5679578</v>
      </c>
      <c r="B962" s="2">
        <v>1651</v>
      </c>
    </row>
    <row r="963" spans="1:2" x14ac:dyDescent="0.2">
      <c r="A963" s="2">
        <v>7537512</v>
      </c>
      <c r="B963" s="2">
        <v>1651</v>
      </c>
    </row>
    <row r="964" spans="1:2" x14ac:dyDescent="0.2">
      <c r="A964" s="2">
        <v>4398277</v>
      </c>
      <c r="B964" s="2">
        <v>1652</v>
      </c>
    </row>
    <row r="965" spans="1:2" x14ac:dyDescent="0.2">
      <c r="A965" s="2">
        <v>160438</v>
      </c>
      <c r="B965" s="2">
        <v>1653</v>
      </c>
    </row>
    <row r="966" spans="1:2" x14ac:dyDescent="0.2">
      <c r="A966" s="2">
        <v>938643</v>
      </c>
      <c r="B966" s="2">
        <v>1653</v>
      </c>
    </row>
    <row r="967" spans="1:2" x14ac:dyDescent="0.2">
      <c r="A967" s="2">
        <v>4361340</v>
      </c>
      <c r="B967" s="2">
        <v>1654</v>
      </c>
    </row>
    <row r="968" spans="1:2" x14ac:dyDescent="0.2">
      <c r="A968" s="2">
        <v>7409765</v>
      </c>
      <c r="B968" s="2">
        <v>1655</v>
      </c>
    </row>
    <row r="969" spans="1:2" x14ac:dyDescent="0.2">
      <c r="A969" s="2">
        <v>6674471</v>
      </c>
      <c r="B969" s="2">
        <v>1655</v>
      </c>
    </row>
    <row r="970" spans="1:2" x14ac:dyDescent="0.2">
      <c r="A970" s="2">
        <v>5928944</v>
      </c>
      <c r="B970" s="2">
        <v>1656</v>
      </c>
    </row>
    <row r="971" spans="1:2" x14ac:dyDescent="0.2">
      <c r="A971" s="2">
        <v>7110862</v>
      </c>
      <c r="B971" s="2">
        <v>1657</v>
      </c>
    </row>
    <row r="972" spans="1:2" x14ac:dyDescent="0.2">
      <c r="A972" s="2">
        <v>227238</v>
      </c>
      <c r="B972" s="2">
        <v>1658</v>
      </c>
    </row>
    <row r="973" spans="1:2" x14ac:dyDescent="0.2">
      <c r="A973" s="2">
        <v>6375637</v>
      </c>
      <c r="B973" s="2">
        <v>1659</v>
      </c>
    </row>
    <row r="974" spans="1:2" x14ac:dyDescent="0.2">
      <c r="A974" s="2">
        <v>8803</v>
      </c>
      <c r="B974" s="2">
        <v>1659</v>
      </c>
    </row>
    <row r="975" spans="1:2" x14ac:dyDescent="0.2">
      <c r="A975" s="2">
        <v>2976</v>
      </c>
      <c r="B975" s="2">
        <v>1659</v>
      </c>
    </row>
    <row r="976" spans="1:2" x14ac:dyDescent="0.2">
      <c r="A976" s="2">
        <v>8588</v>
      </c>
      <c r="B976" s="2">
        <v>1659</v>
      </c>
    </row>
    <row r="977" spans="1:2" x14ac:dyDescent="0.2">
      <c r="A977" s="2">
        <v>8587</v>
      </c>
      <c r="B977" s="2">
        <v>1659</v>
      </c>
    </row>
    <row r="978" spans="1:2" x14ac:dyDescent="0.2">
      <c r="A978" s="2">
        <v>5360</v>
      </c>
      <c r="B978" s="2">
        <v>1660</v>
      </c>
    </row>
    <row r="979" spans="1:2" x14ac:dyDescent="0.2">
      <c r="A979" s="2">
        <v>7057268</v>
      </c>
      <c r="B979" s="2">
        <v>1661</v>
      </c>
    </row>
    <row r="980" spans="1:2" x14ac:dyDescent="0.2">
      <c r="A980" s="2">
        <v>4646105</v>
      </c>
      <c r="B980" s="2">
        <v>1662</v>
      </c>
    </row>
    <row r="981" spans="1:2" x14ac:dyDescent="0.2">
      <c r="A981" s="2">
        <v>6670282</v>
      </c>
      <c r="B981" s="2">
        <v>1663</v>
      </c>
    </row>
    <row r="982" spans="1:2" x14ac:dyDescent="0.2">
      <c r="A982" s="2">
        <v>2696633</v>
      </c>
      <c r="B982" s="2">
        <v>1663</v>
      </c>
    </row>
    <row r="983" spans="1:2" x14ac:dyDescent="0.2">
      <c r="A983" s="2">
        <v>636623</v>
      </c>
      <c r="B983" s="2">
        <v>1663</v>
      </c>
    </row>
    <row r="984" spans="1:2" x14ac:dyDescent="0.2">
      <c r="A984" s="2">
        <v>7491280</v>
      </c>
      <c r="B984" s="2">
        <v>1664</v>
      </c>
    </row>
    <row r="985" spans="1:2" x14ac:dyDescent="0.2">
      <c r="A985" s="2">
        <v>13507</v>
      </c>
      <c r="B985" s="2">
        <v>1665</v>
      </c>
    </row>
    <row r="986" spans="1:2" x14ac:dyDescent="0.2">
      <c r="A986" s="2">
        <v>8544</v>
      </c>
      <c r="B986" s="2">
        <v>1666</v>
      </c>
    </row>
    <row r="987" spans="1:2" x14ac:dyDescent="0.2">
      <c r="A987" s="2">
        <v>3429</v>
      </c>
      <c r="B987" s="2">
        <v>1667</v>
      </c>
    </row>
    <row r="988" spans="1:2" x14ac:dyDescent="0.2">
      <c r="A988" s="2">
        <v>10702</v>
      </c>
      <c r="B988" s="2">
        <v>1667</v>
      </c>
    </row>
    <row r="989" spans="1:2" x14ac:dyDescent="0.2">
      <c r="A989" s="2">
        <v>11392</v>
      </c>
      <c r="B989" s="2">
        <v>1667</v>
      </c>
    </row>
    <row r="990" spans="1:2" x14ac:dyDescent="0.2">
      <c r="A990" s="2">
        <v>10701</v>
      </c>
      <c r="B990" s="2">
        <v>1667</v>
      </c>
    </row>
    <row r="991" spans="1:2" x14ac:dyDescent="0.2">
      <c r="A991" s="2">
        <v>13438</v>
      </c>
      <c r="B991" s="2">
        <v>1668</v>
      </c>
    </row>
    <row r="992" spans="1:2" x14ac:dyDescent="0.2">
      <c r="A992" s="2">
        <v>45743</v>
      </c>
      <c r="B992" s="2">
        <v>1668</v>
      </c>
    </row>
    <row r="993" spans="1:2" x14ac:dyDescent="0.2">
      <c r="A993" s="2">
        <v>61016</v>
      </c>
      <c r="B993" s="2">
        <v>1668</v>
      </c>
    </row>
    <row r="994" spans="1:2" x14ac:dyDescent="0.2">
      <c r="A994" s="2">
        <v>9885</v>
      </c>
      <c r="B994" s="2">
        <v>1669</v>
      </c>
    </row>
    <row r="995" spans="1:2" x14ac:dyDescent="0.2">
      <c r="A995" s="2">
        <v>102996</v>
      </c>
      <c r="B995" s="2">
        <v>1669</v>
      </c>
    </row>
    <row r="996" spans="1:2" x14ac:dyDescent="0.2">
      <c r="A996" s="2">
        <v>8527945</v>
      </c>
      <c r="B996" s="2">
        <v>1670</v>
      </c>
    </row>
    <row r="997" spans="1:2" x14ac:dyDescent="0.2">
      <c r="A997" s="2">
        <v>4012003</v>
      </c>
      <c r="B997" s="2">
        <v>1670</v>
      </c>
    </row>
    <row r="998" spans="1:2" x14ac:dyDescent="0.2">
      <c r="A998" s="2">
        <v>1020231</v>
      </c>
      <c r="B998" s="2">
        <v>1670</v>
      </c>
    </row>
    <row r="999" spans="1:2" x14ac:dyDescent="0.2">
      <c r="A999" s="2">
        <v>495364</v>
      </c>
      <c r="B999" s="2">
        <v>1670</v>
      </c>
    </row>
    <row r="1000" spans="1:2" x14ac:dyDescent="0.2">
      <c r="A1000" s="2">
        <v>3337620</v>
      </c>
      <c r="B1000" s="2">
        <v>1670</v>
      </c>
    </row>
    <row r="1001" spans="1:2" x14ac:dyDescent="0.2">
      <c r="A1001" s="2">
        <v>3755124</v>
      </c>
      <c r="B1001" s="2">
        <v>1671</v>
      </c>
    </row>
    <row r="1002" spans="1:2" x14ac:dyDescent="0.2">
      <c r="A1002" s="2">
        <v>40452</v>
      </c>
      <c r="B1002" s="2">
        <v>1672</v>
      </c>
    </row>
    <row r="1003" spans="1:2" x14ac:dyDescent="0.2">
      <c r="A1003" s="2">
        <v>10758</v>
      </c>
      <c r="B1003" s="2">
        <v>1673</v>
      </c>
    </row>
    <row r="1004" spans="1:2" x14ac:dyDescent="0.2">
      <c r="A1004" s="2">
        <v>2602726</v>
      </c>
      <c r="B1004" s="2">
        <v>1674</v>
      </c>
    </row>
    <row r="1005" spans="1:2" x14ac:dyDescent="0.2">
      <c r="A1005" s="2">
        <v>24113</v>
      </c>
      <c r="B1005" s="2">
        <v>1675</v>
      </c>
    </row>
    <row r="1006" spans="1:2" x14ac:dyDescent="0.2">
      <c r="A1006" s="2">
        <v>4452557</v>
      </c>
      <c r="B1006" s="2">
        <v>1676</v>
      </c>
    </row>
    <row r="1007" spans="1:2" x14ac:dyDescent="0.2">
      <c r="A1007" s="2">
        <v>3287</v>
      </c>
      <c r="B1007" s="2">
        <v>1677</v>
      </c>
    </row>
    <row r="1008" spans="1:2" x14ac:dyDescent="0.2">
      <c r="A1008" s="2">
        <v>41463</v>
      </c>
      <c r="B1008" s="2">
        <v>1678</v>
      </c>
    </row>
    <row r="1009" spans="1:2" x14ac:dyDescent="0.2">
      <c r="A1009" s="2">
        <v>545</v>
      </c>
      <c r="B1009" s="2">
        <v>1679</v>
      </c>
    </row>
    <row r="1010" spans="1:2" x14ac:dyDescent="0.2">
      <c r="A1010" s="2">
        <v>19727</v>
      </c>
      <c r="B1010" s="2">
        <v>1679</v>
      </c>
    </row>
    <row r="1011" spans="1:2" x14ac:dyDescent="0.2">
      <c r="A1011" s="2">
        <v>544</v>
      </c>
      <c r="B1011" s="2">
        <v>1679</v>
      </c>
    </row>
    <row r="1012" spans="1:2" x14ac:dyDescent="0.2">
      <c r="A1012" s="2">
        <v>546</v>
      </c>
      <c r="B1012" s="2">
        <v>1679</v>
      </c>
    </row>
    <row r="1013" spans="1:2" x14ac:dyDescent="0.2">
      <c r="A1013" s="2">
        <v>3270988</v>
      </c>
      <c r="B1013" s="2">
        <v>1680</v>
      </c>
    </row>
    <row r="1014" spans="1:2" x14ac:dyDescent="0.2">
      <c r="A1014" s="2">
        <v>389631</v>
      </c>
      <c r="B1014" s="2">
        <v>1681</v>
      </c>
    </row>
    <row r="1015" spans="1:2" x14ac:dyDescent="0.2">
      <c r="A1015" s="2">
        <v>5259980</v>
      </c>
      <c r="B1015" s="2">
        <v>1682</v>
      </c>
    </row>
    <row r="1016" spans="1:2" x14ac:dyDescent="0.2">
      <c r="A1016" s="2">
        <v>5696613</v>
      </c>
      <c r="B1016" s="2">
        <v>1683</v>
      </c>
    </row>
    <row r="1017" spans="1:2" x14ac:dyDescent="0.2">
      <c r="A1017" s="2">
        <v>5653002</v>
      </c>
      <c r="B1017" s="2">
        <v>1684</v>
      </c>
    </row>
    <row r="1018" spans="1:2" x14ac:dyDescent="0.2">
      <c r="A1018" s="2">
        <v>3630320</v>
      </c>
      <c r="B1018" s="2">
        <v>1685</v>
      </c>
    </row>
    <row r="1019" spans="1:2" x14ac:dyDescent="0.2">
      <c r="A1019" s="2">
        <v>4573717</v>
      </c>
      <c r="B1019" s="2">
        <v>1685</v>
      </c>
    </row>
    <row r="1020" spans="1:2" x14ac:dyDescent="0.2">
      <c r="A1020" s="2">
        <v>6604529</v>
      </c>
      <c r="B1020" s="2">
        <v>1685</v>
      </c>
    </row>
    <row r="1021" spans="1:2" x14ac:dyDescent="0.2">
      <c r="A1021" s="2">
        <v>3775945</v>
      </c>
      <c r="B1021" s="2">
        <v>1685</v>
      </c>
    </row>
    <row r="1022" spans="1:2" x14ac:dyDescent="0.2">
      <c r="A1022" s="2">
        <v>565</v>
      </c>
      <c r="B1022" s="2">
        <v>1686</v>
      </c>
    </row>
    <row r="1023" spans="1:2" x14ac:dyDescent="0.2">
      <c r="A1023" s="2">
        <v>566</v>
      </c>
      <c r="B1023" s="2">
        <v>1686</v>
      </c>
    </row>
    <row r="1024" spans="1:2" x14ac:dyDescent="0.2">
      <c r="A1024" s="2">
        <v>8513848</v>
      </c>
      <c r="B1024" s="2">
        <v>1687</v>
      </c>
    </row>
    <row r="1025" spans="1:2" x14ac:dyDescent="0.2">
      <c r="A1025" s="2">
        <v>6718288</v>
      </c>
      <c r="B1025" s="2">
        <v>1687</v>
      </c>
    </row>
    <row r="1026" spans="1:2" x14ac:dyDescent="0.2">
      <c r="A1026" s="2">
        <v>500920</v>
      </c>
      <c r="B1026" s="2">
        <v>1688</v>
      </c>
    </row>
    <row r="1027" spans="1:2" x14ac:dyDescent="0.2">
      <c r="A1027" s="2">
        <v>17338</v>
      </c>
      <c r="B1027" s="2">
        <v>1689</v>
      </c>
    </row>
    <row r="1028" spans="1:2" x14ac:dyDescent="0.2">
      <c r="A1028" s="2">
        <v>163519</v>
      </c>
      <c r="B1028" s="2">
        <v>1690</v>
      </c>
    </row>
    <row r="1029" spans="1:2" x14ac:dyDescent="0.2">
      <c r="A1029" s="2">
        <v>40356</v>
      </c>
      <c r="B1029" s="2">
        <v>1691</v>
      </c>
    </row>
    <row r="1030" spans="1:2" x14ac:dyDescent="0.2">
      <c r="A1030" s="2">
        <v>7233311</v>
      </c>
      <c r="B1030" s="2">
        <v>1692</v>
      </c>
    </row>
    <row r="1031" spans="1:2" x14ac:dyDescent="0.2">
      <c r="A1031" s="2">
        <v>5744152</v>
      </c>
      <c r="B1031" s="2">
        <v>1693</v>
      </c>
    </row>
    <row r="1032" spans="1:2" x14ac:dyDescent="0.2">
      <c r="A1032" s="2">
        <v>5263805</v>
      </c>
      <c r="B1032" s="2">
        <v>1694</v>
      </c>
    </row>
    <row r="1033" spans="1:2" x14ac:dyDescent="0.2">
      <c r="A1033" s="2">
        <v>3050748</v>
      </c>
      <c r="B1033" s="2">
        <v>1695</v>
      </c>
    </row>
    <row r="1034" spans="1:2" x14ac:dyDescent="0.2">
      <c r="A1034" s="2">
        <v>64568</v>
      </c>
      <c r="B1034" s="2">
        <v>1696</v>
      </c>
    </row>
    <row r="1035" spans="1:2" x14ac:dyDescent="0.2">
      <c r="A1035" s="2">
        <v>3765182</v>
      </c>
      <c r="B1035" s="2">
        <v>1697</v>
      </c>
    </row>
    <row r="1036" spans="1:2" x14ac:dyDescent="0.2">
      <c r="A1036" s="2">
        <v>1006734</v>
      </c>
      <c r="B1036" s="2">
        <v>1698</v>
      </c>
    </row>
    <row r="1037" spans="1:2" x14ac:dyDescent="0.2">
      <c r="A1037" s="2">
        <v>5279680</v>
      </c>
      <c r="B1037" s="2">
        <v>1699</v>
      </c>
    </row>
    <row r="1038" spans="1:2" x14ac:dyDescent="0.2">
      <c r="A1038" s="2">
        <v>108387</v>
      </c>
      <c r="B1038" s="2">
        <v>1700</v>
      </c>
    </row>
    <row r="1039" spans="1:2" x14ac:dyDescent="0.2">
      <c r="A1039" s="2">
        <v>3136</v>
      </c>
      <c r="B1039" s="2">
        <v>1701</v>
      </c>
    </row>
    <row r="1040" spans="1:2" x14ac:dyDescent="0.2">
      <c r="A1040" s="2">
        <v>3137</v>
      </c>
      <c r="B1040" s="2">
        <v>1701</v>
      </c>
    </row>
    <row r="1041" spans="1:2" x14ac:dyDescent="0.2">
      <c r="A1041" s="2">
        <v>89031</v>
      </c>
      <c r="B1041" s="2">
        <v>1702</v>
      </c>
    </row>
    <row r="1042" spans="1:2" x14ac:dyDescent="0.2">
      <c r="A1042" s="2">
        <v>120692</v>
      </c>
      <c r="B1042" s="2">
        <v>1703</v>
      </c>
    </row>
    <row r="1043" spans="1:2" x14ac:dyDescent="0.2">
      <c r="A1043" s="2">
        <v>114162</v>
      </c>
      <c r="B1043" s="2">
        <v>1704</v>
      </c>
    </row>
    <row r="1044" spans="1:2" x14ac:dyDescent="0.2">
      <c r="A1044" s="2">
        <v>65531</v>
      </c>
      <c r="B1044" s="2">
        <v>1704</v>
      </c>
    </row>
    <row r="1045" spans="1:2" x14ac:dyDescent="0.2">
      <c r="A1045" s="2">
        <v>13916</v>
      </c>
      <c r="B1045" s="2">
        <v>1705</v>
      </c>
    </row>
    <row r="1046" spans="1:2" x14ac:dyDescent="0.2">
      <c r="A1046" s="2">
        <v>8191615</v>
      </c>
      <c r="B1046" s="2">
        <v>1706</v>
      </c>
    </row>
    <row r="1047" spans="1:2" x14ac:dyDescent="0.2">
      <c r="A1047" s="2">
        <v>3542833</v>
      </c>
      <c r="B1047" s="2">
        <v>1706</v>
      </c>
    </row>
    <row r="1048" spans="1:2" x14ac:dyDescent="0.2">
      <c r="A1048" s="2">
        <v>6286502</v>
      </c>
      <c r="B1048" s="2">
        <v>1706</v>
      </c>
    </row>
    <row r="1049" spans="1:2" x14ac:dyDescent="0.2">
      <c r="A1049" s="2">
        <v>7214045</v>
      </c>
      <c r="B1049" s="2">
        <v>1706</v>
      </c>
    </row>
    <row r="1050" spans="1:2" x14ac:dyDescent="0.2">
      <c r="A1050" s="2">
        <v>3597082</v>
      </c>
      <c r="B1050" s="2">
        <v>1706</v>
      </c>
    </row>
    <row r="1051" spans="1:2" x14ac:dyDescent="0.2">
      <c r="A1051" s="2">
        <v>7636786</v>
      </c>
      <c r="B1051" s="2">
        <v>1707</v>
      </c>
    </row>
    <row r="1052" spans="1:2" x14ac:dyDescent="0.2">
      <c r="A1052" s="2">
        <v>7798800</v>
      </c>
      <c r="B1052" s="2">
        <v>1708</v>
      </c>
    </row>
    <row r="1053" spans="1:2" x14ac:dyDescent="0.2">
      <c r="A1053" s="2">
        <v>57976</v>
      </c>
      <c r="B1053" s="2">
        <v>1709</v>
      </c>
    </row>
    <row r="1054" spans="1:2" x14ac:dyDescent="0.2">
      <c r="A1054" s="2">
        <v>3869231</v>
      </c>
      <c r="B1054" s="2">
        <v>1710</v>
      </c>
    </row>
    <row r="1055" spans="1:2" x14ac:dyDescent="0.2">
      <c r="A1055" s="2">
        <v>49805</v>
      </c>
      <c r="B1055" s="2">
        <v>1711</v>
      </c>
    </row>
    <row r="1056" spans="1:2" x14ac:dyDescent="0.2">
      <c r="A1056" s="2">
        <v>11366</v>
      </c>
      <c r="B1056" s="2">
        <v>1712</v>
      </c>
    </row>
    <row r="1057" spans="1:2" x14ac:dyDescent="0.2">
      <c r="A1057" s="2">
        <v>6543</v>
      </c>
      <c r="B1057" s="2">
        <v>1713</v>
      </c>
    </row>
    <row r="1058" spans="1:2" x14ac:dyDescent="0.2">
      <c r="A1058" s="2">
        <v>2328</v>
      </c>
      <c r="B1058" s="2">
        <v>1713</v>
      </c>
    </row>
    <row r="1059" spans="1:2" x14ac:dyDescent="0.2">
      <c r="A1059" s="2">
        <v>7825525</v>
      </c>
      <c r="B1059" s="2">
        <v>1714</v>
      </c>
    </row>
    <row r="1060" spans="1:2" x14ac:dyDescent="0.2">
      <c r="A1060" s="2">
        <v>7226281</v>
      </c>
      <c r="B1060" s="2">
        <v>1714</v>
      </c>
    </row>
    <row r="1061" spans="1:2" x14ac:dyDescent="0.2">
      <c r="A1061" s="2">
        <v>8569804</v>
      </c>
      <c r="B1061" s="2">
        <v>1715</v>
      </c>
    </row>
    <row r="1062" spans="1:2" x14ac:dyDescent="0.2">
      <c r="A1062" s="2">
        <v>4614614</v>
      </c>
      <c r="B1062" s="2">
        <v>1715</v>
      </c>
    </row>
    <row r="1063" spans="1:2" x14ac:dyDescent="0.2">
      <c r="A1063" s="2">
        <v>6659546</v>
      </c>
      <c r="B1063" s="2">
        <v>1716</v>
      </c>
    </row>
    <row r="1064" spans="1:2" x14ac:dyDescent="0.2">
      <c r="A1064" s="2">
        <v>63513</v>
      </c>
      <c r="B1064" s="2">
        <v>1717</v>
      </c>
    </row>
    <row r="1065" spans="1:2" x14ac:dyDescent="0.2">
      <c r="A1065" s="2">
        <v>8243201</v>
      </c>
      <c r="B1065" s="2">
        <v>1718</v>
      </c>
    </row>
    <row r="1066" spans="1:2" x14ac:dyDescent="0.2">
      <c r="A1066" s="2">
        <v>3709052</v>
      </c>
      <c r="B1066" s="2">
        <v>1719</v>
      </c>
    </row>
    <row r="1067" spans="1:2" x14ac:dyDescent="0.2">
      <c r="A1067" s="2">
        <v>795645</v>
      </c>
      <c r="B1067" s="2">
        <v>1720</v>
      </c>
    </row>
    <row r="1068" spans="1:2" x14ac:dyDescent="0.2">
      <c r="A1068" s="2">
        <v>3639056</v>
      </c>
      <c r="B1068" s="2">
        <v>1721</v>
      </c>
    </row>
    <row r="1069" spans="1:2" x14ac:dyDescent="0.2">
      <c r="A1069" s="2">
        <v>49366</v>
      </c>
      <c r="B1069" s="2">
        <v>1722</v>
      </c>
    </row>
    <row r="1070" spans="1:2" x14ac:dyDescent="0.2">
      <c r="A1070" s="2">
        <v>8218</v>
      </c>
      <c r="B1070" s="2">
        <v>1722</v>
      </c>
    </row>
    <row r="1071" spans="1:2" x14ac:dyDescent="0.2">
      <c r="A1071" s="2">
        <v>665317</v>
      </c>
      <c r="B1071" s="2">
        <v>1723</v>
      </c>
    </row>
    <row r="1072" spans="1:2" x14ac:dyDescent="0.2">
      <c r="A1072" s="2">
        <v>45155</v>
      </c>
      <c r="B1072" s="2">
        <v>1724</v>
      </c>
    </row>
    <row r="1073" spans="1:2" x14ac:dyDescent="0.2">
      <c r="A1073" s="2">
        <v>2775592</v>
      </c>
      <c r="B1073" s="2">
        <v>1725</v>
      </c>
    </row>
    <row r="1074" spans="1:2" x14ac:dyDescent="0.2">
      <c r="A1074" s="2">
        <v>652254</v>
      </c>
      <c r="B1074" s="2">
        <v>1726</v>
      </c>
    </row>
    <row r="1075" spans="1:2" x14ac:dyDescent="0.2">
      <c r="A1075" s="2">
        <v>4102188</v>
      </c>
      <c r="B1075" s="2">
        <v>1727</v>
      </c>
    </row>
    <row r="1076" spans="1:2" x14ac:dyDescent="0.2">
      <c r="A1076" s="2">
        <v>738575</v>
      </c>
      <c r="B1076" s="2">
        <v>1728</v>
      </c>
    </row>
    <row r="1077" spans="1:2" x14ac:dyDescent="0.2">
      <c r="A1077" s="2">
        <v>51445</v>
      </c>
      <c r="B1077" s="2">
        <v>1729</v>
      </c>
    </row>
    <row r="1078" spans="1:2" x14ac:dyDescent="0.2">
      <c r="A1078" s="2">
        <v>51446</v>
      </c>
      <c r="B1078" s="2">
        <v>1729</v>
      </c>
    </row>
    <row r="1079" spans="1:2" x14ac:dyDescent="0.2">
      <c r="A1079" s="2">
        <v>52915</v>
      </c>
      <c r="B1079" s="2">
        <v>1729</v>
      </c>
    </row>
    <row r="1080" spans="1:2" x14ac:dyDescent="0.2">
      <c r="A1080" s="2">
        <v>578102</v>
      </c>
      <c r="B1080" s="2">
        <v>1730</v>
      </c>
    </row>
    <row r="1081" spans="1:2" x14ac:dyDescent="0.2">
      <c r="A1081" s="2">
        <v>7974728</v>
      </c>
      <c r="B1081" s="2">
        <v>1731</v>
      </c>
    </row>
    <row r="1082" spans="1:2" x14ac:dyDescent="0.2">
      <c r="A1082" s="2">
        <v>755720</v>
      </c>
      <c r="B1082" s="2">
        <v>1732</v>
      </c>
    </row>
    <row r="1083" spans="1:2" x14ac:dyDescent="0.2">
      <c r="A1083" s="2">
        <v>187440</v>
      </c>
      <c r="B1083" s="2">
        <v>1733</v>
      </c>
    </row>
    <row r="1084" spans="1:2" x14ac:dyDescent="0.2">
      <c r="A1084" s="2">
        <v>1055300</v>
      </c>
      <c r="B1084" s="2">
        <v>1734</v>
      </c>
    </row>
    <row r="1085" spans="1:2" x14ac:dyDescent="0.2">
      <c r="A1085" s="2">
        <v>3624343</v>
      </c>
      <c r="B1085" s="2">
        <v>1735</v>
      </c>
    </row>
    <row r="1086" spans="1:2" x14ac:dyDescent="0.2">
      <c r="A1086" s="2">
        <v>331772</v>
      </c>
      <c r="B1086" s="2">
        <v>1736</v>
      </c>
    </row>
    <row r="1087" spans="1:2" x14ac:dyDescent="0.2">
      <c r="A1087" s="2">
        <v>2912856</v>
      </c>
      <c r="B1087" s="2">
        <v>1737</v>
      </c>
    </row>
    <row r="1088" spans="1:2" x14ac:dyDescent="0.2">
      <c r="A1088" s="2">
        <v>3424848</v>
      </c>
      <c r="B1088" s="2">
        <v>1738</v>
      </c>
    </row>
    <row r="1089" spans="1:2" x14ac:dyDescent="0.2">
      <c r="A1089" s="2">
        <v>14077</v>
      </c>
      <c r="B1089" s="2">
        <v>1739</v>
      </c>
    </row>
    <row r="1090" spans="1:2" x14ac:dyDescent="0.2">
      <c r="A1090" s="2">
        <v>4352466</v>
      </c>
      <c r="B1090" s="2">
        <v>1740</v>
      </c>
    </row>
    <row r="1091" spans="1:2" x14ac:dyDescent="0.2">
      <c r="A1091" s="2">
        <v>17712</v>
      </c>
      <c r="B1091" s="2">
        <v>1741</v>
      </c>
    </row>
    <row r="1092" spans="1:2" x14ac:dyDescent="0.2">
      <c r="A1092" s="2">
        <v>14220</v>
      </c>
      <c r="B1092" s="2">
        <v>1741</v>
      </c>
    </row>
    <row r="1093" spans="1:2" x14ac:dyDescent="0.2">
      <c r="A1093" s="2">
        <v>354157</v>
      </c>
      <c r="B1093" s="2">
        <v>1742</v>
      </c>
    </row>
    <row r="1094" spans="1:2" x14ac:dyDescent="0.2">
      <c r="A1094" s="2">
        <v>36062</v>
      </c>
      <c r="B1094" s="2">
        <v>1742</v>
      </c>
    </row>
    <row r="1095" spans="1:2" x14ac:dyDescent="0.2">
      <c r="A1095" s="2">
        <v>7724362</v>
      </c>
      <c r="B1095" s="2">
        <v>1743</v>
      </c>
    </row>
    <row r="1096" spans="1:2" x14ac:dyDescent="0.2">
      <c r="A1096" s="2">
        <v>919657</v>
      </c>
      <c r="B1096" s="2">
        <v>1744</v>
      </c>
    </row>
    <row r="1097" spans="1:2" x14ac:dyDescent="0.2">
      <c r="A1097" s="2">
        <v>1588784</v>
      </c>
      <c r="B1097" s="2">
        <v>1745</v>
      </c>
    </row>
    <row r="1098" spans="1:2" x14ac:dyDescent="0.2">
      <c r="A1098" s="2">
        <v>85793</v>
      </c>
      <c r="B1098" s="2">
        <v>1746</v>
      </c>
    </row>
    <row r="1099" spans="1:2" x14ac:dyDescent="0.2">
      <c r="A1099" s="2">
        <v>8223400</v>
      </c>
      <c r="B1099" s="2">
        <v>1747</v>
      </c>
    </row>
    <row r="1100" spans="1:2" x14ac:dyDescent="0.2">
      <c r="A1100" s="2">
        <v>3924812</v>
      </c>
      <c r="B1100" s="2">
        <v>1747</v>
      </c>
    </row>
    <row r="1101" spans="1:2" x14ac:dyDescent="0.2">
      <c r="A1101" s="2">
        <v>6265</v>
      </c>
      <c r="B1101" s="2">
        <v>1748</v>
      </c>
    </row>
    <row r="1102" spans="1:2" x14ac:dyDescent="0.2">
      <c r="A1102" s="2">
        <v>712947</v>
      </c>
      <c r="B1102" s="2">
        <v>1749</v>
      </c>
    </row>
    <row r="1103" spans="1:2" x14ac:dyDescent="0.2">
      <c r="A1103" s="2">
        <v>44097</v>
      </c>
      <c r="B1103" s="2">
        <v>1750</v>
      </c>
    </row>
    <row r="1104" spans="1:2" x14ac:dyDescent="0.2">
      <c r="A1104" s="2">
        <v>2620427</v>
      </c>
      <c r="B1104" s="2">
        <v>1751</v>
      </c>
    </row>
    <row r="1105" spans="1:2" x14ac:dyDescent="0.2">
      <c r="A1105" s="2">
        <v>43</v>
      </c>
      <c r="B1105" s="2">
        <v>1752</v>
      </c>
    </row>
    <row r="1106" spans="1:2" x14ac:dyDescent="0.2">
      <c r="A1106" s="2">
        <v>4201124</v>
      </c>
      <c r="B1106" s="2">
        <v>1753</v>
      </c>
    </row>
    <row r="1107" spans="1:2" x14ac:dyDescent="0.2">
      <c r="A1107" s="2">
        <v>191048</v>
      </c>
      <c r="B1107" s="2">
        <v>1754</v>
      </c>
    </row>
    <row r="1108" spans="1:2" x14ac:dyDescent="0.2">
      <c r="A1108" s="2">
        <v>18635</v>
      </c>
      <c r="B1108" s="2">
        <v>1755</v>
      </c>
    </row>
    <row r="1109" spans="1:2" x14ac:dyDescent="0.2">
      <c r="A1109" s="2">
        <v>7149302</v>
      </c>
      <c r="B1109" s="2">
        <v>1756</v>
      </c>
    </row>
    <row r="1110" spans="1:2" x14ac:dyDescent="0.2">
      <c r="A1110" s="2">
        <v>1094980</v>
      </c>
      <c r="B1110" s="2">
        <v>1757</v>
      </c>
    </row>
    <row r="1111" spans="1:2" x14ac:dyDescent="0.2">
      <c r="A1111" s="2">
        <v>3120</v>
      </c>
      <c r="B1111" s="2">
        <v>1758</v>
      </c>
    </row>
    <row r="1112" spans="1:2" x14ac:dyDescent="0.2">
      <c r="A1112" s="2">
        <v>3122</v>
      </c>
      <c r="B1112" s="2">
        <v>1758</v>
      </c>
    </row>
    <row r="1113" spans="1:2" x14ac:dyDescent="0.2">
      <c r="A1113" s="2">
        <v>116010</v>
      </c>
      <c r="B1113" s="2">
        <v>1759</v>
      </c>
    </row>
    <row r="1114" spans="1:2" x14ac:dyDescent="0.2">
      <c r="A1114" s="2">
        <v>141652</v>
      </c>
      <c r="B1114" s="2">
        <v>1760</v>
      </c>
    </row>
    <row r="1115" spans="1:2" x14ac:dyDescent="0.2">
      <c r="A1115" s="2">
        <v>134680</v>
      </c>
      <c r="B1115" s="2">
        <v>1761</v>
      </c>
    </row>
    <row r="1116" spans="1:2" x14ac:dyDescent="0.2">
      <c r="A1116" s="2">
        <v>4201733</v>
      </c>
      <c r="B1116" s="2">
        <v>1762</v>
      </c>
    </row>
    <row r="1117" spans="1:2" x14ac:dyDescent="0.2">
      <c r="A1117" s="2">
        <v>6145975</v>
      </c>
      <c r="B1117" s="2">
        <v>1763</v>
      </c>
    </row>
    <row r="1118" spans="1:2" x14ac:dyDescent="0.2">
      <c r="A1118" s="2">
        <v>3888651</v>
      </c>
      <c r="B1118" s="2">
        <v>1764</v>
      </c>
    </row>
    <row r="1119" spans="1:2" x14ac:dyDescent="0.2">
      <c r="A1119" s="2">
        <v>4036717</v>
      </c>
      <c r="B1119" s="2">
        <v>1764</v>
      </c>
    </row>
    <row r="1120" spans="1:2" x14ac:dyDescent="0.2">
      <c r="A1120" s="2">
        <v>1534060</v>
      </c>
      <c r="B1120" s="2">
        <v>1765</v>
      </c>
    </row>
    <row r="1121" spans="1:2" x14ac:dyDescent="0.2">
      <c r="A1121" s="2">
        <v>349382</v>
      </c>
      <c r="B1121" s="2">
        <v>1766</v>
      </c>
    </row>
    <row r="1122" spans="1:2" x14ac:dyDescent="0.2">
      <c r="A1122" s="2">
        <v>18074</v>
      </c>
      <c r="B1122" s="2">
        <v>1766</v>
      </c>
    </row>
    <row r="1123" spans="1:2" x14ac:dyDescent="0.2">
      <c r="A1123" s="2">
        <v>110233</v>
      </c>
      <c r="B1123" s="2">
        <v>1766</v>
      </c>
    </row>
    <row r="1124" spans="1:2" x14ac:dyDescent="0.2">
      <c r="A1124" s="2">
        <v>814723</v>
      </c>
      <c r="B1124" s="2">
        <v>1767</v>
      </c>
    </row>
    <row r="1125" spans="1:2" x14ac:dyDescent="0.2">
      <c r="A1125" s="2">
        <v>18078</v>
      </c>
      <c r="B1125" s="2">
        <v>1767</v>
      </c>
    </row>
    <row r="1126" spans="1:2" x14ac:dyDescent="0.2">
      <c r="A1126" s="2">
        <v>148426</v>
      </c>
      <c r="B1126" s="2">
        <v>1768</v>
      </c>
    </row>
    <row r="1127" spans="1:2" x14ac:dyDescent="0.2">
      <c r="A1127" s="2">
        <v>6148337</v>
      </c>
      <c r="B1127" s="2">
        <v>1768</v>
      </c>
    </row>
    <row r="1128" spans="1:2" x14ac:dyDescent="0.2">
      <c r="A1128" s="2">
        <v>46246</v>
      </c>
      <c r="B1128" s="2">
        <v>1768</v>
      </c>
    </row>
    <row r="1129" spans="1:2" x14ac:dyDescent="0.2">
      <c r="A1129" s="2">
        <v>2631474</v>
      </c>
      <c r="B1129" s="2">
        <v>1769</v>
      </c>
    </row>
    <row r="1130" spans="1:2" x14ac:dyDescent="0.2">
      <c r="A1130" s="2">
        <v>3805982</v>
      </c>
      <c r="B1130" s="2">
        <v>1770</v>
      </c>
    </row>
    <row r="1131" spans="1:2" x14ac:dyDescent="0.2">
      <c r="A1131" s="2">
        <v>4239876</v>
      </c>
      <c r="B1131" s="2">
        <v>1770</v>
      </c>
    </row>
    <row r="1132" spans="1:2" x14ac:dyDescent="0.2">
      <c r="A1132" s="2">
        <v>4790372</v>
      </c>
      <c r="B1132" s="2">
        <v>1770</v>
      </c>
    </row>
    <row r="1133" spans="1:2" x14ac:dyDescent="0.2">
      <c r="A1133" s="2">
        <v>5082240</v>
      </c>
      <c r="B1133" s="2">
        <v>1770</v>
      </c>
    </row>
    <row r="1134" spans="1:2" x14ac:dyDescent="0.2">
      <c r="A1134" s="2">
        <v>6432007</v>
      </c>
      <c r="B1134" s="2">
        <v>1770</v>
      </c>
    </row>
    <row r="1135" spans="1:2" x14ac:dyDescent="0.2">
      <c r="A1135" s="2">
        <v>677263</v>
      </c>
      <c r="B1135" s="2">
        <v>1771</v>
      </c>
    </row>
    <row r="1136" spans="1:2" x14ac:dyDescent="0.2">
      <c r="A1136" s="2">
        <v>71233</v>
      </c>
      <c r="B1136" s="2">
        <v>1772</v>
      </c>
    </row>
    <row r="1137" spans="1:2" x14ac:dyDescent="0.2">
      <c r="A1137" s="2">
        <v>11510</v>
      </c>
      <c r="B1137" s="2">
        <v>1773</v>
      </c>
    </row>
    <row r="1138" spans="1:2" x14ac:dyDescent="0.2">
      <c r="A1138" s="2">
        <v>711281</v>
      </c>
      <c r="B1138" s="2">
        <v>1774</v>
      </c>
    </row>
    <row r="1139" spans="1:2" x14ac:dyDescent="0.2">
      <c r="A1139" s="2">
        <v>7954916</v>
      </c>
      <c r="B1139" s="2">
        <v>1775</v>
      </c>
    </row>
    <row r="1140" spans="1:2" x14ac:dyDescent="0.2">
      <c r="A1140" s="2">
        <v>3000009</v>
      </c>
      <c r="B1140" s="2">
        <v>1776</v>
      </c>
    </row>
    <row r="1141" spans="1:2" x14ac:dyDescent="0.2">
      <c r="A1141" s="2">
        <v>148255</v>
      </c>
      <c r="B1141" s="2">
        <v>1777</v>
      </c>
    </row>
    <row r="1142" spans="1:2" x14ac:dyDescent="0.2">
      <c r="A1142" s="2">
        <v>37365</v>
      </c>
      <c r="B1142" s="2">
        <v>1778</v>
      </c>
    </row>
    <row r="1143" spans="1:2" x14ac:dyDescent="0.2">
      <c r="A1143" s="2">
        <v>1788</v>
      </c>
      <c r="B1143" s="2">
        <v>1779</v>
      </c>
    </row>
    <row r="1144" spans="1:2" x14ac:dyDescent="0.2">
      <c r="A1144" s="2">
        <v>98068</v>
      </c>
      <c r="B1144" s="2">
        <v>1780</v>
      </c>
    </row>
    <row r="1145" spans="1:2" x14ac:dyDescent="0.2">
      <c r="A1145" s="2">
        <v>98067</v>
      </c>
      <c r="B1145" s="2">
        <v>1780</v>
      </c>
    </row>
    <row r="1146" spans="1:2" x14ac:dyDescent="0.2">
      <c r="A1146" s="2">
        <v>2937</v>
      </c>
      <c r="B1146" s="2">
        <v>1781</v>
      </c>
    </row>
    <row r="1147" spans="1:2" x14ac:dyDescent="0.2">
      <c r="A1147" s="2">
        <v>27054</v>
      </c>
      <c r="B1147" s="2">
        <v>1782</v>
      </c>
    </row>
    <row r="1148" spans="1:2" x14ac:dyDescent="0.2">
      <c r="A1148" s="2">
        <v>349835</v>
      </c>
      <c r="B1148" s="2">
        <v>1783</v>
      </c>
    </row>
    <row r="1149" spans="1:2" x14ac:dyDescent="0.2">
      <c r="A1149" s="2">
        <v>34983</v>
      </c>
      <c r="B1149" s="2">
        <v>1783</v>
      </c>
    </row>
    <row r="1150" spans="1:2" x14ac:dyDescent="0.2">
      <c r="A1150" s="2">
        <v>5035705</v>
      </c>
      <c r="B1150" s="2">
        <v>1784</v>
      </c>
    </row>
    <row r="1151" spans="1:2" x14ac:dyDescent="0.2">
      <c r="A1151" s="2">
        <v>6708893</v>
      </c>
      <c r="B1151" s="2">
        <v>1785</v>
      </c>
    </row>
    <row r="1152" spans="1:2" x14ac:dyDescent="0.2">
      <c r="A1152" s="2">
        <v>3748981</v>
      </c>
      <c r="B1152" s="2">
        <v>1786</v>
      </c>
    </row>
    <row r="1153" spans="1:2" x14ac:dyDescent="0.2">
      <c r="A1153" s="2">
        <v>55792</v>
      </c>
      <c r="B1153" s="2">
        <v>1787</v>
      </c>
    </row>
    <row r="1154" spans="1:2" x14ac:dyDescent="0.2">
      <c r="A1154" s="2">
        <v>126476</v>
      </c>
      <c r="B1154" s="2">
        <v>1788</v>
      </c>
    </row>
    <row r="1155" spans="1:2" x14ac:dyDescent="0.2">
      <c r="A1155" s="2">
        <v>7762599</v>
      </c>
      <c r="B1155" s="2">
        <v>1789</v>
      </c>
    </row>
    <row r="1156" spans="1:2" x14ac:dyDescent="0.2">
      <c r="A1156" s="2">
        <v>5819195</v>
      </c>
      <c r="B1156" s="2">
        <v>1789</v>
      </c>
    </row>
    <row r="1157" spans="1:2" x14ac:dyDescent="0.2">
      <c r="A1157" s="2">
        <v>3739420</v>
      </c>
      <c r="B1157" s="2">
        <v>1790</v>
      </c>
    </row>
    <row r="1158" spans="1:2" x14ac:dyDescent="0.2">
      <c r="A1158" s="2">
        <v>1745</v>
      </c>
      <c r="B1158" s="2">
        <v>1791</v>
      </c>
    </row>
    <row r="1159" spans="1:2" x14ac:dyDescent="0.2">
      <c r="A1159" s="2">
        <v>1744</v>
      </c>
      <c r="B1159" s="2">
        <v>1791</v>
      </c>
    </row>
    <row r="1160" spans="1:2" x14ac:dyDescent="0.2">
      <c r="A1160" s="2">
        <v>1277</v>
      </c>
      <c r="B1160" s="2">
        <v>1792</v>
      </c>
    </row>
    <row r="1161" spans="1:2" x14ac:dyDescent="0.2">
      <c r="A1161" s="2">
        <v>1276</v>
      </c>
      <c r="B1161" s="2">
        <v>1792</v>
      </c>
    </row>
    <row r="1162" spans="1:2" x14ac:dyDescent="0.2">
      <c r="A1162" s="2">
        <v>18447</v>
      </c>
      <c r="B1162" s="2">
        <v>1793</v>
      </c>
    </row>
    <row r="1163" spans="1:2" x14ac:dyDescent="0.2">
      <c r="A1163" s="2">
        <v>5377</v>
      </c>
      <c r="B1163" s="2">
        <v>1793</v>
      </c>
    </row>
    <row r="1164" spans="1:2" x14ac:dyDescent="0.2">
      <c r="A1164" s="2">
        <v>5582464</v>
      </c>
      <c r="B1164" s="2">
        <v>1795</v>
      </c>
    </row>
    <row r="1165" spans="1:2" x14ac:dyDescent="0.2">
      <c r="A1165" s="2">
        <v>5591106</v>
      </c>
      <c r="B1165" s="2">
        <v>1795</v>
      </c>
    </row>
    <row r="1166" spans="1:2" x14ac:dyDescent="0.2">
      <c r="A1166" s="2">
        <v>5386487</v>
      </c>
      <c r="B1166" s="2">
        <v>1796</v>
      </c>
    </row>
    <row r="1167" spans="1:2" x14ac:dyDescent="0.2">
      <c r="A1167" s="2">
        <v>3877976</v>
      </c>
      <c r="B1167" s="2">
        <v>1796</v>
      </c>
    </row>
    <row r="1168" spans="1:2" x14ac:dyDescent="0.2">
      <c r="A1168" s="2">
        <v>2913884</v>
      </c>
      <c r="B1168" s="2">
        <v>1797</v>
      </c>
    </row>
    <row r="1169" spans="1:2" x14ac:dyDescent="0.2">
      <c r="A1169" s="2">
        <v>3834324</v>
      </c>
      <c r="B1169" s="2">
        <v>1797</v>
      </c>
    </row>
    <row r="1170" spans="1:2" x14ac:dyDescent="0.2">
      <c r="A1170" s="2">
        <v>6184495</v>
      </c>
      <c r="B1170" s="2">
        <v>1797</v>
      </c>
    </row>
    <row r="1171" spans="1:2" x14ac:dyDescent="0.2">
      <c r="A1171" s="2">
        <v>3957476</v>
      </c>
      <c r="B1171" s="2">
        <v>1798</v>
      </c>
    </row>
    <row r="1172" spans="1:2" x14ac:dyDescent="0.2">
      <c r="A1172" s="2">
        <v>5529885</v>
      </c>
      <c r="B1172" s="2">
        <v>1798</v>
      </c>
    </row>
    <row r="1173" spans="1:2" x14ac:dyDescent="0.2">
      <c r="A1173" s="2">
        <v>112941</v>
      </c>
      <c r="B1173" s="2">
        <v>1799</v>
      </c>
    </row>
    <row r="1174" spans="1:2" x14ac:dyDescent="0.2">
      <c r="A1174" s="2">
        <v>112940</v>
      </c>
      <c r="B1174" s="2">
        <v>1799</v>
      </c>
    </row>
    <row r="1175" spans="1:2" x14ac:dyDescent="0.2">
      <c r="A1175" s="2">
        <v>92142</v>
      </c>
      <c r="B1175" s="2">
        <v>1800</v>
      </c>
    </row>
    <row r="1176" spans="1:2" x14ac:dyDescent="0.2">
      <c r="A1176" s="2">
        <v>253601</v>
      </c>
      <c r="B1176" s="2">
        <v>1801</v>
      </c>
    </row>
    <row r="1177" spans="1:2" x14ac:dyDescent="0.2">
      <c r="A1177" s="2">
        <v>100738</v>
      </c>
      <c r="B1177" s="2">
        <v>1802</v>
      </c>
    </row>
    <row r="1178" spans="1:2" x14ac:dyDescent="0.2">
      <c r="A1178" s="2">
        <v>3372042</v>
      </c>
      <c r="B1178" s="2">
        <v>1803</v>
      </c>
    </row>
    <row r="1179" spans="1:2" x14ac:dyDescent="0.2">
      <c r="A1179" s="2">
        <v>925307</v>
      </c>
      <c r="B1179" s="2">
        <v>1804</v>
      </c>
    </row>
    <row r="1180" spans="1:2" x14ac:dyDescent="0.2">
      <c r="A1180" s="2">
        <v>352566</v>
      </c>
      <c r="B1180" s="2">
        <v>1805</v>
      </c>
    </row>
    <row r="1181" spans="1:2" x14ac:dyDescent="0.2">
      <c r="A1181" s="2">
        <v>110785</v>
      </c>
      <c r="B1181" s="2">
        <v>1806</v>
      </c>
    </row>
    <row r="1182" spans="1:2" x14ac:dyDescent="0.2">
      <c r="A1182" s="2">
        <v>42338</v>
      </c>
      <c r="B1182" s="2">
        <v>1807</v>
      </c>
    </row>
    <row r="1183" spans="1:2" x14ac:dyDescent="0.2">
      <c r="A1183" s="2">
        <v>4730</v>
      </c>
      <c r="B1183" s="2">
        <v>1808</v>
      </c>
    </row>
    <row r="1184" spans="1:2" x14ac:dyDescent="0.2">
      <c r="A1184" s="2">
        <v>6550878</v>
      </c>
      <c r="B1184" s="2">
        <v>1809</v>
      </c>
    </row>
    <row r="1185" spans="1:2" x14ac:dyDescent="0.2">
      <c r="A1185" s="2">
        <v>14079</v>
      </c>
      <c r="B1185" s="2">
        <v>1810</v>
      </c>
    </row>
    <row r="1186" spans="1:2" x14ac:dyDescent="0.2">
      <c r="A1186" s="2">
        <v>59241</v>
      </c>
      <c r="B1186" s="2">
        <v>1811</v>
      </c>
    </row>
    <row r="1187" spans="1:2" x14ac:dyDescent="0.2">
      <c r="A1187" s="2">
        <v>7427367</v>
      </c>
      <c r="B1187" s="2">
        <v>1812</v>
      </c>
    </row>
    <row r="1188" spans="1:2" x14ac:dyDescent="0.2">
      <c r="A1188" s="2">
        <v>788367</v>
      </c>
      <c r="B1188" s="2">
        <v>1813</v>
      </c>
    </row>
    <row r="1189" spans="1:2" x14ac:dyDescent="0.2">
      <c r="A1189" s="2">
        <v>3991267</v>
      </c>
      <c r="B1189" s="2">
        <v>1813</v>
      </c>
    </row>
    <row r="1190" spans="1:2" x14ac:dyDescent="0.2">
      <c r="A1190" s="2">
        <v>500416</v>
      </c>
      <c r="B1190" s="2">
        <v>1814</v>
      </c>
    </row>
    <row r="1191" spans="1:2" x14ac:dyDescent="0.2">
      <c r="A1191" s="2">
        <v>5154157</v>
      </c>
      <c r="B1191" s="2">
        <v>1815</v>
      </c>
    </row>
    <row r="1192" spans="1:2" x14ac:dyDescent="0.2">
      <c r="A1192" s="2">
        <v>6410637</v>
      </c>
      <c r="B1192" s="2">
        <v>1815</v>
      </c>
    </row>
    <row r="1193" spans="1:2" x14ac:dyDescent="0.2">
      <c r="A1193" s="2">
        <v>5644744</v>
      </c>
      <c r="B1193" s="2">
        <v>1815</v>
      </c>
    </row>
    <row r="1194" spans="1:2" x14ac:dyDescent="0.2">
      <c r="A1194" s="2">
        <v>8037435</v>
      </c>
      <c r="B1194" s="2">
        <v>1815</v>
      </c>
    </row>
    <row r="1195" spans="1:2" x14ac:dyDescent="0.2">
      <c r="A1195" s="2">
        <v>3822056</v>
      </c>
      <c r="B1195" s="2">
        <v>1815</v>
      </c>
    </row>
    <row r="1196" spans="1:2" x14ac:dyDescent="0.2">
      <c r="A1196" s="2">
        <v>4103534</v>
      </c>
      <c r="B1196" s="2">
        <v>1815</v>
      </c>
    </row>
    <row r="1197" spans="1:2" x14ac:dyDescent="0.2">
      <c r="A1197" s="2">
        <v>136276</v>
      </c>
      <c r="B1197" s="2">
        <v>1816</v>
      </c>
    </row>
    <row r="1198" spans="1:2" x14ac:dyDescent="0.2">
      <c r="A1198" s="2">
        <v>3448772</v>
      </c>
      <c r="B1198" s="2">
        <v>1817</v>
      </c>
    </row>
    <row r="1199" spans="1:2" x14ac:dyDescent="0.2">
      <c r="A1199" s="2">
        <v>4605659</v>
      </c>
      <c r="B1199" s="2">
        <v>1817</v>
      </c>
    </row>
    <row r="1200" spans="1:2" x14ac:dyDescent="0.2">
      <c r="A1200" s="2">
        <v>3807853</v>
      </c>
      <c r="B1200" s="2">
        <v>1818</v>
      </c>
    </row>
    <row r="1201" spans="1:2" x14ac:dyDescent="0.2">
      <c r="A1201" s="2">
        <v>3054</v>
      </c>
      <c r="B1201" s="2">
        <v>1819</v>
      </c>
    </row>
    <row r="1202" spans="1:2" x14ac:dyDescent="0.2">
      <c r="A1202" s="2">
        <v>142671</v>
      </c>
      <c r="B1202" s="2">
        <v>1820</v>
      </c>
    </row>
    <row r="1203" spans="1:2" x14ac:dyDescent="0.2">
      <c r="A1203" s="2">
        <v>7407</v>
      </c>
      <c r="B1203" s="2">
        <v>1821</v>
      </c>
    </row>
    <row r="1204" spans="1:2" x14ac:dyDescent="0.2">
      <c r="A1204" s="2">
        <v>302494</v>
      </c>
      <c r="B1204" s="2">
        <v>1822</v>
      </c>
    </row>
    <row r="1205" spans="1:2" x14ac:dyDescent="0.2">
      <c r="A1205" s="2">
        <v>34347</v>
      </c>
      <c r="B1205" s="2">
        <v>1823</v>
      </c>
    </row>
    <row r="1206" spans="1:2" x14ac:dyDescent="0.2">
      <c r="A1206" s="2">
        <v>47447</v>
      </c>
      <c r="B1206" s="2">
        <v>1824</v>
      </c>
    </row>
    <row r="1207" spans="1:2" x14ac:dyDescent="0.2">
      <c r="A1207" s="2">
        <v>179949</v>
      </c>
      <c r="B1207" s="2">
        <v>1825</v>
      </c>
    </row>
    <row r="1208" spans="1:2" x14ac:dyDescent="0.2">
      <c r="A1208" s="2">
        <v>2554893</v>
      </c>
      <c r="B1208" s="2">
        <v>1826</v>
      </c>
    </row>
    <row r="1209" spans="1:2" x14ac:dyDescent="0.2">
      <c r="A1209" s="2">
        <v>8502798</v>
      </c>
      <c r="B1209" s="2">
        <v>1826</v>
      </c>
    </row>
    <row r="1210" spans="1:2" x14ac:dyDescent="0.2">
      <c r="A1210" s="2">
        <v>4416034</v>
      </c>
      <c r="B1210" s="2">
        <v>1826</v>
      </c>
    </row>
    <row r="1211" spans="1:2" x14ac:dyDescent="0.2">
      <c r="A1211" s="2">
        <v>425830</v>
      </c>
      <c r="B1211" s="2">
        <v>1827</v>
      </c>
    </row>
    <row r="1212" spans="1:2" x14ac:dyDescent="0.2">
      <c r="A1212" s="2">
        <v>2752166</v>
      </c>
      <c r="B1212" s="2">
        <v>1828</v>
      </c>
    </row>
    <row r="1213" spans="1:2" x14ac:dyDescent="0.2">
      <c r="A1213" s="2">
        <v>7139111</v>
      </c>
      <c r="B1213" s="2">
        <v>1829</v>
      </c>
    </row>
    <row r="1214" spans="1:2" x14ac:dyDescent="0.2">
      <c r="A1214" s="2">
        <v>4509001</v>
      </c>
      <c r="B1214" s="2">
        <v>1830</v>
      </c>
    </row>
    <row r="1215" spans="1:2" x14ac:dyDescent="0.2">
      <c r="A1215" s="2">
        <v>21222</v>
      </c>
      <c r="B1215" s="2">
        <v>1831</v>
      </c>
    </row>
    <row r="1216" spans="1:2" x14ac:dyDescent="0.2">
      <c r="A1216" s="2">
        <v>388</v>
      </c>
      <c r="B1216" s="2">
        <v>1832</v>
      </c>
    </row>
    <row r="1217" spans="1:2" x14ac:dyDescent="0.2">
      <c r="A1217" s="2">
        <v>50596</v>
      </c>
      <c r="B1217" s="2">
        <v>1833</v>
      </c>
    </row>
    <row r="1218" spans="1:2" x14ac:dyDescent="0.2">
      <c r="A1218" s="2">
        <v>7605241</v>
      </c>
      <c r="B1218" s="2">
        <v>1834</v>
      </c>
    </row>
    <row r="1219" spans="1:2" x14ac:dyDescent="0.2">
      <c r="A1219" s="2">
        <v>549</v>
      </c>
      <c r="B1219" s="2">
        <v>1835</v>
      </c>
    </row>
    <row r="1220" spans="1:2" x14ac:dyDescent="0.2">
      <c r="A1220" s="2">
        <v>25526</v>
      </c>
      <c r="B1220" s="2">
        <v>1836</v>
      </c>
    </row>
    <row r="1221" spans="1:2" x14ac:dyDescent="0.2">
      <c r="A1221" s="2">
        <v>581889</v>
      </c>
      <c r="B1221" s="2">
        <v>1837</v>
      </c>
    </row>
    <row r="1222" spans="1:2" x14ac:dyDescent="0.2">
      <c r="A1222" s="2">
        <v>1669969</v>
      </c>
      <c r="B1222" s="2">
        <v>1838</v>
      </c>
    </row>
    <row r="1223" spans="1:2" x14ac:dyDescent="0.2">
      <c r="A1223" s="2">
        <v>242278</v>
      </c>
      <c r="B1223" s="2">
        <v>1839</v>
      </c>
    </row>
    <row r="1224" spans="1:2" x14ac:dyDescent="0.2">
      <c r="A1224" s="2">
        <v>5561278</v>
      </c>
      <c r="B1224" s="2">
        <v>1840</v>
      </c>
    </row>
    <row r="1225" spans="1:2" x14ac:dyDescent="0.2">
      <c r="A1225" s="2">
        <v>7288</v>
      </c>
      <c r="B1225" s="2">
        <v>1841</v>
      </c>
    </row>
    <row r="1226" spans="1:2" x14ac:dyDescent="0.2">
      <c r="A1226" s="2">
        <v>5892</v>
      </c>
      <c r="B1226" s="2">
        <v>1842</v>
      </c>
    </row>
    <row r="1227" spans="1:2" x14ac:dyDescent="0.2">
      <c r="A1227" s="2">
        <v>17289</v>
      </c>
      <c r="B1227" s="2">
        <v>1843</v>
      </c>
    </row>
    <row r="1228" spans="1:2" x14ac:dyDescent="0.2">
      <c r="A1228" s="2">
        <v>6949678</v>
      </c>
      <c r="B1228" s="2">
        <v>1844</v>
      </c>
    </row>
    <row r="1229" spans="1:2" x14ac:dyDescent="0.2">
      <c r="A1229" s="2">
        <v>2542</v>
      </c>
      <c r="B1229" s="2">
        <v>1845</v>
      </c>
    </row>
    <row r="1230" spans="1:2" x14ac:dyDescent="0.2">
      <c r="A1230" s="2">
        <v>184040</v>
      </c>
      <c r="B1230" s="2">
        <v>1846</v>
      </c>
    </row>
    <row r="1231" spans="1:2" x14ac:dyDescent="0.2">
      <c r="A1231" s="2">
        <v>3368570</v>
      </c>
      <c r="B1231" s="2">
        <v>1847</v>
      </c>
    </row>
    <row r="1232" spans="1:2" x14ac:dyDescent="0.2">
      <c r="A1232" s="2">
        <v>102973</v>
      </c>
      <c r="B1232" s="2">
        <v>1848</v>
      </c>
    </row>
    <row r="1233" spans="1:2" x14ac:dyDescent="0.2">
      <c r="A1233" s="2">
        <v>239372</v>
      </c>
      <c r="B1233" s="2">
        <v>1849</v>
      </c>
    </row>
    <row r="1234" spans="1:2" x14ac:dyDescent="0.2">
      <c r="A1234" s="2">
        <v>35217</v>
      </c>
      <c r="B1234" s="2">
        <v>1850</v>
      </c>
    </row>
    <row r="1235" spans="1:2" x14ac:dyDescent="0.2">
      <c r="A1235" s="2">
        <v>135750</v>
      </c>
      <c r="B1235" s="2">
        <v>1851</v>
      </c>
    </row>
    <row r="1236" spans="1:2" x14ac:dyDescent="0.2">
      <c r="A1236" s="2">
        <v>178962</v>
      </c>
      <c r="B1236" s="2">
        <v>1852</v>
      </c>
    </row>
    <row r="1237" spans="1:2" x14ac:dyDescent="0.2">
      <c r="A1237" s="2">
        <v>1494934</v>
      </c>
      <c r="B1237" s="2">
        <v>1853</v>
      </c>
    </row>
    <row r="1238" spans="1:2" x14ac:dyDescent="0.2">
      <c r="A1238" s="2">
        <v>7979387</v>
      </c>
      <c r="B1238" s="2">
        <v>1854</v>
      </c>
    </row>
    <row r="1239" spans="1:2" x14ac:dyDescent="0.2">
      <c r="A1239" s="2">
        <v>22591</v>
      </c>
      <c r="B1239" s="2">
        <v>1855</v>
      </c>
    </row>
    <row r="1240" spans="1:2" x14ac:dyDescent="0.2">
      <c r="A1240" s="2">
        <v>130085</v>
      </c>
      <c r="B1240" s="2">
        <v>1855</v>
      </c>
    </row>
    <row r="1241" spans="1:2" x14ac:dyDescent="0.2">
      <c r="A1241" s="2">
        <v>38</v>
      </c>
      <c r="B1241" s="2">
        <v>1856</v>
      </c>
    </row>
    <row r="1242" spans="1:2" x14ac:dyDescent="0.2">
      <c r="A1242" s="2">
        <v>1082</v>
      </c>
      <c r="B1242" s="2">
        <v>1856</v>
      </c>
    </row>
    <row r="1243" spans="1:2" x14ac:dyDescent="0.2">
      <c r="A1243" s="2">
        <v>1081</v>
      </c>
      <c r="B1243" s="2">
        <v>1856</v>
      </c>
    </row>
    <row r="1244" spans="1:2" x14ac:dyDescent="0.2">
      <c r="A1244" s="2">
        <v>8061504</v>
      </c>
      <c r="B1244" s="2">
        <v>1857</v>
      </c>
    </row>
    <row r="1245" spans="1:2" x14ac:dyDescent="0.2">
      <c r="A1245" s="2">
        <v>319625</v>
      </c>
      <c r="B1245" s="2">
        <v>1858</v>
      </c>
    </row>
    <row r="1246" spans="1:2" x14ac:dyDescent="0.2">
      <c r="A1246" s="2">
        <v>46069</v>
      </c>
      <c r="B1246" s="2">
        <v>1859</v>
      </c>
    </row>
    <row r="1247" spans="1:2" x14ac:dyDescent="0.2">
      <c r="A1247" s="2">
        <v>6850784</v>
      </c>
      <c r="B1247" s="2">
        <v>1860</v>
      </c>
    </row>
    <row r="1248" spans="1:2" x14ac:dyDescent="0.2">
      <c r="A1248" s="2">
        <v>4747876</v>
      </c>
      <c r="B1248" s="2">
        <v>1861</v>
      </c>
    </row>
    <row r="1249" spans="1:2" x14ac:dyDescent="0.2">
      <c r="A1249" s="2">
        <v>84941</v>
      </c>
      <c r="B1249" s="2">
        <v>1861</v>
      </c>
    </row>
    <row r="1250" spans="1:2" x14ac:dyDescent="0.2">
      <c r="A1250" s="2">
        <v>13659</v>
      </c>
      <c r="B1250" s="2">
        <v>1862</v>
      </c>
    </row>
    <row r="1251" spans="1:2" x14ac:dyDescent="0.2">
      <c r="A1251" s="2">
        <v>32867</v>
      </c>
      <c r="B1251" s="2">
        <v>1862</v>
      </c>
    </row>
    <row r="1252" spans="1:2" x14ac:dyDescent="0.2">
      <c r="A1252" s="2">
        <v>2448647</v>
      </c>
      <c r="B1252" s="2">
        <v>1863</v>
      </c>
    </row>
    <row r="1253" spans="1:2" x14ac:dyDescent="0.2">
      <c r="A1253" s="2">
        <v>1847072</v>
      </c>
      <c r="B1253" s="2">
        <v>1864</v>
      </c>
    </row>
    <row r="1254" spans="1:2" x14ac:dyDescent="0.2">
      <c r="A1254" s="2">
        <v>650498</v>
      </c>
      <c r="B1254" s="2">
        <v>1865</v>
      </c>
    </row>
    <row r="1255" spans="1:2" x14ac:dyDescent="0.2">
      <c r="A1255" s="2">
        <v>100069</v>
      </c>
      <c r="B1255" s="2">
        <v>1865</v>
      </c>
    </row>
    <row r="1256" spans="1:2" x14ac:dyDescent="0.2">
      <c r="A1256" s="2">
        <v>4361625</v>
      </c>
      <c r="B1256" s="2">
        <v>1866</v>
      </c>
    </row>
    <row r="1257" spans="1:2" x14ac:dyDescent="0.2">
      <c r="A1257" s="2">
        <v>3223858</v>
      </c>
      <c r="B1257" s="2">
        <v>1866</v>
      </c>
    </row>
    <row r="1258" spans="1:2" x14ac:dyDescent="0.2">
      <c r="A1258" s="2">
        <v>3948279</v>
      </c>
      <c r="B1258" s="2">
        <v>1866</v>
      </c>
    </row>
    <row r="1259" spans="1:2" x14ac:dyDescent="0.2">
      <c r="A1259" s="2">
        <v>5348262</v>
      </c>
      <c r="B1259" s="2">
        <v>1867</v>
      </c>
    </row>
    <row r="1260" spans="1:2" x14ac:dyDescent="0.2">
      <c r="A1260" s="2">
        <v>2628</v>
      </c>
      <c r="B1260" s="2">
        <v>1868</v>
      </c>
    </row>
    <row r="1261" spans="1:2" x14ac:dyDescent="0.2">
      <c r="A1261" s="2">
        <v>2629</v>
      </c>
      <c r="B1261" s="2">
        <v>1868</v>
      </c>
    </row>
    <row r="1262" spans="1:2" x14ac:dyDescent="0.2">
      <c r="A1262" s="2">
        <v>12817</v>
      </c>
      <c r="B1262" s="2">
        <v>1869</v>
      </c>
    </row>
    <row r="1263" spans="1:2" x14ac:dyDescent="0.2">
      <c r="A1263" s="2">
        <v>172800</v>
      </c>
      <c r="B1263" s="2">
        <v>1870</v>
      </c>
    </row>
    <row r="1264" spans="1:2" x14ac:dyDescent="0.2">
      <c r="A1264" s="2">
        <v>4262885</v>
      </c>
      <c r="B1264" s="2">
        <v>1871</v>
      </c>
    </row>
    <row r="1265" spans="1:2" x14ac:dyDescent="0.2">
      <c r="A1265" s="2">
        <v>7424184</v>
      </c>
      <c r="B1265" s="2">
        <v>1871</v>
      </c>
    </row>
    <row r="1266" spans="1:2" x14ac:dyDescent="0.2">
      <c r="A1266" s="2">
        <v>127156</v>
      </c>
      <c r="B1266" s="2">
        <v>1872</v>
      </c>
    </row>
    <row r="1267" spans="1:2" x14ac:dyDescent="0.2">
      <c r="A1267" s="2">
        <v>1697048</v>
      </c>
      <c r="B1267" s="2">
        <v>1873</v>
      </c>
    </row>
    <row r="1268" spans="1:2" x14ac:dyDescent="0.2">
      <c r="A1268" s="2">
        <v>3211100</v>
      </c>
      <c r="B1268" s="2">
        <v>1873</v>
      </c>
    </row>
    <row r="1269" spans="1:2" x14ac:dyDescent="0.2">
      <c r="A1269" s="2">
        <v>6236132</v>
      </c>
      <c r="B1269" s="2">
        <v>1874</v>
      </c>
    </row>
    <row r="1270" spans="1:2" x14ac:dyDescent="0.2">
      <c r="A1270" s="2">
        <v>8422403</v>
      </c>
      <c r="B1270" s="2">
        <v>1874</v>
      </c>
    </row>
    <row r="1271" spans="1:2" x14ac:dyDescent="0.2">
      <c r="A1271" s="2">
        <v>4049599</v>
      </c>
      <c r="B1271" s="2">
        <v>1874</v>
      </c>
    </row>
    <row r="1272" spans="1:2" x14ac:dyDescent="0.2">
      <c r="A1272" s="2">
        <v>605812</v>
      </c>
      <c r="B1272" s="2">
        <v>1875</v>
      </c>
    </row>
    <row r="1273" spans="1:2" x14ac:dyDescent="0.2">
      <c r="A1273" s="2">
        <v>8266824</v>
      </c>
      <c r="B1273" s="2">
        <v>1876</v>
      </c>
    </row>
    <row r="1274" spans="1:2" x14ac:dyDescent="0.2">
      <c r="A1274" s="2">
        <v>2385221</v>
      </c>
      <c r="B1274" s="2">
        <v>1876</v>
      </c>
    </row>
    <row r="1275" spans="1:2" x14ac:dyDescent="0.2">
      <c r="A1275" s="2">
        <v>1050773</v>
      </c>
      <c r="B1275" s="2">
        <v>1876</v>
      </c>
    </row>
    <row r="1276" spans="1:2" x14ac:dyDescent="0.2">
      <c r="A1276" s="2">
        <v>2040572</v>
      </c>
      <c r="B1276" s="2">
        <v>1877</v>
      </c>
    </row>
    <row r="1277" spans="1:2" x14ac:dyDescent="0.2">
      <c r="A1277" s="2">
        <v>130630</v>
      </c>
      <c r="B1277" s="2">
        <v>1878</v>
      </c>
    </row>
    <row r="1278" spans="1:2" x14ac:dyDescent="0.2">
      <c r="A1278" s="2">
        <v>1990</v>
      </c>
      <c r="B1278" s="2">
        <v>1879</v>
      </c>
    </row>
    <row r="1279" spans="1:2" x14ac:dyDescent="0.2">
      <c r="A1279" s="2">
        <v>233420</v>
      </c>
      <c r="B1279" s="2">
        <v>1880</v>
      </c>
    </row>
    <row r="1280" spans="1:2" x14ac:dyDescent="0.2">
      <c r="A1280" s="2">
        <v>4211182</v>
      </c>
      <c r="B1280" s="2">
        <v>1881</v>
      </c>
    </row>
    <row r="1281" spans="1:2" x14ac:dyDescent="0.2">
      <c r="A1281" s="2">
        <v>10394</v>
      </c>
      <c r="B1281" s="2">
        <v>1882</v>
      </c>
    </row>
    <row r="1282" spans="1:2" x14ac:dyDescent="0.2">
      <c r="A1282" s="2">
        <v>2571</v>
      </c>
      <c r="B1282" s="2">
        <v>1882</v>
      </c>
    </row>
    <row r="1283" spans="1:2" x14ac:dyDescent="0.2">
      <c r="A1283" s="2">
        <v>4588</v>
      </c>
      <c r="B1283" s="2">
        <v>1882</v>
      </c>
    </row>
    <row r="1284" spans="1:2" x14ac:dyDescent="0.2">
      <c r="A1284" s="2">
        <v>3317726</v>
      </c>
      <c r="B1284" s="2">
        <v>1883</v>
      </c>
    </row>
    <row r="1285" spans="1:2" x14ac:dyDescent="0.2">
      <c r="A1285" s="2">
        <v>8143351</v>
      </c>
      <c r="B1285" s="2">
        <v>1883</v>
      </c>
    </row>
    <row r="1286" spans="1:2" x14ac:dyDescent="0.2">
      <c r="A1286" s="2">
        <v>7987444</v>
      </c>
      <c r="B1286" s="2">
        <v>1884</v>
      </c>
    </row>
    <row r="1287" spans="1:2" x14ac:dyDescent="0.2">
      <c r="A1287" s="2">
        <v>35500</v>
      </c>
      <c r="B1287" s="2">
        <v>1885</v>
      </c>
    </row>
    <row r="1288" spans="1:2" x14ac:dyDescent="0.2">
      <c r="A1288" s="2">
        <v>3824963</v>
      </c>
      <c r="B1288" s="2">
        <v>1886</v>
      </c>
    </row>
    <row r="1289" spans="1:2" x14ac:dyDescent="0.2">
      <c r="A1289" s="2">
        <v>399677</v>
      </c>
      <c r="B1289" s="2">
        <v>1887</v>
      </c>
    </row>
    <row r="1290" spans="1:2" x14ac:dyDescent="0.2">
      <c r="A1290" s="2">
        <v>18131</v>
      </c>
      <c r="B1290" s="2">
        <v>1888</v>
      </c>
    </row>
    <row r="1291" spans="1:2" x14ac:dyDescent="0.2">
      <c r="A1291" s="2">
        <v>51919</v>
      </c>
      <c r="B1291" s="2">
        <v>1889</v>
      </c>
    </row>
    <row r="1292" spans="1:2" x14ac:dyDescent="0.2">
      <c r="A1292" s="2">
        <v>1110</v>
      </c>
      <c r="B1292" s="2">
        <v>1890</v>
      </c>
    </row>
    <row r="1293" spans="1:2" x14ac:dyDescent="0.2">
      <c r="A1293" s="2">
        <v>1107</v>
      </c>
      <c r="B1293" s="2">
        <v>1890</v>
      </c>
    </row>
    <row r="1294" spans="1:2" x14ac:dyDescent="0.2">
      <c r="A1294" s="2">
        <v>1108</v>
      </c>
      <c r="B1294" s="2">
        <v>1890</v>
      </c>
    </row>
    <row r="1295" spans="1:2" x14ac:dyDescent="0.2">
      <c r="A1295" s="2">
        <v>1109</v>
      </c>
      <c r="B1295" s="2">
        <v>1890</v>
      </c>
    </row>
    <row r="1296" spans="1:2" x14ac:dyDescent="0.2">
      <c r="A1296" s="2">
        <v>19288</v>
      </c>
      <c r="B1296" s="2">
        <v>1891</v>
      </c>
    </row>
    <row r="1297" spans="1:2" x14ac:dyDescent="0.2">
      <c r="A1297" s="2">
        <v>22816</v>
      </c>
      <c r="B1297" s="2">
        <v>1891</v>
      </c>
    </row>
    <row r="1298" spans="1:2" x14ac:dyDescent="0.2">
      <c r="A1298" s="2">
        <v>7602</v>
      </c>
      <c r="B1298" s="2">
        <v>1892</v>
      </c>
    </row>
    <row r="1299" spans="1:2" x14ac:dyDescent="0.2">
      <c r="A1299" s="2">
        <v>17269</v>
      </c>
      <c r="B1299" s="2">
        <v>1892</v>
      </c>
    </row>
    <row r="1300" spans="1:2" x14ac:dyDescent="0.2">
      <c r="A1300" s="2">
        <v>40155</v>
      </c>
      <c r="B1300" s="2">
        <v>1893</v>
      </c>
    </row>
    <row r="1301" spans="1:2" x14ac:dyDescent="0.2">
      <c r="A1301" s="2">
        <v>5992207</v>
      </c>
      <c r="B1301" s="2">
        <v>1894</v>
      </c>
    </row>
    <row r="1302" spans="1:2" x14ac:dyDescent="0.2">
      <c r="A1302" s="2">
        <v>5966738</v>
      </c>
      <c r="B1302" s="2">
        <v>1894</v>
      </c>
    </row>
    <row r="1303" spans="1:2" x14ac:dyDescent="0.2">
      <c r="A1303" s="2">
        <v>7207243</v>
      </c>
      <c r="B1303" s="2">
        <v>1894</v>
      </c>
    </row>
    <row r="1304" spans="1:2" x14ac:dyDescent="0.2">
      <c r="A1304" s="2">
        <v>22562</v>
      </c>
      <c r="B1304" s="2">
        <v>1895</v>
      </c>
    </row>
    <row r="1305" spans="1:2" x14ac:dyDescent="0.2">
      <c r="A1305" s="2">
        <v>2126653</v>
      </c>
      <c r="B1305" s="2">
        <v>1896</v>
      </c>
    </row>
    <row r="1306" spans="1:2" x14ac:dyDescent="0.2">
      <c r="A1306" s="2">
        <v>344284</v>
      </c>
      <c r="B1306" s="2">
        <v>1897</v>
      </c>
    </row>
    <row r="1307" spans="1:2" x14ac:dyDescent="0.2">
      <c r="A1307" s="2">
        <v>2631</v>
      </c>
      <c r="B1307" s="2">
        <v>1898</v>
      </c>
    </row>
    <row r="1308" spans="1:2" x14ac:dyDescent="0.2">
      <c r="A1308" s="2">
        <v>84856</v>
      </c>
      <c r="B1308" s="2">
        <v>1898</v>
      </c>
    </row>
    <row r="1309" spans="1:2" x14ac:dyDescent="0.2">
      <c r="A1309" s="2">
        <v>2634</v>
      </c>
      <c r="B1309" s="2">
        <v>1898</v>
      </c>
    </row>
    <row r="1310" spans="1:2" x14ac:dyDescent="0.2">
      <c r="A1310" s="2">
        <v>2971</v>
      </c>
      <c r="B1310" s="2">
        <v>1898</v>
      </c>
    </row>
    <row r="1311" spans="1:2" x14ac:dyDescent="0.2">
      <c r="A1311" s="2">
        <v>2632</v>
      </c>
      <c r="B1311" s="2">
        <v>1898</v>
      </c>
    </row>
    <row r="1312" spans="1:2" x14ac:dyDescent="0.2">
      <c r="A1312" s="2">
        <v>9066</v>
      </c>
      <c r="B1312" s="2">
        <v>1899</v>
      </c>
    </row>
    <row r="1313" spans="1:2" x14ac:dyDescent="0.2">
      <c r="A1313" s="2">
        <v>853</v>
      </c>
      <c r="B1313" s="2">
        <v>1899</v>
      </c>
    </row>
    <row r="1314" spans="1:2" x14ac:dyDescent="0.2">
      <c r="A1314" s="2">
        <v>3038142</v>
      </c>
      <c r="B1314" s="2">
        <v>1900</v>
      </c>
    </row>
    <row r="1315" spans="1:2" x14ac:dyDescent="0.2">
      <c r="A1315" s="2">
        <v>7691991</v>
      </c>
      <c r="B1315" s="2">
        <v>1900</v>
      </c>
    </row>
    <row r="1316" spans="1:2" x14ac:dyDescent="0.2">
      <c r="A1316" s="2">
        <v>4444975</v>
      </c>
      <c r="B1316" s="2">
        <v>1900</v>
      </c>
    </row>
    <row r="1317" spans="1:2" x14ac:dyDescent="0.2">
      <c r="A1317" s="2">
        <v>5962575</v>
      </c>
      <c r="B1317" s="2">
        <v>1900</v>
      </c>
    </row>
    <row r="1318" spans="1:2" x14ac:dyDescent="0.2">
      <c r="A1318" s="2">
        <v>1251134</v>
      </c>
      <c r="B1318" s="2">
        <v>1901</v>
      </c>
    </row>
    <row r="1319" spans="1:2" x14ac:dyDescent="0.2">
      <c r="A1319" s="2">
        <v>7469</v>
      </c>
      <c r="B1319" s="2">
        <v>1902</v>
      </c>
    </row>
    <row r="1320" spans="1:2" x14ac:dyDescent="0.2">
      <c r="A1320" s="2">
        <v>181681</v>
      </c>
      <c r="B1320" s="2">
        <v>1903</v>
      </c>
    </row>
    <row r="1321" spans="1:2" x14ac:dyDescent="0.2">
      <c r="A1321" s="2">
        <v>4053475</v>
      </c>
      <c r="B1321" s="2">
        <v>1904</v>
      </c>
    </row>
    <row r="1322" spans="1:2" x14ac:dyDescent="0.2">
      <c r="A1322" s="2">
        <v>28519</v>
      </c>
      <c r="B1322" s="2">
        <v>1905</v>
      </c>
    </row>
    <row r="1323" spans="1:2" x14ac:dyDescent="0.2">
      <c r="A1323" s="2">
        <v>8491</v>
      </c>
      <c r="B1323" s="2">
        <v>1906</v>
      </c>
    </row>
    <row r="1324" spans="1:2" x14ac:dyDescent="0.2">
      <c r="A1324" s="2">
        <v>8493</v>
      </c>
      <c r="B1324" s="2">
        <v>1906</v>
      </c>
    </row>
    <row r="1325" spans="1:2" x14ac:dyDescent="0.2">
      <c r="A1325" s="2">
        <v>114256</v>
      </c>
      <c r="B1325" s="2">
        <v>1907</v>
      </c>
    </row>
    <row r="1326" spans="1:2" x14ac:dyDescent="0.2">
      <c r="A1326" s="2">
        <v>7096680</v>
      </c>
      <c r="B1326" s="2">
        <v>1908</v>
      </c>
    </row>
    <row r="1327" spans="1:2" x14ac:dyDescent="0.2">
      <c r="A1327" s="2">
        <v>5990</v>
      </c>
      <c r="B1327" s="2">
        <v>1909</v>
      </c>
    </row>
    <row r="1328" spans="1:2" x14ac:dyDescent="0.2">
      <c r="A1328" s="2">
        <v>2923</v>
      </c>
      <c r="B1328" s="2">
        <v>1910</v>
      </c>
    </row>
    <row r="1329" spans="1:2" x14ac:dyDescent="0.2">
      <c r="A1329" s="2">
        <v>109538</v>
      </c>
      <c r="B1329" s="2">
        <v>1911</v>
      </c>
    </row>
    <row r="1330" spans="1:2" x14ac:dyDescent="0.2">
      <c r="A1330" s="2">
        <v>86075</v>
      </c>
      <c r="B1330" s="2">
        <v>1912</v>
      </c>
    </row>
    <row r="1331" spans="1:2" x14ac:dyDescent="0.2">
      <c r="A1331" s="2">
        <v>2918467</v>
      </c>
      <c r="B1331" s="2">
        <v>1913</v>
      </c>
    </row>
    <row r="1332" spans="1:2" x14ac:dyDescent="0.2">
      <c r="A1332" s="2">
        <v>8021508</v>
      </c>
      <c r="B1332" s="2">
        <v>1914</v>
      </c>
    </row>
    <row r="1333" spans="1:2" x14ac:dyDescent="0.2">
      <c r="A1333" s="2">
        <v>1560379</v>
      </c>
      <c r="B1333" s="2">
        <v>1914</v>
      </c>
    </row>
    <row r="1334" spans="1:2" x14ac:dyDescent="0.2">
      <c r="A1334" s="2">
        <v>258677</v>
      </c>
      <c r="B1334" s="2">
        <v>1914</v>
      </c>
    </row>
    <row r="1335" spans="1:2" x14ac:dyDescent="0.2">
      <c r="A1335" s="2">
        <v>2916479</v>
      </c>
      <c r="B1335" s="2">
        <v>1915</v>
      </c>
    </row>
    <row r="1336" spans="1:2" x14ac:dyDescent="0.2">
      <c r="A1336" s="2">
        <v>2368086</v>
      </c>
      <c r="B1336" s="2">
        <v>1916</v>
      </c>
    </row>
    <row r="1337" spans="1:2" x14ac:dyDescent="0.2">
      <c r="A1337" s="2">
        <v>4418</v>
      </c>
      <c r="B1337" s="2">
        <v>1917</v>
      </c>
    </row>
    <row r="1338" spans="1:2" x14ac:dyDescent="0.2">
      <c r="A1338" s="2">
        <v>4862</v>
      </c>
      <c r="B1338" s="2">
        <v>1917</v>
      </c>
    </row>
    <row r="1339" spans="1:2" x14ac:dyDescent="0.2">
      <c r="A1339" s="2">
        <v>4863</v>
      </c>
      <c r="B1339" s="2">
        <v>1917</v>
      </c>
    </row>
    <row r="1340" spans="1:2" x14ac:dyDescent="0.2">
      <c r="A1340" s="2">
        <v>138426</v>
      </c>
      <c r="B1340" s="2">
        <v>1918</v>
      </c>
    </row>
    <row r="1341" spans="1:2" x14ac:dyDescent="0.2">
      <c r="A1341" s="2">
        <v>17832</v>
      </c>
      <c r="B1341" s="2">
        <v>1919</v>
      </c>
    </row>
    <row r="1342" spans="1:2" x14ac:dyDescent="0.2">
      <c r="A1342" s="2">
        <v>418923</v>
      </c>
      <c r="B1342" s="2">
        <v>1920</v>
      </c>
    </row>
    <row r="1343" spans="1:2" x14ac:dyDescent="0.2">
      <c r="A1343" s="2">
        <v>572168</v>
      </c>
      <c r="B1343" s="2">
        <v>1921</v>
      </c>
    </row>
    <row r="1344" spans="1:2" x14ac:dyDescent="0.2">
      <c r="A1344" s="2">
        <v>4687142</v>
      </c>
      <c r="B1344" s="2">
        <v>1922</v>
      </c>
    </row>
    <row r="1345" spans="1:2" x14ac:dyDescent="0.2">
      <c r="A1345" s="2">
        <v>355</v>
      </c>
      <c r="B1345" s="2">
        <v>1923</v>
      </c>
    </row>
    <row r="1346" spans="1:2" x14ac:dyDescent="0.2">
      <c r="A1346" s="2">
        <v>8409</v>
      </c>
      <c r="B1346" s="2">
        <v>1923</v>
      </c>
    </row>
    <row r="1347" spans="1:2" x14ac:dyDescent="0.2">
      <c r="A1347" s="2">
        <v>4398657</v>
      </c>
      <c r="B1347" s="2">
        <v>1923</v>
      </c>
    </row>
    <row r="1348" spans="1:2" x14ac:dyDescent="0.2">
      <c r="A1348" s="2">
        <v>354</v>
      </c>
      <c r="B1348" s="2">
        <v>1923</v>
      </c>
    </row>
    <row r="1349" spans="1:2" x14ac:dyDescent="0.2">
      <c r="A1349" s="2">
        <v>496741</v>
      </c>
      <c r="B1349" s="2">
        <v>1924</v>
      </c>
    </row>
    <row r="1350" spans="1:2" x14ac:dyDescent="0.2">
      <c r="A1350" s="2">
        <v>153442</v>
      </c>
      <c r="B1350" s="2">
        <v>1924</v>
      </c>
    </row>
    <row r="1351" spans="1:2" x14ac:dyDescent="0.2">
      <c r="A1351" s="2">
        <v>1359993</v>
      </c>
      <c r="B1351" s="2">
        <v>1925</v>
      </c>
    </row>
    <row r="1352" spans="1:2" x14ac:dyDescent="0.2">
      <c r="A1352" s="2">
        <v>671103</v>
      </c>
      <c r="B1352" s="2">
        <v>1925</v>
      </c>
    </row>
    <row r="1353" spans="1:2" x14ac:dyDescent="0.2">
      <c r="A1353" s="2">
        <v>2758328</v>
      </c>
      <c r="B1353" s="2">
        <v>1926</v>
      </c>
    </row>
    <row r="1354" spans="1:2" x14ac:dyDescent="0.2">
      <c r="A1354" s="2">
        <v>4608932</v>
      </c>
      <c r="B1354" s="2">
        <v>1927</v>
      </c>
    </row>
    <row r="1355" spans="1:2" x14ac:dyDescent="0.2">
      <c r="A1355" s="2">
        <v>5748977</v>
      </c>
      <c r="B1355" s="2">
        <v>1927</v>
      </c>
    </row>
    <row r="1356" spans="1:2" x14ac:dyDescent="0.2">
      <c r="A1356" s="2">
        <v>7101065</v>
      </c>
      <c r="B1356" s="2">
        <v>1928</v>
      </c>
    </row>
    <row r="1357" spans="1:2" x14ac:dyDescent="0.2">
      <c r="A1357" s="2">
        <v>2805103</v>
      </c>
      <c r="B1357" s="2">
        <v>1929</v>
      </c>
    </row>
    <row r="1358" spans="1:2" x14ac:dyDescent="0.2">
      <c r="A1358" s="2">
        <v>5504679</v>
      </c>
      <c r="B1358" s="2">
        <v>1930</v>
      </c>
    </row>
    <row r="1359" spans="1:2" x14ac:dyDescent="0.2">
      <c r="A1359" s="2">
        <v>8293596</v>
      </c>
      <c r="B1359" s="2">
        <v>1930</v>
      </c>
    </row>
    <row r="1360" spans="1:2" x14ac:dyDescent="0.2">
      <c r="A1360" s="2">
        <v>3978658</v>
      </c>
      <c r="B1360" s="2">
        <v>1930</v>
      </c>
    </row>
    <row r="1361" spans="1:2" x14ac:dyDescent="0.2">
      <c r="A1361" s="2">
        <v>11082</v>
      </c>
      <c r="B1361" s="2">
        <v>1931</v>
      </c>
    </row>
    <row r="1362" spans="1:2" x14ac:dyDescent="0.2">
      <c r="A1362" s="2">
        <v>3884728</v>
      </c>
      <c r="B1362" s="2">
        <v>1932</v>
      </c>
    </row>
    <row r="1363" spans="1:2" x14ac:dyDescent="0.2">
      <c r="A1363" s="2">
        <v>694802</v>
      </c>
      <c r="B1363" s="2">
        <v>1933</v>
      </c>
    </row>
    <row r="1364" spans="1:2" x14ac:dyDescent="0.2">
      <c r="A1364" s="2">
        <v>2424365</v>
      </c>
      <c r="B1364" s="2">
        <v>1933</v>
      </c>
    </row>
    <row r="1365" spans="1:2" x14ac:dyDescent="0.2">
      <c r="A1365" s="2">
        <v>367863</v>
      </c>
      <c r="B1365" s="2">
        <v>1934</v>
      </c>
    </row>
    <row r="1366" spans="1:2" x14ac:dyDescent="0.2">
      <c r="A1366" s="2">
        <v>2339</v>
      </c>
      <c r="B1366" s="2">
        <v>1935</v>
      </c>
    </row>
    <row r="1367" spans="1:2" x14ac:dyDescent="0.2">
      <c r="A1367" s="2">
        <v>2402</v>
      </c>
      <c r="B1367" s="2">
        <v>1935</v>
      </c>
    </row>
    <row r="1368" spans="1:2" x14ac:dyDescent="0.2">
      <c r="A1368" s="2">
        <v>2337</v>
      </c>
      <c r="B1368" s="2">
        <v>1936</v>
      </c>
    </row>
    <row r="1369" spans="1:2" x14ac:dyDescent="0.2">
      <c r="A1369" s="2">
        <v>6523014</v>
      </c>
      <c r="B1369" s="2">
        <v>1937</v>
      </c>
    </row>
    <row r="1370" spans="1:2" x14ac:dyDescent="0.2">
      <c r="A1370" s="2">
        <v>2645</v>
      </c>
      <c r="B1370" s="2">
        <v>1938</v>
      </c>
    </row>
    <row r="1371" spans="1:2" x14ac:dyDescent="0.2">
      <c r="A1371" s="2">
        <v>6216</v>
      </c>
      <c r="B1371" s="2">
        <v>1938</v>
      </c>
    </row>
    <row r="1372" spans="1:2" x14ac:dyDescent="0.2">
      <c r="A1372" s="2">
        <v>1245</v>
      </c>
      <c r="B1372" s="2">
        <v>1939</v>
      </c>
    </row>
    <row r="1373" spans="1:2" x14ac:dyDescent="0.2">
      <c r="A1373" s="2">
        <v>1244</v>
      </c>
      <c r="B1373" s="2">
        <v>1939</v>
      </c>
    </row>
    <row r="1374" spans="1:2" x14ac:dyDescent="0.2">
      <c r="A1374" s="2">
        <v>20694</v>
      </c>
      <c r="B1374" s="2">
        <v>1940</v>
      </c>
    </row>
    <row r="1375" spans="1:2" x14ac:dyDescent="0.2">
      <c r="A1375" s="2">
        <v>308550</v>
      </c>
      <c r="B1375" s="2">
        <v>1941</v>
      </c>
    </row>
    <row r="1376" spans="1:2" x14ac:dyDescent="0.2">
      <c r="A1376" s="2">
        <v>10004</v>
      </c>
      <c r="B1376" s="2">
        <v>1942</v>
      </c>
    </row>
    <row r="1377" spans="1:2" x14ac:dyDescent="0.2">
      <c r="A1377" s="2">
        <v>1478973</v>
      </c>
      <c r="B1377" s="2">
        <v>1943</v>
      </c>
    </row>
    <row r="1378" spans="1:2" x14ac:dyDescent="0.2">
      <c r="A1378" s="2">
        <v>2760530</v>
      </c>
      <c r="B1378" s="2">
        <v>1943</v>
      </c>
    </row>
    <row r="1379" spans="1:2" x14ac:dyDescent="0.2">
      <c r="A1379" s="2">
        <v>87</v>
      </c>
      <c r="B1379" s="2">
        <v>1944</v>
      </c>
    </row>
    <row r="1380" spans="1:2" x14ac:dyDescent="0.2">
      <c r="A1380" s="2">
        <v>84</v>
      </c>
      <c r="B1380" s="2">
        <v>1944</v>
      </c>
    </row>
    <row r="1381" spans="1:2" x14ac:dyDescent="0.2">
      <c r="A1381" s="2">
        <v>7441509</v>
      </c>
      <c r="B1381" s="2">
        <v>1944</v>
      </c>
    </row>
    <row r="1382" spans="1:2" x14ac:dyDescent="0.2">
      <c r="A1382" s="2">
        <v>90</v>
      </c>
      <c r="B1382" s="2">
        <v>1945</v>
      </c>
    </row>
    <row r="1383" spans="1:2" x14ac:dyDescent="0.2">
      <c r="A1383" s="2">
        <v>52</v>
      </c>
      <c r="B1383" s="2">
        <v>1945</v>
      </c>
    </row>
    <row r="1384" spans="1:2" x14ac:dyDescent="0.2">
      <c r="A1384" s="2">
        <v>8429</v>
      </c>
      <c r="B1384" s="2">
        <v>1946</v>
      </c>
    </row>
    <row r="1385" spans="1:2" x14ac:dyDescent="0.2">
      <c r="A1385" s="2">
        <v>3721413</v>
      </c>
      <c r="B1385" s="2">
        <v>1947</v>
      </c>
    </row>
    <row r="1386" spans="1:2" x14ac:dyDescent="0.2">
      <c r="A1386" s="2">
        <v>6674570</v>
      </c>
      <c r="B1386" s="2">
        <v>1948</v>
      </c>
    </row>
    <row r="1387" spans="1:2" x14ac:dyDescent="0.2">
      <c r="A1387" s="2">
        <v>73082</v>
      </c>
      <c r="B1387" s="2">
        <v>1949</v>
      </c>
    </row>
    <row r="1388" spans="1:2" x14ac:dyDescent="0.2">
      <c r="A1388" s="2">
        <v>1711</v>
      </c>
      <c r="B1388" s="2">
        <v>1950</v>
      </c>
    </row>
    <row r="1389" spans="1:2" x14ac:dyDescent="0.2">
      <c r="A1389" s="2">
        <v>128</v>
      </c>
      <c r="B1389" s="2">
        <v>1951</v>
      </c>
    </row>
    <row r="1390" spans="1:2" x14ac:dyDescent="0.2">
      <c r="A1390" s="2">
        <v>126</v>
      </c>
      <c r="B1390" s="2">
        <v>1951</v>
      </c>
    </row>
    <row r="1391" spans="1:2" x14ac:dyDescent="0.2">
      <c r="A1391" s="2">
        <v>5351162</v>
      </c>
      <c r="B1391" s="2">
        <v>1952</v>
      </c>
    </row>
    <row r="1392" spans="1:2" x14ac:dyDescent="0.2">
      <c r="A1392" s="2">
        <v>2386800</v>
      </c>
      <c r="B1392" s="2">
        <v>1953</v>
      </c>
    </row>
    <row r="1393" spans="1:2" x14ac:dyDescent="0.2">
      <c r="A1393" s="2">
        <v>1267786</v>
      </c>
      <c r="B1393" s="2">
        <v>1953</v>
      </c>
    </row>
    <row r="1394" spans="1:2" x14ac:dyDescent="0.2">
      <c r="A1394" s="2">
        <v>137918</v>
      </c>
      <c r="B1394" s="2">
        <v>1954</v>
      </c>
    </row>
    <row r="1395" spans="1:2" x14ac:dyDescent="0.2">
      <c r="A1395" s="2">
        <v>1884636</v>
      </c>
      <c r="B1395" s="2">
        <v>1955</v>
      </c>
    </row>
    <row r="1396" spans="1:2" x14ac:dyDescent="0.2">
      <c r="A1396" s="2">
        <v>29683</v>
      </c>
      <c r="B1396" s="2">
        <v>1956</v>
      </c>
    </row>
    <row r="1397" spans="1:2" x14ac:dyDescent="0.2">
      <c r="A1397" s="2">
        <v>518785</v>
      </c>
      <c r="B1397" s="2">
        <v>1957</v>
      </c>
    </row>
    <row r="1398" spans="1:2" x14ac:dyDescent="0.2">
      <c r="A1398" s="2">
        <v>7137066</v>
      </c>
      <c r="B1398" s="2">
        <v>1958</v>
      </c>
    </row>
    <row r="1399" spans="1:2" x14ac:dyDescent="0.2">
      <c r="A1399" s="2">
        <v>990560</v>
      </c>
      <c r="B1399" s="2">
        <v>1959</v>
      </c>
    </row>
    <row r="1400" spans="1:2" x14ac:dyDescent="0.2">
      <c r="A1400" s="2">
        <v>503443</v>
      </c>
      <c r="B1400" s="2">
        <v>1960</v>
      </c>
    </row>
    <row r="1401" spans="1:2" x14ac:dyDescent="0.2">
      <c r="A1401" s="2">
        <v>2339580</v>
      </c>
      <c r="B1401" s="2">
        <v>1961</v>
      </c>
    </row>
    <row r="1402" spans="1:2" x14ac:dyDescent="0.2">
      <c r="A1402" s="2">
        <v>348132</v>
      </c>
      <c r="B1402" s="2">
        <v>1962</v>
      </c>
    </row>
    <row r="1403" spans="1:2" x14ac:dyDescent="0.2">
      <c r="A1403" s="2">
        <v>147973</v>
      </c>
      <c r="B1403" s="2">
        <v>1963</v>
      </c>
    </row>
    <row r="1404" spans="1:2" x14ac:dyDescent="0.2">
      <c r="A1404" s="2">
        <v>2969872</v>
      </c>
      <c r="B1404" s="2">
        <v>1964</v>
      </c>
    </row>
    <row r="1405" spans="1:2" x14ac:dyDescent="0.2">
      <c r="A1405" s="2">
        <v>30799</v>
      </c>
      <c r="B1405" s="2">
        <v>1965</v>
      </c>
    </row>
    <row r="1406" spans="1:2" x14ac:dyDescent="0.2">
      <c r="A1406" s="2">
        <v>3514463</v>
      </c>
      <c r="B1406" s="2">
        <v>1966</v>
      </c>
    </row>
    <row r="1407" spans="1:2" x14ac:dyDescent="0.2">
      <c r="A1407" s="2">
        <v>3265326</v>
      </c>
      <c r="B1407" s="2">
        <v>1967</v>
      </c>
    </row>
    <row r="1408" spans="1:2" x14ac:dyDescent="0.2">
      <c r="A1408" s="2">
        <v>470728</v>
      </c>
      <c r="B1408" s="2">
        <v>1968</v>
      </c>
    </row>
    <row r="1409" spans="1:2" x14ac:dyDescent="0.2">
      <c r="A1409" s="2">
        <v>1069728</v>
      </c>
      <c r="B1409" s="2">
        <v>1969</v>
      </c>
    </row>
    <row r="1410" spans="1:2" x14ac:dyDescent="0.2">
      <c r="A1410" s="2">
        <v>125590</v>
      </c>
      <c r="B1410" s="2">
        <v>1969</v>
      </c>
    </row>
    <row r="1411" spans="1:2" x14ac:dyDescent="0.2">
      <c r="A1411" s="2">
        <v>480487</v>
      </c>
      <c r="B1411" s="2">
        <v>1969</v>
      </c>
    </row>
    <row r="1412" spans="1:2" x14ac:dyDescent="0.2">
      <c r="A1412" s="2">
        <v>185027</v>
      </c>
      <c r="B1412" s="2">
        <v>1970</v>
      </c>
    </row>
    <row r="1413" spans="1:2" x14ac:dyDescent="0.2">
      <c r="A1413" s="2">
        <v>4520</v>
      </c>
      <c r="B1413" s="2">
        <v>1971</v>
      </c>
    </row>
    <row r="1414" spans="1:2" x14ac:dyDescent="0.2">
      <c r="A1414" s="2">
        <v>31076</v>
      </c>
      <c r="B1414" s="2">
        <v>1972</v>
      </c>
    </row>
    <row r="1415" spans="1:2" x14ac:dyDescent="0.2">
      <c r="A1415" s="2">
        <v>37126</v>
      </c>
      <c r="B1415" s="2">
        <v>1973</v>
      </c>
    </row>
    <row r="1416" spans="1:2" x14ac:dyDescent="0.2">
      <c r="A1416" s="2">
        <v>1919872</v>
      </c>
      <c r="B1416" s="2">
        <v>1974</v>
      </c>
    </row>
    <row r="1417" spans="1:2" x14ac:dyDescent="0.2">
      <c r="A1417" s="2">
        <v>293357</v>
      </c>
      <c r="B1417" s="2">
        <v>1975</v>
      </c>
    </row>
    <row r="1418" spans="1:2" x14ac:dyDescent="0.2">
      <c r="A1418" s="2">
        <v>4438693</v>
      </c>
      <c r="B1418" s="2">
        <v>1975</v>
      </c>
    </row>
    <row r="1419" spans="1:2" x14ac:dyDescent="0.2">
      <c r="A1419" s="2">
        <v>2869529</v>
      </c>
      <c r="B1419" s="2">
        <v>1976</v>
      </c>
    </row>
    <row r="1420" spans="1:2" x14ac:dyDescent="0.2">
      <c r="A1420" s="2">
        <v>7338414</v>
      </c>
      <c r="B1420" s="2">
        <v>1977</v>
      </c>
    </row>
    <row r="1421" spans="1:2" x14ac:dyDescent="0.2">
      <c r="A1421" s="2">
        <v>163407</v>
      </c>
      <c r="B1421" s="2">
        <v>1978</v>
      </c>
    </row>
    <row r="1422" spans="1:2" x14ac:dyDescent="0.2">
      <c r="A1422" s="2">
        <v>121676</v>
      </c>
      <c r="B1422" s="2">
        <v>1979</v>
      </c>
    </row>
    <row r="1423" spans="1:2" x14ac:dyDescent="0.2">
      <c r="A1423" s="2">
        <v>37925</v>
      </c>
      <c r="B1423" s="2">
        <v>1980</v>
      </c>
    </row>
    <row r="1424" spans="1:2" x14ac:dyDescent="0.2">
      <c r="A1424" s="2">
        <v>6687375</v>
      </c>
      <c r="B1424" s="2">
        <v>1981</v>
      </c>
    </row>
    <row r="1425" spans="1:2" x14ac:dyDescent="0.2">
      <c r="A1425" s="2">
        <v>4612073</v>
      </c>
      <c r="B1425" s="2">
        <v>1981</v>
      </c>
    </row>
    <row r="1426" spans="1:2" x14ac:dyDescent="0.2">
      <c r="A1426" s="2">
        <v>3612968</v>
      </c>
      <c r="B1426" s="2">
        <v>1981</v>
      </c>
    </row>
    <row r="1427" spans="1:2" x14ac:dyDescent="0.2">
      <c r="A1427" s="2">
        <v>2843463</v>
      </c>
      <c r="B1427" s="2">
        <v>1981</v>
      </c>
    </row>
    <row r="1428" spans="1:2" x14ac:dyDescent="0.2">
      <c r="A1428" s="2">
        <v>6196817</v>
      </c>
      <c r="B1428" s="2">
        <v>1982</v>
      </c>
    </row>
    <row r="1429" spans="1:2" x14ac:dyDescent="0.2">
      <c r="A1429" s="2">
        <v>34680</v>
      </c>
      <c r="B1429" s="2">
        <v>1983</v>
      </c>
    </row>
    <row r="1430" spans="1:2" x14ac:dyDescent="0.2">
      <c r="A1430" s="2">
        <v>887432</v>
      </c>
      <c r="B1430" s="2">
        <v>1984</v>
      </c>
    </row>
    <row r="1431" spans="1:2" x14ac:dyDescent="0.2">
      <c r="A1431" s="2">
        <v>7525387</v>
      </c>
      <c r="B1431" s="2">
        <v>1985</v>
      </c>
    </row>
    <row r="1432" spans="1:2" x14ac:dyDescent="0.2">
      <c r="A1432" s="2">
        <v>54502</v>
      </c>
      <c r="B1432" s="2">
        <v>1986</v>
      </c>
    </row>
    <row r="1433" spans="1:2" x14ac:dyDescent="0.2">
      <c r="A1433" s="2">
        <v>1154</v>
      </c>
      <c r="B1433" s="2">
        <v>1987</v>
      </c>
    </row>
    <row r="1434" spans="1:2" x14ac:dyDescent="0.2">
      <c r="A1434" s="2">
        <v>3013</v>
      </c>
      <c r="B1434" s="2">
        <v>1988</v>
      </c>
    </row>
    <row r="1435" spans="1:2" x14ac:dyDescent="0.2">
      <c r="A1435" s="2">
        <v>130514</v>
      </c>
      <c r="B1435" s="2">
        <v>1989</v>
      </c>
    </row>
    <row r="1436" spans="1:2" x14ac:dyDescent="0.2">
      <c r="A1436" s="2">
        <v>347184</v>
      </c>
      <c r="B1436" s="2">
        <v>1990</v>
      </c>
    </row>
    <row r="1437" spans="1:2" x14ac:dyDescent="0.2">
      <c r="A1437" s="2">
        <v>11218</v>
      </c>
      <c r="B1437" s="2">
        <v>1991</v>
      </c>
    </row>
    <row r="1438" spans="1:2" x14ac:dyDescent="0.2">
      <c r="A1438" s="2">
        <v>11217</v>
      </c>
      <c r="B1438" s="2">
        <v>1991</v>
      </c>
    </row>
    <row r="1439" spans="1:2" x14ac:dyDescent="0.2">
      <c r="A1439" s="2">
        <v>17325</v>
      </c>
      <c r="B1439" s="2">
        <v>1991</v>
      </c>
    </row>
    <row r="1440" spans="1:2" x14ac:dyDescent="0.2">
      <c r="A1440" s="2">
        <v>8602</v>
      </c>
      <c r="B1440" s="2">
        <v>1992</v>
      </c>
    </row>
    <row r="1441" spans="1:2" x14ac:dyDescent="0.2">
      <c r="A1441" s="2">
        <v>782</v>
      </c>
      <c r="B1441" s="2">
        <v>1992</v>
      </c>
    </row>
    <row r="1442" spans="1:2" x14ac:dyDescent="0.2">
      <c r="A1442" s="2">
        <v>8282</v>
      </c>
      <c r="B1442" s="2">
        <v>1993</v>
      </c>
    </row>
    <row r="1443" spans="1:2" x14ac:dyDescent="0.2">
      <c r="A1443" s="2">
        <v>7952785</v>
      </c>
      <c r="B1443" s="2">
        <v>1994</v>
      </c>
    </row>
    <row r="1444" spans="1:2" x14ac:dyDescent="0.2">
      <c r="A1444" s="2">
        <v>8705941</v>
      </c>
      <c r="B1444" s="2">
        <v>1995</v>
      </c>
    </row>
    <row r="1445" spans="1:2" x14ac:dyDescent="0.2">
      <c r="A1445" s="2">
        <v>5264278</v>
      </c>
      <c r="B1445" s="2">
        <v>1995</v>
      </c>
    </row>
    <row r="1446" spans="1:2" x14ac:dyDescent="0.2">
      <c r="A1446" s="2">
        <v>6600669</v>
      </c>
      <c r="B1446" s="2">
        <v>1995</v>
      </c>
    </row>
    <row r="1447" spans="1:2" x14ac:dyDescent="0.2">
      <c r="A1447" s="2">
        <v>5768364</v>
      </c>
      <c r="B1447" s="2">
        <v>1995</v>
      </c>
    </row>
    <row r="1448" spans="1:2" x14ac:dyDescent="0.2">
      <c r="A1448" s="2">
        <v>7381</v>
      </c>
      <c r="B1448" s="2">
        <v>1996</v>
      </c>
    </row>
    <row r="1449" spans="1:2" x14ac:dyDescent="0.2">
      <c r="A1449" s="2">
        <v>37915</v>
      </c>
      <c r="B1449" s="2">
        <v>1997</v>
      </c>
    </row>
    <row r="1450" spans="1:2" x14ac:dyDescent="0.2">
      <c r="A1450" s="2">
        <v>37916</v>
      </c>
      <c r="B1450" s="2">
        <v>1997</v>
      </c>
    </row>
    <row r="1451" spans="1:2" x14ac:dyDescent="0.2">
      <c r="A1451" s="2">
        <v>734581</v>
      </c>
      <c r="B1451" s="2">
        <v>1998</v>
      </c>
    </row>
    <row r="1452" spans="1:2" x14ac:dyDescent="0.2">
      <c r="A1452" s="2">
        <v>92657</v>
      </c>
      <c r="B1452" s="2">
        <v>1999</v>
      </c>
    </row>
    <row r="1453" spans="1:2" x14ac:dyDescent="0.2">
      <c r="A1453" s="2">
        <v>2558113</v>
      </c>
      <c r="B1453" s="2">
        <v>1999</v>
      </c>
    </row>
    <row r="1454" spans="1:2" x14ac:dyDescent="0.2">
      <c r="A1454" s="2">
        <v>152939</v>
      </c>
      <c r="B1454" s="2">
        <v>1999</v>
      </c>
    </row>
    <row r="1455" spans="1:2" x14ac:dyDescent="0.2">
      <c r="A1455" s="2">
        <v>14610</v>
      </c>
      <c r="B1455" s="2">
        <v>2000</v>
      </c>
    </row>
    <row r="1456" spans="1:2" x14ac:dyDescent="0.2">
      <c r="A1456" s="2">
        <v>83544</v>
      </c>
      <c r="B1456" s="2">
        <v>2001</v>
      </c>
    </row>
    <row r="1457" spans="1:2" x14ac:dyDescent="0.2">
      <c r="A1457" s="2">
        <v>32211</v>
      </c>
      <c r="B1457" s="2">
        <v>2002</v>
      </c>
    </row>
    <row r="1458" spans="1:2" x14ac:dyDescent="0.2">
      <c r="A1458" s="2">
        <v>54465</v>
      </c>
      <c r="B1458" s="2">
        <v>2002</v>
      </c>
    </row>
    <row r="1459" spans="1:2" x14ac:dyDescent="0.2">
      <c r="A1459" s="2">
        <v>54464</v>
      </c>
      <c r="B1459" s="2">
        <v>2002</v>
      </c>
    </row>
    <row r="1460" spans="1:2" x14ac:dyDescent="0.2">
      <c r="A1460" s="2">
        <v>98089</v>
      </c>
      <c r="B1460" s="2">
        <v>2003</v>
      </c>
    </row>
    <row r="1461" spans="1:2" x14ac:dyDescent="0.2">
      <c r="A1461" s="2">
        <v>3409119</v>
      </c>
      <c r="B1461" s="2">
        <v>2004</v>
      </c>
    </row>
    <row r="1462" spans="1:2" x14ac:dyDescent="0.2">
      <c r="A1462" s="2">
        <v>6677561</v>
      </c>
      <c r="B1462" s="2">
        <v>2005</v>
      </c>
    </row>
    <row r="1463" spans="1:2" x14ac:dyDescent="0.2">
      <c r="A1463" s="2">
        <v>148429</v>
      </c>
      <c r="B1463" s="2">
        <v>2006</v>
      </c>
    </row>
    <row r="1464" spans="1:2" x14ac:dyDescent="0.2">
      <c r="A1464" s="2">
        <v>723260</v>
      </c>
      <c r="B1464" s="2">
        <v>2007</v>
      </c>
    </row>
    <row r="1465" spans="1:2" x14ac:dyDescent="0.2">
      <c r="A1465" s="2">
        <v>2534696</v>
      </c>
      <c r="B1465" s="2">
        <v>2008</v>
      </c>
    </row>
    <row r="1466" spans="1:2" x14ac:dyDescent="0.2">
      <c r="A1466" s="2">
        <v>598487</v>
      </c>
      <c r="B1466" s="2">
        <v>2009</v>
      </c>
    </row>
    <row r="1467" spans="1:2" x14ac:dyDescent="0.2">
      <c r="A1467" s="2">
        <v>3857865</v>
      </c>
      <c r="B1467" s="2">
        <v>2010</v>
      </c>
    </row>
    <row r="1468" spans="1:2" x14ac:dyDescent="0.2">
      <c r="A1468" s="2">
        <v>6659383</v>
      </c>
      <c r="B1468" s="2">
        <v>2010</v>
      </c>
    </row>
    <row r="1469" spans="1:2" x14ac:dyDescent="0.2">
      <c r="A1469" s="2">
        <v>7128755</v>
      </c>
      <c r="B1469" s="2">
        <v>2010</v>
      </c>
    </row>
    <row r="1470" spans="1:2" x14ac:dyDescent="0.2">
      <c r="A1470" s="2">
        <v>4072843</v>
      </c>
      <c r="B1470" s="2">
        <v>2010</v>
      </c>
    </row>
    <row r="1471" spans="1:2" x14ac:dyDescent="0.2">
      <c r="A1471" s="2">
        <v>5915398</v>
      </c>
      <c r="B1471" s="2">
        <v>2010</v>
      </c>
    </row>
    <row r="1472" spans="1:2" x14ac:dyDescent="0.2">
      <c r="A1472" s="2">
        <v>5380315</v>
      </c>
      <c r="B1472" s="2">
        <v>2010</v>
      </c>
    </row>
    <row r="1473" spans="1:2" x14ac:dyDescent="0.2">
      <c r="A1473" s="2">
        <v>4747163</v>
      </c>
      <c r="B1473" s="2">
        <v>2010</v>
      </c>
    </row>
    <row r="1474" spans="1:2" x14ac:dyDescent="0.2">
      <c r="A1474" s="2">
        <v>8514598</v>
      </c>
      <c r="B1474" s="2">
        <v>2011</v>
      </c>
    </row>
    <row r="1475" spans="1:2" x14ac:dyDescent="0.2">
      <c r="A1475" s="2">
        <v>23792</v>
      </c>
      <c r="B1475" s="2">
        <v>2012</v>
      </c>
    </row>
    <row r="1476" spans="1:2" x14ac:dyDescent="0.2">
      <c r="A1476" s="2">
        <v>3545224</v>
      </c>
      <c r="B1476" s="2">
        <v>2013</v>
      </c>
    </row>
    <row r="1477" spans="1:2" x14ac:dyDescent="0.2">
      <c r="A1477" s="2">
        <v>2148699</v>
      </c>
      <c r="B1477" s="2">
        <v>2014</v>
      </c>
    </row>
    <row r="1478" spans="1:2" x14ac:dyDescent="0.2">
      <c r="A1478" s="2">
        <v>606868</v>
      </c>
      <c r="B1478" s="2">
        <v>2015</v>
      </c>
    </row>
    <row r="1479" spans="1:2" x14ac:dyDescent="0.2">
      <c r="A1479" s="2">
        <v>4829764</v>
      </c>
      <c r="B1479" s="2">
        <v>2016</v>
      </c>
    </row>
    <row r="1480" spans="1:2" x14ac:dyDescent="0.2">
      <c r="A1480" s="2">
        <v>2674</v>
      </c>
      <c r="B1480" s="2">
        <v>2017</v>
      </c>
    </row>
    <row r="1481" spans="1:2" x14ac:dyDescent="0.2">
      <c r="A1481" s="2">
        <v>960210</v>
      </c>
      <c r="B1481" s="2">
        <v>2018</v>
      </c>
    </row>
    <row r="1482" spans="1:2" x14ac:dyDescent="0.2">
      <c r="A1482" s="2">
        <v>2746204</v>
      </c>
      <c r="B1482" s="2">
        <v>2019</v>
      </c>
    </row>
    <row r="1483" spans="1:2" x14ac:dyDescent="0.2">
      <c r="A1483" s="2">
        <v>7041684</v>
      </c>
      <c r="B1483" s="2">
        <v>2020</v>
      </c>
    </row>
    <row r="1484" spans="1:2" x14ac:dyDescent="0.2">
      <c r="A1484" s="2">
        <v>132</v>
      </c>
      <c r="B1484" s="2">
        <v>2021</v>
      </c>
    </row>
    <row r="1485" spans="1:2" x14ac:dyDescent="0.2">
      <c r="A1485" s="2">
        <v>133</v>
      </c>
      <c r="B1485" s="2">
        <v>2021</v>
      </c>
    </row>
    <row r="1486" spans="1:2" x14ac:dyDescent="0.2">
      <c r="A1486" s="2">
        <v>2649</v>
      </c>
      <c r="B1486" s="2">
        <v>2021</v>
      </c>
    </row>
    <row r="1487" spans="1:2" x14ac:dyDescent="0.2">
      <c r="A1487" s="2">
        <v>2648</v>
      </c>
      <c r="B1487" s="2">
        <v>2021</v>
      </c>
    </row>
    <row r="1488" spans="1:2" x14ac:dyDescent="0.2">
      <c r="A1488" s="2">
        <v>2650</v>
      </c>
      <c r="B1488" s="2">
        <v>2021</v>
      </c>
    </row>
    <row r="1489" spans="1:2" x14ac:dyDescent="0.2">
      <c r="A1489" s="2">
        <v>2652</v>
      </c>
      <c r="B1489" s="2">
        <v>2021</v>
      </c>
    </row>
    <row r="1490" spans="1:2" x14ac:dyDescent="0.2">
      <c r="A1490" s="2">
        <v>4362612</v>
      </c>
      <c r="B1490" s="2">
        <v>2022</v>
      </c>
    </row>
    <row r="1491" spans="1:2" x14ac:dyDescent="0.2">
      <c r="A1491" s="2">
        <v>6438975</v>
      </c>
      <c r="B1491" s="2">
        <v>2023</v>
      </c>
    </row>
    <row r="1492" spans="1:2" x14ac:dyDescent="0.2">
      <c r="A1492" s="2">
        <v>5854612</v>
      </c>
      <c r="B1492" s="2">
        <v>2024</v>
      </c>
    </row>
    <row r="1493" spans="1:2" x14ac:dyDescent="0.2">
      <c r="A1493" s="2">
        <v>7109538</v>
      </c>
      <c r="B1493" s="2">
        <v>2025</v>
      </c>
    </row>
    <row r="1494" spans="1:2" x14ac:dyDescent="0.2">
      <c r="A1494" s="2">
        <v>3235340</v>
      </c>
      <c r="B1494" s="2">
        <v>2026</v>
      </c>
    </row>
    <row r="1495" spans="1:2" x14ac:dyDescent="0.2">
      <c r="A1495" s="2">
        <v>16311</v>
      </c>
      <c r="B1495" s="2">
        <v>2027</v>
      </c>
    </row>
    <row r="1496" spans="1:2" x14ac:dyDescent="0.2">
      <c r="A1496" s="2">
        <v>553743</v>
      </c>
      <c r="B1496" s="2">
        <v>2028</v>
      </c>
    </row>
    <row r="1497" spans="1:2" x14ac:dyDescent="0.2">
      <c r="A1497" s="2">
        <v>5015369</v>
      </c>
      <c r="B1497" s="2">
        <v>2029</v>
      </c>
    </row>
    <row r="1498" spans="1:2" x14ac:dyDescent="0.2">
      <c r="A1498" s="2">
        <v>793</v>
      </c>
      <c r="B1498" s="2">
        <v>2030</v>
      </c>
    </row>
    <row r="1499" spans="1:2" x14ac:dyDescent="0.2">
      <c r="A1499" s="2">
        <v>792</v>
      </c>
      <c r="B1499" s="2">
        <v>2030</v>
      </c>
    </row>
    <row r="1500" spans="1:2" x14ac:dyDescent="0.2">
      <c r="A1500" s="2">
        <v>4720279</v>
      </c>
      <c r="B1500" s="2">
        <v>2031</v>
      </c>
    </row>
    <row r="1501" spans="1:2" x14ac:dyDescent="0.2">
      <c r="A1501" s="2">
        <v>6399831</v>
      </c>
      <c r="B1501" s="2">
        <v>2032</v>
      </c>
    </row>
    <row r="1502" spans="1:2" x14ac:dyDescent="0.2">
      <c r="A1502" s="2">
        <v>3771074</v>
      </c>
      <c r="B1502" s="2">
        <v>2033</v>
      </c>
    </row>
    <row r="1503" spans="1:2" x14ac:dyDescent="0.2">
      <c r="A1503" s="2">
        <v>3746622</v>
      </c>
      <c r="B1503" s="2">
        <v>2034</v>
      </c>
    </row>
    <row r="1504" spans="1:2" x14ac:dyDescent="0.2">
      <c r="A1504" s="2">
        <v>24505</v>
      </c>
      <c r="B1504" s="2">
        <v>2035</v>
      </c>
    </row>
    <row r="1505" spans="1:2" x14ac:dyDescent="0.2">
      <c r="A1505" s="2">
        <v>4487546</v>
      </c>
      <c r="B1505" s="2">
        <v>2036</v>
      </c>
    </row>
    <row r="1506" spans="1:2" x14ac:dyDescent="0.2">
      <c r="A1506" s="2">
        <v>14793</v>
      </c>
      <c r="B1506" s="2">
        <v>2037</v>
      </c>
    </row>
    <row r="1507" spans="1:2" x14ac:dyDescent="0.2">
      <c r="A1507" s="2">
        <v>14795</v>
      </c>
      <c r="B1507" s="2">
        <v>2037</v>
      </c>
    </row>
    <row r="1508" spans="1:2" x14ac:dyDescent="0.2">
      <c r="A1508" s="2">
        <v>10639</v>
      </c>
      <c r="B1508" s="2">
        <v>2038</v>
      </c>
    </row>
    <row r="1509" spans="1:2" x14ac:dyDescent="0.2">
      <c r="A1509" s="2">
        <v>10754</v>
      </c>
      <c r="B1509" s="2">
        <v>2038</v>
      </c>
    </row>
    <row r="1510" spans="1:2" x14ac:dyDescent="0.2">
      <c r="A1510" s="2">
        <v>28513</v>
      </c>
      <c r="B1510" s="2">
        <v>2038</v>
      </c>
    </row>
    <row r="1511" spans="1:2" x14ac:dyDescent="0.2">
      <c r="A1511" s="2">
        <v>3632408</v>
      </c>
      <c r="B1511" s="2">
        <v>2039</v>
      </c>
    </row>
    <row r="1512" spans="1:2" x14ac:dyDescent="0.2">
      <c r="A1512" s="2">
        <v>7441</v>
      </c>
      <c r="B1512" s="2">
        <v>2040</v>
      </c>
    </row>
    <row r="1513" spans="1:2" x14ac:dyDescent="0.2">
      <c r="A1513" s="2">
        <v>84163</v>
      </c>
      <c r="B1513" s="2">
        <v>2041</v>
      </c>
    </row>
    <row r="1514" spans="1:2" x14ac:dyDescent="0.2">
      <c r="A1514" s="2">
        <v>974</v>
      </c>
      <c r="B1514" s="2">
        <v>2042</v>
      </c>
    </row>
    <row r="1515" spans="1:2" x14ac:dyDescent="0.2">
      <c r="A1515" s="2">
        <v>1030</v>
      </c>
      <c r="B1515" s="2">
        <v>2042</v>
      </c>
    </row>
    <row r="1516" spans="1:2" x14ac:dyDescent="0.2">
      <c r="A1516" s="2">
        <v>976</v>
      </c>
      <c r="B1516" s="2">
        <v>2042</v>
      </c>
    </row>
    <row r="1517" spans="1:2" x14ac:dyDescent="0.2">
      <c r="A1517" s="2">
        <v>792343</v>
      </c>
      <c r="B1517" s="2">
        <v>2043</v>
      </c>
    </row>
    <row r="1518" spans="1:2" x14ac:dyDescent="0.2">
      <c r="A1518" s="2">
        <v>3954741</v>
      </c>
      <c r="B1518" s="2">
        <v>2044</v>
      </c>
    </row>
    <row r="1519" spans="1:2" x14ac:dyDescent="0.2">
      <c r="A1519" s="2">
        <v>2309638</v>
      </c>
      <c r="B1519" s="2">
        <v>2045</v>
      </c>
    </row>
    <row r="1520" spans="1:2" x14ac:dyDescent="0.2">
      <c r="A1520" s="2">
        <v>2655</v>
      </c>
      <c r="B1520" s="2">
        <v>2046</v>
      </c>
    </row>
    <row r="1521" spans="1:2" x14ac:dyDescent="0.2">
      <c r="A1521" s="2">
        <v>1089</v>
      </c>
      <c r="B1521" s="2">
        <v>2046</v>
      </c>
    </row>
    <row r="1522" spans="1:2" x14ac:dyDescent="0.2">
      <c r="A1522" s="2">
        <v>1088</v>
      </c>
      <c r="B1522" s="2">
        <v>2046</v>
      </c>
    </row>
    <row r="1523" spans="1:2" x14ac:dyDescent="0.2">
      <c r="A1523" s="2">
        <v>3211132</v>
      </c>
      <c r="B1523" s="2">
        <v>2047</v>
      </c>
    </row>
    <row r="1524" spans="1:2" x14ac:dyDescent="0.2">
      <c r="A1524" s="2">
        <v>730</v>
      </c>
      <c r="B1524" s="2">
        <v>2047</v>
      </c>
    </row>
    <row r="1525" spans="1:2" x14ac:dyDescent="0.2">
      <c r="A1525" s="2">
        <v>733</v>
      </c>
      <c r="B1525" s="2">
        <v>2047</v>
      </c>
    </row>
    <row r="1526" spans="1:2" x14ac:dyDescent="0.2">
      <c r="A1526" s="2">
        <v>10407</v>
      </c>
      <c r="B1526" s="2">
        <v>2048</v>
      </c>
    </row>
    <row r="1527" spans="1:2" x14ac:dyDescent="0.2">
      <c r="A1527" s="2">
        <v>4891077</v>
      </c>
      <c r="B1527" s="2">
        <v>2049</v>
      </c>
    </row>
    <row r="1528" spans="1:2" x14ac:dyDescent="0.2">
      <c r="A1528" s="2">
        <v>7251657</v>
      </c>
      <c r="B1528" s="2">
        <v>2050</v>
      </c>
    </row>
    <row r="1529" spans="1:2" x14ac:dyDescent="0.2">
      <c r="A1529" s="2">
        <v>3157749</v>
      </c>
      <c r="B1529" s="2">
        <v>2051</v>
      </c>
    </row>
    <row r="1530" spans="1:2" x14ac:dyDescent="0.2">
      <c r="A1530" s="2">
        <v>3406454</v>
      </c>
      <c r="B1530" s="2">
        <v>2052</v>
      </c>
    </row>
    <row r="1531" spans="1:2" x14ac:dyDescent="0.2">
      <c r="A1531" s="2">
        <v>42936</v>
      </c>
      <c r="B1531" s="2">
        <v>2053</v>
      </c>
    </row>
    <row r="1532" spans="1:2" x14ac:dyDescent="0.2">
      <c r="A1532" s="2">
        <v>37899</v>
      </c>
      <c r="B1532" s="2">
        <v>2054</v>
      </c>
    </row>
    <row r="1533" spans="1:2" x14ac:dyDescent="0.2">
      <c r="A1533" s="2">
        <v>28880</v>
      </c>
      <c r="B1533" s="2">
        <v>2054</v>
      </c>
    </row>
    <row r="1534" spans="1:2" x14ac:dyDescent="0.2">
      <c r="A1534" s="2">
        <v>28879</v>
      </c>
      <c r="B1534" s="2">
        <v>2054</v>
      </c>
    </row>
    <row r="1535" spans="1:2" x14ac:dyDescent="0.2">
      <c r="A1535" s="2">
        <v>2333716</v>
      </c>
      <c r="B1535" s="2">
        <v>2054</v>
      </c>
    </row>
    <row r="1536" spans="1:2" x14ac:dyDescent="0.2">
      <c r="A1536" s="2">
        <v>18545</v>
      </c>
      <c r="B1536" s="2">
        <v>2054</v>
      </c>
    </row>
    <row r="1537" spans="1:2" x14ac:dyDescent="0.2">
      <c r="A1537" s="2">
        <v>15298</v>
      </c>
      <c r="B1537" s="2">
        <v>2055</v>
      </c>
    </row>
    <row r="1538" spans="1:2" x14ac:dyDescent="0.2">
      <c r="A1538" s="2">
        <v>3696053</v>
      </c>
      <c r="B1538" s="2">
        <v>2056</v>
      </c>
    </row>
    <row r="1539" spans="1:2" x14ac:dyDescent="0.2">
      <c r="A1539" s="2">
        <v>7970</v>
      </c>
      <c r="B1539" s="2">
        <v>2057</v>
      </c>
    </row>
    <row r="1540" spans="1:2" x14ac:dyDescent="0.2">
      <c r="A1540" s="2">
        <v>111528</v>
      </c>
      <c r="B1540" s="2">
        <v>2058</v>
      </c>
    </row>
    <row r="1541" spans="1:2" x14ac:dyDescent="0.2">
      <c r="A1541" s="2">
        <v>1263018</v>
      </c>
      <c r="B1541" s="2">
        <v>2059</v>
      </c>
    </row>
    <row r="1542" spans="1:2" x14ac:dyDescent="0.2">
      <c r="A1542" s="2">
        <v>2660</v>
      </c>
      <c r="B1542" s="2">
        <v>2059</v>
      </c>
    </row>
    <row r="1543" spans="1:2" x14ac:dyDescent="0.2">
      <c r="A1543" s="2">
        <v>5296397</v>
      </c>
      <c r="B1543" s="2">
        <v>2060</v>
      </c>
    </row>
    <row r="1544" spans="1:2" x14ac:dyDescent="0.2">
      <c r="A1544" s="2">
        <v>7550505</v>
      </c>
      <c r="B1544" s="2">
        <v>2061</v>
      </c>
    </row>
    <row r="1545" spans="1:2" x14ac:dyDescent="0.2">
      <c r="A1545" s="2">
        <v>5498156</v>
      </c>
      <c r="B1545" s="2">
        <v>2061</v>
      </c>
    </row>
    <row r="1546" spans="1:2" x14ac:dyDescent="0.2">
      <c r="A1546" s="2">
        <v>804</v>
      </c>
      <c r="B1546" s="2">
        <v>2062</v>
      </c>
    </row>
    <row r="1547" spans="1:2" x14ac:dyDescent="0.2">
      <c r="A1547" s="2">
        <v>4356</v>
      </c>
      <c r="B1547" s="2">
        <v>2063</v>
      </c>
    </row>
    <row r="1548" spans="1:2" x14ac:dyDescent="0.2">
      <c r="A1548" s="2">
        <v>2728</v>
      </c>
      <c r="B1548" s="2">
        <v>2063</v>
      </c>
    </row>
    <row r="1549" spans="1:2" x14ac:dyDescent="0.2">
      <c r="A1549" s="2">
        <v>57291</v>
      </c>
      <c r="B1549" s="2">
        <v>2064</v>
      </c>
    </row>
    <row r="1550" spans="1:2" x14ac:dyDescent="0.2">
      <c r="A1550" s="2">
        <v>7753509</v>
      </c>
      <c r="B1550" s="2">
        <v>2065</v>
      </c>
    </row>
    <row r="1551" spans="1:2" x14ac:dyDescent="0.2">
      <c r="A1551" s="2">
        <v>6751771</v>
      </c>
      <c r="B1551" s="2">
        <v>2066</v>
      </c>
    </row>
    <row r="1552" spans="1:2" x14ac:dyDescent="0.2">
      <c r="A1552" s="2">
        <v>3610</v>
      </c>
      <c r="B1552" s="2">
        <v>2067</v>
      </c>
    </row>
    <row r="1553" spans="1:2" x14ac:dyDescent="0.2">
      <c r="A1553" s="2">
        <v>2584</v>
      </c>
      <c r="B1553" s="2">
        <v>2067</v>
      </c>
    </row>
    <row r="1554" spans="1:2" x14ac:dyDescent="0.2">
      <c r="A1554" s="2">
        <v>4111169</v>
      </c>
      <c r="B1554" s="2">
        <v>2068</v>
      </c>
    </row>
    <row r="1555" spans="1:2" x14ac:dyDescent="0.2">
      <c r="A1555" s="2">
        <v>1030945</v>
      </c>
      <c r="B1555" s="2">
        <v>2069</v>
      </c>
    </row>
    <row r="1556" spans="1:2" x14ac:dyDescent="0.2">
      <c r="A1556" s="2">
        <v>22620</v>
      </c>
      <c r="B1556" s="2">
        <v>2069</v>
      </c>
    </row>
    <row r="1557" spans="1:2" x14ac:dyDescent="0.2">
      <c r="A1557" s="2">
        <v>22619</v>
      </c>
      <c r="B1557" s="2">
        <v>2069</v>
      </c>
    </row>
    <row r="1558" spans="1:2" x14ac:dyDescent="0.2">
      <c r="A1558" s="2">
        <v>4311452</v>
      </c>
      <c r="B1558" s="2">
        <v>2070</v>
      </c>
    </row>
    <row r="1559" spans="1:2" x14ac:dyDescent="0.2">
      <c r="A1559" s="2">
        <v>5146346</v>
      </c>
      <c r="B1559" s="2">
        <v>2070</v>
      </c>
    </row>
    <row r="1560" spans="1:2" x14ac:dyDescent="0.2">
      <c r="A1560" s="2">
        <v>8419739</v>
      </c>
      <c r="B1560" s="2">
        <v>2070</v>
      </c>
    </row>
    <row r="1561" spans="1:2" x14ac:dyDescent="0.2">
      <c r="A1561" s="2">
        <v>6616343</v>
      </c>
      <c r="B1561" s="2">
        <v>2070</v>
      </c>
    </row>
    <row r="1562" spans="1:2" x14ac:dyDescent="0.2">
      <c r="A1562" s="2">
        <v>3516863</v>
      </c>
      <c r="B1562" s="2">
        <v>2071</v>
      </c>
    </row>
    <row r="1563" spans="1:2" x14ac:dyDescent="0.2">
      <c r="A1563" s="2">
        <v>6166698</v>
      </c>
      <c r="B1563" s="2">
        <v>2071</v>
      </c>
    </row>
    <row r="1564" spans="1:2" x14ac:dyDescent="0.2">
      <c r="A1564" s="2">
        <v>10918</v>
      </c>
      <c r="B1564" s="2">
        <v>2072</v>
      </c>
    </row>
    <row r="1565" spans="1:2" x14ac:dyDescent="0.2">
      <c r="A1565" s="2">
        <v>6332546</v>
      </c>
      <c r="B1565" s="2">
        <v>2073</v>
      </c>
    </row>
    <row r="1566" spans="1:2" x14ac:dyDescent="0.2">
      <c r="A1566" s="2">
        <v>7299</v>
      </c>
      <c r="B1566" s="2">
        <v>2074</v>
      </c>
    </row>
    <row r="1567" spans="1:2" x14ac:dyDescent="0.2">
      <c r="A1567" s="2">
        <v>10944</v>
      </c>
      <c r="B1567" s="2">
        <v>2075</v>
      </c>
    </row>
    <row r="1568" spans="1:2" x14ac:dyDescent="0.2">
      <c r="A1568" s="2">
        <v>14573</v>
      </c>
      <c r="B1568" s="2">
        <v>2075</v>
      </c>
    </row>
    <row r="1569" spans="1:2" x14ac:dyDescent="0.2">
      <c r="A1569" s="2">
        <v>16347</v>
      </c>
      <c r="B1569" s="2">
        <v>2075</v>
      </c>
    </row>
    <row r="1570" spans="1:2" x14ac:dyDescent="0.2">
      <c r="A1570" s="2">
        <v>2805108</v>
      </c>
      <c r="B1570" s="2">
        <v>2076</v>
      </c>
    </row>
    <row r="1571" spans="1:2" x14ac:dyDescent="0.2">
      <c r="A1571" s="2">
        <v>143</v>
      </c>
      <c r="B1571" s="2">
        <v>2077</v>
      </c>
    </row>
    <row r="1572" spans="1:2" x14ac:dyDescent="0.2">
      <c r="A1572" s="2">
        <v>3064461</v>
      </c>
      <c r="B1572" s="2">
        <v>2078</v>
      </c>
    </row>
    <row r="1573" spans="1:2" x14ac:dyDescent="0.2">
      <c r="A1573" s="2">
        <v>7158561</v>
      </c>
      <c r="B1573" s="2">
        <v>2079</v>
      </c>
    </row>
    <row r="1574" spans="1:2" x14ac:dyDescent="0.2">
      <c r="A1574" s="2">
        <v>16921</v>
      </c>
      <c r="B1574" s="2">
        <v>2080</v>
      </c>
    </row>
    <row r="1575" spans="1:2" x14ac:dyDescent="0.2">
      <c r="A1575" s="2">
        <v>16919</v>
      </c>
      <c r="B1575" s="2">
        <v>2080</v>
      </c>
    </row>
    <row r="1576" spans="1:2" x14ac:dyDescent="0.2">
      <c r="A1576" s="2">
        <v>4172859</v>
      </c>
      <c r="B1576" s="2">
        <v>2081</v>
      </c>
    </row>
    <row r="1577" spans="1:2" x14ac:dyDescent="0.2">
      <c r="A1577" s="2">
        <v>27226</v>
      </c>
      <c r="B1577" s="2">
        <v>2082</v>
      </c>
    </row>
    <row r="1578" spans="1:2" x14ac:dyDescent="0.2">
      <c r="A1578" s="2">
        <v>19286</v>
      </c>
      <c r="B1578" s="2">
        <v>2083</v>
      </c>
    </row>
    <row r="1579" spans="1:2" x14ac:dyDescent="0.2">
      <c r="A1579" s="2">
        <v>1596</v>
      </c>
      <c r="B1579" s="2">
        <v>2083</v>
      </c>
    </row>
    <row r="1580" spans="1:2" x14ac:dyDescent="0.2">
      <c r="A1580" s="2">
        <v>4877</v>
      </c>
      <c r="B1580" s="2">
        <v>2084</v>
      </c>
    </row>
    <row r="1581" spans="1:2" x14ac:dyDescent="0.2">
      <c r="A1581" s="2">
        <v>5550805</v>
      </c>
      <c r="B1581" s="2">
        <v>1042</v>
      </c>
    </row>
    <row r="1582" spans="1:2" x14ac:dyDescent="0.2">
      <c r="A1582" s="2">
        <v>205053</v>
      </c>
      <c r="B1582" s="2">
        <v>2086</v>
      </c>
    </row>
    <row r="1583" spans="1:2" x14ac:dyDescent="0.2">
      <c r="A1583" s="2">
        <v>686344</v>
      </c>
      <c r="B1583" s="2">
        <v>2087</v>
      </c>
    </row>
    <row r="1584" spans="1:2" x14ac:dyDescent="0.2">
      <c r="A1584" s="2">
        <v>19</v>
      </c>
      <c r="B1584" s="2">
        <v>2087</v>
      </c>
    </row>
    <row r="1585" spans="1:2" x14ac:dyDescent="0.2">
      <c r="A1585" s="2">
        <v>799979</v>
      </c>
      <c r="B1585" s="2">
        <v>2088</v>
      </c>
    </row>
    <row r="1586" spans="1:2" x14ac:dyDescent="0.2">
      <c r="A1586" s="2">
        <v>168713</v>
      </c>
      <c r="B1586" s="2">
        <v>2089</v>
      </c>
    </row>
    <row r="1587" spans="1:2" x14ac:dyDescent="0.2">
      <c r="A1587" s="2">
        <v>46</v>
      </c>
      <c r="B1587" s="2">
        <v>2090</v>
      </c>
    </row>
    <row r="1588" spans="1:2" x14ac:dyDescent="0.2">
      <c r="A1588" s="2">
        <v>1705</v>
      </c>
      <c r="B1588" s="2">
        <v>2090</v>
      </c>
    </row>
    <row r="1589" spans="1:2" x14ac:dyDescent="0.2">
      <c r="A1589" s="2">
        <v>1052924</v>
      </c>
      <c r="B1589" s="2">
        <v>2090</v>
      </c>
    </row>
    <row r="1590" spans="1:2" x14ac:dyDescent="0.2">
      <c r="A1590" s="2">
        <v>45</v>
      </c>
      <c r="B1590" s="2">
        <v>2090</v>
      </c>
    </row>
    <row r="1591" spans="1:2" x14ac:dyDescent="0.2">
      <c r="A1591" s="2">
        <v>7381986</v>
      </c>
      <c r="B1591" s="2">
        <v>2090</v>
      </c>
    </row>
    <row r="1592" spans="1:2" x14ac:dyDescent="0.2">
      <c r="A1592" s="2">
        <v>933</v>
      </c>
      <c r="B1592" s="2">
        <v>2091</v>
      </c>
    </row>
    <row r="1593" spans="1:2" x14ac:dyDescent="0.2">
      <c r="A1593" s="2">
        <v>16999</v>
      </c>
      <c r="B1593" s="2">
        <v>2092</v>
      </c>
    </row>
    <row r="1594" spans="1:2" x14ac:dyDescent="0.2">
      <c r="A1594" s="2">
        <v>2561289</v>
      </c>
      <c r="B1594" s="2">
        <v>2093</v>
      </c>
    </row>
    <row r="1595" spans="1:2" x14ac:dyDescent="0.2">
      <c r="A1595" s="2">
        <v>425645</v>
      </c>
      <c r="B1595" s="2">
        <v>2093</v>
      </c>
    </row>
    <row r="1596" spans="1:2" x14ac:dyDescent="0.2">
      <c r="A1596" s="2">
        <v>808</v>
      </c>
      <c r="B1596" s="2">
        <v>2094</v>
      </c>
    </row>
    <row r="1597" spans="1:2" x14ac:dyDescent="0.2">
      <c r="A1597" s="2">
        <v>806</v>
      </c>
      <c r="B1597" s="2">
        <v>2094</v>
      </c>
    </row>
    <row r="1598" spans="1:2" x14ac:dyDescent="0.2">
      <c r="A1598" s="2">
        <v>37479</v>
      </c>
      <c r="B1598" s="2">
        <v>2095</v>
      </c>
    </row>
    <row r="1599" spans="1:2" x14ac:dyDescent="0.2">
      <c r="A1599" s="2">
        <v>6644024</v>
      </c>
      <c r="B1599" s="2">
        <v>2096</v>
      </c>
    </row>
    <row r="1600" spans="1:2" x14ac:dyDescent="0.2">
      <c r="A1600" s="2">
        <v>4085448</v>
      </c>
      <c r="B1600" s="2">
        <v>2097</v>
      </c>
    </row>
    <row r="1601" spans="1:2" x14ac:dyDescent="0.2">
      <c r="A1601" s="2">
        <v>5857315</v>
      </c>
      <c r="B1601" s="2">
        <v>2097</v>
      </c>
    </row>
    <row r="1602" spans="1:2" x14ac:dyDescent="0.2">
      <c r="A1602" s="2">
        <v>37241</v>
      </c>
      <c r="B1602" s="2">
        <v>2098</v>
      </c>
    </row>
    <row r="1603" spans="1:2" x14ac:dyDescent="0.2">
      <c r="A1603" s="2">
        <v>3560767</v>
      </c>
      <c r="B1603" s="2">
        <v>2099</v>
      </c>
    </row>
    <row r="1604" spans="1:2" x14ac:dyDescent="0.2">
      <c r="A1604" s="2">
        <v>7702</v>
      </c>
      <c r="B1604" s="2">
        <v>2100</v>
      </c>
    </row>
    <row r="1605" spans="1:2" x14ac:dyDescent="0.2">
      <c r="A1605" s="2">
        <v>7701</v>
      </c>
      <c r="B1605" s="2">
        <v>2100</v>
      </c>
    </row>
    <row r="1606" spans="1:2" x14ac:dyDescent="0.2">
      <c r="A1606" s="2">
        <v>52686</v>
      </c>
      <c r="B1606" s="2">
        <v>2101</v>
      </c>
    </row>
    <row r="1607" spans="1:2" x14ac:dyDescent="0.2">
      <c r="A1607" s="2">
        <v>5246873</v>
      </c>
      <c r="B1607" s="2">
        <v>2102</v>
      </c>
    </row>
    <row r="1608" spans="1:2" x14ac:dyDescent="0.2">
      <c r="A1608" s="2">
        <v>74854</v>
      </c>
      <c r="B1608" s="2">
        <v>2103</v>
      </c>
    </row>
    <row r="1609" spans="1:2" x14ac:dyDescent="0.2">
      <c r="A1609" s="2">
        <v>14630</v>
      </c>
      <c r="B1609" s="2">
        <v>2104</v>
      </c>
    </row>
    <row r="1610" spans="1:2" x14ac:dyDescent="0.2">
      <c r="A1610" s="2">
        <v>160982</v>
      </c>
      <c r="B1610" s="2">
        <v>2105</v>
      </c>
    </row>
    <row r="1611" spans="1:2" x14ac:dyDescent="0.2">
      <c r="A1611" s="2">
        <v>123829</v>
      </c>
      <c r="B1611" s="2">
        <v>2106</v>
      </c>
    </row>
    <row r="1612" spans="1:2" x14ac:dyDescent="0.2">
      <c r="A1612" s="2">
        <v>167729</v>
      </c>
      <c r="B1612" s="2">
        <v>2107</v>
      </c>
    </row>
    <row r="1613" spans="1:2" x14ac:dyDescent="0.2">
      <c r="A1613" s="2">
        <v>5912336</v>
      </c>
      <c r="B1613" s="2">
        <v>2108</v>
      </c>
    </row>
    <row r="1614" spans="1:2" x14ac:dyDescent="0.2">
      <c r="A1614" s="2">
        <v>3981519</v>
      </c>
      <c r="B1614" s="2">
        <v>2108</v>
      </c>
    </row>
    <row r="1615" spans="1:2" x14ac:dyDescent="0.2">
      <c r="A1615" s="2">
        <v>8192751</v>
      </c>
      <c r="B1615" s="2">
        <v>2108</v>
      </c>
    </row>
    <row r="1616" spans="1:2" x14ac:dyDescent="0.2">
      <c r="A1616" s="2">
        <v>103</v>
      </c>
      <c r="B1616" s="2">
        <v>2109</v>
      </c>
    </row>
    <row r="1617" spans="1:2" x14ac:dyDescent="0.2">
      <c r="A1617" s="2">
        <v>2387</v>
      </c>
      <c r="B1617" s="2">
        <v>2110</v>
      </c>
    </row>
    <row r="1618" spans="1:2" x14ac:dyDescent="0.2">
      <c r="A1618" s="2">
        <v>17270</v>
      </c>
      <c r="B1618" s="2">
        <v>2111</v>
      </c>
    </row>
    <row r="1619" spans="1:2" x14ac:dyDescent="0.2">
      <c r="A1619" s="2">
        <v>83145</v>
      </c>
      <c r="B1619" s="2">
        <v>2112</v>
      </c>
    </row>
    <row r="1620" spans="1:2" x14ac:dyDescent="0.2">
      <c r="A1620" s="2">
        <v>21202</v>
      </c>
      <c r="B1620" s="2">
        <v>2113</v>
      </c>
    </row>
    <row r="1621" spans="1:2" x14ac:dyDescent="0.2">
      <c r="A1621" s="2">
        <v>186775</v>
      </c>
      <c r="B1621" s="2">
        <v>2114</v>
      </c>
    </row>
    <row r="1622" spans="1:2" x14ac:dyDescent="0.2">
      <c r="A1622" s="2">
        <v>139952</v>
      </c>
      <c r="B1622" s="2">
        <v>2115</v>
      </c>
    </row>
    <row r="1623" spans="1:2" x14ac:dyDescent="0.2">
      <c r="A1623" s="2">
        <v>10143</v>
      </c>
      <c r="B1623" s="2">
        <v>2116</v>
      </c>
    </row>
    <row r="1624" spans="1:2" x14ac:dyDescent="0.2">
      <c r="A1624" s="2">
        <v>36520</v>
      </c>
      <c r="B1624" s="2">
        <v>2117</v>
      </c>
    </row>
    <row r="1625" spans="1:2" x14ac:dyDescent="0.2">
      <c r="A1625" s="2">
        <v>8017330</v>
      </c>
      <c r="B1625" s="2">
        <v>2118</v>
      </c>
    </row>
    <row r="1626" spans="1:2" x14ac:dyDescent="0.2">
      <c r="A1626" s="2">
        <v>1329522</v>
      </c>
      <c r="B1626" s="2">
        <v>2119</v>
      </c>
    </row>
    <row r="1627" spans="1:2" x14ac:dyDescent="0.2">
      <c r="A1627" s="2">
        <v>2305037</v>
      </c>
      <c r="B1627" s="2">
        <v>2119</v>
      </c>
    </row>
    <row r="1628" spans="1:2" x14ac:dyDescent="0.2">
      <c r="A1628" s="2">
        <v>8212470</v>
      </c>
      <c r="B1628" s="2">
        <v>2120</v>
      </c>
    </row>
    <row r="1629" spans="1:2" x14ac:dyDescent="0.2">
      <c r="A1629" s="2">
        <v>1441074</v>
      </c>
      <c r="B1629" s="2">
        <v>2121</v>
      </c>
    </row>
    <row r="1630" spans="1:2" x14ac:dyDescent="0.2">
      <c r="A1630" s="2">
        <v>440129</v>
      </c>
      <c r="B1630" s="2">
        <v>2122</v>
      </c>
    </row>
    <row r="1631" spans="1:2" x14ac:dyDescent="0.2">
      <c r="A1631" s="2">
        <v>6269362</v>
      </c>
      <c r="B1631" s="2">
        <v>2123</v>
      </c>
    </row>
    <row r="1632" spans="1:2" x14ac:dyDescent="0.2">
      <c r="A1632" s="2">
        <v>133661</v>
      </c>
      <c r="B1632" s="2">
        <v>2124</v>
      </c>
    </row>
    <row r="1633" spans="1:2" x14ac:dyDescent="0.2">
      <c r="A1633" s="2">
        <v>5543</v>
      </c>
      <c r="B1633" s="2">
        <v>2125</v>
      </c>
    </row>
    <row r="1634" spans="1:2" x14ac:dyDescent="0.2">
      <c r="A1634" s="2">
        <v>116218</v>
      </c>
      <c r="B1634" s="2">
        <v>2126</v>
      </c>
    </row>
    <row r="1635" spans="1:2" x14ac:dyDescent="0.2">
      <c r="A1635" s="2">
        <v>12517</v>
      </c>
      <c r="B1635" s="2">
        <v>2127</v>
      </c>
    </row>
    <row r="1636" spans="1:2" x14ac:dyDescent="0.2">
      <c r="A1636" s="2">
        <v>3592492</v>
      </c>
      <c r="B1636" s="2">
        <v>2128</v>
      </c>
    </row>
    <row r="1637" spans="1:2" x14ac:dyDescent="0.2">
      <c r="A1637" s="2">
        <v>6523956</v>
      </c>
      <c r="B1637" s="2">
        <v>2128</v>
      </c>
    </row>
    <row r="1638" spans="1:2" x14ac:dyDescent="0.2">
      <c r="A1638" s="2">
        <v>14514</v>
      </c>
      <c r="B1638" s="2">
        <v>2129</v>
      </c>
    </row>
    <row r="1639" spans="1:2" x14ac:dyDescent="0.2">
      <c r="A1639" s="2">
        <v>14508</v>
      </c>
      <c r="B1639" s="2">
        <v>2129</v>
      </c>
    </row>
    <row r="1640" spans="1:2" x14ac:dyDescent="0.2">
      <c r="A1640" s="2">
        <v>4490847</v>
      </c>
      <c r="B1640" s="2">
        <v>2130</v>
      </c>
    </row>
    <row r="1641" spans="1:2" x14ac:dyDescent="0.2">
      <c r="A1641" s="2">
        <v>84250</v>
      </c>
      <c r="B1641" s="2">
        <v>2131</v>
      </c>
    </row>
    <row r="1642" spans="1:2" x14ac:dyDescent="0.2">
      <c r="A1642" s="2">
        <v>84251</v>
      </c>
      <c r="B1642" s="2">
        <v>2131</v>
      </c>
    </row>
    <row r="1643" spans="1:2" x14ac:dyDescent="0.2">
      <c r="A1643" s="2">
        <v>92703</v>
      </c>
      <c r="B1643" s="2">
        <v>2132</v>
      </c>
    </row>
    <row r="1644" spans="1:2" x14ac:dyDescent="0.2">
      <c r="A1644" s="2">
        <v>4541581</v>
      </c>
      <c r="B1644" s="2">
        <v>2133</v>
      </c>
    </row>
    <row r="1645" spans="1:2" x14ac:dyDescent="0.2">
      <c r="A1645" s="2">
        <v>5113727</v>
      </c>
      <c r="B1645" s="2">
        <v>2133</v>
      </c>
    </row>
    <row r="1646" spans="1:2" x14ac:dyDescent="0.2">
      <c r="A1646" s="2">
        <v>410331</v>
      </c>
      <c r="B1646" s="2">
        <v>2134</v>
      </c>
    </row>
    <row r="1647" spans="1:2" x14ac:dyDescent="0.2">
      <c r="A1647" s="2">
        <v>101411</v>
      </c>
      <c r="B1647" s="2">
        <v>2135</v>
      </c>
    </row>
    <row r="1648" spans="1:2" x14ac:dyDescent="0.2">
      <c r="A1648" s="2">
        <v>316860</v>
      </c>
      <c r="B1648" s="2">
        <v>2136</v>
      </c>
    </row>
    <row r="1649" spans="1:2" x14ac:dyDescent="0.2">
      <c r="A1649" s="2">
        <v>1576185</v>
      </c>
      <c r="B1649" s="2">
        <v>2137</v>
      </c>
    </row>
    <row r="1650" spans="1:2" x14ac:dyDescent="0.2">
      <c r="A1650" s="2">
        <v>144829</v>
      </c>
      <c r="B1650" s="2">
        <v>2138</v>
      </c>
    </row>
    <row r="1651" spans="1:2" x14ac:dyDescent="0.2">
      <c r="A1651" s="2">
        <v>21482</v>
      </c>
      <c r="B1651" s="2">
        <v>2139</v>
      </c>
    </row>
    <row r="1652" spans="1:2" x14ac:dyDescent="0.2">
      <c r="A1652" s="2">
        <v>4391663</v>
      </c>
      <c r="B1652" s="2">
        <v>2140</v>
      </c>
    </row>
    <row r="1653" spans="1:2" x14ac:dyDescent="0.2">
      <c r="A1653" s="2">
        <v>3272355</v>
      </c>
      <c r="B1653" s="2">
        <v>2140</v>
      </c>
    </row>
    <row r="1654" spans="1:2" x14ac:dyDescent="0.2">
      <c r="A1654" s="2">
        <v>61875</v>
      </c>
      <c r="B1654" s="2">
        <v>2141</v>
      </c>
    </row>
    <row r="1655" spans="1:2" x14ac:dyDescent="0.2">
      <c r="A1655" s="2">
        <v>17290</v>
      </c>
      <c r="B1655" s="2">
        <v>2142</v>
      </c>
    </row>
    <row r="1656" spans="1:2" x14ac:dyDescent="0.2">
      <c r="A1656" s="2">
        <v>924382</v>
      </c>
      <c r="B1656" s="2">
        <v>2142</v>
      </c>
    </row>
    <row r="1657" spans="1:2" x14ac:dyDescent="0.2">
      <c r="A1657" s="2">
        <v>81299</v>
      </c>
      <c r="B1657" s="2">
        <v>2142</v>
      </c>
    </row>
    <row r="1658" spans="1:2" x14ac:dyDescent="0.2">
      <c r="A1658" s="2">
        <v>4474950</v>
      </c>
      <c r="B1658" s="2">
        <v>2143</v>
      </c>
    </row>
    <row r="1659" spans="1:2" x14ac:dyDescent="0.2">
      <c r="A1659" s="2">
        <v>3465820</v>
      </c>
      <c r="B1659" s="2">
        <v>2144</v>
      </c>
    </row>
    <row r="1660" spans="1:2" x14ac:dyDescent="0.2">
      <c r="A1660" s="2">
        <v>162433</v>
      </c>
      <c r="B1660" s="2">
        <v>2145</v>
      </c>
    </row>
    <row r="1661" spans="1:2" x14ac:dyDescent="0.2">
      <c r="A1661" s="2">
        <v>707509</v>
      </c>
      <c r="B1661" s="2">
        <v>2146</v>
      </c>
    </row>
    <row r="1662" spans="1:2" x14ac:dyDescent="0.2">
      <c r="A1662" s="2">
        <v>213979</v>
      </c>
      <c r="B1662" s="2">
        <v>2147</v>
      </c>
    </row>
    <row r="1663" spans="1:2" x14ac:dyDescent="0.2">
      <c r="A1663" s="2">
        <v>32314</v>
      </c>
      <c r="B1663" s="2">
        <v>2148</v>
      </c>
    </row>
    <row r="1664" spans="1:2" x14ac:dyDescent="0.2">
      <c r="A1664" s="2">
        <v>361</v>
      </c>
      <c r="B1664" s="2">
        <v>2149</v>
      </c>
    </row>
    <row r="1665" spans="1:2" x14ac:dyDescent="0.2">
      <c r="A1665" s="2">
        <v>10069</v>
      </c>
      <c r="B1665" s="2">
        <v>2149</v>
      </c>
    </row>
    <row r="1666" spans="1:2" x14ac:dyDescent="0.2">
      <c r="A1666" s="2">
        <v>360</v>
      </c>
      <c r="B1666" s="2">
        <v>2149</v>
      </c>
    </row>
    <row r="1667" spans="1:2" x14ac:dyDescent="0.2">
      <c r="A1667" s="2">
        <v>359</v>
      </c>
      <c r="B1667" s="2">
        <v>2149</v>
      </c>
    </row>
    <row r="1668" spans="1:2" x14ac:dyDescent="0.2">
      <c r="A1668" s="2">
        <v>34856</v>
      </c>
      <c r="B1668" s="2">
        <v>2150</v>
      </c>
    </row>
    <row r="1669" spans="1:2" x14ac:dyDescent="0.2">
      <c r="A1669" s="2">
        <v>3938668</v>
      </c>
      <c r="B1669" s="2">
        <v>2151</v>
      </c>
    </row>
    <row r="1670" spans="1:2" x14ac:dyDescent="0.2">
      <c r="A1670" s="2">
        <v>5982815</v>
      </c>
      <c r="B1670" s="2">
        <v>2151</v>
      </c>
    </row>
    <row r="1671" spans="1:2" x14ac:dyDescent="0.2">
      <c r="A1671" s="2">
        <v>2479847</v>
      </c>
      <c r="B1671" s="2">
        <v>2151</v>
      </c>
    </row>
    <row r="1672" spans="1:2" x14ac:dyDescent="0.2">
      <c r="A1672" s="2">
        <v>2001335</v>
      </c>
      <c r="B1672" s="2">
        <v>2152</v>
      </c>
    </row>
    <row r="1673" spans="1:2" x14ac:dyDescent="0.2">
      <c r="A1673" s="2">
        <v>16958</v>
      </c>
      <c r="B1673" s="2">
        <v>2153</v>
      </c>
    </row>
    <row r="1674" spans="1:2" x14ac:dyDescent="0.2">
      <c r="A1674" s="2">
        <v>832</v>
      </c>
      <c r="B1674" s="2">
        <v>2154</v>
      </c>
    </row>
    <row r="1675" spans="1:2" x14ac:dyDescent="0.2">
      <c r="A1675" s="2">
        <v>831</v>
      </c>
      <c r="B1675" s="2">
        <v>2154</v>
      </c>
    </row>
    <row r="1676" spans="1:2" x14ac:dyDescent="0.2">
      <c r="A1676" s="2">
        <v>163337</v>
      </c>
      <c r="B1676" s="2">
        <v>2155</v>
      </c>
    </row>
    <row r="1677" spans="1:2" x14ac:dyDescent="0.2">
      <c r="A1677" s="2">
        <v>32362</v>
      </c>
      <c r="B1677" s="2">
        <v>2155</v>
      </c>
    </row>
    <row r="1678" spans="1:2" x14ac:dyDescent="0.2">
      <c r="A1678" s="2">
        <v>121387</v>
      </c>
      <c r="B1678" s="2">
        <v>2156</v>
      </c>
    </row>
    <row r="1679" spans="1:2" x14ac:dyDescent="0.2">
      <c r="A1679" s="2">
        <v>19242</v>
      </c>
      <c r="B1679" s="2">
        <v>2157</v>
      </c>
    </row>
    <row r="1680" spans="1:2" x14ac:dyDescent="0.2">
      <c r="A1680" s="2">
        <v>685</v>
      </c>
      <c r="B1680" s="2">
        <v>2158</v>
      </c>
    </row>
    <row r="1681" spans="1:2" x14ac:dyDescent="0.2">
      <c r="A1681" s="2">
        <v>2917030</v>
      </c>
      <c r="B1681" s="2">
        <v>2159</v>
      </c>
    </row>
    <row r="1682" spans="1:2" x14ac:dyDescent="0.2">
      <c r="A1682" s="2">
        <v>3603796</v>
      </c>
      <c r="B1682" s="2">
        <v>2159</v>
      </c>
    </row>
    <row r="1683" spans="1:2" x14ac:dyDescent="0.2">
      <c r="A1683" s="2">
        <v>495</v>
      </c>
      <c r="B1683" s="2">
        <v>2160</v>
      </c>
    </row>
    <row r="1684" spans="1:2" x14ac:dyDescent="0.2">
      <c r="A1684" s="2">
        <v>2526645</v>
      </c>
      <c r="B1684" s="2">
        <v>2161</v>
      </c>
    </row>
    <row r="1685" spans="1:2" x14ac:dyDescent="0.2">
      <c r="A1685" s="2">
        <v>3977631</v>
      </c>
      <c r="B1685" s="2">
        <v>2161</v>
      </c>
    </row>
    <row r="1686" spans="1:2" x14ac:dyDescent="0.2">
      <c r="A1686" s="2">
        <v>5267709</v>
      </c>
      <c r="B1686" s="2">
        <v>2162</v>
      </c>
    </row>
    <row r="1687" spans="1:2" x14ac:dyDescent="0.2">
      <c r="A1687" s="2">
        <v>88584</v>
      </c>
      <c r="B1687" s="2">
        <v>2163</v>
      </c>
    </row>
    <row r="1688" spans="1:2" x14ac:dyDescent="0.2">
      <c r="A1688" s="2">
        <v>6746295</v>
      </c>
      <c r="B1688" s="2">
        <v>2164</v>
      </c>
    </row>
    <row r="1689" spans="1:2" x14ac:dyDescent="0.2">
      <c r="A1689" s="2">
        <v>7202094</v>
      </c>
      <c r="B1689" s="2">
        <v>2165</v>
      </c>
    </row>
    <row r="1690" spans="1:2" x14ac:dyDescent="0.2">
      <c r="A1690" s="2">
        <v>8274500</v>
      </c>
      <c r="B1690" s="2">
        <v>2165</v>
      </c>
    </row>
    <row r="1691" spans="1:2" x14ac:dyDescent="0.2">
      <c r="A1691" s="2">
        <v>5904111</v>
      </c>
      <c r="B1691" s="2">
        <v>2165</v>
      </c>
    </row>
    <row r="1692" spans="1:2" x14ac:dyDescent="0.2">
      <c r="A1692" s="2">
        <v>6407241</v>
      </c>
      <c r="B1692" s="2">
        <v>2165</v>
      </c>
    </row>
    <row r="1693" spans="1:2" x14ac:dyDescent="0.2">
      <c r="A1693" s="2">
        <v>24755</v>
      </c>
      <c r="B1693" s="2">
        <v>2166</v>
      </c>
    </row>
    <row r="1694" spans="1:2" x14ac:dyDescent="0.2">
      <c r="A1694" s="2">
        <v>17617</v>
      </c>
      <c r="B1694" s="2">
        <v>2166</v>
      </c>
    </row>
    <row r="1695" spans="1:2" x14ac:dyDescent="0.2">
      <c r="A1695" s="2">
        <v>9402</v>
      </c>
      <c r="B1695" s="2">
        <v>2167</v>
      </c>
    </row>
    <row r="1696" spans="1:2" x14ac:dyDescent="0.2">
      <c r="A1696" s="2">
        <v>240229</v>
      </c>
      <c r="B1696" s="2">
        <v>2168</v>
      </c>
    </row>
    <row r="1697" spans="1:2" x14ac:dyDescent="0.2">
      <c r="A1697" s="2">
        <v>556237</v>
      </c>
      <c r="B1697" s="2">
        <v>2169</v>
      </c>
    </row>
    <row r="1698" spans="1:2" x14ac:dyDescent="0.2">
      <c r="A1698" s="2">
        <v>3613975</v>
      </c>
      <c r="B1698" s="2">
        <v>2170</v>
      </c>
    </row>
    <row r="1699" spans="1:2" x14ac:dyDescent="0.2">
      <c r="A1699" s="2">
        <v>4968678</v>
      </c>
      <c r="B1699" s="2">
        <v>2171</v>
      </c>
    </row>
    <row r="1700" spans="1:2" x14ac:dyDescent="0.2">
      <c r="A1700" s="2">
        <v>6605218</v>
      </c>
      <c r="B1700" s="2">
        <v>2171</v>
      </c>
    </row>
    <row r="1701" spans="1:2" x14ac:dyDescent="0.2">
      <c r="A1701" s="2">
        <v>426845</v>
      </c>
      <c r="B1701" s="2">
        <v>2172</v>
      </c>
    </row>
    <row r="1702" spans="1:2" x14ac:dyDescent="0.2">
      <c r="A1702" s="2">
        <v>94014</v>
      </c>
      <c r="B1702" s="2">
        <v>2173</v>
      </c>
    </row>
    <row r="1703" spans="1:2" x14ac:dyDescent="0.2">
      <c r="A1703" s="2">
        <v>508249</v>
      </c>
      <c r="B1703" s="2">
        <v>2174</v>
      </c>
    </row>
    <row r="1704" spans="1:2" x14ac:dyDescent="0.2">
      <c r="A1704" s="2">
        <v>154212</v>
      </c>
      <c r="B1704" s="2">
        <v>2175</v>
      </c>
    </row>
    <row r="1705" spans="1:2" x14ac:dyDescent="0.2">
      <c r="A1705" s="2">
        <v>2355836</v>
      </c>
      <c r="B1705" s="2">
        <v>2176</v>
      </c>
    </row>
    <row r="1706" spans="1:2" x14ac:dyDescent="0.2">
      <c r="A1706" s="2">
        <v>6412011</v>
      </c>
      <c r="B1706" s="2">
        <v>2177</v>
      </c>
    </row>
    <row r="1707" spans="1:2" x14ac:dyDescent="0.2">
      <c r="A1707" s="2">
        <v>7643823</v>
      </c>
      <c r="B1707" s="2">
        <v>2177</v>
      </c>
    </row>
    <row r="1708" spans="1:2" x14ac:dyDescent="0.2">
      <c r="A1708" s="2">
        <v>216774</v>
      </c>
      <c r="B1708" s="2">
        <v>2178</v>
      </c>
    </row>
    <row r="1709" spans="1:2" x14ac:dyDescent="0.2">
      <c r="A1709" s="2">
        <v>939119</v>
      </c>
      <c r="B1709" s="2">
        <v>2178</v>
      </c>
    </row>
    <row r="1710" spans="1:2" x14ac:dyDescent="0.2">
      <c r="A1710" s="2">
        <v>23085</v>
      </c>
      <c r="B1710" s="2">
        <v>2179</v>
      </c>
    </row>
    <row r="1711" spans="1:2" x14ac:dyDescent="0.2">
      <c r="A1711" s="2">
        <v>2115</v>
      </c>
      <c r="B1711" s="2">
        <v>2179</v>
      </c>
    </row>
    <row r="1712" spans="1:2" x14ac:dyDescent="0.2">
      <c r="A1712" s="2">
        <v>4138498</v>
      </c>
      <c r="B1712" s="2">
        <v>2180</v>
      </c>
    </row>
    <row r="1713" spans="1:2" x14ac:dyDescent="0.2">
      <c r="A1713" s="2">
        <v>17080</v>
      </c>
      <c r="B1713" s="2">
        <v>2181</v>
      </c>
    </row>
    <row r="1714" spans="1:2" x14ac:dyDescent="0.2">
      <c r="A1714" s="2">
        <v>26024</v>
      </c>
      <c r="B1714" s="2">
        <v>2182</v>
      </c>
    </row>
    <row r="1715" spans="1:2" x14ac:dyDescent="0.2">
      <c r="A1715" s="2">
        <v>2673</v>
      </c>
      <c r="B1715" s="2">
        <v>2183</v>
      </c>
    </row>
    <row r="1716" spans="1:2" x14ac:dyDescent="0.2">
      <c r="A1716" s="2">
        <v>149</v>
      </c>
      <c r="B1716" s="2">
        <v>2184</v>
      </c>
    </row>
    <row r="1717" spans="1:2" x14ac:dyDescent="0.2">
      <c r="A1717" s="2">
        <v>9051</v>
      </c>
      <c r="B1717" s="2">
        <v>2185</v>
      </c>
    </row>
    <row r="1718" spans="1:2" x14ac:dyDescent="0.2">
      <c r="A1718" s="2">
        <v>858175</v>
      </c>
      <c r="B1718" s="2">
        <v>2186</v>
      </c>
    </row>
    <row r="1719" spans="1:2" x14ac:dyDescent="0.2">
      <c r="A1719" s="2">
        <v>612017</v>
      </c>
      <c r="B1719" s="2">
        <v>2187</v>
      </c>
    </row>
    <row r="1720" spans="1:2" x14ac:dyDescent="0.2">
      <c r="A1720" s="2">
        <v>109495</v>
      </c>
      <c r="B1720" s="2">
        <v>2188</v>
      </c>
    </row>
    <row r="1721" spans="1:2" x14ac:dyDescent="0.2">
      <c r="A1721" s="2">
        <v>4404</v>
      </c>
      <c r="B1721" s="2">
        <v>2189</v>
      </c>
    </row>
    <row r="1722" spans="1:2" x14ac:dyDescent="0.2">
      <c r="A1722" s="2">
        <v>4407</v>
      </c>
      <c r="B1722" s="2">
        <v>2189</v>
      </c>
    </row>
    <row r="1723" spans="1:2" x14ac:dyDescent="0.2">
      <c r="A1723" s="2">
        <v>891829</v>
      </c>
      <c r="B1723" s="2">
        <v>2190</v>
      </c>
    </row>
    <row r="1724" spans="1:2" x14ac:dyDescent="0.2">
      <c r="A1724" s="2">
        <v>2771</v>
      </c>
      <c r="B1724" s="2">
        <v>2191</v>
      </c>
    </row>
    <row r="1725" spans="1:2" x14ac:dyDescent="0.2">
      <c r="A1725" s="2">
        <v>6551181</v>
      </c>
      <c r="B1725" s="2">
        <v>2192</v>
      </c>
    </row>
    <row r="1726" spans="1:2" x14ac:dyDescent="0.2">
      <c r="A1726" s="2">
        <v>5218550</v>
      </c>
      <c r="B1726" s="2">
        <v>2192</v>
      </c>
    </row>
    <row r="1727" spans="1:2" x14ac:dyDescent="0.2">
      <c r="A1727" s="2">
        <v>1052</v>
      </c>
      <c r="B1727" s="2">
        <v>2193</v>
      </c>
    </row>
    <row r="1728" spans="1:2" x14ac:dyDescent="0.2">
      <c r="A1728" s="2">
        <v>204491</v>
      </c>
      <c r="B1728" s="2">
        <v>2193</v>
      </c>
    </row>
    <row r="1729" spans="1:2" x14ac:dyDescent="0.2">
      <c r="A1729" s="2">
        <v>352610</v>
      </c>
      <c r="B1729" s="2">
        <v>2194</v>
      </c>
    </row>
    <row r="1730" spans="1:2" x14ac:dyDescent="0.2">
      <c r="A1730" s="2">
        <v>6347663</v>
      </c>
      <c r="B1730" s="2">
        <v>2195</v>
      </c>
    </row>
    <row r="1731" spans="1:2" x14ac:dyDescent="0.2">
      <c r="A1731" s="2">
        <v>8142360</v>
      </c>
      <c r="B1731" s="2">
        <v>2195</v>
      </c>
    </row>
    <row r="1732" spans="1:2" x14ac:dyDescent="0.2">
      <c r="A1732" s="2">
        <v>8570</v>
      </c>
      <c r="B1732" s="2">
        <v>2196</v>
      </c>
    </row>
    <row r="1733" spans="1:2" x14ac:dyDescent="0.2">
      <c r="A1733" s="2">
        <v>8569</v>
      </c>
      <c r="B1733" s="2">
        <v>2196</v>
      </c>
    </row>
    <row r="1734" spans="1:2" x14ac:dyDescent="0.2">
      <c r="A1734" s="2">
        <v>2671</v>
      </c>
      <c r="B1734" s="2">
        <v>2196</v>
      </c>
    </row>
    <row r="1735" spans="1:2" x14ac:dyDescent="0.2">
      <c r="A1735" s="2">
        <v>4450008</v>
      </c>
      <c r="B1735" s="2">
        <v>2197</v>
      </c>
    </row>
    <row r="1736" spans="1:2" x14ac:dyDescent="0.2">
      <c r="A1736" s="2">
        <v>8677</v>
      </c>
      <c r="B1736" s="2">
        <v>2198</v>
      </c>
    </row>
    <row r="1737" spans="1:2" x14ac:dyDescent="0.2">
      <c r="A1737" s="2">
        <v>5069</v>
      </c>
      <c r="B1737" s="2">
        <v>2198</v>
      </c>
    </row>
    <row r="1738" spans="1:2" x14ac:dyDescent="0.2">
      <c r="A1738" s="2">
        <v>2711</v>
      </c>
      <c r="B1738" s="2">
        <v>2198</v>
      </c>
    </row>
    <row r="1739" spans="1:2" x14ac:dyDescent="0.2">
      <c r="A1739" s="2">
        <v>1740</v>
      </c>
      <c r="B1739" s="2">
        <v>2199</v>
      </c>
    </row>
    <row r="1740" spans="1:2" x14ac:dyDescent="0.2">
      <c r="A1740" s="2">
        <v>78262</v>
      </c>
      <c r="B1740" s="2">
        <v>2200</v>
      </c>
    </row>
    <row r="1741" spans="1:2" x14ac:dyDescent="0.2">
      <c r="A1741" s="2">
        <v>160</v>
      </c>
      <c r="B1741" s="2">
        <v>2201</v>
      </c>
    </row>
    <row r="1742" spans="1:2" x14ac:dyDescent="0.2">
      <c r="A1742" s="2">
        <v>3175374</v>
      </c>
      <c r="B1742" s="2">
        <v>2202</v>
      </c>
    </row>
    <row r="1743" spans="1:2" x14ac:dyDescent="0.2">
      <c r="A1743" s="2">
        <v>2985</v>
      </c>
      <c r="B1743" s="2">
        <v>2203</v>
      </c>
    </row>
    <row r="1744" spans="1:2" x14ac:dyDescent="0.2">
      <c r="A1744" s="2">
        <v>59691</v>
      </c>
      <c r="B1744" s="2">
        <v>2204</v>
      </c>
    </row>
    <row r="1745" spans="1:2" x14ac:dyDescent="0.2">
      <c r="A1745" s="2">
        <v>3401629</v>
      </c>
      <c r="B1745" s="2">
        <v>2205</v>
      </c>
    </row>
    <row r="1746" spans="1:2" x14ac:dyDescent="0.2">
      <c r="A1746" s="2">
        <v>10965</v>
      </c>
      <c r="B1746" s="2">
        <v>2206</v>
      </c>
    </row>
    <row r="1747" spans="1:2" x14ac:dyDescent="0.2">
      <c r="A1747" s="2">
        <v>10964</v>
      </c>
      <c r="B1747" s="2">
        <v>2206</v>
      </c>
    </row>
    <row r="1748" spans="1:2" x14ac:dyDescent="0.2">
      <c r="A1748" s="2">
        <v>839</v>
      </c>
      <c r="B1748" s="2">
        <v>2207</v>
      </c>
    </row>
    <row r="1749" spans="1:2" x14ac:dyDescent="0.2">
      <c r="A1749" s="2">
        <v>4240</v>
      </c>
      <c r="B1749" s="2">
        <v>2208</v>
      </c>
    </row>
    <row r="1750" spans="1:2" x14ac:dyDescent="0.2">
      <c r="A1750" s="2">
        <v>962161</v>
      </c>
      <c r="B1750" s="2">
        <v>2209</v>
      </c>
    </row>
    <row r="1751" spans="1:2" x14ac:dyDescent="0.2">
      <c r="A1751" s="2">
        <v>195033</v>
      </c>
      <c r="B1751" s="2">
        <v>2210</v>
      </c>
    </row>
    <row r="1752" spans="1:2" x14ac:dyDescent="0.2">
      <c r="A1752" s="2">
        <v>4564111</v>
      </c>
      <c r="B1752" s="2">
        <v>2211</v>
      </c>
    </row>
    <row r="1753" spans="1:2" x14ac:dyDescent="0.2">
      <c r="A1753" s="2">
        <v>16104</v>
      </c>
      <c r="B1753" s="2">
        <v>2212</v>
      </c>
    </row>
    <row r="1754" spans="1:2" x14ac:dyDescent="0.2">
      <c r="A1754" s="2">
        <v>40634</v>
      </c>
      <c r="B1754" s="2">
        <v>2212</v>
      </c>
    </row>
    <row r="1755" spans="1:2" x14ac:dyDescent="0.2">
      <c r="A1755" s="2">
        <v>1121</v>
      </c>
      <c r="B1755" s="2">
        <v>2213</v>
      </c>
    </row>
    <row r="1756" spans="1:2" x14ac:dyDescent="0.2">
      <c r="A1756" s="2">
        <v>1116</v>
      </c>
      <c r="B1756" s="2">
        <v>2213</v>
      </c>
    </row>
    <row r="1757" spans="1:2" x14ac:dyDescent="0.2">
      <c r="A1757" s="2">
        <v>1117</v>
      </c>
      <c r="B1757" s="2">
        <v>2213</v>
      </c>
    </row>
    <row r="1758" spans="1:2" x14ac:dyDescent="0.2">
      <c r="A1758" s="2">
        <v>1112</v>
      </c>
      <c r="B1758" s="2">
        <v>2213</v>
      </c>
    </row>
    <row r="1759" spans="1:2" x14ac:dyDescent="0.2">
      <c r="A1759" s="2">
        <v>12814</v>
      </c>
      <c r="B1759" s="2">
        <v>2213</v>
      </c>
    </row>
    <row r="1760" spans="1:2" x14ac:dyDescent="0.2">
      <c r="A1760" s="2">
        <v>1119</v>
      </c>
      <c r="B1760" s="2">
        <v>2213</v>
      </c>
    </row>
    <row r="1761" spans="1:2" x14ac:dyDescent="0.2">
      <c r="A1761" s="2">
        <v>1115</v>
      </c>
      <c r="B1761" s="2">
        <v>2213</v>
      </c>
    </row>
    <row r="1762" spans="1:2" x14ac:dyDescent="0.2">
      <c r="A1762" s="2">
        <v>1118</v>
      </c>
      <c r="B1762" s="2">
        <v>2213</v>
      </c>
    </row>
    <row r="1763" spans="1:2" x14ac:dyDescent="0.2">
      <c r="A1763" s="2">
        <v>1113</v>
      </c>
      <c r="B1763" s="2">
        <v>2213</v>
      </c>
    </row>
    <row r="1764" spans="1:2" x14ac:dyDescent="0.2">
      <c r="A1764" s="2">
        <v>6789509</v>
      </c>
      <c r="B1764" s="2">
        <v>2214</v>
      </c>
    </row>
    <row r="1765" spans="1:2" x14ac:dyDescent="0.2">
      <c r="A1765" s="2">
        <v>5778855</v>
      </c>
      <c r="B1765" s="2">
        <v>2214</v>
      </c>
    </row>
    <row r="1766" spans="1:2" x14ac:dyDescent="0.2">
      <c r="A1766" s="2">
        <v>3250162</v>
      </c>
      <c r="B1766" s="2">
        <v>2215</v>
      </c>
    </row>
    <row r="1767" spans="1:2" x14ac:dyDescent="0.2">
      <c r="A1767" s="2">
        <v>238051</v>
      </c>
      <c r="B1767" s="2">
        <v>2216</v>
      </c>
    </row>
    <row r="1768" spans="1:2" x14ac:dyDescent="0.2">
      <c r="A1768" s="2">
        <v>2672</v>
      </c>
      <c r="B1768" s="2">
        <v>2217</v>
      </c>
    </row>
    <row r="1769" spans="1:2" x14ac:dyDescent="0.2">
      <c r="A1769" s="2">
        <v>10189</v>
      </c>
      <c r="B1769" s="2">
        <v>2218</v>
      </c>
    </row>
    <row r="1770" spans="1:2" x14ac:dyDescent="0.2">
      <c r="A1770" s="2">
        <v>10194</v>
      </c>
      <c r="B1770" s="2">
        <v>2218</v>
      </c>
    </row>
    <row r="1771" spans="1:2" x14ac:dyDescent="0.2">
      <c r="A1771" s="2">
        <v>10190</v>
      </c>
      <c r="B1771" s="2">
        <v>2218</v>
      </c>
    </row>
    <row r="1772" spans="1:2" x14ac:dyDescent="0.2">
      <c r="A1772" s="2">
        <v>3031749</v>
      </c>
      <c r="B1772" s="2">
        <v>2219</v>
      </c>
    </row>
    <row r="1773" spans="1:2" x14ac:dyDescent="0.2">
      <c r="A1773" s="2">
        <v>4418067</v>
      </c>
      <c r="B1773" s="2">
        <v>2219</v>
      </c>
    </row>
    <row r="1774" spans="1:2" x14ac:dyDescent="0.2">
      <c r="A1774" s="2">
        <v>6740475</v>
      </c>
      <c r="B1774" s="2">
        <v>2219</v>
      </c>
    </row>
    <row r="1775" spans="1:2" x14ac:dyDescent="0.2">
      <c r="A1775" s="2">
        <v>4553173</v>
      </c>
      <c r="B1775" s="2">
        <v>2220</v>
      </c>
    </row>
    <row r="1776" spans="1:2" x14ac:dyDescent="0.2">
      <c r="A1776" s="2">
        <v>6163926</v>
      </c>
      <c r="B1776" s="2">
        <v>2220</v>
      </c>
    </row>
    <row r="1777" spans="1:2" x14ac:dyDescent="0.2">
      <c r="A1777" s="2">
        <v>1716</v>
      </c>
      <c r="B1777" s="2">
        <v>2221</v>
      </c>
    </row>
    <row r="1778" spans="1:2" x14ac:dyDescent="0.2">
      <c r="A1778" s="2">
        <v>88413</v>
      </c>
      <c r="B1778" s="2">
        <v>2222</v>
      </c>
    </row>
    <row r="1779" spans="1:2" x14ac:dyDescent="0.2">
      <c r="A1779" s="2">
        <v>207342</v>
      </c>
      <c r="B1779" s="2">
        <v>2222</v>
      </c>
    </row>
    <row r="1780" spans="1:2" x14ac:dyDescent="0.2">
      <c r="A1780" s="2">
        <v>4038420</v>
      </c>
      <c r="B1780" s="2">
        <v>2223</v>
      </c>
    </row>
    <row r="1781" spans="1:2" x14ac:dyDescent="0.2">
      <c r="A1781" s="2">
        <v>17571</v>
      </c>
      <c r="B1781" s="2">
        <v>2224</v>
      </c>
    </row>
    <row r="1782" spans="1:2" x14ac:dyDescent="0.2">
      <c r="A1782" s="2">
        <v>4982512</v>
      </c>
      <c r="B1782" s="2">
        <v>2225</v>
      </c>
    </row>
    <row r="1783" spans="1:2" x14ac:dyDescent="0.2">
      <c r="A1783" s="2">
        <v>33219</v>
      </c>
      <c r="B1783" s="2">
        <v>2226</v>
      </c>
    </row>
    <row r="1784" spans="1:2" x14ac:dyDescent="0.2">
      <c r="A1784" s="2">
        <v>15815</v>
      </c>
      <c r="B1784" s="2">
        <v>2227</v>
      </c>
    </row>
    <row r="1785" spans="1:2" x14ac:dyDescent="0.2">
      <c r="A1785" s="2">
        <v>3505044</v>
      </c>
      <c r="B1785" s="2">
        <v>2228</v>
      </c>
    </row>
    <row r="1786" spans="1:2" x14ac:dyDescent="0.2">
      <c r="A1786" s="2">
        <v>3393571</v>
      </c>
      <c r="B1786" s="2">
        <v>2229</v>
      </c>
    </row>
    <row r="1787" spans="1:2" x14ac:dyDescent="0.2">
      <c r="A1787" s="2">
        <v>662843</v>
      </c>
      <c r="B1787" s="2">
        <v>2230</v>
      </c>
    </row>
    <row r="1788" spans="1:2" x14ac:dyDescent="0.2">
      <c r="A1788" s="2">
        <v>6742299</v>
      </c>
      <c r="B1788" s="2">
        <v>2231</v>
      </c>
    </row>
    <row r="1789" spans="1:2" x14ac:dyDescent="0.2">
      <c r="A1789" s="2">
        <v>4271807</v>
      </c>
      <c r="B1789" s="2">
        <v>2231</v>
      </c>
    </row>
    <row r="1790" spans="1:2" x14ac:dyDescent="0.2">
      <c r="A1790" s="2">
        <v>32123</v>
      </c>
      <c r="B1790" s="2">
        <v>2232</v>
      </c>
    </row>
    <row r="1791" spans="1:2" x14ac:dyDescent="0.2">
      <c r="A1791" s="2">
        <v>766532</v>
      </c>
      <c r="B1791" s="2">
        <v>2232</v>
      </c>
    </row>
    <row r="1792" spans="1:2" x14ac:dyDescent="0.2">
      <c r="A1792" s="2">
        <v>255259</v>
      </c>
      <c r="B1792" s="2">
        <v>2233</v>
      </c>
    </row>
    <row r="1793" spans="1:2" x14ac:dyDescent="0.2">
      <c r="A1793" s="2">
        <v>1731</v>
      </c>
      <c r="B1793" s="2">
        <v>2234</v>
      </c>
    </row>
    <row r="1794" spans="1:2" x14ac:dyDescent="0.2">
      <c r="A1794" s="2">
        <v>8373699</v>
      </c>
      <c r="B1794" s="2">
        <v>2235</v>
      </c>
    </row>
    <row r="1795" spans="1:2" x14ac:dyDescent="0.2">
      <c r="A1795" s="2">
        <v>4529346</v>
      </c>
      <c r="B1795" s="2">
        <v>2236</v>
      </c>
    </row>
    <row r="1796" spans="1:2" x14ac:dyDescent="0.2">
      <c r="A1796" s="2">
        <v>840066</v>
      </c>
      <c r="B1796" s="2">
        <v>2237</v>
      </c>
    </row>
    <row r="1797" spans="1:2" x14ac:dyDescent="0.2">
      <c r="A1797" s="2">
        <v>254517</v>
      </c>
      <c r="B1797" s="2">
        <v>2238</v>
      </c>
    </row>
    <row r="1798" spans="1:2" x14ac:dyDescent="0.2">
      <c r="A1798" s="2">
        <v>156</v>
      </c>
      <c r="B1798" s="2">
        <v>2239</v>
      </c>
    </row>
    <row r="1799" spans="1:2" x14ac:dyDescent="0.2">
      <c r="A1799" s="2">
        <v>155</v>
      </c>
      <c r="B1799" s="2">
        <v>2239</v>
      </c>
    </row>
    <row r="1800" spans="1:2" x14ac:dyDescent="0.2">
      <c r="A1800" s="2">
        <v>153</v>
      </c>
      <c r="B1800" s="2">
        <v>2239</v>
      </c>
    </row>
    <row r="1801" spans="1:2" x14ac:dyDescent="0.2">
      <c r="A1801" s="2">
        <v>8095797</v>
      </c>
      <c r="B1801" s="2">
        <v>2240</v>
      </c>
    </row>
    <row r="1802" spans="1:2" x14ac:dyDescent="0.2">
      <c r="A1802" s="2">
        <v>13083</v>
      </c>
      <c r="B1802" s="2">
        <v>2241</v>
      </c>
    </row>
    <row r="1803" spans="1:2" x14ac:dyDescent="0.2">
      <c r="A1803" s="2">
        <v>14501</v>
      </c>
      <c r="B1803" s="2">
        <v>2242</v>
      </c>
    </row>
    <row r="1804" spans="1:2" x14ac:dyDescent="0.2">
      <c r="A1804" s="2">
        <v>110188</v>
      </c>
      <c r="B1804" s="2">
        <v>2243</v>
      </c>
    </row>
    <row r="1805" spans="1:2" x14ac:dyDescent="0.2">
      <c r="A1805" s="2">
        <v>7576279</v>
      </c>
      <c r="B1805" s="2">
        <v>2244</v>
      </c>
    </row>
    <row r="1806" spans="1:2" x14ac:dyDescent="0.2">
      <c r="A1806" s="2">
        <v>749205</v>
      </c>
      <c r="B1806" s="2">
        <v>2245</v>
      </c>
    </row>
    <row r="1807" spans="1:2" x14ac:dyDescent="0.2">
      <c r="A1807" s="2">
        <v>1076</v>
      </c>
      <c r="B1807" s="2">
        <v>2246</v>
      </c>
    </row>
    <row r="1808" spans="1:2" x14ac:dyDescent="0.2">
      <c r="A1808" s="2">
        <v>6136253</v>
      </c>
      <c r="B1808" s="2">
        <v>2247</v>
      </c>
    </row>
    <row r="1809" spans="1:2" x14ac:dyDescent="0.2">
      <c r="A1809" s="2">
        <v>8176770</v>
      </c>
      <c r="B1809" s="2">
        <v>2247</v>
      </c>
    </row>
    <row r="1810" spans="1:2" x14ac:dyDescent="0.2">
      <c r="A1810" s="2">
        <v>3074508</v>
      </c>
      <c r="B1810" s="2">
        <v>2247</v>
      </c>
    </row>
    <row r="1811" spans="1:2" x14ac:dyDescent="0.2">
      <c r="A1811" s="2">
        <v>281704</v>
      </c>
      <c r="B1811" s="2">
        <v>2247</v>
      </c>
    </row>
    <row r="1812" spans="1:2" x14ac:dyDescent="0.2">
      <c r="A1812" s="2">
        <v>9013</v>
      </c>
      <c r="B1812" s="2">
        <v>2248</v>
      </c>
    </row>
    <row r="1813" spans="1:2" x14ac:dyDescent="0.2">
      <c r="A1813" s="2">
        <v>9014</v>
      </c>
      <c r="B1813" s="2">
        <v>2248</v>
      </c>
    </row>
    <row r="1814" spans="1:2" x14ac:dyDescent="0.2">
      <c r="A1814" s="2">
        <v>3493125</v>
      </c>
      <c r="B1814" s="2">
        <v>2249</v>
      </c>
    </row>
    <row r="1815" spans="1:2" x14ac:dyDescent="0.2">
      <c r="A1815" s="2">
        <v>2566642</v>
      </c>
      <c r="B1815" s="2">
        <v>2249</v>
      </c>
    </row>
    <row r="1816" spans="1:2" x14ac:dyDescent="0.2">
      <c r="A1816" s="2">
        <v>1758827</v>
      </c>
      <c r="B1816" s="2">
        <v>2249</v>
      </c>
    </row>
    <row r="1817" spans="1:2" x14ac:dyDescent="0.2">
      <c r="A1817" s="2">
        <v>92764</v>
      </c>
      <c r="B1817" s="2">
        <v>2250</v>
      </c>
    </row>
    <row r="1818" spans="1:2" x14ac:dyDescent="0.2">
      <c r="A1818" s="2">
        <v>92767</v>
      </c>
      <c r="B1818" s="2">
        <v>2250</v>
      </c>
    </row>
    <row r="1819" spans="1:2" x14ac:dyDescent="0.2">
      <c r="A1819" s="2">
        <v>90705</v>
      </c>
      <c r="B1819" s="2">
        <v>2251</v>
      </c>
    </row>
    <row r="1820" spans="1:2" x14ac:dyDescent="0.2">
      <c r="A1820" s="2">
        <v>2021437</v>
      </c>
      <c r="B1820" s="2">
        <v>2252</v>
      </c>
    </row>
    <row r="1821" spans="1:2" x14ac:dyDescent="0.2">
      <c r="A1821" s="2">
        <v>489810</v>
      </c>
      <c r="B1821" s="2">
        <v>2253</v>
      </c>
    </row>
    <row r="1822" spans="1:2" x14ac:dyDescent="0.2">
      <c r="A1822" s="2">
        <v>4882</v>
      </c>
      <c r="B1822" s="2">
        <v>2254</v>
      </c>
    </row>
    <row r="1823" spans="1:2" x14ac:dyDescent="0.2">
      <c r="A1823" s="2">
        <v>1012</v>
      </c>
      <c r="B1823" s="2">
        <v>2255</v>
      </c>
    </row>
    <row r="1824" spans="1:2" x14ac:dyDescent="0.2">
      <c r="A1824" s="2">
        <v>948</v>
      </c>
      <c r="B1824" s="2">
        <v>2256</v>
      </c>
    </row>
    <row r="1825" spans="1:2" x14ac:dyDescent="0.2">
      <c r="A1825" s="2">
        <v>950</v>
      </c>
      <c r="B1825" s="2">
        <v>2256</v>
      </c>
    </row>
    <row r="1826" spans="1:2" x14ac:dyDescent="0.2">
      <c r="A1826" s="2">
        <v>2044</v>
      </c>
      <c r="B1826" s="2">
        <v>2257</v>
      </c>
    </row>
    <row r="1827" spans="1:2" x14ac:dyDescent="0.2">
      <c r="A1827" s="2">
        <v>39270</v>
      </c>
      <c r="B1827" s="2">
        <v>2258</v>
      </c>
    </row>
    <row r="1828" spans="1:2" x14ac:dyDescent="0.2">
      <c r="A1828" s="2">
        <v>121667</v>
      </c>
      <c r="B1828" s="2">
        <v>2259</v>
      </c>
    </row>
    <row r="1829" spans="1:2" x14ac:dyDescent="0.2">
      <c r="A1829" s="2">
        <v>216082</v>
      </c>
      <c r="B1829" s="2">
        <v>2259</v>
      </c>
    </row>
    <row r="1830" spans="1:2" x14ac:dyDescent="0.2">
      <c r="A1830" s="2">
        <v>3050376</v>
      </c>
      <c r="B1830" s="2">
        <v>2260</v>
      </c>
    </row>
    <row r="1831" spans="1:2" x14ac:dyDescent="0.2">
      <c r="A1831" s="2">
        <v>4038362</v>
      </c>
      <c r="B1831" s="2">
        <v>2261</v>
      </c>
    </row>
    <row r="1832" spans="1:2" x14ac:dyDescent="0.2">
      <c r="A1832" s="2">
        <v>15269</v>
      </c>
      <c r="B1832" s="2">
        <v>2262</v>
      </c>
    </row>
    <row r="1833" spans="1:2" x14ac:dyDescent="0.2">
      <c r="A1833" s="2">
        <v>10057</v>
      </c>
      <c r="B1833" s="2">
        <v>2262</v>
      </c>
    </row>
    <row r="1834" spans="1:2" x14ac:dyDescent="0.2">
      <c r="A1834" s="2">
        <v>9777</v>
      </c>
      <c r="B1834" s="2">
        <v>2262</v>
      </c>
    </row>
    <row r="1835" spans="1:2" x14ac:dyDescent="0.2">
      <c r="A1835" s="2">
        <v>10058</v>
      </c>
      <c r="B1835" s="2">
        <v>2262</v>
      </c>
    </row>
    <row r="1836" spans="1:2" x14ac:dyDescent="0.2">
      <c r="A1836" s="2">
        <v>10878</v>
      </c>
      <c r="B1836" s="2">
        <v>2262</v>
      </c>
    </row>
    <row r="1837" spans="1:2" x14ac:dyDescent="0.2">
      <c r="A1837" s="2">
        <v>5196775</v>
      </c>
      <c r="B1837" s="2">
        <v>2262</v>
      </c>
    </row>
    <row r="1838" spans="1:2" x14ac:dyDescent="0.2">
      <c r="A1838" s="2">
        <v>3873725</v>
      </c>
      <c r="B1838" s="2">
        <v>2262</v>
      </c>
    </row>
    <row r="1839" spans="1:2" x14ac:dyDescent="0.2">
      <c r="A1839" s="2">
        <v>125223</v>
      </c>
      <c r="B1839" s="2">
        <v>2262</v>
      </c>
    </row>
    <row r="1840" spans="1:2" x14ac:dyDescent="0.2">
      <c r="A1840" s="2">
        <v>228858</v>
      </c>
      <c r="B1840" s="2">
        <v>2263</v>
      </c>
    </row>
    <row r="1841" spans="1:2" x14ac:dyDescent="0.2">
      <c r="A1841" s="2">
        <v>847</v>
      </c>
      <c r="B1841" s="2">
        <v>2264</v>
      </c>
    </row>
    <row r="1842" spans="1:2" x14ac:dyDescent="0.2">
      <c r="A1842" s="2">
        <v>848</v>
      </c>
      <c r="B1842" s="2">
        <v>2264</v>
      </c>
    </row>
    <row r="1843" spans="1:2" x14ac:dyDescent="0.2">
      <c r="A1843" s="2">
        <v>439939</v>
      </c>
      <c r="B1843" s="2">
        <v>2265</v>
      </c>
    </row>
    <row r="1844" spans="1:2" x14ac:dyDescent="0.2">
      <c r="A1844" s="2">
        <v>40213</v>
      </c>
      <c r="B1844" s="2">
        <v>2266</v>
      </c>
    </row>
    <row r="1845" spans="1:2" x14ac:dyDescent="0.2">
      <c r="A1845" s="2">
        <v>9573</v>
      </c>
      <c r="B1845" s="2">
        <v>2266</v>
      </c>
    </row>
    <row r="1846" spans="1:2" x14ac:dyDescent="0.2">
      <c r="A1846" s="2">
        <v>180787</v>
      </c>
      <c r="B1846" s="2">
        <v>2267</v>
      </c>
    </row>
    <row r="1847" spans="1:2" x14ac:dyDescent="0.2">
      <c r="A1847" s="2">
        <v>9671</v>
      </c>
      <c r="B1847" s="2">
        <v>2268</v>
      </c>
    </row>
    <row r="1848" spans="1:2" x14ac:dyDescent="0.2">
      <c r="A1848" s="2">
        <v>174750</v>
      </c>
      <c r="B1848" s="2">
        <v>2269</v>
      </c>
    </row>
    <row r="1849" spans="1:2" x14ac:dyDescent="0.2">
      <c r="A1849" s="2">
        <v>6235634</v>
      </c>
      <c r="B1849" s="2">
        <v>2270</v>
      </c>
    </row>
    <row r="1850" spans="1:2" x14ac:dyDescent="0.2">
      <c r="A1850" s="2">
        <v>5313</v>
      </c>
      <c r="B1850" s="2">
        <v>2271</v>
      </c>
    </row>
    <row r="1851" spans="1:2" x14ac:dyDescent="0.2">
      <c r="A1851" s="2">
        <v>5314</v>
      </c>
      <c r="B1851" s="2">
        <v>2271</v>
      </c>
    </row>
    <row r="1852" spans="1:2" x14ac:dyDescent="0.2">
      <c r="A1852" s="2">
        <v>150362</v>
      </c>
      <c r="B1852" s="2">
        <v>2272</v>
      </c>
    </row>
    <row r="1853" spans="1:2" x14ac:dyDescent="0.2">
      <c r="A1853" s="2">
        <v>2438175</v>
      </c>
      <c r="B1853" s="2">
        <v>2273</v>
      </c>
    </row>
    <row r="1854" spans="1:2" x14ac:dyDescent="0.2">
      <c r="A1854" s="2">
        <v>2679</v>
      </c>
      <c r="B1854" s="2">
        <v>2274</v>
      </c>
    </row>
    <row r="1855" spans="1:2" x14ac:dyDescent="0.2">
      <c r="A1855" s="2">
        <v>2959</v>
      </c>
      <c r="B1855" s="2">
        <v>2274</v>
      </c>
    </row>
    <row r="1856" spans="1:2" x14ac:dyDescent="0.2">
      <c r="A1856" s="2">
        <v>2779</v>
      </c>
      <c r="B1856" s="2">
        <v>2274</v>
      </c>
    </row>
    <row r="1857" spans="1:2" x14ac:dyDescent="0.2">
      <c r="A1857" s="2">
        <v>1036</v>
      </c>
      <c r="B1857" s="2">
        <v>2276</v>
      </c>
    </row>
    <row r="1858" spans="1:2" x14ac:dyDescent="0.2">
      <c r="A1858" s="2">
        <v>1033</v>
      </c>
      <c r="B1858" s="2">
        <v>2276</v>
      </c>
    </row>
    <row r="1859" spans="1:2" x14ac:dyDescent="0.2">
      <c r="A1859" s="2">
        <v>1035</v>
      </c>
      <c r="B1859" s="2">
        <v>2276</v>
      </c>
    </row>
    <row r="1860" spans="1:2" x14ac:dyDescent="0.2">
      <c r="A1860" s="2">
        <v>1034</v>
      </c>
      <c r="B1860" s="2">
        <v>2276</v>
      </c>
    </row>
    <row r="1861" spans="1:2" x14ac:dyDescent="0.2">
      <c r="A1861" s="2">
        <v>10523</v>
      </c>
      <c r="B1861" s="2">
        <v>2276</v>
      </c>
    </row>
    <row r="1862" spans="1:2" x14ac:dyDescent="0.2">
      <c r="A1862" s="2">
        <v>4065445</v>
      </c>
      <c r="B1862" s="2">
        <v>2277</v>
      </c>
    </row>
    <row r="1863" spans="1:2" x14ac:dyDescent="0.2">
      <c r="A1863" s="2">
        <v>4625357</v>
      </c>
      <c r="B1863" s="2">
        <v>2278</v>
      </c>
    </row>
    <row r="1864" spans="1:2" x14ac:dyDescent="0.2">
      <c r="A1864" s="2">
        <v>89200</v>
      </c>
      <c r="B1864" s="2">
        <v>2279</v>
      </c>
    </row>
    <row r="1865" spans="1:2" x14ac:dyDescent="0.2">
      <c r="A1865" s="2">
        <v>5268</v>
      </c>
      <c r="B1865" s="2">
        <v>2280</v>
      </c>
    </row>
    <row r="1866" spans="1:2" x14ac:dyDescent="0.2">
      <c r="A1866" s="2">
        <v>264044</v>
      </c>
      <c r="B1866" s="2">
        <v>2281</v>
      </c>
    </row>
    <row r="1867" spans="1:2" x14ac:dyDescent="0.2">
      <c r="A1867" s="2">
        <v>29525</v>
      </c>
      <c r="B1867" s="2">
        <v>2282</v>
      </c>
    </row>
    <row r="1868" spans="1:2" x14ac:dyDescent="0.2">
      <c r="A1868" s="2">
        <v>4177162</v>
      </c>
      <c r="B1868" s="2">
        <v>2283</v>
      </c>
    </row>
    <row r="1869" spans="1:2" x14ac:dyDescent="0.2">
      <c r="A1869" s="2">
        <v>1307020</v>
      </c>
      <c r="B1869" s="2">
        <v>2284</v>
      </c>
    </row>
    <row r="1870" spans="1:2" x14ac:dyDescent="0.2">
      <c r="A1870" s="2">
        <v>2413</v>
      </c>
      <c r="B1870" s="2">
        <v>2285</v>
      </c>
    </row>
    <row r="1871" spans="1:2" x14ac:dyDescent="0.2">
      <c r="A1871" s="2">
        <v>19143</v>
      </c>
      <c r="B1871" s="2">
        <v>2286</v>
      </c>
    </row>
    <row r="1872" spans="1:2" x14ac:dyDescent="0.2">
      <c r="A1872" s="2">
        <v>2718455</v>
      </c>
      <c r="B1872" s="2">
        <v>2287</v>
      </c>
    </row>
    <row r="1873" spans="1:2" x14ac:dyDescent="0.2">
      <c r="A1873" s="2">
        <v>838324</v>
      </c>
      <c r="B1873" s="2">
        <v>2288</v>
      </c>
    </row>
    <row r="1874" spans="1:2" x14ac:dyDescent="0.2">
      <c r="A1874" s="2">
        <v>4531286</v>
      </c>
      <c r="B1874" s="2">
        <v>2289</v>
      </c>
    </row>
    <row r="1875" spans="1:2" x14ac:dyDescent="0.2">
      <c r="A1875" s="2">
        <v>7296686</v>
      </c>
      <c r="B1875" s="2">
        <v>2290</v>
      </c>
    </row>
    <row r="1876" spans="1:2" x14ac:dyDescent="0.2">
      <c r="A1876" s="2">
        <v>1167</v>
      </c>
      <c r="B1876" s="2">
        <v>2291</v>
      </c>
    </row>
    <row r="1877" spans="1:2" x14ac:dyDescent="0.2">
      <c r="A1877" s="2">
        <v>10147</v>
      </c>
      <c r="B1877" s="2">
        <v>2292</v>
      </c>
    </row>
    <row r="1878" spans="1:2" x14ac:dyDescent="0.2">
      <c r="A1878" s="2">
        <v>4138838</v>
      </c>
      <c r="B1878" s="2">
        <v>2293</v>
      </c>
    </row>
    <row r="1879" spans="1:2" x14ac:dyDescent="0.2">
      <c r="A1879" s="2">
        <v>460362</v>
      </c>
      <c r="B1879" s="2">
        <v>2294</v>
      </c>
    </row>
    <row r="1880" spans="1:2" x14ac:dyDescent="0.2">
      <c r="A1880" s="2">
        <v>4036876</v>
      </c>
      <c r="B1880" s="2">
        <v>2295</v>
      </c>
    </row>
    <row r="1881" spans="1:2" x14ac:dyDescent="0.2">
      <c r="A1881" s="2">
        <v>28514</v>
      </c>
      <c r="B1881" s="2">
        <v>2296</v>
      </c>
    </row>
    <row r="1882" spans="1:2" x14ac:dyDescent="0.2">
      <c r="A1882" s="2">
        <v>400077</v>
      </c>
      <c r="B1882" s="2">
        <v>2297</v>
      </c>
    </row>
    <row r="1883" spans="1:2" x14ac:dyDescent="0.2">
      <c r="A1883" s="2">
        <v>32800</v>
      </c>
      <c r="B1883" s="2">
        <v>2298</v>
      </c>
    </row>
    <row r="1884" spans="1:2" x14ac:dyDescent="0.2">
      <c r="A1884" s="2">
        <v>81617</v>
      </c>
      <c r="B1884" s="2">
        <v>2299</v>
      </c>
    </row>
    <row r="1885" spans="1:2" x14ac:dyDescent="0.2">
      <c r="A1885" s="2">
        <v>1197039</v>
      </c>
      <c r="B1885" s="2">
        <v>2300</v>
      </c>
    </row>
    <row r="1886" spans="1:2" x14ac:dyDescent="0.2">
      <c r="A1886" s="2">
        <v>12144</v>
      </c>
      <c r="B1886" s="2">
        <v>2301</v>
      </c>
    </row>
    <row r="1887" spans="1:2" x14ac:dyDescent="0.2">
      <c r="A1887" s="2">
        <v>874217</v>
      </c>
      <c r="B1887" s="2">
        <v>2302</v>
      </c>
    </row>
    <row r="1888" spans="1:2" x14ac:dyDescent="0.2">
      <c r="A1888" s="2">
        <v>1666548</v>
      </c>
      <c r="B1888" s="2">
        <v>2303</v>
      </c>
    </row>
    <row r="1889" spans="1:2" x14ac:dyDescent="0.2">
      <c r="A1889" s="2">
        <v>305</v>
      </c>
      <c r="B1889" s="2">
        <v>2304</v>
      </c>
    </row>
    <row r="1890" spans="1:2" x14ac:dyDescent="0.2">
      <c r="A1890" s="2">
        <v>2508</v>
      </c>
      <c r="B1890" s="2">
        <v>2305</v>
      </c>
    </row>
    <row r="1891" spans="1:2" x14ac:dyDescent="0.2">
      <c r="A1891" s="2">
        <v>7439765</v>
      </c>
      <c r="B1891" s="2">
        <v>2306</v>
      </c>
    </row>
    <row r="1892" spans="1:2" x14ac:dyDescent="0.2">
      <c r="A1892" s="2">
        <v>2611</v>
      </c>
      <c r="B1892" s="2">
        <v>2306</v>
      </c>
    </row>
    <row r="1893" spans="1:2" x14ac:dyDescent="0.2">
      <c r="A1893" s="2">
        <v>460</v>
      </c>
      <c r="B1893" s="2">
        <v>2307</v>
      </c>
    </row>
    <row r="1894" spans="1:2" x14ac:dyDescent="0.2">
      <c r="A1894" s="2">
        <v>218</v>
      </c>
      <c r="B1894" s="2">
        <v>2308</v>
      </c>
    </row>
    <row r="1895" spans="1:2" x14ac:dyDescent="0.2">
      <c r="A1895" s="2">
        <v>10784</v>
      </c>
      <c r="B1895" s="2">
        <v>2309</v>
      </c>
    </row>
    <row r="1896" spans="1:2" x14ac:dyDescent="0.2">
      <c r="A1896" s="2">
        <v>3380439</v>
      </c>
      <c r="B1896" s="2">
        <v>2310</v>
      </c>
    </row>
    <row r="1897" spans="1:2" x14ac:dyDescent="0.2">
      <c r="A1897" s="2">
        <v>63</v>
      </c>
      <c r="B1897" s="2">
        <v>2310</v>
      </c>
    </row>
    <row r="1898" spans="1:2" x14ac:dyDescent="0.2">
      <c r="A1898" s="2">
        <v>8</v>
      </c>
      <c r="B1898" s="2">
        <v>2311</v>
      </c>
    </row>
    <row r="1899" spans="1:2" x14ac:dyDescent="0.2">
      <c r="A1899" s="2">
        <v>206</v>
      </c>
      <c r="B1899" s="2">
        <v>2311</v>
      </c>
    </row>
    <row r="1900" spans="1:2" x14ac:dyDescent="0.2">
      <c r="A1900" s="2">
        <v>12</v>
      </c>
      <c r="B1900" s="2">
        <v>2311</v>
      </c>
    </row>
    <row r="1901" spans="1:2" x14ac:dyDescent="0.2">
      <c r="A1901" s="2">
        <v>16</v>
      </c>
      <c r="B1901" s="2">
        <v>2311</v>
      </c>
    </row>
    <row r="1902" spans="1:2" x14ac:dyDescent="0.2">
      <c r="A1902" s="2">
        <v>454</v>
      </c>
      <c r="B1902" s="2">
        <v>2312</v>
      </c>
    </row>
    <row r="1903" spans="1:2" x14ac:dyDescent="0.2">
      <c r="A1903" s="2">
        <v>13556</v>
      </c>
      <c r="B1903" s="2">
        <v>2313</v>
      </c>
    </row>
    <row r="1904" spans="1:2" x14ac:dyDescent="0.2">
      <c r="A1904" s="2">
        <v>13555</v>
      </c>
      <c r="B1904" s="2">
        <v>2313</v>
      </c>
    </row>
    <row r="1905" spans="1:2" x14ac:dyDescent="0.2">
      <c r="A1905" s="2">
        <v>14632</v>
      </c>
      <c r="B1905" s="2">
        <v>2314</v>
      </c>
    </row>
    <row r="1906" spans="1:2" x14ac:dyDescent="0.2">
      <c r="A1906" s="2">
        <v>163670</v>
      </c>
      <c r="B1906" s="2">
        <v>2315</v>
      </c>
    </row>
    <row r="1907" spans="1:2" x14ac:dyDescent="0.2">
      <c r="A1907" s="2">
        <v>622824</v>
      </c>
      <c r="B1907" s="2">
        <v>2315</v>
      </c>
    </row>
    <row r="1908" spans="1:2" x14ac:dyDescent="0.2">
      <c r="A1908" s="2">
        <v>474</v>
      </c>
      <c r="B1908" s="2">
        <v>2316</v>
      </c>
    </row>
    <row r="1909" spans="1:2" x14ac:dyDescent="0.2">
      <c r="A1909" s="2">
        <v>30982</v>
      </c>
      <c r="B1909" s="2">
        <v>2317</v>
      </c>
    </row>
    <row r="1910" spans="1:2" x14ac:dyDescent="0.2">
      <c r="A1910" s="2">
        <v>243732</v>
      </c>
      <c r="B1910" s="2">
        <v>2317</v>
      </c>
    </row>
    <row r="1911" spans="1:2" x14ac:dyDescent="0.2">
      <c r="A1911" s="2">
        <v>97717</v>
      </c>
      <c r="B1911" s="2">
        <v>2317</v>
      </c>
    </row>
    <row r="1912" spans="1:2" x14ac:dyDescent="0.2">
      <c r="A1912" s="2">
        <v>1238156</v>
      </c>
      <c r="B1912" s="2">
        <v>2318</v>
      </c>
    </row>
    <row r="1913" spans="1:2" x14ac:dyDescent="0.2">
      <c r="A1913" s="2">
        <v>11264</v>
      </c>
      <c r="B1913" s="2">
        <v>2319</v>
      </c>
    </row>
    <row r="1914" spans="1:2" x14ac:dyDescent="0.2">
      <c r="A1914" s="2">
        <v>521689</v>
      </c>
      <c r="B1914" s="2">
        <v>2320</v>
      </c>
    </row>
    <row r="1915" spans="1:2" x14ac:dyDescent="0.2">
      <c r="A1915" s="2">
        <v>1641897</v>
      </c>
      <c r="B1915" s="2">
        <v>2320</v>
      </c>
    </row>
    <row r="1916" spans="1:2" x14ac:dyDescent="0.2">
      <c r="A1916" s="2">
        <v>3435162</v>
      </c>
      <c r="B1916" s="2">
        <v>2320</v>
      </c>
    </row>
    <row r="1917" spans="1:2" x14ac:dyDescent="0.2">
      <c r="A1917" s="2">
        <v>7709225</v>
      </c>
      <c r="B1917" s="2">
        <v>2320</v>
      </c>
    </row>
    <row r="1918" spans="1:2" x14ac:dyDescent="0.2">
      <c r="A1918" s="2">
        <v>1814</v>
      </c>
      <c r="B1918" s="2">
        <v>2321</v>
      </c>
    </row>
    <row r="1919" spans="1:2" x14ac:dyDescent="0.2">
      <c r="A1919" s="2">
        <v>6883</v>
      </c>
      <c r="B1919" s="2">
        <v>2322</v>
      </c>
    </row>
    <row r="1920" spans="1:2" x14ac:dyDescent="0.2">
      <c r="A1920" s="2">
        <v>10453</v>
      </c>
      <c r="B1920" s="2">
        <v>2322</v>
      </c>
    </row>
    <row r="1921" spans="1:2" x14ac:dyDescent="0.2">
      <c r="A1921" s="2">
        <v>563</v>
      </c>
      <c r="B1921" s="2">
        <v>2323</v>
      </c>
    </row>
    <row r="1922" spans="1:2" x14ac:dyDescent="0.2">
      <c r="A1922" s="2">
        <v>12583</v>
      </c>
      <c r="B1922" s="2">
        <v>2324</v>
      </c>
    </row>
    <row r="1923" spans="1:2" x14ac:dyDescent="0.2">
      <c r="A1923" s="2">
        <v>1621</v>
      </c>
      <c r="B1923" s="2">
        <v>2325</v>
      </c>
    </row>
    <row r="1924" spans="1:2" x14ac:dyDescent="0.2">
      <c r="A1924" s="2">
        <v>372</v>
      </c>
      <c r="B1924" s="2">
        <v>2326</v>
      </c>
    </row>
    <row r="1925" spans="1:2" x14ac:dyDescent="0.2">
      <c r="A1925" s="2">
        <v>236</v>
      </c>
      <c r="B1925" s="2">
        <v>2326</v>
      </c>
    </row>
    <row r="1926" spans="1:2" x14ac:dyDescent="0.2">
      <c r="A1926" s="2">
        <v>133567</v>
      </c>
      <c r="B1926" s="2">
        <v>2327</v>
      </c>
    </row>
    <row r="1927" spans="1:2" x14ac:dyDescent="0.2">
      <c r="A1927" s="2">
        <v>9436</v>
      </c>
      <c r="B1927" s="2">
        <v>2328</v>
      </c>
    </row>
    <row r="1928" spans="1:2" x14ac:dyDescent="0.2">
      <c r="A1928" s="2">
        <v>666827</v>
      </c>
      <c r="B1928" s="2">
        <v>2329</v>
      </c>
    </row>
    <row r="1929" spans="1:2" x14ac:dyDescent="0.2">
      <c r="A1929" s="2">
        <v>6315662</v>
      </c>
      <c r="B1929" s="2">
        <v>2330</v>
      </c>
    </row>
    <row r="1930" spans="1:2" x14ac:dyDescent="0.2">
      <c r="A1930" s="2">
        <v>6239020</v>
      </c>
      <c r="B1930" s="2">
        <v>2330</v>
      </c>
    </row>
    <row r="1931" spans="1:2" x14ac:dyDescent="0.2">
      <c r="A1931" s="2">
        <v>49398</v>
      </c>
      <c r="B1931" s="2">
        <v>2331</v>
      </c>
    </row>
    <row r="1932" spans="1:2" x14ac:dyDescent="0.2">
      <c r="A1932" s="2">
        <v>14002</v>
      </c>
      <c r="B1932" s="2">
        <v>2332</v>
      </c>
    </row>
    <row r="1933" spans="1:2" x14ac:dyDescent="0.2">
      <c r="A1933" s="2">
        <v>5230</v>
      </c>
      <c r="B1933" s="2">
        <v>2333</v>
      </c>
    </row>
    <row r="1934" spans="1:2" x14ac:dyDescent="0.2">
      <c r="A1934" s="2">
        <v>319</v>
      </c>
      <c r="B1934" s="2">
        <v>2334</v>
      </c>
    </row>
    <row r="1935" spans="1:2" x14ac:dyDescent="0.2">
      <c r="A1935" s="2">
        <v>324</v>
      </c>
      <c r="B1935" s="2">
        <v>2334</v>
      </c>
    </row>
    <row r="1936" spans="1:2" x14ac:dyDescent="0.2">
      <c r="A1936" s="2">
        <v>320</v>
      </c>
      <c r="B1936" s="2">
        <v>2334</v>
      </c>
    </row>
    <row r="1937" spans="1:2" x14ac:dyDescent="0.2">
      <c r="A1937" s="2">
        <v>5992464</v>
      </c>
      <c r="B1937" s="2">
        <v>2335</v>
      </c>
    </row>
    <row r="1938" spans="1:2" x14ac:dyDescent="0.2">
      <c r="A1938" s="2">
        <v>1433</v>
      </c>
      <c r="B1938" s="2">
        <v>2336</v>
      </c>
    </row>
    <row r="1939" spans="1:2" x14ac:dyDescent="0.2">
      <c r="A1939" s="2">
        <v>1435</v>
      </c>
      <c r="B1939" s="2">
        <v>2336</v>
      </c>
    </row>
    <row r="1940" spans="1:2" x14ac:dyDescent="0.2">
      <c r="A1940" s="2">
        <v>22052</v>
      </c>
      <c r="B1940" s="2">
        <v>2337</v>
      </c>
    </row>
    <row r="1941" spans="1:2" x14ac:dyDescent="0.2">
      <c r="A1941" s="2">
        <v>91927</v>
      </c>
      <c r="B1941" s="2">
        <v>2338</v>
      </c>
    </row>
    <row r="1942" spans="1:2" x14ac:dyDescent="0.2">
      <c r="A1942" s="2">
        <v>1099578</v>
      </c>
      <c r="B1942" s="2">
        <v>2338</v>
      </c>
    </row>
    <row r="1943" spans="1:2" x14ac:dyDescent="0.2">
      <c r="A1943" s="2">
        <v>178143</v>
      </c>
      <c r="B1943" s="2">
        <v>2339</v>
      </c>
    </row>
    <row r="1944" spans="1:2" x14ac:dyDescent="0.2">
      <c r="A1944" s="2">
        <v>118239</v>
      </c>
      <c r="B1944" s="2">
        <v>2340</v>
      </c>
    </row>
    <row r="1945" spans="1:2" x14ac:dyDescent="0.2">
      <c r="A1945" s="2">
        <v>1193520</v>
      </c>
      <c r="B1945" s="2">
        <v>2341</v>
      </c>
    </row>
    <row r="1946" spans="1:2" x14ac:dyDescent="0.2">
      <c r="A1946" s="2">
        <v>9909</v>
      </c>
      <c r="B1946" s="2">
        <v>2342</v>
      </c>
    </row>
    <row r="1947" spans="1:2" x14ac:dyDescent="0.2">
      <c r="A1947" s="2">
        <v>9910</v>
      </c>
      <c r="B1947" s="2">
        <v>2342</v>
      </c>
    </row>
    <row r="1948" spans="1:2" x14ac:dyDescent="0.2">
      <c r="A1948" s="2">
        <v>1269582</v>
      </c>
      <c r="B1948" s="2">
        <v>2343</v>
      </c>
    </row>
    <row r="1949" spans="1:2" x14ac:dyDescent="0.2">
      <c r="A1949" s="2">
        <v>1190</v>
      </c>
      <c r="B1949" s="2">
        <v>2344</v>
      </c>
    </row>
    <row r="1950" spans="1:2" x14ac:dyDescent="0.2">
      <c r="A1950" s="2">
        <v>1189</v>
      </c>
      <c r="B1950" s="2">
        <v>2344</v>
      </c>
    </row>
    <row r="1951" spans="1:2" x14ac:dyDescent="0.2">
      <c r="A1951" s="2">
        <v>13231</v>
      </c>
      <c r="B1951" s="2">
        <v>2345</v>
      </c>
    </row>
    <row r="1952" spans="1:2" x14ac:dyDescent="0.2">
      <c r="A1952" s="2">
        <v>4386242</v>
      </c>
      <c r="B1952" s="2">
        <v>2346</v>
      </c>
    </row>
    <row r="1953" spans="1:2" x14ac:dyDescent="0.2">
      <c r="A1953" s="2">
        <v>7086327</v>
      </c>
      <c r="B1953" s="2">
        <v>2346</v>
      </c>
    </row>
    <row r="1954" spans="1:2" x14ac:dyDescent="0.2">
      <c r="A1954" s="2">
        <v>13239</v>
      </c>
      <c r="B1954" s="2">
        <v>2347</v>
      </c>
    </row>
    <row r="1955" spans="1:2" x14ac:dyDescent="0.2">
      <c r="A1955" s="2">
        <v>13245</v>
      </c>
      <c r="B1955" s="2">
        <v>2347</v>
      </c>
    </row>
    <row r="1956" spans="1:2" x14ac:dyDescent="0.2">
      <c r="A1956" s="2">
        <v>25678</v>
      </c>
      <c r="B1956" s="2">
        <v>2348</v>
      </c>
    </row>
    <row r="1957" spans="1:2" x14ac:dyDescent="0.2">
      <c r="A1957" s="2">
        <v>92038</v>
      </c>
      <c r="B1957" s="2">
        <v>2349</v>
      </c>
    </row>
    <row r="1958" spans="1:2" x14ac:dyDescent="0.2">
      <c r="A1958" s="2">
        <v>278591</v>
      </c>
      <c r="B1958" s="2">
        <v>2350</v>
      </c>
    </row>
    <row r="1959" spans="1:2" x14ac:dyDescent="0.2">
      <c r="A1959" s="2">
        <v>30995</v>
      </c>
      <c r="B1959" s="2">
        <v>2351</v>
      </c>
    </row>
    <row r="1960" spans="1:2" x14ac:dyDescent="0.2">
      <c r="A1960" s="2">
        <v>712</v>
      </c>
      <c r="B1960" s="2">
        <v>2352</v>
      </c>
    </row>
    <row r="1961" spans="1:2" x14ac:dyDescent="0.2">
      <c r="A1961" s="2">
        <v>716</v>
      </c>
      <c r="B1961" s="2">
        <v>2352</v>
      </c>
    </row>
    <row r="1962" spans="1:2" x14ac:dyDescent="0.2">
      <c r="A1962" s="2">
        <v>9486</v>
      </c>
      <c r="B1962" s="2">
        <v>2352</v>
      </c>
    </row>
    <row r="1963" spans="1:2" x14ac:dyDescent="0.2">
      <c r="A1963" s="2">
        <v>98557</v>
      </c>
      <c r="B1963" s="2">
        <v>2352</v>
      </c>
    </row>
    <row r="1964" spans="1:2" x14ac:dyDescent="0.2">
      <c r="A1964" s="2">
        <v>9489</v>
      </c>
      <c r="B1964" s="2">
        <v>2352</v>
      </c>
    </row>
    <row r="1965" spans="1:2" x14ac:dyDescent="0.2">
      <c r="A1965" s="2">
        <v>9487</v>
      </c>
      <c r="B1965" s="2">
        <v>2352</v>
      </c>
    </row>
    <row r="1966" spans="1:2" x14ac:dyDescent="0.2">
      <c r="A1966" s="2">
        <v>714</v>
      </c>
      <c r="B1966" s="2">
        <v>2352</v>
      </c>
    </row>
    <row r="1967" spans="1:2" x14ac:dyDescent="0.2">
      <c r="A1967" s="2">
        <v>3190</v>
      </c>
      <c r="B1967" s="2">
        <v>2353</v>
      </c>
    </row>
    <row r="1968" spans="1:2" x14ac:dyDescent="0.2">
      <c r="A1968" s="2">
        <v>3191</v>
      </c>
      <c r="B1968" s="2">
        <v>2353</v>
      </c>
    </row>
    <row r="1969" spans="1:2" x14ac:dyDescent="0.2">
      <c r="A1969" s="2">
        <v>3601999</v>
      </c>
      <c r="B1969" s="2">
        <v>2354</v>
      </c>
    </row>
    <row r="1970" spans="1:2" x14ac:dyDescent="0.2">
      <c r="A1970" s="2">
        <v>796730</v>
      </c>
      <c r="B1970" s="2">
        <v>2354</v>
      </c>
    </row>
    <row r="1971" spans="1:2" x14ac:dyDescent="0.2">
      <c r="A1971" s="2">
        <v>7131575</v>
      </c>
      <c r="B1971" s="2">
        <v>2354</v>
      </c>
    </row>
    <row r="1972" spans="1:2" x14ac:dyDescent="0.2">
      <c r="A1972" s="2">
        <v>1648</v>
      </c>
      <c r="B1972" s="2">
        <v>2355</v>
      </c>
    </row>
    <row r="1973" spans="1:2" x14ac:dyDescent="0.2">
      <c r="A1973" s="2">
        <v>151051</v>
      </c>
      <c r="B1973" s="2">
        <v>2356</v>
      </c>
    </row>
    <row r="1974" spans="1:2" x14ac:dyDescent="0.2">
      <c r="A1974" s="2">
        <v>222126</v>
      </c>
      <c r="B1974" s="2">
        <v>2356</v>
      </c>
    </row>
    <row r="1975" spans="1:2" x14ac:dyDescent="0.2">
      <c r="A1975" s="2">
        <v>93858</v>
      </c>
      <c r="B1975" s="2">
        <v>2356</v>
      </c>
    </row>
    <row r="1976" spans="1:2" x14ac:dyDescent="0.2">
      <c r="A1976" s="2">
        <v>18082</v>
      </c>
      <c r="B1976" s="2">
        <v>2357</v>
      </c>
    </row>
    <row r="1977" spans="1:2" x14ac:dyDescent="0.2">
      <c r="A1977" s="2">
        <v>2275493</v>
      </c>
      <c r="B1977" s="2">
        <v>2358</v>
      </c>
    </row>
    <row r="1978" spans="1:2" x14ac:dyDescent="0.2">
      <c r="A1978" s="2">
        <v>641</v>
      </c>
      <c r="B1978" s="2">
        <v>2358</v>
      </c>
    </row>
    <row r="1979" spans="1:2" x14ac:dyDescent="0.2">
      <c r="A1979" s="2">
        <v>7871</v>
      </c>
      <c r="B1979" s="2">
        <v>2359</v>
      </c>
    </row>
    <row r="1980" spans="1:2" x14ac:dyDescent="0.2">
      <c r="A1980" s="2">
        <v>8702</v>
      </c>
      <c r="B1980" s="2">
        <v>2360</v>
      </c>
    </row>
    <row r="1981" spans="1:2" x14ac:dyDescent="0.2">
      <c r="A1981" s="2">
        <v>9806</v>
      </c>
      <c r="B1981" s="2">
        <v>2361</v>
      </c>
    </row>
    <row r="1982" spans="1:2" x14ac:dyDescent="0.2">
      <c r="A1982" s="2">
        <v>7233131</v>
      </c>
      <c r="B1982" s="2">
        <v>2362</v>
      </c>
    </row>
    <row r="1983" spans="1:2" x14ac:dyDescent="0.2">
      <c r="A1983" s="2">
        <v>5246</v>
      </c>
      <c r="B1983" s="2">
        <v>2363</v>
      </c>
    </row>
    <row r="1984" spans="1:2" x14ac:dyDescent="0.2">
      <c r="A1984" s="2">
        <v>172648</v>
      </c>
      <c r="B1984" s="2">
        <v>2364</v>
      </c>
    </row>
    <row r="1985" spans="1:2" x14ac:dyDescent="0.2">
      <c r="A1985" s="2">
        <v>10669</v>
      </c>
      <c r="B1985" s="2">
        <v>2365</v>
      </c>
    </row>
    <row r="1986" spans="1:2" x14ac:dyDescent="0.2">
      <c r="A1986" s="2">
        <v>6325</v>
      </c>
      <c r="B1986" s="2">
        <v>2365</v>
      </c>
    </row>
    <row r="1987" spans="1:2" x14ac:dyDescent="0.2">
      <c r="A1987" s="2">
        <v>13516</v>
      </c>
      <c r="B1987" s="2">
        <v>2366</v>
      </c>
    </row>
    <row r="1988" spans="1:2" x14ac:dyDescent="0.2">
      <c r="A1988" s="2">
        <v>357311</v>
      </c>
      <c r="B1988" s="2">
        <v>2367</v>
      </c>
    </row>
    <row r="1989" spans="1:2" x14ac:dyDescent="0.2">
      <c r="A1989" s="2">
        <v>645681</v>
      </c>
      <c r="B1989" s="2">
        <v>2367</v>
      </c>
    </row>
    <row r="1990" spans="1:2" x14ac:dyDescent="0.2">
      <c r="A1990" s="2">
        <v>16909</v>
      </c>
      <c r="B1990" s="2">
        <v>2368</v>
      </c>
    </row>
    <row r="1991" spans="1:2" x14ac:dyDescent="0.2">
      <c r="A1991" s="2">
        <v>17282</v>
      </c>
      <c r="B1991" s="2">
        <v>2369</v>
      </c>
    </row>
    <row r="1992" spans="1:2" x14ac:dyDescent="0.2">
      <c r="A1992" s="2">
        <v>13683</v>
      </c>
      <c r="B1992" s="2">
        <v>2369</v>
      </c>
    </row>
    <row r="1993" spans="1:2" x14ac:dyDescent="0.2">
      <c r="A1993" s="2">
        <v>110382</v>
      </c>
      <c r="B1993" s="2">
        <v>2370</v>
      </c>
    </row>
    <row r="1994" spans="1:2" x14ac:dyDescent="0.2">
      <c r="A1994" s="2">
        <v>4385600</v>
      </c>
      <c r="B1994" s="2">
        <v>2371</v>
      </c>
    </row>
    <row r="1995" spans="1:2" x14ac:dyDescent="0.2">
      <c r="A1995" s="2">
        <v>561783</v>
      </c>
      <c r="B1995" s="2">
        <v>2372</v>
      </c>
    </row>
    <row r="1996" spans="1:2" x14ac:dyDescent="0.2">
      <c r="A1996" s="2">
        <v>2770678</v>
      </c>
      <c r="B1996" s="2">
        <v>2373</v>
      </c>
    </row>
    <row r="1997" spans="1:2" x14ac:dyDescent="0.2">
      <c r="A1997" s="2">
        <v>121703</v>
      </c>
      <c r="B1997" s="2">
        <v>2374</v>
      </c>
    </row>
    <row r="1998" spans="1:2" x14ac:dyDescent="0.2">
      <c r="A1998" s="2">
        <v>3491981</v>
      </c>
      <c r="B1998" s="2">
        <v>2375</v>
      </c>
    </row>
    <row r="1999" spans="1:2" x14ac:dyDescent="0.2">
      <c r="A1999" s="2">
        <v>2185050</v>
      </c>
      <c r="B1999" s="2">
        <v>2375</v>
      </c>
    </row>
    <row r="2000" spans="1:2" x14ac:dyDescent="0.2">
      <c r="A2000" s="2">
        <v>5082529</v>
      </c>
      <c r="B2000" s="2">
        <v>2376</v>
      </c>
    </row>
    <row r="2001" spans="1:2" x14ac:dyDescent="0.2">
      <c r="A2001" s="2">
        <v>5121</v>
      </c>
      <c r="B2001" s="2">
        <v>2377</v>
      </c>
    </row>
    <row r="2002" spans="1:2" x14ac:dyDescent="0.2">
      <c r="A2002" s="2">
        <v>382</v>
      </c>
      <c r="B2002" s="2">
        <v>2378</v>
      </c>
    </row>
    <row r="2003" spans="1:2" x14ac:dyDescent="0.2">
      <c r="A2003" s="2">
        <v>1055</v>
      </c>
      <c r="B2003" s="2">
        <v>2379</v>
      </c>
    </row>
    <row r="2004" spans="1:2" x14ac:dyDescent="0.2">
      <c r="A2004" s="2">
        <v>741</v>
      </c>
      <c r="B2004" s="2">
        <v>2380</v>
      </c>
    </row>
    <row r="2005" spans="1:2" x14ac:dyDescent="0.2">
      <c r="A2005" s="2">
        <v>742</v>
      </c>
      <c r="B2005" s="2">
        <v>2380</v>
      </c>
    </row>
    <row r="2006" spans="1:2" x14ac:dyDescent="0.2">
      <c r="A2006" s="2">
        <v>2161</v>
      </c>
      <c r="B2006" s="2">
        <v>2381</v>
      </c>
    </row>
    <row r="2007" spans="1:2" x14ac:dyDescent="0.2">
      <c r="A2007" s="2">
        <v>11</v>
      </c>
      <c r="B2007" s="2">
        <v>2381</v>
      </c>
    </row>
    <row r="2008" spans="1:2" x14ac:dyDescent="0.2">
      <c r="A2008" s="2">
        <v>347387</v>
      </c>
      <c r="B2008" s="2">
        <v>2382</v>
      </c>
    </row>
    <row r="2009" spans="1:2" x14ac:dyDescent="0.2">
      <c r="A2009" s="2">
        <v>4649</v>
      </c>
      <c r="B2009" s="2">
        <v>2383</v>
      </c>
    </row>
    <row r="2010" spans="1:2" x14ac:dyDescent="0.2">
      <c r="A2010" s="2">
        <v>4650</v>
      </c>
      <c r="B2010" s="2">
        <v>2383</v>
      </c>
    </row>
    <row r="2011" spans="1:2" x14ac:dyDescent="0.2">
      <c r="A2011" s="2">
        <v>4648</v>
      </c>
      <c r="B2011" s="2">
        <v>2383</v>
      </c>
    </row>
    <row r="2012" spans="1:2" x14ac:dyDescent="0.2">
      <c r="A2012" s="2">
        <v>474362</v>
      </c>
      <c r="B2012" s="2">
        <v>2384</v>
      </c>
    </row>
    <row r="2013" spans="1:2" x14ac:dyDescent="0.2">
      <c r="A2013" s="2">
        <v>4310356</v>
      </c>
      <c r="B2013" s="2">
        <v>2384</v>
      </c>
    </row>
    <row r="2014" spans="1:2" x14ac:dyDescent="0.2">
      <c r="A2014" s="2">
        <v>5423696</v>
      </c>
      <c r="B2014" s="2">
        <v>2385</v>
      </c>
    </row>
    <row r="2015" spans="1:2" x14ac:dyDescent="0.2">
      <c r="A2015" s="2">
        <v>3393529</v>
      </c>
      <c r="B2015" s="2">
        <v>2385</v>
      </c>
    </row>
    <row r="2016" spans="1:2" x14ac:dyDescent="0.2">
      <c r="A2016" s="2">
        <v>4364414</v>
      </c>
      <c r="B2016" s="2">
        <v>2386</v>
      </c>
    </row>
    <row r="2017" spans="1:2" x14ac:dyDescent="0.2">
      <c r="A2017" s="2">
        <v>15272</v>
      </c>
      <c r="B2017" s="2">
        <v>2387</v>
      </c>
    </row>
    <row r="2018" spans="1:2" x14ac:dyDescent="0.2">
      <c r="A2018" s="2">
        <v>1186202</v>
      </c>
      <c r="B2018" s="2">
        <v>2388</v>
      </c>
    </row>
    <row r="2019" spans="1:2" x14ac:dyDescent="0.2">
      <c r="A2019" s="2">
        <v>747</v>
      </c>
      <c r="B2019" s="2">
        <v>2389</v>
      </c>
    </row>
    <row r="2020" spans="1:2" x14ac:dyDescent="0.2">
      <c r="A2020" s="2">
        <v>201</v>
      </c>
      <c r="B2020" s="2">
        <v>2389</v>
      </c>
    </row>
    <row r="2021" spans="1:2" x14ac:dyDescent="0.2">
      <c r="A2021" s="2">
        <v>745</v>
      </c>
      <c r="B2021" s="2">
        <v>2389</v>
      </c>
    </row>
    <row r="2022" spans="1:2" x14ac:dyDescent="0.2">
      <c r="A2022" s="2">
        <v>4512673</v>
      </c>
      <c r="B2022" s="2">
        <v>2390</v>
      </c>
    </row>
    <row r="2023" spans="1:2" x14ac:dyDescent="0.2">
      <c r="A2023" s="2">
        <v>2486625</v>
      </c>
      <c r="B2023" s="2">
        <v>2390</v>
      </c>
    </row>
    <row r="2024" spans="1:2" x14ac:dyDescent="0.2">
      <c r="A2024" s="2">
        <v>174551</v>
      </c>
      <c r="B2024" s="2">
        <v>2391</v>
      </c>
    </row>
    <row r="2025" spans="1:2" x14ac:dyDescent="0.2">
      <c r="A2025" s="2">
        <v>55442</v>
      </c>
      <c r="B2025" s="2">
        <v>2391</v>
      </c>
    </row>
    <row r="2026" spans="1:2" x14ac:dyDescent="0.2">
      <c r="A2026" s="2">
        <v>603497</v>
      </c>
      <c r="B2026" s="2">
        <v>2391</v>
      </c>
    </row>
    <row r="2027" spans="1:2" x14ac:dyDescent="0.2">
      <c r="A2027" s="2">
        <v>1599583</v>
      </c>
      <c r="B2027" s="2">
        <v>2392</v>
      </c>
    </row>
    <row r="2028" spans="1:2" x14ac:dyDescent="0.2">
      <c r="A2028" s="2">
        <v>8890765</v>
      </c>
      <c r="B2028" s="2">
        <v>2393</v>
      </c>
    </row>
    <row r="2029" spans="1:2" x14ac:dyDescent="0.2">
      <c r="A2029" s="2">
        <v>4359382</v>
      </c>
      <c r="B2029" s="2">
        <v>2393</v>
      </c>
    </row>
    <row r="2030" spans="1:2" x14ac:dyDescent="0.2">
      <c r="A2030" s="2">
        <v>3782581</v>
      </c>
      <c r="B2030" s="2">
        <v>2393</v>
      </c>
    </row>
    <row r="2031" spans="1:2" x14ac:dyDescent="0.2">
      <c r="A2031" s="2">
        <v>3493103</v>
      </c>
      <c r="B2031" s="2">
        <v>2393</v>
      </c>
    </row>
    <row r="2032" spans="1:2" x14ac:dyDescent="0.2">
      <c r="A2032" s="2">
        <v>2916242</v>
      </c>
      <c r="B2032" s="2">
        <v>2393</v>
      </c>
    </row>
    <row r="2033" spans="1:2" x14ac:dyDescent="0.2">
      <c r="A2033" s="2">
        <v>5048592</v>
      </c>
      <c r="B2033" s="2">
        <v>2393</v>
      </c>
    </row>
    <row r="2034" spans="1:2" x14ac:dyDescent="0.2">
      <c r="A2034" s="2">
        <v>7686009</v>
      </c>
      <c r="B2034" s="2">
        <v>2393</v>
      </c>
    </row>
    <row r="2035" spans="1:2" x14ac:dyDescent="0.2">
      <c r="A2035" s="2">
        <v>37920</v>
      </c>
      <c r="B2035" s="2">
        <v>2394</v>
      </c>
    </row>
    <row r="2036" spans="1:2" x14ac:dyDescent="0.2">
      <c r="A2036" s="2">
        <v>2642</v>
      </c>
      <c r="B2036" s="2">
        <v>2394</v>
      </c>
    </row>
    <row r="2037" spans="1:2" x14ac:dyDescent="0.2">
      <c r="A2037" s="2">
        <v>12134</v>
      </c>
      <c r="B2037" s="2">
        <v>2395</v>
      </c>
    </row>
    <row r="2038" spans="1:2" x14ac:dyDescent="0.2">
      <c r="A2038" s="2">
        <v>12136</v>
      </c>
      <c r="B2038" s="2">
        <v>2396</v>
      </c>
    </row>
    <row r="2039" spans="1:2" x14ac:dyDescent="0.2">
      <c r="A2039" s="2">
        <v>571241</v>
      </c>
      <c r="B2039" s="2">
        <v>2397</v>
      </c>
    </row>
    <row r="2040" spans="1:2" x14ac:dyDescent="0.2">
      <c r="A2040" s="2">
        <v>14669</v>
      </c>
      <c r="B2040" s="2">
        <v>2398</v>
      </c>
    </row>
    <row r="2041" spans="1:2" x14ac:dyDescent="0.2">
      <c r="A2041" s="2">
        <v>33889</v>
      </c>
      <c r="B2041" s="2">
        <v>2399</v>
      </c>
    </row>
    <row r="2042" spans="1:2" x14ac:dyDescent="0.2">
      <c r="A2042" s="2">
        <v>33152</v>
      </c>
      <c r="B2042" s="2">
        <v>2400</v>
      </c>
    </row>
    <row r="2043" spans="1:2" x14ac:dyDescent="0.2">
      <c r="A2043" s="2">
        <v>256492</v>
      </c>
      <c r="B2043" s="2">
        <v>2401</v>
      </c>
    </row>
    <row r="2044" spans="1:2" x14ac:dyDescent="0.2">
      <c r="A2044" s="2">
        <v>2787325</v>
      </c>
      <c r="B2044" s="2">
        <v>2401</v>
      </c>
    </row>
    <row r="2045" spans="1:2" x14ac:dyDescent="0.2">
      <c r="A2045" s="2">
        <v>807633</v>
      </c>
      <c r="B2045" s="2">
        <v>2401</v>
      </c>
    </row>
    <row r="2046" spans="1:2" x14ac:dyDescent="0.2">
      <c r="A2046" s="2">
        <v>129557</v>
      </c>
      <c r="B2046" s="2">
        <v>2402</v>
      </c>
    </row>
    <row r="2047" spans="1:2" x14ac:dyDescent="0.2">
      <c r="A2047" s="2">
        <v>107168</v>
      </c>
      <c r="B2047" s="2">
        <v>2402</v>
      </c>
    </row>
    <row r="2048" spans="1:2" x14ac:dyDescent="0.2">
      <c r="A2048" s="2">
        <v>247467</v>
      </c>
      <c r="B2048" s="2">
        <v>2402</v>
      </c>
    </row>
    <row r="2049" spans="1:2" x14ac:dyDescent="0.2">
      <c r="A2049" s="2">
        <v>202311</v>
      </c>
      <c r="B2049" s="2">
        <v>2403</v>
      </c>
    </row>
    <row r="2050" spans="1:2" x14ac:dyDescent="0.2">
      <c r="A2050" s="2">
        <v>4581059</v>
      </c>
      <c r="B2050" s="2">
        <v>2404</v>
      </c>
    </row>
    <row r="2051" spans="1:2" x14ac:dyDescent="0.2">
      <c r="A2051" s="2">
        <v>313905</v>
      </c>
      <c r="B2051" s="2">
        <v>2405</v>
      </c>
    </row>
    <row r="2052" spans="1:2" x14ac:dyDescent="0.2">
      <c r="A2052" s="2">
        <v>12067</v>
      </c>
      <c r="B2052" s="2">
        <v>2406</v>
      </c>
    </row>
    <row r="2053" spans="1:2" x14ac:dyDescent="0.2">
      <c r="A2053" s="2">
        <v>2025</v>
      </c>
      <c r="B2053" s="2">
        <v>2407</v>
      </c>
    </row>
    <row r="2054" spans="1:2" x14ac:dyDescent="0.2">
      <c r="A2054" s="2">
        <v>2646</v>
      </c>
      <c r="B2054" s="2">
        <v>2407</v>
      </c>
    </row>
    <row r="2055" spans="1:2" x14ac:dyDescent="0.2">
      <c r="A2055" s="2">
        <v>171202</v>
      </c>
      <c r="B2055" s="2">
        <v>2408</v>
      </c>
    </row>
    <row r="2056" spans="1:2" x14ac:dyDescent="0.2">
      <c r="A2056" s="2">
        <v>72374</v>
      </c>
      <c r="B2056" s="2">
        <v>2409</v>
      </c>
    </row>
    <row r="2057" spans="1:2" x14ac:dyDescent="0.2">
      <c r="A2057" s="2">
        <v>8679</v>
      </c>
      <c r="B2057" s="2">
        <v>2410</v>
      </c>
    </row>
    <row r="2058" spans="1:2" x14ac:dyDescent="0.2">
      <c r="A2058" s="2">
        <v>134752</v>
      </c>
      <c r="B2058" s="2">
        <v>2411</v>
      </c>
    </row>
    <row r="2059" spans="1:2" x14ac:dyDescent="0.2">
      <c r="A2059" s="2">
        <v>17239</v>
      </c>
      <c r="B2059" s="2">
        <v>2412</v>
      </c>
    </row>
    <row r="2060" spans="1:2" x14ac:dyDescent="0.2">
      <c r="A2060" s="2">
        <v>36713</v>
      </c>
      <c r="B2060" s="2">
        <v>2412</v>
      </c>
    </row>
    <row r="2061" spans="1:2" x14ac:dyDescent="0.2">
      <c r="A2061" s="2">
        <v>17237</v>
      </c>
      <c r="B2061" s="2">
        <v>2412</v>
      </c>
    </row>
    <row r="2062" spans="1:2" x14ac:dyDescent="0.2">
      <c r="A2062" s="2">
        <v>8256</v>
      </c>
      <c r="B2062" s="2">
        <v>2413</v>
      </c>
    </row>
    <row r="2063" spans="1:2" x14ac:dyDescent="0.2">
      <c r="A2063" s="2">
        <v>5292</v>
      </c>
      <c r="B2063" s="2">
        <v>2414</v>
      </c>
    </row>
    <row r="2064" spans="1:2" x14ac:dyDescent="0.2">
      <c r="A2064" s="2">
        <v>322947</v>
      </c>
      <c r="B2064" s="2">
        <v>2415</v>
      </c>
    </row>
    <row r="2065" spans="1:2" x14ac:dyDescent="0.2">
      <c r="A2065" s="2">
        <v>1759149</v>
      </c>
      <c r="B2065" s="2">
        <v>2415</v>
      </c>
    </row>
    <row r="2066" spans="1:2" x14ac:dyDescent="0.2">
      <c r="A2066" s="2">
        <v>101727</v>
      </c>
      <c r="B2066" s="2">
        <v>2416</v>
      </c>
    </row>
    <row r="2067" spans="1:2" x14ac:dyDescent="0.2">
      <c r="A2067" s="2">
        <v>8619</v>
      </c>
      <c r="B2067" s="2">
        <v>2417</v>
      </c>
    </row>
    <row r="2068" spans="1:2" x14ac:dyDescent="0.2">
      <c r="A2068" s="2">
        <v>8618</v>
      </c>
      <c r="B2068" s="2">
        <v>2417</v>
      </c>
    </row>
    <row r="2069" spans="1:2" x14ac:dyDescent="0.2">
      <c r="A2069" s="2">
        <v>8439</v>
      </c>
      <c r="B2069" s="2">
        <v>2418</v>
      </c>
    </row>
    <row r="2070" spans="1:2" x14ac:dyDescent="0.2">
      <c r="A2070" s="2">
        <v>8436</v>
      </c>
      <c r="B2070" s="2">
        <v>2418</v>
      </c>
    </row>
    <row r="2071" spans="1:2" x14ac:dyDescent="0.2">
      <c r="A2071" s="2">
        <v>7187</v>
      </c>
      <c r="B2071" s="2">
        <v>2419</v>
      </c>
    </row>
    <row r="2072" spans="1:2" x14ac:dyDescent="0.2">
      <c r="A2072" s="2">
        <v>2574</v>
      </c>
      <c r="B2072" s="2">
        <v>2419</v>
      </c>
    </row>
    <row r="2073" spans="1:2" x14ac:dyDescent="0.2">
      <c r="A2073" s="2">
        <v>2398</v>
      </c>
      <c r="B2073" s="2">
        <v>2419</v>
      </c>
    </row>
    <row r="2074" spans="1:2" x14ac:dyDescent="0.2">
      <c r="A2074" s="2">
        <v>10584</v>
      </c>
      <c r="B2074" s="2">
        <v>2420</v>
      </c>
    </row>
    <row r="2075" spans="1:2" x14ac:dyDescent="0.2">
      <c r="A2075" s="2">
        <v>20518</v>
      </c>
      <c r="B2075" s="2">
        <v>2420</v>
      </c>
    </row>
    <row r="2076" spans="1:2" x14ac:dyDescent="0.2">
      <c r="A2076" s="2">
        <v>996</v>
      </c>
      <c r="B2076" s="2">
        <v>2421</v>
      </c>
    </row>
    <row r="2077" spans="1:2" x14ac:dyDescent="0.2">
      <c r="A2077" s="2">
        <v>95969</v>
      </c>
      <c r="B2077" s="2">
        <v>2422</v>
      </c>
    </row>
    <row r="2078" spans="1:2" x14ac:dyDescent="0.2">
      <c r="A2078" s="2">
        <v>2667</v>
      </c>
      <c r="B2078" s="2">
        <v>2423</v>
      </c>
    </row>
    <row r="2079" spans="1:2" x14ac:dyDescent="0.2">
      <c r="A2079" s="2">
        <v>3104812</v>
      </c>
      <c r="B2079" s="2">
        <v>2424</v>
      </c>
    </row>
    <row r="2080" spans="1:2" x14ac:dyDescent="0.2">
      <c r="A2080" s="2">
        <v>225945</v>
      </c>
      <c r="B2080" s="2">
        <v>2425</v>
      </c>
    </row>
    <row r="2081" spans="1:2" x14ac:dyDescent="0.2">
      <c r="A2081" s="2">
        <v>8736</v>
      </c>
      <c r="B2081" s="2">
        <v>2426</v>
      </c>
    </row>
    <row r="2082" spans="1:2" x14ac:dyDescent="0.2">
      <c r="A2082" s="2">
        <v>87106</v>
      </c>
      <c r="B2082" s="2">
        <v>2427</v>
      </c>
    </row>
    <row r="2083" spans="1:2" x14ac:dyDescent="0.2">
      <c r="A2083" s="2">
        <v>4652</v>
      </c>
      <c r="B2083" s="2">
        <v>2428</v>
      </c>
    </row>
    <row r="2084" spans="1:2" x14ac:dyDescent="0.2">
      <c r="A2084" s="2">
        <v>3146</v>
      </c>
      <c r="B2084" s="2">
        <v>2429</v>
      </c>
    </row>
    <row r="2085" spans="1:2" x14ac:dyDescent="0.2">
      <c r="A2085" s="2">
        <v>436301</v>
      </c>
      <c r="B2085" s="2">
        <v>2430</v>
      </c>
    </row>
    <row r="2086" spans="1:2" x14ac:dyDescent="0.2">
      <c r="A2086" s="2">
        <v>1424</v>
      </c>
      <c r="B2086" s="2">
        <v>2431</v>
      </c>
    </row>
    <row r="2087" spans="1:2" x14ac:dyDescent="0.2">
      <c r="A2087" s="2">
        <v>163</v>
      </c>
      <c r="B2087" s="2">
        <v>2432</v>
      </c>
    </row>
    <row r="2088" spans="1:2" x14ac:dyDescent="0.2">
      <c r="A2088" s="2">
        <v>164</v>
      </c>
      <c r="B2088" s="2">
        <v>2432</v>
      </c>
    </row>
    <row r="2089" spans="1:2" x14ac:dyDescent="0.2">
      <c r="A2089" s="2">
        <v>1098</v>
      </c>
      <c r="B2089" s="2">
        <v>2432</v>
      </c>
    </row>
    <row r="2090" spans="1:2" x14ac:dyDescent="0.2">
      <c r="A2090" s="2">
        <v>1099</v>
      </c>
      <c r="B2090" s="2">
        <v>2432</v>
      </c>
    </row>
    <row r="2091" spans="1:2" x14ac:dyDescent="0.2">
      <c r="A2091" s="2">
        <v>383957</v>
      </c>
      <c r="B2091" s="2">
        <v>2432</v>
      </c>
    </row>
    <row r="2092" spans="1:2" x14ac:dyDescent="0.2">
      <c r="A2092" s="2">
        <v>696959</v>
      </c>
      <c r="B2092" s="2">
        <v>2433</v>
      </c>
    </row>
    <row r="2093" spans="1:2" x14ac:dyDescent="0.2">
      <c r="A2093" s="2">
        <v>7323</v>
      </c>
      <c r="B2093" s="2">
        <v>2434</v>
      </c>
    </row>
    <row r="2094" spans="1:2" x14ac:dyDescent="0.2">
      <c r="A2094" s="2">
        <v>3181580</v>
      </c>
      <c r="B2094" s="2">
        <v>2435</v>
      </c>
    </row>
    <row r="2095" spans="1:2" x14ac:dyDescent="0.2">
      <c r="A2095" s="2">
        <v>4128263</v>
      </c>
      <c r="B2095" s="2">
        <v>2435</v>
      </c>
    </row>
    <row r="2096" spans="1:2" x14ac:dyDescent="0.2">
      <c r="A2096" s="2">
        <v>8284</v>
      </c>
      <c r="B2096" s="2">
        <v>2436</v>
      </c>
    </row>
    <row r="2097" spans="1:2" x14ac:dyDescent="0.2">
      <c r="A2097" s="2">
        <v>17256</v>
      </c>
      <c r="B2097" s="2">
        <v>2437</v>
      </c>
    </row>
    <row r="2098" spans="1:2" x14ac:dyDescent="0.2">
      <c r="A2098" s="2">
        <v>14590</v>
      </c>
      <c r="B2098" s="2">
        <v>2437</v>
      </c>
    </row>
    <row r="2099" spans="1:2" x14ac:dyDescent="0.2">
      <c r="A2099" s="2">
        <v>290</v>
      </c>
      <c r="B2099" s="2">
        <v>2438</v>
      </c>
    </row>
    <row r="2100" spans="1:2" x14ac:dyDescent="0.2">
      <c r="A2100" s="2">
        <v>314</v>
      </c>
      <c r="B2100" s="2">
        <v>2439</v>
      </c>
    </row>
    <row r="2101" spans="1:2" x14ac:dyDescent="0.2">
      <c r="A2101" s="2">
        <v>846</v>
      </c>
      <c r="B2101" s="2">
        <v>2440</v>
      </c>
    </row>
    <row r="2102" spans="1:2" x14ac:dyDescent="0.2">
      <c r="A2102" s="2">
        <v>844</v>
      </c>
      <c r="B2102" s="2">
        <v>2440</v>
      </c>
    </row>
    <row r="2103" spans="1:2" x14ac:dyDescent="0.2">
      <c r="A2103" s="2">
        <v>845</v>
      </c>
      <c r="B2103" s="2">
        <v>2440</v>
      </c>
    </row>
    <row r="2104" spans="1:2" x14ac:dyDescent="0.2">
      <c r="A2104" s="2">
        <v>13943</v>
      </c>
      <c r="B2104" s="2">
        <v>2441</v>
      </c>
    </row>
    <row r="2105" spans="1:2" x14ac:dyDescent="0.2">
      <c r="A2105" s="2">
        <v>2436</v>
      </c>
      <c r="B2105" s="2">
        <v>2442</v>
      </c>
    </row>
    <row r="2106" spans="1:2" x14ac:dyDescent="0.2">
      <c r="A2106" s="2">
        <v>6183</v>
      </c>
      <c r="B2106" s="2">
        <v>2443</v>
      </c>
    </row>
    <row r="2107" spans="1:2" x14ac:dyDescent="0.2">
      <c r="A2107" s="2">
        <v>5266</v>
      </c>
      <c r="B2107" s="2">
        <v>2444</v>
      </c>
    </row>
    <row r="2108" spans="1:2" x14ac:dyDescent="0.2">
      <c r="A2108" s="2">
        <v>2718235</v>
      </c>
      <c r="B2108" s="2">
        <v>2445</v>
      </c>
    </row>
    <row r="2109" spans="1:2" x14ac:dyDescent="0.2">
      <c r="A2109" s="2">
        <v>15144</v>
      </c>
      <c r="B2109" s="2">
        <v>2446</v>
      </c>
    </row>
    <row r="2110" spans="1:2" x14ac:dyDescent="0.2">
      <c r="A2110" s="2">
        <v>387593</v>
      </c>
      <c r="B2110" s="2">
        <v>2447</v>
      </c>
    </row>
    <row r="2111" spans="1:2" x14ac:dyDescent="0.2">
      <c r="A2111" s="2">
        <v>387592</v>
      </c>
      <c r="B2111" s="2">
        <v>2447</v>
      </c>
    </row>
    <row r="2112" spans="1:2" x14ac:dyDescent="0.2">
      <c r="A2112" s="2">
        <v>3912</v>
      </c>
      <c r="B2112" s="2">
        <v>2448</v>
      </c>
    </row>
    <row r="2113" spans="1:2" x14ac:dyDescent="0.2">
      <c r="A2113" s="2">
        <v>176281</v>
      </c>
      <c r="B2113" s="2">
        <v>2449</v>
      </c>
    </row>
    <row r="2114" spans="1:2" x14ac:dyDescent="0.2">
      <c r="A2114" s="2">
        <v>21259</v>
      </c>
      <c r="B2114" s="2">
        <v>2450</v>
      </c>
    </row>
    <row r="2115" spans="1:2" x14ac:dyDescent="0.2">
      <c r="A2115" s="2">
        <v>1546133</v>
      </c>
      <c r="B2115" s="2">
        <v>2451</v>
      </c>
    </row>
    <row r="2116" spans="1:2" x14ac:dyDescent="0.2">
      <c r="A2116" s="2">
        <v>2277322</v>
      </c>
      <c r="B2116" s="2">
        <v>2452</v>
      </c>
    </row>
    <row r="2117" spans="1:2" x14ac:dyDescent="0.2">
      <c r="A2117" s="2">
        <v>2299662</v>
      </c>
      <c r="B2117" s="2">
        <v>2453</v>
      </c>
    </row>
    <row r="2118" spans="1:2" x14ac:dyDescent="0.2">
      <c r="A2118" s="2">
        <v>788819</v>
      </c>
      <c r="B2118" s="2">
        <v>2453</v>
      </c>
    </row>
    <row r="2119" spans="1:2" x14ac:dyDescent="0.2">
      <c r="A2119" s="2">
        <v>17842</v>
      </c>
      <c r="B2119" s="2">
        <v>2454</v>
      </c>
    </row>
    <row r="2120" spans="1:2" x14ac:dyDescent="0.2">
      <c r="A2120" s="2">
        <v>98467</v>
      </c>
      <c r="B2120" s="2">
        <v>2455</v>
      </c>
    </row>
    <row r="2121" spans="1:2" x14ac:dyDescent="0.2">
      <c r="A2121" s="2">
        <v>126473</v>
      </c>
      <c r="B2121" s="2">
        <v>2456</v>
      </c>
    </row>
    <row r="2122" spans="1:2" x14ac:dyDescent="0.2">
      <c r="A2122" s="2">
        <v>19372</v>
      </c>
      <c r="B2122" s="2">
        <v>2457</v>
      </c>
    </row>
    <row r="2123" spans="1:2" x14ac:dyDescent="0.2">
      <c r="A2123" s="2">
        <v>263296</v>
      </c>
      <c r="B2123" s="2">
        <v>2458</v>
      </c>
    </row>
    <row r="2124" spans="1:2" x14ac:dyDescent="0.2">
      <c r="A2124" s="2">
        <v>116110</v>
      </c>
      <c r="B2124" s="2">
        <v>2459</v>
      </c>
    </row>
    <row r="2125" spans="1:2" x14ac:dyDescent="0.2">
      <c r="A2125" s="2">
        <v>3215324</v>
      </c>
      <c r="B2125" s="2">
        <v>2460</v>
      </c>
    </row>
    <row r="2126" spans="1:2" x14ac:dyDescent="0.2">
      <c r="A2126" s="2">
        <v>174</v>
      </c>
      <c r="B2126" s="2">
        <v>2461</v>
      </c>
    </row>
    <row r="2127" spans="1:2" x14ac:dyDescent="0.2">
      <c r="A2127" s="2">
        <v>175</v>
      </c>
      <c r="B2127" s="2">
        <v>2461</v>
      </c>
    </row>
    <row r="2128" spans="1:2" x14ac:dyDescent="0.2">
      <c r="A2128" s="2">
        <v>173</v>
      </c>
      <c r="B2128" s="2">
        <v>2461</v>
      </c>
    </row>
    <row r="2129" spans="1:2" x14ac:dyDescent="0.2">
      <c r="A2129" s="2">
        <v>176</v>
      </c>
      <c r="B2129" s="2">
        <v>2461</v>
      </c>
    </row>
    <row r="2130" spans="1:2" x14ac:dyDescent="0.2">
      <c r="A2130" s="2">
        <v>52627</v>
      </c>
      <c r="B2130" s="2">
        <v>2461</v>
      </c>
    </row>
    <row r="2131" spans="1:2" x14ac:dyDescent="0.2">
      <c r="A2131" s="2">
        <v>1603874</v>
      </c>
      <c r="B2131" s="2">
        <v>2462</v>
      </c>
    </row>
    <row r="2132" spans="1:2" x14ac:dyDescent="0.2">
      <c r="A2132" s="2">
        <v>86898</v>
      </c>
      <c r="B2132" s="2">
        <v>2462</v>
      </c>
    </row>
    <row r="2133" spans="1:2" x14ac:dyDescent="0.2">
      <c r="A2133" s="2">
        <v>5050972</v>
      </c>
      <c r="B2133" s="2">
        <v>2463</v>
      </c>
    </row>
    <row r="2134" spans="1:2" x14ac:dyDescent="0.2">
      <c r="A2134" s="2">
        <v>8118</v>
      </c>
      <c r="B2134" s="2">
        <v>2464</v>
      </c>
    </row>
    <row r="2135" spans="1:2" x14ac:dyDescent="0.2">
      <c r="A2135" s="2">
        <v>10072</v>
      </c>
      <c r="B2135" s="2">
        <v>2465</v>
      </c>
    </row>
    <row r="2136" spans="1:2" x14ac:dyDescent="0.2">
      <c r="A2136" s="2">
        <v>2697</v>
      </c>
      <c r="B2136" s="2">
        <v>2465</v>
      </c>
    </row>
    <row r="2137" spans="1:2" x14ac:dyDescent="0.2">
      <c r="A2137" s="2">
        <v>3395522</v>
      </c>
      <c r="B2137" s="2">
        <v>2466</v>
      </c>
    </row>
    <row r="2138" spans="1:2" x14ac:dyDescent="0.2">
      <c r="A2138" s="2">
        <v>185</v>
      </c>
      <c r="B2138" s="2">
        <v>2467</v>
      </c>
    </row>
    <row r="2139" spans="1:2" x14ac:dyDescent="0.2">
      <c r="A2139" s="2">
        <v>4058235</v>
      </c>
      <c r="B2139" s="2">
        <v>2468</v>
      </c>
    </row>
    <row r="2140" spans="1:2" x14ac:dyDescent="0.2">
      <c r="A2140" s="2">
        <v>55734</v>
      </c>
      <c r="B2140" s="2">
        <v>2469</v>
      </c>
    </row>
    <row r="2141" spans="1:2" x14ac:dyDescent="0.2">
      <c r="A2141" s="2">
        <v>16762</v>
      </c>
      <c r="B2141" s="2">
        <v>2470</v>
      </c>
    </row>
    <row r="2142" spans="1:2" x14ac:dyDescent="0.2">
      <c r="A2142" s="2">
        <v>9363</v>
      </c>
      <c r="B2142" s="2">
        <v>2471</v>
      </c>
    </row>
    <row r="2143" spans="1:2" x14ac:dyDescent="0.2">
      <c r="A2143" s="2">
        <v>3603550</v>
      </c>
      <c r="B2143" s="2">
        <v>2472</v>
      </c>
    </row>
    <row r="2144" spans="1:2" x14ac:dyDescent="0.2">
      <c r="A2144" s="2">
        <v>4390617</v>
      </c>
      <c r="B2144" s="2">
        <v>2472</v>
      </c>
    </row>
    <row r="2145" spans="1:2" x14ac:dyDescent="0.2">
      <c r="A2145" s="2">
        <v>4045690</v>
      </c>
      <c r="B2145" s="2">
        <v>2472</v>
      </c>
    </row>
    <row r="2146" spans="1:2" x14ac:dyDescent="0.2">
      <c r="A2146" s="2">
        <v>1836256</v>
      </c>
      <c r="B2146" s="2">
        <v>2472</v>
      </c>
    </row>
    <row r="2147" spans="1:2" x14ac:dyDescent="0.2">
      <c r="A2147" s="2">
        <v>1386792</v>
      </c>
      <c r="B2147" s="2">
        <v>2472</v>
      </c>
    </row>
    <row r="2148" spans="1:2" x14ac:dyDescent="0.2">
      <c r="A2148" s="2">
        <v>6282799</v>
      </c>
      <c r="B2148" s="2">
        <v>2472</v>
      </c>
    </row>
    <row r="2149" spans="1:2" x14ac:dyDescent="0.2">
      <c r="A2149" s="2">
        <v>7424095</v>
      </c>
      <c r="B2149" s="2">
        <v>2472</v>
      </c>
    </row>
    <row r="2150" spans="1:2" x14ac:dyDescent="0.2">
      <c r="A2150" s="2">
        <v>2092638</v>
      </c>
      <c r="B2150" s="2">
        <v>2472</v>
      </c>
    </row>
    <row r="2151" spans="1:2" x14ac:dyDescent="0.2">
      <c r="A2151" s="2">
        <v>7391195</v>
      </c>
      <c r="B2151" s="2">
        <v>2472</v>
      </c>
    </row>
    <row r="2152" spans="1:2" x14ac:dyDescent="0.2">
      <c r="A2152" s="2">
        <v>3698307</v>
      </c>
      <c r="B2152" s="2">
        <v>2473</v>
      </c>
    </row>
    <row r="2153" spans="1:2" x14ac:dyDescent="0.2">
      <c r="A2153" s="2">
        <v>91821</v>
      </c>
      <c r="B2153" s="2">
        <v>2474</v>
      </c>
    </row>
    <row r="2154" spans="1:2" x14ac:dyDescent="0.2">
      <c r="A2154" s="2">
        <v>2567375</v>
      </c>
      <c r="B2154" s="2">
        <v>2475</v>
      </c>
    </row>
    <row r="2155" spans="1:2" x14ac:dyDescent="0.2">
      <c r="A2155" s="2">
        <v>4532318</v>
      </c>
      <c r="B2155" s="2">
        <v>2475</v>
      </c>
    </row>
    <row r="2156" spans="1:2" x14ac:dyDescent="0.2">
      <c r="A2156" s="2">
        <v>8502</v>
      </c>
      <c r="B2156" s="2">
        <v>2476</v>
      </c>
    </row>
    <row r="2157" spans="1:2" x14ac:dyDescent="0.2">
      <c r="A2157" s="2">
        <v>8506</v>
      </c>
      <c r="B2157" s="2">
        <v>2476</v>
      </c>
    </row>
    <row r="2158" spans="1:2" x14ac:dyDescent="0.2">
      <c r="A2158" s="2">
        <v>8504</v>
      </c>
      <c r="B2158" s="2">
        <v>2476</v>
      </c>
    </row>
    <row r="2159" spans="1:2" x14ac:dyDescent="0.2">
      <c r="A2159" s="2">
        <v>8500</v>
      </c>
      <c r="B2159" s="2">
        <v>2476</v>
      </c>
    </row>
    <row r="2160" spans="1:2" x14ac:dyDescent="0.2">
      <c r="A2160" s="2">
        <v>8499</v>
      </c>
      <c r="B2160" s="2">
        <v>2476</v>
      </c>
    </row>
    <row r="2161" spans="1:2" x14ac:dyDescent="0.2">
      <c r="A2161" s="2">
        <v>36494</v>
      </c>
      <c r="B2161" s="2">
        <v>2477</v>
      </c>
    </row>
    <row r="2162" spans="1:2" x14ac:dyDescent="0.2">
      <c r="A2162" s="2">
        <v>17249</v>
      </c>
      <c r="B2162" s="2">
        <v>2478</v>
      </c>
    </row>
    <row r="2163" spans="1:2" x14ac:dyDescent="0.2">
      <c r="A2163" s="2">
        <v>17248</v>
      </c>
      <c r="B2163" s="2">
        <v>2478</v>
      </c>
    </row>
    <row r="2164" spans="1:2" x14ac:dyDescent="0.2">
      <c r="A2164" s="2">
        <v>164386</v>
      </c>
      <c r="B2164" s="2">
        <v>2478</v>
      </c>
    </row>
    <row r="2165" spans="1:2" x14ac:dyDescent="0.2">
      <c r="A2165" s="2">
        <v>37903</v>
      </c>
      <c r="B2165" s="2">
        <v>2478</v>
      </c>
    </row>
    <row r="2166" spans="1:2" x14ac:dyDescent="0.2">
      <c r="A2166" s="2">
        <v>3949679</v>
      </c>
      <c r="B2166" s="2">
        <v>2479</v>
      </c>
    </row>
    <row r="2167" spans="1:2" x14ac:dyDescent="0.2">
      <c r="A2167" s="2">
        <v>1758058</v>
      </c>
      <c r="B2167" s="2">
        <v>2480</v>
      </c>
    </row>
    <row r="2168" spans="1:2" x14ac:dyDescent="0.2">
      <c r="A2168" s="2">
        <v>233980</v>
      </c>
      <c r="B2168" s="2">
        <v>2481</v>
      </c>
    </row>
    <row r="2169" spans="1:2" x14ac:dyDescent="0.2">
      <c r="A2169" s="2">
        <v>124629</v>
      </c>
      <c r="B2169" s="2">
        <v>2482</v>
      </c>
    </row>
    <row r="2170" spans="1:2" x14ac:dyDescent="0.2">
      <c r="A2170" s="2">
        <v>16446</v>
      </c>
      <c r="B2170" s="2">
        <v>2483</v>
      </c>
    </row>
    <row r="2171" spans="1:2" x14ac:dyDescent="0.2">
      <c r="A2171" s="2">
        <v>16443</v>
      </c>
      <c r="B2171" s="2">
        <v>2483</v>
      </c>
    </row>
    <row r="2172" spans="1:2" x14ac:dyDescent="0.2">
      <c r="A2172" s="2">
        <v>661748</v>
      </c>
      <c r="B2172" s="2">
        <v>2484</v>
      </c>
    </row>
    <row r="2173" spans="1:2" x14ac:dyDescent="0.2">
      <c r="A2173" s="2">
        <v>8335</v>
      </c>
      <c r="B2173" s="2">
        <v>2485</v>
      </c>
    </row>
    <row r="2174" spans="1:2" x14ac:dyDescent="0.2">
      <c r="A2174" s="2">
        <v>8508</v>
      </c>
      <c r="B2174" s="2">
        <v>2485</v>
      </c>
    </row>
    <row r="2175" spans="1:2" x14ac:dyDescent="0.2">
      <c r="A2175" s="2">
        <v>8333</v>
      </c>
      <c r="B2175" s="2">
        <v>2485</v>
      </c>
    </row>
    <row r="2176" spans="1:2" x14ac:dyDescent="0.2">
      <c r="A2176" s="2">
        <v>8510</v>
      </c>
      <c r="B2176" s="2">
        <v>2485</v>
      </c>
    </row>
    <row r="2177" spans="1:2" x14ac:dyDescent="0.2">
      <c r="A2177" s="2">
        <v>53578</v>
      </c>
      <c r="B2177" s="2">
        <v>2486</v>
      </c>
    </row>
    <row r="2178" spans="1:2" x14ac:dyDescent="0.2">
      <c r="A2178" s="2">
        <v>3208874</v>
      </c>
      <c r="B2178" s="2">
        <v>2486</v>
      </c>
    </row>
    <row r="2179" spans="1:2" x14ac:dyDescent="0.2">
      <c r="A2179" s="2">
        <v>53577</v>
      </c>
      <c r="B2179" s="2">
        <v>2486</v>
      </c>
    </row>
    <row r="2180" spans="1:2" x14ac:dyDescent="0.2">
      <c r="A2180" s="2">
        <v>7110932</v>
      </c>
      <c r="B2180" s="2">
        <v>2486</v>
      </c>
    </row>
    <row r="2181" spans="1:2" x14ac:dyDescent="0.2">
      <c r="A2181" s="2">
        <v>4648303</v>
      </c>
      <c r="B2181" s="2">
        <v>2486</v>
      </c>
    </row>
    <row r="2182" spans="1:2" x14ac:dyDescent="0.2">
      <c r="A2182" s="2">
        <v>626992</v>
      </c>
      <c r="B2182" s="2">
        <v>2486</v>
      </c>
    </row>
    <row r="2183" spans="1:2" x14ac:dyDescent="0.2">
      <c r="A2183" s="2">
        <v>4176850</v>
      </c>
      <c r="B2183" s="2">
        <v>2487</v>
      </c>
    </row>
    <row r="2184" spans="1:2" x14ac:dyDescent="0.2">
      <c r="A2184" s="2">
        <v>7707</v>
      </c>
      <c r="B2184" s="2">
        <v>2488</v>
      </c>
    </row>
    <row r="2185" spans="1:2" x14ac:dyDescent="0.2">
      <c r="A2185" s="2">
        <v>2680</v>
      </c>
      <c r="B2185" s="2">
        <v>2488</v>
      </c>
    </row>
    <row r="2186" spans="1:2" x14ac:dyDescent="0.2">
      <c r="A2186" s="2">
        <v>2647450</v>
      </c>
      <c r="B2186" s="2">
        <v>2489</v>
      </c>
    </row>
    <row r="2187" spans="1:2" x14ac:dyDescent="0.2">
      <c r="A2187" s="2">
        <v>6010</v>
      </c>
      <c r="B2187" s="2">
        <v>2490</v>
      </c>
    </row>
    <row r="2188" spans="1:2" x14ac:dyDescent="0.2">
      <c r="A2188" s="2">
        <v>35064</v>
      </c>
      <c r="B2188" s="2">
        <v>2491</v>
      </c>
    </row>
    <row r="2189" spans="1:2" x14ac:dyDescent="0.2">
      <c r="A2189" s="2">
        <v>1774</v>
      </c>
      <c r="B2189" s="2">
        <v>2492</v>
      </c>
    </row>
    <row r="2190" spans="1:2" x14ac:dyDescent="0.2">
      <c r="A2190" s="2">
        <v>1773</v>
      </c>
      <c r="B2190" s="2">
        <v>2492</v>
      </c>
    </row>
    <row r="2191" spans="1:2" x14ac:dyDescent="0.2">
      <c r="A2191" s="2">
        <v>5196712</v>
      </c>
      <c r="B2191" s="2">
        <v>2493</v>
      </c>
    </row>
    <row r="2192" spans="1:2" x14ac:dyDescent="0.2">
      <c r="A2192" s="2">
        <v>7287127</v>
      </c>
      <c r="B2192" s="2">
        <v>2494</v>
      </c>
    </row>
    <row r="2193" spans="1:2" x14ac:dyDescent="0.2">
      <c r="A2193" s="2">
        <v>4379385</v>
      </c>
      <c r="B2193" s="2">
        <v>2494</v>
      </c>
    </row>
    <row r="2194" spans="1:2" x14ac:dyDescent="0.2">
      <c r="A2194" s="2">
        <v>294</v>
      </c>
      <c r="B2194" s="2">
        <v>2495</v>
      </c>
    </row>
    <row r="2195" spans="1:2" x14ac:dyDescent="0.2">
      <c r="A2195" s="2">
        <v>297</v>
      </c>
      <c r="B2195" s="2">
        <v>2495</v>
      </c>
    </row>
    <row r="2196" spans="1:2" x14ac:dyDescent="0.2">
      <c r="A2196" s="2">
        <v>17040</v>
      </c>
      <c r="B2196" s="2">
        <v>2496</v>
      </c>
    </row>
    <row r="2197" spans="1:2" x14ac:dyDescent="0.2">
      <c r="A2197" s="2">
        <v>17037</v>
      </c>
      <c r="B2197" s="2">
        <v>2496</v>
      </c>
    </row>
    <row r="2198" spans="1:2" x14ac:dyDescent="0.2">
      <c r="A2198" s="2">
        <v>10726</v>
      </c>
      <c r="B2198" s="2">
        <v>2497</v>
      </c>
    </row>
    <row r="2199" spans="1:2" x14ac:dyDescent="0.2">
      <c r="A2199" s="2">
        <v>4144842</v>
      </c>
      <c r="B2199" s="2">
        <v>2498</v>
      </c>
    </row>
    <row r="2200" spans="1:2" x14ac:dyDescent="0.2">
      <c r="A2200" s="2">
        <v>115763</v>
      </c>
      <c r="B2200" s="2">
        <v>2499</v>
      </c>
    </row>
    <row r="2201" spans="1:2" x14ac:dyDescent="0.2">
      <c r="A2201" s="2">
        <v>2984025</v>
      </c>
      <c r="B2201" s="2">
        <v>2500</v>
      </c>
    </row>
    <row r="2202" spans="1:2" x14ac:dyDescent="0.2">
      <c r="A2202" s="2">
        <v>4805659</v>
      </c>
      <c r="B2202" s="2">
        <v>2501</v>
      </c>
    </row>
    <row r="2203" spans="1:2" x14ac:dyDescent="0.2">
      <c r="A2203" s="2">
        <v>3858801</v>
      </c>
      <c r="B2203" s="2">
        <v>2502</v>
      </c>
    </row>
    <row r="2204" spans="1:2" x14ac:dyDescent="0.2">
      <c r="A2204" s="2">
        <v>5790891</v>
      </c>
      <c r="B2204" s="2">
        <v>2503</v>
      </c>
    </row>
    <row r="2205" spans="1:2" x14ac:dyDescent="0.2">
      <c r="A2205" s="2">
        <v>5189347</v>
      </c>
      <c r="B2205" s="2">
        <v>2503</v>
      </c>
    </row>
    <row r="2206" spans="1:2" x14ac:dyDescent="0.2">
      <c r="A2206" s="2">
        <v>850</v>
      </c>
      <c r="B2206" s="2">
        <v>2504</v>
      </c>
    </row>
    <row r="2207" spans="1:2" x14ac:dyDescent="0.2">
      <c r="A2207" s="2">
        <v>852</v>
      </c>
      <c r="B2207" s="2">
        <v>2504</v>
      </c>
    </row>
    <row r="2208" spans="1:2" x14ac:dyDescent="0.2">
      <c r="A2208" s="2">
        <v>6886062</v>
      </c>
      <c r="B2208" s="2">
        <v>2505</v>
      </c>
    </row>
    <row r="2209" spans="1:2" x14ac:dyDescent="0.2">
      <c r="A2209" s="2">
        <v>3592097</v>
      </c>
      <c r="B2209" s="2">
        <v>2506</v>
      </c>
    </row>
    <row r="2210" spans="1:2" x14ac:dyDescent="0.2">
      <c r="A2210" s="2">
        <v>8804906</v>
      </c>
      <c r="B2210" s="2">
        <v>2506</v>
      </c>
    </row>
    <row r="2211" spans="1:2" x14ac:dyDescent="0.2">
      <c r="A2211" s="2">
        <v>5405962</v>
      </c>
      <c r="B2211" s="2">
        <v>2506</v>
      </c>
    </row>
    <row r="2212" spans="1:2" x14ac:dyDescent="0.2">
      <c r="A2212" s="2">
        <v>158651</v>
      </c>
      <c r="B2212" s="2">
        <v>2507</v>
      </c>
    </row>
    <row r="2213" spans="1:2" x14ac:dyDescent="0.2">
      <c r="A2213" s="2">
        <v>31572</v>
      </c>
      <c r="B2213" s="2">
        <v>2508</v>
      </c>
    </row>
    <row r="2214" spans="1:2" x14ac:dyDescent="0.2">
      <c r="A2214" s="2">
        <v>44333</v>
      </c>
      <c r="B2214" s="2">
        <v>2508</v>
      </c>
    </row>
    <row r="2215" spans="1:2" x14ac:dyDescent="0.2">
      <c r="A2215" s="2">
        <v>4058539</v>
      </c>
      <c r="B2215" s="2">
        <v>2509</v>
      </c>
    </row>
    <row r="2216" spans="1:2" x14ac:dyDescent="0.2">
      <c r="A2216" s="2">
        <v>249933</v>
      </c>
      <c r="B2216" s="2">
        <v>2510</v>
      </c>
    </row>
    <row r="2217" spans="1:2" x14ac:dyDescent="0.2">
      <c r="A2217" s="2">
        <v>244521</v>
      </c>
      <c r="B2217" s="2">
        <v>2510</v>
      </c>
    </row>
    <row r="2218" spans="1:2" x14ac:dyDescent="0.2">
      <c r="A2218" s="2">
        <v>37907</v>
      </c>
      <c r="B2218" s="2">
        <v>2511</v>
      </c>
    </row>
    <row r="2219" spans="1:2" x14ac:dyDescent="0.2">
      <c r="A2219" s="2">
        <v>5942075</v>
      </c>
      <c r="B2219" s="2">
        <v>2512</v>
      </c>
    </row>
    <row r="2220" spans="1:2" x14ac:dyDescent="0.2">
      <c r="A2220" s="2">
        <v>6232368</v>
      </c>
      <c r="B2220" s="2">
        <v>2513</v>
      </c>
    </row>
    <row r="2221" spans="1:2" x14ac:dyDescent="0.2">
      <c r="A2221" s="2">
        <v>3979010</v>
      </c>
      <c r="B2221" s="2">
        <v>2514</v>
      </c>
    </row>
    <row r="2222" spans="1:2" x14ac:dyDescent="0.2">
      <c r="A2222" s="2">
        <v>6906498</v>
      </c>
      <c r="B2222" s="2">
        <v>2515</v>
      </c>
    </row>
    <row r="2223" spans="1:2" x14ac:dyDescent="0.2">
      <c r="A2223" s="2">
        <v>4771310</v>
      </c>
      <c r="B2223" s="2">
        <v>2516</v>
      </c>
    </row>
    <row r="2224" spans="1:2" x14ac:dyDescent="0.2">
      <c r="A2224" s="2">
        <v>97943</v>
      </c>
      <c r="B2224" s="2">
        <v>2517</v>
      </c>
    </row>
    <row r="2225" spans="1:2" x14ac:dyDescent="0.2">
      <c r="A2225" s="2">
        <v>3167923</v>
      </c>
      <c r="B2225" s="2">
        <v>2518</v>
      </c>
    </row>
    <row r="2226" spans="1:2" x14ac:dyDescent="0.2">
      <c r="A2226" s="2">
        <v>4640161</v>
      </c>
      <c r="B2226" s="2">
        <v>2519</v>
      </c>
    </row>
    <row r="2227" spans="1:2" x14ac:dyDescent="0.2">
      <c r="A2227" s="2">
        <v>726827</v>
      </c>
      <c r="B2227" s="2">
        <v>2520</v>
      </c>
    </row>
    <row r="2228" spans="1:2" x14ac:dyDescent="0.2">
      <c r="A2228" s="2">
        <v>4846582</v>
      </c>
      <c r="B2228" s="2">
        <v>2521</v>
      </c>
    </row>
    <row r="2229" spans="1:2" x14ac:dyDescent="0.2">
      <c r="A2229" s="2">
        <v>18056</v>
      </c>
      <c r="B2229" s="2">
        <v>2522</v>
      </c>
    </row>
    <row r="2230" spans="1:2" x14ac:dyDescent="0.2">
      <c r="A2230" s="2">
        <v>1854173</v>
      </c>
      <c r="B2230" s="2">
        <v>2523</v>
      </c>
    </row>
    <row r="2231" spans="1:2" x14ac:dyDescent="0.2">
      <c r="A2231" s="2">
        <v>44599</v>
      </c>
      <c r="B2231" s="2">
        <v>2524</v>
      </c>
    </row>
    <row r="2232" spans="1:2" x14ac:dyDescent="0.2">
      <c r="A2232" s="2">
        <v>699713</v>
      </c>
      <c r="B2232" s="2">
        <v>2524</v>
      </c>
    </row>
    <row r="2233" spans="1:2" x14ac:dyDescent="0.2">
      <c r="A2233" s="2">
        <v>17263</v>
      </c>
      <c r="B2233" s="2">
        <v>2524</v>
      </c>
    </row>
    <row r="2234" spans="1:2" x14ac:dyDescent="0.2">
      <c r="A2234" s="2">
        <v>117799</v>
      </c>
      <c r="B2234" s="2">
        <v>2525</v>
      </c>
    </row>
    <row r="2235" spans="1:2" x14ac:dyDescent="0.2">
      <c r="A2235" s="2">
        <v>521826</v>
      </c>
      <c r="B2235" s="2">
        <v>2525</v>
      </c>
    </row>
    <row r="2236" spans="1:2" x14ac:dyDescent="0.2">
      <c r="A2236" s="2">
        <v>5911424</v>
      </c>
      <c r="B2236" s="2">
        <v>2526</v>
      </c>
    </row>
    <row r="2237" spans="1:2" x14ac:dyDescent="0.2">
      <c r="A2237" s="2">
        <v>2991346</v>
      </c>
      <c r="B2237" s="2">
        <v>2527</v>
      </c>
    </row>
    <row r="2238" spans="1:2" x14ac:dyDescent="0.2">
      <c r="A2238" s="2">
        <v>5568151</v>
      </c>
      <c r="B2238" s="2">
        <v>2528</v>
      </c>
    </row>
    <row r="2239" spans="1:2" x14ac:dyDescent="0.2">
      <c r="A2239" s="2">
        <v>2723505</v>
      </c>
      <c r="B2239" s="2">
        <v>2529</v>
      </c>
    </row>
    <row r="2240" spans="1:2" x14ac:dyDescent="0.2">
      <c r="A2240" s="2">
        <v>8410429</v>
      </c>
      <c r="B2240" s="2">
        <v>2529</v>
      </c>
    </row>
    <row r="2241" spans="1:2" x14ac:dyDescent="0.2">
      <c r="A2241" s="2">
        <v>2355090</v>
      </c>
      <c r="B2241" s="2">
        <v>2530</v>
      </c>
    </row>
    <row r="2242" spans="1:2" x14ac:dyDescent="0.2">
      <c r="A2242" s="2">
        <v>2250467</v>
      </c>
      <c r="B2242" s="2">
        <v>2531</v>
      </c>
    </row>
    <row r="2243" spans="1:2" x14ac:dyDescent="0.2">
      <c r="A2243" s="2">
        <v>3026478</v>
      </c>
      <c r="B2243" s="2">
        <v>2531</v>
      </c>
    </row>
    <row r="2244" spans="1:2" x14ac:dyDescent="0.2">
      <c r="A2244" s="2">
        <v>7771748</v>
      </c>
      <c r="B2244" s="2">
        <v>2531</v>
      </c>
    </row>
    <row r="2245" spans="1:2" x14ac:dyDescent="0.2">
      <c r="A2245" s="2">
        <v>4179849</v>
      </c>
      <c r="B2245" s="2">
        <v>2531</v>
      </c>
    </row>
    <row r="2246" spans="1:2" x14ac:dyDescent="0.2">
      <c r="A2246" s="2">
        <v>937438</v>
      </c>
      <c r="B2246" s="2">
        <v>2531</v>
      </c>
    </row>
    <row r="2247" spans="1:2" x14ac:dyDescent="0.2">
      <c r="A2247" s="2">
        <v>6201863</v>
      </c>
      <c r="B2247" s="2">
        <v>2532</v>
      </c>
    </row>
    <row r="2248" spans="1:2" x14ac:dyDescent="0.2">
      <c r="A2248" s="2">
        <v>8054687</v>
      </c>
      <c r="B2248" s="2">
        <v>2532</v>
      </c>
    </row>
    <row r="2249" spans="1:2" x14ac:dyDescent="0.2">
      <c r="A2249" s="2">
        <v>6585109</v>
      </c>
      <c r="B2249" s="2">
        <v>2533</v>
      </c>
    </row>
    <row r="2250" spans="1:2" x14ac:dyDescent="0.2">
      <c r="A2250" s="2">
        <v>92792</v>
      </c>
      <c r="B2250" s="2">
        <v>2534</v>
      </c>
    </row>
    <row r="2251" spans="1:2" x14ac:dyDescent="0.2">
      <c r="A2251" s="2">
        <v>94402</v>
      </c>
      <c r="B2251" s="2">
        <v>2534</v>
      </c>
    </row>
    <row r="2252" spans="1:2" x14ac:dyDescent="0.2">
      <c r="A2252" s="2">
        <v>94401</v>
      </c>
      <c r="B2252" s="2">
        <v>2534</v>
      </c>
    </row>
    <row r="2253" spans="1:2" x14ac:dyDescent="0.2">
      <c r="A2253" s="2">
        <v>94399</v>
      </c>
      <c r="B2253" s="2">
        <v>2534</v>
      </c>
    </row>
    <row r="2254" spans="1:2" x14ac:dyDescent="0.2">
      <c r="A2254" s="2">
        <v>94400</v>
      </c>
      <c r="B2254" s="2">
        <v>2534</v>
      </c>
    </row>
    <row r="2255" spans="1:2" x14ac:dyDescent="0.2">
      <c r="A2255" s="2">
        <v>153343</v>
      </c>
      <c r="B2255" s="2">
        <v>2535</v>
      </c>
    </row>
    <row r="2256" spans="1:2" x14ac:dyDescent="0.2">
      <c r="A2256" s="2">
        <v>168</v>
      </c>
      <c r="B2256" s="2">
        <v>2536</v>
      </c>
    </row>
    <row r="2257" spans="1:2" x14ac:dyDescent="0.2">
      <c r="A2257" s="2">
        <v>22070</v>
      </c>
      <c r="B2257" s="2">
        <v>2537</v>
      </c>
    </row>
    <row r="2258" spans="1:2" x14ac:dyDescent="0.2">
      <c r="A2258" s="2">
        <v>6925791</v>
      </c>
      <c r="B2258" s="2">
        <v>2538</v>
      </c>
    </row>
    <row r="2259" spans="1:2" x14ac:dyDescent="0.2">
      <c r="A2259" s="2">
        <v>6488146</v>
      </c>
      <c r="B2259" s="2">
        <v>2539</v>
      </c>
    </row>
    <row r="2260" spans="1:2" x14ac:dyDescent="0.2">
      <c r="A2260" s="2">
        <v>5928158</v>
      </c>
      <c r="B2260" s="2">
        <v>2539</v>
      </c>
    </row>
    <row r="2261" spans="1:2" x14ac:dyDescent="0.2">
      <c r="A2261" s="2">
        <v>319000</v>
      </c>
      <c r="B2261" s="2">
        <v>2540</v>
      </c>
    </row>
    <row r="2262" spans="1:2" x14ac:dyDescent="0.2">
      <c r="A2262" s="2">
        <v>7421711</v>
      </c>
      <c r="B2262" s="2">
        <v>2541</v>
      </c>
    </row>
    <row r="2263" spans="1:2" x14ac:dyDescent="0.2">
      <c r="A2263" s="2">
        <v>74808</v>
      </c>
      <c r="B2263" s="2">
        <v>2542</v>
      </c>
    </row>
    <row r="2264" spans="1:2" x14ac:dyDescent="0.2">
      <c r="A2264" s="2">
        <v>51360</v>
      </c>
      <c r="B2264" s="2">
        <v>2543</v>
      </c>
    </row>
    <row r="2265" spans="1:2" x14ac:dyDescent="0.2">
      <c r="A2265" s="2">
        <v>4883</v>
      </c>
      <c r="B2265" s="2">
        <v>2543</v>
      </c>
    </row>
    <row r="2266" spans="1:2" x14ac:dyDescent="0.2">
      <c r="A2266" s="2">
        <v>18544</v>
      </c>
      <c r="B2266" s="2">
        <v>2544</v>
      </c>
    </row>
    <row r="2267" spans="1:2" x14ac:dyDescent="0.2">
      <c r="A2267" s="2">
        <v>37287</v>
      </c>
      <c r="B2267" s="2">
        <v>2544</v>
      </c>
    </row>
    <row r="2268" spans="1:2" x14ac:dyDescent="0.2">
      <c r="A2268" s="2">
        <v>35096</v>
      </c>
      <c r="B2268" s="2">
        <v>2544</v>
      </c>
    </row>
    <row r="2269" spans="1:2" x14ac:dyDescent="0.2">
      <c r="A2269" s="2">
        <v>37285</v>
      </c>
      <c r="B2269" s="2">
        <v>2544</v>
      </c>
    </row>
    <row r="2270" spans="1:2" x14ac:dyDescent="0.2">
      <c r="A2270" s="2">
        <v>16779</v>
      </c>
      <c r="B2270" s="2">
        <v>2544</v>
      </c>
    </row>
    <row r="2271" spans="1:2" x14ac:dyDescent="0.2">
      <c r="A2271" s="2">
        <v>37286</v>
      </c>
      <c r="B2271" s="2">
        <v>2544</v>
      </c>
    </row>
    <row r="2272" spans="1:2" x14ac:dyDescent="0.2">
      <c r="A2272" s="2">
        <v>734823</v>
      </c>
      <c r="B2272" s="2">
        <v>2545</v>
      </c>
    </row>
    <row r="2273" spans="1:2" x14ac:dyDescent="0.2">
      <c r="A2273" s="2">
        <v>6931961</v>
      </c>
      <c r="B2273" s="2">
        <v>2546</v>
      </c>
    </row>
    <row r="2274" spans="1:2" x14ac:dyDescent="0.2">
      <c r="A2274" s="2">
        <v>7782038</v>
      </c>
      <c r="B2274" s="2">
        <v>2546</v>
      </c>
    </row>
    <row r="2275" spans="1:2" x14ac:dyDescent="0.2">
      <c r="A2275" s="2">
        <v>608344</v>
      </c>
      <c r="B2275" s="2">
        <v>2459</v>
      </c>
    </row>
    <row r="2276" spans="1:2" x14ac:dyDescent="0.2">
      <c r="A2276" s="2">
        <v>6680809</v>
      </c>
      <c r="B2276" s="2">
        <v>2548</v>
      </c>
    </row>
    <row r="2277" spans="1:2" x14ac:dyDescent="0.2">
      <c r="A2277" s="2">
        <v>2241218</v>
      </c>
      <c r="B2277" s="2">
        <v>2549</v>
      </c>
    </row>
    <row r="2278" spans="1:2" x14ac:dyDescent="0.2">
      <c r="A2278" s="2">
        <v>71630</v>
      </c>
      <c r="B2278" s="2">
        <v>2550</v>
      </c>
    </row>
    <row r="2279" spans="1:2" x14ac:dyDescent="0.2">
      <c r="A2279" s="2">
        <v>270291</v>
      </c>
      <c r="B2279" s="2">
        <v>1000</v>
      </c>
    </row>
    <row r="2280" spans="1:2" x14ac:dyDescent="0.2">
      <c r="A2280" s="2">
        <v>27871</v>
      </c>
      <c r="B2280" s="2">
        <v>1000</v>
      </c>
    </row>
    <row r="2281" spans="1:2" x14ac:dyDescent="0.2">
      <c r="A2281" s="2">
        <v>105722</v>
      </c>
      <c r="B2281" s="2">
        <v>1000</v>
      </c>
    </row>
    <row r="2282" spans="1:2" x14ac:dyDescent="0.2">
      <c r="A2282" s="2">
        <v>4380458</v>
      </c>
      <c r="B2282" s="2">
        <v>2551</v>
      </c>
    </row>
    <row r="2283" spans="1:2" x14ac:dyDescent="0.2">
      <c r="A2283" s="2">
        <v>1134702</v>
      </c>
      <c r="B2283" s="2">
        <v>2551</v>
      </c>
    </row>
    <row r="2284" spans="1:2" x14ac:dyDescent="0.2">
      <c r="A2284" s="2">
        <v>356</v>
      </c>
      <c r="B2284" s="2">
        <v>2552</v>
      </c>
    </row>
    <row r="2285" spans="1:2" x14ac:dyDescent="0.2">
      <c r="A2285" s="2">
        <v>4480902</v>
      </c>
      <c r="B2285" s="2">
        <v>2553</v>
      </c>
    </row>
    <row r="2286" spans="1:2" x14ac:dyDescent="0.2">
      <c r="A2286" s="2">
        <v>8073714</v>
      </c>
      <c r="B2286" s="2">
        <v>1000</v>
      </c>
    </row>
    <row r="2287" spans="1:2" x14ac:dyDescent="0.2">
      <c r="A2287" s="2">
        <v>4801166</v>
      </c>
      <c r="B2287" s="2">
        <v>2554</v>
      </c>
    </row>
    <row r="2288" spans="1:2" x14ac:dyDescent="0.2">
      <c r="A2288" s="2">
        <v>242672</v>
      </c>
      <c r="B2288" s="2">
        <v>2555</v>
      </c>
    </row>
    <row r="2289" spans="1:2" x14ac:dyDescent="0.2">
      <c r="A2289" s="2">
        <v>886456</v>
      </c>
      <c r="B2289" s="2">
        <v>2556</v>
      </c>
    </row>
    <row r="2290" spans="1:2" x14ac:dyDescent="0.2">
      <c r="A2290" s="2">
        <v>1940347</v>
      </c>
      <c r="B2290" s="2">
        <v>2557</v>
      </c>
    </row>
    <row r="2291" spans="1:2" x14ac:dyDescent="0.2">
      <c r="A2291" s="2">
        <v>6372775</v>
      </c>
      <c r="B2291" s="2">
        <v>2558</v>
      </c>
    </row>
    <row r="2292" spans="1:2" x14ac:dyDescent="0.2">
      <c r="A2292" s="2">
        <v>360971</v>
      </c>
      <c r="B2292" s="2">
        <v>2559</v>
      </c>
    </row>
    <row r="2293" spans="1:2" x14ac:dyDescent="0.2">
      <c r="A2293" s="2">
        <v>7468391</v>
      </c>
      <c r="B2293" s="2">
        <v>2560</v>
      </c>
    </row>
    <row r="2294" spans="1:2" x14ac:dyDescent="0.2">
      <c r="A2294" s="2">
        <v>5912785</v>
      </c>
      <c r="B2294" s="2">
        <v>2560</v>
      </c>
    </row>
    <row r="2295" spans="1:2" x14ac:dyDescent="0.2">
      <c r="A2295" s="2">
        <v>4830640</v>
      </c>
      <c r="B2295" s="2">
        <v>2560</v>
      </c>
    </row>
    <row r="2296" spans="1:2" x14ac:dyDescent="0.2">
      <c r="A2296" s="2">
        <v>8135740</v>
      </c>
      <c r="B2296" s="2">
        <v>2561</v>
      </c>
    </row>
    <row r="2297" spans="1:2" x14ac:dyDescent="0.2">
      <c r="A2297" s="2">
        <v>6158294</v>
      </c>
      <c r="B2297" s="2">
        <v>2561</v>
      </c>
    </row>
    <row r="2298" spans="1:2" x14ac:dyDescent="0.2">
      <c r="A2298" s="2">
        <v>6173</v>
      </c>
      <c r="B2298" s="2">
        <v>2562</v>
      </c>
    </row>
    <row r="2299" spans="1:2" x14ac:dyDescent="0.2">
      <c r="A2299" s="2">
        <v>923022</v>
      </c>
      <c r="B2299" s="2">
        <v>2562</v>
      </c>
    </row>
    <row r="2300" spans="1:2" x14ac:dyDescent="0.2">
      <c r="A2300" s="2">
        <v>4546343</v>
      </c>
      <c r="B2300" s="2">
        <v>2563</v>
      </c>
    </row>
    <row r="2301" spans="1:2" x14ac:dyDescent="0.2">
      <c r="A2301" s="2">
        <v>40475</v>
      </c>
      <c r="B2301" s="2">
        <v>2564</v>
      </c>
    </row>
    <row r="2302" spans="1:2" x14ac:dyDescent="0.2">
      <c r="A2302" s="2">
        <v>40476</v>
      </c>
      <c r="B2302" s="2">
        <v>2564</v>
      </c>
    </row>
    <row r="2303" spans="1:2" x14ac:dyDescent="0.2">
      <c r="A2303" s="2">
        <v>419002</v>
      </c>
      <c r="B2303" s="2">
        <v>2565</v>
      </c>
    </row>
    <row r="2304" spans="1:2" x14ac:dyDescent="0.2">
      <c r="A2304" s="2">
        <v>7125920</v>
      </c>
      <c r="B2304" s="2">
        <v>2566</v>
      </c>
    </row>
    <row r="2305" spans="1:2" x14ac:dyDescent="0.2">
      <c r="A2305" s="2">
        <v>6925758</v>
      </c>
      <c r="B2305" s="2">
        <v>2567</v>
      </c>
    </row>
    <row r="2306" spans="1:2" x14ac:dyDescent="0.2">
      <c r="A2306" s="2">
        <v>37914</v>
      </c>
      <c r="B2306" s="2">
        <v>2568</v>
      </c>
    </row>
    <row r="2307" spans="1:2" x14ac:dyDescent="0.2">
      <c r="A2307" s="2">
        <v>18233</v>
      </c>
      <c r="B2307" s="2">
        <v>2568</v>
      </c>
    </row>
    <row r="2308" spans="1:2" x14ac:dyDescent="0.2">
      <c r="A2308" s="2">
        <v>2462073</v>
      </c>
      <c r="B2308" s="2">
        <v>2569</v>
      </c>
    </row>
    <row r="2309" spans="1:2" x14ac:dyDescent="0.2">
      <c r="A2309" s="2">
        <v>5335059</v>
      </c>
      <c r="B2309" s="2">
        <v>2570</v>
      </c>
    </row>
    <row r="2310" spans="1:2" x14ac:dyDescent="0.2">
      <c r="A2310" s="2">
        <v>6776499</v>
      </c>
      <c r="B2310" s="2">
        <v>2571</v>
      </c>
    </row>
    <row r="2311" spans="1:2" x14ac:dyDescent="0.2">
      <c r="A2311" s="2">
        <v>4324246</v>
      </c>
      <c r="B2311" s="2">
        <v>2572</v>
      </c>
    </row>
    <row r="2312" spans="1:2" x14ac:dyDescent="0.2">
      <c r="A2312" s="2">
        <v>4373300</v>
      </c>
      <c r="B2312" s="2">
        <v>2573</v>
      </c>
    </row>
    <row r="2313" spans="1:2" x14ac:dyDescent="0.2">
      <c r="A2313" s="2">
        <v>8212243</v>
      </c>
      <c r="B2313" s="2">
        <v>2573</v>
      </c>
    </row>
    <row r="2314" spans="1:2" x14ac:dyDescent="0.2">
      <c r="A2314" s="2">
        <v>4875473</v>
      </c>
      <c r="B2314" s="2">
        <v>2573</v>
      </c>
    </row>
    <row r="2315" spans="1:2" x14ac:dyDescent="0.2">
      <c r="A2315" s="2">
        <v>6218893</v>
      </c>
      <c r="B2315" s="2">
        <v>2573</v>
      </c>
    </row>
    <row r="2316" spans="1:2" x14ac:dyDescent="0.2">
      <c r="A2316" s="2">
        <v>3157292</v>
      </c>
      <c r="B2316" s="2">
        <v>2574</v>
      </c>
    </row>
    <row r="2317" spans="1:2" x14ac:dyDescent="0.2">
      <c r="A2317" s="2">
        <v>5270</v>
      </c>
      <c r="B2317" s="2">
        <v>2575</v>
      </c>
    </row>
    <row r="2318" spans="1:2" x14ac:dyDescent="0.2">
      <c r="A2318" s="2">
        <v>179</v>
      </c>
      <c r="B2318" s="2">
        <v>2576</v>
      </c>
    </row>
    <row r="2319" spans="1:2" x14ac:dyDescent="0.2">
      <c r="A2319" s="2">
        <v>180</v>
      </c>
      <c r="B2319" s="2">
        <v>2576</v>
      </c>
    </row>
    <row r="2320" spans="1:2" x14ac:dyDescent="0.2">
      <c r="A2320" s="2">
        <v>7603369</v>
      </c>
      <c r="B2320" s="2">
        <v>2577</v>
      </c>
    </row>
    <row r="2321" spans="1:2" x14ac:dyDescent="0.2">
      <c r="A2321" s="2">
        <v>6706552</v>
      </c>
      <c r="B2321" s="2">
        <v>2577</v>
      </c>
    </row>
    <row r="2322" spans="1:2" x14ac:dyDescent="0.2">
      <c r="A2322" s="2">
        <v>5723029</v>
      </c>
      <c r="B2322" s="2">
        <v>2577</v>
      </c>
    </row>
    <row r="2323" spans="1:2" x14ac:dyDescent="0.2">
      <c r="A2323" s="2">
        <v>711161</v>
      </c>
      <c r="B2323" s="2">
        <v>2578</v>
      </c>
    </row>
    <row r="2324" spans="1:2" x14ac:dyDescent="0.2">
      <c r="A2324" s="2">
        <v>5367498</v>
      </c>
      <c r="B2324" s="2">
        <v>2579</v>
      </c>
    </row>
    <row r="2325" spans="1:2" x14ac:dyDescent="0.2">
      <c r="A2325" s="2">
        <v>3914764</v>
      </c>
      <c r="B2325" s="2">
        <v>2579</v>
      </c>
    </row>
    <row r="2326" spans="1:2" x14ac:dyDescent="0.2">
      <c r="A2326" s="2">
        <v>7187771</v>
      </c>
      <c r="B2326" s="2">
        <v>2579</v>
      </c>
    </row>
    <row r="2327" spans="1:2" x14ac:dyDescent="0.2">
      <c r="A2327" s="2">
        <v>7264234</v>
      </c>
      <c r="B2327" s="2">
        <v>2580</v>
      </c>
    </row>
    <row r="2328" spans="1:2" x14ac:dyDescent="0.2">
      <c r="A2328" s="2">
        <v>309581</v>
      </c>
      <c r="B2328" s="2">
        <v>2581</v>
      </c>
    </row>
    <row r="2329" spans="1:2" x14ac:dyDescent="0.2">
      <c r="A2329" s="2">
        <v>1076200</v>
      </c>
      <c r="B2329" s="2">
        <v>2581</v>
      </c>
    </row>
    <row r="2330" spans="1:2" x14ac:dyDescent="0.2">
      <c r="A2330" s="2">
        <v>2689</v>
      </c>
      <c r="B2330" s="2">
        <v>2582</v>
      </c>
    </row>
    <row r="2331" spans="1:2" x14ac:dyDescent="0.2">
      <c r="A2331" s="2">
        <v>4046889</v>
      </c>
      <c r="B2331" s="2">
        <v>2583</v>
      </c>
    </row>
    <row r="2332" spans="1:2" x14ac:dyDescent="0.2">
      <c r="A2332" s="2">
        <v>285971</v>
      </c>
      <c r="B2332" s="2">
        <v>2584</v>
      </c>
    </row>
    <row r="2333" spans="1:2" x14ac:dyDescent="0.2">
      <c r="A2333" s="2">
        <v>240914</v>
      </c>
      <c r="B2333" s="2">
        <v>2584</v>
      </c>
    </row>
    <row r="2334" spans="1:2" x14ac:dyDescent="0.2">
      <c r="A2334" s="2">
        <v>7877401</v>
      </c>
      <c r="B2334" s="2">
        <v>2584</v>
      </c>
    </row>
    <row r="2335" spans="1:2" x14ac:dyDescent="0.2">
      <c r="A2335" s="2">
        <v>285966</v>
      </c>
      <c r="B2335" s="2">
        <v>2584</v>
      </c>
    </row>
    <row r="2336" spans="1:2" x14ac:dyDescent="0.2">
      <c r="A2336" s="2">
        <v>285968</v>
      </c>
      <c r="B2336" s="2">
        <v>2584</v>
      </c>
    </row>
    <row r="2337" spans="1:2" x14ac:dyDescent="0.2">
      <c r="A2337" s="2">
        <v>6350</v>
      </c>
      <c r="B2337" s="2">
        <v>2585</v>
      </c>
    </row>
    <row r="2338" spans="1:2" x14ac:dyDescent="0.2">
      <c r="A2338" s="2">
        <v>5608420</v>
      </c>
      <c r="B2338" s="2">
        <v>2586</v>
      </c>
    </row>
    <row r="2339" spans="1:2" x14ac:dyDescent="0.2">
      <c r="A2339" s="2">
        <v>760019</v>
      </c>
      <c r="B2339" s="2">
        <v>2587</v>
      </c>
    </row>
    <row r="2340" spans="1:2" x14ac:dyDescent="0.2">
      <c r="A2340" s="2">
        <v>81646</v>
      </c>
      <c r="B2340" s="2">
        <v>2588</v>
      </c>
    </row>
    <row r="2341" spans="1:2" x14ac:dyDescent="0.2">
      <c r="A2341" s="2">
        <v>81649</v>
      </c>
      <c r="B2341" s="2">
        <v>2588</v>
      </c>
    </row>
    <row r="2342" spans="1:2" x14ac:dyDescent="0.2">
      <c r="A2342" s="2">
        <v>81647</v>
      </c>
      <c r="B2342" s="2">
        <v>2588</v>
      </c>
    </row>
    <row r="2343" spans="1:2" x14ac:dyDescent="0.2">
      <c r="A2343" s="2">
        <v>81645</v>
      </c>
      <c r="B2343" s="2">
        <v>2588</v>
      </c>
    </row>
    <row r="2344" spans="1:2" x14ac:dyDescent="0.2">
      <c r="A2344" s="2">
        <v>303959</v>
      </c>
      <c r="B2344" s="2">
        <v>2589</v>
      </c>
    </row>
    <row r="2345" spans="1:2" x14ac:dyDescent="0.2">
      <c r="A2345" s="2">
        <v>1430</v>
      </c>
      <c r="B2345" s="2">
        <v>2590</v>
      </c>
    </row>
    <row r="2346" spans="1:2" x14ac:dyDescent="0.2">
      <c r="A2346" s="2">
        <v>1432</v>
      </c>
      <c r="B2346" s="2">
        <v>2590</v>
      </c>
    </row>
    <row r="2347" spans="1:2" x14ac:dyDescent="0.2">
      <c r="A2347" s="2">
        <v>1431</v>
      </c>
      <c r="B2347" s="2">
        <v>2590</v>
      </c>
    </row>
    <row r="2348" spans="1:2" x14ac:dyDescent="0.2">
      <c r="A2348" s="2">
        <v>160076</v>
      </c>
      <c r="B2348" s="2">
        <v>2591</v>
      </c>
    </row>
    <row r="2349" spans="1:2" x14ac:dyDescent="0.2">
      <c r="A2349" s="2">
        <v>603711</v>
      </c>
      <c r="B2349" s="2">
        <v>2591</v>
      </c>
    </row>
    <row r="2350" spans="1:2" x14ac:dyDescent="0.2">
      <c r="A2350" s="2">
        <v>338737</v>
      </c>
      <c r="B2350" s="2">
        <v>2592</v>
      </c>
    </row>
    <row r="2351" spans="1:2" x14ac:dyDescent="0.2">
      <c r="A2351" s="2">
        <v>911794</v>
      </c>
      <c r="B2351" s="2">
        <v>2593</v>
      </c>
    </row>
    <row r="2352" spans="1:2" x14ac:dyDescent="0.2">
      <c r="A2352" s="2">
        <v>8873850</v>
      </c>
      <c r="B2352" s="2">
        <v>2594</v>
      </c>
    </row>
    <row r="2353" spans="1:2" x14ac:dyDescent="0.2">
      <c r="A2353" s="2">
        <v>3130314</v>
      </c>
      <c r="B2353" s="2">
        <v>2594</v>
      </c>
    </row>
    <row r="2354" spans="1:2" x14ac:dyDescent="0.2">
      <c r="A2354" s="2">
        <v>2957197</v>
      </c>
      <c r="B2354" s="2">
        <v>2594</v>
      </c>
    </row>
    <row r="2355" spans="1:2" x14ac:dyDescent="0.2">
      <c r="A2355" s="2">
        <v>1610398</v>
      </c>
      <c r="B2355" s="2">
        <v>2594</v>
      </c>
    </row>
    <row r="2356" spans="1:2" x14ac:dyDescent="0.2">
      <c r="A2356" s="2">
        <v>2958741</v>
      </c>
      <c r="B2356" s="2">
        <v>2594</v>
      </c>
    </row>
    <row r="2357" spans="1:2" x14ac:dyDescent="0.2">
      <c r="A2357" s="2">
        <v>3296694</v>
      </c>
      <c r="B2357" s="2">
        <v>2595</v>
      </c>
    </row>
    <row r="2358" spans="1:2" x14ac:dyDescent="0.2">
      <c r="A2358" s="2">
        <v>6687959</v>
      </c>
      <c r="B2358" s="2">
        <v>2596</v>
      </c>
    </row>
    <row r="2359" spans="1:2" x14ac:dyDescent="0.2">
      <c r="A2359" s="2">
        <v>781150</v>
      </c>
      <c r="B2359" s="2">
        <v>2597</v>
      </c>
    </row>
    <row r="2360" spans="1:2" x14ac:dyDescent="0.2">
      <c r="A2360" s="2">
        <v>6621525</v>
      </c>
      <c r="B2360" s="2">
        <v>2598</v>
      </c>
    </row>
    <row r="2361" spans="1:2" x14ac:dyDescent="0.2">
      <c r="A2361" s="2">
        <v>11014</v>
      </c>
      <c r="B2361" s="2">
        <v>2599</v>
      </c>
    </row>
    <row r="2362" spans="1:2" x14ac:dyDescent="0.2">
      <c r="A2362" s="2">
        <v>1421</v>
      </c>
      <c r="B2362" s="2">
        <v>2600</v>
      </c>
    </row>
    <row r="2363" spans="1:2" x14ac:dyDescent="0.2">
      <c r="A2363" s="2">
        <v>1422</v>
      </c>
      <c r="B2363" s="2">
        <v>2600</v>
      </c>
    </row>
    <row r="2364" spans="1:2" x14ac:dyDescent="0.2">
      <c r="A2364" s="2">
        <v>3187</v>
      </c>
      <c r="B2364" s="2">
        <v>2600</v>
      </c>
    </row>
    <row r="2365" spans="1:2" x14ac:dyDescent="0.2">
      <c r="A2365" s="2">
        <v>7229134</v>
      </c>
      <c r="B2365" s="2">
        <v>2601</v>
      </c>
    </row>
    <row r="2366" spans="1:2" x14ac:dyDescent="0.2">
      <c r="A2366" s="2">
        <v>117269</v>
      </c>
      <c r="B2366" s="2">
        <v>2601</v>
      </c>
    </row>
    <row r="2367" spans="1:2" x14ac:dyDescent="0.2">
      <c r="A2367" s="2">
        <v>7839794</v>
      </c>
      <c r="B2367" s="2">
        <v>2601</v>
      </c>
    </row>
    <row r="2368" spans="1:2" x14ac:dyDescent="0.2">
      <c r="A2368" s="2">
        <v>533397</v>
      </c>
      <c r="B2368" s="2">
        <v>2601</v>
      </c>
    </row>
    <row r="2369" spans="1:2" x14ac:dyDescent="0.2">
      <c r="A2369" s="2">
        <v>69552</v>
      </c>
      <c r="B2369" s="2">
        <v>2601</v>
      </c>
    </row>
    <row r="2370" spans="1:2" x14ac:dyDescent="0.2">
      <c r="A2370" s="2">
        <v>47225</v>
      </c>
      <c r="B2370" s="2">
        <v>2601</v>
      </c>
    </row>
    <row r="2371" spans="1:2" x14ac:dyDescent="0.2">
      <c r="A2371" s="2">
        <v>47559</v>
      </c>
      <c r="B2371" s="2">
        <v>2601</v>
      </c>
    </row>
    <row r="2372" spans="1:2" x14ac:dyDescent="0.2">
      <c r="A2372" s="2">
        <v>299</v>
      </c>
      <c r="B2372" s="2">
        <v>2602</v>
      </c>
    </row>
    <row r="2373" spans="1:2" x14ac:dyDescent="0.2">
      <c r="A2373" s="2">
        <v>188</v>
      </c>
      <c r="B2373" s="2">
        <v>2603</v>
      </c>
    </row>
    <row r="2374" spans="1:2" x14ac:dyDescent="0.2">
      <c r="A2374" s="2">
        <v>189</v>
      </c>
      <c r="B2374" s="2">
        <v>2603</v>
      </c>
    </row>
    <row r="2375" spans="1:2" x14ac:dyDescent="0.2">
      <c r="A2375" s="2">
        <v>10386</v>
      </c>
      <c r="B2375" s="2">
        <v>2604</v>
      </c>
    </row>
    <row r="2376" spans="1:2" x14ac:dyDescent="0.2">
      <c r="A2376" s="2">
        <v>279401</v>
      </c>
      <c r="B2376" s="2">
        <v>2605</v>
      </c>
    </row>
    <row r="2377" spans="1:2" x14ac:dyDescent="0.2">
      <c r="A2377" s="2">
        <v>42164</v>
      </c>
      <c r="B2377" s="2">
        <v>2606</v>
      </c>
    </row>
    <row r="2378" spans="1:2" x14ac:dyDescent="0.2">
      <c r="A2378" s="2">
        <v>2550300</v>
      </c>
      <c r="B2378" s="2">
        <v>2607</v>
      </c>
    </row>
    <row r="2379" spans="1:2" x14ac:dyDescent="0.2">
      <c r="A2379" s="2">
        <v>34222</v>
      </c>
      <c r="B2379" s="2">
        <v>2608</v>
      </c>
    </row>
    <row r="2380" spans="1:2" x14ac:dyDescent="0.2">
      <c r="A2380" s="2">
        <v>445060</v>
      </c>
      <c r="B2380" s="2">
        <v>2609</v>
      </c>
    </row>
    <row r="2381" spans="1:2" x14ac:dyDescent="0.2">
      <c r="A2381" s="2">
        <v>2694520</v>
      </c>
      <c r="B2381" s="2">
        <v>2609</v>
      </c>
    </row>
    <row r="2382" spans="1:2" x14ac:dyDescent="0.2">
      <c r="A2382" s="2">
        <v>2700</v>
      </c>
      <c r="B2382" s="2">
        <v>2610</v>
      </c>
    </row>
    <row r="2383" spans="1:2" x14ac:dyDescent="0.2">
      <c r="A2383" s="2">
        <v>575858</v>
      </c>
      <c r="B2383" s="2">
        <v>2610</v>
      </c>
    </row>
    <row r="2384" spans="1:2" x14ac:dyDescent="0.2">
      <c r="A2384" s="2">
        <v>2698</v>
      </c>
      <c r="B2384" s="2">
        <v>2610</v>
      </c>
    </row>
    <row r="2385" spans="1:2" x14ac:dyDescent="0.2">
      <c r="A2385" s="2">
        <v>32748</v>
      </c>
      <c r="B2385" s="2">
        <v>2610</v>
      </c>
    </row>
    <row r="2386" spans="1:2" x14ac:dyDescent="0.2">
      <c r="A2386" s="2">
        <v>300</v>
      </c>
      <c r="B2386" s="2">
        <v>2610</v>
      </c>
    </row>
    <row r="2387" spans="1:2" x14ac:dyDescent="0.2">
      <c r="A2387" s="2">
        <v>5603800</v>
      </c>
      <c r="B2387" s="2">
        <v>2611</v>
      </c>
    </row>
    <row r="2388" spans="1:2" x14ac:dyDescent="0.2">
      <c r="A2388" s="2">
        <v>949962</v>
      </c>
      <c r="B2388" s="2">
        <v>2612</v>
      </c>
    </row>
    <row r="2389" spans="1:2" x14ac:dyDescent="0.2">
      <c r="A2389" s="2">
        <v>10391</v>
      </c>
      <c r="B2389" s="2">
        <v>2613</v>
      </c>
    </row>
    <row r="2390" spans="1:2" x14ac:dyDescent="0.2">
      <c r="A2390" s="2">
        <v>7546813</v>
      </c>
      <c r="B2390" s="2">
        <v>2614</v>
      </c>
    </row>
    <row r="2391" spans="1:2" x14ac:dyDescent="0.2">
      <c r="A2391" s="2">
        <v>7257238</v>
      </c>
      <c r="B2391" s="2">
        <v>2614</v>
      </c>
    </row>
    <row r="2392" spans="1:2" x14ac:dyDescent="0.2">
      <c r="A2392" s="2">
        <v>8353640</v>
      </c>
      <c r="B2392" s="2">
        <v>2614</v>
      </c>
    </row>
    <row r="2393" spans="1:2" x14ac:dyDescent="0.2">
      <c r="A2393" s="2">
        <v>6355286</v>
      </c>
      <c r="B2393" s="2">
        <v>2614</v>
      </c>
    </row>
    <row r="2394" spans="1:2" x14ac:dyDescent="0.2">
      <c r="A2394" s="2">
        <v>3464634</v>
      </c>
      <c r="B2394" s="2">
        <v>2615</v>
      </c>
    </row>
    <row r="2395" spans="1:2" x14ac:dyDescent="0.2">
      <c r="A2395" s="2">
        <v>3227438</v>
      </c>
      <c r="B2395" s="2">
        <v>2616</v>
      </c>
    </row>
    <row r="2396" spans="1:2" x14ac:dyDescent="0.2">
      <c r="A2396" s="2">
        <v>8580874</v>
      </c>
      <c r="B2396" s="2">
        <v>2617</v>
      </c>
    </row>
    <row r="2397" spans="1:2" x14ac:dyDescent="0.2">
      <c r="A2397" s="2">
        <v>8340168</v>
      </c>
      <c r="B2397" s="2">
        <v>2617</v>
      </c>
    </row>
    <row r="2398" spans="1:2" x14ac:dyDescent="0.2">
      <c r="A2398" s="2">
        <v>4874021</v>
      </c>
      <c r="B2398" s="2">
        <v>2618</v>
      </c>
    </row>
    <row r="2399" spans="1:2" x14ac:dyDescent="0.2">
      <c r="A2399" s="2">
        <v>2208810</v>
      </c>
      <c r="B2399" s="2">
        <v>2619</v>
      </c>
    </row>
    <row r="2400" spans="1:2" x14ac:dyDescent="0.2">
      <c r="A2400" s="2">
        <v>3533629</v>
      </c>
      <c r="B2400" s="2">
        <v>2620</v>
      </c>
    </row>
    <row r="2401" spans="1:2" x14ac:dyDescent="0.2">
      <c r="A2401" s="2">
        <v>3354423</v>
      </c>
      <c r="B2401" s="2">
        <v>2621</v>
      </c>
    </row>
    <row r="2402" spans="1:2" x14ac:dyDescent="0.2">
      <c r="A2402" s="2">
        <v>3915670</v>
      </c>
      <c r="B2402" s="2">
        <v>2622</v>
      </c>
    </row>
    <row r="2403" spans="1:2" x14ac:dyDescent="0.2">
      <c r="A2403" s="2">
        <v>199971</v>
      </c>
      <c r="B2403" s="2">
        <v>2622</v>
      </c>
    </row>
    <row r="2404" spans="1:2" x14ac:dyDescent="0.2">
      <c r="A2404" s="2">
        <v>92814</v>
      </c>
      <c r="B2404" s="2">
        <v>2623</v>
      </c>
    </row>
    <row r="2405" spans="1:2" x14ac:dyDescent="0.2">
      <c r="A2405" s="2">
        <v>5170067</v>
      </c>
      <c r="B2405" s="2">
        <v>2624</v>
      </c>
    </row>
    <row r="2406" spans="1:2" x14ac:dyDescent="0.2">
      <c r="A2406" s="2">
        <v>7571794</v>
      </c>
      <c r="B2406" s="2">
        <v>2624</v>
      </c>
    </row>
    <row r="2407" spans="1:2" x14ac:dyDescent="0.2">
      <c r="A2407" s="2">
        <v>6272861</v>
      </c>
      <c r="B2407" s="2">
        <v>2624</v>
      </c>
    </row>
    <row r="2408" spans="1:2" x14ac:dyDescent="0.2">
      <c r="A2408" s="2">
        <v>6004874</v>
      </c>
      <c r="B2408" s="2">
        <v>2625</v>
      </c>
    </row>
    <row r="2409" spans="1:2" x14ac:dyDescent="0.2">
      <c r="A2409" s="2">
        <v>773790</v>
      </c>
      <c r="B2409" s="2">
        <v>2625</v>
      </c>
    </row>
    <row r="2410" spans="1:2" x14ac:dyDescent="0.2">
      <c r="A2410" s="2">
        <v>2832959</v>
      </c>
      <c r="B2410" s="2">
        <v>2625</v>
      </c>
    </row>
    <row r="2411" spans="1:2" x14ac:dyDescent="0.2">
      <c r="A2411" s="2">
        <v>1966067</v>
      </c>
      <c r="B2411" s="2">
        <v>2626</v>
      </c>
    </row>
    <row r="2412" spans="1:2" x14ac:dyDescent="0.2">
      <c r="A2412" s="2">
        <v>2478311</v>
      </c>
      <c r="B2412" s="2">
        <v>2627</v>
      </c>
    </row>
    <row r="2413" spans="1:2" x14ac:dyDescent="0.2">
      <c r="A2413" s="2">
        <v>2958741</v>
      </c>
      <c r="B2413" s="2">
        <v>999</v>
      </c>
    </row>
    <row r="2414" spans="1:2" x14ac:dyDescent="0.2">
      <c r="A2414" s="2">
        <v>1610398</v>
      </c>
      <c r="B2414" s="2">
        <v>999</v>
      </c>
    </row>
    <row r="2415" spans="1:2" x14ac:dyDescent="0.2">
      <c r="A2415" s="2">
        <v>2957197</v>
      </c>
      <c r="B2415" s="2">
        <v>999</v>
      </c>
    </row>
    <row r="2416" spans="1:2" x14ac:dyDescent="0.2">
      <c r="A2416" s="2">
        <v>3130314</v>
      </c>
      <c r="B2416" s="2">
        <v>999</v>
      </c>
    </row>
    <row r="2417" spans="1:2" x14ac:dyDescent="0.2">
      <c r="A2417" s="2">
        <v>6786555</v>
      </c>
      <c r="B2417" s="2">
        <v>999</v>
      </c>
    </row>
    <row r="2418" spans="1:2" x14ac:dyDescent="0.2">
      <c r="A2418" s="2">
        <v>4444556</v>
      </c>
      <c r="B2418" s="2">
        <v>999</v>
      </c>
    </row>
    <row r="2419" spans="1:2" x14ac:dyDescent="0.2">
      <c r="A2419" s="2">
        <v>7012698</v>
      </c>
      <c r="B2419" s="2">
        <v>999</v>
      </c>
    </row>
    <row r="2420" spans="1:2" x14ac:dyDescent="0.2">
      <c r="A2420" s="2">
        <v>4444542</v>
      </c>
      <c r="B2420" s="2">
        <v>999</v>
      </c>
    </row>
    <row r="2421" spans="1:2" x14ac:dyDescent="0.2">
      <c r="A2421" s="2">
        <v>7821297</v>
      </c>
      <c r="B2421" s="2">
        <v>998</v>
      </c>
    </row>
    <row r="2422" spans="1:2" x14ac:dyDescent="0.2">
      <c r="A2422" s="2">
        <v>4311613</v>
      </c>
      <c r="B2422" s="2">
        <v>998</v>
      </c>
    </row>
    <row r="2423" spans="1:2" x14ac:dyDescent="0.2">
      <c r="A2423" s="2">
        <v>5299754</v>
      </c>
      <c r="B2423" s="2">
        <v>998</v>
      </c>
    </row>
    <row r="2424" spans="1:2" x14ac:dyDescent="0.2">
      <c r="A2424" s="2">
        <v>6508162</v>
      </c>
      <c r="B2424" s="2">
        <v>998</v>
      </c>
    </row>
    <row r="2425" spans="1:2" x14ac:dyDescent="0.2">
      <c r="A2425" s="2">
        <v>3912541</v>
      </c>
      <c r="B2425" s="2">
        <v>998</v>
      </c>
    </row>
    <row r="2426" spans="1:2" x14ac:dyDescent="0.2">
      <c r="A2426" s="2">
        <v>4765484</v>
      </c>
      <c r="B2426" s="2">
        <v>998</v>
      </c>
    </row>
    <row r="2427" spans="1:2" x14ac:dyDescent="0.2">
      <c r="A2427" s="2">
        <v>3915235</v>
      </c>
      <c r="B2427" s="2">
        <v>998</v>
      </c>
    </row>
    <row r="2428" spans="1:2" x14ac:dyDescent="0.2">
      <c r="A2428" s="2">
        <v>3952959</v>
      </c>
      <c r="B2428" s="2">
        <v>998</v>
      </c>
    </row>
    <row r="2429" spans="1:2" x14ac:dyDescent="0.2">
      <c r="A2429" s="2">
        <v>3218851</v>
      </c>
      <c r="B2429" s="2">
        <v>998</v>
      </c>
    </row>
    <row r="2430" spans="1:2" x14ac:dyDescent="0.2">
      <c r="A2430" s="2">
        <v>7174086</v>
      </c>
      <c r="B2430" s="2">
        <v>998</v>
      </c>
    </row>
    <row r="2431" spans="1:2" x14ac:dyDescent="0.2">
      <c r="A2431" s="2">
        <v>8420304</v>
      </c>
      <c r="B2431" s="2">
        <v>997</v>
      </c>
    </row>
    <row r="2432" spans="1:2" x14ac:dyDescent="0.2">
      <c r="A2432" s="2">
        <v>5915398</v>
      </c>
      <c r="B2432" s="2">
        <v>997</v>
      </c>
    </row>
    <row r="2433" spans="1:2" x14ac:dyDescent="0.2">
      <c r="A2433" s="2">
        <v>4072843</v>
      </c>
      <c r="B2433" s="2">
        <v>997</v>
      </c>
    </row>
    <row r="2434" spans="1:2" x14ac:dyDescent="0.2">
      <c r="A2434" s="2">
        <v>6659383</v>
      </c>
      <c r="B2434" s="2">
        <v>997</v>
      </c>
    </row>
    <row r="2435" spans="1:2" x14ac:dyDescent="0.2">
      <c r="A2435" s="2">
        <v>7128755</v>
      </c>
      <c r="B2435" s="2">
        <v>997</v>
      </c>
    </row>
    <row r="2436" spans="1:2" x14ac:dyDescent="0.2">
      <c r="A2436" s="2">
        <v>4747163</v>
      </c>
      <c r="B2436" s="2">
        <v>997</v>
      </c>
    </row>
    <row r="2437" spans="1:2" x14ac:dyDescent="0.2">
      <c r="A2437" s="2">
        <v>3857865</v>
      </c>
      <c r="B2437" s="2">
        <v>997</v>
      </c>
    </row>
    <row r="2438" spans="1:2" x14ac:dyDescent="0.2">
      <c r="A2438" s="2">
        <v>5380315</v>
      </c>
      <c r="B2438" s="2">
        <v>997</v>
      </c>
    </row>
    <row r="2439" spans="1:2" x14ac:dyDescent="0.2">
      <c r="A2439" s="2">
        <v>187624</v>
      </c>
      <c r="B2439" s="2">
        <v>996</v>
      </c>
    </row>
    <row r="2440" spans="1:2" x14ac:dyDescent="0.2">
      <c r="A2440" s="2">
        <v>445827</v>
      </c>
      <c r="B2440" s="2">
        <v>996</v>
      </c>
    </row>
    <row r="2441" spans="1:2" x14ac:dyDescent="0.2">
      <c r="A2441" s="2">
        <v>230379</v>
      </c>
      <c r="B2441" s="2">
        <v>996</v>
      </c>
    </row>
    <row r="2442" spans="1:2" x14ac:dyDescent="0.2">
      <c r="A2442" s="2">
        <v>4039130</v>
      </c>
      <c r="B2442" s="2">
        <v>996</v>
      </c>
    </row>
    <row r="2443" spans="1:2" x14ac:dyDescent="0.2">
      <c r="A2443" s="2">
        <v>5820674</v>
      </c>
      <c r="B2443" s="2">
        <v>996</v>
      </c>
    </row>
    <row r="2444" spans="1:2" x14ac:dyDescent="0.2">
      <c r="A2444" s="2">
        <v>8375815</v>
      </c>
      <c r="B2444" s="2">
        <v>996</v>
      </c>
    </row>
    <row r="2445" spans="1:2" x14ac:dyDescent="0.2">
      <c r="A2445" s="2">
        <v>2812352</v>
      </c>
      <c r="B2445" s="2">
        <v>996</v>
      </c>
    </row>
    <row r="2446" spans="1:2" x14ac:dyDescent="0.2">
      <c r="A2446" s="2">
        <v>3612968</v>
      </c>
      <c r="B2446" s="2">
        <v>995</v>
      </c>
    </row>
    <row r="2447" spans="1:2" x14ac:dyDescent="0.2">
      <c r="A2447" s="2">
        <v>6687375</v>
      </c>
      <c r="B2447" s="2">
        <v>995</v>
      </c>
    </row>
    <row r="2448" spans="1:2" x14ac:dyDescent="0.2">
      <c r="A2448" s="2">
        <v>4612073</v>
      </c>
      <c r="B2448" s="2">
        <v>995</v>
      </c>
    </row>
    <row r="2449" spans="1:2" x14ac:dyDescent="0.2">
      <c r="A2449" s="2">
        <v>2843463</v>
      </c>
      <c r="B2449" s="2">
        <v>995</v>
      </c>
    </row>
    <row r="2450" spans="1:2" x14ac:dyDescent="0.2">
      <c r="A2450" s="2">
        <v>3098578</v>
      </c>
      <c r="B2450" s="2">
        <v>995</v>
      </c>
    </row>
    <row r="2451" spans="1:2" x14ac:dyDescent="0.2">
      <c r="A2451" s="2">
        <v>4176850</v>
      </c>
      <c r="B2451" s="2">
        <v>995</v>
      </c>
    </row>
    <row r="2452" spans="1:2" x14ac:dyDescent="0.2">
      <c r="A2452" s="2">
        <v>3556457</v>
      </c>
      <c r="B2452" s="2">
        <v>995</v>
      </c>
    </row>
    <row r="2453" spans="1:2" x14ac:dyDescent="0.2">
      <c r="A2453" s="2">
        <v>4014</v>
      </c>
      <c r="B2453" s="2">
        <v>2628</v>
      </c>
    </row>
    <row r="2454" spans="1:2" x14ac:dyDescent="0.2">
      <c r="A2454" s="2">
        <v>8619973</v>
      </c>
      <c r="B2454" s="2">
        <v>2629</v>
      </c>
    </row>
    <row r="2455" spans="1:2" x14ac:dyDescent="0.2">
      <c r="A2455" s="2">
        <v>8708645</v>
      </c>
      <c r="B2455" s="2">
        <v>2005</v>
      </c>
    </row>
    <row r="2456" spans="1:2" x14ac:dyDescent="0.2">
      <c r="A2456" s="2">
        <v>8355584</v>
      </c>
      <c r="B2456" s="2">
        <v>2630</v>
      </c>
    </row>
    <row r="2457" spans="1:2" x14ac:dyDescent="0.2">
      <c r="A2457" s="2">
        <v>5221690</v>
      </c>
      <c r="B2457" s="2">
        <v>2631</v>
      </c>
    </row>
    <row r="2458" spans="1:2" x14ac:dyDescent="0.2">
      <c r="A2458" s="2">
        <v>4597727</v>
      </c>
      <c r="B2458" s="2">
        <v>2632</v>
      </c>
    </row>
    <row r="2459" spans="1:2" x14ac:dyDescent="0.2">
      <c r="A2459" s="2">
        <v>8911395</v>
      </c>
      <c r="B2459" s="2">
        <v>2560</v>
      </c>
    </row>
    <row r="2460" spans="1:2" x14ac:dyDescent="0.2">
      <c r="A2460" s="2">
        <v>9059223</v>
      </c>
      <c r="B2460" s="2">
        <v>2624</v>
      </c>
    </row>
    <row r="2461" spans="1:2" x14ac:dyDescent="0.2">
      <c r="A2461" s="2">
        <v>8948140</v>
      </c>
      <c r="B2461" s="2">
        <v>2634</v>
      </c>
    </row>
    <row r="2462" spans="1:2" x14ac:dyDescent="0.2">
      <c r="A2462" s="2">
        <v>8948140</v>
      </c>
      <c r="B2462" s="2">
        <v>999</v>
      </c>
    </row>
    <row r="2463" spans="1:2" x14ac:dyDescent="0.2">
      <c r="A2463" s="2">
        <v>6605099</v>
      </c>
      <c r="B2463" s="2">
        <v>1537</v>
      </c>
    </row>
    <row r="2464" spans="1:2" x14ac:dyDescent="0.2">
      <c r="A2464" s="2">
        <v>4380780</v>
      </c>
      <c r="B2464" s="2">
        <v>1883</v>
      </c>
    </row>
    <row r="2465" spans="1:2" x14ac:dyDescent="0.2">
      <c r="A2465" s="2">
        <v>5348262</v>
      </c>
      <c r="B2465" s="2">
        <v>2632</v>
      </c>
    </row>
    <row r="2466" spans="1:2" x14ac:dyDescent="0.2">
      <c r="A2466" s="2">
        <v>5348262</v>
      </c>
      <c r="B2466" s="2">
        <v>1866</v>
      </c>
    </row>
    <row r="2467" spans="1:2" x14ac:dyDescent="0.2">
      <c r="A2467" s="2">
        <v>5348262</v>
      </c>
      <c r="B2467" s="2">
        <v>1883</v>
      </c>
    </row>
    <row r="2468" spans="1:2" x14ac:dyDescent="0.2">
      <c r="A2468" s="2">
        <v>8690084</v>
      </c>
      <c r="B2468" s="2">
        <v>2171</v>
      </c>
    </row>
    <row r="2469" spans="1:2" x14ac:dyDescent="0.2">
      <c r="A2469" s="2">
        <v>4929496</v>
      </c>
      <c r="B2469" s="2">
        <v>1042</v>
      </c>
    </row>
    <row r="2470" spans="1:2" x14ac:dyDescent="0.2">
      <c r="A2470" s="2">
        <v>8780178</v>
      </c>
      <c r="B2470" s="2">
        <v>2533</v>
      </c>
    </row>
    <row r="2471" spans="1:2" x14ac:dyDescent="0.2">
      <c r="A2471" s="2">
        <v>8375580</v>
      </c>
      <c r="B2471" s="2">
        <v>1232</v>
      </c>
    </row>
    <row r="2472" spans="1:2" x14ac:dyDescent="0.2">
      <c r="A2472" s="2">
        <v>1116919</v>
      </c>
      <c r="B2472" s="2">
        <v>2507</v>
      </c>
    </row>
    <row r="2473" spans="1:2" x14ac:dyDescent="0.2">
      <c r="A2473" s="2">
        <v>7235569</v>
      </c>
      <c r="B2473" s="2">
        <v>2636</v>
      </c>
    </row>
    <row r="2474" spans="1:2" x14ac:dyDescent="0.2">
      <c r="A2474" s="2">
        <v>8206474</v>
      </c>
      <c r="B2474" s="2">
        <v>2637</v>
      </c>
    </row>
    <row r="2475" spans="1:2" x14ac:dyDescent="0.2">
      <c r="A2475" s="2">
        <v>8602637</v>
      </c>
      <c r="B2475" s="2">
        <v>2614</v>
      </c>
    </row>
    <row r="2476" spans="1:2" x14ac:dyDescent="0.2">
      <c r="A2476" s="2">
        <v>3805982</v>
      </c>
      <c r="B2476" s="2">
        <v>994</v>
      </c>
    </row>
    <row r="2477" spans="1:2" x14ac:dyDescent="0.2">
      <c r="A2477" s="2">
        <v>4239876</v>
      </c>
      <c r="B2477" s="2">
        <v>994</v>
      </c>
    </row>
    <row r="2478" spans="1:2" x14ac:dyDescent="0.2">
      <c r="A2478" s="2">
        <v>4790372</v>
      </c>
      <c r="B2478" s="2">
        <v>994</v>
      </c>
    </row>
    <row r="2479" spans="1:2" x14ac:dyDescent="0.2">
      <c r="A2479" s="2">
        <v>5082240</v>
      </c>
      <c r="B2479" s="2">
        <v>994</v>
      </c>
    </row>
    <row r="2480" spans="1:2" x14ac:dyDescent="0.2">
      <c r="A2480" s="2">
        <v>6432007</v>
      </c>
      <c r="B2480" s="2">
        <v>994</v>
      </c>
    </row>
    <row r="2481" spans="1:2" x14ac:dyDescent="0.2">
      <c r="A2481" s="2">
        <v>8031686</v>
      </c>
      <c r="B2481" s="2">
        <v>994</v>
      </c>
    </row>
    <row r="2482" spans="1:2" x14ac:dyDescent="0.2">
      <c r="A2482" s="2">
        <v>6375637</v>
      </c>
      <c r="B2482" s="2">
        <v>993</v>
      </c>
    </row>
    <row r="2483" spans="1:2" x14ac:dyDescent="0.2">
      <c r="A2483" s="2">
        <v>8803</v>
      </c>
      <c r="B2483" s="2">
        <v>993</v>
      </c>
    </row>
    <row r="2484" spans="1:2" x14ac:dyDescent="0.2">
      <c r="A2484" s="2">
        <v>2976</v>
      </c>
      <c r="B2484" s="2">
        <v>993</v>
      </c>
    </row>
    <row r="2485" spans="1:2" x14ac:dyDescent="0.2">
      <c r="A2485" s="2">
        <v>8588</v>
      </c>
      <c r="B2485" s="2">
        <v>993</v>
      </c>
    </row>
    <row r="2486" spans="1:2" x14ac:dyDescent="0.2">
      <c r="A2486" s="2">
        <v>8587</v>
      </c>
      <c r="B2486" s="2">
        <v>993</v>
      </c>
    </row>
    <row r="2487" spans="1:2" x14ac:dyDescent="0.2">
      <c r="A2487" s="2">
        <v>3852644</v>
      </c>
      <c r="B2487" s="2">
        <v>993</v>
      </c>
    </row>
    <row r="2488" spans="1:2" x14ac:dyDescent="0.2">
      <c r="A2488" s="2">
        <v>8292472</v>
      </c>
      <c r="B2488" s="2">
        <v>2638</v>
      </c>
    </row>
    <row r="2489" spans="1:2" x14ac:dyDescent="0.2">
      <c r="A2489" s="2">
        <v>2713672</v>
      </c>
      <c r="B2489" s="2">
        <v>2639</v>
      </c>
    </row>
    <row r="2490" spans="1:2" x14ac:dyDescent="0.2">
      <c r="A2490" s="2">
        <v>7849718</v>
      </c>
      <c r="B2490" s="2">
        <v>1798</v>
      </c>
    </row>
    <row r="2491" spans="1:2" x14ac:dyDescent="0.2">
      <c r="A2491" s="2">
        <v>5223052</v>
      </c>
      <c r="B2491" s="2">
        <v>1341</v>
      </c>
    </row>
    <row r="2492" spans="1:2" x14ac:dyDescent="0.2">
      <c r="A2492" s="2">
        <v>84248</v>
      </c>
      <c r="B2492" s="2">
        <v>2131</v>
      </c>
    </row>
    <row r="2493" spans="1:2" x14ac:dyDescent="0.2">
      <c r="A2493" s="2">
        <v>6070602</v>
      </c>
      <c r="B2493" s="2">
        <v>2640</v>
      </c>
    </row>
    <row r="2494" spans="1:2" x14ac:dyDescent="0.2">
      <c r="A2494" s="2">
        <v>19521</v>
      </c>
      <c r="B2494" s="2">
        <v>2641</v>
      </c>
    </row>
    <row r="2495" spans="1:2" x14ac:dyDescent="0.2">
      <c r="A2495" s="2">
        <v>139215</v>
      </c>
      <c r="B2495" s="2">
        <v>1788</v>
      </c>
    </row>
    <row r="2496" spans="1:2" x14ac:dyDescent="0.2">
      <c r="A2496" s="2">
        <v>5223052</v>
      </c>
      <c r="B2496" s="2">
        <v>998</v>
      </c>
    </row>
    <row r="2497" spans="1:2" x14ac:dyDescent="0.2">
      <c r="A2497" s="2">
        <v>4981935</v>
      </c>
      <c r="B2497" s="2">
        <v>2642</v>
      </c>
    </row>
    <row r="2498" spans="1:2" x14ac:dyDescent="0.2">
      <c r="A2498" s="2">
        <v>8106164</v>
      </c>
      <c r="B2498" s="2">
        <v>2538</v>
      </c>
    </row>
    <row r="2499" spans="1:2" x14ac:dyDescent="0.2">
      <c r="A2499" s="2">
        <v>8912509</v>
      </c>
      <c r="B2499" s="2">
        <v>2643</v>
      </c>
    </row>
    <row r="2500" spans="1:2" x14ac:dyDescent="0.2">
      <c r="A2500" s="2">
        <v>6332132</v>
      </c>
      <c r="B2500" s="2">
        <v>2644</v>
      </c>
    </row>
    <row r="2501" spans="1:2" x14ac:dyDescent="0.2">
      <c r="A2501" s="2">
        <v>9042641</v>
      </c>
      <c r="B2501" s="2">
        <v>1610</v>
      </c>
    </row>
    <row r="2502" spans="1:2" x14ac:dyDescent="0.2">
      <c r="A2502" s="2">
        <v>5951715</v>
      </c>
      <c r="B2502" s="2">
        <v>2645</v>
      </c>
    </row>
    <row r="2503" spans="1:2" x14ac:dyDescent="0.2">
      <c r="A2503" s="2">
        <v>4837851</v>
      </c>
      <c r="B2503" s="2">
        <v>2646</v>
      </c>
    </row>
    <row r="2504" spans="1:2" x14ac:dyDescent="0.2">
      <c r="A2504" s="2">
        <v>8748500</v>
      </c>
      <c r="B2504" s="2">
        <v>2647</v>
      </c>
    </row>
    <row r="2505" spans="1:2" x14ac:dyDescent="0.2">
      <c r="A2505" s="2">
        <v>892911</v>
      </c>
      <c r="B2505" s="2">
        <v>1512</v>
      </c>
    </row>
    <row r="2506" spans="1:2" x14ac:dyDescent="0.2">
      <c r="A2506" s="2">
        <v>4151460</v>
      </c>
      <c r="B2506" s="2">
        <v>2648</v>
      </c>
    </row>
    <row r="2507" spans="1:2" x14ac:dyDescent="0.2">
      <c r="A2507" s="2">
        <v>639781</v>
      </c>
      <c r="B2507" s="2">
        <v>2649</v>
      </c>
    </row>
    <row r="2508" spans="1:2" x14ac:dyDescent="0.2">
      <c r="A2508" s="2">
        <v>8887246</v>
      </c>
      <c r="B2508" s="2">
        <v>2650</v>
      </c>
    </row>
    <row r="2509" spans="1:2" x14ac:dyDescent="0.2">
      <c r="A2509" s="2">
        <v>7765706</v>
      </c>
      <c r="B2509" s="2">
        <v>2651</v>
      </c>
    </row>
    <row r="2510" spans="1:2" x14ac:dyDescent="0.2">
      <c r="A2510" s="2">
        <v>7666589</v>
      </c>
      <c r="B2510" s="2">
        <v>2652</v>
      </c>
    </row>
    <row r="2511" spans="1:2" x14ac:dyDescent="0.2">
      <c r="A2511" s="2">
        <v>6125911</v>
      </c>
      <c r="B2511" s="2">
        <v>2653</v>
      </c>
    </row>
    <row r="2512" spans="1:2" x14ac:dyDescent="0.2">
      <c r="A2512" s="2">
        <v>7630465</v>
      </c>
      <c r="B2512" s="2">
        <v>2558</v>
      </c>
    </row>
    <row r="2513" spans="1:2" x14ac:dyDescent="0.2">
      <c r="A2513" s="2">
        <v>2358963</v>
      </c>
      <c r="B2513" s="2">
        <v>2570</v>
      </c>
    </row>
    <row r="2514" spans="1:2" x14ac:dyDescent="0.2">
      <c r="A2514" s="2">
        <v>4392039</v>
      </c>
      <c r="B2514" s="2">
        <v>2225</v>
      </c>
    </row>
    <row r="2515" spans="1:2" x14ac:dyDescent="0.2">
      <c r="A2515" s="2">
        <v>166549</v>
      </c>
      <c r="B2515" s="2">
        <v>2654</v>
      </c>
    </row>
    <row r="2516" spans="1:2" x14ac:dyDescent="0.2">
      <c r="A2516" s="2">
        <v>8682588</v>
      </c>
      <c r="B2516" s="2">
        <v>2655</v>
      </c>
    </row>
    <row r="2517" spans="1:2" x14ac:dyDescent="0.2">
      <c r="A2517" s="2">
        <v>6066308</v>
      </c>
      <c r="B2517" s="2">
        <v>2656</v>
      </c>
    </row>
    <row r="2518" spans="1:2" x14ac:dyDescent="0.2">
      <c r="A2518" s="2">
        <v>5881072</v>
      </c>
      <c r="B2518" s="2">
        <v>2657</v>
      </c>
    </row>
    <row r="2519" spans="1:2" x14ac:dyDescent="0.2">
      <c r="A2519" s="2">
        <v>8776085</v>
      </c>
      <c r="B2519" s="2">
        <v>2658</v>
      </c>
    </row>
    <row r="2520" spans="1:2" x14ac:dyDescent="0.2">
      <c r="A2520" s="2">
        <v>6141420</v>
      </c>
      <c r="B2520" s="2">
        <v>2659</v>
      </c>
    </row>
    <row r="2521" spans="1:2" x14ac:dyDescent="0.2">
      <c r="A2521" s="2">
        <v>8901607</v>
      </c>
      <c r="B2521" s="2">
        <v>2660</v>
      </c>
    </row>
    <row r="2522" spans="1:2" x14ac:dyDescent="0.2">
      <c r="A2522" s="2">
        <v>5712647</v>
      </c>
      <c r="B2522" s="2">
        <v>2661</v>
      </c>
    </row>
    <row r="2523" spans="1:2" x14ac:dyDescent="0.2">
      <c r="A2523" s="2">
        <v>5649142</v>
      </c>
      <c r="B2523" s="2">
        <v>1042</v>
      </c>
    </row>
    <row r="2524" spans="1:2" x14ac:dyDescent="0.2">
      <c r="A2524" s="2">
        <v>2993508</v>
      </c>
      <c r="B2524" s="2">
        <v>2579</v>
      </c>
    </row>
    <row r="2525" spans="1:2" x14ac:dyDescent="0.2">
      <c r="A2525" s="2">
        <v>8912202</v>
      </c>
      <c r="B2525" s="2">
        <v>2662</v>
      </c>
    </row>
    <row r="2526" spans="1:2" x14ac:dyDescent="0.2">
      <c r="A2526" s="2">
        <v>3838565</v>
      </c>
      <c r="B2526" s="2">
        <v>2663</v>
      </c>
    </row>
    <row r="2527" spans="1:2" x14ac:dyDescent="0.2">
      <c r="A2527" s="2">
        <v>8532599</v>
      </c>
      <c r="B2527" s="2">
        <v>2664</v>
      </c>
    </row>
    <row r="2528" spans="1:2" x14ac:dyDescent="0.2">
      <c r="A2528" s="2">
        <v>8479387</v>
      </c>
      <c r="B2528" s="2">
        <v>1591</v>
      </c>
    </row>
    <row r="2529" spans="1:2" x14ac:dyDescent="0.2">
      <c r="A2529" s="2">
        <v>1092</v>
      </c>
      <c r="B2529" s="2">
        <v>1607</v>
      </c>
    </row>
    <row r="2530" spans="1:2" x14ac:dyDescent="0.2">
      <c r="A2530" s="2">
        <v>8802820</v>
      </c>
      <c r="B2530" s="2">
        <v>2665</v>
      </c>
    </row>
    <row r="2531" spans="1:2" x14ac:dyDescent="0.2">
      <c r="A2531" s="2">
        <v>6539386</v>
      </c>
      <c r="B2531" s="2">
        <v>2632</v>
      </c>
    </row>
    <row r="2532" spans="1:2" x14ac:dyDescent="0.2">
      <c r="A2532" s="2">
        <v>8240400</v>
      </c>
      <c r="B2532" s="2">
        <v>2005</v>
      </c>
    </row>
    <row r="2533" spans="1:2" x14ac:dyDescent="0.2">
      <c r="A2533" s="2">
        <v>4111315</v>
      </c>
      <c r="B2533" s="2">
        <v>2666</v>
      </c>
    </row>
    <row r="2534" spans="1:2" x14ac:dyDescent="0.2">
      <c r="A2534" s="2">
        <v>864480</v>
      </c>
      <c r="B2534" s="2">
        <v>2667</v>
      </c>
    </row>
    <row r="2535" spans="1:2" x14ac:dyDescent="0.2">
      <c r="A2535" s="2">
        <v>2351785</v>
      </c>
      <c r="B2535" s="2">
        <v>2668</v>
      </c>
    </row>
    <row r="2536" spans="1:2" x14ac:dyDescent="0.2">
      <c r="A2536" s="2">
        <v>8302934</v>
      </c>
      <c r="B2536" s="2">
        <v>2640</v>
      </c>
    </row>
    <row r="2537" spans="1:2" x14ac:dyDescent="0.2">
      <c r="A2537" s="2">
        <v>4263164</v>
      </c>
      <c r="B2537" s="2">
        <v>2192</v>
      </c>
    </row>
    <row r="2538" spans="1:2" x14ac:dyDescent="0.2">
      <c r="A2538" s="2">
        <v>4048786</v>
      </c>
      <c r="B2538" s="2">
        <v>2669</v>
      </c>
    </row>
    <row r="2539" spans="1:2" x14ac:dyDescent="0.2">
      <c r="A2539" s="2">
        <v>3204230</v>
      </c>
      <c r="B2539" s="2">
        <v>2573</v>
      </c>
    </row>
    <row r="2540" spans="1:2" x14ac:dyDescent="0.2">
      <c r="A2540" s="2">
        <v>9022268</v>
      </c>
      <c r="B2540" s="2">
        <v>2010</v>
      </c>
    </row>
    <row r="2541" spans="1:2" x14ac:dyDescent="0.2">
      <c r="A2541" s="2">
        <v>8410059</v>
      </c>
      <c r="B2541" s="2">
        <v>1977</v>
      </c>
    </row>
    <row r="2542" spans="1:2" x14ac:dyDescent="0.2">
      <c r="A2542" s="2">
        <v>8804</v>
      </c>
      <c r="B2542" s="2">
        <v>2670</v>
      </c>
    </row>
    <row r="2543" spans="1:2" x14ac:dyDescent="0.2">
      <c r="A2543" s="2">
        <v>8778911</v>
      </c>
      <c r="B2543" s="2">
        <v>1496</v>
      </c>
    </row>
    <row r="2544" spans="1:2" x14ac:dyDescent="0.2">
      <c r="A2544" s="2">
        <v>8857731</v>
      </c>
      <c r="B2544" s="2">
        <v>1218</v>
      </c>
    </row>
    <row r="2545" spans="1:2" x14ac:dyDescent="0.2">
      <c r="A2545" s="2">
        <v>7069448</v>
      </c>
      <c r="B2545" s="2">
        <v>2159</v>
      </c>
    </row>
    <row r="2546" spans="1:2" x14ac:dyDescent="0.2">
      <c r="A2546" s="2">
        <v>7190026</v>
      </c>
      <c r="B2546" s="2">
        <v>1414</v>
      </c>
    </row>
    <row r="2547" spans="1:2" x14ac:dyDescent="0.2">
      <c r="A2547" s="2">
        <v>6252476</v>
      </c>
      <c r="B2547" s="2">
        <v>2671</v>
      </c>
    </row>
    <row r="2548" spans="1:2" x14ac:dyDescent="0.2">
      <c r="A2548" s="2">
        <v>3686810</v>
      </c>
      <c r="B2548" s="2">
        <v>2284</v>
      </c>
    </row>
    <row r="2549" spans="1:2" x14ac:dyDescent="0.2">
      <c r="A2549" s="2">
        <v>9061740</v>
      </c>
      <c r="B2549" s="2">
        <v>1115</v>
      </c>
    </row>
    <row r="2550" spans="1:2" x14ac:dyDescent="0.2">
      <c r="A2550" s="2">
        <v>8543494</v>
      </c>
      <c r="B2550" s="2">
        <v>1670</v>
      </c>
    </row>
    <row r="2551" spans="1:2" x14ac:dyDescent="0.2">
      <c r="A2551" s="2">
        <v>3544705</v>
      </c>
      <c r="B2551" s="2">
        <v>1410</v>
      </c>
    </row>
    <row r="2552" spans="1:2" x14ac:dyDescent="0.2">
      <c r="A2552" s="2">
        <v>7216269</v>
      </c>
      <c r="B2552" s="2">
        <v>1141</v>
      </c>
    </row>
    <row r="2553" spans="1:2" x14ac:dyDescent="0.2">
      <c r="A2553" s="2">
        <v>8451</v>
      </c>
      <c r="B2553" s="2">
        <v>2672</v>
      </c>
    </row>
    <row r="2554" spans="1:2" x14ac:dyDescent="0.2">
      <c r="A2554" s="2">
        <v>2497507</v>
      </c>
      <c r="B2554" s="2">
        <v>2551</v>
      </c>
    </row>
    <row r="2555" spans="1:2" x14ac:dyDescent="0.2">
      <c r="A2555" s="2">
        <v>6503942</v>
      </c>
      <c r="B2555" s="2">
        <v>2673</v>
      </c>
    </row>
    <row r="2556" spans="1:2" x14ac:dyDescent="0.2">
      <c r="A2556" s="2">
        <v>960</v>
      </c>
      <c r="B2556" s="2">
        <v>2674</v>
      </c>
    </row>
    <row r="2557" spans="1:2" x14ac:dyDescent="0.2">
      <c r="A2557" s="2">
        <v>7974395</v>
      </c>
      <c r="B2557" s="2">
        <v>2675</v>
      </c>
    </row>
    <row r="2558" spans="1:2" x14ac:dyDescent="0.2">
      <c r="A2558" s="2">
        <v>6334324</v>
      </c>
      <c r="B2558" s="2">
        <v>2658</v>
      </c>
    </row>
    <row r="2559" spans="1:2" x14ac:dyDescent="0.2">
      <c r="A2559" s="2">
        <v>2676063</v>
      </c>
      <c r="B2559" s="2">
        <v>2676</v>
      </c>
    </row>
    <row r="2560" spans="1:2" x14ac:dyDescent="0.2">
      <c r="A2560" s="2">
        <v>715</v>
      </c>
      <c r="B2560" s="2">
        <v>2352</v>
      </c>
    </row>
    <row r="2561" spans="1:2" x14ac:dyDescent="0.2">
      <c r="A2561" s="2">
        <v>6322</v>
      </c>
      <c r="B2561" s="2">
        <v>2365</v>
      </c>
    </row>
    <row r="2562" spans="1:2" x14ac:dyDescent="0.2">
      <c r="A2562" s="2">
        <v>99861</v>
      </c>
      <c r="B2562" s="2">
        <v>2677</v>
      </c>
    </row>
    <row r="2563" spans="1:2" x14ac:dyDescent="0.2">
      <c r="A2563" s="2">
        <v>7587447</v>
      </c>
      <c r="B2563" s="2">
        <v>2678</v>
      </c>
    </row>
    <row r="2564" spans="1:2" x14ac:dyDescent="0.2">
      <c r="A2564" s="2">
        <v>8601428</v>
      </c>
      <c r="B2564" s="2">
        <v>1062</v>
      </c>
    </row>
    <row r="2565" spans="1:2" x14ac:dyDescent="0.2">
      <c r="A2565" s="2">
        <v>8935222</v>
      </c>
      <c r="B2565" s="2">
        <v>2679</v>
      </c>
    </row>
    <row r="2566" spans="1:2" x14ac:dyDescent="0.2">
      <c r="A2566" s="2">
        <v>82823</v>
      </c>
      <c r="B2566" s="2">
        <v>1136</v>
      </c>
    </row>
    <row r="2567" spans="1:2" x14ac:dyDescent="0.2">
      <c r="A2567" s="2">
        <v>182832</v>
      </c>
      <c r="B2567" s="2">
        <v>2680</v>
      </c>
    </row>
    <row r="2568" spans="1:2" x14ac:dyDescent="0.2">
      <c r="A2568" s="2">
        <v>2247629</v>
      </c>
      <c r="B2568" s="2">
        <v>1353</v>
      </c>
    </row>
    <row r="2569" spans="1:2" x14ac:dyDescent="0.2">
      <c r="A2569" s="2">
        <v>1891633</v>
      </c>
      <c r="B2569" s="2">
        <v>2681</v>
      </c>
    </row>
    <row r="2570" spans="1:2" x14ac:dyDescent="0.2">
      <c r="A2570" s="2">
        <v>1981070</v>
      </c>
      <c r="B2570" s="2">
        <v>2682</v>
      </c>
    </row>
    <row r="2571" spans="1:2" x14ac:dyDescent="0.2">
      <c r="A2571" s="2">
        <v>4418043</v>
      </c>
      <c r="B2571" s="2">
        <v>2683</v>
      </c>
    </row>
    <row r="2572" spans="1:2" x14ac:dyDescent="0.2">
      <c r="A2572" s="2">
        <v>102871</v>
      </c>
      <c r="B2572" s="2">
        <v>2684</v>
      </c>
    </row>
    <row r="2573" spans="1:2" x14ac:dyDescent="0.2">
      <c r="A2573" s="2">
        <v>5899950</v>
      </c>
      <c r="B2573" s="2">
        <v>2685</v>
      </c>
    </row>
    <row r="2574" spans="1:2" x14ac:dyDescent="0.2">
      <c r="A2574" s="2">
        <v>39885</v>
      </c>
      <c r="B2574" s="2">
        <v>1121</v>
      </c>
    </row>
    <row r="2575" spans="1:2" x14ac:dyDescent="0.2">
      <c r="A2575" s="2">
        <v>7582021</v>
      </c>
      <c r="B2575" s="2">
        <v>2686</v>
      </c>
    </row>
    <row r="2576" spans="1:2" x14ac:dyDescent="0.2">
      <c r="A2576" s="2">
        <v>8274563</v>
      </c>
      <c r="B2576" s="2">
        <v>2687</v>
      </c>
    </row>
    <row r="2577" spans="1:2" x14ac:dyDescent="0.2">
      <c r="A2577" s="2">
        <v>6689531</v>
      </c>
      <c r="B2577" s="2">
        <v>2665</v>
      </c>
    </row>
    <row r="2578" spans="1:2" x14ac:dyDescent="0.2">
      <c r="A2578" s="2">
        <v>4447565</v>
      </c>
      <c r="B2578" s="2">
        <v>2010</v>
      </c>
    </row>
    <row r="2579" spans="1:2" x14ac:dyDescent="0.2">
      <c r="A2579" s="2">
        <v>4876849</v>
      </c>
      <c r="B2579" s="2">
        <v>2688</v>
      </c>
    </row>
    <row r="2580" spans="1:2" x14ac:dyDescent="0.2">
      <c r="A2580" s="2">
        <v>39361</v>
      </c>
      <c r="B2580" s="2">
        <v>2689</v>
      </c>
    </row>
    <row r="2581" spans="1:2" x14ac:dyDescent="0.2">
      <c r="A2581" s="2">
        <v>9065730</v>
      </c>
      <c r="B2581" s="2">
        <v>2538</v>
      </c>
    </row>
    <row r="2582" spans="1:2" x14ac:dyDescent="0.2">
      <c r="A2582" s="2">
        <v>17277</v>
      </c>
      <c r="B2582" s="2">
        <v>2419</v>
      </c>
    </row>
    <row r="2583" spans="1:2" x14ac:dyDescent="0.2">
      <c r="A2583" s="2">
        <v>6543938</v>
      </c>
      <c r="B2583" s="2">
        <v>2661</v>
      </c>
    </row>
    <row r="2584" spans="1:2" x14ac:dyDescent="0.2">
      <c r="A2584" s="2">
        <v>8953258</v>
      </c>
      <c r="B2584" s="2">
        <v>2690</v>
      </c>
    </row>
    <row r="2585" spans="1:2" x14ac:dyDescent="0.2">
      <c r="A2585" s="2">
        <v>4224395</v>
      </c>
      <c r="B2585" s="2">
        <v>2640</v>
      </c>
    </row>
    <row r="2586" spans="1:2" x14ac:dyDescent="0.2">
      <c r="A2586" s="2">
        <v>7497199</v>
      </c>
      <c r="B2586" s="2">
        <v>2691</v>
      </c>
    </row>
    <row r="2587" spans="1:2" x14ac:dyDescent="0.2">
      <c r="A2587" s="2">
        <v>2607316</v>
      </c>
      <c r="B2587" s="2">
        <v>1930</v>
      </c>
    </row>
    <row r="2588" spans="1:2" x14ac:dyDescent="0.2">
      <c r="A2588" s="2">
        <v>33641</v>
      </c>
      <c r="B2588" s="2">
        <v>2542</v>
      </c>
    </row>
    <row r="2589" spans="1:2" x14ac:dyDescent="0.2">
      <c r="A2589" s="2">
        <v>3637404</v>
      </c>
      <c r="B2589" s="2">
        <v>2692</v>
      </c>
    </row>
    <row r="2590" spans="1:2" x14ac:dyDescent="0.2">
      <c r="A2590" s="2">
        <v>3072853</v>
      </c>
      <c r="B2590" s="2">
        <v>2693</v>
      </c>
    </row>
    <row r="2591" spans="1:2" x14ac:dyDescent="0.2">
      <c r="A2591" s="2">
        <v>2385819</v>
      </c>
      <c r="B2591" s="2">
        <v>2694</v>
      </c>
    </row>
    <row r="2592" spans="1:2" x14ac:dyDescent="0.2">
      <c r="A2592" s="2">
        <v>8507</v>
      </c>
      <c r="B2592" s="2">
        <v>2476</v>
      </c>
    </row>
    <row r="2593" spans="1:2" x14ac:dyDescent="0.2">
      <c r="A2593" s="2">
        <v>6581888</v>
      </c>
      <c r="B2593" s="2">
        <v>2695</v>
      </c>
    </row>
    <row r="2594" spans="1:2" x14ac:dyDescent="0.2">
      <c r="A2594" s="2">
        <v>9661</v>
      </c>
      <c r="B2594" s="2">
        <v>2696</v>
      </c>
    </row>
    <row r="2595" spans="1:2" x14ac:dyDescent="0.2">
      <c r="A2595" s="2">
        <v>9141506</v>
      </c>
      <c r="B2595" s="2">
        <v>1577</v>
      </c>
    </row>
    <row r="2596" spans="1:2" x14ac:dyDescent="0.2">
      <c r="A2596" s="2">
        <v>1107731</v>
      </c>
      <c r="B2596" s="2">
        <v>1856</v>
      </c>
    </row>
    <row r="2597" spans="1:2" x14ac:dyDescent="0.2">
      <c r="A2597" s="2">
        <v>8114545</v>
      </c>
      <c r="B2597" s="2">
        <v>2697</v>
      </c>
    </row>
    <row r="2598" spans="1:2" x14ac:dyDescent="0.2">
      <c r="A2598" s="2">
        <v>9144965</v>
      </c>
      <c r="B2598" s="2">
        <v>1981</v>
      </c>
    </row>
    <row r="2599" spans="1:2" x14ac:dyDescent="0.2">
      <c r="A2599" s="2">
        <v>9275699</v>
      </c>
      <c r="B2599" s="2">
        <v>2698</v>
      </c>
    </row>
    <row r="2600" spans="1:2" x14ac:dyDescent="0.2">
      <c r="A2600" s="2">
        <v>799156</v>
      </c>
      <c r="B2600" s="2">
        <v>1240</v>
      </c>
    </row>
    <row r="2601" spans="1:2" x14ac:dyDescent="0.2">
      <c r="A2601" s="2">
        <v>5226712</v>
      </c>
      <c r="B2601" s="2">
        <v>2699</v>
      </c>
    </row>
    <row r="2602" spans="1:2" x14ac:dyDescent="0.2">
      <c r="A2602" s="2">
        <v>4716875</v>
      </c>
      <c r="B2602" s="2">
        <v>2700</v>
      </c>
    </row>
    <row r="2603" spans="1:2" x14ac:dyDescent="0.2">
      <c r="A2603" s="2">
        <v>7738404</v>
      </c>
      <c r="B2603" s="2">
        <v>2701</v>
      </c>
    </row>
    <row r="2604" spans="1:2" x14ac:dyDescent="0.2">
      <c r="A2604" s="2">
        <v>4108982</v>
      </c>
      <c r="B2604" s="2">
        <v>2159</v>
      </c>
    </row>
    <row r="2605" spans="1:2" x14ac:dyDescent="0.2">
      <c r="A2605" s="2">
        <v>5427600</v>
      </c>
      <c r="B2605" s="2">
        <v>2702</v>
      </c>
    </row>
    <row r="2606" spans="1:2" x14ac:dyDescent="0.2">
      <c r="A2606" s="2">
        <v>8998702</v>
      </c>
      <c r="B2606" s="2">
        <v>1947</v>
      </c>
    </row>
    <row r="2607" spans="1:2" x14ac:dyDescent="0.2">
      <c r="A2607" s="2">
        <v>5696893</v>
      </c>
      <c r="B2607" s="2">
        <v>2646</v>
      </c>
    </row>
    <row r="2608" spans="1:2" x14ac:dyDescent="0.2">
      <c r="A2608" s="2">
        <v>5810520</v>
      </c>
      <c r="B2608" s="2">
        <v>2293</v>
      </c>
    </row>
    <row r="2609" spans="1:2" x14ac:dyDescent="0.2">
      <c r="A2609" s="2">
        <v>8897781</v>
      </c>
      <c r="B2609" s="2">
        <v>2703</v>
      </c>
    </row>
    <row r="2610" spans="1:2" x14ac:dyDescent="0.2">
      <c r="A2610" s="2">
        <v>9089452</v>
      </c>
      <c r="B2610" s="2">
        <v>2704</v>
      </c>
    </row>
    <row r="2611" spans="1:2" x14ac:dyDescent="0.2">
      <c r="A2611" s="2">
        <v>9221251</v>
      </c>
      <c r="B2611" s="2">
        <v>2070</v>
      </c>
    </row>
    <row r="2612" spans="1:2" x14ac:dyDescent="0.2">
      <c r="A2612" s="2">
        <v>9056732</v>
      </c>
      <c r="B2612" s="2">
        <v>2705</v>
      </c>
    </row>
    <row r="2613" spans="1:2" x14ac:dyDescent="0.2">
      <c r="A2613" s="2">
        <v>2352431</v>
      </c>
      <c r="B2613" s="2">
        <v>2706</v>
      </c>
    </row>
    <row r="2614" spans="1:2" x14ac:dyDescent="0.2">
      <c r="A2614" s="2">
        <v>8037958</v>
      </c>
      <c r="B2614" s="2">
        <v>2679</v>
      </c>
    </row>
    <row r="2615" spans="1:2" x14ac:dyDescent="0.2">
      <c r="A2615" s="2">
        <v>7157010</v>
      </c>
      <c r="B2615" s="2">
        <v>2707</v>
      </c>
    </row>
    <row r="2616" spans="1:2" x14ac:dyDescent="0.2">
      <c r="A2616" s="2">
        <v>8905916</v>
      </c>
      <c r="B2616" s="2">
        <v>2708</v>
      </c>
    </row>
    <row r="2617" spans="1:2" x14ac:dyDescent="0.2">
      <c r="A2617" s="2">
        <v>1908753</v>
      </c>
      <c r="B2617" s="2">
        <v>2709</v>
      </c>
    </row>
    <row r="2618" spans="1:2" x14ac:dyDescent="0.2">
      <c r="A2618" s="2">
        <v>5361245</v>
      </c>
      <c r="B2618" s="2">
        <v>2710</v>
      </c>
    </row>
    <row r="2619" spans="1:2" x14ac:dyDescent="0.2">
      <c r="A2619" s="2">
        <v>8649071</v>
      </c>
      <c r="B2619" s="2">
        <v>1953</v>
      </c>
    </row>
    <row r="2620" spans="1:2" x14ac:dyDescent="0.2">
      <c r="A2620" s="2">
        <v>8375204</v>
      </c>
      <c r="B2620" s="2">
        <v>2711</v>
      </c>
    </row>
    <row r="2621" spans="1:2" x14ac:dyDescent="0.2">
      <c r="A2621" s="2">
        <v>8842897</v>
      </c>
      <c r="B2621" s="2">
        <v>2214</v>
      </c>
    </row>
    <row r="2622" spans="1:2" x14ac:dyDescent="0.2">
      <c r="A2622" s="2">
        <v>7681585</v>
      </c>
      <c r="B2622" s="2">
        <v>1255</v>
      </c>
    </row>
    <row r="2623" spans="1:2" x14ac:dyDescent="0.2">
      <c r="A2623" s="2">
        <v>9114571</v>
      </c>
      <c r="B2623" s="2">
        <v>1356</v>
      </c>
    </row>
    <row r="2624" spans="1:2" x14ac:dyDescent="0.2">
      <c r="A2624" s="2">
        <v>288925</v>
      </c>
      <c r="B2624" s="2">
        <v>2712</v>
      </c>
    </row>
    <row r="2625" spans="1:2" x14ac:dyDescent="0.2">
      <c r="A2625" s="2">
        <v>3054836</v>
      </c>
      <c r="B2625" s="2">
        <v>2699</v>
      </c>
    </row>
    <row r="2626" spans="1:2" x14ac:dyDescent="0.2">
      <c r="A2626" s="2">
        <v>338888</v>
      </c>
      <c r="B2626" s="2">
        <v>1202</v>
      </c>
    </row>
    <row r="2627" spans="1:2" x14ac:dyDescent="0.2">
      <c r="A2627" s="2">
        <v>3381116</v>
      </c>
      <c r="B2627" s="2">
        <v>2713</v>
      </c>
    </row>
    <row r="2628" spans="1:2" x14ac:dyDescent="0.2">
      <c r="A2628" s="2">
        <v>7530684</v>
      </c>
      <c r="B2628" s="2">
        <v>2714</v>
      </c>
    </row>
    <row r="2629" spans="1:2" x14ac:dyDescent="0.2">
      <c r="A2629" s="2">
        <v>5154921</v>
      </c>
      <c r="B2629" s="2">
        <v>2715</v>
      </c>
    </row>
    <row r="2630" spans="1:2" x14ac:dyDescent="0.2">
      <c r="A2630" s="2">
        <v>9105913</v>
      </c>
      <c r="B2630" s="2">
        <v>1348</v>
      </c>
    </row>
    <row r="2631" spans="1:2" x14ac:dyDescent="0.2">
      <c r="A2631" s="2">
        <v>3208605</v>
      </c>
      <c r="B2631" s="2">
        <v>2716</v>
      </c>
    </row>
    <row r="2632" spans="1:2" x14ac:dyDescent="0.2">
      <c r="A2632" s="2">
        <v>9141872</v>
      </c>
      <c r="B2632" s="2">
        <v>1341</v>
      </c>
    </row>
    <row r="2633" spans="1:2" x14ac:dyDescent="0.2">
      <c r="A2633" s="2">
        <v>5860812</v>
      </c>
      <c r="B2633" s="2">
        <v>2717</v>
      </c>
    </row>
    <row r="2634" spans="1:2" x14ac:dyDescent="0.2">
      <c r="A2634" s="2">
        <v>8736658</v>
      </c>
      <c r="B2634" s="2">
        <v>2718</v>
      </c>
    </row>
    <row r="2635" spans="1:2" x14ac:dyDescent="0.2">
      <c r="A2635" s="2">
        <v>6323</v>
      </c>
      <c r="B2635" s="2">
        <v>2365</v>
      </c>
    </row>
    <row r="2636" spans="1:2" x14ac:dyDescent="0.2">
      <c r="A2636" s="2">
        <v>3773058</v>
      </c>
      <c r="B2636" s="2">
        <v>2719</v>
      </c>
    </row>
    <row r="2637" spans="1:2" x14ac:dyDescent="0.2">
      <c r="A2637" s="2">
        <v>2855083</v>
      </c>
      <c r="B2637" s="2">
        <v>2720</v>
      </c>
    </row>
    <row r="2638" spans="1:2" x14ac:dyDescent="0.2">
      <c r="A2638" s="2">
        <v>7157877</v>
      </c>
      <c r="B2638" s="2">
        <v>2721</v>
      </c>
    </row>
    <row r="2639" spans="1:2" x14ac:dyDescent="0.2">
      <c r="A2639" s="2">
        <v>6605281</v>
      </c>
      <c r="B2639" s="2">
        <v>2722</v>
      </c>
    </row>
    <row r="2640" spans="1:2" x14ac:dyDescent="0.2">
      <c r="A2640" s="2">
        <v>2505317</v>
      </c>
      <c r="B2640" s="2">
        <v>1456</v>
      </c>
    </row>
    <row r="2641" spans="1:2" x14ac:dyDescent="0.2">
      <c r="A2641" s="2">
        <v>90459</v>
      </c>
      <c r="B2641" s="2">
        <v>2723</v>
      </c>
    </row>
    <row r="2642" spans="1:2" x14ac:dyDescent="0.2">
      <c r="A2642" s="2">
        <v>8930659</v>
      </c>
      <c r="B2642" s="2">
        <v>2724</v>
      </c>
    </row>
    <row r="2643" spans="1:2" x14ac:dyDescent="0.2">
      <c r="A2643" s="2">
        <v>1423463</v>
      </c>
      <c r="B2643" s="2">
        <v>2725</v>
      </c>
    </row>
    <row r="2644" spans="1:2" x14ac:dyDescent="0.2">
      <c r="A2644" s="2">
        <v>1101074</v>
      </c>
      <c r="B2644" s="2">
        <v>2726</v>
      </c>
    </row>
    <row r="2645" spans="1:2" x14ac:dyDescent="0.2">
      <c r="A2645" s="2">
        <v>5232841</v>
      </c>
      <c r="B2645" s="2">
        <v>1055</v>
      </c>
    </row>
    <row r="2646" spans="1:2" x14ac:dyDescent="0.2">
      <c r="A2646" s="2">
        <v>1160825</v>
      </c>
      <c r="B2646" s="2">
        <v>2727</v>
      </c>
    </row>
    <row r="2647" spans="1:2" x14ac:dyDescent="0.2">
      <c r="A2647" s="2">
        <v>893014</v>
      </c>
      <c r="B2647" s="2">
        <v>2728</v>
      </c>
    </row>
    <row r="2648" spans="1:2" x14ac:dyDescent="0.2">
      <c r="A2648" s="2">
        <v>4219019</v>
      </c>
      <c r="B2648" s="2">
        <v>2729</v>
      </c>
    </row>
    <row r="2649" spans="1:2" x14ac:dyDescent="0.2">
      <c r="A2649" s="2">
        <v>6688876</v>
      </c>
      <c r="B2649" s="2">
        <v>2679</v>
      </c>
    </row>
    <row r="2650" spans="1:2" x14ac:dyDescent="0.2">
      <c r="A2650" s="2">
        <v>9332355</v>
      </c>
      <c r="B2650" s="2">
        <v>1255</v>
      </c>
    </row>
    <row r="2651" spans="1:2" x14ac:dyDescent="0.2">
      <c r="A2651" s="2">
        <v>1397504</v>
      </c>
      <c r="B2651" s="2">
        <v>2730</v>
      </c>
    </row>
    <row r="2652" spans="1:2" x14ac:dyDescent="0.2">
      <c r="A2652" s="2">
        <v>2895756</v>
      </c>
      <c r="B2652" s="2">
        <v>2731</v>
      </c>
    </row>
    <row r="2653" spans="1:2" x14ac:dyDescent="0.2">
      <c r="A2653" s="2">
        <v>542992</v>
      </c>
      <c r="B2653" s="2">
        <v>2732</v>
      </c>
    </row>
    <row r="2654" spans="1:2" x14ac:dyDescent="0.2">
      <c r="A2654" s="2">
        <v>8172031</v>
      </c>
      <c r="B2654" s="2">
        <v>2733</v>
      </c>
    </row>
    <row r="2655" spans="1:2" x14ac:dyDescent="0.2">
      <c r="A2655" s="2">
        <v>1056786</v>
      </c>
      <c r="B2655" s="2">
        <v>1075</v>
      </c>
    </row>
    <row r="2656" spans="1:2" x14ac:dyDescent="0.2">
      <c r="A2656" s="2">
        <v>1056786</v>
      </c>
      <c r="B2656" s="2">
        <v>996</v>
      </c>
    </row>
    <row r="2657" spans="1:2" x14ac:dyDescent="0.2">
      <c r="A2657" s="2">
        <v>7070082</v>
      </c>
      <c r="B2657" s="2">
        <v>1332</v>
      </c>
    </row>
    <row r="2658" spans="1:2" x14ac:dyDescent="0.2">
      <c r="A2658" s="2">
        <v>9233235</v>
      </c>
      <c r="B2658" s="2">
        <v>2734</v>
      </c>
    </row>
    <row r="2659" spans="1:2" x14ac:dyDescent="0.2">
      <c r="A2659" s="2">
        <v>9084252</v>
      </c>
      <c r="B2659" s="2">
        <v>2735</v>
      </c>
    </row>
    <row r="2660" spans="1:2" x14ac:dyDescent="0.2">
      <c r="A2660" s="2">
        <v>9272361</v>
      </c>
      <c r="B2660" s="2">
        <v>2721</v>
      </c>
    </row>
    <row r="2661" spans="1:2" x14ac:dyDescent="0.2">
      <c r="A2661" s="2">
        <v>2920114</v>
      </c>
      <c r="B2661" s="2">
        <v>2736</v>
      </c>
    </row>
    <row r="2662" spans="1:2" x14ac:dyDescent="0.2">
      <c r="A2662" s="2">
        <v>9181349</v>
      </c>
      <c r="B2662" s="2">
        <v>1339</v>
      </c>
    </row>
    <row r="2663" spans="1:2" x14ac:dyDescent="0.2">
      <c r="A2663" s="2">
        <v>9161683</v>
      </c>
      <c r="B2663" s="2">
        <v>2118</v>
      </c>
    </row>
    <row r="2664" spans="1:2" x14ac:dyDescent="0.2">
      <c r="A2664" s="2">
        <v>1303363</v>
      </c>
      <c r="B2664" s="2">
        <v>2737</v>
      </c>
    </row>
    <row r="2665" spans="1:2" x14ac:dyDescent="0.2">
      <c r="A2665" s="2">
        <v>6489723</v>
      </c>
      <c r="B2665" s="2">
        <v>2738</v>
      </c>
    </row>
    <row r="2666" spans="1:2" x14ac:dyDescent="0.2">
      <c r="A2666" s="2">
        <v>9103514</v>
      </c>
      <c r="B2666" s="2">
        <v>2686</v>
      </c>
    </row>
    <row r="2667" spans="1:2" x14ac:dyDescent="0.2">
      <c r="A2667" s="2">
        <v>9147599</v>
      </c>
      <c r="B2667" s="2">
        <v>2739</v>
      </c>
    </row>
    <row r="2668" spans="1:2" x14ac:dyDescent="0.2">
      <c r="A2668" s="2">
        <v>9012976</v>
      </c>
      <c r="B2668" s="2">
        <v>1707</v>
      </c>
    </row>
    <row r="2669" spans="1:2" x14ac:dyDescent="0.2">
      <c r="A2669" s="2">
        <v>4924347</v>
      </c>
      <c r="B2669" s="2">
        <v>2509</v>
      </c>
    </row>
    <row r="2670" spans="1:2" x14ac:dyDescent="0.2">
      <c r="A2670" s="2">
        <v>6227691</v>
      </c>
      <c r="B2670" s="2">
        <v>1090</v>
      </c>
    </row>
    <row r="2671" spans="1:2" x14ac:dyDescent="0.2">
      <c r="A2671" s="2">
        <v>9252665</v>
      </c>
      <c r="B2671" s="2">
        <v>1894</v>
      </c>
    </row>
    <row r="2672" spans="1:2" x14ac:dyDescent="0.2">
      <c r="A2672" s="2">
        <v>470760</v>
      </c>
      <c r="B2672" s="2">
        <v>2740</v>
      </c>
    </row>
    <row r="2673" spans="1:2" x14ac:dyDescent="0.2">
      <c r="A2673" s="2">
        <v>9201787</v>
      </c>
      <c r="B2673" s="2">
        <v>1637</v>
      </c>
    </row>
    <row r="2674" spans="1:2" x14ac:dyDescent="0.2">
      <c r="A2674" s="2">
        <v>7467766</v>
      </c>
      <c r="B2674" s="2">
        <v>2646</v>
      </c>
    </row>
    <row r="2675" spans="1:2" x14ac:dyDescent="0.2">
      <c r="A2675" s="2">
        <v>7753946</v>
      </c>
      <c r="B2675" s="2">
        <v>1360</v>
      </c>
    </row>
    <row r="2676" spans="1:2" x14ac:dyDescent="0.2">
      <c r="A2676" s="2">
        <v>9183297</v>
      </c>
      <c r="B2676" s="2">
        <v>1356</v>
      </c>
    </row>
    <row r="2677" spans="1:2" x14ac:dyDescent="0.2">
      <c r="A2677" s="2">
        <v>4568422</v>
      </c>
      <c r="B2677" s="2">
        <v>1695</v>
      </c>
    </row>
    <row r="2678" spans="1:2" x14ac:dyDescent="0.2">
      <c r="A2678" s="2">
        <v>8102926</v>
      </c>
      <c r="B2678" s="2">
        <v>2661</v>
      </c>
    </row>
    <row r="2679" spans="1:2" x14ac:dyDescent="0.2">
      <c r="A2679" s="2">
        <v>9339951</v>
      </c>
      <c r="B2679" s="2">
        <v>1338</v>
      </c>
    </row>
    <row r="2680" spans="1:2" x14ac:dyDescent="0.2">
      <c r="A2680" s="2">
        <v>8854788</v>
      </c>
      <c r="B2680" s="2">
        <v>2703</v>
      </c>
    </row>
    <row r="2681" spans="1:2" x14ac:dyDescent="0.2">
      <c r="A2681" s="2">
        <v>3026487</v>
      </c>
      <c r="B2681" s="2">
        <v>2694</v>
      </c>
    </row>
    <row r="2682" spans="1:2" x14ac:dyDescent="0.2">
      <c r="A2682" s="2">
        <v>4127213</v>
      </c>
      <c r="B2682" s="2">
        <v>1789</v>
      </c>
    </row>
    <row r="2683" spans="1:2" x14ac:dyDescent="0.2">
      <c r="A2683" s="2">
        <v>1628221</v>
      </c>
      <c r="B2683" s="2">
        <v>2699</v>
      </c>
    </row>
    <row r="2684" spans="1:2" x14ac:dyDescent="0.2">
      <c r="A2684" s="2">
        <v>7895031</v>
      </c>
      <c r="B2684" s="2">
        <v>2741</v>
      </c>
    </row>
    <row r="2685" spans="1:2" x14ac:dyDescent="0.2">
      <c r="A2685" s="2">
        <v>1114199</v>
      </c>
      <c r="B2685" s="2">
        <v>2742</v>
      </c>
    </row>
    <row r="2686" spans="1:2" x14ac:dyDescent="0.2">
      <c r="A2686" s="2">
        <v>9205132</v>
      </c>
      <c r="B2686" s="2">
        <v>2743</v>
      </c>
    </row>
    <row r="2687" spans="1:2" x14ac:dyDescent="0.2">
      <c r="A2687" s="2">
        <v>5656654</v>
      </c>
      <c r="B2687" s="2">
        <v>2733</v>
      </c>
    </row>
    <row r="2688" spans="1:2" x14ac:dyDescent="0.2">
      <c r="A2688" s="2">
        <v>7618755</v>
      </c>
      <c r="B2688" s="2">
        <v>1314</v>
      </c>
    </row>
    <row r="2689" spans="1:2" x14ac:dyDescent="0.2">
      <c r="A2689" s="2">
        <v>33237</v>
      </c>
      <c r="B2689" s="2">
        <v>2744</v>
      </c>
    </row>
    <row r="2690" spans="1:2" x14ac:dyDescent="0.2">
      <c r="A2690" s="2">
        <v>6249642</v>
      </c>
      <c r="B2690" s="2">
        <v>2745</v>
      </c>
    </row>
    <row r="2691" spans="1:2" x14ac:dyDescent="0.2">
      <c r="A2691" s="2">
        <v>5861553</v>
      </c>
      <c r="B2691" s="2">
        <v>2746</v>
      </c>
    </row>
    <row r="2692" spans="1:2" x14ac:dyDescent="0.2">
      <c r="A2692" s="2">
        <v>8148783</v>
      </c>
      <c r="B2692" s="2">
        <v>2513</v>
      </c>
    </row>
    <row r="2693" spans="1:2" x14ac:dyDescent="0.2">
      <c r="A2693" s="2">
        <v>8314528</v>
      </c>
      <c r="B2693" s="2">
        <v>2738</v>
      </c>
    </row>
    <row r="2694" spans="1:2" x14ac:dyDescent="0.2">
      <c r="A2694" s="2">
        <v>1971518</v>
      </c>
      <c r="B2694" s="2">
        <v>2668</v>
      </c>
    </row>
    <row r="2695" spans="1:2" x14ac:dyDescent="0.2">
      <c r="A2695" s="2">
        <v>7152543</v>
      </c>
      <c r="B2695" s="2">
        <v>2717</v>
      </c>
    </row>
    <row r="2696" spans="1:2" x14ac:dyDescent="0.2">
      <c r="A2696" s="2">
        <v>9045057</v>
      </c>
      <c r="B2696" s="2">
        <v>2747</v>
      </c>
    </row>
    <row r="2697" spans="1:2" x14ac:dyDescent="0.2">
      <c r="A2697" s="2">
        <v>6995739</v>
      </c>
      <c r="B2697" s="2">
        <v>2748</v>
      </c>
    </row>
    <row r="2698" spans="1:2" x14ac:dyDescent="0.2">
      <c r="A2698" s="2">
        <v>9118304</v>
      </c>
      <c r="B2698" s="2">
        <v>2749</v>
      </c>
    </row>
    <row r="2699" spans="1:2" x14ac:dyDescent="0.2">
      <c r="A2699" s="2">
        <v>9240617</v>
      </c>
      <c r="B2699" s="2">
        <v>2750</v>
      </c>
    </row>
    <row r="2700" spans="1:2" x14ac:dyDescent="0.2">
      <c r="A2700" s="2">
        <v>1197384</v>
      </c>
      <c r="B2700" s="2">
        <v>2682</v>
      </c>
    </row>
    <row r="2701" spans="1:2" x14ac:dyDescent="0.2">
      <c r="A2701" s="2">
        <v>9069254</v>
      </c>
      <c r="B2701" s="2">
        <v>2751</v>
      </c>
    </row>
    <row r="2702" spans="1:2" x14ac:dyDescent="0.2">
      <c r="A2702" s="2">
        <v>84847</v>
      </c>
      <c r="B2702" s="2">
        <v>2752</v>
      </c>
    </row>
    <row r="2703" spans="1:2" x14ac:dyDescent="0.2">
      <c r="A2703" s="2">
        <v>3444148</v>
      </c>
      <c r="B2703" s="2">
        <v>2753</v>
      </c>
    </row>
    <row r="2704" spans="1:2" x14ac:dyDescent="0.2">
      <c r="A2704" s="2">
        <v>9306155</v>
      </c>
      <c r="B2704" s="2">
        <v>1612</v>
      </c>
    </row>
    <row r="2705" spans="1:2" x14ac:dyDescent="0.2">
      <c r="A2705" s="2">
        <v>4699802</v>
      </c>
      <c r="B2705" s="2">
        <v>1306</v>
      </c>
    </row>
    <row r="2706" spans="1:2" x14ac:dyDescent="0.2">
      <c r="A2706" s="2">
        <v>8819421</v>
      </c>
      <c r="B2706" s="2">
        <v>2754</v>
      </c>
    </row>
    <row r="2707" spans="1:2" x14ac:dyDescent="0.2">
      <c r="A2707" s="2">
        <v>9344561</v>
      </c>
      <c r="B2707" s="2">
        <v>2755</v>
      </c>
    </row>
    <row r="2708" spans="1:2" x14ac:dyDescent="0.2">
      <c r="A2708" s="2">
        <v>8279</v>
      </c>
      <c r="B2708" s="2">
        <v>2756</v>
      </c>
    </row>
    <row r="2709" spans="1:2" x14ac:dyDescent="0.2">
      <c r="A2709" s="2">
        <v>7477474</v>
      </c>
      <c r="B2709" s="2">
        <v>2757</v>
      </c>
    </row>
    <row r="2710" spans="1:2" x14ac:dyDescent="0.2">
      <c r="A2710" s="2">
        <v>134896</v>
      </c>
      <c r="B2710" s="2">
        <v>2758</v>
      </c>
    </row>
    <row r="2711" spans="1:2" x14ac:dyDescent="0.2">
      <c r="A2711" s="2">
        <v>8305570</v>
      </c>
      <c r="B2711" s="2">
        <v>2759</v>
      </c>
    </row>
    <row r="2712" spans="1:2" x14ac:dyDescent="0.2">
      <c r="A2712" s="2">
        <v>107299</v>
      </c>
      <c r="B2712" s="2">
        <v>2760</v>
      </c>
    </row>
    <row r="2713" spans="1:2" x14ac:dyDescent="0.2">
      <c r="A2713" s="2">
        <v>8071485</v>
      </c>
      <c r="B2713" s="2">
        <v>2761</v>
      </c>
    </row>
    <row r="2714" spans="1:2" x14ac:dyDescent="0.2">
      <c r="A2714" s="2">
        <v>6557901</v>
      </c>
      <c r="B2714" s="2">
        <v>2762</v>
      </c>
    </row>
    <row r="2715" spans="1:2" x14ac:dyDescent="0.2">
      <c r="A2715" s="2">
        <v>4272032</v>
      </c>
      <c r="B2715" s="2">
        <v>1356</v>
      </c>
    </row>
    <row r="2716" spans="1:2" x14ac:dyDescent="0.2">
      <c r="A2716" s="2">
        <v>7491925</v>
      </c>
      <c r="B2716" s="2">
        <v>2763</v>
      </c>
    </row>
    <row r="2717" spans="1:2" x14ac:dyDescent="0.2">
      <c r="A2717" s="2">
        <v>6799482</v>
      </c>
      <c r="B2717" s="2">
        <v>2764</v>
      </c>
    </row>
    <row r="2718" spans="1:2" x14ac:dyDescent="0.2">
      <c r="A2718" s="2">
        <v>5830497</v>
      </c>
      <c r="B2718" s="2">
        <v>2765</v>
      </c>
    </row>
    <row r="2719" spans="1:2" x14ac:dyDescent="0.2">
      <c r="A2719" s="2">
        <v>8894741</v>
      </c>
      <c r="B2719" s="2">
        <v>1775</v>
      </c>
    </row>
    <row r="2720" spans="1:2" x14ac:dyDescent="0.2">
      <c r="A2720" s="2">
        <v>8907612</v>
      </c>
      <c r="B2720" s="2">
        <v>2766</v>
      </c>
    </row>
    <row r="2721" spans="1:2" x14ac:dyDescent="0.2">
      <c r="A2721" s="2">
        <v>9317976</v>
      </c>
      <c r="B2721" s="2">
        <v>2767</v>
      </c>
    </row>
    <row r="2722" spans="1:2" x14ac:dyDescent="0.2">
      <c r="A2722" s="2">
        <v>8778278</v>
      </c>
      <c r="B2722" s="2">
        <v>1637</v>
      </c>
    </row>
    <row r="2723" spans="1:2" x14ac:dyDescent="0.2">
      <c r="A2723" s="2">
        <v>9137147</v>
      </c>
      <c r="B2723" s="2">
        <v>2768</v>
      </c>
    </row>
    <row r="2724" spans="1:2" x14ac:dyDescent="0.2">
      <c r="A2724" s="2">
        <v>9413241</v>
      </c>
      <c r="B2724" s="2">
        <v>1164</v>
      </c>
    </row>
    <row r="2725" spans="1:2" x14ac:dyDescent="0.2">
      <c r="A2725" s="2">
        <v>3970556</v>
      </c>
      <c r="B2725" s="2">
        <v>2769</v>
      </c>
    </row>
    <row r="2726" spans="1:2" x14ac:dyDescent="0.2">
      <c r="A2726" s="2">
        <v>9085516</v>
      </c>
      <c r="B2726" s="2">
        <v>2770</v>
      </c>
    </row>
    <row r="2727" spans="1:2" x14ac:dyDescent="0.2">
      <c r="A2727" s="2">
        <v>3670451</v>
      </c>
      <c r="B2727" s="2">
        <v>2771</v>
      </c>
    </row>
    <row r="2728" spans="1:2" x14ac:dyDescent="0.2">
      <c r="A2728" s="2">
        <v>9361215</v>
      </c>
      <c r="B2728" s="2">
        <v>1615</v>
      </c>
    </row>
    <row r="2729" spans="1:2" x14ac:dyDescent="0.2">
      <c r="A2729" s="2">
        <v>102752</v>
      </c>
      <c r="B2729" s="2">
        <v>2772</v>
      </c>
    </row>
    <row r="2730" spans="1:2" x14ac:dyDescent="0.2">
      <c r="A2730" s="2">
        <v>9076030</v>
      </c>
      <c r="B2730" s="2">
        <v>2773</v>
      </c>
    </row>
    <row r="2731" spans="1:2" x14ac:dyDescent="0.2">
      <c r="A2731" s="2">
        <v>8913824</v>
      </c>
      <c r="B2731" s="2">
        <v>2774</v>
      </c>
    </row>
    <row r="2732" spans="1:2" x14ac:dyDescent="0.2">
      <c r="A2732" s="2">
        <v>3864380</v>
      </c>
      <c r="B2732" s="2">
        <v>1769</v>
      </c>
    </row>
    <row r="2733" spans="1:2" x14ac:dyDescent="0.2">
      <c r="A2733" s="2">
        <v>9441326</v>
      </c>
      <c r="B2733" s="2">
        <v>2775</v>
      </c>
    </row>
    <row r="2734" spans="1:2" x14ac:dyDescent="0.2">
      <c r="A2734" s="2">
        <v>9347120</v>
      </c>
      <c r="B2734" s="2">
        <v>1191</v>
      </c>
    </row>
    <row r="2735" spans="1:2" x14ac:dyDescent="0.2">
      <c r="A2735" s="2">
        <v>2504345</v>
      </c>
      <c r="B2735" s="2">
        <v>2526</v>
      </c>
    </row>
    <row r="2736" spans="1:2" x14ac:dyDescent="0.2">
      <c r="A2736" s="2">
        <v>51085</v>
      </c>
      <c r="B2736" s="2">
        <v>2777</v>
      </c>
    </row>
    <row r="2737" spans="1:2" x14ac:dyDescent="0.2">
      <c r="A2737" s="2">
        <v>8993793</v>
      </c>
      <c r="B2737" s="2">
        <v>2778</v>
      </c>
    </row>
    <row r="2738" spans="1:2" x14ac:dyDescent="0.2">
      <c r="A2738" s="2">
        <v>47439</v>
      </c>
      <c r="B2738" s="2">
        <v>2779</v>
      </c>
    </row>
    <row r="2739" spans="1:2" x14ac:dyDescent="0.2">
      <c r="A2739" s="2">
        <v>906541</v>
      </c>
      <c r="B2739" s="2">
        <v>2682</v>
      </c>
    </row>
    <row r="2740" spans="1:2" x14ac:dyDescent="0.2">
      <c r="A2740" s="2">
        <v>4046718</v>
      </c>
      <c r="B2740" s="2">
        <v>1306</v>
      </c>
    </row>
    <row r="2741" spans="1:2" x14ac:dyDescent="0.2">
      <c r="A2741" s="2">
        <v>116097</v>
      </c>
      <c r="B2741" s="2">
        <v>2780</v>
      </c>
    </row>
    <row r="2742" spans="1:2" x14ac:dyDescent="0.2">
      <c r="A2742" s="2">
        <v>73909</v>
      </c>
      <c r="B2742" s="2">
        <v>2781</v>
      </c>
    </row>
    <row r="2743" spans="1:2" x14ac:dyDescent="0.2">
      <c r="A2743" s="2">
        <v>8920140</v>
      </c>
      <c r="B2743" s="2">
        <v>2782</v>
      </c>
    </row>
    <row r="2744" spans="1:2" x14ac:dyDescent="0.2">
      <c r="A2744" s="2">
        <v>6203384</v>
      </c>
      <c r="B2744" s="2">
        <v>2753</v>
      </c>
    </row>
    <row r="2745" spans="1:2" x14ac:dyDescent="0.2">
      <c r="A2745" s="2">
        <v>5243624</v>
      </c>
      <c r="B2745" s="2">
        <v>1314</v>
      </c>
    </row>
    <row r="2746" spans="1:2" x14ac:dyDescent="0.2">
      <c r="A2746" s="2">
        <v>9294748</v>
      </c>
      <c r="B2746" s="2">
        <v>2783</v>
      </c>
    </row>
    <row r="2747" spans="1:2" x14ac:dyDescent="0.2">
      <c r="A2747" s="2">
        <v>47813</v>
      </c>
      <c r="B2747" s="2">
        <v>2758</v>
      </c>
    </row>
    <row r="2748" spans="1:2" x14ac:dyDescent="0.2">
      <c r="A2748" s="2">
        <v>2438226</v>
      </c>
      <c r="B2748" s="2">
        <v>2784</v>
      </c>
    </row>
    <row r="2749" spans="1:2" x14ac:dyDescent="0.2">
      <c r="A2749" s="2">
        <v>9442072</v>
      </c>
      <c r="B2749" s="2">
        <v>2486</v>
      </c>
    </row>
    <row r="2750" spans="1:2" x14ac:dyDescent="0.2">
      <c r="A2750" s="2">
        <v>5786065</v>
      </c>
      <c r="B2750" s="2">
        <v>2691</v>
      </c>
    </row>
    <row r="2751" spans="1:2" x14ac:dyDescent="0.2">
      <c r="A2751" s="2">
        <v>7201854</v>
      </c>
      <c r="B2751" s="2">
        <v>1683</v>
      </c>
    </row>
    <row r="2752" spans="1:2" x14ac:dyDescent="0.2">
      <c r="A2752" s="2">
        <v>3815307</v>
      </c>
      <c r="B2752" s="2">
        <v>2785</v>
      </c>
    </row>
    <row r="2753" spans="1:2" x14ac:dyDescent="0.2">
      <c r="A2753" s="2">
        <v>16920</v>
      </c>
      <c r="B2753" s="2">
        <v>2080</v>
      </c>
    </row>
    <row r="2754" spans="1:2" x14ac:dyDescent="0.2">
      <c r="A2754" s="2">
        <v>693595</v>
      </c>
      <c r="B2754" s="2">
        <v>2224</v>
      </c>
    </row>
    <row r="2755" spans="1:2" x14ac:dyDescent="0.2">
      <c r="A2755" s="2">
        <v>8227104</v>
      </c>
      <c r="B2755" s="2">
        <v>2786</v>
      </c>
    </row>
    <row r="2756" spans="1:2" x14ac:dyDescent="0.2">
      <c r="A2756" s="2">
        <v>9094027</v>
      </c>
      <c r="B2756" s="2">
        <v>2787</v>
      </c>
    </row>
    <row r="2757" spans="1:2" x14ac:dyDescent="0.2">
      <c r="A2757" s="2">
        <v>7779074</v>
      </c>
      <c r="B2757" s="2">
        <v>2573</v>
      </c>
    </row>
    <row r="2758" spans="1:2" x14ac:dyDescent="0.2">
      <c r="A2758" s="2">
        <v>7881685</v>
      </c>
      <c r="B2758" s="2">
        <v>2788</v>
      </c>
    </row>
    <row r="2759" spans="1:2" x14ac:dyDescent="0.2">
      <c r="A2759" s="2">
        <v>5286817</v>
      </c>
      <c r="B2759" s="2">
        <v>2774</v>
      </c>
    </row>
    <row r="2760" spans="1:2" x14ac:dyDescent="0.2">
      <c r="A2760" s="2">
        <v>8803810</v>
      </c>
      <c r="B2760" s="2">
        <v>2789</v>
      </c>
    </row>
    <row r="2761" spans="1:2" x14ac:dyDescent="0.2">
      <c r="A2761" s="2">
        <v>9309945</v>
      </c>
      <c r="B2761" s="2">
        <v>2790</v>
      </c>
    </row>
    <row r="2762" spans="1:2" x14ac:dyDescent="0.2">
      <c r="A2762" s="2">
        <v>9536626</v>
      </c>
      <c r="B2762" s="2">
        <v>1262</v>
      </c>
    </row>
    <row r="2763" spans="1:2" x14ac:dyDescent="0.2">
      <c r="A2763" s="2">
        <v>9576223</v>
      </c>
      <c r="B2763" s="2">
        <v>1341</v>
      </c>
    </row>
    <row r="2764" spans="1:2" x14ac:dyDescent="0.2">
      <c r="A2764" s="2">
        <v>4209176</v>
      </c>
      <c r="B2764" s="2">
        <v>2753</v>
      </c>
    </row>
    <row r="2765" spans="1:2" x14ac:dyDescent="0.2">
      <c r="A2765" s="2">
        <v>3681462</v>
      </c>
      <c r="B2765" s="2">
        <v>2526</v>
      </c>
    </row>
    <row r="2766" spans="1:2" x14ac:dyDescent="0.2">
      <c r="A2766" s="2">
        <v>2505786</v>
      </c>
      <c r="B2766" s="2">
        <v>2791</v>
      </c>
    </row>
    <row r="2767" spans="1:2" x14ac:dyDescent="0.2">
      <c r="A2767" s="2">
        <v>9324566</v>
      </c>
      <c r="B2767" s="2">
        <v>1793</v>
      </c>
    </row>
    <row r="2768" spans="1:2" x14ac:dyDescent="0.2">
      <c r="A2768" s="2">
        <v>9576223</v>
      </c>
      <c r="B2768" s="2">
        <v>998</v>
      </c>
    </row>
    <row r="2769" spans="1:2" x14ac:dyDescent="0.2">
      <c r="A2769" s="2">
        <v>9235476</v>
      </c>
      <c r="B2769" s="2">
        <v>1707</v>
      </c>
    </row>
    <row r="2770" spans="1:2" x14ac:dyDescent="0.2">
      <c r="A2770" s="2">
        <v>9374048</v>
      </c>
      <c r="B2770" s="2">
        <v>2762</v>
      </c>
    </row>
    <row r="2771" spans="1:2" x14ac:dyDescent="0.2">
      <c r="A2771" s="2">
        <v>7351949</v>
      </c>
      <c r="B2771" s="2">
        <v>2792</v>
      </c>
    </row>
    <row r="2772" spans="1:2" x14ac:dyDescent="0.2">
      <c r="A2772" s="2">
        <v>3594022</v>
      </c>
      <c r="B2772" s="2">
        <v>2774</v>
      </c>
    </row>
    <row r="2773" spans="1:2" x14ac:dyDescent="0.2">
      <c r="A2773" s="2">
        <v>17280</v>
      </c>
      <c r="B2773" s="2">
        <v>2793</v>
      </c>
    </row>
    <row r="2774" spans="1:2" x14ac:dyDescent="0.2">
      <c r="A2774" s="2">
        <v>7729796</v>
      </c>
      <c r="B2774" s="2">
        <v>2794</v>
      </c>
    </row>
    <row r="2775" spans="1:2" x14ac:dyDescent="0.2">
      <c r="A2775" s="2">
        <v>9054683</v>
      </c>
      <c r="B2775" s="2">
        <v>2795</v>
      </c>
    </row>
    <row r="2776" spans="1:2" x14ac:dyDescent="0.2">
      <c r="A2776" s="2">
        <v>7332669</v>
      </c>
      <c r="B2776" s="2">
        <v>1164</v>
      </c>
    </row>
    <row r="2777" spans="1:2" x14ac:dyDescent="0.2">
      <c r="A2777" s="2">
        <v>9409875</v>
      </c>
      <c r="B2777" s="2">
        <v>2796</v>
      </c>
    </row>
    <row r="2778" spans="1:2" x14ac:dyDescent="0.2">
      <c r="A2778" s="2">
        <v>9637069</v>
      </c>
      <c r="B2778" s="2">
        <v>1356</v>
      </c>
    </row>
    <row r="2779" spans="1:2" x14ac:dyDescent="0.2">
      <c r="A2779" s="2">
        <v>9637069</v>
      </c>
      <c r="B2779" s="2">
        <v>998</v>
      </c>
    </row>
    <row r="2780" spans="1:2" x14ac:dyDescent="0.2">
      <c r="A2780" s="2">
        <v>310871</v>
      </c>
      <c r="B2780" s="2">
        <v>2346</v>
      </c>
    </row>
    <row r="2781" spans="1:2" x14ac:dyDescent="0.2">
      <c r="A2781" s="2">
        <v>9539024</v>
      </c>
      <c r="B2781" s="2">
        <v>2617</v>
      </c>
    </row>
    <row r="2782" spans="1:2" x14ac:dyDescent="0.2">
      <c r="A2782" s="2">
        <v>9659622</v>
      </c>
      <c r="B2782" s="2">
        <v>1554</v>
      </c>
    </row>
    <row r="2783" spans="1:2" x14ac:dyDescent="0.2">
      <c r="A2783" s="2">
        <v>2345345</v>
      </c>
      <c r="B2783" s="2">
        <v>2798</v>
      </c>
    </row>
    <row r="2784" spans="1:2" x14ac:dyDescent="0.2">
      <c r="A2784" s="2">
        <v>9486927</v>
      </c>
      <c r="B2784" s="2">
        <v>1328</v>
      </c>
    </row>
    <row r="2785" spans="1:2" x14ac:dyDescent="0.2">
      <c r="A2785" s="2">
        <v>9517460</v>
      </c>
      <c r="B2785" s="2">
        <v>1341</v>
      </c>
    </row>
    <row r="2786" spans="1:2" x14ac:dyDescent="0.2">
      <c r="A2786" s="2">
        <v>8901033</v>
      </c>
      <c r="B2786" s="2">
        <v>2799</v>
      </c>
    </row>
    <row r="2787" spans="1:2" x14ac:dyDescent="0.2">
      <c r="A2787" s="2">
        <v>9541350</v>
      </c>
      <c r="B2787" s="2">
        <v>1685</v>
      </c>
    </row>
    <row r="2788" spans="1:2" x14ac:dyDescent="0.2">
      <c r="A2788" s="2">
        <v>9295281</v>
      </c>
      <c r="B2788" s="2">
        <v>2800</v>
      </c>
    </row>
    <row r="2789" spans="1:2" x14ac:dyDescent="0.2">
      <c r="A2789" s="2">
        <v>9045200</v>
      </c>
      <c r="B2789" s="2">
        <v>2801</v>
      </c>
    </row>
    <row r="2790" spans="1:2" x14ac:dyDescent="0.2">
      <c r="A2790" s="2">
        <v>1072581</v>
      </c>
      <c r="B2790" s="2">
        <v>1115</v>
      </c>
    </row>
    <row r="2791" spans="1:2" x14ac:dyDescent="0.2">
      <c r="A2791" s="2">
        <v>8710151</v>
      </c>
      <c r="B2791" s="2">
        <v>2802</v>
      </c>
    </row>
    <row r="2792" spans="1:2" x14ac:dyDescent="0.2">
      <c r="A2792" s="2">
        <v>9430905</v>
      </c>
      <c r="B2792" s="2">
        <v>2070</v>
      </c>
    </row>
    <row r="2793" spans="1:2" x14ac:dyDescent="0.2">
      <c r="A2793" s="2">
        <v>9430905</v>
      </c>
      <c r="B2793" s="2">
        <v>2225</v>
      </c>
    </row>
    <row r="2794" spans="1:2" x14ac:dyDescent="0.2">
      <c r="A2794" s="2">
        <v>9186703</v>
      </c>
      <c r="B2794" s="2">
        <v>2803</v>
      </c>
    </row>
    <row r="2795" spans="1:2" x14ac:dyDescent="0.2">
      <c r="A2795" s="2">
        <v>8911824</v>
      </c>
      <c r="B2795" s="2">
        <v>2804</v>
      </c>
    </row>
    <row r="2796" spans="1:2" x14ac:dyDescent="0.2">
      <c r="A2796" s="2">
        <v>9206953</v>
      </c>
      <c r="B2796" s="2">
        <v>2805</v>
      </c>
    </row>
    <row r="2797" spans="1:2" x14ac:dyDescent="0.2">
      <c r="A2797" s="2">
        <v>8890827</v>
      </c>
      <c r="B2797" s="2">
        <v>2806</v>
      </c>
    </row>
    <row r="2798" spans="1:2" x14ac:dyDescent="0.2">
      <c r="A2798" s="2">
        <v>8937546</v>
      </c>
      <c r="B2798" s="2">
        <v>2807</v>
      </c>
    </row>
    <row r="2799" spans="1:2" x14ac:dyDescent="0.2">
      <c r="A2799" s="2">
        <v>165444</v>
      </c>
      <c r="B2799" s="2">
        <v>2808</v>
      </c>
    </row>
    <row r="2800" spans="1:2" x14ac:dyDescent="0.2">
      <c r="A2800" s="2">
        <v>8991600</v>
      </c>
      <c r="B2800" s="2">
        <v>2809</v>
      </c>
    </row>
    <row r="2801" spans="1:2" x14ac:dyDescent="0.2">
      <c r="A2801" s="2">
        <v>9078154</v>
      </c>
      <c r="B2801" s="2">
        <v>2637</v>
      </c>
    </row>
    <row r="2802" spans="1:2" x14ac:dyDescent="0.2">
      <c r="A2802" s="2">
        <v>9294695</v>
      </c>
      <c r="B2802" s="2">
        <v>2501</v>
      </c>
    </row>
    <row r="2803" spans="1:2" x14ac:dyDescent="0.2">
      <c r="A2803" s="2">
        <v>8999884</v>
      </c>
      <c r="B2803" s="2">
        <v>2810</v>
      </c>
    </row>
    <row r="2804" spans="1:2" x14ac:dyDescent="0.2">
      <c r="A2804" s="2">
        <v>8546183</v>
      </c>
      <c r="B2804" s="2">
        <v>1036</v>
      </c>
    </row>
    <row r="2805" spans="1:2" x14ac:dyDescent="0.2">
      <c r="A2805" s="2">
        <v>8991351</v>
      </c>
      <c r="B2805" s="2">
        <v>2812</v>
      </c>
    </row>
    <row r="2806" spans="1:2" x14ac:dyDescent="0.2">
      <c r="A2806" s="2">
        <v>9261129</v>
      </c>
      <c r="B2806" s="2">
        <v>2813</v>
      </c>
    </row>
    <row r="2807" spans="1:2" x14ac:dyDescent="0.2">
      <c r="A2807" s="2">
        <v>8810614</v>
      </c>
      <c r="B2807" s="2">
        <v>2814</v>
      </c>
    </row>
    <row r="2808" spans="1:2" x14ac:dyDescent="0.2">
      <c r="A2808" s="2">
        <v>3458224</v>
      </c>
      <c r="B2808" s="2">
        <v>2815</v>
      </c>
    </row>
    <row r="2809" spans="1:2" x14ac:dyDescent="0.2">
      <c r="A2809" s="2">
        <v>9086019</v>
      </c>
      <c r="B2809" s="2">
        <v>1546</v>
      </c>
    </row>
    <row r="2810" spans="1:2" x14ac:dyDescent="0.2">
      <c r="A2810" s="2">
        <v>9164502</v>
      </c>
      <c r="B2810" s="2">
        <v>2816</v>
      </c>
    </row>
    <row r="2811" spans="1:2" x14ac:dyDescent="0.2">
      <c r="A2811" s="2">
        <v>8882316</v>
      </c>
      <c r="B2811" s="2">
        <v>2817</v>
      </c>
    </row>
    <row r="2812" spans="1:2" x14ac:dyDescent="0.2">
      <c r="A2812" s="2">
        <v>9129984</v>
      </c>
      <c r="B2812" s="2">
        <v>2818</v>
      </c>
    </row>
    <row r="2813" spans="1:2" x14ac:dyDescent="0.2">
      <c r="A2813" s="2">
        <v>9476177</v>
      </c>
      <c r="B2813" s="2">
        <v>1267</v>
      </c>
    </row>
    <row r="2814" spans="1:2" x14ac:dyDescent="0.2">
      <c r="A2814" s="2">
        <v>8895132</v>
      </c>
      <c r="B2814" s="2">
        <v>2819</v>
      </c>
    </row>
    <row r="2815" spans="1:2" x14ac:dyDescent="0.2">
      <c r="A2815" s="2">
        <v>9271149</v>
      </c>
      <c r="B2815" s="2">
        <v>2820</v>
      </c>
    </row>
    <row r="2816" spans="1:2" x14ac:dyDescent="0.2">
      <c r="A2816" s="2">
        <v>8874885</v>
      </c>
      <c r="B2816" s="2">
        <v>1604</v>
      </c>
    </row>
    <row r="2817" spans="1:2" x14ac:dyDescent="0.2">
      <c r="A2817" s="2">
        <v>1225777</v>
      </c>
      <c r="B2817" s="2">
        <v>2821</v>
      </c>
    </row>
    <row r="2818" spans="1:2" x14ac:dyDescent="0.2">
      <c r="A2818" s="2">
        <v>3305050</v>
      </c>
      <c r="B2818" s="2">
        <v>1876</v>
      </c>
    </row>
    <row r="2819" spans="1:2" x14ac:dyDescent="0.2">
      <c r="A2819" s="2">
        <v>8956673</v>
      </c>
      <c r="B2819" s="2">
        <v>2822</v>
      </c>
    </row>
    <row r="2820" spans="1:2" x14ac:dyDescent="0.2">
      <c r="A2820" s="2">
        <v>9753704</v>
      </c>
      <c r="B2820" s="2">
        <v>1415</v>
      </c>
    </row>
    <row r="2821" spans="1:2" x14ac:dyDescent="0.2">
      <c r="A2821" s="2">
        <v>9528585</v>
      </c>
      <c r="B2821" s="2">
        <v>2823</v>
      </c>
    </row>
    <row r="2822" spans="1:2" x14ac:dyDescent="0.2">
      <c r="A2822" s="2">
        <v>9727025</v>
      </c>
      <c r="B2822" s="2">
        <v>2743</v>
      </c>
    </row>
    <row r="2823" spans="1:2" x14ac:dyDescent="0.2">
      <c r="A2823" s="2">
        <v>9594340</v>
      </c>
      <c r="B2823" s="2">
        <v>2753</v>
      </c>
    </row>
    <row r="2824" spans="1:2" x14ac:dyDescent="0.2">
      <c r="A2824" s="2">
        <v>9440168</v>
      </c>
      <c r="B2824" s="2">
        <v>2824</v>
      </c>
    </row>
    <row r="2825" spans="1:2" x14ac:dyDescent="0.2">
      <c r="A2825" s="2">
        <v>9380245</v>
      </c>
      <c r="B2825" s="2">
        <v>2825</v>
      </c>
    </row>
    <row r="2826" spans="1:2" x14ac:dyDescent="0.2">
      <c r="A2826" s="2">
        <v>9295338</v>
      </c>
      <c r="B2826" s="2">
        <v>2826</v>
      </c>
    </row>
    <row r="2827" spans="1:2" x14ac:dyDescent="0.2">
      <c r="A2827" s="2">
        <v>8912651</v>
      </c>
      <c r="B2827" s="2">
        <v>2827</v>
      </c>
    </row>
    <row r="2828" spans="1:2" x14ac:dyDescent="0.2">
      <c r="A2828" s="2">
        <v>1593</v>
      </c>
      <c r="B2828" s="2">
        <v>2821</v>
      </c>
    </row>
    <row r="2829" spans="1:2" x14ac:dyDescent="0.2">
      <c r="A2829" s="2">
        <v>9430910</v>
      </c>
      <c r="B2829" s="2">
        <v>2829</v>
      </c>
    </row>
    <row r="2830" spans="1:2" x14ac:dyDescent="0.2">
      <c r="A2830" s="2">
        <v>9118136</v>
      </c>
      <c r="B2830" s="2">
        <v>1541</v>
      </c>
    </row>
    <row r="2831" spans="1:2" x14ac:dyDescent="0.2">
      <c r="A2831" s="2">
        <v>8930425</v>
      </c>
      <c r="B2831" s="2">
        <v>2830</v>
      </c>
    </row>
    <row r="2832" spans="1:2" x14ac:dyDescent="0.2">
      <c r="A2832" s="2">
        <v>8041523</v>
      </c>
      <c r="B2832" s="2">
        <v>2548</v>
      </c>
    </row>
    <row r="2833" spans="1:2" x14ac:dyDescent="0.2">
      <c r="A2833" s="2">
        <v>9035404</v>
      </c>
      <c r="B2833" s="2">
        <v>2831</v>
      </c>
    </row>
    <row r="2834" spans="1:2" x14ac:dyDescent="0.2">
      <c r="A2834" s="2">
        <v>9506320</v>
      </c>
      <c r="B2834" s="2">
        <v>2832</v>
      </c>
    </row>
    <row r="2835" spans="1:2" x14ac:dyDescent="0.2">
      <c r="A2835" s="2">
        <v>6412635</v>
      </c>
      <c r="B2835" s="2">
        <v>2833</v>
      </c>
    </row>
    <row r="2836" spans="1:2" x14ac:dyDescent="0.2">
      <c r="A2836" s="2">
        <v>5892294</v>
      </c>
      <c r="B2836" s="2">
        <v>2541</v>
      </c>
    </row>
    <row r="2837" spans="1:2" x14ac:dyDescent="0.2">
      <c r="A2837" s="2">
        <v>3997856</v>
      </c>
      <c r="B2837" s="2">
        <v>2834</v>
      </c>
    </row>
    <row r="2838" spans="1:2" x14ac:dyDescent="0.2">
      <c r="A2838" s="2">
        <v>9478866</v>
      </c>
      <c r="B2838" s="2">
        <v>1282</v>
      </c>
    </row>
    <row r="2839" spans="1:2" x14ac:dyDescent="0.2">
      <c r="A2839" s="2">
        <v>9385692</v>
      </c>
      <c r="B2839" s="2">
        <v>2835</v>
      </c>
    </row>
    <row r="2840" spans="1:2" x14ac:dyDescent="0.2">
      <c r="A2840" s="2">
        <v>3680553</v>
      </c>
      <c r="B2840" s="2">
        <v>2836</v>
      </c>
    </row>
    <row r="2841" spans="1:2" x14ac:dyDescent="0.2">
      <c r="A2841" s="2">
        <v>6586374</v>
      </c>
      <c r="B2841" s="2">
        <v>2837</v>
      </c>
    </row>
    <row r="2842" spans="1:2" x14ac:dyDescent="0.2">
      <c r="A2842" s="2">
        <v>2027242</v>
      </c>
      <c r="B2842" s="2">
        <v>2838</v>
      </c>
    </row>
    <row r="2843" spans="1:2" x14ac:dyDescent="0.2">
      <c r="A2843" s="2">
        <v>3145482</v>
      </c>
      <c r="B2843" s="2">
        <v>2839</v>
      </c>
    </row>
    <row r="2844" spans="1:2" x14ac:dyDescent="0.2">
      <c r="A2844" s="2">
        <v>1344518</v>
      </c>
      <c r="B2844" s="2">
        <v>2840</v>
      </c>
    </row>
    <row r="2845" spans="1:2" x14ac:dyDescent="0.2">
      <c r="A2845" s="2">
        <v>6711394</v>
      </c>
      <c r="B2845" s="2">
        <v>2225</v>
      </c>
    </row>
    <row r="2846" spans="1:2" x14ac:dyDescent="0.2">
      <c r="A2846" s="2">
        <v>9460063</v>
      </c>
      <c r="B2846" s="2">
        <v>2841</v>
      </c>
    </row>
    <row r="2847" spans="1:2" x14ac:dyDescent="0.2">
      <c r="A2847" s="2">
        <v>9582</v>
      </c>
      <c r="B2847" s="2">
        <v>1468</v>
      </c>
    </row>
    <row r="2848" spans="1:2" x14ac:dyDescent="0.2">
      <c r="A2848" s="2">
        <v>6293873</v>
      </c>
      <c r="B2848" s="2">
        <v>2830</v>
      </c>
    </row>
    <row r="2849" spans="1:2" x14ac:dyDescent="0.2">
      <c r="A2849" s="2">
        <v>6326</v>
      </c>
      <c r="B2849" s="2">
        <v>2365</v>
      </c>
    </row>
    <row r="2850" spans="1:2" x14ac:dyDescent="0.2">
      <c r="A2850" s="2">
        <v>9696040</v>
      </c>
      <c r="B2850" s="2">
        <v>1353</v>
      </c>
    </row>
    <row r="2851" spans="1:2" x14ac:dyDescent="0.2">
      <c r="A2851" s="2">
        <v>70478</v>
      </c>
      <c r="B2851" s="2">
        <v>2349</v>
      </c>
    </row>
    <row r="2852" spans="1:2" x14ac:dyDescent="0.2">
      <c r="A2852" s="2">
        <v>9740064</v>
      </c>
      <c r="B2852" s="2">
        <v>2624</v>
      </c>
    </row>
    <row r="2853" spans="1:2" x14ac:dyDescent="0.2">
      <c r="A2853" s="2">
        <v>5582473</v>
      </c>
      <c r="B2853" s="2">
        <v>2666</v>
      </c>
    </row>
    <row r="2854" spans="1:2" x14ac:dyDescent="0.2">
      <c r="A2854" s="2">
        <v>9714681</v>
      </c>
      <c r="B2854" s="2">
        <v>2393</v>
      </c>
    </row>
    <row r="2855" spans="1:2" x14ac:dyDescent="0.2">
      <c r="A2855" s="2">
        <v>9431424</v>
      </c>
      <c r="B2855" s="2">
        <v>2844</v>
      </c>
    </row>
    <row r="2856" spans="1:2" x14ac:dyDescent="0.2">
      <c r="A2856" s="2">
        <v>2880951</v>
      </c>
      <c r="B2856" s="2">
        <v>2845</v>
      </c>
    </row>
    <row r="2857" spans="1:2" x14ac:dyDescent="0.2">
      <c r="A2857" s="2">
        <v>4060225</v>
      </c>
      <c r="B2857" s="2">
        <v>2846</v>
      </c>
    </row>
    <row r="2858" spans="1:2" x14ac:dyDescent="0.2">
      <c r="A2858" s="2">
        <v>7746098</v>
      </c>
      <c r="B2858" s="2">
        <v>2814</v>
      </c>
    </row>
    <row r="2859" spans="1:2" x14ac:dyDescent="0.2">
      <c r="A2859" s="2">
        <v>1887</v>
      </c>
      <c r="B2859" s="2">
        <v>2847</v>
      </c>
    </row>
    <row r="2860" spans="1:2" x14ac:dyDescent="0.2">
      <c r="A2860" s="2">
        <v>9467400</v>
      </c>
      <c r="B2860" s="2">
        <v>2848</v>
      </c>
    </row>
    <row r="2861" spans="1:2" x14ac:dyDescent="0.2">
      <c r="A2861" s="2">
        <v>8888244</v>
      </c>
      <c r="B2861" s="2">
        <v>2824</v>
      </c>
    </row>
    <row r="2862" spans="1:2" x14ac:dyDescent="0.2">
      <c r="A2862" s="2">
        <v>4577202</v>
      </c>
      <c r="B2862" s="2">
        <v>2832</v>
      </c>
    </row>
    <row r="2863" spans="1:2" x14ac:dyDescent="0.2">
      <c r="A2863" s="2">
        <v>8130908</v>
      </c>
      <c r="B2863" s="2">
        <v>2849</v>
      </c>
    </row>
    <row r="2864" spans="1:2" x14ac:dyDescent="0.2">
      <c r="A2864" s="2">
        <v>7553289</v>
      </c>
      <c r="B2864" s="2">
        <v>1866</v>
      </c>
    </row>
    <row r="2865" spans="1:2" x14ac:dyDescent="0.2">
      <c r="A2865" s="2">
        <v>7370316</v>
      </c>
      <c r="B2865" s="2">
        <v>2850</v>
      </c>
    </row>
    <row r="2866" spans="1:2" x14ac:dyDescent="0.2">
      <c r="A2866" s="2">
        <v>9045188</v>
      </c>
      <c r="B2866" s="2">
        <v>2801</v>
      </c>
    </row>
    <row r="2867" spans="1:2" x14ac:dyDescent="0.2">
      <c r="A2867" s="2">
        <v>7348910</v>
      </c>
      <c r="B2867" s="2">
        <v>2644</v>
      </c>
    </row>
    <row r="2868" spans="1:2" x14ac:dyDescent="0.2">
      <c r="A2868" s="2">
        <v>8498280</v>
      </c>
      <c r="B2868" s="2">
        <v>2851</v>
      </c>
    </row>
    <row r="2869" spans="1:2" x14ac:dyDescent="0.2">
      <c r="A2869" s="2">
        <v>7282096</v>
      </c>
      <c r="B2869" s="2">
        <v>2852</v>
      </c>
    </row>
    <row r="2870" spans="1:2" x14ac:dyDescent="0.2">
      <c r="A2870" s="2">
        <v>7282096</v>
      </c>
      <c r="B2870" s="2">
        <v>993</v>
      </c>
    </row>
    <row r="2871" spans="1:2" x14ac:dyDescent="0.2">
      <c r="A2871" s="2">
        <v>20754</v>
      </c>
      <c r="B2871" s="2">
        <v>2853</v>
      </c>
    </row>
    <row r="2872" spans="1:2" x14ac:dyDescent="0.2">
      <c r="A2872" s="2">
        <v>37292</v>
      </c>
      <c r="B2872" s="2">
        <v>2854</v>
      </c>
    </row>
    <row r="2873" spans="1:2" x14ac:dyDescent="0.2">
      <c r="A2873" s="2">
        <v>9137523</v>
      </c>
      <c r="B2873" s="2">
        <v>2855</v>
      </c>
    </row>
    <row r="2874" spans="1:2" x14ac:dyDescent="0.2">
      <c r="A2874" s="2">
        <v>9426548</v>
      </c>
      <c r="B2874" s="2">
        <v>2856</v>
      </c>
    </row>
    <row r="2875" spans="1:2" x14ac:dyDescent="0.2">
      <c r="A2875" s="2">
        <v>8245092</v>
      </c>
      <c r="B2875" s="2">
        <v>2857</v>
      </c>
    </row>
    <row r="2876" spans="1:2" x14ac:dyDescent="0.2">
      <c r="A2876" s="2">
        <v>8509639</v>
      </c>
      <c r="B2876" s="2">
        <v>2858</v>
      </c>
    </row>
    <row r="2877" spans="1:2" x14ac:dyDescent="0.2">
      <c r="A2877" s="2">
        <v>9602884</v>
      </c>
      <c r="B2877" s="2">
        <v>2162</v>
      </c>
    </row>
    <row r="2878" spans="1:2" x14ac:dyDescent="0.2">
      <c r="A2878" s="2">
        <v>9224561</v>
      </c>
      <c r="B2878" s="2">
        <v>1353</v>
      </c>
    </row>
    <row r="2879" spans="1:2" x14ac:dyDescent="0.2">
      <c r="A2879" s="2">
        <v>8272311</v>
      </c>
      <c r="B2879" s="2">
        <v>2859</v>
      </c>
    </row>
    <row r="2880" spans="1:2" x14ac:dyDescent="0.2">
      <c r="A2880" s="2">
        <v>20</v>
      </c>
      <c r="B2880" s="2">
        <v>2087</v>
      </c>
    </row>
    <row r="2881" spans="1:2" x14ac:dyDescent="0.2">
      <c r="A2881" s="2">
        <v>6690204</v>
      </c>
      <c r="B2881" s="2">
        <v>2860</v>
      </c>
    </row>
    <row r="2882" spans="1:2" x14ac:dyDescent="0.2">
      <c r="A2882" s="2">
        <v>4494066</v>
      </c>
      <c r="B2882" s="2">
        <v>2861</v>
      </c>
    </row>
    <row r="2883" spans="1:2" x14ac:dyDescent="0.2">
      <c r="A2883" s="2">
        <v>147857</v>
      </c>
      <c r="B2883" s="2">
        <v>2862</v>
      </c>
    </row>
    <row r="2884" spans="1:2" x14ac:dyDescent="0.2">
      <c r="A2884" s="2">
        <v>3973067</v>
      </c>
      <c r="B2884" s="2">
        <v>2863</v>
      </c>
    </row>
    <row r="2885" spans="1:2" x14ac:dyDescent="0.2">
      <c r="A2885" s="2">
        <v>6920395</v>
      </c>
      <c r="B2885" s="2">
        <v>2864</v>
      </c>
    </row>
    <row r="2886" spans="1:2" x14ac:dyDescent="0.2">
      <c r="A2886" s="2">
        <v>28445</v>
      </c>
      <c r="B2886" s="2">
        <v>2296</v>
      </c>
    </row>
    <row r="2887" spans="1:2" x14ac:dyDescent="0.2">
      <c r="A2887" s="2">
        <v>7732795</v>
      </c>
      <c r="B2887" s="2">
        <v>2865</v>
      </c>
    </row>
    <row r="2888" spans="1:2" x14ac:dyDescent="0.2">
      <c r="A2888" s="2">
        <v>496548</v>
      </c>
      <c r="B2888" s="2">
        <v>2093</v>
      </c>
    </row>
    <row r="2889" spans="1:2" x14ac:dyDescent="0.2">
      <c r="A2889" s="2">
        <v>4300263</v>
      </c>
      <c r="B2889" s="2">
        <v>2866</v>
      </c>
    </row>
    <row r="2890" spans="1:2" x14ac:dyDescent="0.2">
      <c r="A2890" s="2">
        <v>2600985</v>
      </c>
      <c r="B2890" s="2">
        <v>2867</v>
      </c>
    </row>
    <row r="2891" spans="1:2" x14ac:dyDescent="0.2">
      <c r="A2891" s="2">
        <v>8028535</v>
      </c>
      <c r="B2891" s="2">
        <v>2868</v>
      </c>
    </row>
    <row r="2892" spans="1:2" x14ac:dyDescent="0.2">
      <c r="A2892" s="2">
        <v>6662643</v>
      </c>
      <c r="B2892" s="2">
        <v>2869</v>
      </c>
    </row>
    <row r="2893" spans="1:2" x14ac:dyDescent="0.2">
      <c r="A2893" s="2">
        <v>85567</v>
      </c>
      <c r="B2893" s="2">
        <v>2870</v>
      </c>
    </row>
    <row r="2894" spans="1:2" x14ac:dyDescent="0.2">
      <c r="A2894" s="2">
        <v>6296741</v>
      </c>
      <c r="B2894" s="2">
        <v>2871</v>
      </c>
    </row>
    <row r="2895" spans="1:2" x14ac:dyDescent="0.2">
      <c r="A2895" s="2">
        <v>9747418</v>
      </c>
      <c r="B2895" s="2">
        <v>2801</v>
      </c>
    </row>
    <row r="2896" spans="1:2" x14ac:dyDescent="0.2">
      <c r="A2896" s="2">
        <v>9675839</v>
      </c>
      <c r="B2896" s="2">
        <v>2601</v>
      </c>
    </row>
    <row r="2897" spans="1:2" x14ac:dyDescent="0.2">
      <c r="A2897" s="2">
        <v>8279697</v>
      </c>
      <c r="B2897" s="2">
        <v>2872</v>
      </c>
    </row>
    <row r="2898" spans="1:2" x14ac:dyDescent="0.2">
      <c r="A2898" s="2">
        <v>9924347</v>
      </c>
      <c r="B2898" s="2">
        <v>2708</v>
      </c>
    </row>
    <row r="2899" spans="1:2" x14ac:dyDescent="0.2">
      <c r="A2899" s="2">
        <v>11402</v>
      </c>
      <c r="B2899" s="2">
        <v>1712</v>
      </c>
    </row>
    <row r="2900" spans="1:2" x14ac:dyDescent="0.2">
      <c r="A2900" s="2">
        <v>2027</v>
      </c>
      <c r="B2900" s="2">
        <v>1752</v>
      </c>
    </row>
    <row r="2901" spans="1:2" x14ac:dyDescent="0.2">
      <c r="A2901" s="2">
        <v>1222354</v>
      </c>
      <c r="B2901" s="2">
        <v>2873</v>
      </c>
    </row>
    <row r="2902" spans="1:2" x14ac:dyDescent="0.2">
      <c r="A2902" s="2">
        <v>9637998</v>
      </c>
      <c r="B2902" s="2">
        <v>2874</v>
      </c>
    </row>
    <row r="2903" spans="1:2" x14ac:dyDescent="0.2">
      <c r="A2903" s="2">
        <v>8281160</v>
      </c>
      <c r="B2903" s="2">
        <v>2875</v>
      </c>
    </row>
    <row r="2904" spans="1:2" x14ac:dyDescent="0.2">
      <c r="A2904" s="2">
        <v>9678909</v>
      </c>
      <c r="B2904" s="2">
        <v>1656</v>
      </c>
    </row>
    <row r="2905" spans="1:2" x14ac:dyDescent="0.2">
      <c r="A2905" s="2">
        <v>5769267</v>
      </c>
      <c r="B2905" s="2">
        <v>2876</v>
      </c>
    </row>
    <row r="2906" spans="1:2" x14ac:dyDescent="0.2">
      <c r="A2906" s="2">
        <v>8607464</v>
      </c>
      <c r="B2906" s="2">
        <v>2877</v>
      </c>
    </row>
    <row r="2907" spans="1:2" x14ac:dyDescent="0.2">
      <c r="A2907" s="2">
        <v>6743611</v>
      </c>
      <c r="B2907" s="2">
        <v>2390</v>
      </c>
    </row>
    <row r="2908" spans="1:2" x14ac:dyDescent="0.2">
      <c r="A2908" s="2">
        <v>5993727</v>
      </c>
      <c r="B2908" s="2">
        <v>2102</v>
      </c>
    </row>
    <row r="2909" spans="1:2" x14ac:dyDescent="0.2">
      <c r="A2909" s="2">
        <v>4038726</v>
      </c>
      <c r="B2909" s="2">
        <v>2856</v>
      </c>
    </row>
    <row r="2910" spans="1:2" x14ac:dyDescent="0.2">
      <c r="A2910" s="2">
        <v>9753848</v>
      </c>
      <c r="B2910" s="2">
        <v>2878</v>
      </c>
    </row>
    <row r="2911" spans="1:2" x14ac:dyDescent="0.2">
      <c r="A2911" s="2">
        <v>9252167</v>
      </c>
      <c r="B2911" s="2">
        <v>2290</v>
      </c>
    </row>
    <row r="2912" spans="1:2" x14ac:dyDescent="0.2">
      <c r="A2912" s="2">
        <v>3592847</v>
      </c>
      <c r="B2912" s="2">
        <v>2832</v>
      </c>
    </row>
    <row r="2913" spans="1:2" x14ac:dyDescent="0.2">
      <c r="A2913" s="2">
        <v>9876902</v>
      </c>
      <c r="B2913" s="2">
        <v>1636</v>
      </c>
    </row>
    <row r="2914" spans="1:2" x14ac:dyDescent="0.2">
      <c r="A2914" s="2">
        <v>1579350</v>
      </c>
      <c r="B2914" s="2">
        <v>2879</v>
      </c>
    </row>
    <row r="2915" spans="1:2" x14ac:dyDescent="0.2">
      <c r="A2915" s="2">
        <v>9734332</v>
      </c>
      <c r="B2915" s="2">
        <v>1538</v>
      </c>
    </row>
    <row r="2916" spans="1:2" x14ac:dyDescent="0.2">
      <c r="A2916" s="2">
        <v>9345579</v>
      </c>
      <c r="B2916" s="2">
        <v>2880</v>
      </c>
    </row>
    <row r="2917" spans="1:2" x14ac:dyDescent="0.2">
      <c r="A2917" s="2">
        <v>9191817</v>
      </c>
      <c r="B2917" s="2">
        <v>2881</v>
      </c>
    </row>
    <row r="2918" spans="1:2" x14ac:dyDescent="0.2">
      <c r="A2918" s="2">
        <v>6516307</v>
      </c>
      <c r="B2918" s="2">
        <v>2882</v>
      </c>
    </row>
    <row r="2919" spans="1:2" x14ac:dyDescent="0.2">
      <c r="A2919" s="2">
        <v>395131</v>
      </c>
      <c r="B2919" s="2">
        <v>1089</v>
      </c>
    </row>
    <row r="2920" spans="1:2" x14ac:dyDescent="0.2">
      <c r="A2920" s="2">
        <v>7207000</v>
      </c>
      <c r="B2920" s="2">
        <v>2883</v>
      </c>
    </row>
    <row r="2921" spans="1:2" x14ac:dyDescent="0.2">
      <c r="A2921" s="2">
        <v>3376497</v>
      </c>
      <c r="B2921" s="2">
        <v>2884</v>
      </c>
    </row>
    <row r="2922" spans="1:2" x14ac:dyDescent="0.2">
      <c r="A2922" s="2">
        <v>7275157</v>
      </c>
      <c r="B2922" s="2">
        <v>2765</v>
      </c>
    </row>
    <row r="2923" spans="1:2" x14ac:dyDescent="0.2">
      <c r="A2923" s="2">
        <v>8732376</v>
      </c>
      <c r="B2923" s="2">
        <v>2060</v>
      </c>
    </row>
    <row r="2924" spans="1:2" x14ac:dyDescent="0.2">
      <c r="A2924" s="2">
        <v>1573471</v>
      </c>
      <c r="B2924" s="2">
        <v>1709</v>
      </c>
    </row>
    <row r="2925" spans="1:2" x14ac:dyDescent="0.2">
      <c r="A2925" s="2">
        <v>1611</v>
      </c>
      <c r="B2925" s="2">
        <v>2885</v>
      </c>
    </row>
    <row r="2926" spans="1:2" x14ac:dyDescent="0.2">
      <c r="A2926" s="2">
        <v>8630534</v>
      </c>
      <c r="B2926" s="2">
        <v>1812</v>
      </c>
    </row>
    <row r="2927" spans="1:2" x14ac:dyDescent="0.2">
      <c r="A2927" s="2">
        <v>9242520</v>
      </c>
      <c r="B2927" s="2">
        <v>2596</v>
      </c>
    </row>
    <row r="2928" spans="1:2" x14ac:dyDescent="0.2">
      <c r="A2928" s="2">
        <v>8703612</v>
      </c>
      <c r="B2928" s="2">
        <v>2886</v>
      </c>
    </row>
    <row r="2929" spans="1:2" x14ac:dyDescent="0.2">
      <c r="A2929" s="2">
        <v>8906829</v>
      </c>
      <c r="B2929" s="2">
        <v>1637</v>
      </c>
    </row>
    <row r="2930" spans="1:2" x14ac:dyDescent="0.2">
      <c r="A2930" s="2">
        <v>8789591</v>
      </c>
      <c r="B2930" s="2">
        <v>2636</v>
      </c>
    </row>
    <row r="2931" spans="1:2" x14ac:dyDescent="0.2">
      <c r="A2931" s="2">
        <v>7667470</v>
      </c>
      <c r="B2931" s="2">
        <v>2887</v>
      </c>
    </row>
    <row r="2932" spans="1:2" x14ac:dyDescent="0.2">
      <c r="A2932" s="2">
        <v>8361153</v>
      </c>
      <c r="B2932" s="2">
        <v>2851</v>
      </c>
    </row>
    <row r="2933" spans="1:2" x14ac:dyDescent="0.2">
      <c r="A2933" s="2">
        <v>6338451</v>
      </c>
      <c r="B2933" s="2">
        <v>2845</v>
      </c>
    </row>
    <row r="2934" spans="1:2" x14ac:dyDescent="0.2">
      <c r="A2934" s="2">
        <v>648254</v>
      </c>
      <c r="B2934" s="2">
        <v>2701</v>
      </c>
    </row>
    <row r="2935" spans="1:2" x14ac:dyDescent="0.2">
      <c r="A2935" s="2">
        <v>8586091</v>
      </c>
      <c r="B2935" s="2">
        <v>2888</v>
      </c>
    </row>
    <row r="2936" spans="1:2" x14ac:dyDescent="0.2">
      <c r="A2936" s="2">
        <v>15911</v>
      </c>
      <c r="B2936" s="2">
        <v>2889</v>
      </c>
    </row>
    <row r="2937" spans="1:2" x14ac:dyDescent="0.2">
      <c r="A2937" s="2">
        <v>4099386</v>
      </c>
      <c r="B2937" s="2">
        <v>1352</v>
      </c>
    </row>
    <row r="2938" spans="1:2" x14ac:dyDescent="0.2">
      <c r="A2938" s="2">
        <v>9719597</v>
      </c>
      <c r="B2938" s="2">
        <v>2890</v>
      </c>
    </row>
    <row r="2939" spans="1:2" x14ac:dyDescent="0.2">
      <c r="A2939" s="2">
        <v>8949205</v>
      </c>
      <c r="B2939" s="2">
        <v>2891</v>
      </c>
    </row>
    <row r="2940" spans="1:2" x14ac:dyDescent="0.2">
      <c r="A2940" s="2">
        <v>1726</v>
      </c>
      <c r="B2940" s="2">
        <v>2234</v>
      </c>
    </row>
    <row r="2941" spans="1:2" x14ac:dyDescent="0.2">
      <c r="A2941" s="2">
        <v>9992802</v>
      </c>
      <c r="B2941" s="2">
        <v>1568</v>
      </c>
    </row>
    <row r="2942" spans="1:2" x14ac:dyDescent="0.2">
      <c r="A2942" s="2">
        <v>1667</v>
      </c>
      <c r="B2942" s="2">
        <v>2892</v>
      </c>
    </row>
    <row r="2943" spans="1:2" x14ac:dyDescent="0.2">
      <c r="A2943" s="2">
        <v>9918817</v>
      </c>
      <c r="B2943" s="2">
        <v>1795</v>
      </c>
    </row>
    <row r="2944" spans="1:2" x14ac:dyDescent="0.2">
      <c r="A2944" s="2">
        <v>14920</v>
      </c>
      <c r="B2944" s="2">
        <v>2893</v>
      </c>
    </row>
    <row r="2945" spans="1:2" x14ac:dyDescent="0.2">
      <c r="A2945" s="2">
        <v>9501092</v>
      </c>
      <c r="B2945" s="2">
        <v>2894</v>
      </c>
    </row>
    <row r="2946" spans="1:2" x14ac:dyDescent="0.2">
      <c r="A2946" s="2">
        <v>9952798</v>
      </c>
      <c r="B2946" s="2">
        <v>1370</v>
      </c>
    </row>
    <row r="2947" spans="1:2" x14ac:dyDescent="0.2">
      <c r="A2947" s="2">
        <v>1735031</v>
      </c>
      <c r="B2947" s="2">
        <v>2895</v>
      </c>
    </row>
    <row r="2948" spans="1:2" x14ac:dyDescent="0.2">
      <c r="A2948" s="2">
        <v>7170023</v>
      </c>
      <c r="B2948" s="2">
        <v>2878</v>
      </c>
    </row>
    <row r="2949" spans="1:2" x14ac:dyDescent="0.2">
      <c r="A2949" s="2">
        <v>3606874</v>
      </c>
      <c r="B2949" s="2">
        <v>2896</v>
      </c>
    </row>
    <row r="2950" spans="1:2" x14ac:dyDescent="0.2">
      <c r="A2950" s="2">
        <v>3376724</v>
      </c>
      <c r="B2950" s="2">
        <v>2897</v>
      </c>
    </row>
    <row r="2951" spans="1:2" x14ac:dyDescent="0.2">
      <c r="A2951" s="2">
        <v>5261</v>
      </c>
      <c r="B2951" s="2">
        <v>2898</v>
      </c>
    </row>
    <row r="2952" spans="1:2" x14ac:dyDescent="0.2">
      <c r="A2952" s="2">
        <v>290706</v>
      </c>
      <c r="B2952" s="2">
        <v>2899</v>
      </c>
    </row>
    <row r="2953" spans="1:2" x14ac:dyDescent="0.2">
      <c r="A2953" s="2">
        <v>4213912</v>
      </c>
      <c r="B2953" s="2">
        <v>2900</v>
      </c>
    </row>
    <row r="2954" spans="1:2" x14ac:dyDescent="0.2">
      <c r="A2954" s="2">
        <v>89</v>
      </c>
      <c r="B2954" s="2">
        <v>1945</v>
      </c>
    </row>
    <row r="2955" spans="1:2" x14ac:dyDescent="0.2">
      <c r="A2955" s="2">
        <v>66086</v>
      </c>
      <c r="B2955" s="2">
        <v>2901</v>
      </c>
    </row>
    <row r="2956" spans="1:2" x14ac:dyDescent="0.2">
      <c r="A2956" s="2">
        <v>5992196</v>
      </c>
      <c r="B2956" s="2">
        <v>1894</v>
      </c>
    </row>
    <row r="2957" spans="1:2" x14ac:dyDescent="0.2">
      <c r="A2957" s="2">
        <v>85890</v>
      </c>
      <c r="B2957" s="2">
        <v>2902</v>
      </c>
    </row>
    <row r="2958" spans="1:2" x14ac:dyDescent="0.2">
      <c r="A2958" s="2">
        <v>3462193</v>
      </c>
      <c r="B2958" s="2">
        <v>2903</v>
      </c>
    </row>
    <row r="2959" spans="1:2" x14ac:dyDescent="0.2">
      <c r="A2959" s="2">
        <v>3129790</v>
      </c>
      <c r="B2959" s="2">
        <v>2904</v>
      </c>
    </row>
    <row r="2960" spans="1:2" x14ac:dyDescent="0.2">
      <c r="A2960" s="2">
        <v>18043</v>
      </c>
      <c r="B2960" s="2">
        <v>2905</v>
      </c>
    </row>
    <row r="2961" spans="1:2" x14ac:dyDescent="0.2">
      <c r="A2961" s="2">
        <v>560626</v>
      </c>
      <c r="B2961" s="2">
        <v>1566</v>
      </c>
    </row>
    <row r="2962" spans="1:2" x14ac:dyDescent="0.2">
      <c r="A2962" s="2">
        <v>9679125</v>
      </c>
      <c r="B2962" s="2">
        <v>2906</v>
      </c>
    </row>
    <row r="2963" spans="1:2" x14ac:dyDescent="0.2">
      <c r="A2963" s="2">
        <v>82837</v>
      </c>
      <c r="B2963" s="2">
        <v>2907</v>
      </c>
    </row>
    <row r="2964" spans="1:2" x14ac:dyDescent="0.2">
      <c r="A2964" s="2">
        <v>9269759</v>
      </c>
      <c r="B2964" s="2">
        <v>2908</v>
      </c>
    </row>
    <row r="2965" spans="1:2" x14ac:dyDescent="0.2">
      <c r="A2965" s="2">
        <v>9068017</v>
      </c>
      <c r="B2965" s="2">
        <v>2909</v>
      </c>
    </row>
    <row r="2966" spans="1:2" x14ac:dyDescent="0.2">
      <c r="A2966" s="2">
        <v>5462824</v>
      </c>
      <c r="B2966" s="2">
        <v>2910</v>
      </c>
    </row>
    <row r="2967" spans="1:2" x14ac:dyDescent="0.2">
      <c r="A2967" s="2">
        <v>319639</v>
      </c>
      <c r="B2967" s="2">
        <v>2911</v>
      </c>
    </row>
    <row r="2968" spans="1:2" x14ac:dyDescent="0.2">
      <c r="A2968" s="2">
        <v>9884931</v>
      </c>
      <c r="B2968" s="2">
        <v>2912</v>
      </c>
    </row>
    <row r="2969" spans="1:2" x14ac:dyDescent="0.2">
      <c r="A2969" s="2">
        <v>188620</v>
      </c>
      <c r="B2969" s="2">
        <v>2712</v>
      </c>
    </row>
    <row r="2970" spans="1:2" x14ac:dyDescent="0.2">
      <c r="A2970" s="2">
        <v>13684</v>
      </c>
      <c r="B2970" s="2">
        <v>2369</v>
      </c>
    </row>
    <row r="2971" spans="1:2" x14ac:dyDescent="0.2">
      <c r="A2971" s="2">
        <v>3577</v>
      </c>
      <c r="B2971" s="2">
        <v>2067</v>
      </c>
    </row>
    <row r="2972" spans="1:2" x14ac:dyDescent="0.2">
      <c r="A2972" s="2">
        <v>9999224</v>
      </c>
      <c r="B2972" s="2">
        <v>2577</v>
      </c>
    </row>
    <row r="2973" spans="1:2" x14ac:dyDescent="0.2">
      <c r="A2973" s="2">
        <v>349136</v>
      </c>
      <c r="B2973" s="2">
        <v>2913</v>
      </c>
    </row>
    <row r="2974" spans="1:2" x14ac:dyDescent="0.2">
      <c r="A2974" s="2">
        <v>10051603</v>
      </c>
      <c r="B2974" s="2">
        <v>2914</v>
      </c>
    </row>
    <row r="2975" spans="1:2" x14ac:dyDescent="0.2">
      <c r="A2975" s="2">
        <v>6161599</v>
      </c>
      <c r="B2975" s="2">
        <v>1517</v>
      </c>
    </row>
    <row r="2976" spans="1:2" x14ac:dyDescent="0.2">
      <c r="A2976" s="2">
        <v>9992743</v>
      </c>
      <c r="B2976" s="2">
        <v>2546</v>
      </c>
    </row>
    <row r="2977" spans="1:2" x14ac:dyDescent="0.2">
      <c r="A2977" s="2">
        <v>2965445</v>
      </c>
      <c r="B2977" s="2">
        <v>2915</v>
      </c>
    </row>
    <row r="2978" spans="1:2" x14ac:dyDescent="0.2">
      <c r="A2978" s="2">
        <v>3051671</v>
      </c>
      <c r="B2978" s="2">
        <v>2916</v>
      </c>
    </row>
    <row r="2979" spans="1:2" x14ac:dyDescent="0.2">
      <c r="A2979" s="2">
        <v>63086</v>
      </c>
      <c r="B2979" s="2">
        <v>2917</v>
      </c>
    </row>
    <row r="2980" spans="1:2" x14ac:dyDescent="0.2">
      <c r="A2980" s="2">
        <v>44336</v>
      </c>
      <c r="B2980" s="2">
        <v>2508</v>
      </c>
    </row>
    <row r="2981" spans="1:2" x14ac:dyDescent="0.2">
      <c r="A2981" s="2">
        <v>9947033</v>
      </c>
      <c r="B2981" s="2">
        <v>2918</v>
      </c>
    </row>
    <row r="2982" spans="1:2" x14ac:dyDescent="0.2">
      <c r="A2982" s="2">
        <v>7786312</v>
      </c>
      <c r="B2982" s="2">
        <v>2919</v>
      </c>
    </row>
    <row r="2983" spans="1:2" x14ac:dyDescent="0.2">
      <c r="A2983" s="2">
        <v>9246051</v>
      </c>
      <c r="B2983" s="2">
        <v>2920</v>
      </c>
    </row>
    <row r="2984" spans="1:2" x14ac:dyDescent="0.2">
      <c r="A2984" s="2">
        <v>9870169</v>
      </c>
      <c r="B2984" s="2">
        <v>2921</v>
      </c>
    </row>
    <row r="2985" spans="1:2" x14ac:dyDescent="0.2">
      <c r="A2985" s="2">
        <v>2095</v>
      </c>
      <c r="B2985" s="2">
        <v>2922</v>
      </c>
    </row>
    <row r="2986" spans="1:2" x14ac:dyDescent="0.2">
      <c r="A2986" s="2">
        <v>10081872</v>
      </c>
      <c r="B2986" s="2">
        <v>2923</v>
      </c>
    </row>
    <row r="2987" spans="1:2" x14ac:dyDescent="0.2">
      <c r="A2987" s="2">
        <v>2364197</v>
      </c>
      <c r="B2987" s="2">
        <v>1539</v>
      </c>
    </row>
    <row r="2988" spans="1:2" x14ac:dyDescent="0.2">
      <c r="A2988" s="2">
        <v>705</v>
      </c>
      <c r="B2988" s="2">
        <v>1185</v>
      </c>
    </row>
    <row r="2989" spans="1:2" x14ac:dyDescent="0.2">
      <c r="A2989" s="2">
        <v>9418983</v>
      </c>
      <c r="B2989" s="2">
        <v>2924</v>
      </c>
    </row>
    <row r="2990" spans="1:2" x14ac:dyDescent="0.2">
      <c r="A2990" s="2">
        <v>9798226</v>
      </c>
      <c r="B2990" s="2">
        <v>2925</v>
      </c>
    </row>
    <row r="2991" spans="1:2" x14ac:dyDescent="0.2">
      <c r="A2991" s="2">
        <v>298</v>
      </c>
      <c r="B2991" s="2">
        <v>2495</v>
      </c>
    </row>
    <row r="2992" spans="1:2" x14ac:dyDescent="0.2">
      <c r="A2992" s="2">
        <v>1727</v>
      </c>
      <c r="B2992" s="2">
        <v>2234</v>
      </c>
    </row>
    <row r="2993" spans="1:2" x14ac:dyDescent="0.2">
      <c r="A2993" s="2">
        <v>8395592</v>
      </c>
      <c r="B2993" s="2">
        <v>2912</v>
      </c>
    </row>
    <row r="2994" spans="1:2" x14ac:dyDescent="0.2">
      <c r="A2994" s="2">
        <v>29366</v>
      </c>
      <c r="B2994" s="2">
        <v>2878</v>
      </c>
    </row>
    <row r="2995" spans="1:2" x14ac:dyDescent="0.2">
      <c r="A2995" s="2">
        <v>2829672</v>
      </c>
      <c r="B2995" s="2">
        <v>1749</v>
      </c>
    </row>
    <row r="2996" spans="1:2" x14ac:dyDescent="0.2">
      <c r="A2996" s="2">
        <v>10920</v>
      </c>
      <c r="B2996" s="2">
        <v>2072</v>
      </c>
    </row>
    <row r="2997" spans="1:2" x14ac:dyDescent="0.2">
      <c r="A2997" s="2">
        <v>4203097</v>
      </c>
      <c r="B2997" s="2">
        <v>2460</v>
      </c>
    </row>
    <row r="2998" spans="1:2" x14ac:dyDescent="0.2">
      <c r="A2998" s="2">
        <v>8343679</v>
      </c>
      <c r="B2998" s="2">
        <v>2994</v>
      </c>
    </row>
    <row r="2999" spans="1:2" x14ac:dyDescent="0.2">
      <c r="A2999" s="2">
        <v>6941667</v>
      </c>
      <c r="B2999" s="2">
        <v>2880</v>
      </c>
    </row>
    <row r="3000" spans="1:2" x14ac:dyDescent="0.2">
      <c r="A3000" s="2">
        <v>6733152</v>
      </c>
      <c r="B3000" s="2">
        <v>1031</v>
      </c>
    </row>
    <row r="3001" spans="1:2" x14ac:dyDescent="0.2">
      <c r="A3001" s="2">
        <v>9950218</v>
      </c>
      <c r="B3001" s="2">
        <v>2927</v>
      </c>
    </row>
    <row r="3002" spans="1:2" x14ac:dyDescent="0.2">
      <c r="A3002" s="2">
        <v>1081036</v>
      </c>
      <c r="B3002" s="2">
        <v>2895</v>
      </c>
    </row>
    <row r="3003" spans="1:2" x14ac:dyDescent="0.2">
      <c r="A3003" s="2">
        <v>12852</v>
      </c>
      <c r="B3003" s="2">
        <v>2928</v>
      </c>
    </row>
    <row r="3004" spans="1:2" x14ac:dyDescent="0.2">
      <c r="A3004" s="2">
        <v>9151198</v>
      </c>
      <c r="B3004" s="2">
        <v>2320</v>
      </c>
    </row>
    <row r="3005" spans="1:2" x14ac:dyDescent="0.2">
      <c r="A3005" s="2">
        <v>6649859</v>
      </c>
      <c r="B3005" s="2">
        <v>2572</v>
      </c>
    </row>
    <row r="3006" spans="1:2" x14ac:dyDescent="0.2">
      <c r="A3006" s="2">
        <v>7117143</v>
      </c>
      <c r="B3006" s="2">
        <v>2903</v>
      </c>
    </row>
    <row r="3007" spans="1:2" x14ac:dyDescent="0.2">
      <c r="A3007" s="2">
        <v>5734</v>
      </c>
      <c r="B3007" s="2">
        <v>2929</v>
      </c>
    </row>
    <row r="3008" spans="1:2" x14ac:dyDescent="0.2">
      <c r="A3008" s="2">
        <v>6440</v>
      </c>
      <c r="B3008" s="2">
        <v>2930</v>
      </c>
    </row>
    <row r="3009" spans="1:2" x14ac:dyDescent="0.2">
      <c r="A3009" s="2">
        <v>254</v>
      </c>
      <c r="B3009" s="2">
        <v>2931</v>
      </c>
    </row>
    <row r="3010" spans="1:2" x14ac:dyDescent="0.2">
      <c r="A3010" s="2">
        <v>9084956</v>
      </c>
      <c r="B3010" s="2">
        <v>2932</v>
      </c>
    </row>
    <row r="3011" spans="1:2" x14ac:dyDescent="0.2">
      <c r="A3011" s="2">
        <v>3905558</v>
      </c>
      <c r="B3011" s="2">
        <v>2933</v>
      </c>
    </row>
    <row r="3012" spans="1:2" x14ac:dyDescent="0.2">
      <c r="A3012" s="2">
        <v>3669009</v>
      </c>
      <c r="B3012" s="2">
        <v>2934</v>
      </c>
    </row>
    <row r="3013" spans="1:2" x14ac:dyDescent="0.2">
      <c r="A3013" s="2">
        <v>807800</v>
      </c>
      <c r="B3013" s="2">
        <v>2935</v>
      </c>
    </row>
    <row r="3014" spans="1:2" x14ac:dyDescent="0.2">
      <c r="A3014" s="2">
        <v>9919011</v>
      </c>
      <c r="B3014" s="2">
        <v>2936</v>
      </c>
    </row>
    <row r="3015" spans="1:2" x14ac:dyDescent="0.2">
      <c r="A3015" s="2">
        <v>76378</v>
      </c>
      <c r="B3015" s="2">
        <v>2911</v>
      </c>
    </row>
    <row r="3016" spans="1:2" x14ac:dyDescent="0.2">
      <c r="A3016" s="2">
        <v>5638873</v>
      </c>
      <c r="B3016" s="2">
        <v>2906</v>
      </c>
    </row>
    <row r="3017" spans="1:2" x14ac:dyDescent="0.2">
      <c r="A3017" s="2">
        <v>6795537</v>
      </c>
      <c r="B3017" s="2">
        <v>2894</v>
      </c>
    </row>
    <row r="3018" spans="1:2" x14ac:dyDescent="0.2">
      <c r="A3018" s="2">
        <v>1539</v>
      </c>
      <c r="B3018" s="2">
        <v>2937</v>
      </c>
    </row>
    <row r="3019" spans="1:2" x14ac:dyDescent="0.2">
      <c r="A3019" s="2">
        <v>1728</v>
      </c>
      <c r="B3019" s="2">
        <v>2234</v>
      </c>
    </row>
    <row r="3020" spans="1:2" x14ac:dyDescent="0.2">
      <c r="A3020" s="2">
        <v>4818592</v>
      </c>
      <c r="B3020" s="2">
        <v>2251</v>
      </c>
    </row>
    <row r="3021" spans="1:2" x14ac:dyDescent="0.2">
      <c r="A3021" s="2">
        <v>10028024</v>
      </c>
      <c r="B3021" s="2">
        <v>2733</v>
      </c>
    </row>
    <row r="3022" spans="1:2" x14ac:dyDescent="0.2">
      <c r="A3022" s="2">
        <v>6458227</v>
      </c>
      <c r="B3022" s="2">
        <v>1031</v>
      </c>
    </row>
    <row r="3023" spans="1:2" x14ac:dyDescent="0.2">
      <c r="A3023" s="2">
        <v>9922994</v>
      </c>
      <c r="B3023" s="2">
        <v>2551</v>
      </c>
    </row>
    <row r="3024" spans="1:2" x14ac:dyDescent="0.2">
      <c r="A3024" s="2">
        <v>8322001</v>
      </c>
      <c r="B3024" s="2">
        <v>2938</v>
      </c>
    </row>
    <row r="3025" spans="1:2" x14ac:dyDescent="0.2">
      <c r="A3025" s="2">
        <v>10255382</v>
      </c>
      <c r="B3025" s="2">
        <v>2529</v>
      </c>
    </row>
    <row r="3026" spans="1:2" x14ac:dyDescent="0.2">
      <c r="A3026" s="2">
        <v>8754895</v>
      </c>
      <c r="B3026" s="2">
        <v>2912</v>
      </c>
    </row>
    <row r="3027" spans="1:2" x14ac:dyDescent="0.2">
      <c r="A3027" s="2">
        <v>6605336</v>
      </c>
      <c r="B3027" s="2">
        <v>2049</v>
      </c>
    </row>
    <row r="3028" spans="1:2" x14ac:dyDescent="0.2">
      <c r="A3028" s="2">
        <v>10116882</v>
      </c>
      <c r="B3028" s="2">
        <v>1621</v>
      </c>
    </row>
    <row r="3029" spans="1:2" x14ac:dyDescent="0.2">
      <c r="A3029" s="2">
        <v>4571265</v>
      </c>
      <c r="B3029" s="2">
        <v>2939</v>
      </c>
    </row>
    <row r="3030" spans="1:2" x14ac:dyDescent="0.2">
      <c r="A3030" s="2">
        <v>10049230</v>
      </c>
      <c r="B3030" s="2">
        <v>1141</v>
      </c>
    </row>
    <row r="3031" spans="1:2" x14ac:dyDescent="0.2">
      <c r="A3031" s="2">
        <v>13932</v>
      </c>
      <c r="B3031" s="2">
        <v>2940</v>
      </c>
    </row>
    <row r="3032" spans="1:2" x14ac:dyDescent="0.2">
      <c r="A3032" s="2">
        <v>3988511</v>
      </c>
      <c r="B3032" s="2">
        <v>2941</v>
      </c>
    </row>
    <row r="3033" spans="1:2" x14ac:dyDescent="0.2">
      <c r="A3033" s="2">
        <v>8477324</v>
      </c>
      <c r="B3033" s="2">
        <v>1409</v>
      </c>
    </row>
    <row r="3034" spans="1:2" x14ac:dyDescent="0.2">
      <c r="A3034" s="2">
        <v>6347926</v>
      </c>
      <c r="B3034" s="2">
        <v>2195</v>
      </c>
    </row>
    <row r="3035" spans="1:2" x14ac:dyDescent="0.2">
      <c r="A3035" s="2">
        <v>13532</v>
      </c>
      <c r="B3035" s="2">
        <v>1882</v>
      </c>
    </row>
    <row r="3036" spans="1:2" x14ac:dyDescent="0.2">
      <c r="A3036" s="2">
        <v>6713362</v>
      </c>
      <c r="B3036" s="2">
        <v>2942</v>
      </c>
    </row>
    <row r="3037" spans="1:2" x14ac:dyDescent="0.2">
      <c r="A3037" s="2">
        <v>4660</v>
      </c>
      <c r="B3037" s="2">
        <v>2929</v>
      </c>
    </row>
    <row r="3038" spans="1:2" x14ac:dyDescent="0.2">
      <c r="A3038" s="2">
        <v>9957680</v>
      </c>
      <c r="B3038" s="2">
        <v>2943</v>
      </c>
    </row>
    <row r="3039" spans="1:2" x14ac:dyDescent="0.2">
      <c r="A3039" s="2">
        <v>4133153</v>
      </c>
      <c r="B3039" s="2">
        <v>2533</v>
      </c>
    </row>
    <row r="3040" spans="1:2" x14ac:dyDescent="0.2">
      <c r="A3040" s="2">
        <v>6235</v>
      </c>
      <c r="B3040" s="2">
        <v>2190</v>
      </c>
    </row>
    <row r="3041" spans="1:2" x14ac:dyDescent="0.2">
      <c r="A3041" s="2">
        <v>2139</v>
      </c>
      <c r="B3041" s="2">
        <v>1150</v>
      </c>
    </row>
    <row r="3042" spans="1:2" x14ac:dyDescent="0.2">
      <c r="A3042" s="2">
        <v>4198317</v>
      </c>
      <c r="B3042" s="2">
        <v>2944</v>
      </c>
    </row>
    <row r="3043" spans="1:2" x14ac:dyDescent="0.2">
      <c r="A3043" s="2">
        <v>10018566</v>
      </c>
      <c r="B3043" s="2">
        <v>2945</v>
      </c>
    </row>
    <row r="3044" spans="1:2" x14ac:dyDescent="0.2">
      <c r="A3044" s="2">
        <v>6601489</v>
      </c>
      <c r="B3044" s="2">
        <v>2946</v>
      </c>
    </row>
    <row r="3045" spans="1:2" x14ac:dyDescent="0.2">
      <c r="A3045" s="2">
        <v>9987925</v>
      </c>
      <c r="B3045" s="2">
        <v>2947</v>
      </c>
    </row>
    <row r="3046" spans="1:2" x14ac:dyDescent="0.2">
      <c r="A3046" s="2">
        <v>7524315</v>
      </c>
      <c r="B3046" s="2">
        <v>1555</v>
      </c>
    </row>
    <row r="3047" spans="1:2" x14ac:dyDescent="0.2">
      <c r="A3047" s="2">
        <v>13721</v>
      </c>
      <c r="B3047" s="2">
        <v>1878</v>
      </c>
    </row>
    <row r="3048" spans="1:2" x14ac:dyDescent="0.2">
      <c r="A3048" s="2">
        <v>8419465</v>
      </c>
      <c r="B3048" s="2">
        <v>2948</v>
      </c>
    </row>
    <row r="3049" spans="1:2" x14ac:dyDescent="0.2">
      <c r="A3049" s="2">
        <v>9963663</v>
      </c>
      <c r="B3049" s="2">
        <v>2949</v>
      </c>
    </row>
    <row r="3050" spans="1:2" x14ac:dyDescent="0.2">
      <c r="A3050" s="2">
        <v>9734713</v>
      </c>
      <c r="B3050" s="2">
        <v>2950</v>
      </c>
    </row>
    <row r="3051" spans="1:2" x14ac:dyDescent="0.2">
      <c r="A3051" s="2">
        <v>9921410</v>
      </c>
      <c r="B3051" s="2">
        <v>1469</v>
      </c>
    </row>
    <row r="3052" spans="1:2" x14ac:dyDescent="0.2">
      <c r="A3052" s="2">
        <v>7380</v>
      </c>
      <c r="B3052" s="2">
        <v>1996</v>
      </c>
    </row>
    <row r="3053" spans="1:2" x14ac:dyDescent="0.2">
      <c r="A3053" s="2">
        <v>9243199</v>
      </c>
      <c r="B3053" s="2">
        <v>2951</v>
      </c>
    </row>
    <row r="3054" spans="1:2" x14ac:dyDescent="0.2">
      <c r="A3054" s="2">
        <v>6344462</v>
      </c>
      <c r="B3054" s="2">
        <v>2952</v>
      </c>
    </row>
    <row r="3055" spans="1:2" x14ac:dyDescent="0.2">
      <c r="A3055" s="2">
        <v>3813509</v>
      </c>
      <c r="B3055" s="2">
        <v>1285</v>
      </c>
    </row>
    <row r="3056" spans="1:2" x14ac:dyDescent="0.2">
      <c r="A3056" s="2">
        <v>62897</v>
      </c>
      <c r="B3056" s="2">
        <v>2953</v>
      </c>
    </row>
    <row r="3057" spans="1:2" x14ac:dyDescent="0.2">
      <c r="A3057" s="2">
        <v>5635258</v>
      </c>
      <c r="B3057" s="2">
        <v>2954</v>
      </c>
    </row>
    <row r="3058" spans="1:2" x14ac:dyDescent="0.2">
      <c r="A3058" s="2">
        <v>9895906</v>
      </c>
      <c r="B3058" s="2">
        <v>2955</v>
      </c>
    </row>
    <row r="3059" spans="1:2" x14ac:dyDescent="0.2">
      <c r="A3059" s="2">
        <v>10284456</v>
      </c>
      <c r="B3059" s="2">
        <v>2636</v>
      </c>
    </row>
    <row r="3060" spans="1:2" x14ac:dyDescent="0.2">
      <c r="A3060" s="2">
        <v>6786219</v>
      </c>
      <c r="B3060" s="2">
        <v>2956</v>
      </c>
    </row>
    <row r="3061" spans="1:2" x14ac:dyDescent="0.2">
      <c r="A3061" s="2">
        <v>4056331</v>
      </c>
      <c r="B3061" s="2">
        <v>2957</v>
      </c>
    </row>
    <row r="3062" spans="1:2" x14ac:dyDescent="0.2">
      <c r="A3062" s="2">
        <v>10220552</v>
      </c>
      <c r="B3062" s="2">
        <v>1708</v>
      </c>
    </row>
    <row r="3063" spans="1:2" x14ac:dyDescent="0.2">
      <c r="A3063" s="2">
        <v>10114446</v>
      </c>
      <c r="B3063" s="2">
        <v>2958</v>
      </c>
    </row>
    <row r="3064" spans="1:2" x14ac:dyDescent="0.2">
      <c r="A3064" s="2">
        <v>10302259</v>
      </c>
      <c r="B3064" s="2">
        <v>1360</v>
      </c>
    </row>
    <row r="3065" spans="1:2" x14ac:dyDescent="0.2">
      <c r="A3065" s="2">
        <v>6124666</v>
      </c>
      <c r="B3065" s="2">
        <v>2959</v>
      </c>
    </row>
    <row r="3066" spans="1:2" x14ac:dyDescent="0.2">
      <c r="A3066" s="2">
        <v>9719459</v>
      </c>
      <c r="B3066" s="2">
        <v>1332</v>
      </c>
    </row>
    <row r="3067" spans="1:2" x14ac:dyDescent="0.2">
      <c r="A3067" s="2">
        <v>8730211</v>
      </c>
      <c r="B3067" s="2">
        <v>2960</v>
      </c>
    </row>
    <row r="3068" spans="1:2" x14ac:dyDescent="0.2">
      <c r="A3068" s="2">
        <v>2878572</v>
      </c>
      <c r="B3068" s="2">
        <v>2505</v>
      </c>
    </row>
    <row r="3069" spans="1:2" x14ac:dyDescent="0.2">
      <c r="A3069" s="2">
        <v>2372641</v>
      </c>
      <c r="B3069" s="2">
        <v>2625</v>
      </c>
    </row>
    <row r="3070" spans="1:2" x14ac:dyDescent="0.2">
      <c r="A3070" s="2">
        <v>4136694</v>
      </c>
      <c r="B3070" s="2">
        <v>2961</v>
      </c>
    </row>
    <row r="3071" spans="1:2" x14ac:dyDescent="0.2">
      <c r="A3071" s="2">
        <v>9676714</v>
      </c>
      <c r="B3071" s="2">
        <v>2962</v>
      </c>
    </row>
    <row r="3072" spans="1:2" x14ac:dyDescent="0.2">
      <c r="A3072" s="2">
        <v>10047573</v>
      </c>
      <c r="B3072" s="2">
        <v>2963</v>
      </c>
    </row>
    <row r="3073" spans="1:2" x14ac:dyDescent="0.2">
      <c r="A3073" s="2">
        <v>11692</v>
      </c>
      <c r="B3073" s="2">
        <v>2964</v>
      </c>
    </row>
    <row r="3074" spans="1:2" x14ac:dyDescent="0.2">
      <c r="A3074" s="2">
        <v>7381150</v>
      </c>
      <c r="B3074" s="2">
        <v>1503</v>
      </c>
    </row>
    <row r="3075" spans="1:2" x14ac:dyDescent="0.2">
      <c r="A3075" s="2">
        <v>91739</v>
      </c>
      <c r="B3075" s="2">
        <v>2965</v>
      </c>
    </row>
    <row r="3076" spans="1:2" x14ac:dyDescent="0.2">
      <c r="A3076" s="2">
        <v>10005932</v>
      </c>
      <c r="B3076" s="2">
        <v>2486</v>
      </c>
    </row>
    <row r="3077" spans="1:2" x14ac:dyDescent="0.2">
      <c r="A3077" s="2">
        <v>10215217</v>
      </c>
      <c r="B3077" s="2">
        <v>2548</v>
      </c>
    </row>
    <row r="3078" spans="1:2" x14ac:dyDescent="0.2">
      <c r="A3078" s="2">
        <v>10278077</v>
      </c>
      <c r="B3078" s="2">
        <v>2966</v>
      </c>
    </row>
    <row r="3079" spans="1:2" x14ac:dyDescent="0.2">
      <c r="A3079" s="2">
        <v>10173485</v>
      </c>
      <c r="B3079" s="2">
        <v>2967</v>
      </c>
    </row>
    <row r="3080" spans="1:2" x14ac:dyDescent="0.2">
      <c r="A3080" s="2">
        <v>5581376</v>
      </c>
      <c r="B3080" s="2">
        <v>2968</v>
      </c>
    </row>
    <row r="3081" spans="1:2" x14ac:dyDescent="0.2">
      <c r="A3081" s="2">
        <v>845166</v>
      </c>
      <c r="B3081" s="2">
        <v>2969</v>
      </c>
    </row>
    <row r="3082" spans="1:2" x14ac:dyDescent="0.2">
      <c r="A3082" s="2">
        <v>3944677</v>
      </c>
      <c r="B3082" s="2">
        <v>2970</v>
      </c>
    </row>
    <row r="3083" spans="1:2" x14ac:dyDescent="0.2">
      <c r="A3083" s="2">
        <v>5480719</v>
      </c>
      <c r="B3083" s="2">
        <v>2971</v>
      </c>
    </row>
    <row r="3084" spans="1:2" x14ac:dyDescent="0.2">
      <c r="A3084" s="2">
        <v>8898706</v>
      </c>
      <c r="B3084" s="2">
        <v>2972</v>
      </c>
    </row>
    <row r="3085" spans="1:2" x14ac:dyDescent="0.2">
      <c r="A3085" s="2">
        <v>5480205</v>
      </c>
      <c r="B3085" s="2">
        <v>2973</v>
      </c>
    </row>
    <row r="3086" spans="1:2" x14ac:dyDescent="0.2">
      <c r="A3086" s="2">
        <v>9923936</v>
      </c>
      <c r="B3086" s="2">
        <v>2974</v>
      </c>
    </row>
    <row r="3087" spans="1:2" x14ac:dyDescent="0.2">
      <c r="A3087" s="2">
        <v>10300353</v>
      </c>
      <c r="B3087" s="2">
        <v>2975</v>
      </c>
    </row>
    <row r="3088" spans="1:2" x14ac:dyDescent="0.2">
      <c r="A3088" s="2">
        <v>7375881</v>
      </c>
      <c r="B3088" s="2">
        <v>2700</v>
      </c>
    </row>
    <row r="3089" spans="1:2" x14ac:dyDescent="0.2">
      <c r="A3089" s="2">
        <v>8010736</v>
      </c>
      <c r="B3089" s="2">
        <v>2976</v>
      </c>
    </row>
    <row r="3090" spans="1:2" x14ac:dyDescent="0.2">
      <c r="A3090" s="2">
        <v>48767</v>
      </c>
      <c r="B3090" s="2">
        <v>2913</v>
      </c>
    </row>
    <row r="3091" spans="1:2" x14ac:dyDescent="0.2">
      <c r="A3091" s="2">
        <v>3313485</v>
      </c>
      <c r="B3091" s="2">
        <v>2577</v>
      </c>
    </row>
    <row r="3092" spans="1:2" x14ac:dyDescent="0.2">
      <c r="A3092" s="2">
        <v>5891658</v>
      </c>
      <c r="B3092" s="2">
        <v>2952</v>
      </c>
    </row>
    <row r="3093" spans="1:2" x14ac:dyDescent="0.2">
      <c r="A3093" s="2">
        <v>1969577</v>
      </c>
      <c r="B3093" s="2">
        <v>2977</v>
      </c>
    </row>
    <row r="3094" spans="1:2" x14ac:dyDescent="0.2">
      <c r="A3094" s="2">
        <v>9393929</v>
      </c>
      <c r="B3094" s="2">
        <v>2978</v>
      </c>
    </row>
    <row r="3095" spans="1:2" x14ac:dyDescent="0.2">
      <c r="A3095" s="2">
        <v>133502</v>
      </c>
      <c r="B3095" s="2">
        <v>2758</v>
      </c>
    </row>
    <row r="3096" spans="1:2" x14ac:dyDescent="0.2">
      <c r="A3096" s="2">
        <v>8452698</v>
      </c>
      <c r="B3096" s="2">
        <v>2979</v>
      </c>
    </row>
    <row r="3097" spans="1:2" x14ac:dyDescent="0.2">
      <c r="A3097" s="2">
        <v>7543394</v>
      </c>
      <c r="B3097" s="2">
        <v>2746</v>
      </c>
    </row>
    <row r="3098" spans="1:2" x14ac:dyDescent="0.2">
      <c r="A3098" s="2">
        <v>10114728</v>
      </c>
      <c r="B3098" s="2">
        <v>2980</v>
      </c>
    </row>
    <row r="3099" spans="1:2" x14ac:dyDescent="0.2">
      <c r="A3099" s="2">
        <v>1162429</v>
      </c>
      <c r="B3099" s="2">
        <v>2577</v>
      </c>
    </row>
    <row r="3100" spans="1:2" x14ac:dyDescent="0.2">
      <c r="A3100" s="2">
        <v>9799079</v>
      </c>
      <c r="B3100" s="2">
        <v>2981</v>
      </c>
    </row>
    <row r="3101" spans="1:2" x14ac:dyDescent="0.2">
      <c r="A3101" s="2">
        <v>7686794</v>
      </c>
      <c r="B3101" s="2">
        <v>2982</v>
      </c>
    </row>
    <row r="3102" spans="1:2" x14ac:dyDescent="0.2">
      <c r="A3102" s="2">
        <v>10135404</v>
      </c>
      <c r="B3102" s="2">
        <v>2975</v>
      </c>
    </row>
    <row r="3103" spans="1:2" x14ac:dyDescent="0.2">
      <c r="A3103" s="2">
        <v>10070250</v>
      </c>
      <c r="B3103" s="2">
        <v>2983</v>
      </c>
    </row>
    <row r="3104" spans="1:2" x14ac:dyDescent="0.2">
      <c r="A3104" s="2">
        <v>10364453</v>
      </c>
      <c r="B3104" s="2">
        <v>2984</v>
      </c>
    </row>
    <row r="3105" spans="1:2" x14ac:dyDescent="0.2">
      <c r="A3105" s="2">
        <v>10308061</v>
      </c>
      <c r="B3105" s="2">
        <v>2661</v>
      </c>
    </row>
    <row r="3106" spans="1:2" x14ac:dyDescent="0.2">
      <c r="A3106" s="2">
        <v>4701600</v>
      </c>
      <c r="B3106" s="2">
        <v>2985</v>
      </c>
    </row>
    <row r="3107" spans="1:2" x14ac:dyDescent="0.2">
      <c r="A3107" s="2">
        <v>3092765</v>
      </c>
      <c r="B3107" s="2">
        <v>2944</v>
      </c>
    </row>
    <row r="3108" spans="1:2" x14ac:dyDescent="0.2">
      <c r="A3108" s="2">
        <v>4262400</v>
      </c>
      <c r="B3108" s="2">
        <v>2986</v>
      </c>
    </row>
    <row r="3109" spans="1:2" x14ac:dyDescent="0.2">
      <c r="A3109" s="2">
        <v>9238865</v>
      </c>
      <c r="B3109" s="2">
        <v>2987</v>
      </c>
    </row>
    <row r="3110" spans="1:2" x14ac:dyDescent="0.2">
      <c r="A3110" s="2">
        <v>10006940</v>
      </c>
      <c r="B3110" s="2">
        <v>2988</v>
      </c>
    </row>
    <row r="3111" spans="1:2" x14ac:dyDescent="0.2">
      <c r="A3111" s="2">
        <v>7454410</v>
      </c>
      <c r="B3111" s="2">
        <v>2989</v>
      </c>
    </row>
    <row r="3112" spans="1:2" x14ac:dyDescent="0.2">
      <c r="A3112" s="2">
        <v>10128873</v>
      </c>
      <c r="B3112" s="2">
        <v>2990</v>
      </c>
    </row>
    <row r="3113" spans="1:2" x14ac:dyDescent="0.2">
      <c r="A3113" s="2">
        <v>10047862</v>
      </c>
      <c r="B3113" s="2">
        <v>2991</v>
      </c>
    </row>
    <row r="3114" spans="1:2" x14ac:dyDescent="0.2">
      <c r="A3114" s="2">
        <v>8063951</v>
      </c>
      <c r="B3114" s="2">
        <v>2992</v>
      </c>
    </row>
    <row r="3115" spans="1:2" x14ac:dyDescent="0.2">
      <c r="A3115" s="2">
        <v>101507</v>
      </c>
      <c r="B3115" s="2">
        <v>2993</v>
      </c>
    </row>
    <row r="3116" spans="1:2" x14ac:dyDescent="0.2">
      <c r="A3116" s="2">
        <v>10296387</v>
      </c>
      <c r="B3116" s="2">
        <v>2994</v>
      </c>
    </row>
    <row r="3117" spans="1:2" x14ac:dyDescent="0.2">
      <c r="A3117" s="2">
        <v>7299302</v>
      </c>
      <c r="B3117" s="2">
        <v>2262</v>
      </c>
    </row>
    <row r="3118" spans="1:2" x14ac:dyDescent="0.2">
      <c r="A3118" s="2">
        <v>6365011</v>
      </c>
      <c r="B3118" s="2">
        <v>2995</v>
      </c>
    </row>
    <row r="3119" spans="1:2" x14ac:dyDescent="0.2">
      <c r="A3119" s="2">
        <v>8693042</v>
      </c>
      <c r="B3119" s="2">
        <v>2996</v>
      </c>
    </row>
    <row r="3120" spans="1:2" x14ac:dyDescent="0.2">
      <c r="A3120" s="2">
        <v>7887397</v>
      </c>
      <c r="B3120" s="2">
        <v>2997</v>
      </c>
    </row>
    <row r="3121" spans="1:2" x14ac:dyDescent="0.2">
      <c r="A3121" s="2">
        <v>8313423</v>
      </c>
      <c r="B3121" s="2">
        <v>2998</v>
      </c>
    </row>
    <row r="3122" spans="1:2" x14ac:dyDescent="0.2">
      <c r="A3122" s="2">
        <v>10343842</v>
      </c>
      <c r="B3122" s="2">
        <v>2999</v>
      </c>
    </row>
    <row r="3123" spans="1:2" x14ac:dyDescent="0.2">
      <c r="A3123" s="2">
        <v>589463</v>
      </c>
      <c r="B3123" s="2">
        <v>3000</v>
      </c>
    </row>
    <row r="3124" spans="1:2" x14ac:dyDescent="0.2">
      <c r="A3124" s="2">
        <v>6605910</v>
      </c>
      <c r="B3124" s="2">
        <v>1514</v>
      </c>
    </row>
    <row r="3125" spans="1:2" x14ac:dyDescent="0.2">
      <c r="A3125" s="2">
        <v>10341556</v>
      </c>
      <c r="B3125" s="2">
        <v>1042</v>
      </c>
    </row>
    <row r="3126" spans="1:2" x14ac:dyDescent="0.2">
      <c r="A3126" s="2">
        <v>10078079</v>
      </c>
      <c r="B3126" s="2">
        <v>3001</v>
      </c>
    </row>
    <row r="3127" spans="1:2" x14ac:dyDescent="0.2">
      <c r="A3127" s="2">
        <v>1425</v>
      </c>
      <c r="B3127" s="2">
        <v>3002</v>
      </c>
    </row>
    <row r="3128" spans="1:2" x14ac:dyDescent="0.2">
      <c r="A3128" s="2">
        <v>10510738</v>
      </c>
      <c r="B3128" s="2">
        <v>2814</v>
      </c>
    </row>
    <row r="3129" spans="1:2" x14ac:dyDescent="0.2">
      <c r="A3129" s="2">
        <v>7270941</v>
      </c>
      <c r="B3129" s="2">
        <v>2673</v>
      </c>
    </row>
    <row r="3130" spans="1:2" x14ac:dyDescent="0.2">
      <c r="A3130" s="2">
        <v>6242</v>
      </c>
      <c r="B3130" s="2">
        <v>3004</v>
      </c>
    </row>
    <row r="3131" spans="1:2" x14ac:dyDescent="0.2">
      <c r="A3131" s="2">
        <v>2611869</v>
      </c>
      <c r="B3131" s="2">
        <v>2097</v>
      </c>
    </row>
    <row r="3132" spans="1:2" x14ac:dyDescent="0.2">
      <c r="A3132" s="2">
        <v>10382879</v>
      </c>
      <c r="B3132" s="2">
        <v>2690</v>
      </c>
    </row>
    <row r="3133" spans="1:2" x14ac:dyDescent="0.2">
      <c r="A3133" s="2">
        <v>6756333</v>
      </c>
      <c r="B3133" s="2">
        <v>3005</v>
      </c>
    </row>
    <row r="3134" spans="1:2" x14ac:dyDescent="0.2">
      <c r="A3134" s="2">
        <v>391131</v>
      </c>
      <c r="B3134" s="2">
        <v>3006</v>
      </c>
    </row>
    <row r="3135" spans="1:2" x14ac:dyDescent="0.2">
      <c r="A3135" s="2">
        <v>8129853</v>
      </c>
      <c r="B3135" s="2">
        <v>2502</v>
      </c>
    </row>
    <row r="3136" spans="1:2" x14ac:dyDescent="0.2">
      <c r="A3136" s="2">
        <v>6256982</v>
      </c>
      <c r="B3136" s="2">
        <v>3007</v>
      </c>
    </row>
    <row r="3137" spans="1:2" x14ac:dyDescent="0.2">
      <c r="A3137" s="2">
        <v>4686871</v>
      </c>
      <c r="B3137" s="2">
        <v>2637</v>
      </c>
    </row>
    <row r="3138" spans="1:2" x14ac:dyDescent="0.2">
      <c r="A3138" s="2">
        <v>4235079</v>
      </c>
      <c r="B3138" s="2">
        <v>2983</v>
      </c>
    </row>
    <row r="3139" spans="1:2" x14ac:dyDescent="0.2">
      <c r="A3139" s="2">
        <v>9574303</v>
      </c>
      <c r="B3139" s="2">
        <v>3008</v>
      </c>
    </row>
    <row r="3140" spans="1:2" x14ac:dyDescent="0.2">
      <c r="A3140" s="2">
        <v>10596352</v>
      </c>
      <c r="B3140" s="2">
        <v>2643</v>
      </c>
    </row>
    <row r="3141" spans="1:2" x14ac:dyDescent="0.2">
      <c r="A3141" s="2">
        <v>4448989</v>
      </c>
      <c r="B3141" s="2">
        <v>2202</v>
      </c>
    </row>
    <row r="3142" spans="1:2" x14ac:dyDescent="0.2">
      <c r="A3142" s="2">
        <v>6336741</v>
      </c>
      <c r="B3142" s="2">
        <v>3009</v>
      </c>
    </row>
    <row r="3143" spans="1:2" x14ac:dyDescent="0.2">
      <c r="A3143" s="2">
        <v>3510032</v>
      </c>
      <c r="B3143" s="2">
        <v>2961</v>
      </c>
    </row>
    <row r="3144" spans="1:2" x14ac:dyDescent="0.2">
      <c r="A3144" s="2">
        <v>10516472</v>
      </c>
      <c r="B3144" s="2">
        <v>2108</v>
      </c>
    </row>
    <row r="3145" spans="1:2" x14ac:dyDescent="0.2">
      <c r="A3145" s="2">
        <v>3181278</v>
      </c>
      <c r="B3145" s="2">
        <v>3010</v>
      </c>
    </row>
    <row r="3146" spans="1:2" x14ac:dyDescent="0.2">
      <c r="A3146" s="2">
        <v>8693060</v>
      </c>
      <c r="B3146" s="2">
        <v>2996</v>
      </c>
    </row>
    <row r="3147" spans="1:2" x14ac:dyDescent="0.2">
      <c r="A3147" s="2">
        <v>8813298</v>
      </c>
      <c r="B3147" s="2">
        <v>2992</v>
      </c>
    </row>
    <row r="3148" spans="1:2" x14ac:dyDescent="0.2">
      <c r="A3148" s="2">
        <v>30878</v>
      </c>
      <c r="B3148" s="2">
        <v>1467</v>
      </c>
    </row>
    <row r="3149" spans="1:2" x14ac:dyDescent="0.2">
      <c r="A3149" s="2">
        <v>10146828</v>
      </c>
      <c r="B3149" s="2">
        <v>1222</v>
      </c>
    </row>
    <row r="3150" spans="1:2" x14ac:dyDescent="0.2">
      <c r="A3150" s="2">
        <v>10327312</v>
      </c>
      <c r="B3150" s="2">
        <v>1797</v>
      </c>
    </row>
    <row r="3151" spans="1:2" x14ac:dyDescent="0.2">
      <c r="A3151" s="2">
        <v>10290521</v>
      </c>
      <c r="B3151" s="2">
        <v>3011</v>
      </c>
    </row>
    <row r="3152" spans="1:2" x14ac:dyDescent="0.2">
      <c r="A3152" s="2">
        <v>10346895</v>
      </c>
      <c r="B3152" s="2">
        <v>1537</v>
      </c>
    </row>
    <row r="3153" spans="1:2" x14ac:dyDescent="0.2">
      <c r="A3153" s="2">
        <v>10496615</v>
      </c>
      <c r="B3153" s="2">
        <v>1062</v>
      </c>
    </row>
    <row r="3154" spans="1:2" x14ac:dyDescent="0.2">
      <c r="A3154" s="2">
        <v>10341668</v>
      </c>
      <c r="B3154" s="2">
        <v>1156</v>
      </c>
    </row>
    <row r="3155" spans="1:2" x14ac:dyDescent="0.2">
      <c r="A3155" s="2">
        <v>10306885</v>
      </c>
      <c r="B3155" s="2">
        <v>2734</v>
      </c>
    </row>
    <row r="3156" spans="1:2" x14ac:dyDescent="0.2">
      <c r="A3156" s="2">
        <v>9088364</v>
      </c>
      <c r="B3156" s="2">
        <v>3012</v>
      </c>
    </row>
    <row r="3157" spans="1:2" x14ac:dyDescent="0.2">
      <c r="A3157" s="2">
        <v>10219498</v>
      </c>
      <c r="B3157" s="2">
        <v>1834</v>
      </c>
    </row>
    <row r="3158" spans="1:2" x14ac:dyDescent="0.2">
      <c r="A3158" s="2">
        <v>7150139</v>
      </c>
      <c r="B3158" s="2">
        <v>3013</v>
      </c>
    </row>
    <row r="3159" spans="1:2" x14ac:dyDescent="0.2">
      <c r="A3159" s="2">
        <v>10493444</v>
      </c>
      <c r="B3159" s="2">
        <v>3014</v>
      </c>
    </row>
    <row r="3160" spans="1:2" x14ac:dyDescent="0.2">
      <c r="A3160" s="2">
        <v>10236529</v>
      </c>
      <c r="B3160" s="2">
        <v>1324</v>
      </c>
    </row>
    <row r="3161" spans="1:2" x14ac:dyDescent="0.2">
      <c r="A3161" s="2">
        <v>10451112</v>
      </c>
      <c r="B3161" s="2">
        <v>1236</v>
      </c>
    </row>
    <row r="3162" spans="1:2" x14ac:dyDescent="0.2">
      <c r="A3162" s="2">
        <v>10087368</v>
      </c>
      <c r="B3162" s="2">
        <v>1590</v>
      </c>
    </row>
    <row r="3163" spans="1:2" x14ac:dyDescent="0.2">
      <c r="A3163" s="2">
        <v>66</v>
      </c>
      <c r="B3163" s="2">
        <v>1129</v>
      </c>
    </row>
    <row r="3164" spans="1:2" x14ac:dyDescent="0.2">
      <c r="A3164" s="2">
        <v>10493324</v>
      </c>
      <c r="B3164" s="2">
        <v>2678</v>
      </c>
    </row>
    <row r="3165" spans="1:2" x14ac:dyDescent="0.2">
      <c r="A3165" s="2">
        <v>9943175</v>
      </c>
      <c r="B3165" s="2">
        <v>2475</v>
      </c>
    </row>
    <row r="3166" spans="1:2" x14ac:dyDescent="0.2">
      <c r="A3166" s="2">
        <v>10369114</v>
      </c>
      <c r="B3166" s="2">
        <v>2789</v>
      </c>
    </row>
    <row r="3167" spans="1:2" x14ac:dyDescent="0.2">
      <c r="A3167" s="2">
        <v>4600</v>
      </c>
      <c r="B3167" s="2">
        <v>1309</v>
      </c>
    </row>
    <row r="3168" spans="1:2" x14ac:dyDescent="0.2">
      <c r="A3168" s="2">
        <v>5711</v>
      </c>
      <c r="B3168" s="2">
        <v>3015</v>
      </c>
    </row>
    <row r="3169" spans="1:2" x14ac:dyDescent="0.2">
      <c r="A3169" s="2">
        <v>7165611</v>
      </c>
      <c r="B3169" s="2">
        <v>2643</v>
      </c>
    </row>
    <row r="3170" spans="1:2" x14ac:dyDescent="0.2">
      <c r="A3170" s="2">
        <v>8075638</v>
      </c>
      <c r="B3170" s="2">
        <v>2024</v>
      </c>
    </row>
    <row r="3171" spans="1:2" x14ac:dyDescent="0.2">
      <c r="A3171" s="2">
        <v>10522934</v>
      </c>
      <c r="B3171" s="2">
        <v>3016</v>
      </c>
    </row>
    <row r="3172" spans="1:2" x14ac:dyDescent="0.2">
      <c r="A3172" s="2">
        <v>9756263</v>
      </c>
      <c r="B3172" s="2">
        <v>3017</v>
      </c>
    </row>
    <row r="3173" spans="1:2" x14ac:dyDescent="0.2">
      <c r="A3173" s="2">
        <v>8893154</v>
      </c>
      <c r="B3173" s="2">
        <v>3018</v>
      </c>
    </row>
    <row r="3174" spans="1:2" x14ac:dyDescent="0.2">
      <c r="A3174" s="2">
        <v>337050</v>
      </c>
      <c r="B3174" s="2">
        <v>3019</v>
      </c>
    </row>
    <row r="3175" spans="1:2" x14ac:dyDescent="0.2">
      <c r="A3175" s="2">
        <v>10480556</v>
      </c>
      <c r="B3175" s="2">
        <v>2614</v>
      </c>
    </row>
    <row r="3176" spans="1:2" x14ac:dyDescent="0.2">
      <c r="A3176" s="2">
        <v>10243487</v>
      </c>
      <c r="B3176" s="2">
        <v>3020</v>
      </c>
    </row>
    <row r="3177" spans="1:2" x14ac:dyDescent="0.2">
      <c r="A3177" s="2">
        <v>10510341</v>
      </c>
      <c r="B3177" s="2">
        <v>3021</v>
      </c>
    </row>
    <row r="3178" spans="1:2" x14ac:dyDescent="0.2">
      <c r="A3178" s="2">
        <v>9918827</v>
      </c>
      <c r="B3178" s="2">
        <v>3022</v>
      </c>
    </row>
    <row r="3179" spans="1:2" x14ac:dyDescent="0.2">
      <c r="A3179" s="2">
        <v>9943702</v>
      </c>
      <c r="B3179" s="2">
        <v>2711</v>
      </c>
    </row>
    <row r="3180" spans="1:2" x14ac:dyDescent="0.2">
      <c r="A3180" s="2">
        <v>218109</v>
      </c>
      <c r="B3180" s="2">
        <v>1669</v>
      </c>
    </row>
    <row r="3181" spans="1:2" x14ac:dyDescent="0.2">
      <c r="A3181" s="2">
        <v>1426104</v>
      </c>
      <c r="B3181" s="2">
        <v>2845</v>
      </c>
    </row>
    <row r="3182" spans="1:2" x14ac:dyDescent="0.2">
      <c r="A3182" s="2">
        <v>9755583</v>
      </c>
      <c r="B3182" s="2">
        <v>3023</v>
      </c>
    </row>
    <row r="3183" spans="1:2" x14ac:dyDescent="0.2">
      <c r="A3183" s="2">
        <v>10610710</v>
      </c>
      <c r="B3183" s="2">
        <v>3024</v>
      </c>
    </row>
    <row r="3184" spans="1:2" x14ac:dyDescent="0.2">
      <c r="A3184" s="2">
        <v>10148732</v>
      </c>
      <c r="B3184" s="2">
        <v>3025</v>
      </c>
    </row>
    <row r="3185" spans="1:2" x14ac:dyDescent="0.2">
      <c r="A3185" s="2">
        <v>10610600</v>
      </c>
      <c r="B3185" s="2">
        <v>2531</v>
      </c>
    </row>
    <row r="3186" spans="1:2" x14ac:dyDescent="0.2">
      <c r="A3186" s="2">
        <v>10192846</v>
      </c>
      <c r="B3186" s="2">
        <v>3026</v>
      </c>
    </row>
    <row r="3187" spans="1:2" x14ac:dyDescent="0.2">
      <c r="A3187" s="2">
        <v>10334183</v>
      </c>
      <c r="B3187" s="2">
        <v>3027</v>
      </c>
    </row>
    <row r="3188" spans="1:2" x14ac:dyDescent="0.2">
      <c r="A3188" s="2">
        <v>10809752</v>
      </c>
      <c r="B3188" s="2">
        <v>3028</v>
      </c>
    </row>
    <row r="3189" spans="1:2" x14ac:dyDescent="0.2">
      <c r="A3189" s="2">
        <v>10148635</v>
      </c>
      <c r="B3189" s="2">
        <v>3029</v>
      </c>
    </row>
    <row r="3190" spans="1:2" x14ac:dyDescent="0.2">
      <c r="A3190" s="2">
        <v>10551933</v>
      </c>
      <c r="B3190" s="2">
        <v>3030</v>
      </c>
    </row>
    <row r="3191" spans="1:2" x14ac:dyDescent="0.2">
      <c r="A3191" s="2">
        <v>10547136</v>
      </c>
      <c r="B3191" s="2">
        <v>1141</v>
      </c>
    </row>
    <row r="3192" spans="1:2" x14ac:dyDescent="0.2">
      <c r="A3192" s="2">
        <v>10234335</v>
      </c>
      <c r="B3192" s="2">
        <v>3031</v>
      </c>
    </row>
    <row r="3193" spans="1:2" x14ac:dyDescent="0.2">
      <c r="A3193" s="2">
        <v>10446523</v>
      </c>
      <c r="B3193" s="2">
        <v>1605</v>
      </c>
    </row>
    <row r="3194" spans="1:2" x14ac:dyDescent="0.2">
      <c r="A3194" s="2">
        <v>9695239</v>
      </c>
      <c r="B3194" s="2">
        <v>3032</v>
      </c>
    </row>
    <row r="3195" spans="1:2" x14ac:dyDescent="0.2">
      <c r="A3195" s="2">
        <v>10642473</v>
      </c>
      <c r="B3195" s="2">
        <v>3033</v>
      </c>
    </row>
    <row r="3196" spans="1:2" x14ac:dyDescent="0.2">
      <c r="A3196" s="2">
        <v>10458649</v>
      </c>
      <c r="B3196" s="2">
        <v>2975</v>
      </c>
    </row>
    <row r="3197" spans="1:2" x14ac:dyDescent="0.2">
      <c r="A3197" s="2">
        <v>10412271</v>
      </c>
      <c r="B3197" s="2">
        <v>3034</v>
      </c>
    </row>
    <row r="3198" spans="1:2" x14ac:dyDescent="0.2">
      <c r="A3198" s="2">
        <v>5582591</v>
      </c>
      <c r="B3198" s="2">
        <v>2502</v>
      </c>
    </row>
    <row r="3199" spans="1:2" x14ac:dyDescent="0.2">
      <c r="A3199" s="2">
        <v>9994030</v>
      </c>
      <c r="B3199" s="2">
        <v>3035</v>
      </c>
    </row>
    <row r="3200" spans="1:2" x14ac:dyDescent="0.2">
      <c r="A3200" s="2">
        <v>10789102</v>
      </c>
      <c r="B3200" s="2">
        <v>1415</v>
      </c>
    </row>
    <row r="3201" spans="1:2" x14ac:dyDescent="0.2">
      <c r="A3201" s="2">
        <v>5112025</v>
      </c>
      <c r="B3201" s="2">
        <v>1370</v>
      </c>
    </row>
    <row r="3202" spans="1:2" x14ac:dyDescent="0.2">
      <c r="A3202" s="2">
        <v>10076416</v>
      </c>
      <c r="B3202" s="2">
        <v>3036</v>
      </c>
    </row>
    <row r="3203" spans="1:2" x14ac:dyDescent="0.2">
      <c r="A3203" s="2">
        <v>9911528</v>
      </c>
      <c r="B3203" s="2">
        <v>3037</v>
      </c>
    </row>
    <row r="3204" spans="1:2" x14ac:dyDescent="0.2">
      <c r="A3204" s="2">
        <v>10503320</v>
      </c>
      <c r="B3204" s="2">
        <v>3038</v>
      </c>
    </row>
    <row r="3205" spans="1:2" x14ac:dyDescent="0.2">
      <c r="A3205" s="2">
        <v>161493</v>
      </c>
      <c r="B3205" s="2">
        <v>1814</v>
      </c>
    </row>
    <row r="3206" spans="1:2" x14ac:dyDescent="0.2">
      <c r="A3206" s="2">
        <v>8040611</v>
      </c>
      <c r="B3206" s="2">
        <v>3039</v>
      </c>
    </row>
    <row r="3207" spans="1:2" x14ac:dyDescent="0.2">
      <c r="A3207" s="2">
        <v>9854462</v>
      </c>
      <c r="B3207" s="2">
        <v>3040</v>
      </c>
    </row>
    <row r="3208" spans="1:2" x14ac:dyDescent="0.2">
      <c r="A3208" s="2">
        <v>9274461</v>
      </c>
      <c r="B3208" s="2">
        <v>3041</v>
      </c>
    </row>
    <row r="3209" spans="1:2" x14ac:dyDescent="0.2">
      <c r="A3209" s="2">
        <v>9266039</v>
      </c>
      <c r="B3209" s="2">
        <v>3042</v>
      </c>
    </row>
    <row r="3210" spans="1:2" x14ac:dyDescent="0.2">
      <c r="A3210" s="2">
        <v>464984</v>
      </c>
      <c r="B3210" s="2">
        <v>3043</v>
      </c>
    </row>
    <row r="3211" spans="1:2" x14ac:dyDescent="0.2">
      <c r="A3211" s="2">
        <v>10086370</v>
      </c>
      <c r="B3211" s="2">
        <v>3013</v>
      </c>
    </row>
    <row r="3212" spans="1:2" x14ac:dyDescent="0.2">
      <c r="A3212" s="2">
        <v>10115248</v>
      </c>
      <c r="B3212" s="2">
        <v>1583</v>
      </c>
    </row>
    <row r="3213" spans="1:2" x14ac:dyDescent="0.2">
      <c r="A3213" s="2">
        <v>14582</v>
      </c>
      <c r="B3213" s="2">
        <v>3044</v>
      </c>
    </row>
    <row r="3214" spans="1:2" x14ac:dyDescent="0.2">
      <c r="A3214" s="2">
        <v>812392</v>
      </c>
      <c r="B3214" s="2">
        <v>2264</v>
      </c>
    </row>
    <row r="3215" spans="1:2" x14ac:dyDescent="0.2">
      <c r="A3215" s="2">
        <v>44074</v>
      </c>
      <c r="B3215" s="2">
        <v>3045</v>
      </c>
    </row>
    <row r="3216" spans="1:2" x14ac:dyDescent="0.2">
      <c r="A3216" s="2">
        <v>10920341</v>
      </c>
      <c r="B3216" s="2">
        <v>1255</v>
      </c>
    </row>
    <row r="3217" spans="1:2" x14ac:dyDescent="0.2">
      <c r="A3217" s="2">
        <v>1488733</v>
      </c>
      <c r="B3217" s="2">
        <v>3046</v>
      </c>
    </row>
    <row r="3218" spans="1:2" x14ac:dyDescent="0.2">
      <c r="A3218" s="2">
        <v>10326582</v>
      </c>
      <c r="B3218" s="2">
        <v>3047</v>
      </c>
    </row>
    <row r="3219" spans="1:2" x14ac:dyDescent="0.2">
      <c r="A3219" s="2">
        <v>8201</v>
      </c>
      <c r="B3219" s="2">
        <v>1901</v>
      </c>
    </row>
    <row r="3220" spans="1:2" x14ac:dyDescent="0.2">
      <c r="A3220" s="2">
        <v>10732829</v>
      </c>
      <c r="B3220" s="2">
        <v>1412</v>
      </c>
    </row>
    <row r="3221" spans="1:2" x14ac:dyDescent="0.2">
      <c r="A3221" s="2">
        <v>8632271</v>
      </c>
      <c r="B3221" s="2">
        <v>3048</v>
      </c>
    </row>
    <row r="3222" spans="1:2" x14ac:dyDescent="0.2">
      <c r="A3222" s="2">
        <v>470904</v>
      </c>
      <c r="B3222" s="2">
        <v>2346</v>
      </c>
    </row>
    <row r="3223" spans="1:2" x14ac:dyDescent="0.2">
      <c r="A3223" s="2">
        <v>2984211</v>
      </c>
      <c r="B3223" s="2">
        <v>2903</v>
      </c>
    </row>
    <row r="3224" spans="1:2" x14ac:dyDescent="0.2">
      <c r="A3224" s="2">
        <v>10394049</v>
      </c>
      <c r="B3224" s="2">
        <v>3049</v>
      </c>
    </row>
    <row r="3225" spans="1:2" x14ac:dyDescent="0.2">
      <c r="A3225" s="2">
        <v>5692470</v>
      </c>
      <c r="B3225" s="2">
        <v>1047</v>
      </c>
    </row>
    <row r="3226" spans="1:2" x14ac:dyDescent="0.2">
      <c r="A3226" s="2">
        <v>10634563</v>
      </c>
      <c r="B3226" s="2">
        <v>3050</v>
      </c>
    </row>
    <row r="3227" spans="1:2" x14ac:dyDescent="0.2">
      <c r="A3227" s="2">
        <v>9297452</v>
      </c>
      <c r="B3227" s="2">
        <v>3051</v>
      </c>
    </row>
    <row r="3228" spans="1:2" x14ac:dyDescent="0.2">
      <c r="A3228" s="2">
        <v>10059347</v>
      </c>
      <c r="B3228" s="2">
        <v>3052</v>
      </c>
    </row>
    <row r="3229" spans="1:2" x14ac:dyDescent="0.2">
      <c r="A3229" s="2">
        <v>10400</v>
      </c>
      <c r="B3229" s="2">
        <v>1882</v>
      </c>
    </row>
    <row r="3230" spans="1:2" x14ac:dyDescent="0.2">
      <c r="A3230" s="2">
        <v>8825998</v>
      </c>
      <c r="B3230" s="2">
        <v>3053</v>
      </c>
    </row>
    <row r="3231" spans="1:2" x14ac:dyDescent="0.2">
      <c r="A3231" s="2">
        <v>4581696</v>
      </c>
      <c r="B3231" s="2">
        <v>3054</v>
      </c>
    </row>
    <row r="3232" spans="1:2" x14ac:dyDescent="0.2">
      <c r="A3232" s="2">
        <v>10516784</v>
      </c>
      <c r="B3232" s="2">
        <v>1768</v>
      </c>
    </row>
    <row r="3233" spans="1:2" x14ac:dyDescent="0.2">
      <c r="A3233" s="2">
        <v>11111139</v>
      </c>
      <c r="B3233" s="2">
        <v>1360</v>
      </c>
    </row>
    <row r="3234" spans="1:2" x14ac:dyDescent="0.2">
      <c r="A3234" s="2">
        <v>10795763</v>
      </c>
      <c r="B3234" s="2">
        <v>2767</v>
      </c>
    </row>
    <row r="3235" spans="1:2" x14ac:dyDescent="0.2">
      <c r="A3235" s="2">
        <v>10374113</v>
      </c>
      <c r="B3235" s="2">
        <v>3055</v>
      </c>
    </row>
    <row r="3236" spans="1:2" x14ac:dyDescent="0.2">
      <c r="A3236" s="2">
        <v>3967366</v>
      </c>
      <c r="B3236" s="2">
        <v>1866</v>
      </c>
    </row>
    <row r="3237" spans="1:2" x14ac:dyDescent="0.2">
      <c r="A3237" s="2">
        <v>10341569</v>
      </c>
      <c r="B3237" s="2">
        <v>3056</v>
      </c>
    </row>
    <row r="3238" spans="1:2" x14ac:dyDescent="0.2">
      <c r="A3238" s="2">
        <v>10741442</v>
      </c>
      <c r="B3238" s="2">
        <v>2596</v>
      </c>
    </row>
    <row r="3239" spans="1:2" x14ac:dyDescent="0.2">
      <c r="A3239" s="2">
        <v>5940659</v>
      </c>
      <c r="B3239" s="2">
        <v>1770</v>
      </c>
    </row>
    <row r="3240" spans="1:2" x14ac:dyDescent="0.2">
      <c r="A3240" s="2">
        <v>10771762</v>
      </c>
      <c r="B3240" s="2">
        <v>2824</v>
      </c>
    </row>
    <row r="3241" spans="1:2" x14ac:dyDescent="0.2">
      <c r="A3241" s="2">
        <v>2044183</v>
      </c>
      <c r="B3241" s="2">
        <v>3057</v>
      </c>
    </row>
    <row r="3242" spans="1:2" x14ac:dyDescent="0.2">
      <c r="A3242" s="2">
        <v>9101922</v>
      </c>
      <c r="B3242" s="2">
        <v>3058</v>
      </c>
    </row>
    <row r="3243" spans="1:2" x14ac:dyDescent="0.2">
      <c r="A3243" s="2">
        <v>4358390</v>
      </c>
      <c r="B3243" s="2">
        <v>3059</v>
      </c>
    </row>
    <row r="3244" spans="1:2" x14ac:dyDescent="0.2">
      <c r="A3244" s="2">
        <v>3613667</v>
      </c>
      <c r="B3244" s="2">
        <v>1866</v>
      </c>
    </row>
    <row r="3245" spans="1:2" x14ac:dyDescent="0.2">
      <c r="A3245" s="2">
        <v>7559121</v>
      </c>
      <c r="B3245" s="2">
        <v>2945</v>
      </c>
    </row>
    <row r="3246" spans="1:2" x14ac:dyDescent="0.2">
      <c r="A3246" s="2">
        <v>10828745</v>
      </c>
      <c r="B3246" s="2">
        <v>3060</v>
      </c>
    </row>
    <row r="3247" spans="1:2" x14ac:dyDescent="0.2">
      <c r="A3247" s="2">
        <v>11035642</v>
      </c>
      <c r="B3247" s="2">
        <v>1715</v>
      </c>
    </row>
    <row r="3248" spans="1:2" x14ac:dyDescent="0.2">
      <c r="A3248" s="2">
        <v>10476854</v>
      </c>
      <c r="B3248" s="2">
        <v>3061</v>
      </c>
    </row>
    <row r="3249" spans="1:2" x14ac:dyDescent="0.2">
      <c r="A3249" s="2">
        <v>11039514</v>
      </c>
      <c r="B3249" s="2">
        <v>2679</v>
      </c>
    </row>
    <row r="3250" spans="1:2" x14ac:dyDescent="0.2">
      <c r="A3250" s="2">
        <v>10324692</v>
      </c>
      <c r="B3250" s="2">
        <v>3062</v>
      </c>
    </row>
    <row r="3251" spans="1:2" x14ac:dyDescent="0.2">
      <c r="A3251" s="2">
        <v>10412735</v>
      </c>
      <c r="B3251" s="2">
        <v>3063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G51"/>
  <sheetViews>
    <sheetView workbookViewId="0">
      <selection activeCell="F1" sqref="F1"/>
    </sheetView>
  </sheetViews>
  <sheetFormatPr defaultRowHeight="15" x14ac:dyDescent="0.25"/>
  <cols>
    <col min="1" max="1" width="9.42578125" customWidth="1"/>
    <col min="2" max="2" width="26.140625" bestFit="1" customWidth="1"/>
    <col min="3" max="3" width="31.42578125" bestFit="1" customWidth="1"/>
  </cols>
  <sheetData>
    <row r="1" spans="1:7" x14ac:dyDescent="0.25">
      <c r="A1" t="s">
        <v>6287</v>
      </c>
      <c r="B1" t="s">
        <v>3412</v>
      </c>
      <c r="C1" t="s">
        <v>1</v>
      </c>
      <c r="D1" t="s">
        <v>6288</v>
      </c>
      <c r="E1" t="s">
        <v>6368</v>
      </c>
      <c r="F1" s="684">
        <f>SUM(E2:E48)</f>
        <v>24</v>
      </c>
      <c r="G1" s="684">
        <f>COUNT(G2:G58)</f>
        <v>24</v>
      </c>
    </row>
    <row r="2" spans="1:7" x14ac:dyDescent="0.25">
      <c r="A2">
        <v>2957197</v>
      </c>
      <c r="B2" t="s">
        <v>2370</v>
      </c>
      <c r="C2" t="s">
        <v>541</v>
      </c>
      <c r="D2" s="491">
        <v>4.7165145557359009</v>
      </c>
      <c r="E2">
        <f>COUNTIF($G$2:$G$59,A2)</f>
        <v>1</v>
      </c>
      <c r="G2">
        <v>8913824</v>
      </c>
    </row>
    <row r="3" spans="1:7" x14ac:dyDescent="0.25">
      <c r="A3">
        <v>8913824</v>
      </c>
      <c r="B3" t="s">
        <v>5545</v>
      </c>
      <c r="C3" t="s">
        <v>5546</v>
      </c>
      <c r="D3" s="491">
        <v>4.6460891752182087</v>
      </c>
      <c r="E3">
        <f t="shared" ref="E3:E51" si="0">COUNTIF($G$2:$G$59,A3)</f>
        <v>1</v>
      </c>
      <c r="G3">
        <v>7157004</v>
      </c>
    </row>
    <row r="4" spans="1:7" x14ac:dyDescent="0.25">
      <c r="A4">
        <v>6407241</v>
      </c>
      <c r="B4" t="s">
        <v>3164</v>
      </c>
      <c r="C4" t="s">
        <v>3165</v>
      </c>
      <c r="D4" s="491">
        <v>4.6204877881320616</v>
      </c>
      <c r="E4">
        <f t="shared" si="0"/>
        <v>1</v>
      </c>
      <c r="G4">
        <v>8344759</v>
      </c>
    </row>
    <row r="5" spans="1:7" x14ac:dyDescent="0.25">
      <c r="A5">
        <v>7207243</v>
      </c>
      <c r="B5" t="s">
        <v>3105</v>
      </c>
      <c r="C5" t="s">
        <v>3106</v>
      </c>
      <c r="D5" s="491">
        <v>4.5951521239229809</v>
      </c>
      <c r="E5">
        <f t="shared" si="0"/>
        <v>1</v>
      </c>
      <c r="G5">
        <v>8395071</v>
      </c>
    </row>
    <row r="6" spans="1:7" x14ac:dyDescent="0.25">
      <c r="A6">
        <v>4072843</v>
      </c>
      <c r="B6" t="s">
        <v>18</v>
      </c>
      <c r="C6" t="s">
        <v>19</v>
      </c>
      <c r="D6" s="491">
        <v>4.553493567480615</v>
      </c>
      <c r="E6">
        <f t="shared" si="0"/>
        <v>1</v>
      </c>
      <c r="G6">
        <v>11218</v>
      </c>
    </row>
    <row r="7" spans="1:7" x14ac:dyDescent="0.25">
      <c r="A7">
        <v>18078</v>
      </c>
      <c r="B7" t="s">
        <v>13</v>
      </c>
      <c r="C7" t="s">
        <v>14</v>
      </c>
      <c r="D7" s="491">
        <v>4.4967743396603375</v>
      </c>
      <c r="E7">
        <f t="shared" si="0"/>
        <v>1</v>
      </c>
      <c r="G7">
        <v>3112324</v>
      </c>
    </row>
    <row r="8" spans="1:7" x14ac:dyDescent="0.25">
      <c r="A8">
        <v>7630705</v>
      </c>
      <c r="B8" t="s">
        <v>1277</v>
      </c>
      <c r="C8" t="s">
        <v>3026</v>
      </c>
      <c r="D8" s="491">
        <v>4.4908328934225548</v>
      </c>
      <c r="E8">
        <f t="shared" si="0"/>
        <v>1</v>
      </c>
      <c r="G8">
        <v>4485643</v>
      </c>
    </row>
    <row r="9" spans="1:7" x14ac:dyDescent="0.25">
      <c r="A9">
        <v>3112324</v>
      </c>
      <c r="B9" t="s">
        <v>53</v>
      </c>
      <c r="C9" t="s">
        <v>54</v>
      </c>
      <c r="D9" s="491">
        <v>4.48407798450169</v>
      </c>
      <c r="E9">
        <f t="shared" si="0"/>
        <v>1</v>
      </c>
      <c r="G9">
        <v>398852</v>
      </c>
    </row>
    <row r="10" spans="1:7" x14ac:dyDescent="0.25">
      <c r="A10">
        <v>8344759</v>
      </c>
      <c r="B10" t="s">
        <v>3602</v>
      </c>
      <c r="C10" t="s">
        <v>3603</v>
      </c>
      <c r="D10" s="491">
        <v>4.4608148434210211</v>
      </c>
      <c r="E10">
        <f t="shared" si="0"/>
        <v>1</v>
      </c>
      <c r="G10">
        <v>18078</v>
      </c>
    </row>
    <row r="11" spans="1:7" x14ac:dyDescent="0.25">
      <c r="A11">
        <v>8395071</v>
      </c>
      <c r="B11" t="s">
        <v>3683</v>
      </c>
      <c r="C11" t="s">
        <v>3684</v>
      </c>
      <c r="D11" s="491">
        <v>4.4579380157229718</v>
      </c>
      <c r="E11">
        <f t="shared" si="0"/>
        <v>1</v>
      </c>
      <c r="G11">
        <v>7602</v>
      </c>
    </row>
    <row r="12" spans="1:7" x14ac:dyDescent="0.25">
      <c r="A12">
        <v>8810614</v>
      </c>
      <c r="B12" t="s">
        <v>5687</v>
      </c>
      <c r="C12" t="s">
        <v>5688</v>
      </c>
      <c r="D12" s="491">
        <v>4.4261154639189408</v>
      </c>
      <c r="E12">
        <f t="shared" si="0"/>
        <v>1</v>
      </c>
      <c r="G12">
        <v>7207243</v>
      </c>
    </row>
    <row r="13" spans="1:7" x14ac:dyDescent="0.25">
      <c r="A13">
        <v>3410102</v>
      </c>
      <c r="B13" t="s">
        <v>65</v>
      </c>
      <c r="C13" t="s">
        <v>66</v>
      </c>
      <c r="D13" s="491">
        <v>4.4250258032277623</v>
      </c>
      <c r="E13">
        <f t="shared" si="0"/>
        <v>1</v>
      </c>
      <c r="G13">
        <v>3410102</v>
      </c>
    </row>
    <row r="14" spans="1:7" x14ac:dyDescent="0.25">
      <c r="A14">
        <v>6389496</v>
      </c>
      <c r="B14" t="s">
        <v>1002</v>
      </c>
      <c r="C14" t="s">
        <v>1003</v>
      </c>
      <c r="D14" s="491">
        <v>4.4228550501508295</v>
      </c>
      <c r="E14">
        <f t="shared" si="0"/>
        <v>1</v>
      </c>
      <c r="G14">
        <v>4444556</v>
      </c>
    </row>
    <row r="15" spans="1:7" x14ac:dyDescent="0.25">
      <c r="A15">
        <v>81647</v>
      </c>
      <c r="B15" t="s">
        <v>106</v>
      </c>
      <c r="C15" t="s">
        <v>108</v>
      </c>
      <c r="D15" s="491">
        <v>4.4227326472590711</v>
      </c>
      <c r="E15">
        <f t="shared" si="0"/>
        <v>1</v>
      </c>
      <c r="G15">
        <v>7630705</v>
      </c>
    </row>
    <row r="16" spans="1:7" x14ac:dyDescent="0.25">
      <c r="A16">
        <v>4485643</v>
      </c>
      <c r="B16" t="s">
        <v>2550</v>
      </c>
      <c r="C16" t="s">
        <v>2223</v>
      </c>
      <c r="D16" s="491">
        <v>4.4213426522172972</v>
      </c>
      <c r="E16">
        <f t="shared" si="0"/>
        <v>1</v>
      </c>
      <c r="G16">
        <v>4072843</v>
      </c>
    </row>
    <row r="17" spans="1:7" x14ac:dyDescent="0.25">
      <c r="A17">
        <v>1848760</v>
      </c>
      <c r="B17" t="s">
        <v>26</v>
      </c>
      <c r="C17" t="s">
        <v>2382</v>
      </c>
      <c r="D17" s="491">
        <v>4.4129642728317018</v>
      </c>
      <c r="E17">
        <f t="shared" si="0"/>
        <v>1</v>
      </c>
      <c r="G17">
        <v>7128755</v>
      </c>
    </row>
    <row r="18" spans="1:7" x14ac:dyDescent="0.25">
      <c r="A18">
        <v>398852</v>
      </c>
      <c r="B18" t="s">
        <v>9</v>
      </c>
      <c r="C18" t="s">
        <v>10</v>
      </c>
      <c r="D18" s="491">
        <v>4.408949429512484</v>
      </c>
      <c r="E18">
        <f t="shared" si="0"/>
        <v>1</v>
      </c>
      <c r="G18">
        <v>132</v>
      </c>
    </row>
    <row r="19" spans="1:7" x14ac:dyDescent="0.25">
      <c r="A19">
        <v>7157004</v>
      </c>
      <c r="B19" t="s">
        <v>3308</v>
      </c>
      <c r="C19" t="s">
        <v>3309</v>
      </c>
      <c r="D19" s="491">
        <v>4.4034139297870238</v>
      </c>
      <c r="E19">
        <f t="shared" si="0"/>
        <v>1</v>
      </c>
      <c r="G19">
        <v>6407241</v>
      </c>
    </row>
    <row r="20" spans="1:7" x14ac:dyDescent="0.25">
      <c r="A20">
        <v>4444556</v>
      </c>
      <c r="B20" t="s">
        <v>2919</v>
      </c>
      <c r="C20" t="s">
        <v>3274</v>
      </c>
      <c r="D20" s="491">
        <v>4.4020744130064333</v>
      </c>
      <c r="E20">
        <f t="shared" si="0"/>
        <v>1</v>
      </c>
      <c r="G20">
        <v>81647</v>
      </c>
    </row>
    <row r="21" spans="1:7" x14ac:dyDescent="0.25">
      <c r="A21">
        <v>8142360</v>
      </c>
      <c r="B21" t="s">
        <v>3668</v>
      </c>
      <c r="C21" t="s">
        <v>3669</v>
      </c>
      <c r="D21" s="491">
        <v>4.4003909495158773</v>
      </c>
      <c r="E21">
        <f t="shared" si="0"/>
        <v>1</v>
      </c>
      <c r="G21">
        <v>2957197</v>
      </c>
    </row>
    <row r="22" spans="1:7" x14ac:dyDescent="0.25">
      <c r="A22">
        <v>7602</v>
      </c>
      <c r="B22" t="s">
        <v>63</v>
      </c>
      <c r="C22" t="s">
        <v>64</v>
      </c>
      <c r="D22" s="491">
        <v>4.3922617325986675</v>
      </c>
      <c r="E22">
        <f t="shared" si="0"/>
        <v>1</v>
      </c>
      <c r="G22">
        <v>6389496</v>
      </c>
    </row>
    <row r="23" spans="1:7" x14ac:dyDescent="0.25">
      <c r="A23">
        <v>10920341</v>
      </c>
      <c r="B23" t="s">
        <v>2919</v>
      </c>
      <c r="C23" t="s">
        <v>6454</v>
      </c>
      <c r="D23" s="491">
        <v>4.3907250728821445</v>
      </c>
      <c r="E23">
        <f t="shared" si="0"/>
        <v>0</v>
      </c>
      <c r="G23">
        <v>1848760</v>
      </c>
    </row>
    <row r="24" spans="1:7" x14ac:dyDescent="0.25">
      <c r="A24">
        <v>7128755</v>
      </c>
      <c r="B24" t="s">
        <v>18</v>
      </c>
      <c r="C24" t="s">
        <v>2793</v>
      </c>
      <c r="D24" s="491">
        <v>4.3878095529504559</v>
      </c>
      <c r="E24">
        <f t="shared" si="0"/>
        <v>1</v>
      </c>
      <c r="G24">
        <v>8810614</v>
      </c>
    </row>
    <row r="25" spans="1:7" x14ac:dyDescent="0.25">
      <c r="A25">
        <v>6239020</v>
      </c>
      <c r="B25" t="s">
        <v>3374</v>
      </c>
      <c r="C25" t="s">
        <v>3375</v>
      </c>
      <c r="D25" s="491">
        <v>4.3877311821782108</v>
      </c>
      <c r="E25">
        <f t="shared" si="0"/>
        <v>0</v>
      </c>
      <c r="G25">
        <v>8142360</v>
      </c>
    </row>
    <row r="26" spans="1:7" x14ac:dyDescent="0.25">
      <c r="A26">
        <v>11218</v>
      </c>
      <c r="B26" t="s">
        <v>2322</v>
      </c>
      <c r="C26" t="s">
        <v>2229</v>
      </c>
      <c r="D26" s="491">
        <v>4.3808635207704869</v>
      </c>
      <c r="E26">
        <f t="shared" si="0"/>
        <v>1</v>
      </c>
    </row>
    <row r="27" spans="1:7" x14ac:dyDescent="0.25">
      <c r="A27">
        <v>132</v>
      </c>
      <c r="B27" t="s">
        <v>2335</v>
      </c>
      <c r="C27" t="s">
        <v>113</v>
      </c>
      <c r="D27" s="491">
        <v>4.3801102444548325</v>
      </c>
      <c r="E27">
        <f t="shared" si="0"/>
        <v>1</v>
      </c>
    </row>
    <row r="28" spans="1:7" x14ac:dyDescent="0.25">
      <c r="A28">
        <v>5582464</v>
      </c>
      <c r="B28" t="s">
        <v>150</v>
      </c>
      <c r="C28" t="s">
        <v>151</v>
      </c>
      <c r="D28" s="491">
        <v>4.3553834979235049</v>
      </c>
      <c r="E28">
        <f t="shared" si="0"/>
        <v>0</v>
      </c>
    </row>
    <row r="29" spans="1:7" x14ac:dyDescent="0.25">
      <c r="A29">
        <v>2082</v>
      </c>
      <c r="B29" t="s">
        <v>55</v>
      </c>
      <c r="C29" t="s">
        <v>56</v>
      </c>
      <c r="D29" s="491">
        <v>4.3548321298522925</v>
      </c>
      <c r="E29">
        <f t="shared" si="0"/>
        <v>0</v>
      </c>
    </row>
    <row r="30" spans="1:7" x14ac:dyDescent="0.25">
      <c r="A30">
        <v>1110</v>
      </c>
      <c r="B30" t="s">
        <v>2434</v>
      </c>
      <c r="C30" t="s">
        <v>2228</v>
      </c>
      <c r="D30" s="491">
        <v>4.3513612241954505</v>
      </c>
      <c r="E30">
        <f t="shared" si="0"/>
        <v>0</v>
      </c>
    </row>
    <row r="31" spans="1:7" x14ac:dyDescent="0.25">
      <c r="A31">
        <v>2671</v>
      </c>
      <c r="B31" t="s">
        <v>85</v>
      </c>
      <c r="C31" t="s">
        <v>86</v>
      </c>
      <c r="D31" s="491">
        <v>4.3394817640093537</v>
      </c>
      <c r="E31">
        <f t="shared" si="0"/>
        <v>0</v>
      </c>
    </row>
    <row r="32" spans="1:7" x14ac:dyDescent="0.25">
      <c r="A32">
        <v>7129983</v>
      </c>
      <c r="B32" t="s">
        <v>3265</v>
      </c>
      <c r="C32" t="s">
        <v>3266</v>
      </c>
      <c r="D32" s="491">
        <v>4.339352935626394</v>
      </c>
      <c r="E32">
        <f t="shared" si="0"/>
        <v>0</v>
      </c>
    </row>
    <row r="33" spans="1:5" x14ac:dyDescent="0.25">
      <c r="A33">
        <v>173</v>
      </c>
      <c r="B33" t="s">
        <v>104</v>
      </c>
      <c r="C33" t="s">
        <v>105</v>
      </c>
      <c r="D33" s="491">
        <v>4.3375558185124401</v>
      </c>
      <c r="E33">
        <f t="shared" si="0"/>
        <v>0</v>
      </c>
    </row>
    <row r="34" spans="1:5" x14ac:dyDescent="0.25">
      <c r="A34">
        <v>9576223</v>
      </c>
      <c r="B34" t="s">
        <v>241</v>
      </c>
      <c r="C34" t="s">
        <v>5606</v>
      </c>
      <c r="D34" s="491">
        <v>4.3349206536778269</v>
      </c>
      <c r="E34">
        <f t="shared" si="0"/>
        <v>0</v>
      </c>
    </row>
    <row r="35" spans="1:5" x14ac:dyDescent="0.25">
      <c r="A35">
        <v>3978658</v>
      </c>
      <c r="B35" t="s">
        <v>3298</v>
      </c>
      <c r="C35" t="s">
        <v>3645</v>
      </c>
      <c r="D35" s="491">
        <v>4.3347922896709337</v>
      </c>
      <c r="E35">
        <f t="shared" si="0"/>
        <v>0</v>
      </c>
    </row>
    <row r="36" spans="1:5" x14ac:dyDescent="0.25">
      <c r="A36">
        <v>9753704</v>
      </c>
      <c r="B36" t="s">
        <v>996</v>
      </c>
      <c r="C36" t="s">
        <v>5710</v>
      </c>
      <c r="D36" s="491">
        <v>4.3298679742345074</v>
      </c>
      <c r="E36">
        <f t="shared" si="0"/>
        <v>0</v>
      </c>
    </row>
    <row r="37" spans="1:5" x14ac:dyDescent="0.25">
      <c r="A37">
        <v>8410429</v>
      </c>
      <c r="B37" t="s">
        <v>3558</v>
      </c>
      <c r="C37" t="s">
        <v>3557</v>
      </c>
      <c r="D37" s="491">
        <v>4.3270719565478721</v>
      </c>
      <c r="E37">
        <f t="shared" si="0"/>
        <v>0</v>
      </c>
    </row>
    <row r="38" spans="1:5" x14ac:dyDescent="0.25">
      <c r="A38">
        <v>2385221</v>
      </c>
      <c r="B38" t="s">
        <v>1722</v>
      </c>
      <c r="C38" t="s">
        <v>3623</v>
      </c>
      <c r="D38" s="491">
        <v>4.3259136076858411</v>
      </c>
      <c r="E38">
        <f t="shared" si="0"/>
        <v>0</v>
      </c>
    </row>
    <row r="39" spans="1:5" x14ac:dyDescent="0.25">
      <c r="A39">
        <v>134896</v>
      </c>
      <c r="B39" t="s">
        <v>5499</v>
      </c>
      <c r="C39" t="s">
        <v>5500</v>
      </c>
      <c r="D39" s="491">
        <v>4.3235848093145668</v>
      </c>
      <c r="E39">
        <f t="shared" si="0"/>
        <v>0</v>
      </c>
    </row>
    <row r="40" spans="1:5" x14ac:dyDescent="0.25">
      <c r="A40">
        <v>919</v>
      </c>
      <c r="B40" t="s">
        <v>49</v>
      </c>
      <c r="C40" t="s">
        <v>2224</v>
      </c>
      <c r="D40" s="491">
        <v>4.3234726019359568</v>
      </c>
      <c r="E40">
        <f t="shared" si="0"/>
        <v>0</v>
      </c>
    </row>
    <row r="41" spans="1:5" x14ac:dyDescent="0.25">
      <c r="A41">
        <v>133</v>
      </c>
      <c r="B41" t="s">
        <v>2335</v>
      </c>
      <c r="C41" t="s">
        <v>5443</v>
      </c>
      <c r="D41" s="491">
        <v>4.3185778688112926</v>
      </c>
      <c r="E41">
        <f t="shared" si="0"/>
        <v>0</v>
      </c>
    </row>
    <row r="42" spans="1:5" x14ac:dyDescent="0.25">
      <c r="A42">
        <v>3884728</v>
      </c>
      <c r="B42" t="s">
        <v>3790</v>
      </c>
      <c r="C42" t="s">
        <v>3791</v>
      </c>
      <c r="D42" s="491">
        <v>4.3166848855482858</v>
      </c>
      <c r="E42">
        <f t="shared" si="0"/>
        <v>0</v>
      </c>
    </row>
    <row r="43" spans="1:5" x14ac:dyDescent="0.25">
      <c r="A43">
        <v>6286502</v>
      </c>
      <c r="B43" t="s">
        <v>60</v>
      </c>
      <c r="C43" t="s">
        <v>61</v>
      </c>
      <c r="D43" s="491">
        <v>4.3141386781508677</v>
      </c>
      <c r="E43">
        <f t="shared" si="0"/>
        <v>0</v>
      </c>
    </row>
    <row r="44" spans="1:5" x14ac:dyDescent="0.25">
      <c r="A44">
        <v>9045200</v>
      </c>
      <c r="B44" t="s">
        <v>5653</v>
      </c>
      <c r="C44" t="s">
        <v>5654</v>
      </c>
      <c r="D44" s="491">
        <v>4.3108093425819209</v>
      </c>
      <c r="E44">
        <f t="shared" si="0"/>
        <v>0</v>
      </c>
    </row>
    <row r="45" spans="1:5" x14ac:dyDescent="0.25">
      <c r="A45">
        <v>879624</v>
      </c>
      <c r="B45" t="s">
        <v>214</v>
      </c>
      <c r="C45" t="s">
        <v>215</v>
      </c>
      <c r="D45" s="491">
        <v>4.3054062774555995</v>
      </c>
      <c r="E45">
        <f t="shared" si="0"/>
        <v>0</v>
      </c>
    </row>
    <row r="46" spans="1:5" x14ac:dyDescent="0.25">
      <c r="A46">
        <v>1610398</v>
      </c>
      <c r="B46" t="s">
        <v>2370</v>
      </c>
      <c r="C46" t="s">
        <v>2370</v>
      </c>
      <c r="D46" s="491">
        <v>4.3053027792645011</v>
      </c>
      <c r="E46">
        <f t="shared" si="0"/>
        <v>0</v>
      </c>
    </row>
    <row r="47" spans="1:5" x14ac:dyDescent="0.25">
      <c r="A47">
        <v>6786555</v>
      </c>
      <c r="B47" t="s">
        <v>2919</v>
      </c>
      <c r="C47" t="s">
        <v>2920</v>
      </c>
      <c r="D47" s="491">
        <v>4.3051513062357678</v>
      </c>
      <c r="E47">
        <f t="shared" si="0"/>
        <v>0</v>
      </c>
    </row>
    <row r="48" spans="1:5" x14ac:dyDescent="0.25">
      <c r="A48">
        <v>1322533</v>
      </c>
      <c r="B48" t="s">
        <v>52</v>
      </c>
      <c r="C48" t="s">
        <v>52</v>
      </c>
      <c r="D48" s="491">
        <v>4.2928478256767626</v>
      </c>
      <c r="E48">
        <f t="shared" si="0"/>
        <v>0</v>
      </c>
    </row>
    <row r="49" spans="1:5" x14ac:dyDescent="0.25">
      <c r="A49">
        <v>187624</v>
      </c>
      <c r="B49" t="s">
        <v>134</v>
      </c>
      <c r="C49" t="s">
        <v>216</v>
      </c>
      <c r="D49" s="491">
        <v>4.2913877200323132</v>
      </c>
      <c r="E49">
        <f t="shared" si="0"/>
        <v>0</v>
      </c>
    </row>
    <row r="50" spans="1:5" x14ac:dyDescent="0.25">
      <c r="A50">
        <v>442105</v>
      </c>
      <c r="B50" t="s">
        <v>46</v>
      </c>
      <c r="C50" t="s">
        <v>47</v>
      </c>
      <c r="D50" s="491">
        <v>4.2836863625392443</v>
      </c>
      <c r="E50">
        <f t="shared" si="0"/>
        <v>0</v>
      </c>
    </row>
    <row r="51" spans="1:5" x14ac:dyDescent="0.25">
      <c r="A51">
        <v>8242493</v>
      </c>
      <c r="B51" t="s">
        <v>1002</v>
      </c>
      <c r="C51" t="s">
        <v>3599</v>
      </c>
      <c r="D51" s="491">
        <v>4.2572239933780134</v>
      </c>
      <c r="E51">
        <f t="shared" si="0"/>
        <v>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302"/>
  <sheetViews>
    <sheetView topLeftCell="A259" workbookViewId="0">
      <selection activeCell="C300" sqref="C300"/>
    </sheetView>
  </sheetViews>
  <sheetFormatPr defaultRowHeight="15" x14ac:dyDescent="0.25"/>
  <cols>
    <col min="1" max="1" width="8" bestFit="1" customWidth="1"/>
    <col min="2" max="2" width="4" bestFit="1" customWidth="1"/>
    <col min="3" max="3" width="37" bestFit="1" customWidth="1"/>
    <col min="4" max="4" width="42.7109375" bestFit="1" customWidth="1"/>
    <col min="5" max="5" width="6.7109375" bestFit="1" customWidth="1"/>
    <col min="6" max="6" width="5.28515625" bestFit="1" customWidth="1"/>
    <col min="7" max="7" width="11.5703125" bestFit="1" customWidth="1"/>
    <col min="8" max="8" width="12.5703125" bestFit="1" customWidth="1"/>
    <col min="9" max="9" width="7.28515625" bestFit="1" customWidth="1"/>
  </cols>
  <sheetData>
    <row r="1" spans="1:9" x14ac:dyDescent="0.25">
      <c r="A1" t="s">
        <v>0</v>
      </c>
      <c r="C1" t="s">
        <v>3412</v>
      </c>
      <c r="D1" t="s">
        <v>1</v>
      </c>
      <c r="E1" t="s">
        <v>2940</v>
      </c>
      <c r="F1" t="s">
        <v>3502</v>
      </c>
      <c r="G1" t="s">
        <v>5592</v>
      </c>
      <c r="H1" t="s">
        <v>5593</v>
      </c>
      <c r="I1" t="s">
        <v>5594</v>
      </c>
    </row>
    <row r="2" spans="1:9" x14ac:dyDescent="0.25">
      <c r="A2">
        <v>4072843</v>
      </c>
      <c r="B2">
        <v>1</v>
      </c>
      <c r="C2" s="110" t="s">
        <v>18</v>
      </c>
      <c r="D2" s="110" t="s">
        <v>19</v>
      </c>
      <c r="E2" s="6">
        <v>4.6851524249148682</v>
      </c>
      <c r="F2" s="6">
        <v>-0.11771645206072012</v>
      </c>
      <c r="G2" s="10">
        <v>2</v>
      </c>
      <c r="H2" s="10">
        <v>1</v>
      </c>
      <c r="I2">
        <v>1</v>
      </c>
    </row>
    <row r="3" spans="1:9" x14ac:dyDescent="0.25">
      <c r="A3">
        <v>18078</v>
      </c>
      <c r="B3">
        <v>2</v>
      </c>
      <c r="C3" s="110" t="s">
        <v>13</v>
      </c>
      <c r="D3" s="110" t="s">
        <v>14</v>
      </c>
      <c r="E3" s="6">
        <v>4.6802765023846389</v>
      </c>
      <c r="F3" s="6">
        <v>-0.35740472961599945</v>
      </c>
      <c r="G3" s="10">
        <v>1</v>
      </c>
      <c r="H3" s="10">
        <v>1</v>
      </c>
      <c r="I3">
        <v>-1</v>
      </c>
    </row>
    <row r="4" spans="1:9" x14ac:dyDescent="0.25">
      <c r="A4">
        <v>7207243</v>
      </c>
      <c r="B4">
        <v>3</v>
      </c>
      <c r="C4" s="110" t="s">
        <v>3105</v>
      </c>
      <c r="D4" s="110" t="s">
        <v>3106</v>
      </c>
      <c r="E4" s="6">
        <v>4.6490059349131885</v>
      </c>
      <c r="F4" s="6">
        <v>0.12469450065642906</v>
      </c>
      <c r="G4" s="10">
        <v>6</v>
      </c>
      <c r="H4" s="10">
        <v>1</v>
      </c>
      <c r="I4">
        <v>3</v>
      </c>
    </row>
    <row r="5" spans="1:9" x14ac:dyDescent="0.25">
      <c r="A5">
        <v>8344759</v>
      </c>
      <c r="B5">
        <v>4</v>
      </c>
      <c r="C5" s="110" t="s">
        <v>3602</v>
      </c>
      <c r="D5" s="110" t="s">
        <v>3603</v>
      </c>
      <c r="E5" s="6">
        <v>4.6212082837660269</v>
      </c>
      <c r="F5" s="6">
        <v>-0.21219278184407742</v>
      </c>
      <c r="G5" s="10">
        <v>291</v>
      </c>
      <c r="H5" s="10">
        <v>0</v>
      </c>
      <c r="I5">
        <v>287</v>
      </c>
    </row>
    <row r="6" spans="1:9" x14ac:dyDescent="0.25">
      <c r="A6">
        <v>2957197</v>
      </c>
      <c r="B6">
        <v>5</v>
      </c>
      <c r="C6" s="110" t="s">
        <v>2370</v>
      </c>
      <c r="D6" s="110" t="s">
        <v>541</v>
      </c>
      <c r="E6" s="6">
        <v>4.586572498759284</v>
      </c>
      <c r="F6" s="6">
        <v>1.6497367490771353E-2</v>
      </c>
      <c r="G6" s="10">
        <v>5</v>
      </c>
      <c r="H6" s="10">
        <v>1</v>
      </c>
      <c r="I6">
        <v>0</v>
      </c>
    </row>
    <row r="7" spans="1:9" x14ac:dyDescent="0.25">
      <c r="A7">
        <v>8395071</v>
      </c>
      <c r="B7">
        <v>6</v>
      </c>
      <c r="C7" s="110" t="s">
        <v>3683</v>
      </c>
      <c r="D7" s="110" t="s">
        <v>3684</v>
      </c>
      <c r="E7" s="6">
        <v>4.5657309020083297</v>
      </c>
      <c r="F7" s="6">
        <v>-0.26292307529089509</v>
      </c>
      <c r="G7" s="10">
        <v>301</v>
      </c>
      <c r="H7" s="10">
        <v>0</v>
      </c>
      <c r="I7">
        <v>295</v>
      </c>
    </row>
    <row r="8" spans="1:9" x14ac:dyDescent="0.25">
      <c r="A8">
        <v>398852</v>
      </c>
      <c r="B8">
        <v>7</v>
      </c>
      <c r="C8" s="110" t="s">
        <v>9</v>
      </c>
      <c r="D8" s="110" t="s">
        <v>10</v>
      </c>
      <c r="E8" s="6">
        <v>4.5496820350945342</v>
      </c>
      <c r="F8" s="6">
        <v>-0.2919857251222755</v>
      </c>
      <c r="G8" s="10">
        <v>7</v>
      </c>
      <c r="H8" s="10">
        <v>1</v>
      </c>
      <c r="I8">
        <v>0</v>
      </c>
    </row>
    <row r="9" spans="1:9" x14ac:dyDescent="0.25">
      <c r="A9">
        <v>1110</v>
      </c>
      <c r="B9">
        <v>8</v>
      </c>
      <c r="C9" s="110" t="s">
        <v>2434</v>
      </c>
      <c r="D9" s="110" t="s">
        <v>2228</v>
      </c>
      <c r="E9" s="6">
        <v>4.5472971606608699</v>
      </c>
      <c r="F9" s="6">
        <v>-0.37660077866683128</v>
      </c>
      <c r="G9" s="10">
        <v>3</v>
      </c>
      <c r="H9" s="10">
        <v>1</v>
      </c>
      <c r="I9">
        <v>-5</v>
      </c>
    </row>
    <row r="10" spans="1:9" x14ac:dyDescent="0.25">
      <c r="A10">
        <v>132</v>
      </c>
      <c r="B10">
        <v>9</v>
      </c>
      <c r="C10" s="110" t="s">
        <v>2335</v>
      </c>
      <c r="D10" s="110" t="s">
        <v>113</v>
      </c>
      <c r="E10" s="6">
        <v>4.5258503743651799</v>
      </c>
      <c r="F10" s="6">
        <v>-0.17774801593960809</v>
      </c>
      <c r="G10" s="10">
        <v>13</v>
      </c>
      <c r="H10" s="10">
        <v>1</v>
      </c>
      <c r="I10">
        <v>4</v>
      </c>
    </row>
    <row r="11" spans="1:9" x14ac:dyDescent="0.25">
      <c r="A11">
        <v>81647</v>
      </c>
      <c r="B11">
        <v>10</v>
      </c>
      <c r="C11" s="110" t="s">
        <v>106</v>
      </c>
      <c r="D11" s="110" t="s">
        <v>108</v>
      </c>
      <c r="E11" s="6">
        <v>4.5193494918428199</v>
      </c>
      <c r="F11" s="6">
        <v>-0.20789457929163113</v>
      </c>
      <c r="G11" s="10">
        <v>11</v>
      </c>
      <c r="H11" s="10">
        <v>1</v>
      </c>
      <c r="I11">
        <v>1</v>
      </c>
    </row>
    <row r="12" spans="1:9" x14ac:dyDescent="0.25">
      <c r="A12">
        <v>6407241</v>
      </c>
      <c r="B12">
        <v>11</v>
      </c>
      <c r="C12" s="110" t="s">
        <v>3164</v>
      </c>
      <c r="D12" s="110" t="s">
        <v>3165</v>
      </c>
      <c r="E12" s="6">
        <v>4.5166046643409983</v>
      </c>
      <c r="F12" s="6">
        <v>-7.0268735783154845E-2</v>
      </c>
      <c r="G12" s="10">
        <v>10</v>
      </c>
      <c r="H12" s="10">
        <v>1</v>
      </c>
      <c r="I12">
        <v>1</v>
      </c>
    </row>
    <row r="13" spans="1:9" x14ac:dyDescent="0.25">
      <c r="A13">
        <v>1848760</v>
      </c>
      <c r="B13">
        <v>12</v>
      </c>
      <c r="C13" s="110" t="s">
        <v>26</v>
      </c>
      <c r="D13" s="110" t="s">
        <v>2382</v>
      </c>
      <c r="E13" s="6">
        <v>4.5100527498788194</v>
      </c>
      <c r="F13" s="6">
        <v>7.6154924046805128E-2</v>
      </c>
      <c r="G13" s="10">
        <v>14</v>
      </c>
      <c r="H13" s="10">
        <v>1</v>
      </c>
      <c r="I13">
        <v>2</v>
      </c>
    </row>
    <row r="14" spans="1:9" x14ac:dyDescent="0.25">
      <c r="A14">
        <v>11218</v>
      </c>
      <c r="B14">
        <v>13</v>
      </c>
      <c r="C14" s="110" t="s">
        <v>2322</v>
      </c>
      <c r="D14" s="110" t="s">
        <v>2229</v>
      </c>
      <c r="E14" s="6">
        <v>4.5064597803909336</v>
      </c>
      <c r="F14" s="6">
        <v>-0.4239125285627674</v>
      </c>
      <c r="G14" s="10">
        <v>4</v>
      </c>
      <c r="H14" s="10">
        <v>1</v>
      </c>
      <c r="I14">
        <v>-9</v>
      </c>
    </row>
    <row r="15" spans="1:9" x14ac:dyDescent="0.25">
      <c r="A15">
        <v>3978658</v>
      </c>
      <c r="B15">
        <v>14</v>
      </c>
      <c r="C15" s="110" t="s">
        <v>3298</v>
      </c>
      <c r="D15" s="110" t="s">
        <v>3645</v>
      </c>
      <c r="E15" s="6">
        <v>4.5000673078414497</v>
      </c>
      <c r="F15" s="6">
        <v>-0.27586231139690565</v>
      </c>
      <c r="G15" s="10">
        <v>301</v>
      </c>
      <c r="H15" s="10">
        <v>0</v>
      </c>
      <c r="I15">
        <v>287</v>
      </c>
    </row>
    <row r="16" spans="1:9" x14ac:dyDescent="0.25">
      <c r="A16">
        <v>7128755</v>
      </c>
      <c r="B16">
        <v>15</v>
      </c>
      <c r="C16" s="110" t="s">
        <v>18</v>
      </c>
      <c r="D16" s="110" t="s">
        <v>2793</v>
      </c>
      <c r="E16" s="6">
        <v>4.4949702075321927</v>
      </c>
      <c r="F16" s="6">
        <v>-0.30119051720366929</v>
      </c>
      <c r="G16" s="10">
        <v>9</v>
      </c>
      <c r="H16" s="10">
        <v>1</v>
      </c>
      <c r="I16">
        <v>-6</v>
      </c>
    </row>
    <row r="17" spans="1:9" x14ac:dyDescent="0.25">
      <c r="A17">
        <v>2671</v>
      </c>
      <c r="B17">
        <v>16</v>
      </c>
      <c r="C17" s="110" t="s">
        <v>85</v>
      </c>
      <c r="D17" s="110" t="s">
        <v>86</v>
      </c>
      <c r="E17" s="6">
        <v>4.4795151829032713</v>
      </c>
      <c r="F17" s="6">
        <v>-0.2283640270426659</v>
      </c>
      <c r="G17" s="10">
        <v>10</v>
      </c>
      <c r="H17" s="10">
        <v>1</v>
      </c>
      <c r="I17">
        <v>-6</v>
      </c>
    </row>
    <row r="18" spans="1:9" x14ac:dyDescent="0.25">
      <c r="A18">
        <v>7157004</v>
      </c>
      <c r="B18">
        <v>17</v>
      </c>
      <c r="C18" s="110" t="s">
        <v>3308</v>
      </c>
      <c r="D18" s="110" t="s">
        <v>3309</v>
      </c>
      <c r="E18" s="6">
        <v>4.4778026021843731</v>
      </c>
      <c r="F18" s="6">
        <v>0.34421124827790095</v>
      </c>
      <c r="G18" s="10">
        <v>82</v>
      </c>
      <c r="H18" s="10">
        <v>1</v>
      </c>
      <c r="I18">
        <v>65</v>
      </c>
    </row>
    <row r="19" spans="1:9" x14ac:dyDescent="0.25">
      <c r="A19">
        <v>4485643</v>
      </c>
      <c r="B19">
        <v>18</v>
      </c>
      <c r="C19" s="110" t="s">
        <v>59</v>
      </c>
      <c r="D19" s="110" t="s">
        <v>2223</v>
      </c>
      <c r="E19" s="6">
        <v>4.4746992104982786</v>
      </c>
      <c r="F19" s="6">
        <v>-0.22580783745851729</v>
      </c>
      <c r="G19" s="10">
        <v>16</v>
      </c>
      <c r="H19" s="10">
        <v>1</v>
      </c>
      <c r="I19">
        <v>-2</v>
      </c>
    </row>
    <row r="20" spans="1:9" x14ac:dyDescent="0.25">
      <c r="A20">
        <v>133</v>
      </c>
      <c r="B20">
        <v>19</v>
      </c>
      <c r="C20" s="110" t="s">
        <v>2335</v>
      </c>
      <c r="D20" s="110" t="s">
        <v>5443</v>
      </c>
      <c r="E20" s="6">
        <v>4.4745279295585618</v>
      </c>
      <c r="F20" s="6">
        <v>-0.38946285779029299</v>
      </c>
      <c r="G20" s="10">
        <v>8</v>
      </c>
      <c r="H20" s="10">
        <v>1</v>
      </c>
      <c r="I20">
        <v>-11</v>
      </c>
    </row>
    <row r="21" spans="1:9" x14ac:dyDescent="0.25">
      <c r="A21">
        <v>1322533</v>
      </c>
      <c r="B21">
        <v>20</v>
      </c>
      <c r="C21" s="110" t="s">
        <v>52</v>
      </c>
      <c r="D21" s="110" t="s">
        <v>52</v>
      </c>
      <c r="E21" s="6">
        <v>4.4672165781850586</v>
      </c>
      <c r="F21" s="6">
        <v>-0.29944991247522523</v>
      </c>
      <c r="G21" s="10">
        <v>15</v>
      </c>
      <c r="H21" s="10">
        <v>1</v>
      </c>
      <c r="I21">
        <v>-5</v>
      </c>
    </row>
    <row r="22" spans="1:9" x14ac:dyDescent="0.25">
      <c r="A22">
        <v>2082</v>
      </c>
      <c r="B22">
        <v>21</v>
      </c>
      <c r="C22" s="110" t="s">
        <v>55</v>
      </c>
      <c r="D22" s="110" t="s">
        <v>56</v>
      </c>
      <c r="E22" s="6">
        <v>4.4658886098034385</v>
      </c>
      <c r="F22" s="6">
        <v>-0.12799069807877927</v>
      </c>
      <c r="G22" s="10">
        <v>21</v>
      </c>
      <c r="H22" s="10">
        <v>1</v>
      </c>
      <c r="I22">
        <v>0</v>
      </c>
    </row>
    <row r="23" spans="1:9" x14ac:dyDescent="0.25">
      <c r="A23">
        <v>919</v>
      </c>
      <c r="B23">
        <v>22</v>
      </c>
      <c r="C23" s="110" t="s">
        <v>49</v>
      </c>
      <c r="D23" s="110" t="s">
        <v>2224</v>
      </c>
      <c r="E23" s="6">
        <v>4.4491272034643989</v>
      </c>
      <c r="F23" s="6">
        <v>-0.26957595081283525</v>
      </c>
      <c r="G23" s="10">
        <v>17</v>
      </c>
      <c r="H23" s="10">
        <v>1</v>
      </c>
      <c r="I23">
        <v>-5</v>
      </c>
    </row>
    <row r="24" spans="1:9" x14ac:dyDescent="0.25">
      <c r="A24">
        <v>7602</v>
      </c>
      <c r="B24">
        <v>23</v>
      </c>
      <c r="C24" s="110" t="s">
        <v>63</v>
      </c>
      <c r="D24" s="110" t="s">
        <v>64</v>
      </c>
      <c r="E24" s="6">
        <v>4.4420183581955399</v>
      </c>
      <c r="F24" s="6">
        <v>7.4666279325135143E-2</v>
      </c>
      <c r="G24" s="10">
        <v>19</v>
      </c>
      <c r="H24" s="10">
        <v>1</v>
      </c>
      <c r="I24">
        <v>-4</v>
      </c>
    </row>
    <row r="25" spans="1:9" x14ac:dyDescent="0.25">
      <c r="A25">
        <v>8410429</v>
      </c>
      <c r="B25">
        <v>24</v>
      </c>
      <c r="C25" s="110" t="s">
        <v>3558</v>
      </c>
      <c r="D25" s="110" t="s">
        <v>3557</v>
      </c>
      <c r="E25" s="6">
        <v>4.4413153500480176</v>
      </c>
      <c r="F25" s="6">
        <v>-4.7536754353246558E-2</v>
      </c>
      <c r="G25" s="10">
        <v>236</v>
      </c>
      <c r="H25" s="10">
        <v>0</v>
      </c>
      <c r="I25">
        <v>212</v>
      </c>
    </row>
    <row r="26" spans="1:9" x14ac:dyDescent="0.25">
      <c r="A26">
        <v>6286502</v>
      </c>
      <c r="B26">
        <v>25</v>
      </c>
      <c r="C26" s="110" t="s">
        <v>60</v>
      </c>
      <c r="D26" s="110" t="s">
        <v>61</v>
      </c>
      <c r="E26" s="6">
        <v>4.4318903848125499</v>
      </c>
      <c r="F26" s="6">
        <v>-6.582233698462403E-2</v>
      </c>
      <c r="G26" s="10">
        <v>18</v>
      </c>
      <c r="H26" s="10">
        <v>1</v>
      </c>
      <c r="I26">
        <v>-7</v>
      </c>
    </row>
    <row r="27" spans="1:9" x14ac:dyDescent="0.25">
      <c r="A27">
        <v>7630705</v>
      </c>
      <c r="B27">
        <v>26</v>
      </c>
      <c r="C27" s="110" t="s">
        <v>1277</v>
      </c>
      <c r="D27" s="110" t="s">
        <v>3026</v>
      </c>
      <c r="E27" s="6">
        <v>4.4316948118448947</v>
      </c>
      <c r="F27" s="6">
        <v>-1.7071083083055605E-2</v>
      </c>
      <c r="G27" s="10">
        <v>22</v>
      </c>
      <c r="H27" s="10">
        <v>1</v>
      </c>
      <c r="I27">
        <v>-4</v>
      </c>
    </row>
    <row r="28" spans="1:9" x14ac:dyDescent="0.25">
      <c r="A28">
        <v>5582464</v>
      </c>
      <c r="B28">
        <v>27</v>
      </c>
      <c r="C28" s="110" t="s">
        <v>150</v>
      </c>
      <c r="D28" s="110" t="s">
        <v>151</v>
      </c>
      <c r="E28" s="6">
        <v>4.4019910328671656</v>
      </c>
      <c r="F28" s="6">
        <v>0.46557578291207946</v>
      </c>
      <c r="G28" s="10">
        <v>42</v>
      </c>
      <c r="H28" s="10">
        <v>1</v>
      </c>
      <c r="I28">
        <v>15</v>
      </c>
    </row>
    <row r="29" spans="1:9" x14ac:dyDescent="0.25">
      <c r="A29">
        <v>3112324</v>
      </c>
      <c r="B29">
        <v>28</v>
      </c>
      <c r="C29" s="110" t="s">
        <v>53</v>
      </c>
      <c r="D29" s="110" t="s">
        <v>54</v>
      </c>
      <c r="E29" s="6">
        <v>4.3932030733015459</v>
      </c>
      <c r="F29" s="6">
        <v>0.32643490138725895</v>
      </c>
      <c r="G29" s="10">
        <v>41</v>
      </c>
      <c r="H29" s="10">
        <v>1</v>
      </c>
      <c r="I29">
        <v>13</v>
      </c>
    </row>
    <row r="30" spans="1:9" x14ac:dyDescent="0.25">
      <c r="A30">
        <v>187624</v>
      </c>
      <c r="B30">
        <v>29</v>
      </c>
      <c r="C30" s="110" t="s">
        <v>134</v>
      </c>
      <c r="D30" s="110" t="s">
        <v>216</v>
      </c>
      <c r="E30" s="6">
        <v>4.3846968688248271</v>
      </c>
      <c r="F30" s="6">
        <v>3.9711240365243761E-2</v>
      </c>
      <c r="G30" s="10">
        <v>37</v>
      </c>
      <c r="H30" s="10">
        <v>1</v>
      </c>
      <c r="I30">
        <v>8</v>
      </c>
    </row>
    <row r="31" spans="1:9" x14ac:dyDescent="0.25">
      <c r="A31">
        <v>6239020</v>
      </c>
      <c r="B31">
        <v>30</v>
      </c>
      <c r="C31" s="110" t="s">
        <v>3374</v>
      </c>
      <c r="D31" s="110" t="s">
        <v>3375</v>
      </c>
      <c r="E31" s="6">
        <v>4.3803014348538003</v>
      </c>
      <c r="F31" s="6">
        <v>-6.0607836422330585E-2</v>
      </c>
      <c r="G31" s="10">
        <v>55</v>
      </c>
      <c r="H31" s="10">
        <v>1</v>
      </c>
      <c r="I31">
        <v>25</v>
      </c>
    </row>
    <row r="32" spans="1:9" x14ac:dyDescent="0.25">
      <c r="A32">
        <v>1610398</v>
      </c>
      <c r="B32">
        <v>31</v>
      </c>
      <c r="C32" s="110" t="s">
        <v>2370</v>
      </c>
      <c r="D32" s="110" t="s">
        <v>2370</v>
      </c>
      <c r="E32" s="6">
        <v>4.378888313122494</v>
      </c>
      <c r="F32" s="6">
        <v>-9.7223624585960344E-2</v>
      </c>
      <c r="G32" s="10">
        <v>24</v>
      </c>
      <c r="H32" s="10">
        <v>1</v>
      </c>
      <c r="I32">
        <v>-7</v>
      </c>
    </row>
    <row r="33" spans="1:9" x14ac:dyDescent="0.25">
      <c r="A33">
        <v>2958741</v>
      </c>
      <c r="B33">
        <v>32</v>
      </c>
      <c r="C33" s="110" t="s">
        <v>2370</v>
      </c>
      <c r="D33" s="110" t="s">
        <v>3302</v>
      </c>
      <c r="E33" s="6">
        <v>4.374184575592607</v>
      </c>
      <c r="F33" s="6">
        <v>-0.23972946611868196</v>
      </c>
      <c r="G33" s="10">
        <v>33</v>
      </c>
      <c r="H33" s="10">
        <v>1</v>
      </c>
      <c r="I33">
        <v>1</v>
      </c>
    </row>
    <row r="34" spans="1:9" x14ac:dyDescent="0.25">
      <c r="A34">
        <v>879624</v>
      </c>
      <c r="B34">
        <v>33</v>
      </c>
      <c r="C34" s="110" t="s">
        <v>214</v>
      </c>
      <c r="D34" s="110" t="s">
        <v>215</v>
      </c>
      <c r="E34" s="6">
        <v>4.3721581961719123</v>
      </c>
      <c r="F34" s="6">
        <v>-7.6057968110690766E-2</v>
      </c>
      <c r="G34" s="10">
        <v>38</v>
      </c>
      <c r="H34" s="10">
        <v>1</v>
      </c>
      <c r="I34">
        <v>5</v>
      </c>
    </row>
    <row r="35" spans="1:9" x14ac:dyDescent="0.25">
      <c r="A35">
        <v>38</v>
      </c>
      <c r="B35">
        <v>34</v>
      </c>
      <c r="C35" s="110" t="s">
        <v>2334</v>
      </c>
      <c r="D35" s="110" t="s">
        <v>2337</v>
      </c>
      <c r="E35" s="6">
        <v>4.3570499880914557</v>
      </c>
      <c r="F35" s="6">
        <v>-0.12844580390833737</v>
      </c>
      <c r="G35" s="10">
        <v>29</v>
      </c>
      <c r="H35" s="10">
        <v>1</v>
      </c>
      <c r="I35">
        <v>-5</v>
      </c>
    </row>
    <row r="36" spans="1:9" x14ac:dyDescent="0.25">
      <c r="A36">
        <v>623</v>
      </c>
      <c r="B36">
        <v>35</v>
      </c>
      <c r="C36" s="110" t="s">
        <v>41</v>
      </c>
      <c r="D36" s="110" t="s">
        <v>2785</v>
      </c>
      <c r="E36" s="6">
        <v>4.3568941590790216</v>
      </c>
      <c r="F36" s="6">
        <v>-0.21834275866918773</v>
      </c>
      <c r="G36" s="10">
        <v>28</v>
      </c>
      <c r="H36" s="10">
        <v>1</v>
      </c>
      <c r="I36">
        <v>-7</v>
      </c>
    </row>
    <row r="37" spans="1:9" x14ac:dyDescent="0.25">
      <c r="A37">
        <v>27871</v>
      </c>
      <c r="B37">
        <v>36</v>
      </c>
      <c r="C37" s="110" t="s">
        <v>200</v>
      </c>
      <c r="D37" s="110" t="s">
        <v>2259</v>
      </c>
      <c r="E37" s="6">
        <v>4.3457069721724535</v>
      </c>
      <c r="F37" s="6">
        <v>-0.25295782809768941</v>
      </c>
      <c r="G37" s="10">
        <v>27</v>
      </c>
      <c r="H37" s="10">
        <v>1</v>
      </c>
      <c r="I37">
        <v>-9</v>
      </c>
    </row>
    <row r="38" spans="1:9" x14ac:dyDescent="0.25">
      <c r="A38">
        <v>7129983</v>
      </c>
      <c r="B38">
        <v>37</v>
      </c>
      <c r="C38" s="110" t="s">
        <v>3265</v>
      </c>
      <c r="D38" s="110" t="s">
        <v>3266</v>
      </c>
      <c r="E38" s="6">
        <v>4.3436341763558683</v>
      </c>
      <c r="F38" s="6">
        <v>-8.9039238095105055E-2</v>
      </c>
      <c r="G38" s="10">
        <v>48</v>
      </c>
      <c r="H38" s="10">
        <v>1</v>
      </c>
      <c r="I38">
        <v>11</v>
      </c>
    </row>
    <row r="39" spans="1:9" x14ac:dyDescent="0.25">
      <c r="A39">
        <v>4444556</v>
      </c>
      <c r="B39">
        <v>38</v>
      </c>
      <c r="C39" s="110" t="s">
        <v>2919</v>
      </c>
      <c r="D39" s="110" t="s">
        <v>3274</v>
      </c>
      <c r="E39" s="6">
        <v>4.3411985913070206</v>
      </c>
      <c r="F39" s="6">
        <v>0.3125962640508968</v>
      </c>
      <c r="G39" s="10">
        <v>68</v>
      </c>
      <c r="H39" s="10">
        <v>1</v>
      </c>
      <c r="I39">
        <v>30</v>
      </c>
    </row>
    <row r="40" spans="1:9" x14ac:dyDescent="0.25">
      <c r="A40">
        <v>3410102</v>
      </c>
      <c r="B40">
        <v>39</v>
      </c>
      <c r="C40" s="110" t="s">
        <v>65</v>
      </c>
      <c r="D40" s="110" t="s">
        <v>66</v>
      </c>
      <c r="E40" s="6">
        <v>4.3346770820293843</v>
      </c>
      <c r="F40" s="6">
        <v>-5.3643165902881762E-2</v>
      </c>
      <c r="G40" s="10">
        <v>30</v>
      </c>
      <c r="H40" s="10">
        <v>1</v>
      </c>
      <c r="I40">
        <v>-9</v>
      </c>
    </row>
    <row r="41" spans="1:9" x14ac:dyDescent="0.25">
      <c r="A41">
        <v>5299754</v>
      </c>
      <c r="B41">
        <v>40</v>
      </c>
      <c r="C41" s="110" t="s">
        <v>241</v>
      </c>
      <c r="D41" s="110" t="s">
        <v>2282</v>
      </c>
      <c r="E41" s="6">
        <v>4.333188071606326</v>
      </c>
      <c r="F41" s="6">
        <v>-0.16589291544046425</v>
      </c>
      <c r="G41" s="10">
        <v>25</v>
      </c>
      <c r="H41" s="10">
        <v>1</v>
      </c>
      <c r="I41">
        <v>-15</v>
      </c>
    </row>
    <row r="42" spans="1:9" x14ac:dyDescent="0.25">
      <c r="A42">
        <v>16096</v>
      </c>
      <c r="B42">
        <v>41</v>
      </c>
      <c r="C42" s="110" t="s">
        <v>2490</v>
      </c>
      <c r="D42" s="110" t="s">
        <v>2232</v>
      </c>
      <c r="E42" s="6">
        <v>4.3311070622658736</v>
      </c>
      <c r="F42" s="6">
        <v>-8.3188051677170805E-2</v>
      </c>
      <c r="G42" s="10">
        <v>23</v>
      </c>
      <c r="H42" s="10">
        <v>1</v>
      </c>
      <c r="I42">
        <v>-18</v>
      </c>
    </row>
    <row r="43" spans="1:9" x14ac:dyDescent="0.25">
      <c r="A43">
        <v>8191615</v>
      </c>
      <c r="B43">
        <v>42</v>
      </c>
      <c r="C43" s="110" t="s">
        <v>60</v>
      </c>
      <c r="D43" s="110" t="s">
        <v>3485</v>
      </c>
      <c r="E43" s="6">
        <v>4.330126078634593</v>
      </c>
      <c r="F43" s="6">
        <v>-0.29579449608636654</v>
      </c>
      <c r="G43" s="10">
        <v>109</v>
      </c>
      <c r="H43" s="10">
        <v>0</v>
      </c>
      <c r="I43">
        <v>67</v>
      </c>
    </row>
    <row r="44" spans="1:9" x14ac:dyDescent="0.25">
      <c r="A44">
        <v>1117</v>
      </c>
      <c r="B44">
        <v>43</v>
      </c>
      <c r="C44" s="110" t="s">
        <v>87</v>
      </c>
      <c r="D44" s="110" t="s">
        <v>88</v>
      </c>
      <c r="E44" s="6">
        <v>4.3276000696870911</v>
      </c>
      <c r="F44" s="6">
        <v>-0.22246029518421739</v>
      </c>
      <c r="G44" s="10">
        <v>32</v>
      </c>
      <c r="H44" s="10">
        <v>1</v>
      </c>
      <c r="I44">
        <v>-11</v>
      </c>
    </row>
    <row r="45" spans="1:9" x14ac:dyDescent="0.25">
      <c r="A45">
        <v>3612968</v>
      </c>
      <c r="B45">
        <v>44</v>
      </c>
      <c r="C45" s="110" t="s">
        <v>2476</v>
      </c>
      <c r="D45" s="110" t="s">
        <v>17</v>
      </c>
      <c r="E45" s="6">
        <v>4.3217850810886347</v>
      </c>
      <c r="F45" s="6">
        <v>-0.43003374670523398</v>
      </c>
      <c r="G45" s="10">
        <v>20</v>
      </c>
      <c r="H45" s="10">
        <v>1</v>
      </c>
      <c r="I45">
        <v>-24</v>
      </c>
    </row>
    <row r="46" spans="1:9" x14ac:dyDescent="0.25">
      <c r="A46">
        <v>6389496</v>
      </c>
      <c r="B46">
        <v>45</v>
      </c>
      <c r="C46" s="110" t="s">
        <v>1002</v>
      </c>
      <c r="D46" s="110" t="s">
        <v>1003</v>
      </c>
      <c r="E46" s="6">
        <v>4.3165321048422918</v>
      </c>
      <c r="F46" s="6">
        <v>0.38879085208009645</v>
      </c>
      <c r="G46" s="10">
        <v>51</v>
      </c>
      <c r="H46" s="10">
        <v>1</v>
      </c>
      <c r="I46">
        <v>6</v>
      </c>
    </row>
    <row r="47" spans="1:9" x14ac:dyDescent="0.25">
      <c r="A47">
        <v>4830640</v>
      </c>
      <c r="B47">
        <v>46</v>
      </c>
      <c r="C47" s="110" t="s">
        <v>24</v>
      </c>
      <c r="D47" s="110" t="s">
        <v>25</v>
      </c>
      <c r="E47" s="6">
        <v>4.3111808677180736</v>
      </c>
      <c r="F47" s="6">
        <v>-0.22401921441159089</v>
      </c>
      <c r="G47" s="10">
        <v>34</v>
      </c>
      <c r="H47" s="10">
        <v>1</v>
      </c>
      <c r="I47">
        <v>-12</v>
      </c>
    </row>
    <row r="48" spans="1:9" x14ac:dyDescent="0.25">
      <c r="A48">
        <v>4179849</v>
      </c>
      <c r="B48">
        <v>47</v>
      </c>
      <c r="C48" s="110" t="s">
        <v>22</v>
      </c>
      <c r="D48" s="110" t="s">
        <v>23</v>
      </c>
      <c r="E48" s="6">
        <v>4.3019283783129687</v>
      </c>
      <c r="F48" s="6">
        <v>-0.19182685441418013</v>
      </c>
      <c r="G48" s="10">
        <v>39</v>
      </c>
      <c r="H48" s="10">
        <v>1</v>
      </c>
      <c r="I48">
        <v>-8</v>
      </c>
    </row>
    <row r="49" spans="1:9" x14ac:dyDescent="0.25">
      <c r="A49">
        <v>201</v>
      </c>
      <c r="B49">
        <v>48</v>
      </c>
      <c r="C49" s="110" t="s">
        <v>2323</v>
      </c>
      <c r="D49" s="110" t="s">
        <v>193</v>
      </c>
      <c r="E49" s="6">
        <v>4.2989455654786415</v>
      </c>
      <c r="F49" s="6">
        <v>-0.30680629278422789</v>
      </c>
      <c r="G49" s="10">
        <v>31</v>
      </c>
      <c r="H49" s="10">
        <v>1</v>
      </c>
      <c r="I49">
        <v>-17</v>
      </c>
    </row>
    <row r="50" spans="1:9" x14ac:dyDescent="0.25">
      <c r="A50">
        <v>1245</v>
      </c>
      <c r="B50">
        <v>49</v>
      </c>
      <c r="C50" s="110" t="s">
        <v>2346</v>
      </c>
      <c r="D50" s="110" t="s">
        <v>2347</v>
      </c>
      <c r="E50" s="6">
        <v>4.2951444007507718</v>
      </c>
      <c r="F50" s="6">
        <v>-0.36833250263277106</v>
      </c>
      <c r="G50" s="10">
        <v>26</v>
      </c>
      <c r="H50" s="10">
        <v>1</v>
      </c>
      <c r="I50">
        <v>-23</v>
      </c>
    </row>
    <row r="51" spans="1:9" x14ac:dyDescent="0.25">
      <c r="A51">
        <v>81021</v>
      </c>
      <c r="B51">
        <v>50</v>
      </c>
      <c r="C51" s="110" t="s">
        <v>57</v>
      </c>
      <c r="D51" s="110" t="s">
        <v>58</v>
      </c>
      <c r="E51" s="6">
        <v>4.2885670587307319</v>
      </c>
      <c r="F51" s="6">
        <v>-0.25849707167459268</v>
      </c>
      <c r="G51" s="10">
        <v>35</v>
      </c>
      <c r="H51" s="10">
        <v>1</v>
      </c>
      <c r="I51">
        <v>-15</v>
      </c>
    </row>
    <row r="52" spans="1:9" x14ac:dyDescent="0.25">
      <c r="A52">
        <v>7603369</v>
      </c>
      <c r="B52">
        <v>51</v>
      </c>
      <c r="C52" s="110" t="s">
        <v>3581</v>
      </c>
      <c r="D52" s="110" t="s">
        <v>3582</v>
      </c>
      <c r="E52" s="6">
        <v>4.2642372591963404</v>
      </c>
      <c r="F52" s="6">
        <v>-0.11983563613925963</v>
      </c>
      <c r="G52" s="10">
        <v>301</v>
      </c>
      <c r="H52" s="10">
        <v>0</v>
      </c>
      <c r="I52">
        <v>250</v>
      </c>
    </row>
    <row r="53" spans="1:9" x14ac:dyDescent="0.25">
      <c r="A53">
        <v>16779</v>
      </c>
      <c r="B53">
        <v>52</v>
      </c>
      <c r="C53" s="110" t="s">
        <v>99</v>
      </c>
      <c r="D53" s="110" t="s">
        <v>100</v>
      </c>
      <c r="E53" s="6">
        <v>4.256258627119224</v>
      </c>
      <c r="F53" s="6">
        <v>-0.16582065191799877</v>
      </c>
      <c r="G53" s="10">
        <v>40</v>
      </c>
      <c r="H53" s="10">
        <v>1</v>
      </c>
      <c r="I53">
        <v>-12</v>
      </c>
    </row>
    <row r="54" spans="1:9" x14ac:dyDescent="0.25">
      <c r="A54">
        <v>10784</v>
      </c>
      <c r="B54">
        <v>53</v>
      </c>
      <c r="C54" s="110" t="s">
        <v>35</v>
      </c>
      <c r="D54" s="110" t="s">
        <v>36</v>
      </c>
      <c r="E54" s="6">
        <v>4.2561127851246452</v>
      </c>
      <c r="F54" s="6">
        <v>-7.1960837233847386E-2</v>
      </c>
      <c r="G54" s="10">
        <v>43</v>
      </c>
      <c r="H54" s="10">
        <v>1</v>
      </c>
      <c r="I54">
        <v>-10</v>
      </c>
    </row>
    <row r="55" spans="1:9" x14ac:dyDescent="0.25">
      <c r="A55">
        <v>32748</v>
      </c>
      <c r="B55">
        <v>54</v>
      </c>
      <c r="C55" s="110" t="s">
        <v>339</v>
      </c>
      <c r="D55" s="110" t="s">
        <v>699</v>
      </c>
      <c r="E55" s="6">
        <v>4.256034475141127</v>
      </c>
      <c r="F55" s="6">
        <v>4.2672875780088937E-2</v>
      </c>
      <c r="G55" s="10">
        <v>47</v>
      </c>
      <c r="H55" s="10">
        <v>1</v>
      </c>
      <c r="I55">
        <v>-7</v>
      </c>
    </row>
    <row r="56" spans="1:9" x14ac:dyDescent="0.25">
      <c r="A56">
        <v>7187</v>
      </c>
      <c r="B56">
        <v>55</v>
      </c>
      <c r="C56" s="110" t="s">
        <v>2489</v>
      </c>
      <c r="D56" s="110" t="s">
        <v>81</v>
      </c>
      <c r="E56" s="6">
        <v>4.2527135923478463</v>
      </c>
      <c r="F56" s="6">
        <v>-0.15929393297172556</v>
      </c>
      <c r="G56" s="10">
        <v>49</v>
      </c>
      <c r="H56" s="10">
        <v>1</v>
      </c>
      <c r="I56">
        <v>-6</v>
      </c>
    </row>
    <row r="57" spans="1:9" x14ac:dyDescent="0.25">
      <c r="A57">
        <v>81646</v>
      </c>
      <c r="B57">
        <v>56</v>
      </c>
      <c r="C57" s="110" t="s">
        <v>106</v>
      </c>
      <c r="D57" s="110" t="s">
        <v>2230</v>
      </c>
      <c r="E57" s="6">
        <v>4.2380212966573003</v>
      </c>
      <c r="F57" s="6">
        <v>-0.14327074821024421</v>
      </c>
      <c r="G57" s="10">
        <v>50</v>
      </c>
      <c r="H57" s="10">
        <v>1</v>
      </c>
      <c r="I57">
        <v>-6</v>
      </c>
    </row>
    <row r="58" spans="1:9" x14ac:dyDescent="0.25">
      <c r="A58">
        <v>94401</v>
      </c>
      <c r="B58">
        <v>57</v>
      </c>
      <c r="C58" s="110" t="s">
        <v>101</v>
      </c>
      <c r="D58" s="110" t="s">
        <v>103</v>
      </c>
      <c r="E58" s="6">
        <v>4.2216676424898605</v>
      </c>
      <c r="F58" s="6">
        <v>-0.24882421547144151</v>
      </c>
      <c r="G58" s="10">
        <v>44</v>
      </c>
      <c r="H58" s="10">
        <v>1</v>
      </c>
      <c r="I58">
        <v>-13</v>
      </c>
    </row>
    <row r="59" spans="1:9" x14ac:dyDescent="0.25">
      <c r="A59">
        <v>80010</v>
      </c>
      <c r="B59">
        <v>58</v>
      </c>
      <c r="C59" s="110" t="s">
        <v>37</v>
      </c>
      <c r="D59" s="110" t="s">
        <v>38</v>
      </c>
      <c r="E59" s="6">
        <v>4.2200745647720925</v>
      </c>
      <c r="F59" s="6">
        <v>0.13013934185819398</v>
      </c>
      <c r="G59" s="10">
        <v>58</v>
      </c>
      <c r="H59" s="10">
        <v>1</v>
      </c>
      <c r="I59">
        <v>0</v>
      </c>
    </row>
    <row r="60" spans="1:9" x14ac:dyDescent="0.25">
      <c r="A60">
        <v>300</v>
      </c>
      <c r="B60">
        <v>59</v>
      </c>
      <c r="C60" s="110" t="s">
        <v>339</v>
      </c>
      <c r="D60" s="110" t="s">
        <v>2363</v>
      </c>
      <c r="E60" s="6">
        <v>4.2193039698085135</v>
      </c>
      <c r="F60" s="6">
        <v>-0.23074349350648227</v>
      </c>
      <c r="G60" s="10">
        <v>45</v>
      </c>
      <c r="H60" s="10">
        <v>1</v>
      </c>
      <c r="I60">
        <v>-14</v>
      </c>
    </row>
    <row r="61" spans="1:9" x14ac:dyDescent="0.25">
      <c r="A61">
        <v>2385221</v>
      </c>
      <c r="B61">
        <v>60</v>
      </c>
      <c r="C61" s="110" t="s">
        <v>1722</v>
      </c>
      <c r="D61" s="110" t="s">
        <v>3623</v>
      </c>
      <c r="E61" s="6">
        <v>4.2147671756147789</v>
      </c>
      <c r="F61" s="6">
        <v>0.19782572039489121</v>
      </c>
      <c r="G61" s="10">
        <v>301</v>
      </c>
      <c r="H61" s="10">
        <v>0</v>
      </c>
      <c r="I61">
        <v>241</v>
      </c>
    </row>
    <row r="62" spans="1:9" x14ac:dyDescent="0.25">
      <c r="A62">
        <v>8913824</v>
      </c>
      <c r="B62">
        <v>61</v>
      </c>
      <c r="C62" s="110" t="s">
        <v>5545</v>
      </c>
      <c r="D62" s="110" t="s">
        <v>5546</v>
      </c>
      <c r="E62" s="6">
        <v>4.2145057105699593</v>
      </c>
      <c r="F62" s="6">
        <v>-9.1837424400831758E-2</v>
      </c>
      <c r="G62" s="10">
        <v>301</v>
      </c>
      <c r="H62" s="10">
        <v>0</v>
      </c>
      <c r="I62">
        <v>240</v>
      </c>
    </row>
    <row r="63" spans="1:9" x14ac:dyDescent="0.25">
      <c r="A63">
        <v>7782038</v>
      </c>
      <c r="B63">
        <v>62</v>
      </c>
      <c r="C63" s="110" t="s">
        <v>3514</v>
      </c>
      <c r="D63" s="110" t="s">
        <v>3715</v>
      </c>
      <c r="E63" s="6">
        <v>4.2085715566186703</v>
      </c>
      <c r="F63" s="6">
        <v>-0.2363707539538229</v>
      </c>
      <c r="G63" s="10">
        <v>301</v>
      </c>
      <c r="H63" s="10">
        <v>0</v>
      </c>
      <c r="I63">
        <v>239</v>
      </c>
    </row>
    <row r="64" spans="1:9" x14ac:dyDescent="0.25">
      <c r="A64">
        <v>6295827</v>
      </c>
      <c r="B64">
        <v>63</v>
      </c>
      <c r="C64" s="110" t="s">
        <v>2857</v>
      </c>
      <c r="D64" s="110" t="s">
        <v>2858</v>
      </c>
      <c r="E64" s="6">
        <v>4.2064631616024366</v>
      </c>
      <c r="F64" s="6">
        <v>0.52324825844354361</v>
      </c>
      <c r="G64" s="10">
        <v>101</v>
      </c>
      <c r="H64" s="10">
        <v>0</v>
      </c>
      <c r="I64">
        <v>38</v>
      </c>
    </row>
    <row r="65" spans="1:9" x14ac:dyDescent="0.25">
      <c r="A65">
        <v>30982</v>
      </c>
      <c r="B65">
        <v>64</v>
      </c>
      <c r="C65" s="110" t="s">
        <v>2</v>
      </c>
      <c r="D65" s="110" t="s">
        <v>3</v>
      </c>
      <c r="E65" s="6">
        <v>4.20374793835283</v>
      </c>
      <c r="F65" s="6">
        <v>-0.44437181125214886</v>
      </c>
      <c r="G65" s="10">
        <v>36</v>
      </c>
      <c r="H65" s="10">
        <v>1</v>
      </c>
      <c r="I65">
        <v>-28</v>
      </c>
    </row>
    <row r="66" spans="1:9" x14ac:dyDescent="0.25">
      <c r="A66">
        <v>6325</v>
      </c>
      <c r="B66">
        <v>65</v>
      </c>
      <c r="C66" s="110" t="s">
        <v>467</v>
      </c>
      <c r="D66" s="110" t="s">
        <v>3009</v>
      </c>
      <c r="E66" s="6">
        <v>4.2013685941120462</v>
      </c>
      <c r="F66" s="6">
        <v>-2.9537426376984754E-2</v>
      </c>
      <c r="G66" s="10">
        <v>76</v>
      </c>
      <c r="H66" s="10">
        <v>1</v>
      </c>
      <c r="I66">
        <v>11</v>
      </c>
    </row>
    <row r="67" spans="1:9" x14ac:dyDescent="0.25">
      <c r="A67">
        <v>5999455</v>
      </c>
      <c r="B67">
        <v>66</v>
      </c>
      <c r="C67" s="110" t="s">
        <v>7</v>
      </c>
      <c r="D67" s="110" t="s">
        <v>8</v>
      </c>
      <c r="E67" s="6">
        <v>4.1987599539200078</v>
      </c>
      <c r="F67" s="6">
        <v>-7.2740741748548388E-2</v>
      </c>
      <c r="G67" s="10">
        <v>53</v>
      </c>
      <c r="H67" s="10">
        <v>1</v>
      </c>
      <c r="I67">
        <v>-13</v>
      </c>
    </row>
    <row r="68" spans="1:9" x14ac:dyDescent="0.25">
      <c r="A68">
        <v>3075173</v>
      </c>
      <c r="B68">
        <v>67</v>
      </c>
      <c r="C68" s="110" t="s">
        <v>630</v>
      </c>
      <c r="D68" s="110" t="s">
        <v>631</v>
      </c>
      <c r="E68" s="6">
        <v>4.1855947509304423</v>
      </c>
      <c r="F68" s="6">
        <v>1.2555992471154909E-3</v>
      </c>
      <c r="G68" s="10">
        <v>60</v>
      </c>
      <c r="H68" s="10">
        <v>1</v>
      </c>
      <c r="I68">
        <v>-7</v>
      </c>
    </row>
    <row r="69" spans="1:9" x14ac:dyDescent="0.25">
      <c r="A69">
        <v>3493103</v>
      </c>
      <c r="B69">
        <v>68</v>
      </c>
      <c r="C69" s="110" t="s">
        <v>2524</v>
      </c>
      <c r="D69" s="110" t="s">
        <v>2580</v>
      </c>
      <c r="E69" s="6">
        <v>4.1824931763211195</v>
      </c>
      <c r="F69" s="6">
        <v>-0.26175047763836057</v>
      </c>
      <c r="G69" s="10">
        <v>52</v>
      </c>
      <c r="H69" s="10">
        <v>1</v>
      </c>
      <c r="I69">
        <v>-16</v>
      </c>
    </row>
    <row r="70" spans="1:9" x14ac:dyDescent="0.25">
      <c r="A70">
        <v>1089</v>
      </c>
      <c r="B70">
        <v>69</v>
      </c>
      <c r="C70" s="110" t="s">
        <v>231</v>
      </c>
      <c r="D70" s="110" t="s">
        <v>232</v>
      </c>
      <c r="E70" s="6">
        <v>4.1751968891361955</v>
      </c>
      <c r="F70" s="6">
        <v>0.11622761372698776</v>
      </c>
      <c r="G70" s="10">
        <v>88</v>
      </c>
      <c r="H70" s="10">
        <v>1</v>
      </c>
      <c r="I70">
        <v>19</v>
      </c>
    </row>
    <row r="71" spans="1:9" x14ac:dyDescent="0.25">
      <c r="A71">
        <v>3702523</v>
      </c>
      <c r="B71">
        <v>70</v>
      </c>
      <c r="C71" s="110" t="s">
        <v>11</v>
      </c>
      <c r="D71" s="110" t="s">
        <v>12</v>
      </c>
      <c r="E71" s="6">
        <v>4.1732914918786657</v>
      </c>
      <c r="F71" s="6">
        <v>0.2210008030958015</v>
      </c>
      <c r="G71" s="10">
        <v>66</v>
      </c>
      <c r="H71" s="10">
        <v>1</v>
      </c>
      <c r="I71">
        <v>-4</v>
      </c>
    </row>
    <row r="72" spans="1:9" x14ac:dyDescent="0.25">
      <c r="A72">
        <v>8256417</v>
      </c>
      <c r="B72">
        <v>71</v>
      </c>
      <c r="C72" s="110" t="s">
        <v>3602</v>
      </c>
      <c r="D72" s="110" t="s">
        <v>3626</v>
      </c>
      <c r="E72" s="6">
        <v>4.1667021246548153</v>
      </c>
      <c r="F72" s="6">
        <v>-0.18568361178486814</v>
      </c>
      <c r="G72" s="10">
        <v>301</v>
      </c>
      <c r="H72" s="10">
        <v>0</v>
      </c>
      <c r="I72">
        <v>230</v>
      </c>
    </row>
    <row r="73" spans="1:9" x14ac:dyDescent="0.25">
      <c r="A73">
        <v>2812352</v>
      </c>
      <c r="B73">
        <v>72</v>
      </c>
      <c r="C73" s="110" t="s">
        <v>73</v>
      </c>
      <c r="D73" s="110" t="s">
        <v>75</v>
      </c>
      <c r="E73" s="6">
        <v>4.166261446789659</v>
      </c>
      <c r="F73" s="6">
        <v>-0.12726116046058067</v>
      </c>
      <c r="G73" s="10">
        <v>57</v>
      </c>
      <c r="H73" s="10">
        <v>1</v>
      </c>
      <c r="I73">
        <v>-15</v>
      </c>
    </row>
    <row r="74" spans="1:9" x14ac:dyDescent="0.25">
      <c r="A74">
        <v>97717</v>
      </c>
      <c r="B74">
        <v>73</v>
      </c>
      <c r="C74" s="110" t="s">
        <v>2</v>
      </c>
      <c r="D74" s="110" t="s">
        <v>4</v>
      </c>
      <c r="E74" s="6">
        <v>4.1620701637756721</v>
      </c>
      <c r="F74" s="6">
        <v>1.5229764791482303E-2</v>
      </c>
      <c r="G74" s="10">
        <v>54</v>
      </c>
      <c r="H74" s="10">
        <v>1</v>
      </c>
      <c r="I74">
        <v>-19</v>
      </c>
    </row>
    <row r="75" spans="1:9" x14ac:dyDescent="0.25">
      <c r="A75">
        <v>6786555</v>
      </c>
      <c r="B75">
        <v>74</v>
      </c>
      <c r="C75" s="110" t="s">
        <v>2919</v>
      </c>
      <c r="D75" s="110" t="s">
        <v>2920</v>
      </c>
      <c r="E75" s="6">
        <v>4.1615941878640923</v>
      </c>
      <c r="F75" s="6">
        <v>-0.18025242051359669</v>
      </c>
      <c r="G75" s="10">
        <v>61</v>
      </c>
      <c r="H75" s="10">
        <v>1</v>
      </c>
      <c r="I75">
        <v>-13</v>
      </c>
    </row>
    <row r="76" spans="1:9" x14ac:dyDescent="0.25">
      <c r="A76">
        <v>913</v>
      </c>
      <c r="B76">
        <v>75</v>
      </c>
      <c r="C76" s="110" t="s">
        <v>5</v>
      </c>
      <c r="D76" s="110" t="s">
        <v>2409</v>
      </c>
      <c r="E76" s="6">
        <v>4.1601428866881847</v>
      </c>
      <c r="F76" s="6">
        <v>-0.36328211899351537</v>
      </c>
      <c r="G76" s="10">
        <v>46</v>
      </c>
      <c r="H76" s="10">
        <v>1</v>
      </c>
      <c r="I76">
        <v>-29</v>
      </c>
    </row>
    <row r="77" spans="1:9" x14ac:dyDescent="0.25">
      <c r="A77">
        <v>850</v>
      </c>
      <c r="B77">
        <v>76</v>
      </c>
      <c r="C77" s="110" t="s">
        <v>95</v>
      </c>
      <c r="D77" s="110" t="s">
        <v>2234</v>
      </c>
      <c r="E77" s="6">
        <v>4.1582213086174811</v>
      </c>
      <c r="F77" s="6">
        <v>-2.9189601642816143E-3</v>
      </c>
      <c r="G77" s="10">
        <v>63</v>
      </c>
      <c r="H77" s="10">
        <v>1</v>
      </c>
      <c r="I77">
        <v>-13</v>
      </c>
    </row>
    <row r="78" spans="1:9" x14ac:dyDescent="0.25">
      <c r="A78">
        <v>47559</v>
      </c>
      <c r="B78">
        <v>77</v>
      </c>
      <c r="C78" s="110" t="s">
        <v>212</v>
      </c>
      <c r="D78" s="110" t="s">
        <v>213</v>
      </c>
      <c r="E78" s="6">
        <v>4.1547079711093078</v>
      </c>
      <c r="F78" s="6">
        <v>0.66090809287623165</v>
      </c>
      <c r="G78" s="10">
        <v>155</v>
      </c>
      <c r="H78" s="10">
        <v>0</v>
      </c>
      <c r="I78">
        <v>78</v>
      </c>
    </row>
    <row r="79" spans="1:9" x14ac:dyDescent="0.25">
      <c r="A79">
        <v>137491</v>
      </c>
      <c r="B79">
        <v>78</v>
      </c>
      <c r="C79" s="110" t="s">
        <v>89</v>
      </c>
      <c r="D79" s="110" t="s">
        <v>90</v>
      </c>
      <c r="E79" s="6">
        <v>4.154573263033984</v>
      </c>
      <c r="F79" s="6">
        <v>-6.316146288276947E-2</v>
      </c>
      <c r="G79" s="10">
        <v>62</v>
      </c>
      <c r="H79" s="10">
        <v>1</v>
      </c>
      <c r="I79">
        <v>-16</v>
      </c>
    </row>
    <row r="80" spans="1:9" x14ac:dyDescent="0.25">
      <c r="A80">
        <v>1076200</v>
      </c>
      <c r="B80">
        <v>79</v>
      </c>
      <c r="C80" s="110" t="s">
        <v>911</v>
      </c>
      <c r="D80" s="110" t="s">
        <v>912</v>
      </c>
      <c r="E80" s="6">
        <v>4.1498529830235391</v>
      </c>
      <c r="F80" s="6">
        <v>0.10631543476663019</v>
      </c>
      <c r="G80" s="10">
        <v>83</v>
      </c>
      <c r="H80" s="10">
        <v>1</v>
      </c>
      <c r="I80">
        <v>4</v>
      </c>
    </row>
    <row r="81" spans="1:9" x14ac:dyDescent="0.25">
      <c r="A81">
        <v>81645</v>
      </c>
      <c r="B81">
        <v>80</v>
      </c>
      <c r="C81" s="110" t="s">
        <v>106</v>
      </c>
      <c r="D81" s="110" t="s">
        <v>107</v>
      </c>
      <c r="E81" s="6">
        <v>4.1485124122703763</v>
      </c>
      <c r="F81" s="6">
        <v>-0.19474129174269939</v>
      </c>
      <c r="G81" s="10">
        <v>56</v>
      </c>
      <c r="H81" s="10">
        <v>1</v>
      </c>
      <c r="I81">
        <v>-24</v>
      </c>
    </row>
    <row r="82" spans="1:9" x14ac:dyDescent="0.25">
      <c r="A82">
        <v>173</v>
      </c>
      <c r="B82">
        <v>81</v>
      </c>
      <c r="C82" s="110" t="s">
        <v>104</v>
      </c>
      <c r="D82" s="110" t="s">
        <v>105</v>
      </c>
      <c r="E82" s="6">
        <v>4.1418580182637621</v>
      </c>
      <c r="F82" s="6">
        <v>-0.27397669904458555</v>
      </c>
      <c r="G82" s="10">
        <v>59</v>
      </c>
      <c r="H82" s="10">
        <v>1</v>
      </c>
      <c r="I82">
        <v>-22</v>
      </c>
    </row>
    <row r="83" spans="1:9" x14ac:dyDescent="0.25">
      <c r="A83">
        <v>35500</v>
      </c>
      <c r="B83">
        <v>82</v>
      </c>
      <c r="C83" s="110" t="s">
        <v>2307</v>
      </c>
      <c r="D83" s="110" t="s">
        <v>2236</v>
      </c>
      <c r="E83" s="6">
        <v>4.1394049535991622</v>
      </c>
      <c r="F83" s="6">
        <v>-3.6254555855927961E-2</v>
      </c>
      <c r="G83" s="10">
        <v>71</v>
      </c>
      <c r="H83" s="10">
        <v>1</v>
      </c>
      <c r="I83">
        <v>-11</v>
      </c>
    </row>
    <row r="84" spans="1:9" x14ac:dyDescent="0.25">
      <c r="A84">
        <v>2526802</v>
      </c>
      <c r="B84">
        <v>83</v>
      </c>
      <c r="C84" s="110" t="s">
        <v>26</v>
      </c>
      <c r="D84" s="110" t="s">
        <v>28</v>
      </c>
      <c r="E84" s="6">
        <v>4.1392086211050003</v>
      </c>
      <c r="F84" s="6">
        <v>-4.3430287631902154E-2</v>
      </c>
      <c r="G84" s="10">
        <v>69</v>
      </c>
      <c r="H84" s="10">
        <v>1</v>
      </c>
      <c r="I84">
        <v>-14</v>
      </c>
    </row>
    <row r="85" spans="1:9" x14ac:dyDescent="0.25">
      <c r="A85">
        <v>230379</v>
      </c>
      <c r="B85">
        <v>84</v>
      </c>
      <c r="C85" s="110" t="s">
        <v>134</v>
      </c>
      <c r="D85" s="110" t="s">
        <v>135</v>
      </c>
      <c r="E85" s="6">
        <v>4.1353559006595324</v>
      </c>
      <c r="F85" s="6">
        <v>2.8924111372871764E-2</v>
      </c>
      <c r="G85" s="10">
        <v>67</v>
      </c>
      <c r="H85" s="10">
        <v>1</v>
      </c>
      <c r="I85">
        <v>-17</v>
      </c>
    </row>
    <row r="86" spans="1:9" x14ac:dyDescent="0.25">
      <c r="A86">
        <v>1093</v>
      </c>
      <c r="B86">
        <v>85</v>
      </c>
      <c r="C86" s="110" t="s">
        <v>154</v>
      </c>
      <c r="D86" s="110" t="s">
        <v>155</v>
      </c>
      <c r="E86" s="6">
        <v>4.1287240233788678</v>
      </c>
      <c r="F86" s="6">
        <v>3.1786449872475586E-2</v>
      </c>
      <c r="G86" s="10">
        <v>115</v>
      </c>
      <c r="H86" s="10">
        <v>0</v>
      </c>
      <c r="I86">
        <v>30</v>
      </c>
    </row>
    <row r="87" spans="1:9" x14ac:dyDescent="0.25">
      <c r="A87">
        <v>94399</v>
      </c>
      <c r="B87">
        <v>86</v>
      </c>
      <c r="C87" s="110" t="s">
        <v>101</v>
      </c>
      <c r="D87" s="110" t="s">
        <v>102</v>
      </c>
      <c r="E87" s="6">
        <v>4.1233871689671746</v>
      </c>
      <c r="F87" s="6">
        <v>-0.16516464156662414</v>
      </c>
      <c r="G87" s="10">
        <v>65</v>
      </c>
      <c r="H87" s="10">
        <v>1</v>
      </c>
      <c r="I87">
        <v>-21</v>
      </c>
    </row>
    <row r="88" spans="1:9" x14ac:dyDescent="0.25">
      <c r="A88">
        <v>2548617</v>
      </c>
      <c r="B88">
        <v>87</v>
      </c>
      <c r="C88" s="110" t="s">
        <v>169</v>
      </c>
      <c r="D88" s="110" t="s">
        <v>170</v>
      </c>
      <c r="E88" s="6">
        <v>4.1221332838088411</v>
      </c>
      <c r="F88" s="6">
        <v>-8.5719601830938075E-2</v>
      </c>
      <c r="G88" s="10">
        <v>74</v>
      </c>
      <c r="H88" s="10">
        <v>1</v>
      </c>
      <c r="I88">
        <v>-13</v>
      </c>
    </row>
    <row r="89" spans="1:9" x14ac:dyDescent="0.25">
      <c r="A89">
        <v>3337620</v>
      </c>
      <c r="B89">
        <v>88</v>
      </c>
      <c r="C89" s="110" t="s">
        <v>171</v>
      </c>
      <c r="D89" s="110" t="s">
        <v>2218</v>
      </c>
      <c r="E89" s="6">
        <v>4.119790388378048</v>
      </c>
      <c r="F89" s="6">
        <v>0.23941437921120023</v>
      </c>
      <c r="G89" s="10">
        <v>108</v>
      </c>
      <c r="H89" s="10">
        <v>0</v>
      </c>
      <c r="I89">
        <v>20</v>
      </c>
    </row>
    <row r="90" spans="1:9" x14ac:dyDescent="0.25">
      <c r="A90">
        <v>5820674</v>
      </c>
      <c r="B90">
        <v>89</v>
      </c>
      <c r="C90" s="110" t="s">
        <v>73</v>
      </c>
      <c r="D90" s="110" t="s">
        <v>74</v>
      </c>
      <c r="E90" s="6">
        <v>4.1150323923401135</v>
      </c>
      <c r="F90" s="6">
        <v>-6.9948821382111781E-2</v>
      </c>
      <c r="G90" s="10">
        <v>75</v>
      </c>
      <c r="H90" s="10">
        <v>1</v>
      </c>
      <c r="I90">
        <v>-14</v>
      </c>
    </row>
    <row r="91" spans="1:9" x14ac:dyDescent="0.25">
      <c r="A91">
        <v>5819195</v>
      </c>
      <c r="B91">
        <v>90</v>
      </c>
      <c r="C91" s="110" t="s">
        <v>3524</v>
      </c>
      <c r="D91" s="110" t="s">
        <v>3525</v>
      </c>
      <c r="E91" s="6">
        <v>4.1131874507707877</v>
      </c>
      <c r="F91" s="6">
        <v>3.5055630868125576E-2</v>
      </c>
      <c r="G91" s="10">
        <v>280</v>
      </c>
      <c r="H91" s="10">
        <v>0</v>
      </c>
      <c r="I91">
        <v>190</v>
      </c>
    </row>
    <row r="92" spans="1:9" x14ac:dyDescent="0.25">
      <c r="A92">
        <v>5966738</v>
      </c>
      <c r="B92">
        <v>91</v>
      </c>
      <c r="C92" s="110" t="s">
        <v>3105</v>
      </c>
      <c r="D92" s="110" t="s">
        <v>3152</v>
      </c>
      <c r="E92" s="6">
        <v>4.1101094115391996</v>
      </c>
      <c r="F92" s="6">
        <v>0.15369066277891008</v>
      </c>
      <c r="G92" s="10">
        <v>92</v>
      </c>
      <c r="H92" s="10">
        <v>1</v>
      </c>
      <c r="I92">
        <v>1</v>
      </c>
    </row>
    <row r="93" spans="1:9" x14ac:dyDescent="0.25">
      <c r="A93">
        <v>6355286</v>
      </c>
      <c r="B93">
        <v>92</v>
      </c>
      <c r="C93" s="110" t="s">
        <v>3553</v>
      </c>
      <c r="D93" s="110" t="s">
        <v>3727</v>
      </c>
      <c r="E93" s="6">
        <v>4.1095606513695442</v>
      </c>
      <c r="F93" s="6">
        <v>-0.1675269967323203</v>
      </c>
      <c r="G93" s="10">
        <v>301</v>
      </c>
      <c r="H93" s="10">
        <v>0</v>
      </c>
      <c r="I93">
        <v>209</v>
      </c>
    </row>
    <row r="94" spans="1:9" x14ac:dyDescent="0.25">
      <c r="A94">
        <v>8527774</v>
      </c>
      <c r="B94">
        <v>93</v>
      </c>
      <c r="C94" s="110" t="s">
        <v>3602</v>
      </c>
      <c r="D94" s="110" t="s">
        <v>3680</v>
      </c>
      <c r="E94" s="6">
        <v>4.1085518417186186</v>
      </c>
      <c r="F94" s="6">
        <v>-0.20582998092237403</v>
      </c>
      <c r="G94" s="10">
        <v>301</v>
      </c>
      <c r="H94" s="10">
        <v>0</v>
      </c>
      <c r="I94">
        <v>208</v>
      </c>
    </row>
    <row r="95" spans="1:9" x14ac:dyDescent="0.25">
      <c r="A95">
        <v>1800</v>
      </c>
      <c r="B95">
        <v>94</v>
      </c>
      <c r="C95" s="110" t="s">
        <v>44</v>
      </c>
      <c r="D95" s="110" t="s">
        <v>45</v>
      </c>
      <c r="E95" s="6">
        <v>4.1081725670960116</v>
      </c>
      <c r="F95" s="6">
        <v>-4.0903146935815649E-2</v>
      </c>
      <c r="G95" s="10">
        <v>79</v>
      </c>
      <c r="H95" s="10">
        <v>1</v>
      </c>
      <c r="I95">
        <v>-15</v>
      </c>
    </row>
    <row r="96" spans="1:9" x14ac:dyDescent="0.25">
      <c r="A96">
        <v>20786</v>
      </c>
      <c r="B96">
        <v>95</v>
      </c>
      <c r="C96" s="110" t="s">
        <v>48</v>
      </c>
      <c r="D96" s="110" t="s">
        <v>2237</v>
      </c>
      <c r="E96" s="6">
        <v>4.103950070539657</v>
      </c>
      <c r="F96" s="6">
        <v>-3.9537399449461219E-2</v>
      </c>
      <c r="G96" s="10">
        <v>64</v>
      </c>
      <c r="H96" s="10">
        <v>1</v>
      </c>
      <c r="I96">
        <v>-31</v>
      </c>
    </row>
    <row r="97" spans="1:9" x14ac:dyDescent="0.25">
      <c r="A97">
        <v>2486625</v>
      </c>
      <c r="B97">
        <v>96</v>
      </c>
      <c r="C97" s="110" t="s">
        <v>3606</v>
      </c>
      <c r="D97" s="110" t="s">
        <v>3606</v>
      </c>
      <c r="E97" s="6">
        <v>4.1005027134984022</v>
      </c>
      <c r="F97" s="6">
        <v>0.20253980627748192</v>
      </c>
      <c r="G97" s="10">
        <v>301</v>
      </c>
      <c r="H97" s="10">
        <v>0</v>
      </c>
      <c r="I97">
        <v>205</v>
      </c>
    </row>
    <row r="98" spans="1:9" x14ac:dyDescent="0.25">
      <c r="A98">
        <v>5911245</v>
      </c>
      <c r="B98">
        <v>97</v>
      </c>
      <c r="C98" s="110" t="s">
        <v>1002</v>
      </c>
      <c r="D98" s="110" t="s">
        <v>3124</v>
      </c>
      <c r="E98" s="6">
        <v>4.0883398934997039</v>
      </c>
      <c r="F98" s="6">
        <v>-6.4279553882169438E-3</v>
      </c>
      <c r="G98" s="10">
        <v>87</v>
      </c>
      <c r="H98" s="10">
        <v>1</v>
      </c>
      <c r="I98">
        <v>-10</v>
      </c>
    </row>
    <row r="99" spans="1:9" x14ac:dyDescent="0.25">
      <c r="A99">
        <v>3782581</v>
      </c>
      <c r="B99">
        <v>98</v>
      </c>
      <c r="C99" s="110" t="s">
        <v>2524</v>
      </c>
      <c r="D99" s="110" t="s">
        <v>62</v>
      </c>
      <c r="E99" s="6">
        <v>4.0863233810190165</v>
      </c>
      <c r="F99" s="6">
        <v>-0.26315447251069779</v>
      </c>
      <c r="G99" s="10">
        <v>73</v>
      </c>
      <c r="H99" s="10">
        <v>1</v>
      </c>
      <c r="I99">
        <v>-25</v>
      </c>
    </row>
    <row r="100" spans="1:9" x14ac:dyDescent="0.25">
      <c r="A100">
        <v>1034</v>
      </c>
      <c r="B100">
        <v>99</v>
      </c>
      <c r="C100" s="110" t="s">
        <v>234</v>
      </c>
      <c r="D100" s="110" t="s">
        <v>235</v>
      </c>
      <c r="E100" s="6">
        <v>4.0851950964091985</v>
      </c>
      <c r="F100" s="6">
        <v>-4.6212344364619184E-2</v>
      </c>
      <c r="G100" s="10">
        <v>81</v>
      </c>
      <c r="H100" s="10">
        <v>1</v>
      </c>
      <c r="I100">
        <v>-18</v>
      </c>
    </row>
    <row r="101" spans="1:9" x14ac:dyDescent="0.25">
      <c r="A101">
        <v>1277</v>
      </c>
      <c r="B101">
        <v>100</v>
      </c>
      <c r="C101" s="110" t="s">
        <v>1543</v>
      </c>
      <c r="D101" s="110" t="s">
        <v>1544</v>
      </c>
      <c r="E101" s="6">
        <v>4.0844842728374831</v>
      </c>
      <c r="F101" s="6">
        <v>6.7306978546755047E-2</v>
      </c>
      <c r="G101" s="10">
        <v>116</v>
      </c>
      <c r="H101" s="10">
        <v>0</v>
      </c>
      <c r="I101">
        <v>16</v>
      </c>
    </row>
    <row r="102" spans="1:9" x14ac:dyDescent="0.25">
      <c r="A102">
        <v>9489</v>
      </c>
      <c r="B102">
        <v>101</v>
      </c>
      <c r="C102" s="110" t="s">
        <v>50</v>
      </c>
      <c r="D102" s="110" t="s">
        <v>51</v>
      </c>
      <c r="E102" s="6">
        <v>4.0844197703455301</v>
      </c>
      <c r="F102" s="6">
        <v>-0.11409204520425931</v>
      </c>
      <c r="G102" s="10">
        <v>85</v>
      </c>
      <c r="H102" s="10">
        <v>1</v>
      </c>
      <c r="I102">
        <v>-16</v>
      </c>
    </row>
    <row r="103" spans="1:9" x14ac:dyDescent="0.25">
      <c r="A103">
        <v>9655</v>
      </c>
      <c r="B103">
        <v>102</v>
      </c>
      <c r="C103" s="110" t="s">
        <v>192</v>
      </c>
      <c r="D103" s="110" t="s">
        <v>2277</v>
      </c>
      <c r="E103" s="6">
        <v>4.0839846804102802</v>
      </c>
      <c r="F103" s="6">
        <v>0.2121004648431315</v>
      </c>
      <c r="G103" s="10">
        <v>103</v>
      </c>
      <c r="H103" s="10">
        <v>0</v>
      </c>
      <c r="I103">
        <v>1</v>
      </c>
    </row>
    <row r="104" spans="1:9" x14ac:dyDescent="0.25">
      <c r="A104">
        <v>4045690</v>
      </c>
      <c r="B104">
        <v>103</v>
      </c>
      <c r="C104" s="110" t="s">
        <v>70</v>
      </c>
      <c r="D104" s="110" t="s">
        <v>72</v>
      </c>
      <c r="E104" s="6">
        <v>4.0831261935145235</v>
      </c>
      <c r="F104" s="6">
        <v>-3.1047753584895865E-2</v>
      </c>
      <c r="G104" s="10">
        <v>84</v>
      </c>
      <c r="H104" s="10">
        <v>1</v>
      </c>
      <c r="I104">
        <v>-19</v>
      </c>
    </row>
    <row r="105" spans="1:9" x14ac:dyDescent="0.25">
      <c r="A105">
        <v>240914</v>
      </c>
      <c r="B105">
        <v>104</v>
      </c>
      <c r="C105" s="110" t="s">
        <v>33</v>
      </c>
      <c r="D105" s="110" t="s">
        <v>34</v>
      </c>
      <c r="E105" s="6">
        <v>4.0788263107917411</v>
      </c>
      <c r="F105" s="6">
        <v>-0.16476452230807714</v>
      </c>
      <c r="G105" s="10">
        <v>89</v>
      </c>
      <c r="H105" s="10">
        <v>1</v>
      </c>
      <c r="I105">
        <v>-15</v>
      </c>
    </row>
    <row r="106" spans="1:9" x14ac:dyDescent="0.25">
      <c r="A106">
        <v>6883</v>
      </c>
      <c r="B106">
        <v>105</v>
      </c>
      <c r="C106" s="110" t="s">
        <v>2465</v>
      </c>
      <c r="D106" s="110" t="s">
        <v>2901</v>
      </c>
      <c r="E106" s="6">
        <v>4.0777866805769962</v>
      </c>
      <c r="F106" s="6">
        <v>5.2473415820153413E-2</v>
      </c>
      <c r="G106" s="10">
        <v>128</v>
      </c>
      <c r="H106" s="10">
        <v>0</v>
      </c>
      <c r="I106">
        <v>23</v>
      </c>
    </row>
    <row r="107" spans="1:9" x14ac:dyDescent="0.25">
      <c r="A107">
        <v>383957</v>
      </c>
      <c r="B107">
        <v>106</v>
      </c>
      <c r="C107" s="110" t="s">
        <v>225</v>
      </c>
      <c r="D107" s="110" t="s">
        <v>2784</v>
      </c>
      <c r="E107" s="6">
        <v>4.0755567220843281</v>
      </c>
      <c r="F107" s="6">
        <v>-0.20120584291924049</v>
      </c>
      <c r="G107" s="10">
        <v>70</v>
      </c>
      <c r="H107" s="10">
        <v>1</v>
      </c>
      <c r="I107">
        <v>-36</v>
      </c>
    </row>
    <row r="108" spans="1:9" x14ac:dyDescent="0.25">
      <c r="A108">
        <v>17237</v>
      </c>
      <c r="B108">
        <v>107</v>
      </c>
      <c r="C108" s="110" t="s">
        <v>78</v>
      </c>
      <c r="D108" s="110" t="s">
        <v>79</v>
      </c>
      <c r="E108" s="6">
        <v>4.0724303565819699</v>
      </c>
      <c r="F108" s="6">
        <v>-0.24341008816716991</v>
      </c>
      <c r="G108" s="10">
        <v>78</v>
      </c>
      <c r="H108" s="10">
        <v>1</v>
      </c>
      <c r="I108">
        <v>-29</v>
      </c>
    </row>
    <row r="109" spans="1:9" x14ac:dyDescent="0.25">
      <c r="A109">
        <v>174</v>
      </c>
      <c r="B109">
        <v>108</v>
      </c>
      <c r="C109" s="110" t="s">
        <v>104</v>
      </c>
      <c r="D109" s="110" t="s">
        <v>166</v>
      </c>
      <c r="E109" s="6">
        <v>4.0719912828415206</v>
      </c>
      <c r="F109" s="6">
        <v>5.301633455699406E-2</v>
      </c>
      <c r="G109" s="10">
        <v>111</v>
      </c>
      <c r="H109" s="10">
        <v>0</v>
      </c>
      <c r="I109">
        <v>3</v>
      </c>
    </row>
    <row r="110" spans="1:9" x14ac:dyDescent="0.25">
      <c r="A110">
        <v>28880</v>
      </c>
      <c r="B110">
        <v>109</v>
      </c>
      <c r="C110" s="110" t="s">
        <v>76</v>
      </c>
      <c r="D110" s="110" t="s">
        <v>77</v>
      </c>
      <c r="E110" s="6">
        <v>4.0689223013528961</v>
      </c>
      <c r="F110" s="6">
        <v>-3.771067738880518E-2</v>
      </c>
      <c r="G110" s="10">
        <v>91</v>
      </c>
      <c r="H110" s="10">
        <v>1</v>
      </c>
      <c r="I110">
        <v>-18</v>
      </c>
    </row>
    <row r="111" spans="1:9" x14ac:dyDescent="0.25">
      <c r="A111">
        <v>8553716</v>
      </c>
      <c r="B111">
        <v>110</v>
      </c>
      <c r="C111" s="110" t="s">
        <v>3577</v>
      </c>
      <c r="D111" s="110" t="s">
        <v>3578</v>
      </c>
      <c r="E111" s="6">
        <v>4.0676073586457777</v>
      </c>
      <c r="F111" s="6">
        <v>-0.24507527949919128</v>
      </c>
      <c r="G111" s="10">
        <v>301</v>
      </c>
      <c r="H111" s="10">
        <v>0</v>
      </c>
      <c r="I111">
        <v>191</v>
      </c>
    </row>
    <row r="112" spans="1:9" x14ac:dyDescent="0.25">
      <c r="A112">
        <v>2728</v>
      </c>
      <c r="B112">
        <v>111</v>
      </c>
      <c r="C112" s="110" t="s">
        <v>366</v>
      </c>
      <c r="D112" s="110" t="s">
        <v>367</v>
      </c>
      <c r="E112" s="6">
        <v>4.0669993001823963</v>
      </c>
      <c r="F112" s="6">
        <v>-0.14249137519576083</v>
      </c>
      <c r="G112" s="10">
        <v>93</v>
      </c>
      <c r="H112" s="10">
        <v>1</v>
      </c>
      <c r="I112">
        <v>-18</v>
      </c>
    </row>
    <row r="113" spans="1:9" x14ac:dyDescent="0.25">
      <c r="A113">
        <v>40634</v>
      </c>
      <c r="B113">
        <v>112</v>
      </c>
      <c r="C113" s="110" t="s">
        <v>1688</v>
      </c>
      <c r="D113" s="110" t="s">
        <v>5277</v>
      </c>
      <c r="E113" s="6">
        <v>4.0659644754892517</v>
      </c>
      <c r="F113" s="6">
        <v>-2.2523132492898057E-2</v>
      </c>
      <c r="G113" s="10">
        <v>90</v>
      </c>
      <c r="H113" s="10">
        <v>1</v>
      </c>
      <c r="I113">
        <v>-22</v>
      </c>
    </row>
    <row r="114" spans="1:9" x14ac:dyDescent="0.25">
      <c r="A114">
        <v>23310</v>
      </c>
      <c r="B114">
        <v>113</v>
      </c>
      <c r="C114" s="110" t="s">
        <v>42</v>
      </c>
      <c r="D114" s="110" t="s">
        <v>2861</v>
      </c>
      <c r="E114" s="6">
        <v>4.0627787768678107</v>
      </c>
      <c r="F114" s="6">
        <v>-9.6460096016683927E-2</v>
      </c>
      <c r="G114" s="10">
        <v>94</v>
      </c>
      <c r="H114" s="10">
        <v>1</v>
      </c>
      <c r="I114">
        <v>-19</v>
      </c>
    </row>
    <row r="115" spans="1:9" x14ac:dyDescent="0.25">
      <c r="A115">
        <v>4416034</v>
      </c>
      <c r="B115">
        <v>114</v>
      </c>
      <c r="C115" s="110" t="s">
        <v>244</v>
      </c>
      <c r="D115" s="110" t="s">
        <v>447</v>
      </c>
      <c r="E115" s="6">
        <v>4.0624585445954446</v>
      </c>
      <c r="F115" s="6">
        <v>-0.22146619046462934</v>
      </c>
      <c r="G115" s="10">
        <v>86</v>
      </c>
      <c r="H115" s="10">
        <v>1</v>
      </c>
      <c r="I115">
        <v>-28</v>
      </c>
    </row>
    <row r="116" spans="1:9" x14ac:dyDescent="0.25">
      <c r="A116">
        <v>2591</v>
      </c>
      <c r="B116">
        <v>115</v>
      </c>
      <c r="C116" s="110" t="s">
        <v>39</v>
      </c>
      <c r="D116" s="110" t="s">
        <v>40</v>
      </c>
      <c r="E116" s="6">
        <v>4.0600953183355131</v>
      </c>
      <c r="F116" s="6">
        <v>-0.32525976399923939</v>
      </c>
      <c r="G116" s="10">
        <v>72</v>
      </c>
      <c r="H116" s="10">
        <v>1</v>
      </c>
      <c r="I116">
        <v>-43</v>
      </c>
    </row>
    <row r="117" spans="1:9" x14ac:dyDescent="0.25">
      <c r="A117">
        <v>6139423</v>
      </c>
      <c r="B117">
        <v>116</v>
      </c>
      <c r="C117" s="110" t="s">
        <v>3619</v>
      </c>
      <c r="D117" s="110" t="s">
        <v>3620</v>
      </c>
      <c r="E117" s="6">
        <v>4.0585231309102774</v>
      </c>
      <c r="F117" s="6">
        <v>-5.883911740337755E-2</v>
      </c>
      <c r="G117" s="10">
        <v>301</v>
      </c>
      <c r="H117" s="10">
        <v>0</v>
      </c>
      <c r="I117">
        <v>185</v>
      </c>
    </row>
    <row r="118" spans="1:9" x14ac:dyDescent="0.25">
      <c r="A118">
        <v>3026478</v>
      </c>
      <c r="B118">
        <v>117</v>
      </c>
      <c r="C118" s="110" t="s">
        <v>22</v>
      </c>
      <c r="D118" s="110" t="s">
        <v>98</v>
      </c>
      <c r="E118" s="6">
        <v>4.0564914115068555</v>
      </c>
      <c r="F118" s="6">
        <v>-9.9516868479117893E-2</v>
      </c>
      <c r="G118" s="10">
        <v>80</v>
      </c>
      <c r="H118" s="10">
        <v>1</v>
      </c>
      <c r="I118">
        <v>-37</v>
      </c>
    </row>
    <row r="119" spans="1:9" x14ac:dyDescent="0.25">
      <c r="A119">
        <v>10523</v>
      </c>
      <c r="B119">
        <v>118</v>
      </c>
      <c r="C119" s="110" t="s">
        <v>234</v>
      </c>
      <c r="D119" s="110" t="s">
        <v>2231</v>
      </c>
      <c r="E119" s="6">
        <v>4.0561115085829815</v>
      </c>
      <c r="F119" s="6">
        <v>6.1997368968537359E-2</v>
      </c>
      <c r="G119" s="10">
        <v>126</v>
      </c>
      <c r="H119" s="10">
        <v>0</v>
      </c>
      <c r="I119">
        <v>8</v>
      </c>
    </row>
    <row r="120" spans="1:9" x14ac:dyDescent="0.25">
      <c r="A120">
        <v>4308684</v>
      </c>
      <c r="B120">
        <v>119</v>
      </c>
      <c r="C120" s="110" t="s">
        <v>302</v>
      </c>
      <c r="D120" s="110" t="s">
        <v>303</v>
      </c>
      <c r="E120" s="6">
        <v>4.0541592849410488</v>
      </c>
      <c r="F120" s="6">
        <v>0.16403542540197513</v>
      </c>
      <c r="G120" s="10">
        <v>151</v>
      </c>
      <c r="H120" s="10">
        <v>0</v>
      </c>
      <c r="I120">
        <v>32</v>
      </c>
    </row>
    <row r="121" spans="1:9" x14ac:dyDescent="0.25">
      <c r="A121">
        <v>4375879</v>
      </c>
      <c r="B121">
        <v>120</v>
      </c>
      <c r="C121" s="110" t="s">
        <v>30</v>
      </c>
      <c r="D121" s="110" t="s">
        <v>2235</v>
      </c>
      <c r="E121" s="6">
        <v>4.0533960729898295</v>
      </c>
      <c r="F121" s="6">
        <v>0.28942580750198399</v>
      </c>
      <c r="G121" s="10">
        <v>124</v>
      </c>
      <c r="H121" s="10">
        <v>0</v>
      </c>
      <c r="I121">
        <v>4</v>
      </c>
    </row>
    <row r="122" spans="1:9" x14ac:dyDescent="0.25">
      <c r="A122">
        <v>3597082</v>
      </c>
      <c r="B122">
        <v>121</v>
      </c>
      <c r="C122" s="110" t="s">
        <v>60</v>
      </c>
      <c r="D122" s="110" t="s">
        <v>275</v>
      </c>
      <c r="E122" s="6">
        <v>4.0527751098526501</v>
      </c>
      <c r="F122" s="6">
        <v>-0.15888277937974538</v>
      </c>
      <c r="G122" s="10">
        <v>99</v>
      </c>
      <c r="H122" s="10">
        <v>1</v>
      </c>
      <c r="I122">
        <v>-22</v>
      </c>
    </row>
    <row r="123" spans="1:9" x14ac:dyDescent="0.25">
      <c r="A123">
        <v>6600669</v>
      </c>
      <c r="B123">
        <v>122</v>
      </c>
      <c r="C123" s="110" t="s">
        <v>242</v>
      </c>
      <c r="D123" s="110" t="s">
        <v>2016</v>
      </c>
      <c r="E123" s="6">
        <v>4.0516599858741431</v>
      </c>
      <c r="F123" s="6">
        <v>-0.33076050303086424</v>
      </c>
      <c r="G123" s="10">
        <v>77</v>
      </c>
      <c r="H123" s="10">
        <v>1</v>
      </c>
      <c r="I123">
        <v>-45</v>
      </c>
    </row>
    <row r="124" spans="1:9" x14ac:dyDescent="0.25">
      <c r="A124">
        <v>5904111</v>
      </c>
      <c r="B124">
        <v>123</v>
      </c>
      <c r="C124" s="110" t="s">
        <v>3164</v>
      </c>
      <c r="D124" s="110" t="s">
        <v>3255</v>
      </c>
      <c r="E124" s="6">
        <v>4.0480156243956431</v>
      </c>
      <c r="F124" s="6">
        <v>0.37860692166074328</v>
      </c>
      <c r="G124" s="10">
        <v>177</v>
      </c>
      <c r="H124" s="10">
        <v>0</v>
      </c>
      <c r="I124">
        <v>54</v>
      </c>
    </row>
    <row r="125" spans="1:9" x14ac:dyDescent="0.25">
      <c r="A125">
        <v>17282</v>
      </c>
      <c r="B125">
        <v>124</v>
      </c>
      <c r="C125" s="110" t="s">
        <v>2573</v>
      </c>
      <c r="D125" s="110" t="s">
        <v>820</v>
      </c>
      <c r="E125" s="6">
        <v>4.0458418652336698</v>
      </c>
      <c r="F125" s="6">
        <v>-1.2117854643590498E-2</v>
      </c>
      <c r="G125" s="10">
        <v>131</v>
      </c>
      <c r="H125" s="10">
        <v>0</v>
      </c>
      <c r="I125">
        <v>7</v>
      </c>
    </row>
    <row r="126" spans="1:9" x14ac:dyDescent="0.25">
      <c r="A126">
        <v>4311613</v>
      </c>
      <c r="B126">
        <v>125</v>
      </c>
      <c r="C126" s="110" t="s">
        <v>241</v>
      </c>
      <c r="D126" s="110" t="s">
        <v>2726</v>
      </c>
      <c r="E126" s="6">
        <v>4.0439520193281622</v>
      </c>
      <c r="F126" s="6">
        <v>-0.17124271169707894</v>
      </c>
      <c r="G126" s="10">
        <v>100</v>
      </c>
      <c r="H126" s="10">
        <v>1</v>
      </c>
      <c r="I126">
        <v>-25</v>
      </c>
    </row>
    <row r="127" spans="1:9" x14ac:dyDescent="0.25">
      <c r="A127">
        <v>384543</v>
      </c>
      <c r="B127">
        <v>126</v>
      </c>
      <c r="C127" s="110" t="s">
        <v>122</v>
      </c>
      <c r="D127" s="110" t="s">
        <v>123</v>
      </c>
      <c r="E127" s="6">
        <v>4.0403573879914374</v>
      </c>
      <c r="F127" s="6">
        <v>-0.10683824264547992</v>
      </c>
      <c r="G127" s="10">
        <v>105</v>
      </c>
      <c r="H127" s="10">
        <v>0</v>
      </c>
      <c r="I127">
        <v>-21</v>
      </c>
    </row>
    <row r="128" spans="1:9" x14ac:dyDescent="0.25">
      <c r="A128">
        <v>8188260</v>
      </c>
      <c r="B128">
        <v>127</v>
      </c>
      <c r="C128" s="110" t="s">
        <v>3609</v>
      </c>
      <c r="D128" s="110" t="s">
        <v>3610</v>
      </c>
      <c r="E128" s="6">
        <v>4.0370554249950406</v>
      </c>
      <c r="F128" s="6">
        <v>-0.2394640496329079</v>
      </c>
      <c r="G128" s="10">
        <v>301</v>
      </c>
      <c r="H128" s="10">
        <v>0</v>
      </c>
      <c r="I128">
        <v>174</v>
      </c>
    </row>
    <row r="129" spans="1:9" x14ac:dyDescent="0.25">
      <c r="A129">
        <v>5962575</v>
      </c>
      <c r="B129">
        <v>128</v>
      </c>
      <c r="C129" s="110" t="s">
        <v>2818</v>
      </c>
      <c r="D129" s="110" t="s">
        <v>3376</v>
      </c>
      <c r="E129" s="6">
        <v>4.0338240936725827</v>
      </c>
      <c r="F129" s="6">
        <v>-0.25877891798599206</v>
      </c>
      <c r="G129" s="10">
        <v>134</v>
      </c>
      <c r="H129" s="10">
        <v>0</v>
      </c>
      <c r="I129">
        <v>6</v>
      </c>
    </row>
    <row r="130" spans="1:9" x14ac:dyDescent="0.25">
      <c r="A130">
        <v>8804906</v>
      </c>
      <c r="B130">
        <v>129</v>
      </c>
      <c r="C130" s="110" t="s">
        <v>983</v>
      </c>
      <c r="D130" s="110" t="s">
        <v>3667</v>
      </c>
      <c r="E130" s="6">
        <v>4.0266019232742032</v>
      </c>
      <c r="F130" s="6">
        <v>-0.20342900691096988</v>
      </c>
      <c r="G130" s="10">
        <v>301</v>
      </c>
      <c r="H130" s="10">
        <v>0</v>
      </c>
      <c r="I130">
        <v>172</v>
      </c>
    </row>
    <row r="131" spans="1:9" x14ac:dyDescent="0.25">
      <c r="A131">
        <v>6499696</v>
      </c>
      <c r="B131">
        <v>130</v>
      </c>
      <c r="C131" s="110" t="s">
        <v>169</v>
      </c>
      <c r="D131" s="110" t="s">
        <v>2135</v>
      </c>
      <c r="E131" s="6">
        <v>4.0252994330414475</v>
      </c>
      <c r="F131" s="6">
        <v>4.4095678721047804E-2</v>
      </c>
      <c r="G131" s="10">
        <v>119</v>
      </c>
      <c r="H131" s="10">
        <v>0</v>
      </c>
      <c r="I131">
        <v>-11</v>
      </c>
    </row>
    <row r="132" spans="1:9" x14ac:dyDescent="0.25">
      <c r="A132">
        <v>5082240</v>
      </c>
      <c r="B132">
        <v>131</v>
      </c>
      <c r="C132" s="110" t="s">
        <v>2503</v>
      </c>
      <c r="D132" s="110" t="s">
        <v>2719</v>
      </c>
      <c r="E132" s="6">
        <v>4.025235390642087</v>
      </c>
      <c r="F132" s="6">
        <v>0.5226057122748875</v>
      </c>
      <c r="G132" s="10">
        <v>196</v>
      </c>
      <c r="H132" s="10">
        <v>0</v>
      </c>
      <c r="I132">
        <v>65</v>
      </c>
    </row>
    <row r="133" spans="1:9" x14ac:dyDescent="0.25">
      <c r="A133">
        <v>8419739</v>
      </c>
      <c r="B133">
        <v>132</v>
      </c>
      <c r="C133" s="110" t="s">
        <v>268</v>
      </c>
      <c r="D133" s="110" t="s">
        <v>3604</v>
      </c>
      <c r="E133" s="6">
        <v>4.0233285957146299</v>
      </c>
      <c r="F133" s="6">
        <v>0.13055798772679417</v>
      </c>
      <c r="G133" s="10">
        <v>301</v>
      </c>
      <c r="H133" s="10">
        <v>0</v>
      </c>
      <c r="I133">
        <v>169</v>
      </c>
    </row>
    <row r="134" spans="1:9" x14ac:dyDescent="0.25">
      <c r="A134">
        <v>9013</v>
      </c>
      <c r="B134">
        <v>133</v>
      </c>
      <c r="C134" s="110" t="s">
        <v>92</v>
      </c>
      <c r="D134" s="110" t="s">
        <v>92</v>
      </c>
      <c r="E134" s="6">
        <v>4.0222876499991793</v>
      </c>
      <c r="F134" s="6">
        <v>-0.12794984648995067</v>
      </c>
      <c r="G134" s="10">
        <v>112</v>
      </c>
      <c r="H134" s="10">
        <v>0</v>
      </c>
      <c r="I134">
        <v>-21</v>
      </c>
    </row>
    <row r="135" spans="1:9" x14ac:dyDescent="0.25">
      <c r="A135">
        <v>8142360</v>
      </c>
      <c r="B135">
        <v>134</v>
      </c>
      <c r="C135" s="110" t="s">
        <v>3668</v>
      </c>
      <c r="D135" s="110" t="s">
        <v>3669</v>
      </c>
      <c r="E135" s="6">
        <v>4.0183943651396516</v>
      </c>
      <c r="F135" s="6">
        <v>2.4569549359041432E-3</v>
      </c>
      <c r="G135" s="10">
        <v>301</v>
      </c>
      <c r="H135" s="10">
        <v>0</v>
      </c>
      <c r="I135">
        <v>167</v>
      </c>
    </row>
    <row r="136" spans="1:9" x14ac:dyDescent="0.25">
      <c r="A136">
        <v>1064977</v>
      </c>
      <c r="B136">
        <v>135</v>
      </c>
      <c r="C136" s="110" t="s">
        <v>137</v>
      </c>
      <c r="D136" s="110" t="s">
        <v>260</v>
      </c>
      <c r="E136" s="6">
        <v>4.0180522350021839</v>
      </c>
      <c r="F136" s="6">
        <v>-0.16162462611027628</v>
      </c>
      <c r="G136" s="10">
        <v>114</v>
      </c>
      <c r="H136" s="10">
        <v>0</v>
      </c>
      <c r="I136">
        <v>-21</v>
      </c>
    </row>
    <row r="137" spans="1:9" x14ac:dyDescent="0.25">
      <c r="A137">
        <v>9045200</v>
      </c>
      <c r="B137">
        <v>136</v>
      </c>
      <c r="C137" s="110" t="s">
        <v>5653</v>
      </c>
      <c r="D137" s="110" t="s">
        <v>5654</v>
      </c>
      <c r="E137" s="6">
        <v>4.0175977692381997</v>
      </c>
      <c r="F137" s="6">
        <v>-6.2423300572828744E-2</v>
      </c>
      <c r="G137" s="10">
        <v>301</v>
      </c>
      <c r="H137" s="10">
        <v>0</v>
      </c>
      <c r="I137">
        <v>165</v>
      </c>
    </row>
    <row r="138" spans="1:9" x14ac:dyDescent="0.25">
      <c r="A138">
        <v>2760530</v>
      </c>
      <c r="B138">
        <v>137</v>
      </c>
      <c r="C138" s="110" t="s">
        <v>921</v>
      </c>
      <c r="D138" s="110" t="s">
        <v>2623</v>
      </c>
      <c r="E138" s="6">
        <v>4.0169979341457704</v>
      </c>
      <c r="F138" s="6">
        <v>0.29297478170211422</v>
      </c>
      <c r="G138" s="10">
        <v>174</v>
      </c>
      <c r="H138" s="10">
        <v>0</v>
      </c>
      <c r="I138">
        <v>37</v>
      </c>
    </row>
    <row r="139" spans="1:9" x14ac:dyDescent="0.25">
      <c r="A139">
        <v>4649405</v>
      </c>
      <c r="B139">
        <v>138</v>
      </c>
      <c r="C139" s="110" t="s">
        <v>20</v>
      </c>
      <c r="D139" s="110" t="s">
        <v>21</v>
      </c>
      <c r="E139" s="6">
        <v>4.0163566251086404</v>
      </c>
      <c r="F139" s="6">
        <v>-0.26475868872377895</v>
      </c>
      <c r="G139" s="10">
        <v>96</v>
      </c>
      <c r="H139" s="10">
        <v>1</v>
      </c>
      <c r="I139">
        <v>-42</v>
      </c>
    </row>
    <row r="140" spans="1:9" x14ac:dyDescent="0.25">
      <c r="A140">
        <v>3948279</v>
      </c>
      <c r="B140">
        <v>139</v>
      </c>
      <c r="C140" s="110" t="s">
        <v>2327</v>
      </c>
      <c r="D140" s="110" t="s">
        <v>345</v>
      </c>
      <c r="E140" s="6">
        <v>4.0140249119276366</v>
      </c>
      <c r="F140" s="6">
        <v>0.15346733135594182</v>
      </c>
      <c r="G140" s="10">
        <v>125</v>
      </c>
      <c r="H140" s="10">
        <v>0</v>
      </c>
      <c r="I140">
        <v>-14</v>
      </c>
    </row>
    <row r="141" spans="1:9" x14ac:dyDescent="0.25">
      <c r="A141">
        <v>726827</v>
      </c>
      <c r="B141">
        <v>140</v>
      </c>
      <c r="C141" s="110" t="s">
        <v>96</v>
      </c>
      <c r="D141" s="110" t="s">
        <v>97</v>
      </c>
      <c r="E141" s="6">
        <v>4.008783323865809</v>
      </c>
      <c r="F141" s="6">
        <v>-0.15317426664248623</v>
      </c>
      <c r="G141" s="10">
        <v>95</v>
      </c>
      <c r="H141" s="10">
        <v>1</v>
      </c>
      <c r="I141">
        <v>-45</v>
      </c>
    </row>
    <row r="142" spans="1:9" x14ac:dyDescent="0.25">
      <c r="A142">
        <v>3592492</v>
      </c>
      <c r="B142">
        <v>141</v>
      </c>
      <c r="C142" s="110" t="s">
        <v>82</v>
      </c>
      <c r="D142" s="110" t="s">
        <v>82</v>
      </c>
      <c r="E142" s="6">
        <v>4.004249456862941</v>
      </c>
      <c r="F142" s="6">
        <v>-3.2734160978919569E-2</v>
      </c>
      <c r="G142" s="10">
        <v>97</v>
      </c>
      <c r="H142" s="10">
        <v>1</v>
      </c>
      <c r="I142">
        <v>-44</v>
      </c>
    </row>
    <row r="143" spans="1:9" x14ac:dyDescent="0.25">
      <c r="A143">
        <v>322947</v>
      </c>
      <c r="B143">
        <v>142</v>
      </c>
      <c r="C143" s="110" t="s">
        <v>80</v>
      </c>
      <c r="D143" s="110" t="s">
        <v>2233</v>
      </c>
      <c r="E143" s="6">
        <v>4.003701498203788</v>
      </c>
      <c r="F143" s="6">
        <v>1.3794373825313233E-2</v>
      </c>
      <c r="G143" s="10">
        <v>106</v>
      </c>
      <c r="H143" s="10">
        <v>0</v>
      </c>
      <c r="I143">
        <v>-36</v>
      </c>
    </row>
    <row r="144" spans="1:9" x14ac:dyDescent="0.25">
      <c r="A144">
        <v>7686009</v>
      </c>
      <c r="B144">
        <v>143</v>
      </c>
      <c r="C144" s="110" t="s">
        <v>2524</v>
      </c>
      <c r="D144" s="110" t="s">
        <v>3257</v>
      </c>
      <c r="E144" s="6">
        <v>4.0030636659264376</v>
      </c>
      <c r="F144" s="6">
        <v>0.51290864160614991</v>
      </c>
      <c r="G144" s="10">
        <v>173</v>
      </c>
      <c r="H144" s="10">
        <v>0</v>
      </c>
      <c r="I144">
        <v>30</v>
      </c>
    </row>
    <row r="145" spans="1:9" x14ac:dyDescent="0.25">
      <c r="A145">
        <v>387592</v>
      </c>
      <c r="B145">
        <v>144</v>
      </c>
      <c r="C145" s="110" t="s">
        <v>93</v>
      </c>
      <c r="D145" s="110" t="s">
        <v>94</v>
      </c>
      <c r="E145" s="6">
        <v>4.0025935616244457</v>
      </c>
      <c r="F145" s="6">
        <v>-0.29160645870577584</v>
      </c>
      <c r="G145" s="10">
        <v>98</v>
      </c>
      <c r="H145" s="10">
        <v>1</v>
      </c>
      <c r="I145">
        <v>-46</v>
      </c>
    </row>
    <row r="146" spans="1:9" x14ac:dyDescent="0.25">
      <c r="A146">
        <v>5550805</v>
      </c>
      <c r="B146">
        <v>145</v>
      </c>
      <c r="C146" s="110" t="s">
        <v>3393</v>
      </c>
      <c r="D146" s="110" t="s">
        <v>3523</v>
      </c>
      <c r="E146" s="6">
        <v>4.0025372163784594</v>
      </c>
      <c r="F146" s="6">
        <v>-0.1618213466291607</v>
      </c>
      <c r="G146" s="10">
        <v>289</v>
      </c>
      <c r="H146" s="10">
        <v>0</v>
      </c>
      <c r="I146">
        <v>144</v>
      </c>
    </row>
    <row r="147" spans="1:9" x14ac:dyDescent="0.25">
      <c r="A147">
        <v>4875473</v>
      </c>
      <c r="B147">
        <v>146</v>
      </c>
      <c r="C147" s="110" t="s">
        <v>3381</v>
      </c>
      <c r="D147" s="110" t="s">
        <v>3496</v>
      </c>
      <c r="E147" s="6">
        <v>4.0017524086618899</v>
      </c>
      <c r="F147" s="6">
        <v>0.56499800870353889</v>
      </c>
      <c r="G147" s="10">
        <v>301</v>
      </c>
      <c r="H147" s="10">
        <v>0</v>
      </c>
      <c r="I147">
        <v>155</v>
      </c>
    </row>
    <row r="148" spans="1:9" x14ac:dyDescent="0.25">
      <c r="A148">
        <v>41482</v>
      </c>
      <c r="B148">
        <v>147</v>
      </c>
      <c r="C148" s="110" t="s">
        <v>2538</v>
      </c>
      <c r="D148" s="110" t="s">
        <v>752</v>
      </c>
      <c r="E148" s="6">
        <v>4.0003285187665778</v>
      </c>
      <c r="F148" s="6">
        <v>0.11075914471042081</v>
      </c>
      <c r="G148" s="10">
        <v>178</v>
      </c>
      <c r="H148" s="10">
        <v>0</v>
      </c>
      <c r="I148">
        <v>31</v>
      </c>
    </row>
    <row r="149" spans="1:9" x14ac:dyDescent="0.25">
      <c r="A149">
        <v>3130314</v>
      </c>
      <c r="B149">
        <v>148</v>
      </c>
      <c r="C149" s="110" t="s">
        <v>2370</v>
      </c>
      <c r="D149" s="110" t="s">
        <v>3003</v>
      </c>
      <c r="E149" s="6">
        <v>4.0001316639240274</v>
      </c>
      <c r="F149" s="6">
        <v>-9.6955988213132116E-4</v>
      </c>
      <c r="G149" s="10">
        <v>117</v>
      </c>
      <c r="H149" s="10">
        <v>0</v>
      </c>
      <c r="I149">
        <v>-31</v>
      </c>
    </row>
    <row r="150" spans="1:9" x14ac:dyDescent="0.25">
      <c r="A150">
        <v>636623</v>
      </c>
      <c r="B150">
        <v>149</v>
      </c>
      <c r="C150" s="110" t="s">
        <v>2258</v>
      </c>
      <c r="D150" s="110" t="s">
        <v>67</v>
      </c>
      <c r="E150" s="6">
        <v>3.9989884297680112</v>
      </c>
      <c r="F150" s="6">
        <v>-0.24803184047500881</v>
      </c>
      <c r="G150" s="10">
        <v>107</v>
      </c>
      <c r="H150" s="10">
        <v>0</v>
      </c>
      <c r="I150">
        <v>-42</v>
      </c>
    </row>
    <row r="151" spans="1:9" x14ac:dyDescent="0.25">
      <c r="A151">
        <v>164</v>
      </c>
      <c r="B151">
        <v>150</v>
      </c>
      <c r="C151" s="110" t="s">
        <v>225</v>
      </c>
      <c r="D151" s="110" t="s">
        <v>226</v>
      </c>
      <c r="E151" s="6">
        <v>3.9978064655067955</v>
      </c>
      <c r="F151" s="6">
        <v>2.0486857077313125E-2</v>
      </c>
      <c r="G151" s="10">
        <v>123</v>
      </c>
      <c r="H151" s="10">
        <v>0</v>
      </c>
      <c r="I151">
        <v>-27</v>
      </c>
    </row>
    <row r="152" spans="1:9" x14ac:dyDescent="0.25">
      <c r="A152">
        <v>3175374</v>
      </c>
      <c r="B152">
        <v>151</v>
      </c>
      <c r="C152" s="110" t="s">
        <v>1820</v>
      </c>
      <c r="D152" s="110" t="s">
        <v>1821</v>
      </c>
      <c r="E152" s="6">
        <v>3.9977066026229862</v>
      </c>
      <c r="F152" s="6">
        <v>0.5969366621188601</v>
      </c>
      <c r="G152" s="10">
        <v>301</v>
      </c>
      <c r="H152" s="10">
        <v>0</v>
      </c>
      <c r="I152">
        <v>150</v>
      </c>
    </row>
    <row r="153" spans="1:9" x14ac:dyDescent="0.25">
      <c r="A153">
        <v>25578</v>
      </c>
      <c r="B153">
        <v>152</v>
      </c>
      <c r="C153" s="110" t="s">
        <v>210</v>
      </c>
      <c r="D153" s="110" t="s">
        <v>211</v>
      </c>
      <c r="E153" s="6">
        <v>3.9972320609648189</v>
      </c>
      <c r="F153" s="6">
        <v>-0.15008469578160044</v>
      </c>
      <c r="G153" s="10">
        <v>118</v>
      </c>
      <c r="H153" s="10">
        <v>0</v>
      </c>
      <c r="I153">
        <v>-34</v>
      </c>
    </row>
    <row r="154" spans="1:9" x14ac:dyDescent="0.25">
      <c r="A154">
        <v>185644</v>
      </c>
      <c r="B154">
        <v>153</v>
      </c>
      <c r="C154" s="110" t="s">
        <v>29</v>
      </c>
      <c r="D154" s="110" t="s">
        <v>2606</v>
      </c>
      <c r="E154" s="6">
        <v>3.9971473719319266</v>
      </c>
      <c r="F154" s="6">
        <v>-0.16438674589420232</v>
      </c>
      <c r="G154" s="10">
        <v>120</v>
      </c>
      <c r="H154" s="10">
        <v>0</v>
      </c>
      <c r="I154">
        <v>-33</v>
      </c>
    </row>
    <row r="155" spans="1:9" x14ac:dyDescent="0.25">
      <c r="A155">
        <v>47225</v>
      </c>
      <c r="B155">
        <v>154</v>
      </c>
      <c r="C155" s="110" t="s">
        <v>212</v>
      </c>
      <c r="D155" s="110" t="s">
        <v>270</v>
      </c>
      <c r="E155" s="6">
        <v>3.9955070865101661</v>
      </c>
      <c r="F155" s="6">
        <v>-0.14702118955102472</v>
      </c>
      <c r="G155" s="10">
        <v>122</v>
      </c>
      <c r="H155" s="10">
        <v>0</v>
      </c>
      <c r="I155">
        <v>-32</v>
      </c>
    </row>
    <row r="156" spans="1:9" x14ac:dyDescent="0.25">
      <c r="A156">
        <v>3000596</v>
      </c>
      <c r="B156">
        <v>155</v>
      </c>
      <c r="C156" s="110" t="s">
        <v>282</v>
      </c>
      <c r="D156" s="110" t="s">
        <v>335</v>
      </c>
      <c r="E156" s="6">
        <v>3.9946505895369002</v>
      </c>
      <c r="F156" s="6">
        <v>0.32898109482482329</v>
      </c>
      <c r="G156" s="10">
        <v>195</v>
      </c>
      <c r="H156" s="10">
        <v>0</v>
      </c>
      <c r="I156">
        <v>40</v>
      </c>
    </row>
    <row r="157" spans="1:9" x14ac:dyDescent="0.25">
      <c r="A157">
        <v>8143351</v>
      </c>
      <c r="B157">
        <v>156</v>
      </c>
      <c r="C157" s="110" t="s">
        <v>3170</v>
      </c>
      <c r="D157" s="110" t="s">
        <v>3724</v>
      </c>
      <c r="E157" s="6">
        <v>3.9916848400294516</v>
      </c>
      <c r="F157" s="6">
        <v>0.27083462481321252</v>
      </c>
      <c r="G157" s="10">
        <v>301</v>
      </c>
      <c r="H157" s="10">
        <v>0</v>
      </c>
      <c r="I157">
        <v>145</v>
      </c>
    </row>
    <row r="158" spans="1:9" x14ac:dyDescent="0.25">
      <c r="A158">
        <v>32123</v>
      </c>
      <c r="B158">
        <v>157</v>
      </c>
      <c r="C158" s="110" t="s">
        <v>91</v>
      </c>
      <c r="D158" s="110" t="s">
        <v>3803</v>
      </c>
      <c r="E158" s="6">
        <v>3.9880531595212476</v>
      </c>
      <c r="F158" s="6">
        <v>3.4673317373514756E-2</v>
      </c>
      <c r="G158" s="10">
        <v>132</v>
      </c>
      <c r="H158" s="10">
        <v>0</v>
      </c>
      <c r="I158">
        <v>-25</v>
      </c>
    </row>
    <row r="159" spans="1:9" x14ac:dyDescent="0.25">
      <c r="A159">
        <v>186775</v>
      </c>
      <c r="B159">
        <v>158</v>
      </c>
      <c r="C159" s="110" t="s">
        <v>31</v>
      </c>
      <c r="D159" s="110" t="s">
        <v>32</v>
      </c>
      <c r="E159" s="6">
        <v>3.9873551765916013</v>
      </c>
      <c r="F159" s="6">
        <v>0.14033835329608468</v>
      </c>
      <c r="G159" s="10">
        <v>145</v>
      </c>
      <c r="H159" s="10">
        <v>0</v>
      </c>
      <c r="I159">
        <v>-13</v>
      </c>
    </row>
    <row r="160" spans="1:9" x14ac:dyDescent="0.25">
      <c r="A160">
        <v>1774</v>
      </c>
      <c r="B160">
        <v>159</v>
      </c>
      <c r="C160" s="110" t="s">
        <v>248</v>
      </c>
      <c r="D160" s="110" t="s">
        <v>249</v>
      </c>
      <c r="E160" s="6">
        <v>3.9858808856578847</v>
      </c>
      <c r="F160" s="6">
        <v>0.10863529796884874</v>
      </c>
      <c r="G160" s="10">
        <v>129</v>
      </c>
      <c r="H160" s="10">
        <v>0</v>
      </c>
      <c r="I160">
        <v>-30</v>
      </c>
    </row>
    <row r="161" spans="1:9" x14ac:dyDescent="0.25">
      <c r="A161">
        <v>3957476</v>
      </c>
      <c r="B161">
        <v>160</v>
      </c>
      <c r="C161" s="110" t="s">
        <v>3160</v>
      </c>
      <c r="D161" s="110" t="s">
        <v>3161</v>
      </c>
      <c r="E161" s="6">
        <v>3.9841659737415021</v>
      </c>
      <c r="F161" s="6">
        <v>0.14483557456751628</v>
      </c>
      <c r="G161" s="10">
        <v>183</v>
      </c>
      <c r="H161" s="10">
        <v>0</v>
      </c>
      <c r="I161">
        <v>23</v>
      </c>
    </row>
    <row r="162" spans="1:9" x14ac:dyDescent="0.25">
      <c r="A162">
        <v>6156</v>
      </c>
      <c r="B162">
        <v>161</v>
      </c>
      <c r="C162" s="110" t="s">
        <v>182</v>
      </c>
      <c r="D162" s="110" t="s">
        <v>183</v>
      </c>
      <c r="E162" s="6">
        <v>3.984113638135657</v>
      </c>
      <c r="F162" s="6">
        <v>-9.3088631754387752E-2</v>
      </c>
      <c r="G162" s="10">
        <v>104</v>
      </c>
      <c r="H162" s="10">
        <v>0</v>
      </c>
      <c r="I162">
        <v>-57</v>
      </c>
    </row>
    <row r="163" spans="1:9" x14ac:dyDescent="0.25">
      <c r="A163">
        <v>2696633</v>
      </c>
      <c r="B163">
        <v>162</v>
      </c>
      <c r="C163" s="110" t="s">
        <v>2258</v>
      </c>
      <c r="D163" s="110" t="s">
        <v>2491</v>
      </c>
      <c r="E163" s="6">
        <v>3.9836471047007911</v>
      </c>
      <c r="F163" s="6">
        <v>-0.10053965843235391</v>
      </c>
      <c r="G163" s="10">
        <v>121</v>
      </c>
      <c r="H163" s="10">
        <v>0</v>
      </c>
      <c r="I163">
        <v>-41</v>
      </c>
    </row>
    <row r="164" spans="1:9" x14ac:dyDescent="0.25">
      <c r="A164">
        <v>3448772</v>
      </c>
      <c r="B164">
        <v>163</v>
      </c>
      <c r="C164" s="110" t="s">
        <v>2513</v>
      </c>
      <c r="D164" s="110" t="s">
        <v>217</v>
      </c>
      <c r="E164" s="6">
        <v>3.9834953370921173</v>
      </c>
      <c r="F164" s="6">
        <v>-0.11900076693897255</v>
      </c>
      <c r="G164" s="10">
        <v>110</v>
      </c>
      <c r="H164" s="10">
        <v>0</v>
      </c>
      <c r="I164">
        <v>-53</v>
      </c>
    </row>
    <row r="165" spans="1:9" x14ac:dyDescent="0.25">
      <c r="A165">
        <v>45</v>
      </c>
      <c r="B165">
        <v>164</v>
      </c>
      <c r="C165" s="110" t="s">
        <v>204</v>
      </c>
      <c r="D165" s="110" t="s">
        <v>205</v>
      </c>
      <c r="E165" s="6">
        <v>3.9818968257489362</v>
      </c>
      <c r="F165" s="6">
        <v>7.7870048617063148E-2</v>
      </c>
      <c r="G165" s="10">
        <v>135</v>
      </c>
      <c r="H165" s="10">
        <v>0</v>
      </c>
      <c r="I165">
        <v>-29</v>
      </c>
    </row>
    <row r="166" spans="1:9" x14ac:dyDescent="0.25">
      <c r="A166">
        <v>6136253</v>
      </c>
      <c r="B166">
        <v>165</v>
      </c>
      <c r="C166" s="110" t="s">
        <v>1505</v>
      </c>
      <c r="D166" s="110" t="s">
        <v>2677</v>
      </c>
      <c r="E166" s="6">
        <v>3.9802879867997509</v>
      </c>
      <c r="F166" s="6">
        <v>0.12675288586160605</v>
      </c>
      <c r="G166" s="10">
        <v>179</v>
      </c>
      <c r="H166" s="10">
        <v>0</v>
      </c>
      <c r="I166">
        <v>14</v>
      </c>
    </row>
    <row r="167" spans="1:9" x14ac:dyDescent="0.25">
      <c r="A167">
        <v>8420304</v>
      </c>
      <c r="B167">
        <v>166</v>
      </c>
      <c r="C167" s="110" t="s">
        <v>3676</v>
      </c>
      <c r="D167" s="110" t="s">
        <v>3677</v>
      </c>
      <c r="E167" s="6">
        <v>3.9795527012869663</v>
      </c>
      <c r="F167" s="6">
        <v>-4.5152618765790464E-2</v>
      </c>
      <c r="G167" s="10">
        <v>301</v>
      </c>
      <c r="H167" s="10">
        <v>0</v>
      </c>
      <c r="I167">
        <v>135</v>
      </c>
    </row>
    <row r="168" spans="1:9" x14ac:dyDescent="0.25">
      <c r="A168">
        <v>3435162</v>
      </c>
      <c r="B168">
        <v>167</v>
      </c>
      <c r="C168" s="110" t="s">
        <v>439</v>
      </c>
      <c r="D168" s="110" t="s">
        <v>910</v>
      </c>
      <c r="E168" s="6">
        <v>3.978508380173563</v>
      </c>
      <c r="F168" s="6">
        <v>0.30443915878301864</v>
      </c>
      <c r="G168" s="10">
        <v>192</v>
      </c>
      <c r="H168" s="10">
        <v>0</v>
      </c>
      <c r="I168">
        <v>25</v>
      </c>
    </row>
    <row r="169" spans="1:9" x14ac:dyDescent="0.25">
      <c r="A169">
        <v>7804852</v>
      </c>
      <c r="B169">
        <v>168</v>
      </c>
      <c r="C169" s="110" t="s">
        <v>944</v>
      </c>
      <c r="D169" s="110" t="s">
        <v>3278</v>
      </c>
      <c r="E169" s="6">
        <v>3.9781135606539735</v>
      </c>
      <c r="F169" s="6">
        <v>-0.24957746165644901</v>
      </c>
      <c r="G169" s="10">
        <v>140</v>
      </c>
      <c r="H169" s="10">
        <v>0</v>
      </c>
      <c r="I169">
        <v>-28</v>
      </c>
    </row>
    <row r="170" spans="1:9" x14ac:dyDescent="0.25">
      <c r="A170">
        <v>2554893</v>
      </c>
      <c r="B170">
        <v>169</v>
      </c>
      <c r="C170" s="110" t="s">
        <v>244</v>
      </c>
      <c r="D170" s="110" t="s">
        <v>244</v>
      </c>
      <c r="E170" s="6">
        <v>3.9755569385470975</v>
      </c>
      <c r="F170" s="6">
        <v>8.8528646226964991E-2</v>
      </c>
      <c r="G170" s="10">
        <v>201</v>
      </c>
      <c r="H170" s="10">
        <v>0</v>
      </c>
      <c r="I170">
        <v>32</v>
      </c>
    </row>
    <row r="171" spans="1:9" x14ac:dyDescent="0.25">
      <c r="A171">
        <v>6438975</v>
      </c>
      <c r="B171">
        <v>170</v>
      </c>
      <c r="C171" s="110" t="s">
        <v>2745</v>
      </c>
      <c r="D171" s="110" t="s">
        <v>2746</v>
      </c>
      <c r="E171" s="6">
        <v>3.9700168841673209</v>
      </c>
      <c r="F171" s="6">
        <v>-0.14850839784746839</v>
      </c>
      <c r="G171" s="10">
        <v>141</v>
      </c>
      <c r="H171" s="10">
        <v>0</v>
      </c>
      <c r="I171">
        <v>-29</v>
      </c>
    </row>
    <row r="172" spans="1:9" x14ac:dyDescent="0.25">
      <c r="A172">
        <v>9576223</v>
      </c>
      <c r="B172">
        <v>171</v>
      </c>
      <c r="C172" s="110" t="s">
        <v>241</v>
      </c>
      <c r="D172" s="110" t="s">
        <v>5606</v>
      </c>
      <c r="E172" s="6">
        <v>3.969053956960948</v>
      </c>
      <c r="F172" s="6">
        <v>-4.0893446671907974E-2</v>
      </c>
      <c r="G172" s="10">
        <v>301</v>
      </c>
      <c r="H172" s="10">
        <v>0</v>
      </c>
      <c r="I172">
        <v>130</v>
      </c>
    </row>
    <row r="173" spans="1:9" x14ac:dyDescent="0.25">
      <c r="A173">
        <v>3257756</v>
      </c>
      <c r="B173">
        <v>172</v>
      </c>
      <c r="C173" s="110" t="s">
        <v>302</v>
      </c>
      <c r="D173" s="110" t="s">
        <v>2269</v>
      </c>
      <c r="E173" s="6">
        <v>3.9666029410967498</v>
      </c>
      <c r="F173" s="6">
        <v>-0.1707359832783335</v>
      </c>
      <c r="G173" s="10">
        <v>130</v>
      </c>
      <c r="H173" s="10">
        <v>0</v>
      </c>
      <c r="I173">
        <v>-42</v>
      </c>
    </row>
    <row r="174" spans="1:9" x14ac:dyDescent="0.25">
      <c r="A174">
        <v>142671</v>
      </c>
      <c r="B174">
        <v>173</v>
      </c>
      <c r="C174" s="110" t="s">
        <v>288</v>
      </c>
      <c r="D174" s="110" t="s">
        <v>289</v>
      </c>
      <c r="E174" s="6">
        <v>3.9648085994337769</v>
      </c>
      <c r="F174" s="6">
        <v>0.18620225690894454</v>
      </c>
      <c r="G174" s="10">
        <v>227</v>
      </c>
      <c r="H174" s="10">
        <v>0</v>
      </c>
      <c r="I174">
        <v>54</v>
      </c>
    </row>
    <row r="175" spans="1:9" x14ac:dyDescent="0.25">
      <c r="A175">
        <v>503443</v>
      </c>
      <c r="B175">
        <v>174</v>
      </c>
      <c r="C175" s="110" t="s">
        <v>68</v>
      </c>
      <c r="D175" s="110" t="s">
        <v>69</v>
      </c>
      <c r="E175" s="6">
        <v>3.962536748504323</v>
      </c>
      <c r="F175" s="6">
        <v>-0.28942183331569193</v>
      </c>
      <c r="G175" s="10">
        <v>113</v>
      </c>
      <c r="H175" s="10">
        <v>0</v>
      </c>
      <c r="I175">
        <v>-61</v>
      </c>
    </row>
    <row r="176" spans="1:9" x14ac:dyDescent="0.25">
      <c r="A176">
        <v>5951715</v>
      </c>
      <c r="B176">
        <v>175</v>
      </c>
      <c r="C176" s="110" t="s">
        <v>3920</v>
      </c>
      <c r="D176" s="110" t="s">
        <v>3921</v>
      </c>
      <c r="E176" s="6">
        <v>3.9603386827253844</v>
      </c>
      <c r="F176" s="6">
        <v>0.2167923603176396</v>
      </c>
      <c r="G176" s="10">
        <v>301</v>
      </c>
      <c r="H176" s="10">
        <v>0</v>
      </c>
      <c r="I176">
        <v>126</v>
      </c>
    </row>
    <row r="177" spans="1:9" x14ac:dyDescent="0.25">
      <c r="A177">
        <v>4373300</v>
      </c>
      <c r="B177">
        <v>176</v>
      </c>
      <c r="C177" s="110" t="s">
        <v>3381</v>
      </c>
      <c r="D177" s="110" t="s">
        <v>3593</v>
      </c>
      <c r="E177" s="6">
        <v>3.9600775241605852</v>
      </c>
      <c r="F177" s="6">
        <v>-6.3273472753536897E-2</v>
      </c>
      <c r="G177" s="10">
        <v>301</v>
      </c>
      <c r="H177" s="10">
        <v>0</v>
      </c>
      <c r="I177">
        <v>125</v>
      </c>
    </row>
    <row r="178" spans="1:9" x14ac:dyDescent="0.25">
      <c r="A178">
        <v>7839794</v>
      </c>
      <c r="B178">
        <v>177</v>
      </c>
      <c r="C178" s="110" t="s">
        <v>212</v>
      </c>
      <c r="D178" s="110" t="s">
        <v>3459</v>
      </c>
      <c r="E178" s="6">
        <v>3.9546633555726882</v>
      </c>
      <c r="F178" s="6">
        <v>-9.7112032110687974E-2</v>
      </c>
      <c r="G178" s="10">
        <v>232</v>
      </c>
      <c r="H178" s="10">
        <v>0</v>
      </c>
      <c r="I178">
        <v>55</v>
      </c>
    </row>
    <row r="179" spans="1:9" x14ac:dyDescent="0.25">
      <c r="A179">
        <v>31572</v>
      </c>
      <c r="B179">
        <v>178</v>
      </c>
      <c r="C179" s="110" t="s">
        <v>2453</v>
      </c>
      <c r="D179" s="110" t="s">
        <v>2453</v>
      </c>
      <c r="E179" s="6">
        <v>3.9532719084421921</v>
      </c>
      <c r="F179" s="6">
        <v>-5.9610907410671654E-2</v>
      </c>
      <c r="G179" s="10">
        <v>169</v>
      </c>
      <c r="H179" s="10">
        <v>0</v>
      </c>
      <c r="I179">
        <v>-9</v>
      </c>
    </row>
    <row r="180" spans="1:9" x14ac:dyDescent="0.25">
      <c r="A180">
        <v>116110</v>
      </c>
      <c r="B180">
        <v>179</v>
      </c>
      <c r="C180" s="110" t="s">
        <v>3270</v>
      </c>
      <c r="D180" s="110" t="s">
        <v>3271</v>
      </c>
      <c r="E180" s="6">
        <v>3.9505902798211951</v>
      </c>
      <c r="F180" s="6">
        <v>-0.12959409153633406</v>
      </c>
      <c r="G180" s="10">
        <v>160</v>
      </c>
      <c r="H180" s="10">
        <v>0</v>
      </c>
      <c r="I180">
        <v>-19</v>
      </c>
    </row>
    <row r="181" spans="1:9" x14ac:dyDescent="0.25">
      <c r="A181">
        <v>3888174</v>
      </c>
      <c r="B181">
        <v>180</v>
      </c>
      <c r="C181" s="110" t="s">
        <v>169</v>
      </c>
      <c r="D181" s="110" t="s">
        <v>2767</v>
      </c>
      <c r="E181" s="6">
        <v>3.9491852989934793</v>
      </c>
      <c r="F181" s="6">
        <v>-3.8702877741491282E-2</v>
      </c>
      <c r="G181" s="10">
        <v>138</v>
      </c>
      <c r="H181" s="10">
        <v>0</v>
      </c>
      <c r="I181">
        <v>-42</v>
      </c>
    </row>
    <row r="182" spans="1:9" x14ac:dyDescent="0.25">
      <c r="A182">
        <v>17249</v>
      </c>
      <c r="B182">
        <v>181</v>
      </c>
      <c r="C182" s="110" t="s">
        <v>233</v>
      </c>
      <c r="D182" s="110" t="s">
        <v>273</v>
      </c>
      <c r="E182" s="6">
        <v>3.948759163743115</v>
      </c>
      <c r="F182" s="6">
        <v>8.0368653408775526E-2</v>
      </c>
      <c r="G182" s="10">
        <v>156</v>
      </c>
      <c r="H182" s="10">
        <v>0</v>
      </c>
      <c r="I182">
        <v>-25</v>
      </c>
    </row>
    <row r="183" spans="1:9" x14ac:dyDescent="0.25">
      <c r="A183">
        <v>2605</v>
      </c>
      <c r="B183">
        <v>182</v>
      </c>
      <c r="C183" s="110" t="s">
        <v>55</v>
      </c>
      <c r="D183" s="110" t="s">
        <v>2248</v>
      </c>
      <c r="E183" s="6">
        <v>3.9484302111518637</v>
      </c>
      <c r="F183" s="6">
        <v>-0.18641693238722157</v>
      </c>
      <c r="G183" s="10">
        <v>136</v>
      </c>
      <c r="H183" s="10">
        <v>0</v>
      </c>
      <c r="I183">
        <v>-46</v>
      </c>
    </row>
    <row r="184" spans="1:9" x14ac:dyDescent="0.25">
      <c r="A184">
        <v>814723</v>
      </c>
      <c r="B184">
        <v>183</v>
      </c>
      <c r="C184" s="110" t="s">
        <v>13</v>
      </c>
      <c r="D184" s="110" t="s">
        <v>148</v>
      </c>
      <c r="E184" s="6">
        <v>3.9482518450687478</v>
      </c>
      <c r="F184" s="6">
        <v>-0.18934312535259323</v>
      </c>
      <c r="G184" s="10">
        <v>142</v>
      </c>
      <c r="H184" s="10">
        <v>0</v>
      </c>
      <c r="I184">
        <v>-41</v>
      </c>
    </row>
    <row r="185" spans="1:9" x14ac:dyDescent="0.25">
      <c r="A185">
        <v>3592097</v>
      </c>
      <c r="B185">
        <v>184</v>
      </c>
      <c r="C185" s="110" t="s">
        <v>983</v>
      </c>
      <c r="D185" s="110" t="s">
        <v>984</v>
      </c>
      <c r="E185" s="6">
        <v>3.9460636768879791</v>
      </c>
      <c r="F185" s="6">
        <v>4.6307240009991091E-2</v>
      </c>
      <c r="G185" s="10">
        <v>152</v>
      </c>
      <c r="H185" s="10">
        <v>0</v>
      </c>
      <c r="I185">
        <v>-32</v>
      </c>
    </row>
    <row r="186" spans="1:9" x14ac:dyDescent="0.25">
      <c r="A186">
        <v>8110777</v>
      </c>
      <c r="B186">
        <v>185</v>
      </c>
      <c r="C186" s="110" t="s">
        <v>3393</v>
      </c>
      <c r="D186" s="110" t="s">
        <v>3540</v>
      </c>
      <c r="E186" s="6">
        <v>3.9430767591115896</v>
      </c>
      <c r="F186" s="6">
        <v>-0.18836642247993751</v>
      </c>
      <c r="G186" s="10">
        <v>301</v>
      </c>
      <c r="H186" s="10">
        <v>0</v>
      </c>
      <c r="I186">
        <v>116</v>
      </c>
    </row>
    <row r="187" spans="1:9" x14ac:dyDescent="0.25">
      <c r="A187">
        <v>1020231</v>
      </c>
      <c r="B187">
        <v>186</v>
      </c>
      <c r="C187" s="110" t="s">
        <v>171</v>
      </c>
      <c r="D187" s="110" t="s">
        <v>743</v>
      </c>
      <c r="E187" s="6">
        <v>3.9421608549737903</v>
      </c>
      <c r="F187" s="6">
        <v>0.14305755023826228</v>
      </c>
      <c r="G187" s="10">
        <v>165</v>
      </c>
      <c r="H187" s="10">
        <v>0</v>
      </c>
      <c r="I187">
        <v>-21</v>
      </c>
    </row>
    <row r="188" spans="1:9" x14ac:dyDescent="0.25">
      <c r="A188">
        <v>546</v>
      </c>
      <c r="B188">
        <v>187</v>
      </c>
      <c r="C188" s="110" t="s">
        <v>186</v>
      </c>
      <c r="D188" s="110" t="s">
        <v>196</v>
      </c>
      <c r="E188" s="6">
        <v>3.94081345317989</v>
      </c>
      <c r="F188" s="6">
        <v>0.40855275574887306</v>
      </c>
      <c r="G188" s="10">
        <v>246</v>
      </c>
      <c r="H188" s="10">
        <v>0</v>
      </c>
      <c r="I188">
        <v>59</v>
      </c>
    </row>
    <row r="189" spans="1:9" x14ac:dyDescent="0.25">
      <c r="A189">
        <v>8212243</v>
      </c>
      <c r="B189">
        <v>188</v>
      </c>
      <c r="C189" s="110" t="s">
        <v>3381</v>
      </c>
      <c r="D189" s="110" t="s">
        <v>3552</v>
      </c>
      <c r="E189" s="6">
        <v>3.9391371998192826</v>
      </c>
      <c r="F189" s="6">
        <v>0.10506756546663665</v>
      </c>
      <c r="G189" s="10">
        <v>301</v>
      </c>
      <c r="H189" s="10">
        <v>0</v>
      </c>
      <c r="I189">
        <v>113</v>
      </c>
    </row>
    <row r="190" spans="1:9" x14ac:dyDescent="0.25">
      <c r="A190">
        <v>4184585</v>
      </c>
      <c r="B190">
        <v>189</v>
      </c>
      <c r="C190" s="110" t="s">
        <v>451</v>
      </c>
      <c r="D190" s="110" t="s">
        <v>980</v>
      </c>
      <c r="E190" s="6">
        <v>3.9375193541321494</v>
      </c>
      <c r="F190" s="6">
        <v>4.5593302417336723E-2</v>
      </c>
      <c r="G190" s="10">
        <v>205</v>
      </c>
      <c r="H190" s="10">
        <v>0</v>
      </c>
      <c r="I190">
        <v>16</v>
      </c>
    </row>
    <row r="191" spans="1:9" x14ac:dyDescent="0.25">
      <c r="A191">
        <v>3915235</v>
      </c>
      <c r="B191">
        <v>190</v>
      </c>
      <c r="C191" s="110" t="s">
        <v>468</v>
      </c>
      <c r="D191" s="110" t="s">
        <v>469</v>
      </c>
      <c r="E191" s="6">
        <v>3.9344884814414876</v>
      </c>
      <c r="F191" s="6">
        <v>-0.16797414941147881</v>
      </c>
      <c r="G191" s="10">
        <v>150</v>
      </c>
      <c r="H191" s="10">
        <v>0</v>
      </c>
      <c r="I191">
        <v>-40</v>
      </c>
    </row>
    <row r="192" spans="1:9" x14ac:dyDescent="0.25">
      <c r="A192">
        <v>757958</v>
      </c>
      <c r="B192">
        <v>191</v>
      </c>
      <c r="C192" s="110" t="s">
        <v>167</v>
      </c>
      <c r="D192" s="110" t="s">
        <v>168</v>
      </c>
      <c r="E192" s="6">
        <v>3.9344548450403654</v>
      </c>
      <c r="F192" s="6">
        <v>-0.18846660402958593</v>
      </c>
      <c r="G192" s="10">
        <v>133</v>
      </c>
      <c r="H192" s="10">
        <v>0</v>
      </c>
      <c r="I192">
        <v>-58</v>
      </c>
    </row>
    <row r="193" spans="1:9" x14ac:dyDescent="0.25">
      <c r="A193">
        <v>1019220</v>
      </c>
      <c r="B193">
        <v>192</v>
      </c>
      <c r="C193" s="110" t="s">
        <v>26</v>
      </c>
      <c r="D193" s="110" t="s">
        <v>27</v>
      </c>
      <c r="E193" s="6">
        <v>3.9341621939360838</v>
      </c>
      <c r="F193" s="6">
        <v>-0.25913231495301181</v>
      </c>
      <c r="G193" s="10">
        <v>127</v>
      </c>
      <c r="H193" s="10">
        <v>0</v>
      </c>
      <c r="I193">
        <v>-65</v>
      </c>
    </row>
    <row r="194" spans="1:9" x14ac:dyDescent="0.25">
      <c r="A194">
        <v>182994</v>
      </c>
      <c r="B194">
        <v>193</v>
      </c>
      <c r="C194" s="110" t="s">
        <v>3805</v>
      </c>
      <c r="D194" s="110" t="s">
        <v>240</v>
      </c>
      <c r="E194" s="6">
        <v>3.9335176215591208</v>
      </c>
      <c r="F194" s="6">
        <v>-2.5461403678683769E-2</v>
      </c>
      <c r="G194" s="10">
        <v>149</v>
      </c>
      <c r="H194" s="10">
        <v>0</v>
      </c>
      <c r="I194">
        <v>-44</v>
      </c>
    </row>
    <row r="195" spans="1:9" x14ac:dyDescent="0.25">
      <c r="A195">
        <v>741</v>
      </c>
      <c r="B195">
        <v>194</v>
      </c>
      <c r="C195" s="110" t="s">
        <v>271</v>
      </c>
      <c r="D195" s="110" t="s">
        <v>272</v>
      </c>
      <c r="E195" s="6">
        <v>3.9311676550761154</v>
      </c>
      <c r="F195" s="6">
        <v>-4.3865440604592187E-2</v>
      </c>
      <c r="G195" s="10">
        <v>153</v>
      </c>
      <c r="H195" s="10">
        <v>0</v>
      </c>
      <c r="I195">
        <v>-41</v>
      </c>
    </row>
    <row r="196" spans="1:9" x14ac:dyDescent="0.25">
      <c r="A196">
        <v>3603550</v>
      </c>
      <c r="B196">
        <v>195</v>
      </c>
      <c r="C196" s="110" t="s">
        <v>70</v>
      </c>
      <c r="D196" s="110" t="s">
        <v>71</v>
      </c>
      <c r="E196" s="6">
        <v>3.9302021480738145</v>
      </c>
      <c r="F196" s="6">
        <v>-4.0342250835947446E-3</v>
      </c>
      <c r="G196" s="10">
        <v>171</v>
      </c>
      <c r="H196" s="10">
        <v>0</v>
      </c>
      <c r="I196">
        <v>-24</v>
      </c>
    </row>
    <row r="197" spans="1:9" x14ac:dyDescent="0.25">
      <c r="A197">
        <v>7048527</v>
      </c>
      <c r="B197">
        <v>196</v>
      </c>
      <c r="C197" s="110" t="s">
        <v>2798</v>
      </c>
      <c r="D197" s="110" t="s">
        <v>2878</v>
      </c>
      <c r="E197" s="6">
        <v>3.9270046839046904</v>
      </c>
      <c r="F197" s="6">
        <v>-0.38033775110160661</v>
      </c>
      <c r="G197" s="10">
        <v>102</v>
      </c>
      <c r="H197" s="10">
        <v>0</v>
      </c>
      <c r="I197">
        <v>-94</v>
      </c>
    </row>
    <row r="198" spans="1:9" x14ac:dyDescent="0.25">
      <c r="A198">
        <v>4597727</v>
      </c>
      <c r="B198">
        <v>197</v>
      </c>
      <c r="C198" s="110" t="s">
        <v>3881</v>
      </c>
      <c r="D198" s="110" t="s">
        <v>3882</v>
      </c>
      <c r="E198" s="6">
        <v>3.9262456186927626</v>
      </c>
      <c r="F198" s="6">
        <v>-0.14171909575662278</v>
      </c>
      <c r="G198" s="10">
        <v>301</v>
      </c>
      <c r="H198" s="10">
        <v>0</v>
      </c>
      <c r="I198">
        <v>104</v>
      </c>
    </row>
    <row r="199" spans="1:9" x14ac:dyDescent="0.25">
      <c r="A199">
        <v>3602159</v>
      </c>
      <c r="B199">
        <v>198</v>
      </c>
      <c r="C199" s="110" t="s">
        <v>304</v>
      </c>
      <c r="D199" s="110" t="s">
        <v>305</v>
      </c>
      <c r="E199" s="6">
        <v>3.9255837687728294</v>
      </c>
      <c r="F199" s="6">
        <v>-4.8814153819178419E-2</v>
      </c>
      <c r="G199" s="10">
        <v>157</v>
      </c>
      <c r="H199" s="10">
        <v>0</v>
      </c>
      <c r="I199">
        <v>-41</v>
      </c>
    </row>
    <row r="200" spans="1:9" x14ac:dyDescent="0.25">
      <c r="A200">
        <v>480487</v>
      </c>
      <c r="B200">
        <v>199</v>
      </c>
      <c r="C200" s="110" t="s">
        <v>15</v>
      </c>
      <c r="D200" s="110" t="s">
        <v>16</v>
      </c>
      <c r="E200" s="6">
        <v>3.9231883948772541</v>
      </c>
      <c r="F200" s="6">
        <v>-7.3786602600911078E-2</v>
      </c>
      <c r="G200" s="10">
        <v>147</v>
      </c>
      <c r="H200" s="10">
        <v>0</v>
      </c>
      <c r="I200">
        <v>-52</v>
      </c>
    </row>
    <row r="201" spans="1:9" x14ac:dyDescent="0.25">
      <c r="A201">
        <v>92764</v>
      </c>
      <c r="B201">
        <v>200</v>
      </c>
      <c r="C201" s="110" t="s">
        <v>331</v>
      </c>
      <c r="D201" s="110" t="s">
        <v>332</v>
      </c>
      <c r="E201" s="6">
        <v>3.9215065653616237</v>
      </c>
      <c r="F201" s="6">
        <v>-1.2342841164155516E-2</v>
      </c>
      <c r="G201" s="10">
        <v>159</v>
      </c>
      <c r="H201" s="10">
        <v>0</v>
      </c>
      <c r="I201">
        <v>-41</v>
      </c>
    </row>
    <row r="202" spans="1:9" x14ac:dyDescent="0.25">
      <c r="A202">
        <v>4020308</v>
      </c>
      <c r="B202">
        <v>201</v>
      </c>
      <c r="C202" s="110" t="s">
        <v>3393</v>
      </c>
      <c r="D202" s="110" t="s">
        <v>3634</v>
      </c>
      <c r="E202" s="6">
        <v>3.9211550603593994</v>
      </c>
      <c r="F202" s="6">
        <v>-0.16610913510843428</v>
      </c>
      <c r="G202" s="10">
        <v>301</v>
      </c>
      <c r="H202" s="10">
        <v>0</v>
      </c>
      <c r="I202">
        <v>100</v>
      </c>
    </row>
    <row r="203" spans="1:9" x14ac:dyDescent="0.25">
      <c r="A203">
        <v>5912785</v>
      </c>
      <c r="B203">
        <v>202</v>
      </c>
      <c r="C203" s="110" t="s">
        <v>24</v>
      </c>
      <c r="D203" s="110" t="s">
        <v>24</v>
      </c>
      <c r="E203" s="6">
        <v>3.9188417994001599</v>
      </c>
      <c r="F203" s="6">
        <v>-0.23437993539861024</v>
      </c>
      <c r="G203" s="10">
        <v>146</v>
      </c>
      <c r="H203" s="10">
        <v>0</v>
      </c>
      <c r="I203">
        <v>-56</v>
      </c>
    </row>
    <row r="204" spans="1:9" x14ac:dyDescent="0.25">
      <c r="A204">
        <v>2913884</v>
      </c>
      <c r="B204">
        <v>203</v>
      </c>
      <c r="C204" s="110" t="s">
        <v>3379</v>
      </c>
      <c r="D204" s="110" t="s">
        <v>3499</v>
      </c>
      <c r="E204" s="6">
        <v>3.9172273404583482</v>
      </c>
      <c r="F204" s="6">
        <v>-0.23483433150139454</v>
      </c>
      <c r="G204" s="10">
        <v>252</v>
      </c>
      <c r="H204" s="10">
        <v>0</v>
      </c>
      <c r="I204">
        <v>49</v>
      </c>
    </row>
    <row r="205" spans="1:9" x14ac:dyDescent="0.25">
      <c r="A205">
        <v>508249</v>
      </c>
      <c r="B205">
        <v>204</v>
      </c>
      <c r="C205" s="110" t="s">
        <v>2051</v>
      </c>
      <c r="D205" s="110" t="s">
        <v>2052</v>
      </c>
      <c r="E205" s="6">
        <v>3.9145220182300888</v>
      </c>
      <c r="F205" s="6">
        <v>-4.8244637698509951E-2</v>
      </c>
      <c r="G205" s="10">
        <v>175</v>
      </c>
      <c r="H205" s="10">
        <v>0</v>
      </c>
      <c r="I205">
        <v>-29</v>
      </c>
    </row>
    <row r="206" spans="1:9" x14ac:dyDescent="0.25">
      <c r="A206">
        <v>5335059</v>
      </c>
      <c r="B206">
        <v>205</v>
      </c>
      <c r="C206" s="110" t="s">
        <v>720</v>
      </c>
      <c r="D206" s="110" t="s">
        <v>2718</v>
      </c>
      <c r="E206" s="6">
        <v>3.9112747169620699</v>
      </c>
      <c r="F206" s="6">
        <v>0.21633625943412804</v>
      </c>
      <c r="G206" s="10">
        <v>185</v>
      </c>
      <c r="H206" s="10">
        <v>0</v>
      </c>
      <c r="I206">
        <v>-20</v>
      </c>
    </row>
    <row r="207" spans="1:9" x14ac:dyDescent="0.25">
      <c r="A207">
        <v>141652</v>
      </c>
      <c r="B207">
        <v>206</v>
      </c>
      <c r="C207" s="110" t="s">
        <v>132</v>
      </c>
      <c r="D207" s="110" t="s">
        <v>133</v>
      </c>
      <c r="E207" s="6">
        <v>3.9112360030146189</v>
      </c>
      <c r="F207" s="6">
        <v>-0.21862146149623918</v>
      </c>
      <c r="G207" s="10">
        <v>148</v>
      </c>
      <c r="H207" s="10">
        <v>0</v>
      </c>
      <c r="I207">
        <v>-58</v>
      </c>
    </row>
    <row r="208" spans="1:9" x14ac:dyDescent="0.25">
      <c r="A208">
        <v>4444542</v>
      </c>
      <c r="B208">
        <v>207</v>
      </c>
      <c r="C208" s="110" t="s">
        <v>3258</v>
      </c>
      <c r="D208" s="110" t="s">
        <v>3259</v>
      </c>
      <c r="E208" s="6">
        <v>3.9057509491920239</v>
      </c>
      <c r="F208" s="6">
        <v>0.33103780954393391</v>
      </c>
      <c r="G208" s="10">
        <v>242</v>
      </c>
      <c r="H208" s="10">
        <v>0</v>
      </c>
      <c r="I208">
        <v>35</v>
      </c>
    </row>
    <row r="209" spans="1:9" x14ac:dyDescent="0.25">
      <c r="A209">
        <v>37286</v>
      </c>
      <c r="B209">
        <v>208</v>
      </c>
      <c r="C209" s="110" t="s">
        <v>99</v>
      </c>
      <c r="D209" s="110" t="s">
        <v>149</v>
      </c>
      <c r="E209" s="6">
        <v>3.905172746079856</v>
      </c>
      <c r="F209" s="6">
        <v>-0.22924627513037521</v>
      </c>
      <c r="G209" s="10">
        <v>137</v>
      </c>
      <c r="H209" s="10">
        <v>0</v>
      </c>
      <c r="I209">
        <v>-71</v>
      </c>
    </row>
    <row r="210" spans="1:9" x14ac:dyDescent="0.25">
      <c r="A210">
        <v>5928944</v>
      </c>
      <c r="B210">
        <v>209</v>
      </c>
      <c r="C210" s="110" t="s">
        <v>3377</v>
      </c>
      <c r="D210" s="110" t="s">
        <v>3378</v>
      </c>
      <c r="E210" s="6">
        <v>3.9045889480012885</v>
      </c>
      <c r="F210" s="6">
        <v>-0.19568218725019504</v>
      </c>
      <c r="G210" s="10">
        <v>208</v>
      </c>
      <c r="H210" s="10">
        <v>0</v>
      </c>
      <c r="I210">
        <v>-1</v>
      </c>
    </row>
    <row r="211" spans="1:9" x14ac:dyDescent="0.25">
      <c r="A211">
        <v>716</v>
      </c>
      <c r="B211">
        <v>210</v>
      </c>
      <c r="C211" s="110" t="s">
        <v>50</v>
      </c>
      <c r="D211" s="110" t="s">
        <v>1596</v>
      </c>
      <c r="E211" s="6">
        <v>3.9035762817088671</v>
      </c>
      <c r="F211" s="6">
        <v>0.24371365344157558</v>
      </c>
      <c r="G211" s="10">
        <v>301</v>
      </c>
      <c r="H211" s="10">
        <v>0</v>
      </c>
      <c r="I211">
        <v>91</v>
      </c>
    </row>
    <row r="212" spans="1:9" x14ac:dyDescent="0.25">
      <c r="A212">
        <v>938643</v>
      </c>
      <c r="B212">
        <v>211</v>
      </c>
      <c r="C212" s="110" t="s">
        <v>3632</v>
      </c>
      <c r="D212" s="110" t="s">
        <v>3726</v>
      </c>
      <c r="E212" s="6">
        <v>3.9035354545128653</v>
      </c>
      <c r="F212" s="6">
        <v>-0.24153377569775047</v>
      </c>
      <c r="G212" s="10">
        <v>301</v>
      </c>
      <c r="H212" s="10">
        <v>0</v>
      </c>
      <c r="I212">
        <v>90</v>
      </c>
    </row>
    <row r="213" spans="1:9" x14ac:dyDescent="0.25">
      <c r="A213">
        <v>30529</v>
      </c>
      <c r="B213">
        <v>212</v>
      </c>
      <c r="C213" s="110" t="s">
        <v>2731</v>
      </c>
      <c r="D213" s="110" t="s">
        <v>2732</v>
      </c>
      <c r="E213" s="6">
        <v>3.8974302596184214</v>
      </c>
      <c r="F213" s="6">
        <v>-0.18125004581920612</v>
      </c>
      <c r="G213" s="10">
        <v>164</v>
      </c>
      <c r="H213" s="10">
        <v>0</v>
      </c>
      <c r="I213">
        <v>-48</v>
      </c>
    </row>
    <row r="214" spans="1:9" x14ac:dyDescent="0.25">
      <c r="A214">
        <v>8</v>
      </c>
      <c r="B214">
        <v>213</v>
      </c>
      <c r="C214" s="110" t="s">
        <v>341</v>
      </c>
      <c r="D214" s="110" t="s">
        <v>2865</v>
      </c>
      <c r="E214" s="6">
        <v>3.8966914473012606</v>
      </c>
      <c r="F214" s="6">
        <v>4.1329684695246005E-2</v>
      </c>
      <c r="G214" s="10">
        <v>167</v>
      </c>
      <c r="H214" s="10">
        <v>0</v>
      </c>
      <c r="I214">
        <v>-46</v>
      </c>
    </row>
    <row r="215" spans="1:9" x14ac:dyDescent="0.25">
      <c r="A215">
        <v>4383309</v>
      </c>
      <c r="B215">
        <v>214</v>
      </c>
      <c r="C215" s="110" t="s">
        <v>2405</v>
      </c>
      <c r="D215" s="110" t="s">
        <v>1053</v>
      </c>
      <c r="E215" s="6">
        <v>3.8946629577224625</v>
      </c>
      <c r="F215" s="6">
        <v>-0.10364971389899491</v>
      </c>
      <c r="G215" s="10">
        <v>158</v>
      </c>
      <c r="H215" s="10">
        <v>0</v>
      </c>
      <c r="I215">
        <v>-56</v>
      </c>
    </row>
    <row r="216" spans="1:9" x14ac:dyDescent="0.25">
      <c r="A216">
        <v>442105</v>
      </c>
      <c r="B216">
        <v>215</v>
      </c>
      <c r="C216" s="110" t="s">
        <v>46</v>
      </c>
      <c r="D216" s="110" t="s">
        <v>47</v>
      </c>
      <c r="E216" s="6">
        <v>3.8943514553073726</v>
      </c>
      <c r="F216" s="6">
        <v>-0.30685994013933149</v>
      </c>
      <c r="G216" s="10">
        <v>139</v>
      </c>
      <c r="H216" s="10">
        <v>0</v>
      </c>
      <c r="I216">
        <v>-76</v>
      </c>
    </row>
    <row r="217" spans="1:9" x14ac:dyDescent="0.25">
      <c r="A217">
        <v>160982</v>
      </c>
      <c r="B217">
        <v>216</v>
      </c>
      <c r="C217" s="110" t="s">
        <v>1637</v>
      </c>
      <c r="D217" s="110" t="s">
        <v>1638</v>
      </c>
      <c r="E217" s="6">
        <v>3.8943419107244379</v>
      </c>
      <c r="F217" s="6">
        <v>0.42496092351592285</v>
      </c>
      <c r="G217" s="10">
        <v>301</v>
      </c>
      <c r="H217" s="10">
        <v>0</v>
      </c>
      <c r="I217">
        <v>85</v>
      </c>
    </row>
    <row r="218" spans="1:9" x14ac:dyDescent="0.25">
      <c r="A218">
        <v>7012698</v>
      </c>
      <c r="B218">
        <v>217</v>
      </c>
      <c r="C218" s="110" t="s">
        <v>2919</v>
      </c>
      <c r="D218" s="110" t="s">
        <v>2976</v>
      </c>
      <c r="E218" s="6">
        <v>3.8937915129526073</v>
      </c>
      <c r="F218" s="6">
        <v>-0.16865153471580463</v>
      </c>
      <c r="G218" s="10">
        <v>163</v>
      </c>
      <c r="H218" s="10">
        <v>0</v>
      </c>
      <c r="I218">
        <v>-54</v>
      </c>
    </row>
    <row r="219" spans="1:9" x14ac:dyDescent="0.25">
      <c r="A219">
        <v>4564617</v>
      </c>
      <c r="B219">
        <v>218</v>
      </c>
      <c r="C219" s="110" t="s">
        <v>308</v>
      </c>
      <c r="D219" s="110" t="s">
        <v>309</v>
      </c>
      <c r="E219" s="6">
        <v>3.8918301236723654</v>
      </c>
      <c r="F219" s="6">
        <v>-0.19438558387165283</v>
      </c>
      <c r="G219" s="10">
        <v>162</v>
      </c>
      <c r="H219" s="10">
        <v>0</v>
      </c>
      <c r="I219">
        <v>-56</v>
      </c>
    </row>
    <row r="220" spans="1:9" x14ac:dyDescent="0.25">
      <c r="A220">
        <v>9205132</v>
      </c>
      <c r="B220">
        <v>219</v>
      </c>
      <c r="C220" s="110" t="s">
        <v>5460</v>
      </c>
      <c r="D220" s="110" t="s">
        <v>5461</v>
      </c>
      <c r="E220" s="6">
        <v>3.8900242992343781</v>
      </c>
      <c r="F220" s="6">
        <v>7.1949042410406783E-2</v>
      </c>
      <c r="G220" s="10">
        <v>301</v>
      </c>
      <c r="H220" s="10">
        <v>0</v>
      </c>
      <c r="I220">
        <v>82</v>
      </c>
    </row>
    <row r="221" spans="1:9" x14ac:dyDescent="0.25">
      <c r="A221">
        <v>6251357</v>
      </c>
      <c r="B221">
        <v>220</v>
      </c>
      <c r="C221" s="110" t="s">
        <v>1430</v>
      </c>
      <c r="D221" s="110" t="s">
        <v>3395</v>
      </c>
      <c r="E221" s="6">
        <v>3.8893024367709641</v>
      </c>
      <c r="F221" s="6">
        <v>-0.24097599511976631</v>
      </c>
      <c r="G221" s="10">
        <v>204</v>
      </c>
      <c r="H221" s="10">
        <v>0</v>
      </c>
      <c r="I221">
        <v>-16</v>
      </c>
    </row>
    <row r="222" spans="1:9" x14ac:dyDescent="0.25">
      <c r="A222">
        <v>36062</v>
      </c>
      <c r="B222">
        <v>221</v>
      </c>
      <c r="C222" s="110" t="s">
        <v>184</v>
      </c>
      <c r="D222" s="110" t="s">
        <v>185</v>
      </c>
      <c r="E222" s="6">
        <v>3.8865616894096044</v>
      </c>
      <c r="F222" s="6">
        <v>0.46755491503555691</v>
      </c>
      <c r="G222" s="10">
        <v>239</v>
      </c>
      <c r="H222" s="10">
        <v>0</v>
      </c>
      <c r="I222">
        <v>18</v>
      </c>
    </row>
    <row r="223" spans="1:9" x14ac:dyDescent="0.25">
      <c r="A223">
        <v>4103534</v>
      </c>
      <c r="B223">
        <v>222</v>
      </c>
      <c r="C223" s="110" t="s">
        <v>145</v>
      </c>
      <c r="D223" s="110" t="s">
        <v>146</v>
      </c>
      <c r="E223" s="6">
        <v>3.8864757882751988</v>
      </c>
      <c r="F223" s="6">
        <v>0.11985337811448948</v>
      </c>
      <c r="G223" s="10">
        <v>186</v>
      </c>
      <c r="H223" s="10">
        <v>0</v>
      </c>
      <c r="I223">
        <v>-36</v>
      </c>
    </row>
    <row r="224" spans="1:9" x14ac:dyDescent="0.25">
      <c r="A224">
        <v>852</v>
      </c>
      <c r="B224">
        <v>223</v>
      </c>
      <c r="C224" s="110" t="s">
        <v>95</v>
      </c>
      <c r="D224" s="110" t="s">
        <v>753</v>
      </c>
      <c r="E224" s="6">
        <v>3.8854853800340265</v>
      </c>
      <c r="F224" s="6">
        <v>-4.3523084252785615E-2</v>
      </c>
      <c r="G224" s="10">
        <v>168</v>
      </c>
      <c r="H224" s="10">
        <v>0</v>
      </c>
      <c r="I224">
        <v>-55</v>
      </c>
    </row>
    <row r="225" spans="1:9" x14ac:dyDescent="0.25">
      <c r="A225">
        <v>4203</v>
      </c>
      <c r="B225">
        <v>224</v>
      </c>
      <c r="C225" s="110" t="s">
        <v>3862</v>
      </c>
      <c r="D225" s="110" t="s">
        <v>3478</v>
      </c>
      <c r="E225" s="6">
        <v>3.8852129643443738</v>
      </c>
      <c r="F225" s="6">
        <v>-0.13515235715702278</v>
      </c>
      <c r="G225" s="10">
        <v>234</v>
      </c>
      <c r="H225" s="10">
        <v>0</v>
      </c>
      <c r="I225">
        <v>10</v>
      </c>
    </row>
    <row r="226" spans="1:9" x14ac:dyDescent="0.25">
      <c r="A226">
        <v>5405962</v>
      </c>
      <c r="B226">
        <v>225</v>
      </c>
      <c r="C226" s="110" t="s">
        <v>983</v>
      </c>
      <c r="D226" s="110" t="s">
        <v>3275</v>
      </c>
      <c r="E226" s="6">
        <v>3.8840511339609485</v>
      </c>
      <c r="F226" s="6">
        <v>-7.991727181464503E-2</v>
      </c>
      <c r="G226" s="10">
        <v>199</v>
      </c>
      <c r="H226" s="10">
        <v>0</v>
      </c>
      <c r="I226">
        <v>-26</v>
      </c>
    </row>
    <row r="227" spans="1:9" x14ac:dyDescent="0.25">
      <c r="A227">
        <v>6680809</v>
      </c>
      <c r="B227">
        <v>226</v>
      </c>
      <c r="C227" s="110" t="s">
        <v>3613</v>
      </c>
      <c r="D227" s="110" t="s">
        <v>3614</v>
      </c>
      <c r="E227" s="6">
        <v>3.8833003040946612</v>
      </c>
      <c r="F227" s="6">
        <v>0.12259779751622846</v>
      </c>
      <c r="G227" s="10">
        <v>301</v>
      </c>
      <c r="H227" s="10">
        <v>0</v>
      </c>
      <c r="I227">
        <v>75</v>
      </c>
    </row>
    <row r="228" spans="1:9" x14ac:dyDescent="0.25">
      <c r="A228">
        <v>3224419</v>
      </c>
      <c r="B228">
        <v>227</v>
      </c>
      <c r="C228" s="110" t="s">
        <v>208</v>
      </c>
      <c r="D228" s="110" t="s">
        <v>2271</v>
      </c>
      <c r="E228" s="6">
        <v>3.883196860999734</v>
      </c>
      <c r="F228" s="6">
        <v>-0.29612698402169801</v>
      </c>
      <c r="G228" s="10">
        <v>143</v>
      </c>
      <c r="H228" s="10">
        <v>0</v>
      </c>
      <c r="I228">
        <v>-84</v>
      </c>
    </row>
    <row r="229" spans="1:9" x14ac:dyDescent="0.25">
      <c r="A229">
        <v>5264278</v>
      </c>
      <c r="B229">
        <v>228</v>
      </c>
      <c r="C229" s="110" t="s">
        <v>242</v>
      </c>
      <c r="D229" s="110" t="s">
        <v>243</v>
      </c>
      <c r="E229" s="6">
        <v>3.8826384845278565</v>
      </c>
      <c r="F229" s="6">
        <v>-0.23539954932070639</v>
      </c>
      <c r="G229" s="10">
        <v>161</v>
      </c>
      <c r="H229" s="10">
        <v>0</v>
      </c>
      <c r="I229">
        <v>-67</v>
      </c>
    </row>
    <row r="230" spans="1:9" x14ac:dyDescent="0.25">
      <c r="A230">
        <v>6218893</v>
      </c>
      <c r="B230">
        <v>229</v>
      </c>
      <c r="C230" s="110" t="s">
        <v>3381</v>
      </c>
      <c r="D230" s="110" t="s">
        <v>3382</v>
      </c>
      <c r="E230" s="6">
        <v>3.8793760179284762</v>
      </c>
      <c r="F230" s="6">
        <v>6.5650548881190485E-2</v>
      </c>
      <c r="G230" s="10">
        <v>257</v>
      </c>
      <c r="H230" s="10">
        <v>0</v>
      </c>
      <c r="I230">
        <v>28</v>
      </c>
    </row>
    <row r="231" spans="1:9" x14ac:dyDescent="0.25">
      <c r="A231">
        <v>3838565</v>
      </c>
      <c r="B231">
        <v>230</v>
      </c>
      <c r="C231" s="110" t="s">
        <v>4572</v>
      </c>
      <c r="D231" s="110" t="s">
        <v>4573</v>
      </c>
      <c r="E231" s="6">
        <v>3.8783249361113148</v>
      </c>
      <c r="F231" s="6">
        <v>-0.21027125522785095</v>
      </c>
      <c r="G231" s="10">
        <v>301</v>
      </c>
      <c r="H231" s="10">
        <v>0</v>
      </c>
      <c r="I231">
        <v>71</v>
      </c>
    </row>
    <row r="232" spans="1:9" x14ac:dyDescent="0.25">
      <c r="A232">
        <v>130630</v>
      </c>
      <c r="B232">
        <v>231</v>
      </c>
      <c r="C232" s="110" t="s">
        <v>924</v>
      </c>
      <c r="D232" s="110" t="s">
        <v>925</v>
      </c>
      <c r="E232" s="6">
        <v>3.8774990596668943</v>
      </c>
      <c r="F232" s="6">
        <v>-6.1518631648006306E-2</v>
      </c>
      <c r="G232" s="10">
        <v>176</v>
      </c>
      <c r="H232" s="10">
        <v>0</v>
      </c>
      <c r="I232">
        <v>-55</v>
      </c>
    </row>
    <row r="233" spans="1:9" x14ac:dyDescent="0.25">
      <c r="A233">
        <v>807633</v>
      </c>
      <c r="B233">
        <v>232</v>
      </c>
      <c r="C233" s="110" t="s">
        <v>194</v>
      </c>
      <c r="D233" s="110" t="s">
        <v>195</v>
      </c>
      <c r="E233" s="6">
        <v>3.8746044884063338</v>
      </c>
      <c r="F233" s="6">
        <v>-0.28569749507773778</v>
      </c>
      <c r="G233" s="10">
        <v>144</v>
      </c>
      <c r="H233" s="10">
        <v>0</v>
      </c>
      <c r="I233">
        <v>-88</v>
      </c>
    </row>
    <row r="234" spans="1:9" x14ac:dyDescent="0.25">
      <c r="A234">
        <v>37287</v>
      </c>
      <c r="B234">
        <v>233</v>
      </c>
      <c r="C234" s="110" t="s">
        <v>99</v>
      </c>
      <c r="D234" s="110" t="s">
        <v>1795</v>
      </c>
      <c r="E234" s="6">
        <v>3.8740814152324496</v>
      </c>
      <c r="F234" s="6">
        <v>-0.1087085022262575</v>
      </c>
      <c r="G234" s="10">
        <v>154</v>
      </c>
      <c r="H234" s="10">
        <v>0</v>
      </c>
      <c r="I234">
        <v>-79</v>
      </c>
    </row>
    <row r="235" spans="1:9" x14ac:dyDescent="0.25">
      <c r="A235">
        <v>3738650</v>
      </c>
      <c r="B235">
        <v>234</v>
      </c>
      <c r="C235" s="110" t="s">
        <v>2798</v>
      </c>
      <c r="D235" s="110" t="s">
        <v>2799</v>
      </c>
      <c r="E235" s="6">
        <v>3.8739909496213119</v>
      </c>
      <c r="F235" s="6">
        <v>-5.3356738291852945E-2</v>
      </c>
      <c r="G235" s="10">
        <v>172</v>
      </c>
      <c r="H235" s="10">
        <v>0</v>
      </c>
      <c r="I235">
        <v>-62</v>
      </c>
    </row>
    <row r="236" spans="1:9" x14ac:dyDescent="0.25">
      <c r="A236">
        <v>782</v>
      </c>
      <c r="B236">
        <v>235</v>
      </c>
      <c r="C236" s="110" t="s">
        <v>359</v>
      </c>
      <c r="D236" s="110" t="s">
        <v>359</v>
      </c>
      <c r="E236" s="6">
        <v>3.873072121197191</v>
      </c>
      <c r="F236" s="6">
        <v>-0.15505445573731524</v>
      </c>
      <c r="G236" s="10">
        <v>166</v>
      </c>
      <c r="H236" s="10">
        <v>0</v>
      </c>
      <c r="I236">
        <v>-69</v>
      </c>
    </row>
    <row r="237" spans="1:9" x14ac:dyDescent="0.25">
      <c r="A237">
        <v>7226281</v>
      </c>
      <c r="B237">
        <v>236</v>
      </c>
      <c r="C237" s="110" t="s">
        <v>3101</v>
      </c>
      <c r="D237" s="110" t="s">
        <v>3102</v>
      </c>
      <c r="E237" s="6">
        <v>3.872562204385269</v>
      </c>
      <c r="F237" s="6">
        <v>0.18815835986797724</v>
      </c>
      <c r="G237" s="10">
        <v>180</v>
      </c>
      <c r="H237" s="10">
        <v>0</v>
      </c>
      <c r="I237">
        <v>-56</v>
      </c>
    </row>
    <row r="238" spans="1:9" x14ac:dyDescent="0.25">
      <c r="A238">
        <v>1976606</v>
      </c>
      <c r="B238">
        <v>237</v>
      </c>
      <c r="C238" s="110" t="s">
        <v>2405</v>
      </c>
      <c r="D238" s="110" t="s">
        <v>2485</v>
      </c>
      <c r="E238" s="6">
        <v>3.8721804468219592</v>
      </c>
      <c r="F238" s="6">
        <v>0.10161815218350068</v>
      </c>
      <c r="G238" s="10">
        <v>187</v>
      </c>
      <c r="H238" s="10">
        <v>0</v>
      </c>
      <c r="I238">
        <v>-50</v>
      </c>
    </row>
    <row r="239" spans="1:9" x14ac:dyDescent="0.25">
      <c r="A239">
        <v>306749</v>
      </c>
      <c r="B239">
        <v>238</v>
      </c>
      <c r="C239" s="110" t="s">
        <v>1187</v>
      </c>
      <c r="D239" s="110" t="s">
        <v>1188</v>
      </c>
      <c r="E239" s="6">
        <v>3.8702018400845479</v>
      </c>
      <c r="F239" s="6">
        <v>6.9473732927840981E-2</v>
      </c>
      <c r="G239" s="10">
        <v>181</v>
      </c>
      <c r="H239" s="10">
        <v>0</v>
      </c>
      <c r="I239">
        <v>-57</v>
      </c>
    </row>
    <row r="240" spans="1:9" x14ac:dyDescent="0.25">
      <c r="A240">
        <v>6775544</v>
      </c>
      <c r="B240">
        <v>239</v>
      </c>
      <c r="C240" s="110" t="s">
        <v>3569</v>
      </c>
      <c r="D240" s="110" t="s">
        <v>3570</v>
      </c>
      <c r="E240" s="6">
        <v>3.8676631108276656</v>
      </c>
      <c r="F240" s="6">
        <v>-0.10206566840102349</v>
      </c>
      <c r="G240" s="10">
        <v>301</v>
      </c>
      <c r="H240" s="10">
        <v>0</v>
      </c>
      <c r="I240">
        <v>62</v>
      </c>
    </row>
    <row r="241" spans="1:9" x14ac:dyDescent="0.25">
      <c r="A241">
        <v>6603767</v>
      </c>
      <c r="B241">
        <v>240</v>
      </c>
      <c r="C241" s="110" t="s">
        <v>3117</v>
      </c>
      <c r="D241" s="110" t="s">
        <v>3118</v>
      </c>
      <c r="E241" s="6">
        <v>3.8643932182186527</v>
      </c>
      <c r="F241" s="6">
        <v>0.11095005683142833</v>
      </c>
      <c r="G241" s="10">
        <v>209</v>
      </c>
      <c r="H241" s="10">
        <v>0</v>
      </c>
      <c r="I241">
        <v>-31</v>
      </c>
    </row>
    <row r="242" spans="1:9" x14ac:dyDescent="0.25">
      <c r="A242">
        <v>4379385</v>
      </c>
      <c r="B242">
        <v>241</v>
      </c>
      <c r="C242" s="110" t="s">
        <v>3716</v>
      </c>
      <c r="D242" s="110" t="s">
        <v>3717</v>
      </c>
      <c r="E242" s="6">
        <v>3.8621503239519255</v>
      </c>
      <c r="F242" s="6">
        <v>-0.23052657077744287</v>
      </c>
      <c r="G242" s="10">
        <v>301</v>
      </c>
      <c r="H242" s="10">
        <v>0</v>
      </c>
      <c r="I242">
        <v>60</v>
      </c>
    </row>
    <row r="243" spans="1:9" x14ac:dyDescent="0.25">
      <c r="A243">
        <v>849868</v>
      </c>
      <c r="B243">
        <v>242</v>
      </c>
      <c r="C243" s="110" t="s">
        <v>882</v>
      </c>
      <c r="D243" s="110" t="s">
        <v>883</v>
      </c>
      <c r="E243" s="6">
        <v>3.8610418592451081</v>
      </c>
      <c r="F243" s="6">
        <v>3.2380611251142E-2</v>
      </c>
      <c r="G243" s="10">
        <v>194</v>
      </c>
      <c r="H243" s="10">
        <v>0</v>
      </c>
      <c r="I243">
        <v>-48</v>
      </c>
    </row>
    <row r="244" spans="1:9" x14ac:dyDescent="0.25">
      <c r="A244">
        <v>8242493</v>
      </c>
      <c r="B244">
        <v>243</v>
      </c>
      <c r="C244" s="110" t="s">
        <v>1002</v>
      </c>
      <c r="D244" s="110" t="s">
        <v>3599</v>
      </c>
      <c r="E244" s="6">
        <v>3.8593883491447354</v>
      </c>
      <c r="F244" s="6">
        <v>-0.19315798701935494</v>
      </c>
      <c r="G244" s="10">
        <v>301</v>
      </c>
      <c r="H244" s="10">
        <v>0</v>
      </c>
      <c r="I244">
        <v>58</v>
      </c>
    </row>
    <row r="245" spans="1:9" x14ac:dyDescent="0.25">
      <c r="A245">
        <v>8375815</v>
      </c>
      <c r="B245">
        <v>244</v>
      </c>
      <c r="C245" s="110" t="s">
        <v>73</v>
      </c>
      <c r="D245" s="110" t="s">
        <v>3596</v>
      </c>
      <c r="E245" s="6">
        <v>3.8573681281193388</v>
      </c>
      <c r="F245" s="6">
        <v>-0.19527100331276426</v>
      </c>
      <c r="G245" s="10">
        <v>301</v>
      </c>
      <c r="H245" s="10">
        <v>0</v>
      </c>
      <c r="I245">
        <v>57</v>
      </c>
    </row>
    <row r="246" spans="1:9" x14ac:dyDescent="0.25">
      <c r="A246">
        <v>4472283</v>
      </c>
      <c r="B246">
        <v>245</v>
      </c>
      <c r="C246" s="110" t="s">
        <v>282</v>
      </c>
      <c r="D246" s="110" t="s">
        <v>2671</v>
      </c>
      <c r="E246" s="6">
        <v>3.8568513383150025</v>
      </c>
      <c r="F246" s="6">
        <v>0.47163240641611148</v>
      </c>
      <c r="G246" s="10">
        <v>262</v>
      </c>
      <c r="H246" s="10">
        <v>0</v>
      </c>
      <c r="I246">
        <v>17</v>
      </c>
    </row>
    <row r="247" spans="1:9" x14ac:dyDescent="0.25">
      <c r="A247">
        <v>1056786</v>
      </c>
      <c r="B247">
        <v>246</v>
      </c>
      <c r="C247" s="110" t="s">
        <v>134</v>
      </c>
      <c r="D247" s="110" t="s">
        <v>5409</v>
      </c>
      <c r="E247" s="6">
        <v>3.8538767775370841</v>
      </c>
      <c r="F247" s="6">
        <v>-0.15436874710522464</v>
      </c>
      <c r="G247" s="10">
        <v>301</v>
      </c>
      <c r="H247" s="10">
        <v>0</v>
      </c>
      <c r="I247">
        <v>55</v>
      </c>
    </row>
    <row r="248" spans="1:9" x14ac:dyDescent="0.25">
      <c r="A248">
        <v>4380458</v>
      </c>
      <c r="B248">
        <v>247</v>
      </c>
      <c r="C248" s="110" t="s">
        <v>1426</v>
      </c>
      <c r="D248" s="110" t="s">
        <v>2851</v>
      </c>
      <c r="E248" s="6">
        <v>3.8508090631651299</v>
      </c>
      <c r="F248" s="6">
        <v>0.12548949580691682</v>
      </c>
      <c r="G248" s="10">
        <v>220</v>
      </c>
      <c r="H248" s="10">
        <v>0</v>
      </c>
      <c r="I248">
        <v>-27</v>
      </c>
    </row>
    <row r="249" spans="1:9" x14ac:dyDescent="0.25">
      <c r="A249">
        <v>3805982</v>
      </c>
      <c r="B249">
        <v>248</v>
      </c>
      <c r="C249" s="110" t="s">
        <v>2503</v>
      </c>
      <c r="D249" s="110" t="s">
        <v>2810</v>
      </c>
      <c r="E249" s="6">
        <v>3.8499219645786389</v>
      </c>
      <c r="F249" s="6">
        <v>0.21916892671794619</v>
      </c>
      <c r="G249" s="10">
        <v>263</v>
      </c>
      <c r="H249" s="10">
        <v>0</v>
      </c>
      <c r="I249">
        <v>15</v>
      </c>
    </row>
    <row r="250" spans="1:9" x14ac:dyDescent="0.25">
      <c r="A250">
        <v>5226712</v>
      </c>
      <c r="B250">
        <v>249</v>
      </c>
      <c r="C250" s="110" t="s">
        <v>5313</v>
      </c>
      <c r="D250" s="110" t="s">
        <v>5313</v>
      </c>
      <c r="E250" s="6">
        <v>3.8495464235468893</v>
      </c>
      <c r="F250" s="6">
        <v>-0.16275363529485443</v>
      </c>
      <c r="G250" s="10">
        <v>301</v>
      </c>
      <c r="H250" s="10">
        <v>0</v>
      </c>
      <c r="I250">
        <v>52</v>
      </c>
    </row>
    <row r="251" spans="1:9" x14ac:dyDescent="0.25">
      <c r="A251">
        <v>8192751</v>
      </c>
      <c r="B251">
        <v>250</v>
      </c>
      <c r="C251" s="110" t="s">
        <v>3563</v>
      </c>
      <c r="D251" s="110" t="s">
        <v>3564</v>
      </c>
      <c r="E251" s="6">
        <v>3.8487670026549274</v>
      </c>
      <c r="F251" s="6">
        <v>8.6650562042012158E-2</v>
      </c>
      <c r="G251" s="10">
        <v>301</v>
      </c>
      <c r="H251" s="10">
        <v>0</v>
      </c>
      <c r="I251">
        <v>51</v>
      </c>
    </row>
    <row r="252" spans="1:9" x14ac:dyDescent="0.25">
      <c r="A252">
        <v>2672506</v>
      </c>
      <c r="B252">
        <v>251</v>
      </c>
      <c r="C252" s="110" t="s">
        <v>1430</v>
      </c>
      <c r="D252" s="110" t="s">
        <v>1430</v>
      </c>
      <c r="E252" s="6">
        <v>3.8480215930022221</v>
      </c>
      <c r="F252" s="6">
        <v>-7.6838803054240845E-2</v>
      </c>
      <c r="G252" s="10">
        <v>301</v>
      </c>
      <c r="H252" s="10">
        <v>0</v>
      </c>
      <c r="I252">
        <v>50</v>
      </c>
    </row>
    <row r="253" spans="1:9" x14ac:dyDescent="0.25">
      <c r="A253">
        <v>7409765</v>
      </c>
      <c r="B253">
        <v>252</v>
      </c>
      <c r="C253" s="110" t="s">
        <v>3335</v>
      </c>
      <c r="D253" s="110" t="s">
        <v>3336</v>
      </c>
      <c r="E253" s="6">
        <v>3.8474742203290271</v>
      </c>
      <c r="F253" s="6">
        <v>-0.2172339932793288</v>
      </c>
      <c r="G253" s="10">
        <v>206</v>
      </c>
      <c r="H253" s="10">
        <v>0</v>
      </c>
      <c r="I253">
        <v>-46</v>
      </c>
    </row>
    <row r="254" spans="1:9" x14ac:dyDescent="0.25">
      <c r="A254">
        <v>3215400</v>
      </c>
      <c r="B254">
        <v>253</v>
      </c>
      <c r="C254" s="110" t="s">
        <v>1430</v>
      </c>
      <c r="D254" s="110" t="s">
        <v>3714</v>
      </c>
      <c r="E254" s="6">
        <v>3.8438393994837368</v>
      </c>
      <c r="F254" s="6">
        <v>-0.19203779887200234</v>
      </c>
      <c r="G254" s="10">
        <v>301</v>
      </c>
      <c r="H254" s="10">
        <v>0</v>
      </c>
      <c r="I254">
        <v>48</v>
      </c>
    </row>
    <row r="255" spans="1:9" x14ac:dyDescent="0.25">
      <c r="A255">
        <v>7548871</v>
      </c>
      <c r="B255">
        <v>254</v>
      </c>
      <c r="C255" s="110" t="s">
        <v>304</v>
      </c>
      <c r="D255" s="110" t="s">
        <v>3123</v>
      </c>
      <c r="E255" s="6">
        <v>3.8435884649277385</v>
      </c>
      <c r="F255" s="6">
        <v>-0.13983470851302293</v>
      </c>
      <c r="G255" s="10">
        <v>184</v>
      </c>
      <c r="H255" s="10">
        <v>0</v>
      </c>
      <c r="I255">
        <v>-70</v>
      </c>
    </row>
    <row r="256" spans="1:9" x14ac:dyDescent="0.25">
      <c r="A256">
        <v>3544705</v>
      </c>
      <c r="B256">
        <v>255</v>
      </c>
      <c r="C256" s="110" t="s">
        <v>2990</v>
      </c>
      <c r="D256" s="110" t="s">
        <v>5121</v>
      </c>
      <c r="E256" s="6">
        <v>3.8426269978868133</v>
      </c>
      <c r="F256" s="6">
        <v>-0.19132819127111222</v>
      </c>
      <c r="G256" s="10">
        <v>301</v>
      </c>
      <c r="H256" s="10">
        <v>0</v>
      </c>
      <c r="I256">
        <v>46</v>
      </c>
    </row>
    <row r="257" spans="1:9" x14ac:dyDescent="0.25">
      <c r="A257">
        <v>3054836</v>
      </c>
      <c r="B257">
        <v>256</v>
      </c>
      <c r="C257" s="110" t="s">
        <v>5313</v>
      </c>
      <c r="D257" s="110" t="s">
        <v>5360</v>
      </c>
      <c r="E257" s="6">
        <v>3.8410338608265091</v>
      </c>
      <c r="F257" s="6">
        <v>-0.1650798232373254</v>
      </c>
      <c r="G257" s="10">
        <v>301</v>
      </c>
      <c r="H257" s="10">
        <v>0</v>
      </c>
      <c r="I257">
        <v>45</v>
      </c>
    </row>
    <row r="258" spans="1:9" x14ac:dyDescent="0.25">
      <c r="A258">
        <v>7370302</v>
      </c>
      <c r="B258">
        <v>257</v>
      </c>
      <c r="C258" s="110" t="s">
        <v>3261</v>
      </c>
      <c r="D258" s="110" t="s">
        <v>3261</v>
      </c>
      <c r="E258" s="6">
        <v>3.8400821962950755</v>
      </c>
      <c r="F258" s="6">
        <v>-5.6090497476760426E-2</v>
      </c>
      <c r="G258" s="10">
        <v>212</v>
      </c>
      <c r="H258" s="10">
        <v>0</v>
      </c>
      <c r="I258">
        <v>-45</v>
      </c>
    </row>
    <row r="259" spans="1:9" x14ac:dyDescent="0.25">
      <c r="A259">
        <v>8328</v>
      </c>
      <c r="B259">
        <v>258</v>
      </c>
      <c r="C259" s="110" t="s">
        <v>2305</v>
      </c>
      <c r="D259" s="110" t="s">
        <v>2017</v>
      </c>
      <c r="E259" s="6">
        <v>3.8396825004617798</v>
      </c>
      <c r="F259" s="6">
        <v>-0.17404503080660616</v>
      </c>
      <c r="G259" s="10">
        <v>190</v>
      </c>
      <c r="H259" s="10">
        <v>0</v>
      </c>
      <c r="I259">
        <v>-68</v>
      </c>
    </row>
    <row r="260" spans="1:9" x14ac:dyDescent="0.25">
      <c r="A260">
        <v>6412011</v>
      </c>
      <c r="B260">
        <v>259</v>
      </c>
      <c r="C260" s="110" t="s">
        <v>2971</v>
      </c>
      <c r="D260" s="110" t="s">
        <v>2972</v>
      </c>
      <c r="E260" s="6">
        <v>3.8395294273397478</v>
      </c>
      <c r="F260" s="6">
        <v>-0.13216138279872913</v>
      </c>
      <c r="G260" s="10">
        <v>191</v>
      </c>
      <c r="H260" s="10">
        <v>0</v>
      </c>
      <c r="I260">
        <v>-68</v>
      </c>
    </row>
    <row r="261" spans="1:9" x14ac:dyDescent="0.25">
      <c r="A261">
        <v>17997</v>
      </c>
      <c r="B261">
        <v>260</v>
      </c>
      <c r="C261" s="110" t="s">
        <v>188</v>
      </c>
      <c r="D261" s="110" t="s">
        <v>189</v>
      </c>
      <c r="E261" s="6">
        <v>3.8378878906242457</v>
      </c>
      <c r="F261" s="6">
        <v>3.4374262336795081E-2</v>
      </c>
      <c r="G261" s="10">
        <v>240</v>
      </c>
      <c r="H261" s="10">
        <v>0</v>
      </c>
      <c r="I261">
        <v>-20</v>
      </c>
    </row>
    <row r="262" spans="1:9" x14ac:dyDescent="0.25">
      <c r="A262">
        <v>544</v>
      </c>
      <c r="B262">
        <v>261</v>
      </c>
      <c r="C262" s="110" t="s">
        <v>186</v>
      </c>
      <c r="D262" s="110" t="s">
        <v>187</v>
      </c>
      <c r="E262" s="6">
        <v>3.8377310228935406</v>
      </c>
      <c r="F262" s="6">
        <v>-4.5256249817725802E-2</v>
      </c>
      <c r="G262" s="10">
        <v>170</v>
      </c>
      <c r="H262" s="10">
        <v>0</v>
      </c>
      <c r="I262">
        <v>-91</v>
      </c>
    </row>
    <row r="263" spans="1:9" x14ac:dyDescent="0.25">
      <c r="A263">
        <v>1094</v>
      </c>
      <c r="B263">
        <v>262</v>
      </c>
      <c r="C263" s="110" t="s">
        <v>154</v>
      </c>
      <c r="D263" s="110" t="s">
        <v>2270</v>
      </c>
      <c r="E263" s="6">
        <v>3.8368585379772457</v>
      </c>
      <c r="F263" s="6">
        <v>-0.18888009421175189</v>
      </c>
      <c r="G263" s="10">
        <v>189</v>
      </c>
      <c r="H263" s="10">
        <v>0</v>
      </c>
      <c r="I263">
        <v>-73</v>
      </c>
    </row>
    <row r="264" spans="1:9" x14ac:dyDescent="0.25">
      <c r="A264">
        <v>8355584</v>
      </c>
      <c r="B264">
        <v>263</v>
      </c>
      <c r="C264" s="110" t="s">
        <v>3878</v>
      </c>
      <c r="D264" s="110" t="s">
        <v>3878</v>
      </c>
      <c r="E264" s="6">
        <v>3.8362334018176041</v>
      </c>
      <c r="F264" s="6">
        <v>-0.22996299159087652</v>
      </c>
      <c r="G264" s="10">
        <v>301</v>
      </c>
      <c r="H264" s="10">
        <v>0</v>
      </c>
      <c r="I264">
        <v>38</v>
      </c>
    </row>
    <row r="265" spans="1:9" x14ac:dyDescent="0.25">
      <c r="A265">
        <v>3455169</v>
      </c>
      <c r="B265">
        <v>264</v>
      </c>
      <c r="C265" s="110" t="s">
        <v>209</v>
      </c>
      <c r="D265" s="110" t="s">
        <v>488</v>
      </c>
      <c r="E265" s="6">
        <v>3.8336646884034478</v>
      </c>
      <c r="F265" s="6">
        <v>0.52992262096643916</v>
      </c>
      <c r="G265" s="10">
        <v>301</v>
      </c>
      <c r="H265" s="10">
        <v>0</v>
      </c>
      <c r="I265">
        <v>37</v>
      </c>
    </row>
    <row r="266" spans="1:9" x14ac:dyDescent="0.25">
      <c r="A266">
        <v>8569804</v>
      </c>
      <c r="B266">
        <v>265</v>
      </c>
      <c r="C266" s="110" t="s">
        <v>1807</v>
      </c>
      <c r="D266" s="110" t="s">
        <v>3665</v>
      </c>
      <c r="E266" s="6">
        <v>3.8300457127292824</v>
      </c>
      <c r="F266" s="6">
        <v>-0.2129545886329347</v>
      </c>
      <c r="G266" s="10">
        <v>301</v>
      </c>
      <c r="H266" s="10">
        <v>0</v>
      </c>
      <c r="I266">
        <v>36</v>
      </c>
    </row>
    <row r="267" spans="1:9" x14ac:dyDescent="0.25">
      <c r="A267">
        <v>175</v>
      </c>
      <c r="B267">
        <v>266</v>
      </c>
      <c r="C267" s="110" t="s">
        <v>104</v>
      </c>
      <c r="D267" s="110" t="s">
        <v>104</v>
      </c>
      <c r="E267" s="6">
        <v>3.8295667812871614</v>
      </c>
      <c r="F267" s="6">
        <v>-0.2000952740287345</v>
      </c>
      <c r="G267" s="10">
        <v>193</v>
      </c>
      <c r="H267" s="10">
        <v>0</v>
      </c>
      <c r="I267">
        <v>-73</v>
      </c>
    </row>
    <row r="268" spans="1:9" x14ac:dyDescent="0.25">
      <c r="A268">
        <v>448113</v>
      </c>
      <c r="B268">
        <v>267</v>
      </c>
      <c r="C268" s="110" t="s">
        <v>949</v>
      </c>
      <c r="D268" s="110" t="s">
        <v>2700</v>
      </c>
      <c r="E268" s="6">
        <v>3.8294498069622804</v>
      </c>
      <c r="F268" s="6">
        <v>-0.18597569114819867</v>
      </c>
      <c r="G268" s="10">
        <v>197</v>
      </c>
      <c r="H268" s="10">
        <v>0</v>
      </c>
      <c r="I268">
        <v>-70</v>
      </c>
    </row>
    <row r="269" spans="1:9" x14ac:dyDescent="0.25">
      <c r="A269">
        <v>847</v>
      </c>
      <c r="B269">
        <v>268</v>
      </c>
      <c r="C269" s="110" t="s">
        <v>544</v>
      </c>
      <c r="D269" s="110" t="s">
        <v>2245</v>
      </c>
      <c r="E269" s="6">
        <v>3.8283534486876567</v>
      </c>
      <c r="F269" s="6">
        <v>0.23786629314432695</v>
      </c>
      <c r="G269" s="10">
        <v>231</v>
      </c>
      <c r="H269" s="10">
        <v>0</v>
      </c>
      <c r="I269">
        <v>-37</v>
      </c>
    </row>
    <row r="270" spans="1:9" x14ac:dyDescent="0.25">
      <c r="A270">
        <v>6760231</v>
      </c>
      <c r="B270">
        <v>269</v>
      </c>
      <c r="C270" s="110" t="s">
        <v>3284</v>
      </c>
      <c r="D270" s="110" t="s">
        <v>3285</v>
      </c>
      <c r="E270" s="6">
        <v>3.8272360055431571</v>
      </c>
      <c r="F270" s="6">
        <v>0.12628744809804271</v>
      </c>
      <c r="G270" s="10">
        <v>301</v>
      </c>
      <c r="H270" s="10">
        <v>0</v>
      </c>
      <c r="I270">
        <v>32</v>
      </c>
    </row>
    <row r="271" spans="1:9" x14ac:dyDescent="0.25">
      <c r="A271">
        <v>1016198</v>
      </c>
      <c r="B271">
        <v>270</v>
      </c>
      <c r="C271" s="110" t="s">
        <v>509</v>
      </c>
      <c r="D271" s="110" t="s">
        <v>2421</v>
      </c>
      <c r="E271" s="6">
        <v>3.82555672963709</v>
      </c>
      <c r="F271" s="6">
        <v>0.39116403429803137</v>
      </c>
      <c r="G271" s="10">
        <v>301</v>
      </c>
      <c r="H271" s="10">
        <v>0</v>
      </c>
      <c r="I271">
        <v>31</v>
      </c>
    </row>
    <row r="272" spans="1:9" x14ac:dyDescent="0.25">
      <c r="A272">
        <v>8266824</v>
      </c>
      <c r="B272">
        <v>271</v>
      </c>
      <c r="C272" s="110" t="s">
        <v>1722</v>
      </c>
      <c r="D272" s="110" t="s">
        <v>3788</v>
      </c>
      <c r="E272" s="6">
        <v>3.8246658728927709</v>
      </c>
      <c r="F272" s="6">
        <v>0.14354864094526754</v>
      </c>
      <c r="G272" s="10">
        <v>301</v>
      </c>
      <c r="H272" s="10">
        <v>0</v>
      </c>
      <c r="I272">
        <v>30</v>
      </c>
    </row>
    <row r="273" spans="1:9" x14ac:dyDescent="0.25">
      <c r="A273">
        <v>6616343</v>
      </c>
      <c r="B273">
        <v>272</v>
      </c>
      <c r="C273" s="110" t="s">
        <v>268</v>
      </c>
      <c r="D273" s="110" t="s">
        <v>2615</v>
      </c>
      <c r="E273" s="6">
        <v>3.8245674992385266</v>
      </c>
      <c r="F273" s="6">
        <v>0.56408706656109642</v>
      </c>
      <c r="G273" s="10">
        <v>301</v>
      </c>
      <c r="H273" s="10">
        <v>0</v>
      </c>
      <c r="I273">
        <v>29</v>
      </c>
    </row>
    <row r="274" spans="1:9" x14ac:dyDescent="0.25">
      <c r="A274">
        <v>2700</v>
      </c>
      <c r="B274">
        <v>273</v>
      </c>
      <c r="C274" s="110" t="s">
        <v>339</v>
      </c>
      <c r="D274" s="110" t="s">
        <v>2280</v>
      </c>
      <c r="E274" s="6">
        <v>3.8198905164793358</v>
      </c>
      <c r="F274" s="6">
        <v>-0.20651436389175792</v>
      </c>
      <c r="G274" s="10">
        <v>198</v>
      </c>
      <c r="H274" s="10">
        <v>0</v>
      </c>
      <c r="I274">
        <v>-75</v>
      </c>
    </row>
    <row r="275" spans="1:9" x14ac:dyDescent="0.25">
      <c r="A275">
        <v>2937</v>
      </c>
      <c r="B275">
        <v>274</v>
      </c>
      <c r="C275" s="110" t="s">
        <v>2887</v>
      </c>
      <c r="D275" s="110" t="s">
        <v>2888</v>
      </c>
      <c r="E275" s="6">
        <v>3.8198378698440072</v>
      </c>
      <c r="F275" s="6">
        <v>0.10032333127709281</v>
      </c>
      <c r="G275" s="10">
        <v>301</v>
      </c>
      <c r="H275" s="10">
        <v>0</v>
      </c>
      <c r="I275">
        <v>27</v>
      </c>
    </row>
    <row r="276" spans="1:9" x14ac:dyDescent="0.25">
      <c r="A276">
        <v>6410637</v>
      </c>
      <c r="B276">
        <v>275</v>
      </c>
      <c r="C276" s="110" t="s">
        <v>145</v>
      </c>
      <c r="D276" s="110" t="s">
        <v>3608</v>
      </c>
      <c r="E276" s="6">
        <v>3.8197696417100886</v>
      </c>
      <c r="F276" s="6">
        <v>-0.23007079047351375</v>
      </c>
      <c r="G276" s="10">
        <v>301</v>
      </c>
      <c r="H276" s="10">
        <v>0</v>
      </c>
      <c r="I276">
        <v>26</v>
      </c>
    </row>
    <row r="277" spans="1:9" x14ac:dyDescent="0.25">
      <c r="A277">
        <v>9252665</v>
      </c>
      <c r="B277">
        <v>276</v>
      </c>
      <c r="C277" s="110" t="s">
        <v>3105</v>
      </c>
      <c r="D277" s="110" t="s">
        <v>5436</v>
      </c>
      <c r="E277" s="6">
        <v>3.8179315005066075</v>
      </c>
      <c r="F277" s="6">
        <v>-5.5802103671597436E-2</v>
      </c>
      <c r="G277" s="10">
        <v>301</v>
      </c>
      <c r="H277" s="10">
        <v>0</v>
      </c>
      <c r="I277">
        <v>25</v>
      </c>
    </row>
    <row r="278" spans="1:9" x14ac:dyDescent="0.25">
      <c r="A278">
        <v>4227</v>
      </c>
      <c r="B278">
        <v>277</v>
      </c>
      <c r="C278" s="110" t="s">
        <v>46</v>
      </c>
      <c r="D278" s="110" t="s">
        <v>799</v>
      </c>
      <c r="E278" s="6">
        <v>3.8171576943149397</v>
      </c>
      <c r="F278" s="6">
        <v>0.77100136292871646</v>
      </c>
      <c r="G278" s="10">
        <v>301</v>
      </c>
      <c r="H278" s="10">
        <v>0</v>
      </c>
      <c r="I278">
        <v>24</v>
      </c>
    </row>
    <row r="279" spans="1:9" x14ac:dyDescent="0.25">
      <c r="A279">
        <v>3938668</v>
      </c>
      <c r="B279">
        <v>278</v>
      </c>
      <c r="C279" s="110" t="s">
        <v>3092</v>
      </c>
      <c r="D279" s="110" t="s">
        <v>3093</v>
      </c>
      <c r="E279" s="6">
        <v>3.8166710954250949</v>
      </c>
      <c r="F279" s="6">
        <v>0.21389465707337862</v>
      </c>
      <c r="G279" s="10">
        <v>235</v>
      </c>
      <c r="H279" s="10">
        <v>0</v>
      </c>
      <c r="I279">
        <v>-43</v>
      </c>
    </row>
    <row r="280" spans="1:9" x14ac:dyDescent="0.25">
      <c r="A280">
        <v>912</v>
      </c>
      <c r="B280">
        <v>279</v>
      </c>
      <c r="C280" s="110" t="s">
        <v>222</v>
      </c>
      <c r="D280" s="110" t="s">
        <v>223</v>
      </c>
      <c r="E280" s="6">
        <v>3.8159473861070339</v>
      </c>
      <c r="F280" s="6">
        <v>-0.20486710827748578</v>
      </c>
      <c r="G280" s="10">
        <v>188</v>
      </c>
      <c r="H280" s="10">
        <v>0</v>
      </c>
      <c r="I280">
        <v>-91</v>
      </c>
    </row>
    <row r="281" spans="1:9" x14ac:dyDescent="0.25">
      <c r="A281">
        <v>4648</v>
      </c>
      <c r="B281">
        <v>280</v>
      </c>
      <c r="C281" s="110" t="s">
        <v>116</v>
      </c>
      <c r="D281" s="110" t="s">
        <v>117</v>
      </c>
      <c r="E281" s="6">
        <v>3.814063733073664</v>
      </c>
      <c r="F281" s="6">
        <v>0.31343434546291071</v>
      </c>
      <c r="G281" s="10">
        <v>301</v>
      </c>
      <c r="H281" s="10">
        <v>0</v>
      </c>
      <c r="I281">
        <v>21</v>
      </c>
    </row>
    <row r="282" spans="1:9" x14ac:dyDescent="0.25">
      <c r="A282">
        <v>159380</v>
      </c>
      <c r="B282">
        <v>281</v>
      </c>
      <c r="C282" s="110" t="s">
        <v>547</v>
      </c>
      <c r="D282" s="110" t="s">
        <v>548</v>
      </c>
      <c r="E282" s="6">
        <v>3.810749371201962</v>
      </c>
      <c r="F282" s="6">
        <v>-0.18328909211928579</v>
      </c>
      <c r="G282" s="10">
        <v>207</v>
      </c>
      <c r="H282" s="10">
        <v>0</v>
      </c>
      <c r="I282">
        <v>-74</v>
      </c>
    </row>
    <row r="283" spans="1:9" x14ac:dyDescent="0.25">
      <c r="A283">
        <v>8293596</v>
      </c>
      <c r="B283">
        <v>282</v>
      </c>
      <c r="C283" s="110" t="s">
        <v>3298</v>
      </c>
      <c r="D283" s="110" t="s">
        <v>3692</v>
      </c>
      <c r="E283" s="6">
        <v>3.8095968954430659</v>
      </c>
      <c r="F283" s="6">
        <v>0.2067125248970183</v>
      </c>
      <c r="G283" s="10">
        <v>301</v>
      </c>
      <c r="H283" s="10">
        <v>0</v>
      </c>
      <c r="I283">
        <v>19</v>
      </c>
    </row>
    <row r="284" spans="1:9" x14ac:dyDescent="0.25">
      <c r="A284">
        <v>18131</v>
      </c>
      <c r="B284">
        <v>283</v>
      </c>
      <c r="C284" s="110" t="s">
        <v>899</v>
      </c>
      <c r="D284" s="110" t="s">
        <v>900</v>
      </c>
      <c r="E284" s="6">
        <v>3.8077859027390213</v>
      </c>
      <c r="F284" s="6">
        <v>0.36595611575553599</v>
      </c>
      <c r="G284" s="10">
        <v>285</v>
      </c>
      <c r="H284" s="10">
        <v>0</v>
      </c>
      <c r="I284">
        <v>2</v>
      </c>
    </row>
    <row r="285" spans="1:9" x14ac:dyDescent="0.25">
      <c r="A285">
        <v>37285</v>
      </c>
      <c r="B285">
        <v>284</v>
      </c>
      <c r="C285" s="110" t="s">
        <v>99</v>
      </c>
      <c r="D285" s="110" t="s">
        <v>668</v>
      </c>
      <c r="E285" s="6">
        <v>3.8048063307299493</v>
      </c>
      <c r="F285" s="6">
        <v>0.29376002282570379</v>
      </c>
      <c r="G285" s="10">
        <v>238</v>
      </c>
      <c r="H285" s="10">
        <v>0</v>
      </c>
      <c r="I285">
        <v>-46</v>
      </c>
    </row>
    <row r="286" spans="1:9" x14ac:dyDescent="0.25">
      <c r="A286">
        <v>806</v>
      </c>
      <c r="B286">
        <v>285</v>
      </c>
      <c r="C286" s="110" t="s">
        <v>2226</v>
      </c>
      <c r="D286" s="110" t="s">
        <v>2226</v>
      </c>
      <c r="E286" s="6">
        <v>3.8044994488095929</v>
      </c>
      <c r="F286" s="6">
        <v>-0.28296260668190554</v>
      </c>
      <c r="G286" s="10">
        <v>182</v>
      </c>
      <c r="H286" s="10">
        <v>0</v>
      </c>
      <c r="I286">
        <v>-103</v>
      </c>
    </row>
    <row r="287" spans="1:9" x14ac:dyDescent="0.25">
      <c r="A287">
        <v>28519</v>
      </c>
      <c r="B287">
        <v>286</v>
      </c>
      <c r="C287" s="110" t="s">
        <v>112</v>
      </c>
      <c r="D287" s="110" t="s">
        <v>112</v>
      </c>
      <c r="E287" s="6">
        <v>3.8011152883136994</v>
      </c>
      <c r="F287" s="6">
        <v>-0.24340872499349597</v>
      </c>
      <c r="G287" s="10">
        <v>200</v>
      </c>
      <c r="H287" s="10">
        <v>0</v>
      </c>
      <c r="I287">
        <v>-86</v>
      </c>
    </row>
    <row r="288" spans="1:9" x14ac:dyDescent="0.25">
      <c r="A288">
        <v>9022268</v>
      </c>
      <c r="B288">
        <v>287</v>
      </c>
      <c r="C288" s="110" t="s">
        <v>18</v>
      </c>
      <c r="D288" s="110" t="s">
        <v>4980</v>
      </c>
      <c r="E288" s="6">
        <v>3.7978114084228838</v>
      </c>
      <c r="F288" s="6">
        <v>0.406389086960949</v>
      </c>
      <c r="G288" s="10">
        <v>301</v>
      </c>
      <c r="H288" s="10">
        <v>0</v>
      </c>
      <c r="I288">
        <v>14</v>
      </c>
    </row>
    <row r="289" spans="1:9" x14ac:dyDescent="0.25">
      <c r="A289">
        <v>42034</v>
      </c>
      <c r="B289">
        <v>288</v>
      </c>
      <c r="C289" s="110" t="s">
        <v>2388</v>
      </c>
      <c r="D289" s="110" t="s">
        <v>498</v>
      </c>
      <c r="E289" s="6">
        <v>3.7976000594226549</v>
      </c>
      <c r="F289" s="6">
        <v>-0.23232787732172611</v>
      </c>
      <c r="G289" s="10">
        <v>202</v>
      </c>
      <c r="H289" s="10">
        <v>0</v>
      </c>
      <c r="I289">
        <v>-86</v>
      </c>
    </row>
    <row r="290" spans="1:9" x14ac:dyDescent="0.25">
      <c r="A290">
        <v>216774</v>
      </c>
      <c r="B290">
        <v>289</v>
      </c>
      <c r="C290" s="110" t="s">
        <v>83</v>
      </c>
      <c r="D290" s="110" t="s">
        <v>84</v>
      </c>
      <c r="E290" s="6">
        <v>3.7967315670102293</v>
      </c>
      <c r="F290" s="6">
        <v>-0.17482785885686258</v>
      </c>
      <c r="G290" s="10">
        <v>203</v>
      </c>
      <c r="H290" s="10">
        <v>0</v>
      </c>
      <c r="I290">
        <v>-86</v>
      </c>
    </row>
    <row r="291" spans="1:9" x14ac:dyDescent="0.25">
      <c r="A291">
        <v>28513</v>
      </c>
      <c r="B291">
        <v>290</v>
      </c>
      <c r="C291" s="110" t="s">
        <v>130</v>
      </c>
      <c r="D291" s="110" t="s">
        <v>131</v>
      </c>
      <c r="E291" s="6">
        <v>3.7965715810751677</v>
      </c>
      <c r="F291" s="6">
        <v>0.35260118338469049</v>
      </c>
      <c r="G291" s="10">
        <v>267</v>
      </c>
      <c r="H291" s="10">
        <v>0</v>
      </c>
      <c r="I291">
        <v>-23</v>
      </c>
    </row>
    <row r="292" spans="1:9" x14ac:dyDescent="0.25">
      <c r="A292">
        <v>3215324</v>
      </c>
      <c r="B292">
        <v>291</v>
      </c>
      <c r="C292" s="110" t="s">
        <v>3712</v>
      </c>
      <c r="D292" s="110" t="s">
        <v>3713</v>
      </c>
      <c r="E292" s="6">
        <v>3.7937134826277434</v>
      </c>
      <c r="F292" s="6">
        <v>-0.20293706954947544</v>
      </c>
      <c r="G292" s="10">
        <v>301</v>
      </c>
      <c r="H292" s="10">
        <v>0</v>
      </c>
      <c r="I292">
        <v>10</v>
      </c>
    </row>
    <row r="293" spans="1:9" x14ac:dyDescent="0.25">
      <c r="A293">
        <v>6252476</v>
      </c>
      <c r="B293">
        <v>292</v>
      </c>
      <c r="C293" s="110" t="s">
        <v>5094</v>
      </c>
      <c r="D293" s="110" t="s">
        <v>5095</v>
      </c>
      <c r="E293" s="6">
        <v>3.7930913470658663</v>
      </c>
      <c r="F293" s="6">
        <v>-0.17671483328793336</v>
      </c>
      <c r="G293" s="10">
        <v>301</v>
      </c>
      <c r="H293" s="10">
        <v>0</v>
      </c>
      <c r="I293">
        <v>9</v>
      </c>
    </row>
    <row r="294" spans="1:9" x14ac:dyDescent="0.25">
      <c r="A294">
        <v>1432</v>
      </c>
      <c r="B294">
        <v>293</v>
      </c>
      <c r="C294" s="110" t="s">
        <v>1555</v>
      </c>
      <c r="D294" s="110" t="s">
        <v>1737</v>
      </c>
      <c r="E294" s="6">
        <v>3.792152308432537</v>
      </c>
      <c r="F294" s="6">
        <v>0.12015060278051104</v>
      </c>
      <c r="G294" s="10">
        <v>233</v>
      </c>
      <c r="H294" s="10">
        <v>0</v>
      </c>
      <c r="I294">
        <v>-60</v>
      </c>
    </row>
    <row r="295" spans="1:9" x14ac:dyDescent="0.25">
      <c r="A295">
        <v>180787</v>
      </c>
      <c r="B295">
        <v>294</v>
      </c>
      <c r="C295" s="110" t="s">
        <v>139</v>
      </c>
      <c r="D295" s="110" t="s">
        <v>140</v>
      </c>
      <c r="E295" s="6">
        <v>3.7910977301605571</v>
      </c>
      <c r="F295" s="6">
        <v>-0.15011330004879309</v>
      </c>
      <c r="G295" s="10">
        <v>215</v>
      </c>
      <c r="H295" s="10">
        <v>0</v>
      </c>
      <c r="I295">
        <v>-79</v>
      </c>
    </row>
    <row r="296" spans="1:9" x14ac:dyDescent="0.25">
      <c r="A296">
        <v>6145975</v>
      </c>
      <c r="B296">
        <v>295</v>
      </c>
      <c r="C296" s="110" t="s">
        <v>696</v>
      </c>
      <c r="D296" s="110" t="s">
        <v>696</v>
      </c>
      <c r="E296" s="6">
        <v>3.7850188580566293</v>
      </c>
      <c r="F296" s="6">
        <v>7.9167919338163806E-2</v>
      </c>
      <c r="G296" s="10">
        <v>226</v>
      </c>
      <c r="H296" s="10">
        <v>0</v>
      </c>
      <c r="I296">
        <v>-69</v>
      </c>
    </row>
    <row r="297" spans="1:9" x14ac:dyDescent="0.25">
      <c r="A297">
        <v>495364</v>
      </c>
      <c r="B297">
        <v>296</v>
      </c>
      <c r="C297" s="110" t="s">
        <v>171</v>
      </c>
      <c r="D297" s="110" t="s">
        <v>1693</v>
      </c>
      <c r="E297" s="6">
        <v>3.7849438233038617</v>
      </c>
      <c r="F297" s="6">
        <v>0.37801683536755215</v>
      </c>
      <c r="G297" s="10">
        <v>301</v>
      </c>
      <c r="H297" s="10">
        <v>0</v>
      </c>
      <c r="I297">
        <v>5</v>
      </c>
    </row>
    <row r="298" spans="1:9" x14ac:dyDescent="0.25">
      <c r="A298">
        <v>7357512</v>
      </c>
      <c r="B298">
        <v>297</v>
      </c>
      <c r="C298" s="110" t="s">
        <v>3149</v>
      </c>
      <c r="D298" s="110" t="s">
        <v>3355</v>
      </c>
      <c r="E298" s="6">
        <v>3.784845490773769</v>
      </c>
      <c r="F298" s="6">
        <v>-0.27922107290443199</v>
      </c>
      <c r="G298" s="10">
        <v>210</v>
      </c>
      <c r="H298" s="10">
        <v>0</v>
      </c>
      <c r="I298">
        <v>-87</v>
      </c>
    </row>
    <row r="299" spans="1:9" x14ac:dyDescent="0.25">
      <c r="A299">
        <v>11256</v>
      </c>
      <c r="B299">
        <v>298</v>
      </c>
      <c r="C299" s="110" t="s">
        <v>480</v>
      </c>
      <c r="D299" s="110" t="s">
        <v>481</v>
      </c>
      <c r="E299" s="6">
        <v>3.7828548865653535</v>
      </c>
      <c r="F299" s="6">
        <v>-0.14950762407343454</v>
      </c>
      <c r="G299" s="10">
        <v>218</v>
      </c>
      <c r="H299" s="10">
        <v>0</v>
      </c>
      <c r="I299">
        <v>-80</v>
      </c>
    </row>
    <row r="300" spans="1:9" x14ac:dyDescent="0.25">
      <c r="A300">
        <v>5348262</v>
      </c>
      <c r="B300">
        <v>299</v>
      </c>
      <c r="C300" s="110" t="s">
        <v>3755</v>
      </c>
      <c r="D300" s="110" t="s">
        <v>3756</v>
      </c>
      <c r="E300" s="6">
        <v>3.7796095838545538</v>
      </c>
      <c r="F300" s="6">
        <v>-0.16707577632333503</v>
      </c>
      <c r="G300" s="10">
        <v>301</v>
      </c>
      <c r="H300" s="10">
        <v>0</v>
      </c>
      <c r="I300">
        <v>2</v>
      </c>
    </row>
    <row r="301" spans="1:9" x14ac:dyDescent="0.25">
      <c r="A301">
        <v>5675112</v>
      </c>
      <c r="B301">
        <v>300</v>
      </c>
      <c r="C301" s="110" t="s">
        <v>1002</v>
      </c>
      <c r="D301" s="110" t="s">
        <v>3163</v>
      </c>
      <c r="E301" s="6">
        <v>3.7789145409107832</v>
      </c>
      <c r="F301" s="6">
        <v>-3.7687671036295445E-2</v>
      </c>
      <c r="G301" s="10">
        <v>230</v>
      </c>
      <c r="H301" s="10">
        <v>0</v>
      </c>
      <c r="I301">
        <v>-70</v>
      </c>
    </row>
    <row r="302" spans="1:9" x14ac:dyDescent="0.25">
      <c r="A302">
        <v>163</v>
      </c>
      <c r="B302">
        <v>301</v>
      </c>
      <c r="C302" s="110" t="s">
        <v>225</v>
      </c>
      <c r="D302" s="110" t="s">
        <v>225</v>
      </c>
      <c r="E302" s="6">
        <v>3.7787492597972414</v>
      </c>
      <c r="F302" s="6">
        <v>0.17483908790920921</v>
      </c>
      <c r="G302" s="10">
        <v>301</v>
      </c>
      <c r="H302" s="10">
        <v>0</v>
      </c>
      <c r="I302">
        <v>0</v>
      </c>
    </row>
  </sheetData>
  <conditionalFormatting sqref="H2:H302">
    <cfRule type="colorScale" priority="2">
      <colorScale>
        <cfvo type="min"/>
        <cfvo type="max"/>
        <color rgb="FFF8696B"/>
        <color rgb="FFFCFCFF"/>
      </colorScale>
    </cfRule>
  </conditionalFormatting>
  <conditionalFormatting sqref="I2:I30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161"/>
  <sheetViews>
    <sheetView workbookViewId="0">
      <selection activeCell="B6" sqref="B6"/>
    </sheetView>
  </sheetViews>
  <sheetFormatPr defaultRowHeight="15" x14ac:dyDescent="0.25"/>
  <cols>
    <col min="2" max="2" width="28.42578125" bestFit="1" customWidth="1"/>
  </cols>
  <sheetData>
    <row r="1" spans="1:3" ht="15.75" thickBot="1" x14ac:dyDescent="0.3">
      <c r="A1" s="567">
        <v>1</v>
      </c>
      <c r="B1" s="568" t="s">
        <v>18</v>
      </c>
      <c r="C1" s="569">
        <v>6.8129999999999997</v>
      </c>
    </row>
    <row r="2" spans="1:3" ht="15.75" thickBot="1" x14ac:dyDescent="0.3">
      <c r="A2" s="567">
        <v>2</v>
      </c>
      <c r="B2" s="568" t="s">
        <v>3868</v>
      </c>
      <c r="C2" s="569">
        <v>6.625</v>
      </c>
    </row>
    <row r="3" spans="1:3" ht="15.75" thickBot="1" x14ac:dyDescent="0.3">
      <c r="A3" s="567">
        <v>3</v>
      </c>
      <c r="B3" s="568" t="s">
        <v>1002</v>
      </c>
      <c r="C3" s="569">
        <v>6.3970000000000002</v>
      </c>
    </row>
    <row r="4" spans="1:3" ht="15.75" thickBot="1" x14ac:dyDescent="0.3">
      <c r="A4" s="567">
        <v>4</v>
      </c>
      <c r="B4" s="568" t="s">
        <v>2370</v>
      </c>
      <c r="C4" s="569">
        <v>6.1150000000000002</v>
      </c>
    </row>
    <row r="5" spans="1:3" ht="15.75" thickBot="1" x14ac:dyDescent="0.3">
      <c r="A5" s="567">
        <v>5</v>
      </c>
      <c r="B5" s="568" t="s">
        <v>241</v>
      </c>
      <c r="C5" s="569">
        <v>6.085</v>
      </c>
    </row>
    <row r="6" spans="1:3" ht="15.75" thickBot="1" x14ac:dyDescent="0.3">
      <c r="A6" s="567">
        <v>6</v>
      </c>
      <c r="B6" s="568" t="s">
        <v>282</v>
      </c>
      <c r="C6" s="569">
        <v>5.798</v>
      </c>
    </row>
    <row r="7" spans="1:3" ht="15.75" thickBot="1" x14ac:dyDescent="0.3">
      <c r="A7" s="567">
        <v>7</v>
      </c>
      <c r="B7" s="568" t="s">
        <v>2524</v>
      </c>
      <c r="C7" s="569">
        <v>5.7460000000000004</v>
      </c>
    </row>
    <row r="8" spans="1:3" ht="15.75" thickBot="1" x14ac:dyDescent="0.3">
      <c r="A8" s="567">
        <v>8</v>
      </c>
      <c r="B8" s="568" t="s">
        <v>212</v>
      </c>
      <c r="C8" s="569">
        <v>5.7</v>
      </c>
    </row>
    <row r="9" spans="1:3" ht="15.75" thickBot="1" x14ac:dyDescent="0.3">
      <c r="A9" s="567">
        <v>9</v>
      </c>
      <c r="B9" s="568" t="s">
        <v>2919</v>
      </c>
      <c r="C9" s="569">
        <v>5.6890000000000001</v>
      </c>
    </row>
    <row r="10" spans="1:3" ht="15.75" thickBot="1" x14ac:dyDescent="0.3">
      <c r="A10" s="567">
        <v>10</v>
      </c>
      <c r="B10" s="568" t="s">
        <v>3393</v>
      </c>
      <c r="C10" s="569">
        <v>5.6269999999999998</v>
      </c>
    </row>
    <row r="11" spans="1:3" ht="15.75" thickBot="1" x14ac:dyDescent="0.3">
      <c r="A11" s="567">
        <v>11</v>
      </c>
      <c r="B11" s="568" t="s">
        <v>3381</v>
      </c>
      <c r="C11" s="569">
        <v>5.39</v>
      </c>
    </row>
    <row r="12" spans="1:3" ht="15.75" thickBot="1" x14ac:dyDescent="0.3">
      <c r="A12" s="567">
        <v>12</v>
      </c>
      <c r="B12" s="568" t="s">
        <v>2335</v>
      </c>
      <c r="C12" s="569">
        <v>5.3849999999999998</v>
      </c>
    </row>
    <row r="13" spans="1:3" ht="15.75" thickBot="1" x14ac:dyDescent="0.3">
      <c r="A13" s="567">
        <v>13</v>
      </c>
      <c r="B13" s="568" t="s">
        <v>50</v>
      </c>
      <c r="C13" s="569">
        <v>5.3609999999999998</v>
      </c>
    </row>
    <row r="14" spans="1:3" ht="15.75" thickBot="1" x14ac:dyDescent="0.3">
      <c r="A14" s="567">
        <v>14</v>
      </c>
      <c r="B14" s="568" t="s">
        <v>2405</v>
      </c>
      <c r="C14" s="569">
        <v>5.351</v>
      </c>
    </row>
    <row r="15" spans="1:3" ht="15.75" thickBot="1" x14ac:dyDescent="0.3">
      <c r="A15" s="567">
        <v>15</v>
      </c>
      <c r="B15" s="568" t="s">
        <v>26</v>
      </c>
      <c r="C15" s="569">
        <v>5.2549999999999999</v>
      </c>
    </row>
    <row r="16" spans="1:3" ht="15.75" thickBot="1" x14ac:dyDescent="0.3">
      <c r="A16" s="567">
        <v>16</v>
      </c>
      <c r="B16" s="568" t="s">
        <v>3602</v>
      </c>
      <c r="C16" s="569">
        <v>5.2169999999999996</v>
      </c>
    </row>
    <row r="17" spans="1:3" ht="15.75" thickBot="1" x14ac:dyDescent="0.3">
      <c r="A17" s="567">
        <v>17</v>
      </c>
      <c r="B17" s="568" t="s">
        <v>3105</v>
      </c>
      <c r="C17" s="569">
        <v>5.1820000000000004</v>
      </c>
    </row>
    <row r="18" spans="1:3" ht="15.75" thickBot="1" x14ac:dyDescent="0.3">
      <c r="A18" s="567">
        <v>18</v>
      </c>
      <c r="B18" s="568" t="s">
        <v>60</v>
      </c>
      <c r="C18" s="569">
        <v>5.0839999999999996</v>
      </c>
    </row>
    <row r="19" spans="1:3" ht="15.75" thickBot="1" x14ac:dyDescent="0.3">
      <c r="A19" s="567">
        <v>19</v>
      </c>
      <c r="B19" s="568" t="s">
        <v>70</v>
      </c>
      <c r="C19" s="569">
        <v>5.0739999999999998</v>
      </c>
    </row>
    <row r="20" spans="1:3" ht="15.75" thickBot="1" x14ac:dyDescent="0.3">
      <c r="A20" s="567">
        <v>20</v>
      </c>
      <c r="B20" s="568" t="s">
        <v>99</v>
      </c>
      <c r="C20" s="569">
        <v>5.0609999999999999</v>
      </c>
    </row>
    <row r="21" spans="1:3" ht="15.75" thickBot="1" x14ac:dyDescent="0.3">
      <c r="A21" s="567">
        <v>21</v>
      </c>
      <c r="B21" s="568" t="s">
        <v>106</v>
      </c>
      <c r="C21" s="569">
        <v>5.0199999999999996</v>
      </c>
    </row>
    <row r="22" spans="1:3" ht="15.75" thickBot="1" x14ac:dyDescent="0.3">
      <c r="A22" s="567">
        <v>22</v>
      </c>
      <c r="B22" s="568" t="s">
        <v>171</v>
      </c>
      <c r="C22" s="569">
        <v>4.9950000000000001</v>
      </c>
    </row>
    <row r="23" spans="1:3" ht="15.75" thickBot="1" x14ac:dyDescent="0.3">
      <c r="A23" s="567">
        <v>23</v>
      </c>
      <c r="B23" s="568" t="s">
        <v>209</v>
      </c>
      <c r="C23" s="569">
        <v>4.9930000000000003</v>
      </c>
    </row>
    <row r="24" spans="1:3" ht="15.75" thickBot="1" x14ac:dyDescent="0.3">
      <c r="A24" s="567">
        <v>24</v>
      </c>
      <c r="B24" s="568" t="s">
        <v>87</v>
      </c>
      <c r="C24" s="569">
        <v>4.923</v>
      </c>
    </row>
    <row r="25" spans="1:3" ht="15.75" thickBot="1" x14ac:dyDescent="0.3">
      <c r="A25" s="567">
        <v>25</v>
      </c>
      <c r="B25" s="568" t="s">
        <v>169</v>
      </c>
      <c r="C25" s="569">
        <v>4.8789999999999996</v>
      </c>
    </row>
    <row r="26" spans="1:3" ht="15.75" thickBot="1" x14ac:dyDescent="0.3">
      <c r="A26" s="567">
        <v>26</v>
      </c>
      <c r="B26" s="568" t="s">
        <v>22</v>
      </c>
      <c r="C26" s="569">
        <v>4.79</v>
      </c>
    </row>
    <row r="27" spans="1:3" ht="15.75" thickBot="1" x14ac:dyDescent="0.3">
      <c r="A27" s="567">
        <v>27</v>
      </c>
      <c r="B27" s="568" t="s">
        <v>268</v>
      </c>
      <c r="C27" s="569">
        <v>4.71</v>
      </c>
    </row>
    <row r="28" spans="1:3" ht="15.75" thickBot="1" x14ac:dyDescent="0.3">
      <c r="A28" s="567">
        <v>28</v>
      </c>
      <c r="B28" s="568" t="s">
        <v>3899</v>
      </c>
      <c r="C28" s="569">
        <v>4.6619999999999999</v>
      </c>
    </row>
    <row r="29" spans="1:3" ht="15.75" thickBot="1" x14ac:dyDescent="0.3">
      <c r="A29" s="567">
        <v>29</v>
      </c>
      <c r="B29" s="568" t="s">
        <v>339</v>
      </c>
      <c r="C29" s="569">
        <v>4.6399999999999997</v>
      </c>
    </row>
    <row r="30" spans="1:3" ht="15.75" thickBot="1" x14ac:dyDescent="0.3">
      <c r="A30" s="567">
        <v>30</v>
      </c>
      <c r="B30" s="568" t="s">
        <v>41</v>
      </c>
      <c r="C30" s="569">
        <v>4.6120000000000001</v>
      </c>
    </row>
    <row r="31" spans="1:3" ht="15.75" thickBot="1" x14ac:dyDescent="0.3">
      <c r="A31" s="567">
        <v>31</v>
      </c>
      <c r="B31" s="568" t="s">
        <v>234</v>
      </c>
      <c r="C31" s="569">
        <v>4.5629999999999997</v>
      </c>
    </row>
    <row r="32" spans="1:3" ht="15.75" thickBot="1" x14ac:dyDescent="0.3">
      <c r="A32" s="567">
        <v>32</v>
      </c>
      <c r="B32" s="568" t="s">
        <v>467</v>
      </c>
      <c r="C32" s="569">
        <v>4.5039999999999996</v>
      </c>
    </row>
    <row r="33" spans="1:3" ht="15.75" thickBot="1" x14ac:dyDescent="0.3">
      <c r="A33" s="567">
        <v>33</v>
      </c>
      <c r="B33" s="568" t="s">
        <v>104</v>
      </c>
      <c r="C33" s="569">
        <v>4.4779999999999998</v>
      </c>
    </row>
    <row r="34" spans="1:3" ht="15.75" thickBot="1" x14ac:dyDescent="0.3">
      <c r="A34" s="567">
        <v>34</v>
      </c>
      <c r="B34" s="568" t="s">
        <v>3164</v>
      </c>
      <c r="C34" s="569">
        <v>4.47</v>
      </c>
    </row>
    <row r="35" spans="1:3" ht="15.75" thickBot="1" x14ac:dyDescent="0.3">
      <c r="A35" s="567">
        <v>35</v>
      </c>
      <c r="B35" s="568" t="s">
        <v>3265</v>
      </c>
      <c r="C35" s="569">
        <v>4.46</v>
      </c>
    </row>
    <row r="36" spans="1:3" ht="15.75" thickBot="1" x14ac:dyDescent="0.3">
      <c r="A36" s="567">
        <v>36</v>
      </c>
      <c r="B36" s="568" t="s">
        <v>3170</v>
      </c>
      <c r="C36" s="569">
        <v>4.4409999999999998</v>
      </c>
    </row>
    <row r="37" spans="1:3" ht="15.75" thickBot="1" x14ac:dyDescent="0.3">
      <c r="A37" s="567">
        <v>37</v>
      </c>
      <c r="B37" s="568" t="s">
        <v>3298</v>
      </c>
      <c r="C37" s="569">
        <v>4.4039999999999999</v>
      </c>
    </row>
    <row r="38" spans="1:3" ht="15.75" thickBot="1" x14ac:dyDescent="0.3">
      <c r="A38" s="567">
        <v>38</v>
      </c>
      <c r="B38" s="568" t="s">
        <v>3869</v>
      </c>
      <c r="C38" s="569">
        <v>4.37</v>
      </c>
    </row>
    <row r="39" spans="1:3" ht="15.75" thickBot="1" x14ac:dyDescent="0.3">
      <c r="A39" s="567">
        <v>39</v>
      </c>
      <c r="B39" s="568" t="s">
        <v>154</v>
      </c>
      <c r="C39" s="569">
        <v>4.3680000000000003</v>
      </c>
    </row>
    <row r="40" spans="1:3" ht="15.75" thickBot="1" x14ac:dyDescent="0.3">
      <c r="A40" s="567">
        <v>40</v>
      </c>
      <c r="B40" s="568" t="s">
        <v>3553</v>
      </c>
      <c r="C40" s="569">
        <v>4.3659999999999997</v>
      </c>
    </row>
    <row r="41" spans="1:3" ht="15.75" thickBot="1" x14ac:dyDescent="0.3">
      <c r="A41" s="567">
        <v>41</v>
      </c>
      <c r="B41" s="568" t="s">
        <v>225</v>
      </c>
      <c r="C41" s="569">
        <v>4.2949999999999999</v>
      </c>
    </row>
    <row r="42" spans="1:3" ht="15.75" thickBot="1" x14ac:dyDescent="0.3">
      <c r="A42" s="567">
        <v>42</v>
      </c>
      <c r="B42" s="568" t="s">
        <v>145</v>
      </c>
      <c r="C42" s="569">
        <v>4.2590000000000003</v>
      </c>
    </row>
    <row r="43" spans="1:3" ht="15.75" thickBot="1" x14ac:dyDescent="0.3">
      <c r="A43" s="567">
        <v>43</v>
      </c>
      <c r="B43" s="568" t="s">
        <v>101</v>
      </c>
      <c r="C43" s="569">
        <v>4.2510000000000003</v>
      </c>
    </row>
    <row r="44" spans="1:3" ht="15.75" thickBot="1" x14ac:dyDescent="0.3">
      <c r="A44" s="567">
        <v>44</v>
      </c>
      <c r="B44" s="568" t="s">
        <v>630</v>
      </c>
      <c r="C44" s="569">
        <v>4.218</v>
      </c>
    </row>
    <row r="45" spans="1:3" ht="15.75" thickBot="1" x14ac:dyDescent="0.3">
      <c r="A45" s="567">
        <v>45</v>
      </c>
      <c r="B45" s="568" t="s">
        <v>1430</v>
      </c>
      <c r="C45" s="569">
        <v>4.1859999999999999</v>
      </c>
    </row>
    <row r="46" spans="1:3" ht="15.75" thickBot="1" x14ac:dyDescent="0.3">
      <c r="A46" s="567">
        <v>46</v>
      </c>
      <c r="B46" s="568" t="s">
        <v>3513</v>
      </c>
      <c r="C46" s="569">
        <v>4.1230000000000002</v>
      </c>
    </row>
    <row r="47" spans="1:3" ht="15.75" thickBot="1" x14ac:dyDescent="0.3">
      <c r="A47" s="567">
        <v>47</v>
      </c>
      <c r="B47" s="568" t="s">
        <v>3581</v>
      </c>
      <c r="C47" s="569">
        <v>4.0960000000000001</v>
      </c>
    </row>
    <row r="48" spans="1:3" ht="15.75" thickBot="1" x14ac:dyDescent="0.3">
      <c r="A48" s="567">
        <v>48</v>
      </c>
      <c r="B48" s="568" t="s">
        <v>2327</v>
      </c>
      <c r="C48" s="569">
        <v>4.085</v>
      </c>
    </row>
    <row r="49" spans="1:3" ht="15.75" thickBot="1" x14ac:dyDescent="0.3">
      <c r="A49" s="567">
        <v>49</v>
      </c>
      <c r="B49" s="568" t="s">
        <v>55</v>
      </c>
      <c r="C49" s="569">
        <v>4.08</v>
      </c>
    </row>
    <row r="50" spans="1:3" ht="15.75" thickBot="1" x14ac:dyDescent="0.3">
      <c r="A50" s="567">
        <v>50</v>
      </c>
      <c r="B50" s="568" t="s">
        <v>137</v>
      </c>
      <c r="C50" s="569">
        <v>4.0679999999999996</v>
      </c>
    </row>
    <row r="51" spans="1:3" ht="15.75" thickBot="1" x14ac:dyDescent="0.3">
      <c r="A51" s="567">
        <v>51</v>
      </c>
      <c r="B51" s="568" t="s">
        <v>302</v>
      </c>
      <c r="C51" s="569">
        <v>4.0679999999999996</v>
      </c>
    </row>
    <row r="52" spans="1:3" ht="15.75" thickBot="1" x14ac:dyDescent="0.3">
      <c r="A52" s="567">
        <v>52</v>
      </c>
      <c r="B52" s="568" t="s">
        <v>24</v>
      </c>
      <c r="C52" s="569">
        <v>4.0549999999999997</v>
      </c>
    </row>
    <row r="53" spans="1:3" ht="15.75" thickBot="1" x14ac:dyDescent="0.3">
      <c r="A53" s="567">
        <v>53</v>
      </c>
      <c r="B53" s="568" t="s">
        <v>678</v>
      </c>
      <c r="C53" s="569">
        <v>4.048</v>
      </c>
    </row>
    <row r="54" spans="1:3" ht="15.75" thickBot="1" x14ac:dyDescent="0.3">
      <c r="A54" s="567">
        <v>54</v>
      </c>
      <c r="B54" s="568" t="s">
        <v>1722</v>
      </c>
      <c r="C54" s="569">
        <v>4.01</v>
      </c>
    </row>
    <row r="55" spans="1:3" ht="15.75" thickBot="1" x14ac:dyDescent="0.3">
      <c r="A55" s="567">
        <v>55</v>
      </c>
      <c r="B55" s="568" t="s">
        <v>186</v>
      </c>
      <c r="C55" s="569">
        <v>3.968</v>
      </c>
    </row>
    <row r="56" spans="1:3" ht="15.75" thickBot="1" x14ac:dyDescent="0.3">
      <c r="A56" s="567">
        <v>56</v>
      </c>
      <c r="B56" s="568" t="s">
        <v>2490</v>
      </c>
      <c r="C56" s="569">
        <v>3.9630000000000001</v>
      </c>
    </row>
    <row r="57" spans="1:3" ht="15.75" thickBot="1" x14ac:dyDescent="0.3">
      <c r="A57" s="567">
        <v>57</v>
      </c>
      <c r="B57" s="568" t="s">
        <v>204</v>
      </c>
      <c r="C57" s="569">
        <v>3.9380000000000002</v>
      </c>
    </row>
    <row r="58" spans="1:3" ht="15.75" thickBot="1" x14ac:dyDescent="0.3">
      <c r="A58" s="567">
        <v>58</v>
      </c>
      <c r="B58" s="568" t="s">
        <v>439</v>
      </c>
      <c r="C58" s="569">
        <v>3.9249999999999998</v>
      </c>
    </row>
    <row r="59" spans="1:3" ht="15.75" thickBot="1" x14ac:dyDescent="0.3">
      <c r="A59" s="567">
        <v>59</v>
      </c>
      <c r="B59" s="568" t="s">
        <v>983</v>
      </c>
      <c r="C59" s="569">
        <v>3.8410000000000002</v>
      </c>
    </row>
    <row r="60" spans="1:3" ht="15.75" thickBot="1" x14ac:dyDescent="0.3">
      <c r="A60" s="567">
        <v>60</v>
      </c>
      <c r="B60" s="568" t="s">
        <v>33</v>
      </c>
      <c r="C60" s="569">
        <v>3.8370000000000002</v>
      </c>
    </row>
    <row r="61" spans="1:3" ht="15.75" thickBot="1" x14ac:dyDescent="0.3">
      <c r="A61" s="567">
        <v>61</v>
      </c>
      <c r="B61" s="568" t="s">
        <v>3900</v>
      </c>
      <c r="C61" s="569">
        <v>3.8220000000000001</v>
      </c>
    </row>
    <row r="62" spans="1:3" ht="15.75" thickBot="1" x14ac:dyDescent="0.3">
      <c r="A62" s="567">
        <v>62</v>
      </c>
      <c r="B62" s="568" t="s">
        <v>1277</v>
      </c>
      <c r="C62" s="569">
        <v>3.8109999999999999</v>
      </c>
    </row>
    <row r="63" spans="1:3" ht="15.75" thickBot="1" x14ac:dyDescent="0.3">
      <c r="A63" s="567">
        <v>63</v>
      </c>
      <c r="B63" s="568" t="s">
        <v>2434</v>
      </c>
      <c r="C63" s="569">
        <v>3.8090000000000002</v>
      </c>
    </row>
    <row r="64" spans="1:3" ht="15.75" thickBot="1" x14ac:dyDescent="0.3">
      <c r="A64" s="567">
        <v>64</v>
      </c>
      <c r="B64" s="568" t="s">
        <v>3668</v>
      </c>
      <c r="C64" s="569">
        <v>3.7789999999999999</v>
      </c>
    </row>
    <row r="65" spans="1:3" ht="15.75" thickBot="1" x14ac:dyDescent="0.3">
      <c r="A65" s="567">
        <v>65</v>
      </c>
      <c r="B65" s="568" t="s">
        <v>3004</v>
      </c>
      <c r="C65" s="569">
        <v>3.7290000000000001</v>
      </c>
    </row>
    <row r="66" spans="1:3" ht="15.75" thickBot="1" x14ac:dyDescent="0.3">
      <c r="A66" s="567">
        <v>66</v>
      </c>
      <c r="B66" s="568" t="s">
        <v>3308</v>
      </c>
      <c r="C66" s="569">
        <v>3.68</v>
      </c>
    </row>
    <row r="67" spans="1:3" ht="15.75" thickBot="1" x14ac:dyDescent="0.3">
      <c r="A67" s="567">
        <v>67</v>
      </c>
      <c r="B67" s="568" t="s">
        <v>5</v>
      </c>
      <c r="C67" s="569">
        <v>3.677</v>
      </c>
    </row>
    <row r="68" spans="1:3" ht="15.75" thickBot="1" x14ac:dyDescent="0.3">
      <c r="A68" s="567">
        <v>68</v>
      </c>
      <c r="B68" s="568" t="s">
        <v>1169</v>
      </c>
      <c r="C68" s="569">
        <v>3.6640000000000001</v>
      </c>
    </row>
    <row r="69" spans="1:3" ht="15.75" thickBot="1" x14ac:dyDescent="0.3">
      <c r="A69" s="567">
        <v>69</v>
      </c>
      <c r="B69" s="568" t="s">
        <v>46</v>
      </c>
      <c r="C69" s="569">
        <v>3.6520000000000001</v>
      </c>
    </row>
    <row r="70" spans="1:3" ht="15.75" thickBot="1" x14ac:dyDescent="0.3">
      <c r="A70" s="567">
        <v>70</v>
      </c>
      <c r="B70" s="568" t="s">
        <v>735</v>
      </c>
      <c r="C70" s="569">
        <v>3.6309999999999998</v>
      </c>
    </row>
    <row r="71" spans="1:3" ht="15.75" thickBot="1" x14ac:dyDescent="0.3">
      <c r="A71" s="567">
        <v>71</v>
      </c>
      <c r="B71" s="568" t="s">
        <v>1765</v>
      </c>
      <c r="C71" s="569">
        <v>3.621</v>
      </c>
    </row>
    <row r="72" spans="1:3" ht="15.75" thickBot="1" x14ac:dyDescent="0.3">
      <c r="A72" s="567">
        <v>72</v>
      </c>
      <c r="B72" s="568" t="s">
        <v>150</v>
      </c>
      <c r="C72" s="569">
        <v>3.585</v>
      </c>
    </row>
    <row r="73" spans="1:3" ht="15.75" thickBot="1" x14ac:dyDescent="0.3">
      <c r="A73" s="567">
        <v>73</v>
      </c>
      <c r="B73" s="568" t="s">
        <v>114</v>
      </c>
      <c r="C73" s="569">
        <v>3.585</v>
      </c>
    </row>
    <row r="74" spans="1:3" ht="15.75" thickBot="1" x14ac:dyDescent="0.3">
      <c r="A74" s="567">
        <v>74</v>
      </c>
      <c r="B74" s="568" t="s">
        <v>233</v>
      </c>
      <c r="C74" s="569">
        <v>3.5830000000000002</v>
      </c>
    </row>
    <row r="75" spans="1:3" ht="15.75" thickBot="1" x14ac:dyDescent="0.3">
      <c r="A75" s="567">
        <v>75</v>
      </c>
      <c r="B75" s="568" t="s">
        <v>48</v>
      </c>
      <c r="C75" s="569">
        <v>3.5710000000000002</v>
      </c>
    </row>
    <row r="76" spans="1:3" ht="15.75" thickBot="1" x14ac:dyDescent="0.3">
      <c r="A76" s="567">
        <v>76</v>
      </c>
      <c r="B76" s="568" t="s">
        <v>2322</v>
      </c>
      <c r="C76" s="569">
        <v>3.5470000000000002</v>
      </c>
    </row>
    <row r="77" spans="1:3" ht="15.75" thickBot="1" x14ac:dyDescent="0.3">
      <c r="A77" s="567">
        <v>77</v>
      </c>
      <c r="B77" s="568" t="s">
        <v>242</v>
      </c>
      <c r="C77" s="569">
        <v>3.5350000000000001</v>
      </c>
    </row>
    <row r="78" spans="1:3" ht="15.75" thickBot="1" x14ac:dyDescent="0.3">
      <c r="A78" s="567">
        <v>78</v>
      </c>
      <c r="B78" s="568" t="s">
        <v>182</v>
      </c>
      <c r="C78" s="569">
        <v>3.524</v>
      </c>
    </row>
    <row r="79" spans="1:3" ht="15.75" thickBot="1" x14ac:dyDescent="0.3">
      <c r="A79" s="567">
        <v>79</v>
      </c>
      <c r="B79" s="568" t="s">
        <v>2818</v>
      </c>
      <c r="C79" s="569">
        <v>3.5219999999999998</v>
      </c>
    </row>
    <row r="80" spans="1:3" ht="15.75" thickBot="1" x14ac:dyDescent="0.3">
      <c r="A80" s="567">
        <v>80</v>
      </c>
      <c r="B80" s="568" t="s">
        <v>3723</v>
      </c>
      <c r="C80" s="569">
        <v>3.5150000000000001</v>
      </c>
    </row>
    <row r="81" spans="1:3" ht="15.75" thickBot="1" x14ac:dyDescent="0.3">
      <c r="A81" s="567">
        <v>81</v>
      </c>
      <c r="B81" s="568" t="s">
        <v>5545</v>
      </c>
      <c r="C81" s="569">
        <v>3.508</v>
      </c>
    </row>
    <row r="82" spans="1:3" ht="15.75" thickBot="1" x14ac:dyDescent="0.3">
      <c r="A82" s="567">
        <v>82</v>
      </c>
      <c r="B82" s="568" t="s">
        <v>3514</v>
      </c>
      <c r="C82" s="569">
        <v>3.5019999999999998</v>
      </c>
    </row>
    <row r="83" spans="1:3" ht="15.75" thickBot="1" x14ac:dyDescent="0.3">
      <c r="A83" s="567">
        <v>83</v>
      </c>
      <c r="B83" s="568" t="s">
        <v>44</v>
      </c>
      <c r="C83" s="569">
        <v>3.492</v>
      </c>
    </row>
    <row r="84" spans="1:3" ht="15.75" thickBot="1" x14ac:dyDescent="0.3">
      <c r="A84" s="567">
        <v>84</v>
      </c>
      <c r="B84" s="568" t="s">
        <v>280</v>
      </c>
      <c r="C84" s="569">
        <v>3.49</v>
      </c>
    </row>
    <row r="85" spans="1:3" ht="15.75" thickBot="1" x14ac:dyDescent="0.3">
      <c r="A85" s="567">
        <v>85</v>
      </c>
      <c r="B85" s="568" t="s">
        <v>2</v>
      </c>
      <c r="C85" s="569">
        <v>3.4849999999999999</v>
      </c>
    </row>
    <row r="86" spans="1:3" ht="15.75" thickBot="1" x14ac:dyDescent="0.3">
      <c r="A86" s="567">
        <v>86</v>
      </c>
      <c r="B86" s="568" t="s">
        <v>3881</v>
      </c>
      <c r="C86" s="569">
        <v>3.4609999999999999</v>
      </c>
    </row>
    <row r="87" spans="1:3" ht="15.75" thickBot="1" x14ac:dyDescent="0.3">
      <c r="A87" s="567">
        <v>87</v>
      </c>
      <c r="B87" s="568" t="s">
        <v>5653</v>
      </c>
      <c r="C87" s="569">
        <v>3.448</v>
      </c>
    </row>
    <row r="88" spans="1:3" ht="15.75" thickBot="1" x14ac:dyDescent="0.3">
      <c r="A88" s="567">
        <v>88</v>
      </c>
      <c r="B88" s="568" t="s">
        <v>996</v>
      </c>
      <c r="C88" s="569">
        <v>3.4470000000000001</v>
      </c>
    </row>
    <row r="89" spans="1:3" ht="15.75" thickBot="1" x14ac:dyDescent="0.3">
      <c r="A89" s="567">
        <v>89</v>
      </c>
      <c r="B89" s="568" t="s">
        <v>5980</v>
      </c>
      <c r="C89" s="569">
        <v>3.4390000000000001</v>
      </c>
    </row>
    <row r="90" spans="1:3" ht="15.75" thickBot="1" x14ac:dyDescent="0.3">
      <c r="A90" s="567">
        <v>90</v>
      </c>
      <c r="B90" s="568" t="s">
        <v>244</v>
      </c>
      <c r="C90" s="569">
        <v>3.3849999999999998</v>
      </c>
    </row>
    <row r="91" spans="1:3" ht="15.75" thickBot="1" x14ac:dyDescent="0.3">
      <c r="A91" s="567">
        <v>91</v>
      </c>
      <c r="B91" s="568" t="s">
        <v>276</v>
      </c>
      <c r="C91" s="569">
        <v>3.3559999999999999</v>
      </c>
    </row>
    <row r="92" spans="1:3" ht="15.75" thickBot="1" x14ac:dyDescent="0.3">
      <c r="A92" s="567">
        <v>92</v>
      </c>
      <c r="B92" s="568" t="s">
        <v>2334</v>
      </c>
      <c r="C92" s="569">
        <v>3.3540000000000001</v>
      </c>
    </row>
    <row r="93" spans="1:3" ht="15.75" thickBot="1" x14ac:dyDescent="0.3">
      <c r="A93" s="567">
        <v>93</v>
      </c>
      <c r="B93" s="568" t="s">
        <v>76</v>
      </c>
      <c r="C93" s="569">
        <v>3.35</v>
      </c>
    </row>
    <row r="94" spans="1:3" ht="15.75" thickBot="1" x14ac:dyDescent="0.3">
      <c r="A94" s="567">
        <v>94</v>
      </c>
      <c r="B94" s="568" t="s">
        <v>1555</v>
      </c>
      <c r="C94" s="569">
        <v>3.3490000000000002</v>
      </c>
    </row>
    <row r="95" spans="1:3" ht="15.75" thickBot="1" x14ac:dyDescent="0.3">
      <c r="A95" s="567">
        <v>95</v>
      </c>
      <c r="B95" s="568" t="s">
        <v>3619</v>
      </c>
      <c r="C95" s="569">
        <v>3.3079999999999998</v>
      </c>
    </row>
    <row r="96" spans="1:3" ht="15.75" thickBot="1" x14ac:dyDescent="0.3">
      <c r="A96" s="567">
        <v>96</v>
      </c>
      <c r="B96" s="568" t="s">
        <v>341</v>
      </c>
      <c r="C96" s="569">
        <v>3.3039999999999998</v>
      </c>
    </row>
    <row r="97" spans="1:3" ht="15.75" thickBot="1" x14ac:dyDescent="0.3">
      <c r="A97" s="567">
        <v>97</v>
      </c>
      <c r="B97" s="568" t="s">
        <v>5487</v>
      </c>
      <c r="C97" s="569">
        <v>3.2989999999999999</v>
      </c>
    </row>
    <row r="98" spans="1:3" ht="15.75" thickBot="1" x14ac:dyDescent="0.3">
      <c r="A98" s="567">
        <v>98</v>
      </c>
      <c r="B98" s="568" t="s">
        <v>278</v>
      </c>
      <c r="C98" s="569">
        <v>3.298</v>
      </c>
    </row>
    <row r="99" spans="1:3" ht="15.75" thickBot="1" x14ac:dyDescent="0.3">
      <c r="A99" s="567">
        <v>99</v>
      </c>
      <c r="B99" s="568" t="s">
        <v>2303</v>
      </c>
      <c r="C99" s="569">
        <v>3.2949999999999999</v>
      </c>
    </row>
    <row r="100" spans="1:3" ht="15.75" thickBot="1" x14ac:dyDescent="0.3">
      <c r="A100" s="567">
        <v>100</v>
      </c>
      <c r="B100" s="568" t="s">
        <v>5313</v>
      </c>
      <c r="C100" s="569">
        <v>3.29</v>
      </c>
    </row>
    <row r="101" spans="1:3" ht="15.75" thickBot="1" x14ac:dyDescent="0.3">
      <c r="A101" s="567">
        <v>101</v>
      </c>
      <c r="B101" s="568" t="s">
        <v>2258</v>
      </c>
      <c r="C101" s="569">
        <v>3.2839999999999998</v>
      </c>
    </row>
    <row r="102" spans="1:3" ht="15.75" thickBot="1" x14ac:dyDescent="0.3">
      <c r="A102" s="567">
        <v>102</v>
      </c>
      <c r="B102" s="568" t="s">
        <v>52</v>
      </c>
      <c r="C102" s="569">
        <v>3.2429999999999999</v>
      </c>
    </row>
    <row r="103" spans="1:3" ht="15.75" thickBot="1" x14ac:dyDescent="0.3">
      <c r="A103" s="567">
        <v>103</v>
      </c>
      <c r="B103" s="568" t="s">
        <v>3284</v>
      </c>
      <c r="C103" s="569">
        <v>3.24</v>
      </c>
    </row>
    <row r="104" spans="1:3" ht="15.75" thickBot="1" x14ac:dyDescent="0.3">
      <c r="A104" s="567">
        <v>104</v>
      </c>
      <c r="B104" s="568" t="s">
        <v>2550</v>
      </c>
      <c r="C104" s="569">
        <v>3.226</v>
      </c>
    </row>
    <row r="105" spans="1:3" ht="15.75" thickBot="1" x14ac:dyDescent="0.3">
      <c r="A105" s="567">
        <v>105</v>
      </c>
      <c r="B105" s="568" t="s">
        <v>3822</v>
      </c>
      <c r="C105" s="569">
        <v>3.2210000000000001</v>
      </c>
    </row>
    <row r="106" spans="1:3" ht="15.75" thickBot="1" x14ac:dyDescent="0.3">
      <c r="A106" s="567">
        <v>106</v>
      </c>
      <c r="B106" s="568" t="s">
        <v>617</v>
      </c>
      <c r="C106" s="569">
        <v>3.218</v>
      </c>
    </row>
    <row r="107" spans="1:3" ht="15.75" thickBot="1" x14ac:dyDescent="0.3">
      <c r="A107" s="567">
        <v>107</v>
      </c>
      <c r="B107" s="568" t="s">
        <v>3908</v>
      </c>
      <c r="C107" s="569">
        <v>3.2010000000000001</v>
      </c>
    </row>
    <row r="108" spans="1:3" ht="15.75" thickBot="1" x14ac:dyDescent="0.3">
      <c r="A108" s="567">
        <v>108</v>
      </c>
      <c r="B108" s="568" t="s">
        <v>13</v>
      </c>
      <c r="C108" s="569">
        <v>3.1909999999999998</v>
      </c>
    </row>
    <row r="109" spans="1:3" ht="15.75" thickBot="1" x14ac:dyDescent="0.3">
      <c r="A109" s="567">
        <v>109</v>
      </c>
      <c r="B109" s="568" t="s">
        <v>3683</v>
      </c>
      <c r="C109" s="569">
        <v>3.1669999999999998</v>
      </c>
    </row>
    <row r="110" spans="1:3" ht="15.75" thickBot="1" x14ac:dyDescent="0.3">
      <c r="A110" s="567">
        <v>110</v>
      </c>
      <c r="B110" s="568" t="s">
        <v>507</v>
      </c>
      <c r="C110" s="569">
        <v>3.1459999999999999</v>
      </c>
    </row>
    <row r="111" spans="1:3" ht="15.75" thickBot="1" x14ac:dyDescent="0.3">
      <c r="A111" s="567">
        <v>111</v>
      </c>
      <c r="B111" s="568" t="s">
        <v>2387</v>
      </c>
      <c r="C111" s="569">
        <v>3.1259999999999999</v>
      </c>
    </row>
    <row r="112" spans="1:3" ht="15.75" thickBot="1" x14ac:dyDescent="0.3">
      <c r="A112" s="567">
        <v>112</v>
      </c>
      <c r="B112" s="568" t="s">
        <v>3606</v>
      </c>
      <c r="C112" s="569">
        <v>3.1230000000000002</v>
      </c>
    </row>
    <row r="113" spans="1:3" ht="15.75" thickBot="1" x14ac:dyDescent="0.3">
      <c r="A113" s="567">
        <v>113</v>
      </c>
      <c r="B113" s="568" t="s">
        <v>3524</v>
      </c>
      <c r="C113" s="569">
        <v>3.121</v>
      </c>
    </row>
    <row r="114" spans="1:3" ht="15.75" thickBot="1" x14ac:dyDescent="0.3">
      <c r="A114" s="567">
        <v>114</v>
      </c>
      <c r="B114" s="568" t="s">
        <v>231</v>
      </c>
      <c r="C114" s="569">
        <v>3.1179999999999999</v>
      </c>
    </row>
    <row r="115" spans="1:3" ht="15.75" thickBot="1" x14ac:dyDescent="0.3">
      <c r="A115" s="567">
        <v>115</v>
      </c>
      <c r="B115" s="568" t="s">
        <v>5407</v>
      </c>
      <c r="C115" s="569">
        <v>3.109</v>
      </c>
    </row>
    <row r="116" spans="1:3" ht="15.75" thickBot="1" x14ac:dyDescent="0.3">
      <c r="A116" s="567">
        <v>116</v>
      </c>
      <c r="B116" s="568" t="s">
        <v>3563</v>
      </c>
      <c r="C116" s="569">
        <v>3.0859999999999999</v>
      </c>
    </row>
    <row r="117" spans="1:3" ht="15.75" thickBot="1" x14ac:dyDescent="0.3">
      <c r="A117" s="567">
        <v>117</v>
      </c>
      <c r="B117" s="568" t="s">
        <v>2489</v>
      </c>
      <c r="C117" s="569">
        <v>3.0840000000000001</v>
      </c>
    </row>
    <row r="118" spans="1:3" ht="15.75" thickBot="1" x14ac:dyDescent="0.3">
      <c r="A118" s="567">
        <v>118</v>
      </c>
      <c r="B118" s="568" t="s">
        <v>304</v>
      </c>
      <c r="C118" s="569">
        <v>3.0819999999999999</v>
      </c>
    </row>
    <row r="119" spans="1:3" ht="15.75" thickBot="1" x14ac:dyDescent="0.3">
      <c r="A119" s="567">
        <v>119</v>
      </c>
      <c r="B119" s="568" t="s">
        <v>4567</v>
      </c>
      <c r="C119" s="569">
        <v>3.0790000000000002</v>
      </c>
    </row>
    <row r="120" spans="1:3" ht="15.75" thickBot="1" x14ac:dyDescent="0.3">
      <c r="A120" s="567">
        <v>120</v>
      </c>
      <c r="B120" s="568" t="s">
        <v>2798</v>
      </c>
      <c r="C120" s="569">
        <v>3.0739999999999998</v>
      </c>
    </row>
    <row r="121" spans="1:3" ht="15.75" thickBot="1" x14ac:dyDescent="0.3">
      <c r="A121" s="567">
        <v>121</v>
      </c>
      <c r="B121" s="568" t="s">
        <v>2573</v>
      </c>
      <c r="C121" s="569">
        <v>3.07</v>
      </c>
    </row>
    <row r="122" spans="1:3" ht="15.75" thickBot="1" x14ac:dyDescent="0.3">
      <c r="A122" s="567">
        <v>122</v>
      </c>
      <c r="B122" s="568" t="s">
        <v>11</v>
      </c>
      <c r="C122" s="569">
        <v>3.0659999999999998</v>
      </c>
    </row>
    <row r="123" spans="1:3" ht="15.75" thickBot="1" x14ac:dyDescent="0.3">
      <c r="A123" s="567">
        <v>123</v>
      </c>
      <c r="B123" s="568" t="s">
        <v>905</v>
      </c>
      <c r="C123" s="569">
        <v>3.0209999999999999</v>
      </c>
    </row>
    <row r="124" spans="1:3" ht="15.75" thickBot="1" x14ac:dyDescent="0.3">
      <c r="A124" s="567">
        <v>124</v>
      </c>
      <c r="B124" s="568" t="s">
        <v>949</v>
      </c>
      <c r="C124" s="569">
        <v>3.0070000000000001</v>
      </c>
    </row>
    <row r="125" spans="1:3" ht="15.75" thickBot="1" x14ac:dyDescent="0.3">
      <c r="A125" s="567">
        <v>125</v>
      </c>
      <c r="B125" s="568" t="s">
        <v>85</v>
      </c>
      <c r="C125" s="569">
        <v>2.9980000000000002</v>
      </c>
    </row>
    <row r="126" spans="1:3" ht="15.75" thickBot="1" x14ac:dyDescent="0.3">
      <c r="A126" s="567">
        <v>126</v>
      </c>
      <c r="B126" s="568" t="s">
        <v>336</v>
      </c>
      <c r="C126" s="569">
        <v>2.9969999999999999</v>
      </c>
    </row>
    <row r="127" spans="1:3" ht="15.75" thickBot="1" x14ac:dyDescent="0.3">
      <c r="A127" s="567">
        <v>127</v>
      </c>
      <c r="B127" s="568" t="s">
        <v>3149</v>
      </c>
      <c r="C127" s="569">
        <v>2.9969999999999999</v>
      </c>
    </row>
    <row r="128" spans="1:3" ht="15.75" thickBot="1" x14ac:dyDescent="0.3">
      <c r="A128" s="567">
        <v>128</v>
      </c>
      <c r="B128" s="568" t="s">
        <v>3379</v>
      </c>
      <c r="C128" s="569">
        <v>2.9950000000000001</v>
      </c>
    </row>
    <row r="129" spans="1:3" ht="15.75" thickBot="1" x14ac:dyDescent="0.3">
      <c r="A129" s="567">
        <v>129</v>
      </c>
      <c r="B129" s="568" t="s">
        <v>3609</v>
      </c>
      <c r="C129" s="569">
        <v>2.9750000000000001</v>
      </c>
    </row>
    <row r="130" spans="1:3" ht="15.75" thickBot="1" x14ac:dyDescent="0.3">
      <c r="A130" s="567">
        <v>130</v>
      </c>
      <c r="B130" s="568" t="s">
        <v>1551</v>
      </c>
      <c r="C130" s="569">
        <v>2.9689999999999999</v>
      </c>
    </row>
    <row r="131" spans="1:3" ht="15.75" thickBot="1" x14ac:dyDescent="0.3">
      <c r="A131" s="567">
        <v>131</v>
      </c>
      <c r="B131" s="568" t="s">
        <v>3893</v>
      </c>
      <c r="C131" s="569">
        <v>2.968</v>
      </c>
    </row>
    <row r="132" spans="1:3" ht="15.75" thickBot="1" x14ac:dyDescent="0.3">
      <c r="A132" s="567">
        <v>132</v>
      </c>
      <c r="B132" s="568" t="s">
        <v>732</v>
      </c>
      <c r="C132" s="569">
        <v>2.9540000000000002</v>
      </c>
    </row>
    <row r="133" spans="1:3" ht="15.75" thickBot="1" x14ac:dyDescent="0.3">
      <c r="A133" s="567">
        <v>133</v>
      </c>
      <c r="B133" s="568" t="s">
        <v>3374</v>
      </c>
      <c r="C133" s="569">
        <v>2.9489999999999998</v>
      </c>
    </row>
    <row r="134" spans="1:3" ht="15.75" thickBot="1" x14ac:dyDescent="0.3">
      <c r="A134" s="567">
        <v>134</v>
      </c>
      <c r="B134" s="568" t="s">
        <v>340</v>
      </c>
      <c r="C134" s="569">
        <v>2.948</v>
      </c>
    </row>
    <row r="135" spans="1:3" ht="15.75" thickBot="1" x14ac:dyDescent="0.3">
      <c r="A135" s="567">
        <v>135</v>
      </c>
      <c r="B135" s="568" t="s">
        <v>39</v>
      </c>
      <c r="C135" s="569">
        <v>2.9460000000000002</v>
      </c>
    </row>
    <row r="136" spans="1:3" ht="15.75" thickBot="1" x14ac:dyDescent="0.3">
      <c r="A136" s="567">
        <v>136</v>
      </c>
      <c r="B136" s="568" t="s">
        <v>718</v>
      </c>
      <c r="C136" s="569">
        <v>2.9260000000000002</v>
      </c>
    </row>
    <row r="137" spans="1:3" ht="15.75" thickBot="1" x14ac:dyDescent="0.3">
      <c r="A137" s="567">
        <v>137</v>
      </c>
      <c r="B137" s="568" t="s">
        <v>63</v>
      </c>
      <c r="C137" s="569">
        <v>2.919</v>
      </c>
    </row>
    <row r="138" spans="1:3" ht="15.75" thickBot="1" x14ac:dyDescent="0.3">
      <c r="A138" s="567">
        <v>138</v>
      </c>
      <c r="B138" s="568" t="s">
        <v>3094</v>
      </c>
      <c r="C138" s="569">
        <v>2.9180000000000001</v>
      </c>
    </row>
    <row r="139" spans="1:3" ht="15.75" thickBot="1" x14ac:dyDescent="0.3">
      <c r="A139" s="567">
        <v>139</v>
      </c>
      <c r="B139" s="568" t="s">
        <v>130</v>
      </c>
      <c r="C139" s="569">
        <v>2.9119999999999999</v>
      </c>
    </row>
    <row r="140" spans="1:3" ht="15.75" thickBot="1" x14ac:dyDescent="0.3">
      <c r="A140" s="567">
        <v>140</v>
      </c>
      <c r="B140" s="568" t="s">
        <v>1505</v>
      </c>
      <c r="C140" s="569">
        <v>2.907</v>
      </c>
    </row>
    <row r="141" spans="1:3" ht="15.75" thickBot="1" x14ac:dyDescent="0.3">
      <c r="A141" s="567">
        <v>141</v>
      </c>
      <c r="B141" s="568" t="s">
        <v>2435</v>
      </c>
      <c r="C141" s="569">
        <v>2.8879999999999999</v>
      </c>
    </row>
    <row r="142" spans="1:3" ht="15.75" thickBot="1" x14ac:dyDescent="0.3">
      <c r="A142" s="567">
        <v>142</v>
      </c>
      <c r="B142" s="568" t="s">
        <v>5977</v>
      </c>
      <c r="C142" s="569">
        <v>2.88</v>
      </c>
    </row>
    <row r="143" spans="1:3" ht="15.75" thickBot="1" x14ac:dyDescent="0.3">
      <c r="A143" s="567">
        <v>143</v>
      </c>
      <c r="B143" s="568" t="s">
        <v>2323</v>
      </c>
      <c r="C143" s="569">
        <v>2.8450000000000002</v>
      </c>
    </row>
    <row r="144" spans="1:3" ht="15.75" thickBot="1" x14ac:dyDescent="0.3">
      <c r="A144" s="567">
        <v>144</v>
      </c>
      <c r="B144" s="568" t="s">
        <v>3740</v>
      </c>
      <c r="C144" s="569">
        <v>2.8210000000000002</v>
      </c>
    </row>
    <row r="145" spans="1:3" ht="15.75" thickBot="1" x14ac:dyDescent="0.3">
      <c r="A145" s="567">
        <v>145</v>
      </c>
      <c r="B145" s="568" t="s">
        <v>116</v>
      </c>
      <c r="C145" s="569">
        <v>2.8170000000000002</v>
      </c>
    </row>
    <row r="146" spans="1:3" ht="15.75" thickBot="1" x14ac:dyDescent="0.3">
      <c r="A146" s="567">
        <v>146</v>
      </c>
      <c r="B146" s="568" t="s">
        <v>5250</v>
      </c>
      <c r="C146" s="569">
        <v>2.8140000000000001</v>
      </c>
    </row>
    <row r="147" spans="1:3" ht="15.75" thickBot="1" x14ac:dyDescent="0.3">
      <c r="A147" s="567">
        <v>147</v>
      </c>
      <c r="B147" s="568" t="s">
        <v>2453</v>
      </c>
      <c r="C147" s="569">
        <v>2.7949999999999999</v>
      </c>
    </row>
    <row r="148" spans="1:3" ht="15.75" thickBot="1" x14ac:dyDescent="0.3">
      <c r="A148" s="567">
        <v>148</v>
      </c>
      <c r="B148" s="568" t="s">
        <v>3160</v>
      </c>
      <c r="C148" s="569">
        <v>2.7749999999999999</v>
      </c>
    </row>
    <row r="149" spans="1:3" ht="15.75" thickBot="1" x14ac:dyDescent="0.3">
      <c r="A149" s="567">
        <v>149</v>
      </c>
      <c r="B149" s="568" t="s">
        <v>460</v>
      </c>
      <c r="C149" s="569">
        <v>2.7669999999999999</v>
      </c>
    </row>
    <row r="150" spans="1:3" ht="15.75" thickBot="1" x14ac:dyDescent="0.3">
      <c r="A150" s="567">
        <v>150</v>
      </c>
      <c r="B150" s="568" t="s">
        <v>2299</v>
      </c>
      <c r="C150" s="569">
        <v>2.7559999999999998</v>
      </c>
    </row>
    <row r="151" spans="1:3" ht="15.75" thickBot="1" x14ac:dyDescent="0.3">
      <c r="A151" s="567">
        <v>151</v>
      </c>
      <c r="B151" s="568" t="s">
        <v>266</v>
      </c>
      <c r="C151" s="569">
        <v>2.746</v>
      </c>
    </row>
    <row r="152" spans="1:3" ht="15.75" thickBot="1" x14ac:dyDescent="0.3">
      <c r="A152" s="567">
        <v>152</v>
      </c>
      <c r="B152" s="568" t="s">
        <v>944</v>
      </c>
      <c r="C152" s="569">
        <v>2.7440000000000002</v>
      </c>
    </row>
    <row r="153" spans="1:3" ht="15.75" thickBot="1" x14ac:dyDescent="0.3">
      <c r="A153" s="567">
        <v>153</v>
      </c>
      <c r="B153" s="568" t="s">
        <v>3641</v>
      </c>
      <c r="C153" s="569">
        <v>2.7440000000000002</v>
      </c>
    </row>
    <row r="154" spans="1:3" ht="15.75" thickBot="1" x14ac:dyDescent="0.3">
      <c r="A154" s="567">
        <v>154</v>
      </c>
      <c r="B154" s="568" t="s">
        <v>49</v>
      </c>
      <c r="C154" s="569">
        <v>2.7349999999999999</v>
      </c>
    </row>
    <row r="155" spans="1:3" ht="15.75" thickBot="1" x14ac:dyDescent="0.3">
      <c r="A155" s="567">
        <v>155</v>
      </c>
      <c r="B155" s="568" t="s">
        <v>744</v>
      </c>
      <c r="C155" s="569">
        <v>2.73</v>
      </c>
    </row>
    <row r="156" spans="1:3" ht="15.75" thickBot="1" x14ac:dyDescent="0.3">
      <c r="A156" s="567">
        <v>156</v>
      </c>
      <c r="B156" s="568" t="s">
        <v>308</v>
      </c>
      <c r="C156" s="569">
        <v>2.7229999999999999</v>
      </c>
    </row>
    <row r="157" spans="1:3" ht="15.75" thickBot="1" x14ac:dyDescent="0.3">
      <c r="A157" s="567">
        <v>157</v>
      </c>
      <c r="B157" s="568" t="s">
        <v>95</v>
      </c>
      <c r="C157" s="569">
        <v>2.7229999999999999</v>
      </c>
    </row>
    <row r="158" spans="1:3" ht="15.75" thickBot="1" x14ac:dyDescent="0.3">
      <c r="A158" s="567">
        <v>158</v>
      </c>
      <c r="B158" s="568" t="s">
        <v>198</v>
      </c>
      <c r="C158" s="569">
        <v>2.7170000000000001</v>
      </c>
    </row>
    <row r="159" spans="1:3" ht="15.75" thickBot="1" x14ac:dyDescent="0.3">
      <c r="A159" s="567">
        <v>159</v>
      </c>
      <c r="B159" s="568" t="s">
        <v>5687</v>
      </c>
      <c r="C159" s="569">
        <v>2.7120000000000002</v>
      </c>
    </row>
    <row r="160" spans="1:3" ht="15.75" thickBot="1" x14ac:dyDescent="0.3">
      <c r="A160" s="567">
        <v>160</v>
      </c>
      <c r="B160" s="568" t="s">
        <v>65</v>
      </c>
      <c r="C160" s="569">
        <v>2.7050000000000001</v>
      </c>
    </row>
    <row r="161" spans="1:3" ht="15.75" thickBot="1" x14ac:dyDescent="0.3">
      <c r="A161" s="567">
        <v>161</v>
      </c>
      <c r="B161" s="568" t="s">
        <v>1526</v>
      </c>
      <c r="C161" s="569">
        <v>2.6960000000000002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A1:J302"/>
  <sheetViews>
    <sheetView topLeftCell="D1" workbookViewId="0">
      <selection activeCell="D5" sqref="D5"/>
    </sheetView>
  </sheetViews>
  <sheetFormatPr defaultRowHeight="15" x14ac:dyDescent="0.25"/>
  <cols>
    <col min="3" max="3" width="37" bestFit="1" customWidth="1"/>
    <col min="4" max="4" width="42.7109375" bestFit="1" customWidth="1"/>
    <col min="7" max="7" width="11.5703125" bestFit="1" customWidth="1"/>
    <col min="8" max="8" width="12.5703125" bestFit="1" customWidth="1"/>
  </cols>
  <sheetData>
    <row r="1" spans="1:10" x14ac:dyDescent="0.25">
      <c r="A1" t="s">
        <v>6433</v>
      </c>
      <c r="B1" t="s">
        <v>0</v>
      </c>
      <c r="C1" t="s">
        <v>3412</v>
      </c>
      <c r="D1" t="s">
        <v>1</v>
      </c>
      <c r="E1" t="s">
        <v>2940</v>
      </c>
      <c r="F1" t="s">
        <v>3502</v>
      </c>
      <c r="G1" t="s">
        <v>5592</v>
      </c>
      <c r="H1" t="s">
        <v>5593</v>
      </c>
      <c r="I1" t="s">
        <v>5594</v>
      </c>
    </row>
    <row r="2" spans="1:10" x14ac:dyDescent="0.25">
      <c r="A2">
        <v>1</v>
      </c>
      <c r="B2">
        <v>2957197</v>
      </c>
      <c r="C2" t="s">
        <v>2370</v>
      </c>
      <c r="D2" t="s">
        <v>541</v>
      </c>
      <c r="E2" s="22">
        <v>4.7270160465248585</v>
      </c>
      <c r="F2" s="6">
        <v>-0.11771645206072012</v>
      </c>
      <c r="G2" s="10">
        <f>IFERROR(VLOOKUP(B2,'best albums 2018.13.12'!$A$2:$B$302,2,FALSE),301)</f>
        <v>5</v>
      </c>
      <c r="H2" s="10">
        <f>IF(G2&lt;301,1,0)</f>
        <v>1</v>
      </c>
      <c r="I2">
        <f>G2-A2</f>
        <v>4</v>
      </c>
      <c r="J2" t="str">
        <f>"score: "&amp;TEXT(E2,"0.000")</f>
        <v>score: 4.727</v>
      </c>
    </row>
    <row r="3" spans="1:10" x14ac:dyDescent="0.25">
      <c r="A3">
        <v>2</v>
      </c>
      <c r="B3">
        <v>8913824</v>
      </c>
      <c r="C3" t="s">
        <v>5545</v>
      </c>
      <c r="D3" t="s">
        <v>5546</v>
      </c>
      <c r="E3" s="22">
        <v>4.6479213642359909</v>
      </c>
      <c r="F3" s="6">
        <v>-0.35740472961599945</v>
      </c>
      <c r="G3" s="10">
        <f>IFERROR(VLOOKUP(B3,'best albums 2018.13.12'!$A$2:$B$302,2,FALSE),301)</f>
        <v>61</v>
      </c>
      <c r="H3" s="10">
        <f t="shared" ref="H3:H66" si="0">IF(G3&lt;301,1,0)</f>
        <v>1</v>
      </c>
      <c r="I3">
        <f t="shared" ref="I3:I66" si="1">G3-A3</f>
        <v>59</v>
      </c>
      <c r="J3" t="str">
        <f t="shared" ref="J3:J66" si="2">"score: "&amp;TEXT(E3,"0.000")</f>
        <v>score: 4.648</v>
      </c>
    </row>
    <row r="4" spans="1:10" x14ac:dyDescent="0.25">
      <c r="A4">
        <v>3</v>
      </c>
      <c r="B4">
        <v>6407241</v>
      </c>
      <c r="C4" t="s">
        <v>3164</v>
      </c>
      <c r="D4" t="s">
        <v>3165</v>
      </c>
      <c r="E4" s="22">
        <v>4.6255486790843809</v>
      </c>
      <c r="F4" s="6">
        <v>0.12469450065642906</v>
      </c>
      <c r="G4" s="10">
        <f>IFERROR(VLOOKUP(B4,'best albums 2018.13.12'!$A$2:$B$302,2,FALSE),301)</f>
        <v>11</v>
      </c>
      <c r="H4" s="10">
        <f t="shared" si="0"/>
        <v>1</v>
      </c>
      <c r="I4">
        <f t="shared" si="1"/>
        <v>8</v>
      </c>
      <c r="J4" t="str">
        <f t="shared" si="2"/>
        <v>score: 4.626</v>
      </c>
    </row>
    <row r="5" spans="1:10" x14ac:dyDescent="0.25">
      <c r="A5">
        <v>4</v>
      </c>
      <c r="B5">
        <v>7207243</v>
      </c>
      <c r="C5" t="s">
        <v>3105</v>
      </c>
      <c r="D5" t="s">
        <v>3106</v>
      </c>
      <c r="E5" s="22">
        <v>4.6126724944629469</v>
      </c>
      <c r="F5" s="6">
        <v>-0.21219278184407742</v>
      </c>
      <c r="G5" s="10">
        <f>IFERROR(VLOOKUP(B5,'best albums 2018.13.12'!$A$2:$B$302,2,FALSE),301)</f>
        <v>3</v>
      </c>
      <c r="H5" s="10">
        <f t="shared" si="0"/>
        <v>1</v>
      </c>
      <c r="I5">
        <f t="shared" si="1"/>
        <v>-1</v>
      </c>
      <c r="J5" t="str">
        <f t="shared" si="2"/>
        <v>score: 4.613</v>
      </c>
    </row>
    <row r="6" spans="1:10" x14ac:dyDescent="0.25">
      <c r="A6">
        <v>5</v>
      </c>
      <c r="B6">
        <v>4072843</v>
      </c>
      <c r="C6" t="s">
        <v>18</v>
      </c>
      <c r="D6" t="s">
        <v>19</v>
      </c>
      <c r="E6" s="22">
        <v>4.5587252625910235</v>
      </c>
      <c r="F6" s="6">
        <v>1.6497367490771353E-2</v>
      </c>
      <c r="G6" s="10">
        <f>IFERROR(VLOOKUP(B6,'best albums 2018.13.12'!$A$2:$B$302,2,FALSE),301)</f>
        <v>1</v>
      </c>
      <c r="H6" s="10">
        <f t="shared" si="0"/>
        <v>1</v>
      </c>
      <c r="I6">
        <f t="shared" si="1"/>
        <v>-4</v>
      </c>
      <c r="J6" t="str">
        <f t="shared" si="2"/>
        <v>score: 4.559</v>
      </c>
    </row>
    <row r="7" spans="1:10" x14ac:dyDescent="0.25">
      <c r="A7">
        <v>6</v>
      </c>
      <c r="B7">
        <v>18078</v>
      </c>
      <c r="C7" t="s">
        <v>13</v>
      </c>
      <c r="D7" t="s">
        <v>14</v>
      </c>
      <c r="E7" s="22">
        <v>4.507407987929593</v>
      </c>
      <c r="F7" s="6">
        <v>-0.26292307529089509</v>
      </c>
      <c r="G7" s="10">
        <f>IFERROR(VLOOKUP(B7,'best albums 2018.13.12'!$A$2:$B$302,2,FALSE),301)</f>
        <v>2</v>
      </c>
      <c r="H7" s="10">
        <f t="shared" si="0"/>
        <v>1</v>
      </c>
      <c r="I7">
        <f t="shared" si="1"/>
        <v>-4</v>
      </c>
      <c r="J7" t="str">
        <f t="shared" si="2"/>
        <v>score: 4.507</v>
      </c>
    </row>
    <row r="8" spans="1:10" x14ac:dyDescent="0.25">
      <c r="A8">
        <v>7</v>
      </c>
      <c r="B8">
        <v>7630705</v>
      </c>
      <c r="C8" t="s">
        <v>1277</v>
      </c>
      <c r="D8" t="s">
        <v>3026</v>
      </c>
      <c r="E8" s="22">
        <v>4.5021461080391036</v>
      </c>
      <c r="F8" s="6">
        <v>-0.2919857251222755</v>
      </c>
      <c r="G8" s="10">
        <f>IFERROR(VLOOKUP(B8,'best albums 2018.13.12'!$A$2:$B$302,2,FALSE),301)</f>
        <v>26</v>
      </c>
      <c r="H8" s="10">
        <f t="shared" si="0"/>
        <v>1</v>
      </c>
      <c r="I8">
        <f t="shared" si="1"/>
        <v>19</v>
      </c>
      <c r="J8" t="str">
        <f t="shared" si="2"/>
        <v>score: 4.502</v>
      </c>
    </row>
    <row r="9" spans="1:10" x14ac:dyDescent="0.25">
      <c r="A9">
        <v>8</v>
      </c>
      <c r="B9">
        <v>3112324</v>
      </c>
      <c r="C9" t="s">
        <v>53</v>
      </c>
      <c r="D9" t="s">
        <v>54</v>
      </c>
      <c r="E9" s="22">
        <v>4.4961579839457171</v>
      </c>
      <c r="F9" s="6">
        <v>-0.37660077866683128</v>
      </c>
      <c r="G9" s="10">
        <f>IFERROR(VLOOKUP(B9,'best albums 2018.13.12'!$A$2:$B$302,2,FALSE),301)</f>
        <v>28</v>
      </c>
      <c r="H9" s="10">
        <f t="shared" si="0"/>
        <v>1</v>
      </c>
      <c r="I9">
        <f t="shared" si="1"/>
        <v>20</v>
      </c>
      <c r="J9" t="str">
        <f t="shared" si="2"/>
        <v>score: 4.496</v>
      </c>
    </row>
    <row r="10" spans="1:10" x14ac:dyDescent="0.25">
      <c r="A10">
        <v>9</v>
      </c>
      <c r="B10">
        <v>8395071</v>
      </c>
      <c r="C10" t="s">
        <v>3683</v>
      </c>
      <c r="D10" t="s">
        <v>3684</v>
      </c>
      <c r="E10" s="22">
        <v>4.4860470788146536</v>
      </c>
      <c r="F10" s="6">
        <v>-0.17774801593960809</v>
      </c>
      <c r="G10" s="10">
        <f>IFERROR(VLOOKUP(B10,'best albums 2018.13.12'!$A$2:$B$302,2,FALSE),301)</f>
        <v>6</v>
      </c>
      <c r="H10" s="10">
        <f t="shared" si="0"/>
        <v>1</v>
      </c>
      <c r="I10">
        <f t="shared" si="1"/>
        <v>-3</v>
      </c>
      <c r="J10" t="str">
        <f t="shared" si="2"/>
        <v>score: 4.486</v>
      </c>
    </row>
    <row r="11" spans="1:10" x14ac:dyDescent="0.25">
      <c r="A11">
        <v>10</v>
      </c>
      <c r="B11">
        <v>8344759</v>
      </c>
      <c r="C11" t="s">
        <v>3602</v>
      </c>
      <c r="D11" t="s">
        <v>3603</v>
      </c>
      <c r="E11" s="22">
        <v>4.4725992594407149</v>
      </c>
      <c r="F11" s="6">
        <v>-0.20789457929163113</v>
      </c>
      <c r="G11" s="10">
        <f>IFERROR(VLOOKUP(B11,'best albums 2018.13.12'!$A$2:$B$302,2,FALSE),301)</f>
        <v>4</v>
      </c>
      <c r="H11" s="10">
        <f t="shared" si="0"/>
        <v>1</v>
      </c>
      <c r="I11">
        <f t="shared" si="1"/>
        <v>-6</v>
      </c>
      <c r="J11" t="str">
        <f t="shared" si="2"/>
        <v>score: 4.473</v>
      </c>
    </row>
    <row r="12" spans="1:10" x14ac:dyDescent="0.25">
      <c r="A12">
        <v>11</v>
      </c>
      <c r="B12">
        <v>81647</v>
      </c>
      <c r="C12" t="s">
        <v>106</v>
      </c>
      <c r="D12" t="s">
        <v>108</v>
      </c>
      <c r="E12" s="22">
        <v>4.4385949932413444</v>
      </c>
      <c r="F12" s="6">
        <v>-7.0268735783154845E-2</v>
      </c>
      <c r="G12" s="10">
        <f>IFERROR(VLOOKUP(B12,'best albums 2018.13.12'!$A$2:$B$302,2,FALSE),301)</f>
        <v>10</v>
      </c>
      <c r="H12" s="10">
        <f t="shared" si="0"/>
        <v>1</v>
      </c>
      <c r="I12">
        <f t="shared" si="1"/>
        <v>-1</v>
      </c>
      <c r="J12" t="str">
        <f t="shared" si="2"/>
        <v>score: 4.439</v>
      </c>
    </row>
    <row r="13" spans="1:10" x14ac:dyDescent="0.25">
      <c r="A13">
        <v>12</v>
      </c>
      <c r="B13">
        <v>3410102</v>
      </c>
      <c r="C13" t="s">
        <v>65</v>
      </c>
      <c r="D13" t="s">
        <v>66</v>
      </c>
      <c r="E13" s="22">
        <v>4.4374076340876272</v>
      </c>
      <c r="F13" s="6">
        <v>7.6154924046805128E-2</v>
      </c>
      <c r="G13" s="10">
        <f>IFERROR(VLOOKUP(B13,'best albums 2018.13.12'!$A$2:$B$302,2,FALSE),301)</f>
        <v>39</v>
      </c>
      <c r="H13" s="10">
        <f t="shared" si="0"/>
        <v>1</v>
      </c>
      <c r="I13">
        <f t="shared" si="1"/>
        <v>27</v>
      </c>
      <c r="J13" t="str">
        <f t="shared" si="2"/>
        <v>score: 4.437</v>
      </c>
    </row>
    <row r="14" spans="1:10" x14ac:dyDescent="0.25">
      <c r="A14">
        <v>13</v>
      </c>
      <c r="B14">
        <v>6389496</v>
      </c>
      <c r="C14" t="s">
        <v>1002</v>
      </c>
      <c r="D14" t="s">
        <v>1003</v>
      </c>
      <c r="E14" s="22">
        <v>4.4320801638197018</v>
      </c>
      <c r="F14" s="6">
        <v>-0.4239125285627674</v>
      </c>
      <c r="G14" s="10">
        <f>IFERROR(VLOOKUP(B14,'best albums 2018.13.12'!$A$2:$B$302,2,FALSE),301)</f>
        <v>45</v>
      </c>
      <c r="H14" s="10">
        <f t="shared" si="0"/>
        <v>1</v>
      </c>
      <c r="I14">
        <f t="shared" si="1"/>
        <v>32</v>
      </c>
      <c r="J14" t="str">
        <f t="shared" si="2"/>
        <v>score: 4.432</v>
      </c>
    </row>
    <row r="15" spans="1:10" x14ac:dyDescent="0.25">
      <c r="A15">
        <v>14</v>
      </c>
      <c r="B15">
        <v>1848760</v>
      </c>
      <c r="C15" t="s">
        <v>26</v>
      </c>
      <c r="D15" t="s">
        <v>2382</v>
      </c>
      <c r="E15" s="22">
        <v>4.4275456259540507</v>
      </c>
      <c r="F15" s="6">
        <v>-0.27586231139690565</v>
      </c>
      <c r="G15" s="10">
        <f>IFERROR(VLOOKUP(B15,'best albums 2018.13.12'!$A$2:$B$302,2,FALSE),301)</f>
        <v>12</v>
      </c>
      <c r="H15" s="10">
        <f t="shared" si="0"/>
        <v>1</v>
      </c>
      <c r="I15">
        <f t="shared" si="1"/>
        <v>-2</v>
      </c>
      <c r="J15" t="str">
        <f t="shared" si="2"/>
        <v>score: 4.428</v>
      </c>
    </row>
    <row r="16" spans="1:10" x14ac:dyDescent="0.25">
      <c r="A16">
        <v>15</v>
      </c>
      <c r="B16">
        <v>4485643</v>
      </c>
      <c r="C16" t="s">
        <v>2550</v>
      </c>
      <c r="D16" t="s">
        <v>2223</v>
      </c>
      <c r="E16" s="22">
        <v>4.4251192548032252</v>
      </c>
      <c r="F16" s="6">
        <v>-0.30119051720366929</v>
      </c>
      <c r="G16" s="10">
        <f>IFERROR(VLOOKUP(B16,'best albums 2018.13.12'!$A$2:$B$302,2,FALSE),301)</f>
        <v>18</v>
      </c>
      <c r="H16" s="10">
        <f t="shared" si="0"/>
        <v>1</v>
      </c>
      <c r="I16">
        <f t="shared" si="1"/>
        <v>3</v>
      </c>
      <c r="J16" t="str">
        <f t="shared" si="2"/>
        <v>score: 4.425</v>
      </c>
    </row>
    <row r="17" spans="1:10" x14ac:dyDescent="0.25">
      <c r="A17">
        <v>16</v>
      </c>
      <c r="B17">
        <v>8810614</v>
      </c>
      <c r="C17" t="s">
        <v>5687</v>
      </c>
      <c r="D17" t="s">
        <v>5688</v>
      </c>
      <c r="E17" s="22">
        <v>4.4192090027487305</v>
      </c>
      <c r="F17" s="6">
        <v>-0.2283640270426659</v>
      </c>
      <c r="G17" s="10">
        <f>IFERROR(VLOOKUP(B17,'best albums 2018.13.12'!$A$2:$B$302,2,FALSE),301)</f>
        <v>301</v>
      </c>
      <c r="H17" s="10">
        <f t="shared" si="0"/>
        <v>0</v>
      </c>
      <c r="I17">
        <f t="shared" si="1"/>
        <v>285</v>
      </c>
      <c r="J17" t="str">
        <f t="shared" si="2"/>
        <v>score: 4.419</v>
      </c>
    </row>
    <row r="18" spans="1:10" x14ac:dyDescent="0.25">
      <c r="A18">
        <v>17</v>
      </c>
      <c r="B18">
        <v>398852</v>
      </c>
      <c r="C18" t="s">
        <v>9</v>
      </c>
      <c r="D18" t="s">
        <v>10</v>
      </c>
      <c r="E18" s="22">
        <v>4.4181575891875813</v>
      </c>
      <c r="F18" s="6">
        <v>0.34421124827790095</v>
      </c>
      <c r="G18" s="10">
        <f>IFERROR(VLOOKUP(B18,'best albums 2018.13.12'!$A$2:$B$302,2,FALSE),301)</f>
        <v>7</v>
      </c>
      <c r="H18" s="10">
        <f t="shared" si="0"/>
        <v>1</v>
      </c>
      <c r="I18">
        <f t="shared" si="1"/>
        <v>-10</v>
      </c>
      <c r="J18" t="str">
        <f t="shared" si="2"/>
        <v>score: 4.418</v>
      </c>
    </row>
    <row r="19" spans="1:10" x14ac:dyDescent="0.25">
      <c r="A19">
        <v>18</v>
      </c>
      <c r="B19">
        <v>4444556</v>
      </c>
      <c r="C19" t="s">
        <v>2919</v>
      </c>
      <c r="D19" t="s">
        <v>3274</v>
      </c>
      <c r="E19" s="22">
        <v>4.4146078238182191</v>
      </c>
      <c r="F19" s="6">
        <v>-0.22580783745851729</v>
      </c>
      <c r="G19" s="10">
        <f>IFERROR(VLOOKUP(B19,'best albums 2018.13.12'!$A$2:$B$302,2,FALSE),301)</f>
        <v>38</v>
      </c>
      <c r="H19" s="10">
        <f t="shared" si="0"/>
        <v>1</v>
      </c>
      <c r="I19">
        <f t="shared" si="1"/>
        <v>20</v>
      </c>
      <c r="J19" t="str">
        <f t="shared" si="2"/>
        <v>score: 4.415</v>
      </c>
    </row>
    <row r="20" spans="1:10" x14ac:dyDescent="0.25">
      <c r="A20">
        <v>19</v>
      </c>
      <c r="B20">
        <v>7157004</v>
      </c>
      <c r="C20" t="s">
        <v>3308</v>
      </c>
      <c r="D20" t="s">
        <v>3309</v>
      </c>
      <c r="E20" s="22">
        <v>4.4126169713763463</v>
      </c>
      <c r="F20" s="6">
        <v>-0.38946285779029299</v>
      </c>
      <c r="G20" s="10">
        <f>IFERROR(VLOOKUP(B20,'best albums 2018.13.12'!$A$2:$B$302,2,FALSE),301)</f>
        <v>17</v>
      </c>
      <c r="H20" s="10">
        <f t="shared" si="0"/>
        <v>1</v>
      </c>
      <c r="I20">
        <f t="shared" si="1"/>
        <v>-2</v>
      </c>
      <c r="J20" t="str">
        <f t="shared" si="2"/>
        <v>score: 4.413</v>
      </c>
    </row>
    <row r="21" spans="1:10" x14ac:dyDescent="0.25">
      <c r="A21">
        <v>20</v>
      </c>
      <c r="B21">
        <v>7128755</v>
      </c>
      <c r="C21" t="s">
        <v>18</v>
      </c>
      <c r="D21" t="s">
        <v>2793</v>
      </c>
      <c r="E21" s="22">
        <v>4.3968247686403439</v>
      </c>
      <c r="F21" s="6">
        <v>-0.29944991247522523</v>
      </c>
      <c r="G21" s="10">
        <f>IFERROR(VLOOKUP(B21,'best albums 2018.13.12'!$A$2:$B$302,2,FALSE),301)</f>
        <v>15</v>
      </c>
      <c r="H21" s="10">
        <f t="shared" si="0"/>
        <v>1</v>
      </c>
      <c r="I21">
        <f t="shared" si="1"/>
        <v>-5</v>
      </c>
      <c r="J21" t="str">
        <f t="shared" si="2"/>
        <v>score: 4.397</v>
      </c>
    </row>
    <row r="22" spans="1:10" x14ac:dyDescent="0.25">
      <c r="A22">
        <v>21</v>
      </c>
      <c r="B22">
        <v>6239020</v>
      </c>
      <c r="C22" t="s">
        <v>3374</v>
      </c>
      <c r="D22" t="s">
        <v>3375</v>
      </c>
      <c r="E22" s="22">
        <v>4.3960872502881321</v>
      </c>
      <c r="F22" s="6">
        <v>-0.12799069807877927</v>
      </c>
      <c r="G22" s="10">
        <f>IFERROR(VLOOKUP(B22,'best albums 2018.13.12'!$A$2:$B$302,2,FALSE),301)</f>
        <v>30</v>
      </c>
      <c r="H22" s="10">
        <f t="shared" si="0"/>
        <v>1</v>
      </c>
      <c r="I22">
        <f t="shared" si="1"/>
        <v>9</v>
      </c>
      <c r="J22" t="str">
        <f t="shared" si="2"/>
        <v>score: 4.396</v>
      </c>
    </row>
    <row r="23" spans="1:10" x14ac:dyDescent="0.25">
      <c r="A23">
        <v>22</v>
      </c>
      <c r="B23">
        <v>8142360</v>
      </c>
      <c r="C23" t="s">
        <v>3668</v>
      </c>
      <c r="D23" t="s">
        <v>3669</v>
      </c>
      <c r="E23" s="22">
        <v>4.3944239969175909</v>
      </c>
      <c r="F23" s="6">
        <v>-0.26957595081283525</v>
      </c>
      <c r="G23" s="10">
        <f>IFERROR(VLOOKUP(B23,'best albums 2018.13.12'!$A$2:$B$302,2,FALSE),301)</f>
        <v>134</v>
      </c>
      <c r="H23" s="10">
        <f t="shared" si="0"/>
        <v>1</v>
      </c>
      <c r="I23">
        <f t="shared" si="1"/>
        <v>112</v>
      </c>
      <c r="J23" t="str">
        <f t="shared" si="2"/>
        <v>score: 4.394</v>
      </c>
    </row>
    <row r="24" spans="1:10" x14ac:dyDescent="0.25">
      <c r="A24">
        <v>23</v>
      </c>
      <c r="B24">
        <v>7602</v>
      </c>
      <c r="C24" t="s">
        <v>63</v>
      </c>
      <c r="D24" t="s">
        <v>64</v>
      </c>
      <c r="E24" s="22">
        <v>4.3936227054131294</v>
      </c>
      <c r="F24" s="6">
        <v>7.4666279325135143E-2</v>
      </c>
      <c r="G24" s="10">
        <f>IFERROR(VLOOKUP(B24,'best albums 2018.13.12'!$A$2:$B$302,2,FALSE),301)</f>
        <v>23</v>
      </c>
      <c r="H24" s="10">
        <f t="shared" si="0"/>
        <v>1</v>
      </c>
      <c r="I24">
        <f t="shared" si="1"/>
        <v>0</v>
      </c>
      <c r="J24" t="str">
        <f t="shared" si="2"/>
        <v>score: 4.394</v>
      </c>
    </row>
    <row r="25" spans="1:10" x14ac:dyDescent="0.25">
      <c r="A25">
        <v>24</v>
      </c>
      <c r="B25">
        <v>11218</v>
      </c>
      <c r="C25" t="s">
        <v>2322</v>
      </c>
      <c r="D25" t="s">
        <v>2229</v>
      </c>
      <c r="E25" s="22">
        <v>4.3873525733965932</v>
      </c>
      <c r="F25" s="6">
        <v>-4.7536754353246558E-2</v>
      </c>
      <c r="G25" s="10">
        <f>IFERROR(VLOOKUP(B25,'best albums 2018.13.12'!$A$2:$B$302,2,FALSE),301)</f>
        <v>13</v>
      </c>
      <c r="H25" s="10">
        <f t="shared" si="0"/>
        <v>1</v>
      </c>
      <c r="I25">
        <f t="shared" si="1"/>
        <v>-11</v>
      </c>
      <c r="J25" t="str">
        <f t="shared" si="2"/>
        <v>score: 4.387</v>
      </c>
    </row>
    <row r="26" spans="1:10" x14ac:dyDescent="0.25">
      <c r="A26">
        <v>25</v>
      </c>
      <c r="B26">
        <v>132</v>
      </c>
      <c r="C26" t="s">
        <v>2335</v>
      </c>
      <c r="D26" t="s">
        <v>113</v>
      </c>
      <c r="E26" s="22">
        <v>4.3818010529172513</v>
      </c>
      <c r="F26" s="6">
        <v>-6.582233698462403E-2</v>
      </c>
      <c r="G26" s="10">
        <f>IFERROR(VLOOKUP(B26,'best albums 2018.13.12'!$A$2:$B$302,2,FALSE),301)</f>
        <v>9</v>
      </c>
      <c r="H26" s="10">
        <f t="shared" si="0"/>
        <v>1</v>
      </c>
      <c r="I26">
        <f t="shared" si="1"/>
        <v>-16</v>
      </c>
      <c r="J26" t="str">
        <f t="shared" si="2"/>
        <v>score: 4.382</v>
      </c>
    </row>
    <row r="27" spans="1:10" x14ac:dyDescent="0.25">
      <c r="A27">
        <v>26</v>
      </c>
      <c r="B27">
        <v>1110</v>
      </c>
      <c r="C27" t="s">
        <v>2434</v>
      </c>
      <c r="D27" t="s">
        <v>2228</v>
      </c>
      <c r="E27" s="22">
        <v>4.3662316073745941</v>
      </c>
      <c r="F27" s="6">
        <v>-1.7071083083055605E-2</v>
      </c>
      <c r="G27" s="10">
        <f>IFERROR(VLOOKUP(B27,'best albums 2018.13.12'!$A$2:$B$302,2,FALSE),301)</f>
        <v>8</v>
      </c>
      <c r="H27" s="10">
        <f t="shared" si="0"/>
        <v>1</v>
      </c>
      <c r="I27">
        <f t="shared" si="1"/>
        <v>-18</v>
      </c>
      <c r="J27" t="str">
        <f t="shared" si="2"/>
        <v>score: 4.366</v>
      </c>
    </row>
    <row r="28" spans="1:10" x14ac:dyDescent="0.25">
      <c r="A28">
        <v>27</v>
      </c>
      <c r="B28">
        <v>3978658</v>
      </c>
      <c r="C28" t="s">
        <v>3298</v>
      </c>
      <c r="D28" t="s">
        <v>3645</v>
      </c>
      <c r="E28" s="22">
        <v>4.3613643354886671</v>
      </c>
      <c r="F28" s="6">
        <v>0.46557578291207946</v>
      </c>
      <c r="G28" s="10">
        <f>IFERROR(VLOOKUP(B28,'best albums 2018.13.12'!$A$2:$B$302,2,FALSE),301)</f>
        <v>14</v>
      </c>
      <c r="H28" s="10">
        <f t="shared" si="0"/>
        <v>1</v>
      </c>
      <c r="I28">
        <f t="shared" si="1"/>
        <v>-13</v>
      </c>
      <c r="J28" t="str">
        <f t="shared" si="2"/>
        <v>score: 4.361</v>
      </c>
    </row>
    <row r="29" spans="1:10" x14ac:dyDescent="0.25">
      <c r="A29">
        <v>28</v>
      </c>
      <c r="B29">
        <v>2082</v>
      </c>
      <c r="C29" t="s">
        <v>55</v>
      </c>
      <c r="D29" t="s">
        <v>56</v>
      </c>
      <c r="E29" s="22">
        <v>4.3598226359703816</v>
      </c>
      <c r="F29" s="6">
        <v>0.32643490138725895</v>
      </c>
      <c r="G29" s="10">
        <f>IFERROR(VLOOKUP(B29,'best albums 2018.13.12'!$A$2:$B$302,2,FALSE),301)</f>
        <v>21</v>
      </c>
      <c r="H29" s="10">
        <f t="shared" si="0"/>
        <v>1</v>
      </c>
      <c r="I29">
        <f t="shared" si="1"/>
        <v>-7</v>
      </c>
      <c r="J29" t="str">
        <f t="shared" si="2"/>
        <v>score: 4.360</v>
      </c>
    </row>
    <row r="30" spans="1:10" x14ac:dyDescent="0.25">
      <c r="A30">
        <v>29</v>
      </c>
      <c r="B30">
        <v>2671</v>
      </c>
      <c r="C30" t="s">
        <v>85</v>
      </c>
      <c r="D30" t="s">
        <v>86</v>
      </c>
      <c r="E30" s="22">
        <v>4.3413473934570499</v>
      </c>
      <c r="F30" s="6">
        <v>3.9711240365243761E-2</v>
      </c>
      <c r="G30" s="10">
        <f>IFERROR(VLOOKUP(B30,'best albums 2018.13.12'!$A$2:$B$302,2,FALSE),301)</f>
        <v>16</v>
      </c>
      <c r="H30" s="10">
        <f t="shared" si="0"/>
        <v>1</v>
      </c>
      <c r="I30">
        <f t="shared" si="1"/>
        <v>-13</v>
      </c>
      <c r="J30" t="str">
        <f t="shared" si="2"/>
        <v>score: 4.341</v>
      </c>
    </row>
    <row r="31" spans="1:10" x14ac:dyDescent="0.25">
      <c r="A31">
        <v>30</v>
      </c>
      <c r="B31">
        <v>5582464</v>
      </c>
      <c r="C31" t="s">
        <v>150</v>
      </c>
      <c r="D31" t="s">
        <v>151</v>
      </c>
      <c r="E31" s="22">
        <v>4.3396601657186826</v>
      </c>
      <c r="F31" s="6">
        <v>-6.0607836422330585E-2</v>
      </c>
      <c r="G31" s="10">
        <f>IFERROR(VLOOKUP(B31,'best albums 2018.13.12'!$A$2:$B$302,2,FALSE),301)</f>
        <v>27</v>
      </c>
      <c r="H31" s="10">
        <f t="shared" si="0"/>
        <v>1</v>
      </c>
      <c r="I31">
        <f t="shared" si="1"/>
        <v>-3</v>
      </c>
      <c r="J31" t="str">
        <f t="shared" si="2"/>
        <v>score: 4.340</v>
      </c>
    </row>
    <row r="32" spans="1:10" x14ac:dyDescent="0.25">
      <c r="A32">
        <v>31</v>
      </c>
      <c r="B32">
        <v>2385221</v>
      </c>
      <c r="C32" t="s">
        <v>1722</v>
      </c>
      <c r="D32" t="s">
        <v>3623</v>
      </c>
      <c r="E32" s="22">
        <v>4.3355507298658207</v>
      </c>
      <c r="F32" s="6">
        <v>-9.7223624585960344E-2</v>
      </c>
      <c r="G32" s="10">
        <f>IFERROR(VLOOKUP(B32,'best albums 2018.13.12'!$A$2:$B$302,2,FALSE),301)</f>
        <v>60</v>
      </c>
      <c r="H32" s="10">
        <f t="shared" si="0"/>
        <v>1</v>
      </c>
      <c r="I32">
        <f t="shared" si="1"/>
        <v>29</v>
      </c>
      <c r="J32" t="str">
        <f t="shared" si="2"/>
        <v>score: 4.336</v>
      </c>
    </row>
    <row r="33" spans="1:10" x14ac:dyDescent="0.25">
      <c r="A33">
        <v>32</v>
      </c>
      <c r="B33">
        <v>133</v>
      </c>
      <c r="C33" t="s">
        <v>2335</v>
      </c>
      <c r="D33" t="s">
        <v>5443</v>
      </c>
      <c r="E33" s="22">
        <v>4.3332915816873108</v>
      </c>
      <c r="F33" s="6">
        <v>-0.23972946611868196</v>
      </c>
      <c r="G33" s="10">
        <f>IFERROR(VLOOKUP(B33,'best albums 2018.13.12'!$A$2:$B$302,2,FALSE),301)</f>
        <v>19</v>
      </c>
      <c r="H33" s="10">
        <f t="shared" si="0"/>
        <v>1</v>
      </c>
      <c r="I33">
        <f t="shared" si="1"/>
        <v>-13</v>
      </c>
      <c r="J33" t="str">
        <f t="shared" si="2"/>
        <v>score: 4.333</v>
      </c>
    </row>
    <row r="34" spans="1:10" x14ac:dyDescent="0.25">
      <c r="A34">
        <v>33</v>
      </c>
      <c r="B34">
        <v>919</v>
      </c>
      <c r="C34" t="s">
        <v>49</v>
      </c>
      <c r="D34" t="s">
        <v>2224</v>
      </c>
      <c r="E34" s="22">
        <v>4.3315909453973251</v>
      </c>
      <c r="F34" s="6">
        <v>-7.6057968110690766E-2</v>
      </c>
      <c r="G34" s="10">
        <f>IFERROR(VLOOKUP(B34,'best albums 2018.13.12'!$A$2:$B$302,2,FALSE),301)</f>
        <v>22</v>
      </c>
      <c r="H34" s="10">
        <f t="shared" si="0"/>
        <v>1</v>
      </c>
      <c r="I34">
        <f t="shared" si="1"/>
        <v>-11</v>
      </c>
      <c r="J34" t="str">
        <f t="shared" si="2"/>
        <v>score: 4.332</v>
      </c>
    </row>
    <row r="35" spans="1:10" x14ac:dyDescent="0.25">
      <c r="A35">
        <v>34</v>
      </c>
      <c r="B35">
        <v>6286502</v>
      </c>
      <c r="C35" t="s">
        <v>60</v>
      </c>
      <c r="D35" t="s">
        <v>61</v>
      </c>
      <c r="E35" s="22">
        <v>4.3310375022867298</v>
      </c>
      <c r="F35" s="6">
        <v>-0.12844580390833737</v>
      </c>
      <c r="G35" s="10">
        <f>IFERROR(VLOOKUP(B35,'best albums 2018.13.12'!$A$2:$B$302,2,FALSE),301)</f>
        <v>25</v>
      </c>
      <c r="H35" s="10">
        <f t="shared" si="0"/>
        <v>1</v>
      </c>
      <c r="I35">
        <f t="shared" si="1"/>
        <v>-9</v>
      </c>
      <c r="J35" t="str">
        <f t="shared" si="2"/>
        <v>score: 4.331</v>
      </c>
    </row>
    <row r="36" spans="1:10" x14ac:dyDescent="0.25">
      <c r="A36">
        <v>35</v>
      </c>
      <c r="B36">
        <v>8410429</v>
      </c>
      <c r="C36" t="s">
        <v>3558</v>
      </c>
      <c r="D36" t="s">
        <v>3557</v>
      </c>
      <c r="E36" s="22">
        <v>4.3309270429683098</v>
      </c>
      <c r="F36" s="6">
        <v>-0.21834275866918773</v>
      </c>
      <c r="G36" s="10">
        <f>IFERROR(VLOOKUP(B36,'best albums 2018.13.12'!$A$2:$B$302,2,FALSE),301)</f>
        <v>24</v>
      </c>
      <c r="H36" s="10">
        <f t="shared" si="0"/>
        <v>1</v>
      </c>
      <c r="I36">
        <f t="shared" si="1"/>
        <v>-11</v>
      </c>
      <c r="J36" t="str">
        <f t="shared" si="2"/>
        <v>score: 4.331</v>
      </c>
    </row>
    <row r="37" spans="1:10" x14ac:dyDescent="0.25">
      <c r="A37">
        <v>36</v>
      </c>
      <c r="B37">
        <v>9576223</v>
      </c>
      <c r="C37" t="s">
        <v>241</v>
      </c>
      <c r="D37" t="s">
        <v>5606</v>
      </c>
      <c r="E37" s="22">
        <v>4.3288358625075318</v>
      </c>
      <c r="F37" s="6">
        <v>-0.25295782809768941</v>
      </c>
      <c r="G37" s="10">
        <f>IFERROR(VLOOKUP(B37,'best albums 2018.13.12'!$A$2:$B$302,2,FALSE),301)</f>
        <v>171</v>
      </c>
      <c r="H37" s="10">
        <f t="shared" si="0"/>
        <v>1</v>
      </c>
      <c r="I37">
        <f t="shared" si="1"/>
        <v>135</v>
      </c>
      <c r="J37" t="str">
        <f t="shared" si="2"/>
        <v>score: 4.329</v>
      </c>
    </row>
    <row r="38" spans="1:10" x14ac:dyDescent="0.25">
      <c r="A38">
        <v>37</v>
      </c>
      <c r="B38">
        <v>3884728</v>
      </c>
      <c r="C38" t="s">
        <v>3790</v>
      </c>
      <c r="D38" t="s">
        <v>3791</v>
      </c>
      <c r="E38" s="22">
        <v>4.3181149103157974</v>
      </c>
      <c r="F38" s="6">
        <v>-8.9039238095105055E-2</v>
      </c>
      <c r="G38" s="10">
        <f>IFERROR(VLOOKUP(B38,'best albums 2018.13.12'!$A$2:$B$302,2,FALSE),301)</f>
        <v>301</v>
      </c>
      <c r="H38" s="10">
        <f t="shared" si="0"/>
        <v>0</v>
      </c>
      <c r="I38">
        <f t="shared" si="1"/>
        <v>264</v>
      </c>
      <c r="J38" t="str">
        <f t="shared" si="2"/>
        <v>score: 4.318</v>
      </c>
    </row>
    <row r="39" spans="1:10" x14ac:dyDescent="0.25">
      <c r="A39">
        <v>38</v>
      </c>
      <c r="B39">
        <v>879624</v>
      </c>
      <c r="C39" t="s">
        <v>214</v>
      </c>
      <c r="D39" t="s">
        <v>215</v>
      </c>
      <c r="E39" s="22">
        <v>4.3144672028625459</v>
      </c>
      <c r="F39" s="6">
        <v>0.3125962640508968</v>
      </c>
      <c r="G39" s="10">
        <f>IFERROR(VLOOKUP(B39,'best albums 2018.13.12'!$A$2:$B$302,2,FALSE),301)</f>
        <v>33</v>
      </c>
      <c r="H39" s="10">
        <f t="shared" si="0"/>
        <v>1</v>
      </c>
      <c r="I39">
        <f t="shared" si="1"/>
        <v>-5</v>
      </c>
      <c r="J39" t="str">
        <f t="shared" si="2"/>
        <v>score: 4.314</v>
      </c>
    </row>
    <row r="40" spans="1:10" x14ac:dyDescent="0.25">
      <c r="A40">
        <v>39</v>
      </c>
      <c r="B40">
        <v>1322533</v>
      </c>
      <c r="C40" t="s">
        <v>52</v>
      </c>
      <c r="D40" t="s">
        <v>52</v>
      </c>
      <c r="E40" s="22">
        <v>4.3100495405841315</v>
      </c>
      <c r="F40" s="6">
        <v>-5.3643165902881762E-2</v>
      </c>
      <c r="G40" s="10">
        <f>IFERROR(VLOOKUP(B40,'best albums 2018.13.12'!$A$2:$B$302,2,FALSE),301)</f>
        <v>20</v>
      </c>
      <c r="H40" s="10">
        <f t="shared" si="0"/>
        <v>1</v>
      </c>
      <c r="I40">
        <f t="shared" si="1"/>
        <v>-19</v>
      </c>
      <c r="J40" t="str">
        <f t="shared" si="2"/>
        <v>score: 4.310</v>
      </c>
    </row>
    <row r="41" spans="1:10" x14ac:dyDescent="0.25">
      <c r="A41">
        <v>40</v>
      </c>
      <c r="B41">
        <v>9753704</v>
      </c>
      <c r="C41" t="s">
        <v>996</v>
      </c>
      <c r="D41" t="s">
        <v>5710</v>
      </c>
      <c r="E41" s="22">
        <v>4.3093657876180691</v>
      </c>
      <c r="F41" s="6">
        <v>-0.16589291544046425</v>
      </c>
      <c r="G41" s="10">
        <f>IFERROR(VLOOKUP(B41,'best albums 2018.13.12'!$A$2:$B$302,2,FALSE),301)</f>
        <v>301</v>
      </c>
      <c r="H41" s="10">
        <f t="shared" si="0"/>
        <v>0</v>
      </c>
      <c r="I41">
        <f t="shared" si="1"/>
        <v>261</v>
      </c>
      <c r="J41" t="str">
        <f t="shared" si="2"/>
        <v>score: 4.309</v>
      </c>
    </row>
    <row r="42" spans="1:10" x14ac:dyDescent="0.25">
      <c r="A42">
        <v>41</v>
      </c>
      <c r="B42">
        <v>9045200</v>
      </c>
      <c r="C42" t="s">
        <v>5653</v>
      </c>
      <c r="D42" t="s">
        <v>5654</v>
      </c>
      <c r="E42" s="22">
        <v>4.3069918932102693</v>
      </c>
      <c r="F42" s="6">
        <v>-8.3188051677170805E-2</v>
      </c>
      <c r="G42" s="10">
        <f>IFERROR(VLOOKUP(B42,'best albums 2018.13.12'!$A$2:$B$302,2,FALSE),301)</f>
        <v>136</v>
      </c>
      <c r="H42" s="10">
        <f t="shared" si="0"/>
        <v>1</v>
      </c>
      <c r="I42">
        <f t="shared" si="1"/>
        <v>95</v>
      </c>
      <c r="J42" t="str">
        <f t="shared" si="2"/>
        <v>score: 4.307</v>
      </c>
    </row>
    <row r="43" spans="1:10" x14ac:dyDescent="0.25">
      <c r="A43">
        <v>42</v>
      </c>
      <c r="B43">
        <v>187624</v>
      </c>
      <c r="C43" t="s">
        <v>134</v>
      </c>
      <c r="D43" t="s">
        <v>216</v>
      </c>
      <c r="E43" s="22">
        <v>4.3058597973861152</v>
      </c>
      <c r="F43" s="6">
        <v>-0.29579449608636654</v>
      </c>
      <c r="G43" s="10">
        <f>IFERROR(VLOOKUP(B43,'best albums 2018.13.12'!$A$2:$B$302,2,FALSE),301)</f>
        <v>29</v>
      </c>
      <c r="H43" s="10">
        <f t="shared" si="0"/>
        <v>1</v>
      </c>
      <c r="I43">
        <f t="shared" si="1"/>
        <v>-13</v>
      </c>
      <c r="J43" t="str">
        <f t="shared" si="2"/>
        <v>score: 4.306</v>
      </c>
    </row>
    <row r="44" spans="1:10" x14ac:dyDescent="0.25">
      <c r="A44">
        <v>43</v>
      </c>
      <c r="B44">
        <v>442105</v>
      </c>
      <c r="C44" t="s">
        <v>46</v>
      </c>
      <c r="D44" t="s">
        <v>47</v>
      </c>
      <c r="E44" s="22">
        <v>4.2916690250050236</v>
      </c>
      <c r="F44" s="6">
        <v>-0.22246029518421739</v>
      </c>
      <c r="G44" s="10">
        <f>IFERROR(VLOOKUP(B44,'best albums 2018.13.12'!$A$2:$B$302,2,FALSE),301)</f>
        <v>215</v>
      </c>
      <c r="H44" s="10">
        <f t="shared" si="0"/>
        <v>1</v>
      </c>
      <c r="I44">
        <f t="shared" si="1"/>
        <v>172</v>
      </c>
      <c r="J44" t="str">
        <f t="shared" si="2"/>
        <v>score: 4.292</v>
      </c>
    </row>
    <row r="45" spans="1:10" x14ac:dyDescent="0.25">
      <c r="A45">
        <v>44</v>
      </c>
      <c r="B45">
        <v>1610398</v>
      </c>
      <c r="C45" t="s">
        <v>2370</v>
      </c>
      <c r="D45" t="s">
        <v>2370</v>
      </c>
      <c r="E45" s="22">
        <v>4.2831574884416108</v>
      </c>
      <c r="F45" s="6">
        <v>-0.43003374670523398</v>
      </c>
      <c r="G45" s="10">
        <f>IFERROR(VLOOKUP(B45,'best albums 2018.13.12'!$A$2:$B$302,2,FALSE),301)</f>
        <v>31</v>
      </c>
      <c r="H45" s="10">
        <f t="shared" si="0"/>
        <v>1</v>
      </c>
      <c r="I45">
        <f t="shared" si="1"/>
        <v>-13</v>
      </c>
      <c r="J45" t="str">
        <f t="shared" si="2"/>
        <v>score: 4.283</v>
      </c>
    </row>
    <row r="46" spans="1:10" x14ac:dyDescent="0.25">
      <c r="A46">
        <v>45</v>
      </c>
      <c r="B46">
        <v>8242493</v>
      </c>
      <c r="C46" t="s">
        <v>1002</v>
      </c>
      <c r="D46" t="s">
        <v>3599</v>
      </c>
      <c r="E46" s="22">
        <v>4.2705024339558113</v>
      </c>
      <c r="F46" s="6">
        <v>0.38879085208009645</v>
      </c>
      <c r="G46" s="10">
        <f>IFERROR(VLOOKUP(B46,'best albums 2018.13.12'!$A$2:$B$302,2,FALSE),301)</f>
        <v>243</v>
      </c>
      <c r="H46" s="10">
        <f t="shared" si="0"/>
        <v>1</v>
      </c>
      <c r="I46">
        <f t="shared" si="1"/>
        <v>198</v>
      </c>
      <c r="J46" t="str">
        <f t="shared" si="2"/>
        <v>score: 4.271</v>
      </c>
    </row>
    <row r="47" spans="1:10" x14ac:dyDescent="0.25">
      <c r="A47">
        <v>46</v>
      </c>
      <c r="B47">
        <v>38</v>
      </c>
      <c r="C47" t="s">
        <v>2334</v>
      </c>
      <c r="D47" t="s">
        <v>2337</v>
      </c>
      <c r="E47" s="22">
        <v>4.2661409135620474</v>
      </c>
      <c r="F47" s="6">
        <v>-0.22401921441159089</v>
      </c>
      <c r="G47" s="10">
        <f>IFERROR(VLOOKUP(B47,'best albums 2018.13.12'!$A$2:$B$302,2,FALSE),301)</f>
        <v>34</v>
      </c>
      <c r="H47" s="10">
        <f t="shared" si="0"/>
        <v>1</v>
      </c>
      <c r="I47">
        <f t="shared" si="1"/>
        <v>-12</v>
      </c>
      <c r="J47" t="str">
        <f t="shared" si="2"/>
        <v>score: 4.266</v>
      </c>
    </row>
    <row r="48" spans="1:10" x14ac:dyDescent="0.25">
      <c r="A48">
        <v>47</v>
      </c>
      <c r="B48">
        <v>7782038</v>
      </c>
      <c r="C48" t="s">
        <v>3514</v>
      </c>
      <c r="D48" t="s">
        <v>3715</v>
      </c>
      <c r="E48" s="22">
        <v>4.2483487454779612</v>
      </c>
      <c r="F48" s="6">
        <v>-0.19182685441418013</v>
      </c>
      <c r="G48" s="10">
        <f>IFERROR(VLOOKUP(B48,'best albums 2018.13.12'!$A$2:$B$302,2,FALSE),301)</f>
        <v>62</v>
      </c>
      <c r="H48" s="10">
        <f t="shared" si="0"/>
        <v>1</v>
      </c>
      <c r="I48">
        <f t="shared" si="1"/>
        <v>15</v>
      </c>
      <c r="J48" t="str">
        <f t="shared" si="2"/>
        <v>score: 4.248</v>
      </c>
    </row>
    <row r="49" spans="1:10" x14ac:dyDescent="0.25">
      <c r="A49">
        <v>48</v>
      </c>
      <c r="B49">
        <v>9317976</v>
      </c>
      <c r="C49" t="s">
        <v>5523</v>
      </c>
      <c r="D49" t="s">
        <v>5523</v>
      </c>
      <c r="E49" s="22">
        <v>4.2442581526237859</v>
      </c>
      <c r="F49" s="6">
        <v>-0.30680629278422789</v>
      </c>
      <c r="G49" s="10">
        <f>IFERROR(VLOOKUP(B49,'best albums 2018.13.12'!$A$2:$B$302,2,FALSE),301)</f>
        <v>301</v>
      </c>
      <c r="H49" s="10">
        <f t="shared" si="0"/>
        <v>0</v>
      </c>
      <c r="I49">
        <f t="shared" si="1"/>
        <v>253</v>
      </c>
      <c r="J49" t="str">
        <f t="shared" si="2"/>
        <v>score: 4.244</v>
      </c>
    </row>
    <row r="50" spans="1:10" x14ac:dyDescent="0.25">
      <c r="A50">
        <v>49</v>
      </c>
      <c r="B50">
        <v>2958741</v>
      </c>
      <c r="C50" t="s">
        <v>2370</v>
      </c>
      <c r="D50" t="s">
        <v>3302</v>
      </c>
      <c r="E50" s="22">
        <v>4.243467742681319</v>
      </c>
      <c r="F50" s="6">
        <v>-0.36833250263277106</v>
      </c>
      <c r="G50" s="10">
        <f>IFERROR(VLOOKUP(B50,'best albums 2018.13.12'!$A$2:$B$302,2,FALSE),301)</f>
        <v>32</v>
      </c>
      <c r="H50" s="10">
        <f t="shared" si="0"/>
        <v>1</v>
      </c>
      <c r="I50">
        <f t="shared" si="1"/>
        <v>-17</v>
      </c>
      <c r="J50" t="str">
        <f t="shared" si="2"/>
        <v>score: 4.243</v>
      </c>
    </row>
    <row r="51" spans="1:10" x14ac:dyDescent="0.25">
      <c r="A51">
        <v>50</v>
      </c>
      <c r="B51">
        <v>81021</v>
      </c>
      <c r="C51" t="s">
        <v>57</v>
      </c>
      <c r="D51" t="s">
        <v>58</v>
      </c>
      <c r="E51" s="22">
        <v>4.2421241670112542</v>
      </c>
      <c r="F51" s="6">
        <v>-0.25849707167459268</v>
      </c>
      <c r="G51" s="10">
        <f>IFERROR(VLOOKUP(B51,'best albums 2018.13.12'!$A$2:$B$302,2,FALSE),301)</f>
        <v>50</v>
      </c>
      <c r="H51" s="10">
        <f t="shared" si="0"/>
        <v>1</v>
      </c>
      <c r="I51">
        <f t="shared" si="1"/>
        <v>0</v>
      </c>
      <c r="J51" t="str">
        <f t="shared" si="2"/>
        <v>score: 4.242</v>
      </c>
    </row>
    <row r="52" spans="1:10" x14ac:dyDescent="0.25">
      <c r="A52">
        <v>51</v>
      </c>
      <c r="B52">
        <v>5911245</v>
      </c>
      <c r="C52" t="s">
        <v>1002</v>
      </c>
      <c r="D52" t="s">
        <v>3124</v>
      </c>
      <c r="E52" s="22">
        <v>4.2351949505739537</v>
      </c>
      <c r="F52" s="6">
        <v>-0.11983563613925963</v>
      </c>
      <c r="G52" s="10">
        <f>IFERROR(VLOOKUP(B52,'best albums 2018.13.12'!$A$2:$B$302,2,FALSE),301)</f>
        <v>97</v>
      </c>
      <c r="H52" s="10">
        <f t="shared" si="0"/>
        <v>1</v>
      </c>
      <c r="I52">
        <f t="shared" si="1"/>
        <v>46</v>
      </c>
      <c r="J52" t="str">
        <f t="shared" si="2"/>
        <v>score: 4.235</v>
      </c>
    </row>
    <row r="53" spans="1:10" x14ac:dyDescent="0.25">
      <c r="A53">
        <v>52</v>
      </c>
      <c r="B53">
        <v>623</v>
      </c>
      <c r="C53" t="s">
        <v>41</v>
      </c>
      <c r="D53" t="s">
        <v>2785</v>
      </c>
      <c r="E53" s="22">
        <v>4.2341471892115905</v>
      </c>
      <c r="F53" s="6">
        <v>-0.16582065191799877</v>
      </c>
      <c r="G53" s="10">
        <f>IFERROR(VLOOKUP(B53,'best albums 2018.13.12'!$A$2:$B$302,2,FALSE),301)</f>
        <v>35</v>
      </c>
      <c r="H53" s="10">
        <f t="shared" si="0"/>
        <v>1</v>
      </c>
      <c r="I53">
        <f t="shared" si="1"/>
        <v>-17</v>
      </c>
      <c r="J53" t="str">
        <f t="shared" si="2"/>
        <v>score: 4.234</v>
      </c>
    </row>
    <row r="54" spans="1:10" x14ac:dyDescent="0.25">
      <c r="A54">
        <v>53</v>
      </c>
      <c r="B54">
        <v>9489</v>
      </c>
      <c r="C54" t="s">
        <v>50</v>
      </c>
      <c r="D54" t="s">
        <v>51</v>
      </c>
      <c r="E54" s="22">
        <v>4.2296745966939611</v>
      </c>
      <c r="F54" s="6">
        <v>-7.1960837233847386E-2</v>
      </c>
      <c r="G54" s="10">
        <f>IFERROR(VLOOKUP(B54,'best albums 2018.13.12'!$A$2:$B$302,2,FALSE),301)</f>
        <v>101</v>
      </c>
      <c r="H54" s="10">
        <f t="shared" si="0"/>
        <v>1</v>
      </c>
      <c r="I54">
        <f t="shared" si="1"/>
        <v>48</v>
      </c>
      <c r="J54" t="str">
        <f t="shared" si="2"/>
        <v>score: 4.230</v>
      </c>
    </row>
    <row r="55" spans="1:10" x14ac:dyDescent="0.25">
      <c r="A55">
        <v>54</v>
      </c>
      <c r="B55">
        <v>8419739</v>
      </c>
      <c r="C55" t="s">
        <v>268</v>
      </c>
      <c r="D55" t="s">
        <v>3604</v>
      </c>
      <c r="E55" s="22">
        <v>4.2294473960379131</v>
      </c>
      <c r="F55" s="6">
        <v>4.2672875780088937E-2</v>
      </c>
      <c r="G55" s="10">
        <f>IFERROR(VLOOKUP(B55,'best albums 2018.13.12'!$A$2:$B$302,2,FALSE),301)</f>
        <v>132</v>
      </c>
      <c r="H55" s="10">
        <f t="shared" si="0"/>
        <v>1</v>
      </c>
      <c r="I55">
        <f t="shared" si="1"/>
        <v>78</v>
      </c>
      <c r="J55" t="str">
        <f t="shared" si="2"/>
        <v>score: 4.229</v>
      </c>
    </row>
    <row r="56" spans="1:10" x14ac:dyDescent="0.25">
      <c r="A56">
        <v>55</v>
      </c>
      <c r="B56">
        <v>16096</v>
      </c>
      <c r="C56" t="s">
        <v>2490</v>
      </c>
      <c r="D56" t="s">
        <v>2232</v>
      </c>
      <c r="E56" s="22">
        <v>4.2254784572209472</v>
      </c>
      <c r="F56" s="6">
        <v>-0.15929393297172556</v>
      </c>
      <c r="G56" s="10">
        <f>IFERROR(VLOOKUP(B56,'best albums 2018.13.12'!$A$2:$B$302,2,FALSE),301)</f>
        <v>41</v>
      </c>
      <c r="H56" s="10">
        <f t="shared" si="0"/>
        <v>1</v>
      </c>
      <c r="I56">
        <f t="shared" si="1"/>
        <v>-14</v>
      </c>
      <c r="J56" t="str">
        <f t="shared" si="2"/>
        <v>score: 4.225</v>
      </c>
    </row>
    <row r="57" spans="1:10" x14ac:dyDescent="0.25">
      <c r="A57">
        <v>56</v>
      </c>
      <c r="B57">
        <v>27871</v>
      </c>
      <c r="C57" t="s">
        <v>200</v>
      </c>
      <c r="D57" t="s">
        <v>2259</v>
      </c>
      <c r="E57" s="22">
        <v>4.2250536295296497</v>
      </c>
      <c r="F57" s="6">
        <v>-0.14327074821024421</v>
      </c>
      <c r="G57" s="10">
        <f>IFERROR(VLOOKUP(B57,'best albums 2018.13.12'!$A$2:$B$302,2,FALSE),301)</f>
        <v>36</v>
      </c>
      <c r="H57" s="10">
        <f t="shared" si="0"/>
        <v>1</v>
      </c>
      <c r="I57">
        <f t="shared" si="1"/>
        <v>-20</v>
      </c>
      <c r="J57" t="str">
        <f t="shared" si="2"/>
        <v>score: 4.225</v>
      </c>
    </row>
    <row r="58" spans="1:10" x14ac:dyDescent="0.25">
      <c r="A58">
        <v>57</v>
      </c>
      <c r="B58">
        <v>1117</v>
      </c>
      <c r="C58" t="s">
        <v>87</v>
      </c>
      <c r="D58" t="s">
        <v>88</v>
      </c>
      <c r="E58" s="22">
        <v>4.2223892718338503</v>
      </c>
      <c r="F58" s="6">
        <v>-0.24882421547144151</v>
      </c>
      <c r="G58" s="10">
        <f>IFERROR(VLOOKUP(B58,'best albums 2018.13.12'!$A$2:$B$302,2,FALSE),301)</f>
        <v>43</v>
      </c>
      <c r="H58" s="10">
        <f t="shared" si="0"/>
        <v>1</v>
      </c>
      <c r="I58">
        <f t="shared" si="1"/>
        <v>-14</v>
      </c>
      <c r="J58" t="str">
        <f t="shared" si="2"/>
        <v>score: 4.222</v>
      </c>
    </row>
    <row r="59" spans="1:10" x14ac:dyDescent="0.25">
      <c r="A59">
        <v>58</v>
      </c>
      <c r="B59">
        <v>94401</v>
      </c>
      <c r="C59" t="s">
        <v>101</v>
      </c>
      <c r="D59" t="s">
        <v>103</v>
      </c>
      <c r="E59" s="22">
        <v>4.2113815079044157</v>
      </c>
      <c r="F59" s="6">
        <v>0.13013934185819398</v>
      </c>
      <c r="G59" s="10">
        <f>IFERROR(VLOOKUP(B59,'best albums 2018.13.12'!$A$2:$B$302,2,FALSE),301)</f>
        <v>57</v>
      </c>
      <c r="H59" s="10">
        <f t="shared" si="0"/>
        <v>1</v>
      </c>
      <c r="I59">
        <f t="shared" si="1"/>
        <v>-1</v>
      </c>
      <c r="J59" t="str">
        <f t="shared" si="2"/>
        <v>score: 4.211</v>
      </c>
    </row>
    <row r="60" spans="1:10" x14ac:dyDescent="0.25">
      <c r="A60">
        <v>59</v>
      </c>
      <c r="B60">
        <v>7129983</v>
      </c>
      <c r="C60" t="s">
        <v>3265</v>
      </c>
      <c r="D60" t="s">
        <v>3266</v>
      </c>
      <c r="E60" s="22">
        <v>4.2106191041029835</v>
      </c>
      <c r="F60" s="6">
        <v>-0.23074349350648227</v>
      </c>
      <c r="G60" s="10">
        <f>IFERROR(VLOOKUP(B60,'best albums 2018.13.12'!$A$2:$B$302,2,FALSE),301)</f>
        <v>37</v>
      </c>
      <c r="H60" s="10">
        <f t="shared" si="0"/>
        <v>1</v>
      </c>
      <c r="I60">
        <f t="shared" si="1"/>
        <v>-22</v>
      </c>
      <c r="J60" t="str">
        <f t="shared" si="2"/>
        <v>score: 4.211</v>
      </c>
    </row>
    <row r="61" spans="1:10" x14ac:dyDescent="0.25">
      <c r="A61">
        <v>60</v>
      </c>
      <c r="B61">
        <v>7603369</v>
      </c>
      <c r="C61" t="s">
        <v>3581</v>
      </c>
      <c r="D61" t="s">
        <v>3582</v>
      </c>
      <c r="E61" s="22">
        <v>4.2058712581891271</v>
      </c>
      <c r="F61" s="6">
        <v>0.19782572039489121</v>
      </c>
      <c r="G61" s="10">
        <f>IFERROR(VLOOKUP(B61,'best albums 2018.13.12'!$A$2:$B$302,2,FALSE),301)</f>
        <v>51</v>
      </c>
      <c r="H61" s="10">
        <f t="shared" si="0"/>
        <v>1</v>
      </c>
      <c r="I61">
        <f t="shared" si="1"/>
        <v>-9</v>
      </c>
      <c r="J61" t="str">
        <f t="shared" si="2"/>
        <v>score: 4.206</v>
      </c>
    </row>
    <row r="62" spans="1:10" x14ac:dyDescent="0.25">
      <c r="A62">
        <v>61</v>
      </c>
      <c r="B62">
        <v>5299754</v>
      </c>
      <c r="C62" t="s">
        <v>241</v>
      </c>
      <c r="D62" t="s">
        <v>2282</v>
      </c>
      <c r="E62" s="22">
        <v>4.2038634547312626</v>
      </c>
      <c r="F62" s="6">
        <v>-9.1837424400831758E-2</v>
      </c>
      <c r="G62" s="10">
        <f>IFERROR(VLOOKUP(B62,'best albums 2018.13.12'!$A$2:$B$302,2,FALSE),301)</f>
        <v>40</v>
      </c>
      <c r="H62" s="10">
        <f t="shared" si="0"/>
        <v>1</v>
      </c>
      <c r="I62">
        <f t="shared" si="1"/>
        <v>-21</v>
      </c>
      <c r="J62" t="str">
        <f t="shared" si="2"/>
        <v>score: 4.204</v>
      </c>
    </row>
    <row r="63" spans="1:10" x14ac:dyDescent="0.25">
      <c r="A63">
        <v>62</v>
      </c>
      <c r="B63">
        <v>2913884</v>
      </c>
      <c r="C63" t="s">
        <v>3379</v>
      </c>
      <c r="D63" t="s">
        <v>3499</v>
      </c>
      <c r="E63" s="22">
        <v>4.1996462558201175</v>
      </c>
      <c r="F63" s="6">
        <v>-0.2363707539538229</v>
      </c>
      <c r="G63" s="10">
        <f>IFERROR(VLOOKUP(B63,'best albums 2018.13.12'!$A$2:$B$302,2,FALSE),301)</f>
        <v>203</v>
      </c>
      <c r="H63" s="10">
        <f t="shared" si="0"/>
        <v>1</v>
      </c>
      <c r="I63">
        <f t="shared" si="1"/>
        <v>141</v>
      </c>
      <c r="J63" t="str">
        <f t="shared" si="2"/>
        <v>score: 4.200</v>
      </c>
    </row>
    <row r="64" spans="1:10" x14ac:dyDescent="0.25">
      <c r="A64">
        <v>63</v>
      </c>
      <c r="B64">
        <v>134896</v>
      </c>
      <c r="C64" t="s">
        <v>5499</v>
      </c>
      <c r="D64" t="s">
        <v>5500</v>
      </c>
      <c r="E64" s="22">
        <v>4.1970022325367138</v>
      </c>
      <c r="F64" s="6">
        <v>0.52324825844354361</v>
      </c>
      <c r="G64" s="10">
        <f>IFERROR(VLOOKUP(B64,'best albums 2018.13.12'!$A$2:$B$302,2,FALSE),301)</f>
        <v>301</v>
      </c>
      <c r="H64" s="10">
        <f t="shared" si="0"/>
        <v>0</v>
      </c>
      <c r="I64">
        <f t="shared" si="1"/>
        <v>238</v>
      </c>
      <c r="J64" t="str">
        <f t="shared" si="2"/>
        <v>score: 4.197</v>
      </c>
    </row>
    <row r="65" spans="1:10" x14ac:dyDescent="0.25">
      <c r="A65">
        <v>64</v>
      </c>
      <c r="B65">
        <v>32748</v>
      </c>
      <c r="C65" t="s">
        <v>339</v>
      </c>
      <c r="D65" t="s">
        <v>699</v>
      </c>
      <c r="E65" s="22">
        <v>4.1904912243907226</v>
      </c>
      <c r="F65" s="6">
        <v>-0.44437181125214886</v>
      </c>
      <c r="G65" s="10">
        <f>IFERROR(VLOOKUP(B65,'best albums 2018.13.12'!$A$2:$B$302,2,FALSE),301)</f>
        <v>54</v>
      </c>
      <c r="H65" s="10">
        <f t="shared" si="0"/>
        <v>1</v>
      </c>
      <c r="I65">
        <f t="shared" si="1"/>
        <v>-10</v>
      </c>
      <c r="J65" t="str">
        <f t="shared" si="2"/>
        <v>score: 4.190</v>
      </c>
    </row>
    <row r="66" spans="1:10" x14ac:dyDescent="0.25">
      <c r="A66">
        <v>65</v>
      </c>
      <c r="B66">
        <v>4179849</v>
      </c>
      <c r="C66" t="s">
        <v>22</v>
      </c>
      <c r="D66" t="s">
        <v>23</v>
      </c>
      <c r="E66" s="22">
        <v>4.189638705865546</v>
      </c>
      <c r="F66" s="6">
        <v>-2.9537426376984754E-2</v>
      </c>
      <c r="G66" s="10">
        <f>IFERROR(VLOOKUP(B66,'best albums 2018.13.12'!$A$2:$B$302,2,FALSE),301)</f>
        <v>47</v>
      </c>
      <c r="H66" s="10">
        <f t="shared" si="0"/>
        <v>1</v>
      </c>
      <c r="I66">
        <f t="shared" si="1"/>
        <v>-18</v>
      </c>
      <c r="J66" t="str">
        <f t="shared" si="2"/>
        <v>score: 4.190</v>
      </c>
    </row>
    <row r="67" spans="1:10" x14ac:dyDescent="0.25">
      <c r="A67">
        <v>66</v>
      </c>
      <c r="B67">
        <v>6325</v>
      </c>
      <c r="C67" t="s">
        <v>467</v>
      </c>
      <c r="D67" t="s">
        <v>3009</v>
      </c>
      <c r="E67" s="22">
        <v>4.1862146544084293</v>
      </c>
      <c r="F67" s="6">
        <v>-7.2740741748548388E-2</v>
      </c>
      <c r="G67" s="10">
        <f>IFERROR(VLOOKUP(B67,'best albums 2018.13.12'!$A$2:$B$302,2,FALSE),301)</f>
        <v>65</v>
      </c>
      <c r="H67" s="10">
        <f t="shared" ref="H67:H130" si="3">IF(G67&lt;301,1,0)</f>
        <v>1</v>
      </c>
      <c r="I67">
        <f t="shared" ref="I67:I130" si="4">G67-A67</f>
        <v>-1</v>
      </c>
      <c r="J67" t="str">
        <f t="shared" ref="J67:J130" si="5">"score: "&amp;TEXT(E67,"0.000")</f>
        <v>score: 4.186</v>
      </c>
    </row>
    <row r="68" spans="1:10" x14ac:dyDescent="0.25">
      <c r="A68">
        <v>67</v>
      </c>
      <c r="B68">
        <v>6786555</v>
      </c>
      <c r="C68" t="s">
        <v>2919</v>
      </c>
      <c r="D68" t="s">
        <v>2920</v>
      </c>
      <c r="E68" s="22">
        <v>4.1822191208299602</v>
      </c>
      <c r="F68" s="6">
        <v>1.2555992471154909E-3</v>
      </c>
      <c r="G68" s="10">
        <f>IFERROR(VLOOKUP(B68,'best albums 2018.13.12'!$A$2:$B$302,2,FALSE),301)</f>
        <v>74</v>
      </c>
      <c r="H68" s="10">
        <f t="shared" si="3"/>
        <v>1</v>
      </c>
      <c r="I68">
        <f t="shared" si="4"/>
        <v>7</v>
      </c>
      <c r="J68" t="str">
        <f t="shared" si="5"/>
        <v>score: 4.182</v>
      </c>
    </row>
    <row r="69" spans="1:10" x14ac:dyDescent="0.25">
      <c r="A69">
        <v>68</v>
      </c>
      <c r="B69">
        <v>6355286</v>
      </c>
      <c r="C69" t="s">
        <v>3553</v>
      </c>
      <c r="D69" t="s">
        <v>3727</v>
      </c>
      <c r="E69" s="22">
        <v>4.1770223767241701</v>
      </c>
      <c r="F69" s="6">
        <v>-0.26175047763836057</v>
      </c>
      <c r="G69" s="10">
        <f>IFERROR(VLOOKUP(B69,'best albums 2018.13.12'!$A$2:$B$302,2,FALSE),301)</f>
        <v>92</v>
      </c>
      <c r="H69" s="10">
        <f t="shared" si="3"/>
        <v>1</v>
      </c>
      <c r="I69">
        <f t="shared" si="4"/>
        <v>24</v>
      </c>
      <c r="J69" t="str">
        <f t="shared" si="5"/>
        <v>score: 4.177</v>
      </c>
    </row>
    <row r="70" spans="1:10" x14ac:dyDescent="0.25">
      <c r="A70">
        <v>69</v>
      </c>
      <c r="B70">
        <v>81646</v>
      </c>
      <c r="C70" t="s">
        <v>106</v>
      </c>
      <c r="D70" t="s">
        <v>2230</v>
      </c>
      <c r="E70" s="22">
        <v>4.1759132633954286</v>
      </c>
      <c r="F70" s="6">
        <v>0.11622761372698776</v>
      </c>
      <c r="G70" s="10">
        <f>IFERROR(VLOOKUP(B70,'best albums 2018.13.12'!$A$2:$B$302,2,FALSE),301)</f>
        <v>56</v>
      </c>
      <c r="H70" s="10">
        <f t="shared" si="3"/>
        <v>1</v>
      </c>
      <c r="I70">
        <f t="shared" si="4"/>
        <v>-13</v>
      </c>
      <c r="J70" t="str">
        <f t="shared" si="5"/>
        <v>score: 4.176</v>
      </c>
    </row>
    <row r="71" spans="1:10" x14ac:dyDescent="0.25">
      <c r="A71">
        <v>70</v>
      </c>
      <c r="B71">
        <v>7270941</v>
      </c>
      <c r="C71" t="s">
        <v>5233</v>
      </c>
      <c r="D71" t="s">
        <v>6286</v>
      </c>
      <c r="E71" s="22">
        <v>4.1711134955905402</v>
      </c>
      <c r="F71" s="6">
        <v>0.2210008030958015</v>
      </c>
      <c r="G71" s="10">
        <f>IFERROR(VLOOKUP(B71,'best albums 2018.13.12'!$A$2:$B$302,2,FALSE),301)</f>
        <v>301</v>
      </c>
      <c r="H71" s="10">
        <f t="shared" si="3"/>
        <v>0</v>
      </c>
      <c r="I71">
        <f t="shared" si="4"/>
        <v>231</v>
      </c>
      <c r="J71" t="str">
        <f t="shared" si="5"/>
        <v>score: 4.171</v>
      </c>
    </row>
    <row r="72" spans="1:10" x14ac:dyDescent="0.25">
      <c r="A72">
        <v>71</v>
      </c>
      <c r="B72">
        <v>337050</v>
      </c>
      <c r="C72" t="s">
        <v>6363</v>
      </c>
      <c r="D72" t="s">
        <v>6364</v>
      </c>
      <c r="E72" s="22">
        <v>4.1682137582640104</v>
      </c>
      <c r="F72" s="6">
        <v>-0.18568361178486814</v>
      </c>
      <c r="G72" s="10">
        <f>IFERROR(VLOOKUP(B72,'best albums 2018.13.12'!$A$2:$B$302,2,FALSE),301)</f>
        <v>301</v>
      </c>
      <c r="H72" s="10">
        <f t="shared" si="3"/>
        <v>0</v>
      </c>
      <c r="I72">
        <f t="shared" si="4"/>
        <v>230</v>
      </c>
      <c r="J72" t="str">
        <f t="shared" si="5"/>
        <v>score: 4.168</v>
      </c>
    </row>
    <row r="73" spans="1:10" x14ac:dyDescent="0.25">
      <c r="A73">
        <v>72</v>
      </c>
      <c r="B73">
        <v>10148732</v>
      </c>
      <c r="C73" t="s">
        <v>6390</v>
      </c>
      <c r="D73" t="s">
        <v>6391</v>
      </c>
      <c r="E73" s="22">
        <v>4.167535781155304</v>
      </c>
      <c r="F73" s="6">
        <v>-0.12726116046058067</v>
      </c>
      <c r="G73" s="10">
        <f>IFERROR(VLOOKUP(B73,'best albums 2018.13.12'!$A$2:$B$302,2,FALSE),301)</f>
        <v>301</v>
      </c>
      <c r="H73" s="10">
        <f t="shared" si="3"/>
        <v>0</v>
      </c>
      <c r="I73">
        <f t="shared" si="4"/>
        <v>229</v>
      </c>
      <c r="J73" t="str">
        <f t="shared" si="5"/>
        <v>score: 4.168</v>
      </c>
    </row>
    <row r="74" spans="1:10" x14ac:dyDescent="0.25">
      <c r="A74">
        <v>73</v>
      </c>
      <c r="B74">
        <v>4830640</v>
      </c>
      <c r="C74" t="s">
        <v>24</v>
      </c>
      <c r="D74" t="s">
        <v>25</v>
      </c>
      <c r="E74" s="22">
        <v>4.1671127911367964</v>
      </c>
      <c r="F74" s="6">
        <v>1.5229764791482303E-2</v>
      </c>
      <c r="G74" s="10">
        <f>IFERROR(VLOOKUP(B74,'best albums 2018.13.12'!$A$2:$B$302,2,FALSE),301)</f>
        <v>46</v>
      </c>
      <c r="H74" s="10">
        <f t="shared" si="3"/>
        <v>1</v>
      </c>
      <c r="I74">
        <f t="shared" si="4"/>
        <v>-27</v>
      </c>
      <c r="J74" t="str">
        <f t="shared" si="5"/>
        <v>score: 4.167</v>
      </c>
    </row>
    <row r="75" spans="1:10" x14ac:dyDescent="0.25">
      <c r="A75">
        <v>74</v>
      </c>
      <c r="B75">
        <v>6295827</v>
      </c>
      <c r="C75" t="s">
        <v>2857</v>
      </c>
      <c r="D75" t="s">
        <v>2858</v>
      </c>
      <c r="E75" s="22">
        <v>4.1660193933442979</v>
      </c>
      <c r="F75" s="6">
        <v>-0.18025242051359669</v>
      </c>
      <c r="G75" s="10">
        <f>IFERROR(VLOOKUP(B75,'best albums 2018.13.12'!$A$2:$B$302,2,FALSE),301)</f>
        <v>63</v>
      </c>
      <c r="H75" s="10">
        <f t="shared" si="3"/>
        <v>1</v>
      </c>
      <c r="I75">
        <f t="shared" si="4"/>
        <v>-11</v>
      </c>
      <c r="J75" t="str">
        <f t="shared" si="5"/>
        <v>score: 4.166</v>
      </c>
    </row>
    <row r="76" spans="1:10" x14ac:dyDescent="0.25">
      <c r="A76">
        <v>75</v>
      </c>
      <c r="B76">
        <v>3612968</v>
      </c>
      <c r="C76" t="s">
        <v>2476</v>
      </c>
      <c r="D76" t="s">
        <v>17</v>
      </c>
      <c r="E76" s="22">
        <v>4.1659409572181092</v>
      </c>
      <c r="F76" s="6">
        <v>-0.36328211899351537</v>
      </c>
      <c r="G76" s="10">
        <f>IFERROR(VLOOKUP(B76,'best albums 2018.13.12'!$A$2:$B$302,2,FALSE),301)</f>
        <v>44</v>
      </c>
      <c r="H76" s="10">
        <f t="shared" si="3"/>
        <v>1</v>
      </c>
      <c r="I76">
        <f t="shared" si="4"/>
        <v>-31</v>
      </c>
      <c r="J76" t="str">
        <f t="shared" si="5"/>
        <v>score: 4.166</v>
      </c>
    </row>
    <row r="77" spans="1:10" x14ac:dyDescent="0.25">
      <c r="A77">
        <v>76</v>
      </c>
      <c r="B77">
        <v>80010</v>
      </c>
      <c r="C77" t="s">
        <v>37</v>
      </c>
      <c r="D77" t="s">
        <v>38</v>
      </c>
      <c r="E77" s="22">
        <v>4.1586115534553532</v>
      </c>
      <c r="F77" s="6">
        <v>-2.9189601642816143E-3</v>
      </c>
      <c r="G77" s="10">
        <f>IFERROR(VLOOKUP(B77,'best albums 2018.13.12'!$A$2:$B$302,2,FALSE),301)</f>
        <v>58</v>
      </c>
      <c r="H77" s="10">
        <f t="shared" si="3"/>
        <v>1</v>
      </c>
      <c r="I77">
        <f t="shared" si="4"/>
        <v>-18</v>
      </c>
      <c r="J77" t="str">
        <f t="shared" si="5"/>
        <v>score: 4.159</v>
      </c>
    </row>
    <row r="78" spans="1:10" x14ac:dyDescent="0.25">
      <c r="A78">
        <v>77</v>
      </c>
      <c r="B78">
        <v>10784</v>
      </c>
      <c r="C78" t="s">
        <v>35</v>
      </c>
      <c r="D78" t="s">
        <v>36</v>
      </c>
      <c r="E78" s="22">
        <v>4.1573253994512109</v>
      </c>
      <c r="F78" s="6">
        <v>0.66090809287623165</v>
      </c>
      <c r="G78" s="10">
        <f>IFERROR(VLOOKUP(B78,'best albums 2018.13.12'!$A$2:$B$302,2,FALSE),301)</f>
        <v>53</v>
      </c>
      <c r="H78" s="10">
        <f t="shared" si="3"/>
        <v>1</v>
      </c>
      <c r="I78">
        <f t="shared" si="4"/>
        <v>-24</v>
      </c>
      <c r="J78" t="str">
        <f t="shared" si="5"/>
        <v>score: 4.157</v>
      </c>
    </row>
    <row r="79" spans="1:10" x14ac:dyDescent="0.25">
      <c r="A79">
        <v>78</v>
      </c>
      <c r="B79">
        <v>6499696</v>
      </c>
      <c r="C79" t="s">
        <v>169</v>
      </c>
      <c r="D79" t="s">
        <v>2135</v>
      </c>
      <c r="E79" s="22">
        <v>4.1555057486185287</v>
      </c>
      <c r="F79" s="6">
        <v>-6.316146288276947E-2</v>
      </c>
      <c r="G79" s="10">
        <f>IFERROR(VLOOKUP(B79,'best albums 2018.13.12'!$A$2:$B$302,2,FALSE),301)</f>
        <v>130</v>
      </c>
      <c r="H79" s="10">
        <f t="shared" si="3"/>
        <v>1</v>
      </c>
      <c r="I79">
        <f t="shared" si="4"/>
        <v>52</v>
      </c>
      <c r="J79" t="str">
        <f t="shared" si="5"/>
        <v>score: 4.156</v>
      </c>
    </row>
    <row r="80" spans="1:10" x14ac:dyDescent="0.25">
      <c r="A80">
        <v>79</v>
      </c>
      <c r="B80">
        <v>230379</v>
      </c>
      <c r="C80" t="s">
        <v>134</v>
      </c>
      <c r="D80" t="s">
        <v>135</v>
      </c>
      <c r="E80" s="22">
        <v>4.1524338762266977</v>
      </c>
      <c r="F80" s="6">
        <v>0.10631543476663019</v>
      </c>
      <c r="G80" s="10">
        <f>IFERROR(VLOOKUP(B80,'best albums 2018.13.12'!$A$2:$B$302,2,FALSE),301)</f>
        <v>84</v>
      </c>
      <c r="H80" s="10">
        <f t="shared" si="3"/>
        <v>1</v>
      </c>
      <c r="I80">
        <f t="shared" si="4"/>
        <v>5</v>
      </c>
      <c r="J80" t="str">
        <f t="shared" si="5"/>
        <v>score: 4.152</v>
      </c>
    </row>
    <row r="81" spans="1:10" x14ac:dyDescent="0.25">
      <c r="A81">
        <v>80</v>
      </c>
      <c r="B81">
        <v>10114446</v>
      </c>
      <c r="C81" t="s">
        <v>6157</v>
      </c>
      <c r="D81" t="s">
        <v>6158</v>
      </c>
      <c r="E81" s="22">
        <v>4.150394908316775</v>
      </c>
      <c r="F81" s="6">
        <v>-0.19474129174269939</v>
      </c>
      <c r="G81" s="10">
        <f>IFERROR(VLOOKUP(B81,'best albums 2018.13.12'!$A$2:$B$302,2,FALSE),301)</f>
        <v>301</v>
      </c>
      <c r="H81" s="10">
        <f t="shared" si="3"/>
        <v>0</v>
      </c>
      <c r="I81">
        <f t="shared" si="4"/>
        <v>221</v>
      </c>
      <c r="J81" t="str">
        <f t="shared" si="5"/>
        <v>score: 4.150</v>
      </c>
    </row>
    <row r="82" spans="1:10" x14ac:dyDescent="0.25">
      <c r="A82">
        <v>81</v>
      </c>
      <c r="B82">
        <v>10116882</v>
      </c>
      <c r="C82" t="s">
        <v>1002</v>
      </c>
      <c r="D82" t="s">
        <v>6088</v>
      </c>
      <c r="E82" s="22">
        <v>4.144805138543882</v>
      </c>
      <c r="F82" s="6">
        <v>-0.27397669904458555</v>
      </c>
      <c r="G82" s="10">
        <f>IFERROR(VLOOKUP(B82,'best albums 2018.13.12'!$A$2:$B$302,2,FALSE),301)</f>
        <v>301</v>
      </c>
      <c r="H82" s="10">
        <f t="shared" si="3"/>
        <v>0</v>
      </c>
      <c r="I82">
        <f t="shared" si="4"/>
        <v>220</v>
      </c>
      <c r="J82" t="str">
        <f t="shared" si="5"/>
        <v>score: 4.145</v>
      </c>
    </row>
    <row r="83" spans="1:10" x14ac:dyDescent="0.25">
      <c r="A83">
        <v>82</v>
      </c>
      <c r="B83">
        <v>137491</v>
      </c>
      <c r="C83" t="s">
        <v>89</v>
      </c>
      <c r="D83" t="s">
        <v>90</v>
      </c>
      <c r="E83" s="22">
        <v>4.1446614965980508</v>
      </c>
      <c r="F83" s="6">
        <v>-3.6254555855927961E-2</v>
      </c>
      <c r="G83" s="10">
        <f>IFERROR(VLOOKUP(B83,'best albums 2018.13.12'!$A$2:$B$302,2,FALSE),301)</f>
        <v>78</v>
      </c>
      <c r="H83" s="10">
        <f t="shared" si="3"/>
        <v>1</v>
      </c>
      <c r="I83">
        <f t="shared" si="4"/>
        <v>-4</v>
      </c>
      <c r="J83" t="str">
        <f t="shared" si="5"/>
        <v>score: 4.145</v>
      </c>
    </row>
    <row r="84" spans="1:10" x14ac:dyDescent="0.25">
      <c r="A84">
        <v>83</v>
      </c>
      <c r="B84">
        <v>7012698</v>
      </c>
      <c r="C84" t="s">
        <v>2919</v>
      </c>
      <c r="D84" t="s">
        <v>2976</v>
      </c>
      <c r="E84" s="22">
        <v>4.1432995640892729</v>
      </c>
      <c r="F84" s="6">
        <v>-4.3430287631902154E-2</v>
      </c>
      <c r="G84" s="10">
        <f>IFERROR(VLOOKUP(B84,'best albums 2018.13.12'!$A$2:$B$302,2,FALSE),301)</f>
        <v>217</v>
      </c>
      <c r="H84" s="10">
        <f t="shared" si="3"/>
        <v>1</v>
      </c>
      <c r="I84">
        <f t="shared" si="4"/>
        <v>134</v>
      </c>
      <c r="J84" t="str">
        <f t="shared" si="5"/>
        <v>score: 4.143</v>
      </c>
    </row>
    <row r="85" spans="1:10" x14ac:dyDescent="0.25">
      <c r="A85">
        <v>84</v>
      </c>
      <c r="B85">
        <v>3075173</v>
      </c>
      <c r="C85" t="s">
        <v>630</v>
      </c>
      <c r="D85" t="s">
        <v>631</v>
      </c>
      <c r="E85" s="22">
        <v>4.1418019947050091</v>
      </c>
      <c r="F85" s="6">
        <v>2.8924111372871764E-2</v>
      </c>
      <c r="G85" s="10">
        <f>IFERROR(VLOOKUP(B85,'best albums 2018.13.12'!$A$2:$B$302,2,FALSE),301)</f>
        <v>67</v>
      </c>
      <c r="H85" s="10">
        <f t="shared" si="3"/>
        <v>1</v>
      </c>
      <c r="I85">
        <f t="shared" si="4"/>
        <v>-17</v>
      </c>
      <c r="J85" t="str">
        <f t="shared" si="5"/>
        <v>score: 4.142</v>
      </c>
    </row>
    <row r="86" spans="1:10" x14ac:dyDescent="0.25">
      <c r="A86">
        <v>85</v>
      </c>
      <c r="B86">
        <v>8256417</v>
      </c>
      <c r="C86" t="s">
        <v>3602</v>
      </c>
      <c r="D86" t="s">
        <v>3626</v>
      </c>
      <c r="E86" s="22">
        <v>4.1417724972805177</v>
      </c>
      <c r="F86" s="6">
        <v>3.1786449872475586E-2</v>
      </c>
      <c r="G86" s="10">
        <f>IFERROR(VLOOKUP(B86,'best albums 2018.13.12'!$A$2:$B$302,2,FALSE),301)</f>
        <v>71</v>
      </c>
      <c r="H86" s="10">
        <f t="shared" si="3"/>
        <v>1</v>
      </c>
      <c r="I86">
        <f t="shared" si="4"/>
        <v>-14</v>
      </c>
      <c r="J86" t="str">
        <f t="shared" si="5"/>
        <v>score: 4.142</v>
      </c>
    </row>
    <row r="87" spans="1:10" x14ac:dyDescent="0.25">
      <c r="A87">
        <v>86</v>
      </c>
      <c r="B87">
        <v>9205132</v>
      </c>
      <c r="C87" t="s">
        <v>5460</v>
      </c>
      <c r="D87" t="s">
        <v>5461</v>
      </c>
      <c r="E87" s="22">
        <v>4.139858051264353</v>
      </c>
      <c r="F87" s="6">
        <v>-0.16516464156662414</v>
      </c>
      <c r="G87" s="10">
        <f>IFERROR(VLOOKUP(B87,'best albums 2018.13.12'!$A$2:$B$302,2,FALSE),301)</f>
        <v>219</v>
      </c>
      <c r="H87" s="10">
        <f t="shared" si="3"/>
        <v>1</v>
      </c>
      <c r="I87">
        <f t="shared" si="4"/>
        <v>133</v>
      </c>
      <c r="J87" t="str">
        <f t="shared" si="5"/>
        <v>score: 4.140</v>
      </c>
    </row>
    <row r="88" spans="1:10" x14ac:dyDescent="0.25">
      <c r="A88">
        <v>87</v>
      </c>
      <c r="B88">
        <v>47559</v>
      </c>
      <c r="C88" t="s">
        <v>212</v>
      </c>
      <c r="D88" t="s">
        <v>213</v>
      </c>
      <c r="E88" s="22">
        <v>4.1390895956370022</v>
      </c>
      <c r="F88" s="6">
        <v>-8.5719601830938075E-2</v>
      </c>
      <c r="G88" s="10">
        <f>IFERROR(VLOOKUP(B88,'best albums 2018.13.12'!$A$2:$B$302,2,FALSE),301)</f>
        <v>77</v>
      </c>
      <c r="H88" s="10">
        <f t="shared" si="3"/>
        <v>1</v>
      </c>
      <c r="I88">
        <f t="shared" si="4"/>
        <v>-10</v>
      </c>
      <c r="J88" t="str">
        <f t="shared" si="5"/>
        <v>score: 4.139</v>
      </c>
    </row>
    <row r="89" spans="1:10" x14ac:dyDescent="0.25">
      <c r="A89">
        <v>88</v>
      </c>
      <c r="B89">
        <v>3000596</v>
      </c>
      <c r="C89" t="s">
        <v>282</v>
      </c>
      <c r="D89" t="s">
        <v>335</v>
      </c>
      <c r="E89" s="22">
        <v>4.1379586698618231</v>
      </c>
      <c r="F89" s="6">
        <v>0.23941437921120023</v>
      </c>
      <c r="G89" s="10">
        <f>IFERROR(VLOOKUP(B89,'best albums 2018.13.12'!$A$2:$B$302,2,FALSE),301)</f>
        <v>155</v>
      </c>
      <c r="H89" s="10">
        <f t="shared" si="3"/>
        <v>1</v>
      </c>
      <c r="I89">
        <f t="shared" si="4"/>
        <v>67</v>
      </c>
      <c r="J89" t="str">
        <f t="shared" si="5"/>
        <v>score: 4.138</v>
      </c>
    </row>
    <row r="90" spans="1:10" x14ac:dyDescent="0.25">
      <c r="A90">
        <v>89</v>
      </c>
      <c r="B90">
        <v>3493103</v>
      </c>
      <c r="C90" t="s">
        <v>2524</v>
      </c>
      <c r="D90" t="s">
        <v>2580</v>
      </c>
      <c r="E90" s="22">
        <v>4.1360552377628643</v>
      </c>
      <c r="F90" s="6">
        <v>-6.9948821382111781E-2</v>
      </c>
      <c r="G90" s="10">
        <f>IFERROR(VLOOKUP(B90,'best albums 2018.13.12'!$A$2:$B$302,2,FALSE),301)</f>
        <v>68</v>
      </c>
      <c r="H90" s="10">
        <f t="shared" si="3"/>
        <v>1</v>
      </c>
      <c r="I90">
        <f t="shared" si="4"/>
        <v>-21</v>
      </c>
      <c r="J90" t="str">
        <f t="shared" si="5"/>
        <v>score: 4.136</v>
      </c>
    </row>
    <row r="91" spans="1:10" x14ac:dyDescent="0.25">
      <c r="A91">
        <v>90</v>
      </c>
      <c r="B91">
        <v>173</v>
      </c>
      <c r="C91" t="s">
        <v>104</v>
      </c>
      <c r="D91" t="s">
        <v>105</v>
      </c>
      <c r="E91" s="22">
        <v>4.1348707783487519</v>
      </c>
      <c r="F91" s="6">
        <v>3.5055630868125576E-2</v>
      </c>
      <c r="G91" s="10">
        <f>IFERROR(VLOOKUP(B91,'best albums 2018.13.12'!$A$2:$B$302,2,FALSE),301)</f>
        <v>81</v>
      </c>
      <c r="H91" s="10">
        <f t="shared" si="3"/>
        <v>1</v>
      </c>
      <c r="I91">
        <f t="shared" si="4"/>
        <v>-9</v>
      </c>
      <c r="J91" t="str">
        <f t="shared" si="5"/>
        <v>score: 4.135</v>
      </c>
    </row>
    <row r="92" spans="1:10" x14ac:dyDescent="0.25">
      <c r="A92">
        <v>91</v>
      </c>
      <c r="B92">
        <v>6458227</v>
      </c>
      <c r="C92" t="s">
        <v>3513</v>
      </c>
      <c r="D92" t="s">
        <v>6080</v>
      </c>
      <c r="E92" s="22">
        <v>4.1329826821899722</v>
      </c>
      <c r="F92" s="6">
        <v>0.15369066277891008</v>
      </c>
      <c r="G92" s="10">
        <f>IFERROR(VLOOKUP(B92,'best albums 2018.13.12'!$A$2:$B$302,2,FALSE),301)</f>
        <v>301</v>
      </c>
      <c r="H92" s="10">
        <f t="shared" si="3"/>
        <v>0</v>
      </c>
      <c r="I92">
        <f t="shared" si="4"/>
        <v>210</v>
      </c>
      <c r="J92" t="str">
        <f t="shared" si="5"/>
        <v>score: 4.133</v>
      </c>
    </row>
    <row r="93" spans="1:10" x14ac:dyDescent="0.25">
      <c r="A93">
        <v>92</v>
      </c>
      <c r="B93">
        <v>1089</v>
      </c>
      <c r="C93" t="s">
        <v>231</v>
      </c>
      <c r="D93" t="s">
        <v>232</v>
      </c>
      <c r="E93" s="22">
        <v>4.1311085400405245</v>
      </c>
      <c r="F93" s="6">
        <v>-0.1675269967323203</v>
      </c>
      <c r="G93" s="10">
        <f>IFERROR(VLOOKUP(B93,'best albums 2018.13.12'!$A$2:$B$302,2,FALSE),301)</f>
        <v>69</v>
      </c>
      <c r="H93" s="10">
        <f t="shared" si="3"/>
        <v>1</v>
      </c>
      <c r="I93">
        <f t="shared" si="4"/>
        <v>-23</v>
      </c>
      <c r="J93" t="str">
        <f t="shared" si="5"/>
        <v>score: 4.131</v>
      </c>
    </row>
    <row r="94" spans="1:10" x14ac:dyDescent="0.25">
      <c r="A94">
        <v>93</v>
      </c>
      <c r="B94">
        <v>7187</v>
      </c>
      <c r="C94" t="s">
        <v>2489</v>
      </c>
      <c r="D94" t="s">
        <v>81</v>
      </c>
      <c r="E94" s="22">
        <v>4.1309233577563766</v>
      </c>
      <c r="F94" s="6">
        <v>-0.20582998092237403</v>
      </c>
      <c r="G94" s="10">
        <f>IFERROR(VLOOKUP(B94,'best albums 2018.13.12'!$A$2:$B$302,2,FALSE),301)</f>
        <v>55</v>
      </c>
      <c r="H94" s="10">
        <f t="shared" si="3"/>
        <v>1</v>
      </c>
      <c r="I94">
        <f t="shared" si="4"/>
        <v>-38</v>
      </c>
      <c r="J94" t="str">
        <f t="shared" si="5"/>
        <v>score: 4.131</v>
      </c>
    </row>
    <row r="95" spans="1:10" x14ac:dyDescent="0.25">
      <c r="A95">
        <v>94</v>
      </c>
      <c r="B95">
        <v>9918817</v>
      </c>
      <c r="C95" t="s">
        <v>150</v>
      </c>
      <c r="D95" t="s">
        <v>5922</v>
      </c>
      <c r="E95" s="22">
        <v>4.1286302761375007</v>
      </c>
      <c r="F95" s="6">
        <v>-4.0903146935815649E-2</v>
      </c>
      <c r="G95" s="10">
        <f>IFERROR(VLOOKUP(B95,'best albums 2018.13.12'!$A$2:$B$302,2,FALSE),301)</f>
        <v>301</v>
      </c>
      <c r="H95" s="10">
        <f t="shared" si="3"/>
        <v>0</v>
      </c>
      <c r="I95">
        <f t="shared" si="4"/>
        <v>207</v>
      </c>
      <c r="J95" t="str">
        <f t="shared" si="5"/>
        <v>score: 4.129</v>
      </c>
    </row>
    <row r="96" spans="1:10" x14ac:dyDescent="0.25">
      <c r="A96">
        <v>95</v>
      </c>
      <c r="B96">
        <v>1245</v>
      </c>
      <c r="C96" t="s">
        <v>2346</v>
      </c>
      <c r="D96" t="s">
        <v>2347</v>
      </c>
      <c r="E96" s="22">
        <v>4.1280642949499642</v>
      </c>
      <c r="F96" s="6">
        <v>-3.9537399449461219E-2</v>
      </c>
      <c r="G96" s="10">
        <f>IFERROR(VLOOKUP(B96,'best albums 2018.13.12'!$A$2:$B$302,2,FALSE),301)</f>
        <v>49</v>
      </c>
      <c r="H96" s="10">
        <f t="shared" si="3"/>
        <v>1</v>
      </c>
      <c r="I96">
        <f t="shared" si="4"/>
        <v>-46</v>
      </c>
      <c r="J96" t="str">
        <f t="shared" si="5"/>
        <v>score: 4.128</v>
      </c>
    </row>
    <row r="97" spans="1:10" x14ac:dyDescent="0.25">
      <c r="A97">
        <v>96</v>
      </c>
      <c r="B97">
        <v>16779</v>
      </c>
      <c r="C97" t="s">
        <v>99</v>
      </c>
      <c r="D97" t="s">
        <v>100</v>
      </c>
      <c r="E97" s="22">
        <v>4.1278024513126184</v>
      </c>
      <c r="F97" s="6">
        <v>0.20253980627748192</v>
      </c>
      <c r="G97" s="10">
        <f>IFERROR(VLOOKUP(B97,'best albums 2018.13.12'!$A$2:$B$302,2,FALSE),301)</f>
        <v>52</v>
      </c>
      <c r="H97" s="10">
        <f t="shared" si="3"/>
        <v>1</v>
      </c>
      <c r="I97">
        <f t="shared" si="4"/>
        <v>-44</v>
      </c>
      <c r="J97" t="str">
        <f t="shared" si="5"/>
        <v>score: 4.128</v>
      </c>
    </row>
    <row r="98" spans="1:10" x14ac:dyDescent="0.25">
      <c r="A98">
        <v>97</v>
      </c>
      <c r="B98">
        <v>8143351</v>
      </c>
      <c r="C98" t="s">
        <v>3170</v>
      </c>
      <c r="D98" t="s">
        <v>3724</v>
      </c>
      <c r="E98" s="22">
        <v>4.1276166398817837</v>
      </c>
      <c r="F98" s="6">
        <v>-6.4279553882169438E-3</v>
      </c>
      <c r="G98" s="10">
        <f>IFERROR(VLOOKUP(B98,'best albums 2018.13.12'!$A$2:$B$302,2,FALSE),301)</f>
        <v>156</v>
      </c>
      <c r="H98" s="10">
        <f t="shared" si="3"/>
        <v>1</v>
      </c>
      <c r="I98">
        <f t="shared" si="4"/>
        <v>59</v>
      </c>
      <c r="J98" t="str">
        <f t="shared" si="5"/>
        <v>score: 4.128</v>
      </c>
    </row>
    <row r="99" spans="1:10" x14ac:dyDescent="0.25">
      <c r="A99">
        <v>98</v>
      </c>
      <c r="B99">
        <v>4875473</v>
      </c>
      <c r="C99" t="s">
        <v>3381</v>
      </c>
      <c r="D99" t="s">
        <v>3496</v>
      </c>
      <c r="E99" s="22">
        <v>4.1272081099090885</v>
      </c>
      <c r="F99" s="6">
        <v>-0.26315447251069779</v>
      </c>
      <c r="G99" s="10">
        <f>IFERROR(VLOOKUP(B99,'best albums 2018.13.12'!$A$2:$B$302,2,FALSE),301)</f>
        <v>146</v>
      </c>
      <c r="H99" s="10">
        <f t="shared" si="3"/>
        <v>1</v>
      </c>
      <c r="I99">
        <f t="shared" si="4"/>
        <v>48</v>
      </c>
      <c r="J99" t="str">
        <f t="shared" si="5"/>
        <v>score: 4.127</v>
      </c>
    </row>
    <row r="100" spans="1:10" x14ac:dyDescent="0.25">
      <c r="A100">
        <v>99</v>
      </c>
      <c r="B100">
        <v>5082240</v>
      </c>
      <c r="C100" t="s">
        <v>2503</v>
      </c>
      <c r="D100" t="s">
        <v>2719</v>
      </c>
      <c r="E100" s="22">
        <v>4.1244111601750806</v>
      </c>
      <c r="F100" s="6">
        <v>-4.6212344364619184E-2</v>
      </c>
      <c r="G100" s="10">
        <f>IFERROR(VLOOKUP(B100,'best albums 2018.13.12'!$A$2:$B$302,2,FALSE),301)</f>
        <v>131</v>
      </c>
      <c r="H100" s="10">
        <f t="shared" si="3"/>
        <v>1</v>
      </c>
      <c r="I100">
        <f t="shared" si="4"/>
        <v>32</v>
      </c>
      <c r="J100" t="str">
        <f t="shared" si="5"/>
        <v>score: 4.124</v>
      </c>
    </row>
    <row r="101" spans="1:10" x14ac:dyDescent="0.25">
      <c r="A101">
        <v>100</v>
      </c>
      <c r="B101">
        <v>300</v>
      </c>
      <c r="C101" t="s">
        <v>339</v>
      </c>
      <c r="D101" t="s">
        <v>2363</v>
      </c>
      <c r="E101" s="22">
        <v>4.123998762423744</v>
      </c>
      <c r="F101" s="6">
        <v>6.7306978546755047E-2</v>
      </c>
      <c r="G101" s="10">
        <f>IFERROR(VLOOKUP(B101,'best albums 2018.13.12'!$A$2:$B$302,2,FALSE),301)</f>
        <v>59</v>
      </c>
      <c r="H101" s="10">
        <f t="shared" si="3"/>
        <v>1</v>
      </c>
      <c r="I101">
        <f t="shared" si="4"/>
        <v>-41</v>
      </c>
      <c r="J101" t="str">
        <f t="shared" si="5"/>
        <v>score: 4.124</v>
      </c>
    </row>
    <row r="102" spans="1:10" x14ac:dyDescent="0.25">
      <c r="A102">
        <v>101</v>
      </c>
      <c r="B102">
        <v>4380780</v>
      </c>
      <c r="C102" t="s">
        <v>3170</v>
      </c>
      <c r="D102" t="s">
        <v>3887</v>
      </c>
      <c r="E102" s="22">
        <v>4.1224712839256252</v>
      </c>
      <c r="F102" s="6">
        <v>-0.11409204520425931</v>
      </c>
      <c r="G102" s="10">
        <f>IFERROR(VLOOKUP(B102,'best albums 2018.13.12'!$A$2:$B$302,2,FALSE),301)</f>
        <v>301</v>
      </c>
      <c r="H102" s="10">
        <f t="shared" si="3"/>
        <v>0</v>
      </c>
      <c r="I102">
        <f t="shared" si="4"/>
        <v>200</v>
      </c>
      <c r="J102" t="str">
        <f t="shared" si="5"/>
        <v>score: 4.122</v>
      </c>
    </row>
    <row r="103" spans="1:10" x14ac:dyDescent="0.25">
      <c r="A103">
        <v>102</v>
      </c>
      <c r="B103">
        <v>201</v>
      </c>
      <c r="C103" t="s">
        <v>2323</v>
      </c>
      <c r="D103" t="s">
        <v>193</v>
      </c>
      <c r="E103" s="22">
        <v>4.1185722689218718</v>
      </c>
      <c r="F103" s="6">
        <v>0.2121004648431315</v>
      </c>
      <c r="G103" s="10">
        <f>IFERROR(VLOOKUP(B103,'best albums 2018.13.12'!$A$2:$B$302,2,FALSE),301)</f>
        <v>48</v>
      </c>
      <c r="H103" s="10">
        <f t="shared" si="3"/>
        <v>1</v>
      </c>
      <c r="I103">
        <f t="shared" si="4"/>
        <v>-54</v>
      </c>
      <c r="J103" t="str">
        <f t="shared" si="5"/>
        <v>score: 4.119</v>
      </c>
    </row>
    <row r="104" spans="1:10" x14ac:dyDescent="0.25">
      <c r="A104">
        <v>103</v>
      </c>
      <c r="B104">
        <v>2548617</v>
      </c>
      <c r="C104" t="s">
        <v>169</v>
      </c>
      <c r="D104" t="s">
        <v>170</v>
      </c>
      <c r="E104" s="22">
        <v>4.1166506048784557</v>
      </c>
      <c r="F104" s="6">
        <v>-3.1047753584895865E-2</v>
      </c>
      <c r="G104" s="10">
        <f>IFERROR(VLOOKUP(B104,'best albums 2018.13.12'!$A$2:$B$302,2,FALSE),301)</f>
        <v>87</v>
      </c>
      <c r="H104" s="10">
        <f t="shared" si="3"/>
        <v>1</v>
      </c>
      <c r="I104">
        <f t="shared" si="4"/>
        <v>-16</v>
      </c>
      <c r="J104" t="str">
        <f t="shared" si="5"/>
        <v>score: 4.117</v>
      </c>
    </row>
    <row r="105" spans="1:10" x14ac:dyDescent="0.25">
      <c r="A105">
        <v>104</v>
      </c>
      <c r="B105">
        <v>3702523</v>
      </c>
      <c r="C105" t="s">
        <v>11</v>
      </c>
      <c r="D105" t="s">
        <v>12</v>
      </c>
      <c r="E105" s="22">
        <v>4.1116860516518701</v>
      </c>
      <c r="F105" s="6">
        <v>-0.16476452230807714</v>
      </c>
      <c r="G105" s="10">
        <f>IFERROR(VLOOKUP(B105,'best albums 2018.13.12'!$A$2:$B$302,2,FALSE),301)</f>
        <v>70</v>
      </c>
      <c r="H105" s="10">
        <f t="shared" si="3"/>
        <v>1</v>
      </c>
      <c r="I105">
        <f t="shared" si="4"/>
        <v>-34</v>
      </c>
      <c r="J105" t="str">
        <f t="shared" si="5"/>
        <v>score: 4.112</v>
      </c>
    </row>
    <row r="106" spans="1:10" x14ac:dyDescent="0.25">
      <c r="A106">
        <v>105</v>
      </c>
      <c r="B106">
        <v>2486625</v>
      </c>
      <c r="C106" t="s">
        <v>3606</v>
      </c>
      <c r="D106" t="s">
        <v>3606</v>
      </c>
      <c r="E106" s="22">
        <v>4.1095340540365441</v>
      </c>
      <c r="F106" s="6">
        <v>5.2473415820153413E-2</v>
      </c>
      <c r="G106" s="10">
        <f>IFERROR(VLOOKUP(B106,'best albums 2018.13.12'!$A$2:$B$302,2,FALSE),301)</f>
        <v>96</v>
      </c>
      <c r="H106" s="10">
        <f t="shared" si="3"/>
        <v>1</v>
      </c>
      <c r="I106">
        <f t="shared" si="4"/>
        <v>-9</v>
      </c>
      <c r="J106" t="str">
        <f t="shared" si="5"/>
        <v>score: 4.110</v>
      </c>
    </row>
    <row r="107" spans="1:10" x14ac:dyDescent="0.25">
      <c r="A107">
        <v>106</v>
      </c>
      <c r="B107">
        <v>9022268</v>
      </c>
      <c r="C107" t="s">
        <v>18</v>
      </c>
      <c r="D107" t="s">
        <v>4980</v>
      </c>
      <c r="E107" s="22">
        <v>4.1075792041918096</v>
      </c>
      <c r="F107" s="6">
        <v>-0.20120584291924049</v>
      </c>
      <c r="G107" s="10">
        <f>IFERROR(VLOOKUP(B107,'best albums 2018.13.12'!$A$2:$B$302,2,FALSE),301)</f>
        <v>287</v>
      </c>
      <c r="H107" s="10">
        <f t="shared" si="3"/>
        <v>1</v>
      </c>
      <c r="I107">
        <f t="shared" si="4"/>
        <v>181</v>
      </c>
      <c r="J107" t="str">
        <f t="shared" si="5"/>
        <v>score: 4.108</v>
      </c>
    </row>
    <row r="108" spans="1:10" x14ac:dyDescent="0.25">
      <c r="A108">
        <v>107</v>
      </c>
      <c r="B108">
        <v>2526802</v>
      </c>
      <c r="C108" t="s">
        <v>26</v>
      </c>
      <c r="D108" t="s">
        <v>28</v>
      </c>
      <c r="E108" s="22">
        <v>4.1067148252419896</v>
      </c>
      <c r="F108" s="6">
        <v>-0.24341008816716991</v>
      </c>
      <c r="G108" s="10">
        <f>IFERROR(VLOOKUP(B108,'best albums 2018.13.12'!$A$2:$B$302,2,FALSE),301)</f>
        <v>83</v>
      </c>
      <c r="H108" s="10">
        <f t="shared" si="3"/>
        <v>1</v>
      </c>
      <c r="I108">
        <f t="shared" si="4"/>
        <v>-24</v>
      </c>
      <c r="J108" t="str">
        <f t="shared" si="5"/>
        <v>score: 4.107</v>
      </c>
    </row>
    <row r="109" spans="1:10" x14ac:dyDescent="0.25">
      <c r="A109">
        <v>108</v>
      </c>
      <c r="B109">
        <v>5999455</v>
      </c>
      <c r="C109" t="s">
        <v>7</v>
      </c>
      <c r="D109" t="s">
        <v>8</v>
      </c>
      <c r="E109" s="22">
        <v>4.1059822404286725</v>
      </c>
      <c r="F109" s="6">
        <v>5.301633455699406E-2</v>
      </c>
      <c r="G109" s="10">
        <f>IFERROR(VLOOKUP(B109,'best albums 2018.13.12'!$A$2:$B$302,2,FALSE),301)</f>
        <v>66</v>
      </c>
      <c r="H109" s="10">
        <f t="shared" si="3"/>
        <v>1</v>
      </c>
      <c r="I109">
        <f t="shared" si="4"/>
        <v>-42</v>
      </c>
      <c r="J109" t="str">
        <f t="shared" si="5"/>
        <v>score: 4.106</v>
      </c>
    </row>
    <row r="110" spans="1:10" x14ac:dyDescent="0.25">
      <c r="A110">
        <v>109</v>
      </c>
      <c r="B110">
        <v>30982</v>
      </c>
      <c r="C110" t="s">
        <v>2</v>
      </c>
      <c r="D110" t="s">
        <v>3</v>
      </c>
      <c r="E110" s="22">
        <v>4.1033582243881828</v>
      </c>
      <c r="F110" s="6">
        <v>-3.771067738880518E-2</v>
      </c>
      <c r="G110" s="10">
        <f>IFERROR(VLOOKUP(B110,'best albums 2018.13.12'!$A$2:$B$302,2,FALSE),301)</f>
        <v>64</v>
      </c>
      <c r="H110" s="10">
        <f t="shared" si="3"/>
        <v>1</v>
      </c>
      <c r="I110">
        <f t="shared" si="4"/>
        <v>-45</v>
      </c>
      <c r="J110" t="str">
        <f t="shared" si="5"/>
        <v>score: 4.103</v>
      </c>
    </row>
    <row r="111" spans="1:10" x14ac:dyDescent="0.25">
      <c r="A111">
        <v>110</v>
      </c>
      <c r="B111">
        <v>8804906</v>
      </c>
      <c r="C111" t="s">
        <v>983</v>
      </c>
      <c r="D111" t="s">
        <v>3667</v>
      </c>
      <c r="E111" s="22">
        <v>4.1022555629037285</v>
      </c>
      <c r="F111" s="6">
        <v>-0.24507527949919128</v>
      </c>
      <c r="G111" s="10">
        <f>IFERROR(VLOOKUP(B111,'best albums 2018.13.12'!$A$2:$B$302,2,FALSE),301)</f>
        <v>129</v>
      </c>
      <c r="H111" s="10">
        <f t="shared" si="3"/>
        <v>1</v>
      </c>
      <c r="I111">
        <f t="shared" si="4"/>
        <v>19</v>
      </c>
      <c r="J111" t="str">
        <f t="shared" si="5"/>
        <v>score: 4.102</v>
      </c>
    </row>
    <row r="112" spans="1:10" x14ac:dyDescent="0.25">
      <c r="A112">
        <v>111</v>
      </c>
      <c r="B112">
        <v>8873850</v>
      </c>
      <c r="C112" t="s">
        <v>2370</v>
      </c>
      <c r="D112" t="s">
        <v>3789</v>
      </c>
      <c r="E112" s="22">
        <v>4.1004958401508924</v>
      </c>
      <c r="F112" s="6">
        <v>-0.14249137519576083</v>
      </c>
      <c r="G112" s="10">
        <f>IFERROR(VLOOKUP(B112,'best albums 2018.13.12'!$A$2:$B$302,2,FALSE),301)</f>
        <v>301</v>
      </c>
      <c r="H112" s="10">
        <f t="shared" si="3"/>
        <v>0</v>
      </c>
      <c r="I112">
        <f t="shared" si="4"/>
        <v>190</v>
      </c>
      <c r="J112" t="str">
        <f t="shared" si="5"/>
        <v>score: 4.100</v>
      </c>
    </row>
    <row r="113" spans="1:10" x14ac:dyDescent="0.25">
      <c r="A113">
        <v>112</v>
      </c>
      <c r="B113">
        <v>3905558</v>
      </c>
      <c r="C113" t="s">
        <v>6058</v>
      </c>
      <c r="D113" t="s">
        <v>6059</v>
      </c>
      <c r="E113" s="22">
        <v>4.0992412955171984</v>
      </c>
      <c r="F113" s="6">
        <v>-2.2523132492898057E-2</v>
      </c>
      <c r="G113" s="10">
        <f>IFERROR(VLOOKUP(B113,'best albums 2018.13.12'!$A$2:$B$302,2,FALSE),301)</f>
        <v>301</v>
      </c>
      <c r="H113" s="10">
        <f t="shared" si="3"/>
        <v>0</v>
      </c>
      <c r="I113">
        <f t="shared" si="4"/>
        <v>189</v>
      </c>
      <c r="J113" t="str">
        <f t="shared" si="5"/>
        <v>score: 4.099</v>
      </c>
    </row>
    <row r="114" spans="1:10" x14ac:dyDescent="0.25">
      <c r="A114">
        <v>113</v>
      </c>
      <c r="B114">
        <v>97717</v>
      </c>
      <c r="C114" t="s">
        <v>2</v>
      </c>
      <c r="D114" t="s">
        <v>4</v>
      </c>
      <c r="E114" s="22">
        <v>4.0949852638874642</v>
      </c>
      <c r="F114" s="6">
        <v>-9.6460096016683927E-2</v>
      </c>
      <c r="G114" s="10">
        <f>IFERROR(VLOOKUP(B114,'best albums 2018.13.12'!$A$2:$B$302,2,FALSE),301)</f>
        <v>73</v>
      </c>
      <c r="H114" s="10">
        <f t="shared" si="3"/>
        <v>1</v>
      </c>
      <c r="I114">
        <f t="shared" si="4"/>
        <v>-40</v>
      </c>
      <c r="J114" t="str">
        <f t="shared" si="5"/>
        <v>score: 4.095</v>
      </c>
    </row>
    <row r="115" spans="1:10" x14ac:dyDescent="0.25">
      <c r="A115">
        <v>114</v>
      </c>
      <c r="B115">
        <v>8191615</v>
      </c>
      <c r="C115" t="s">
        <v>60</v>
      </c>
      <c r="D115" t="s">
        <v>3485</v>
      </c>
      <c r="E115" s="22">
        <v>4.0948970821856854</v>
      </c>
      <c r="F115" s="6">
        <v>-0.22146619046462934</v>
      </c>
      <c r="G115" s="10">
        <f>IFERROR(VLOOKUP(B115,'best albums 2018.13.12'!$A$2:$B$302,2,FALSE),301)</f>
        <v>42</v>
      </c>
      <c r="H115" s="10">
        <f t="shared" si="3"/>
        <v>1</v>
      </c>
      <c r="I115">
        <f t="shared" si="4"/>
        <v>-72</v>
      </c>
      <c r="J115" t="str">
        <f t="shared" si="5"/>
        <v>score: 4.095</v>
      </c>
    </row>
    <row r="116" spans="1:10" x14ac:dyDescent="0.25">
      <c r="A116">
        <v>115</v>
      </c>
      <c r="B116">
        <v>188620</v>
      </c>
      <c r="C116" t="s">
        <v>5358</v>
      </c>
      <c r="D116" t="s">
        <v>5982</v>
      </c>
      <c r="E116" s="22">
        <v>4.093622842744689</v>
      </c>
      <c r="F116" s="6">
        <v>-0.32525976399923939</v>
      </c>
      <c r="G116" s="10">
        <f>IFERROR(VLOOKUP(B116,'best albums 2018.13.12'!$A$2:$B$302,2,FALSE),301)</f>
        <v>301</v>
      </c>
      <c r="H116" s="10">
        <f t="shared" si="3"/>
        <v>0</v>
      </c>
      <c r="I116">
        <f t="shared" si="4"/>
        <v>186</v>
      </c>
      <c r="J116" t="str">
        <f t="shared" si="5"/>
        <v>score: 4.094</v>
      </c>
    </row>
    <row r="117" spans="1:10" x14ac:dyDescent="0.25">
      <c r="A117">
        <v>116</v>
      </c>
      <c r="B117">
        <v>3782581</v>
      </c>
      <c r="C117" t="s">
        <v>2524</v>
      </c>
      <c r="D117" t="s">
        <v>62</v>
      </c>
      <c r="E117" s="22">
        <v>4.0917667827693869</v>
      </c>
      <c r="F117" s="6">
        <v>-5.883911740337755E-2</v>
      </c>
      <c r="G117" s="10">
        <f>IFERROR(VLOOKUP(B117,'best albums 2018.13.12'!$A$2:$B$302,2,FALSE),301)</f>
        <v>98</v>
      </c>
      <c r="H117" s="10">
        <f t="shared" si="3"/>
        <v>1</v>
      </c>
      <c r="I117">
        <f t="shared" si="4"/>
        <v>-18</v>
      </c>
      <c r="J117" t="str">
        <f t="shared" si="5"/>
        <v>score: 4.092</v>
      </c>
    </row>
    <row r="118" spans="1:10" x14ac:dyDescent="0.25">
      <c r="A118">
        <v>117</v>
      </c>
      <c r="B118">
        <v>130630</v>
      </c>
      <c r="C118" t="s">
        <v>924</v>
      </c>
      <c r="D118" t="s">
        <v>925</v>
      </c>
      <c r="E118" s="22">
        <v>4.0914063996684789</v>
      </c>
      <c r="F118" s="6">
        <v>-9.9516868479117893E-2</v>
      </c>
      <c r="G118" s="10">
        <f>IFERROR(VLOOKUP(B118,'best albums 2018.13.12'!$A$2:$B$302,2,FALSE),301)</f>
        <v>231</v>
      </c>
      <c r="H118" s="10">
        <f t="shared" si="3"/>
        <v>1</v>
      </c>
      <c r="I118">
        <f t="shared" si="4"/>
        <v>114</v>
      </c>
      <c r="J118" t="str">
        <f t="shared" si="5"/>
        <v>score: 4.091</v>
      </c>
    </row>
    <row r="119" spans="1:10" x14ac:dyDescent="0.25">
      <c r="A119">
        <v>118</v>
      </c>
      <c r="B119">
        <v>3026478</v>
      </c>
      <c r="C119" t="s">
        <v>22</v>
      </c>
      <c r="D119" t="s">
        <v>98</v>
      </c>
      <c r="E119" s="22">
        <v>4.0907260943676338</v>
      </c>
      <c r="F119" s="6">
        <v>6.1997368968537359E-2</v>
      </c>
      <c r="G119" s="10">
        <f>IFERROR(VLOOKUP(B119,'best albums 2018.13.12'!$A$2:$B$302,2,FALSE),301)</f>
        <v>117</v>
      </c>
      <c r="H119" s="10">
        <f t="shared" si="3"/>
        <v>1</v>
      </c>
      <c r="I119">
        <f t="shared" si="4"/>
        <v>-1</v>
      </c>
      <c r="J119" t="str">
        <f t="shared" si="5"/>
        <v>score: 4.091</v>
      </c>
    </row>
    <row r="120" spans="1:10" x14ac:dyDescent="0.25">
      <c r="A120">
        <v>119</v>
      </c>
      <c r="B120">
        <v>850</v>
      </c>
      <c r="C120" t="s">
        <v>95</v>
      </c>
      <c r="D120" t="s">
        <v>2234</v>
      </c>
      <c r="E120" s="22">
        <v>4.0900411618000945</v>
      </c>
      <c r="F120" s="6">
        <v>0.16403542540197513</v>
      </c>
      <c r="G120" s="10">
        <f>IFERROR(VLOOKUP(B120,'best albums 2018.13.12'!$A$2:$B$302,2,FALSE),301)</f>
        <v>76</v>
      </c>
      <c r="H120" s="10">
        <f t="shared" si="3"/>
        <v>1</v>
      </c>
      <c r="I120">
        <f t="shared" si="4"/>
        <v>-43</v>
      </c>
      <c r="J120" t="str">
        <f t="shared" si="5"/>
        <v>score: 4.090</v>
      </c>
    </row>
    <row r="121" spans="1:10" x14ac:dyDescent="0.25">
      <c r="A121">
        <v>120</v>
      </c>
      <c r="B121">
        <v>8075638</v>
      </c>
      <c r="C121" t="s">
        <v>3497</v>
      </c>
      <c r="D121" t="s">
        <v>6356</v>
      </c>
      <c r="E121" s="22">
        <v>4.0892179365997388</v>
      </c>
      <c r="F121" s="6">
        <v>0.28942580750198399</v>
      </c>
      <c r="G121" s="10">
        <f>IFERROR(VLOOKUP(B121,'best albums 2018.13.12'!$A$2:$B$302,2,FALSE),301)</f>
        <v>301</v>
      </c>
      <c r="H121" s="10">
        <f t="shared" si="3"/>
        <v>0</v>
      </c>
      <c r="I121">
        <f t="shared" si="4"/>
        <v>181</v>
      </c>
      <c r="J121" t="str">
        <f t="shared" si="5"/>
        <v>score: 4.089</v>
      </c>
    </row>
    <row r="122" spans="1:10" x14ac:dyDescent="0.25">
      <c r="A122">
        <v>121</v>
      </c>
      <c r="B122">
        <v>8420304</v>
      </c>
      <c r="C122" t="s">
        <v>3676</v>
      </c>
      <c r="D122" t="s">
        <v>3677</v>
      </c>
      <c r="E122" s="22">
        <v>4.0889968978577205</v>
      </c>
      <c r="F122" s="6">
        <v>-0.15888277937974538</v>
      </c>
      <c r="G122" s="10">
        <f>IFERROR(VLOOKUP(B122,'best albums 2018.13.12'!$A$2:$B$302,2,FALSE),301)</f>
        <v>166</v>
      </c>
      <c r="H122" s="10">
        <f t="shared" si="3"/>
        <v>1</v>
      </c>
      <c r="I122">
        <f t="shared" si="4"/>
        <v>45</v>
      </c>
      <c r="J122" t="str">
        <f t="shared" si="5"/>
        <v>score: 4.089</v>
      </c>
    </row>
    <row r="123" spans="1:10" x14ac:dyDescent="0.25">
      <c r="A123">
        <v>122</v>
      </c>
      <c r="B123">
        <v>1076200</v>
      </c>
      <c r="C123" t="s">
        <v>911</v>
      </c>
      <c r="D123" t="s">
        <v>912</v>
      </c>
      <c r="E123" s="22">
        <v>4.0873503717052104</v>
      </c>
      <c r="F123" s="6">
        <v>-0.33076050303086424</v>
      </c>
      <c r="G123" s="10">
        <f>IFERROR(VLOOKUP(B123,'best albums 2018.13.12'!$A$2:$B$302,2,FALSE),301)</f>
        <v>79</v>
      </c>
      <c r="H123" s="10">
        <f t="shared" si="3"/>
        <v>1</v>
      </c>
      <c r="I123">
        <f t="shared" si="4"/>
        <v>-43</v>
      </c>
      <c r="J123" t="str">
        <f t="shared" si="5"/>
        <v>score: 4.087</v>
      </c>
    </row>
    <row r="124" spans="1:10" x14ac:dyDescent="0.25">
      <c r="A124">
        <v>123</v>
      </c>
      <c r="B124">
        <v>10610600</v>
      </c>
      <c r="C124" t="s">
        <v>22</v>
      </c>
      <c r="D124" t="s">
        <v>6392</v>
      </c>
      <c r="E124" s="22">
        <v>4.0846361876921637</v>
      </c>
      <c r="F124" s="6">
        <v>0.37860692166074328</v>
      </c>
      <c r="G124" s="10">
        <f>IFERROR(VLOOKUP(B124,'best albums 2018.13.12'!$A$2:$B$302,2,FALSE),301)</f>
        <v>301</v>
      </c>
      <c r="H124" s="10">
        <f t="shared" si="3"/>
        <v>0</v>
      </c>
      <c r="I124">
        <f t="shared" si="4"/>
        <v>178</v>
      </c>
      <c r="J124" t="str">
        <f t="shared" si="5"/>
        <v>score: 4.085</v>
      </c>
    </row>
    <row r="125" spans="1:10" x14ac:dyDescent="0.25">
      <c r="A125">
        <v>124</v>
      </c>
      <c r="B125">
        <v>5951715</v>
      </c>
      <c r="C125" t="s">
        <v>3920</v>
      </c>
      <c r="D125" t="s">
        <v>3921</v>
      </c>
      <c r="E125" s="22">
        <v>4.0829779266480735</v>
      </c>
      <c r="F125" s="6">
        <v>-1.2117854643590498E-2</v>
      </c>
      <c r="G125" s="10">
        <f>IFERROR(VLOOKUP(B125,'best albums 2018.13.12'!$A$2:$B$302,2,FALSE),301)</f>
        <v>175</v>
      </c>
      <c r="H125" s="10">
        <f t="shared" si="3"/>
        <v>1</v>
      </c>
      <c r="I125">
        <f t="shared" si="4"/>
        <v>51</v>
      </c>
      <c r="J125" t="str">
        <f t="shared" si="5"/>
        <v>score: 4.083</v>
      </c>
    </row>
    <row r="126" spans="1:10" x14ac:dyDescent="0.25">
      <c r="A126">
        <v>125</v>
      </c>
      <c r="B126">
        <v>3592097</v>
      </c>
      <c r="C126" t="s">
        <v>983</v>
      </c>
      <c r="D126" t="s">
        <v>984</v>
      </c>
      <c r="E126" s="22">
        <v>4.0762584126725976</v>
      </c>
      <c r="F126" s="6">
        <v>-0.17124271169707894</v>
      </c>
      <c r="G126" s="10">
        <f>IFERROR(VLOOKUP(B126,'best albums 2018.13.12'!$A$2:$B$302,2,FALSE),301)</f>
        <v>184</v>
      </c>
      <c r="H126" s="10">
        <f t="shared" si="3"/>
        <v>1</v>
      </c>
      <c r="I126">
        <f t="shared" si="4"/>
        <v>59</v>
      </c>
      <c r="J126" t="str">
        <f t="shared" si="5"/>
        <v>score: 4.076</v>
      </c>
    </row>
    <row r="127" spans="1:10" x14ac:dyDescent="0.25">
      <c r="A127">
        <v>126</v>
      </c>
      <c r="B127">
        <v>5820674</v>
      </c>
      <c r="C127" t="s">
        <v>73</v>
      </c>
      <c r="D127" t="s">
        <v>74</v>
      </c>
      <c r="E127" s="22">
        <v>4.0728972299477801</v>
      </c>
      <c r="F127" s="6">
        <v>-0.10683824264547992</v>
      </c>
      <c r="G127" s="10">
        <f>IFERROR(VLOOKUP(B127,'best albums 2018.13.12'!$A$2:$B$302,2,FALSE),301)</f>
        <v>89</v>
      </c>
      <c r="H127" s="10">
        <f t="shared" si="3"/>
        <v>1</v>
      </c>
      <c r="I127">
        <f t="shared" si="4"/>
        <v>-37</v>
      </c>
      <c r="J127" t="str">
        <f t="shared" si="5"/>
        <v>score: 4.073</v>
      </c>
    </row>
    <row r="128" spans="1:10" x14ac:dyDescent="0.25">
      <c r="A128">
        <v>127</v>
      </c>
      <c r="B128">
        <v>10446523</v>
      </c>
      <c r="C128" t="s">
        <v>1159</v>
      </c>
      <c r="D128" t="s">
        <v>6412</v>
      </c>
      <c r="E128" s="22">
        <v>4.0719208429974385</v>
      </c>
      <c r="F128" s="6">
        <v>-0.2394640496329079</v>
      </c>
      <c r="G128" s="10">
        <f>IFERROR(VLOOKUP(B128,'best albums 2018.13.12'!$A$2:$B$302,2,FALSE),301)</f>
        <v>301</v>
      </c>
      <c r="H128" s="10">
        <f t="shared" si="3"/>
        <v>0</v>
      </c>
      <c r="I128">
        <f t="shared" si="4"/>
        <v>174</v>
      </c>
      <c r="J128" t="str">
        <f t="shared" si="5"/>
        <v>score: 4.072</v>
      </c>
    </row>
    <row r="129" spans="1:10" x14ac:dyDescent="0.25">
      <c r="A129">
        <v>128</v>
      </c>
      <c r="B129">
        <v>5348262</v>
      </c>
      <c r="C129" t="s">
        <v>3755</v>
      </c>
      <c r="D129" t="s">
        <v>3756</v>
      </c>
      <c r="E129" s="22">
        <v>4.0640797394569415</v>
      </c>
      <c r="F129" s="6">
        <v>-0.25877891798599206</v>
      </c>
      <c r="G129" s="10">
        <f>IFERROR(VLOOKUP(B129,'best albums 2018.13.12'!$A$2:$B$302,2,FALSE),301)</f>
        <v>299</v>
      </c>
      <c r="H129" s="10">
        <f t="shared" si="3"/>
        <v>1</v>
      </c>
      <c r="I129">
        <f t="shared" si="4"/>
        <v>171</v>
      </c>
      <c r="J129" t="str">
        <f t="shared" si="5"/>
        <v>score: 4.064</v>
      </c>
    </row>
    <row r="130" spans="1:10" x14ac:dyDescent="0.25">
      <c r="A130">
        <v>129</v>
      </c>
      <c r="B130">
        <v>35500</v>
      </c>
      <c r="C130" t="s">
        <v>2307</v>
      </c>
      <c r="D130" t="s">
        <v>2236</v>
      </c>
      <c r="E130" s="22">
        <v>4.0632752311214002</v>
      </c>
      <c r="F130" s="6">
        <v>-0.20342900691096988</v>
      </c>
      <c r="G130" s="10">
        <f>IFERROR(VLOOKUP(B130,'best albums 2018.13.12'!$A$2:$B$302,2,FALSE),301)</f>
        <v>82</v>
      </c>
      <c r="H130" s="10">
        <f t="shared" si="3"/>
        <v>1</v>
      </c>
      <c r="I130">
        <f t="shared" si="4"/>
        <v>-47</v>
      </c>
      <c r="J130" t="str">
        <f t="shared" si="5"/>
        <v>score: 4.063</v>
      </c>
    </row>
    <row r="131" spans="1:10" x14ac:dyDescent="0.25">
      <c r="A131">
        <v>130</v>
      </c>
      <c r="B131">
        <v>6543938</v>
      </c>
      <c r="C131" t="s">
        <v>4567</v>
      </c>
      <c r="D131" t="s">
        <v>5284</v>
      </c>
      <c r="E131" s="22">
        <v>4.0623307010716285</v>
      </c>
      <c r="F131" s="6">
        <v>4.4095678721047804E-2</v>
      </c>
      <c r="G131" s="10">
        <f>IFERROR(VLOOKUP(B131,'best albums 2018.13.12'!$A$2:$B$302,2,FALSE),301)</f>
        <v>301</v>
      </c>
      <c r="H131" s="10">
        <f t="shared" ref="H131:H194" si="6">IF(G131&lt;301,1,0)</f>
        <v>0</v>
      </c>
      <c r="I131">
        <f t="shared" ref="I131:I194" si="7">G131-A131</f>
        <v>171</v>
      </c>
      <c r="J131" t="str">
        <f t="shared" ref="J131:J194" si="8">"score: "&amp;TEXT(E131,"0.000")</f>
        <v>score: 4.062</v>
      </c>
    </row>
    <row r="132" spans="1:10" x14ac:dyDescent="0.25">
      <c r="A132">
        <v>131</v>
      </c>
      <c r="B132">
        <v>1093</v>
      </c>
      <c r="C132" t="s">
        <v>154</v>
      </c>
      <c r="D132" t="s">
        <v>155</v>
      </c>
      <c r="E132" s="22">
        <v>4.0623294956169111</v>
      </c>
      <c r="F132" s="6">
        <v>0.5226057122748875</v>
      </c>
      <c r="G132" s="10">
        <f>IFERROR(VLOOKUP(B132,'best albums 2018.13.12'!$A$2:$B$302,2,FALSE),301)</f>
        <v>85</v>
      </c>
      <c r="H132" s="10">
        <f t="shared" si="6"/>
        <v>1</v>
      </c>
      <c r="I132">
        <f t="shared" si="7"/>
        <v>-46</v>
      </c>
      <c r="J132" t="str">
        <f t="shared" si="8"/>
        <v>score: 4.062</v>
      </c>
    </row>
    <row r="133" spans="1:10" x14ac:dyDescent="0.25">
      <c r="A133">
        <v>132</v>
      </c>
      <c r="B133">
        <v>2554893</v>
      </c>
      <c r="C133" t="s">
        <v>244</v>
      </c>
      <c r="D133" t="s">
        <v>244</v>
      </c>
      <c r="E133" s="22">
        <v>4.0612880416439907</v>
      </c>
      <c r="F133" s="6">
        <v>0.13055798772679417</v>
      </c>
      <c r="G133" s="10">
        <f>IFERROR(VLOOKUP(B133,'best albums 2018.13.12'!$A$2:$B$302,2,FALSE),301)</f>
        <v>169</v>
      </c>
      <c r="H133" s="10">
        <f t="shared" si="6"/>
        <v>1</v>
      </c>
      <c r="I133">
        <f t="shared" si="7"/>
        <v>37</v>
      </c>
      <c r="J133" t="str">
        <f t="shared" si="8"/>
        <v>score: 4.061</v>
      </c>
    </row>
    <row r="134" spans="1:10" x14ac:dyDescent="0.25">
      <c r="A134">
        <v>133</v>
      </c>
      <c r="B134">
        <v>3337620</v>
      </c>
      <c r="C134" t="s">
        <v>171</v>
      </c>
      <c r="D134" t="s">
        <v>2218</v>
      </c>
      <c r="E134" s="22">
        <v>4.0610432734324355</v>
      </c>
      <c r="F134" s="6">
        <v>-0.12794984648995067</v>
      </c>
      <c r="G134" s="10">
        <f>IFERROR(VLOOKUP(B134,'best albums 2018.13.12'!$A$2:$B$302,2,FALSE),301)</f>
        <v>88</v>
      </c>
      <c r="H134" s="10">
        <f t="shared" si="6"/>
        <v>1</v>
      </c>
      <c r="I134">
        <f t="shared" si="7"/>
        <v>-45</v>
      </c>
      <c r="J134" t="str">
        <f t="shared" si="8"/>
        <v>score: 4.061</v>
      </c>
    </row>
    <row r="135" spans="1:10" x14ac:dyDescent="0.25">
      <c r="A135">
        <v>134</v>
      </c>
      <c r="B135">
        <v>3444148</v>
      </c>
      <c r="C135" t="s">
        <v>5487</v>
      </c>
      <c r="D135" t="s">
        <v>5487</v>
      </c>
      <c r="E135" s="22">
        <v>4.0601841011548467</v>
      </c>
      <c r="F135" s="6">
        <v>2.4569549359041432E-3</v>
      </c>
      <c r="G135" s="10">
        <f>IFERROR(VLOOKUP(B135,'best albums 2018.13.12'!$A$2:$B$302,2,FALSE),301)</f>
        <v>301</v>
      </c>
      <c r="H135" s="10">
        <f t="shared" si="6"/>
        <v>0</v>
      </c>
      <c r="I135">
        <f t="shared" si="7"/>
        <v>167</v>
      </c>
      <c r="J135" t="str">
        <f t="shared" si="8"/>
        <v>score: 4.060</v>
      </c>
    </row>
    <row r="136" spans="1:10" x14ac:dyDescent="0.25">
      <c r="A136">
        <v>135</v>
      </c>
      <c r="B136">
        <v>5819195</v>
      </c>
      <c r="C136" t="s">
        <v>3524</v>
      </c>
      <c r="D136" t="s">
        <v>3525</v>
      </c>
      <c r="E136" s="22">
        <v>4.0576596558403786</v>
      </c>
      <c r="F136" s="6">
        <v>-0.16162462611027628</v>
      </c>
      <c r="G136" s="10">
        <f>IFERROR(VLOOKUP(B136,'best albums 2018.13.12'!$A$2:$B$302,2,FALSE),301)</f>
        <v>90</v>
      </c>
      <c r="H136" s="10">
        <f t="shared" si="6"/>
        <v>1</v>
      </c>
      <c r="I136">
        <f t="shared" si="7"/>
        <v>-45</v>
      </c>
      <c r="J136" t="str">
        <f t="shared" si="8"/>
        <v>score: 4.058</v>
      </c>
    </row>
    <row r="137" spans="1:10" x14ac:dyDescent="0.25">
      <c r="A137">
        <v>136</v>
      </c>
      <c r="B137">
        <v>2812352</v>
      </c>
      <c r="C137" t="s">
        <v>73</v>
      </c>
      <c r="D137" t="s">
        <v>75</v>
      </c>
      <c r="E137" s="22">
        <v>4.0572218305574772</v>
      </c>
      <c r="F137" s="6">
        <v>-6.2423300572828744E-2</v>
      </c>
      <c r="G137" s="10">
        <f>IFERROR(VLOOKUP(B137,'best albums 2018.13.12'!$A$2:$B$302,2,FALSE),301)</f>
        <v>72</v>
      </c>
      <c r="H137" s="10">
        <f t="shared" si="6"/>
        <v>1</v>
      </c>
      <c r="I137">
        <f t="shared" si="7"/>
        <v>-64</v>
      </c>
      <c r="J137" t="str">
        <f t="shared" si="8"/>
        <v>score: 4.057</v>
      </c>
    </row>
    <row r="138" spans="1:10" x14ac:dyDescent="0.25">
      <c r="A138">
        <v>137</v>
      </c>
      <c r="B138">
        <v>9344561</v>
      </c>
      <c r="C138" t="s">
        <v>5495</v>
      </c>
      <c r="D138" t="s">
        <v>5496</v>
      </c>
      <c r="E138" s="22">
        <v>4.0497255356823247</v>
      </c>
      <c r="F138" s="6">
        <v>0.29297478170211422</v>
      </c>
      <c r="G138" s="10">
        <f>IFERROR(VLOOKUP(B138,'best albums 2018.13.12'!$A$2:$B$302,2,FALSE),301)</f>
        <v>301</v>
      </c>
      <c r="H138" s="10">
        <f t="shared" si="6"/>
        <v>0</v>
      </c>
      <c r="I138">
        <f t="shared" si="7"/>
        <v>164</v>
      </c>
      <c r="J138" t="str">
        <f t="shared" si="8"/>
        <v>score: 4.050</v>
      </c>
    </row>
    <row r="139" spans="1:10" x14ac:dyDescent="0.25">
      <c r="A139">
        <v>138</v>
      </c>
      <c r="B139">
        <v>1800</v>
      </c>
      <c r="C139" t="s">
        <v>44</v>
      </c>
      <c r="D139" t="s">
        <v>45</v>
      </c>
      <c r="E139" s="22">
        <v>4.0497113309018626</v>
      </c>
      <c r="F139" s="6">
        <v>-0.26475868872377895</v>
      </c>
      <c r="G139" s="10">
        <f>IFERROR(VLOOKUP(B139,'best albums 2018.13.12'!$A$2:$B$302,2,FALSE),301)</f>
        <v>94</v>
      </c>
      <c r="H139" s="10">
        <f t="shared" si="6"/>
        <v>1</v>
      </c>
      <c r="I139">
        <f t="shared" si="7"/>
        <v>-44</v>
      </c>
      <c r="J139" t="str">
        <f t="shared" si="8"/>
        <v>score: 4.050</v>
      </c>
    </row>
    <row r="140" spans="1:10" x14ac:dyDescent="0.25">
      <c r="A140">
        <v>139</v>
      </c>
      <c r="B140">
        <v>9332355</v>
      </c>
      <c r="C140" t="s">
        <v>2919</v>
      </c>
      <c r="D140" t="s">
        <v>5400</v>
      </c>
      <c r="E140" s="22">
        <v>4.0495985998256527</v>
      </c>
      <c r="F140" s="6">
        <v>0.15346733135594182</v>
      </c>
      <c r="G140" s="10">
        <f>IFERROR(VLOOKUP(B140,'best albums 2018.13.12'!$A$2:$B$302,2,FALSE),301)</f>
        <v>301</v>
      </c>
      <c r="H140" s="10">
        <f t="shared" si="6"/>
        <v>0</v>
      </c>
      <c r="I140">
        <f t="shared" si="7"/>
        <v>162</v>
      </c>
      <c r="J140" t="str">
        <f t="shared" si="8"/>
        <v>score: 4.050</v>
      </c>
    </row>
    <row r="141" spans="1:10" x14ac:dyDescent="0.25">
      <c r="A141">
        <v>140</v>
      </c>
      <c r="B141">
        <v>8693042</v>
      </c>
      <c r="C141" t="s">
        <v>6264</v>
      </c>
      <c r="D141" t="s">
        <v>6265</v>
      </c>
      <c r="E141" s="22">
        <v>4.0432988500457636</v>
      </c>
      <c r="F141" s="6">
        <v>-0.15317426664248623</v>
      </c>
      <c r="G141" s="10">
        <f>IFERROR(VLOOKUP(B141,'best albums 2018.13.12'!$A$2:$B$302,2,FALSE),301)</f>
        <v>301</v>
      </c>
      <c r="H141" s="10">
        <f t="shared" si="6"/>
        <v>0</v>
      </c>
      <c r="I141">
        <f t="shared" si="7"/>
        <v>161</v>
      </c>
      <c r="J141" t="str">
        <f t="shared" si="8"/>
        <v>score: 4.043</v>
      </c>
    </row>
    <row r="142" spans="1:10" x14ac:dyDescent="0.25">
      <c r="A142">
        <v>141</v>
      </c>
      <c r="B142">
        <v>5335059</v>
      </c>
      <c r="C142" t="s">
        <v>720</v>
      </c>
      <c r="D142" t="s">
        <v>2718</v>
      </c>
      <c r="E142" s="22">
        <v>4.0395302986665564</v>
      </c>
      <c r="F142" s="6">
        <v>-3.2734160978919569E-2</v>
      </c>
      <c r="G142" s="10">
        <f>IFERROR(VLOOKUP(B142,'best albums 2018.13.12'!$A$2:$B$302,2,FALSE),301)</f>
        <v>205</v>
      </c>
      <c r="H142" s="10">
        <f t="shared" si="6"/>
        <v>1</v>
      </c>
      <c r="I142">
        <f t="shared" si="7"/>
        <v>64</v>
      </c>
      <c r="J142" t="str">
        <f t="shared" si="8"/>
        <v>score: 4.040</v>
      </c>
    </row>
    <row r="143" spans="1:10" x14ac:dyDescent="0.25">
      <c r="A143">
        <v>142</v>
      </c>
      <c r="B143">
        <v>6733152</v>
      </c>
      <c r="C143" t="s">
        <v>3513</v>
      </c>
      <c r="D143" t="s">
        <v>6036</v>
      </c>
      <c r="E143" s="22">
        <v>4.0388944359919208</v>
      </c>
      <c r="F143" s="6">
        <v>1.3794373825313233E-2</v>
      </c>
      <c r="G143" s="10">
        <f>IFERROR(VLOOKUP(B143,'best albums 2018.13.12'!$A$2:$B$302,2,FALSE),301)</f>
        <v>301</v>
      </c>
      <c r="H143" s="10">
        <f t="shared" si="6"/>
        <v>0</v>
      </c>
      <c r="I143">
        <f t="shared" si="7"/>
        <v>159</v>
      </c>
      <c r="J143" t="str">
        <f t="shared" si="8"/>
        <v>score: 4.039</v>
      </c>
    </row>
    <row r="144" spans="1:10" x14ac:dyDescent="0.25">
      <c r="A144">
        <v>143</v>
      </c>
      <c r="B144">
        <v>3092765</v>
      </c>
      <c r="C144" t="s">
        <v>6116</v>
      </c>
      <c r="D144" t="s">
        <v>6239</v>
      </c>
      <c r="E144" s="22">
        <v>4.0369640348078004</v>
      </c>
      <c r="F144" s="6">
        <v>0.51290864160614991</v>
      </c>
      <c r="G144" s="10">
        <f>IFERROR(VLOOKUP(B144,'best albums 2018.13.12'!$A$2:$B$302,2,FALSE),301)</f>
        <v>301</v>
      </c>
      <c r="H144" s="10">
        <f t="shared" si="6"/>
        <v>0</v>
      </c>
      <c r="I144">
        <f t="shared" si="7"/>
        <v>158</v>
      </c>
      <c r="J144" t="str">
        <f t="shared" si="8"/>
        <v>score: 4.037</v>
      </c>
    </row>
    <row r="145" spans="1:10" x14ac:dyDescent="0.25">
      <c r="A145">
        <v>144</v>
      </c>
      <c r="B145">
        <v>3130314</v>
      </c>
      <c r="C145" t="s">
        <v>2370</v>
      </c>
      <c r="D145" t="s">
        <v>3003</v>
      </c>
      <c r="E145" s="22">
        <v>4.0367791860128843</v>
      </c>
      <c r="F145" s="6">
        <v>-0.29160645870577584</v>
      </c>
      <c r="G145" s="10">
        <f>IFERROR(VLOOKUP(B145,'best albums 2018.13.12'!$A$2:$B$302,2,FALSE),301)</f>
        <v>148</v>
      </c>
      <c r="H145" s="10">
        <f t="shared" si="6"/>
        <v>1</v>
      </c>
      <c r="I145">
        <f t="shared" si="7"/>
        <v>4</v>
      </c>
      <c r="J145" t="str">
        <f t="shared" si="8"/>
        <v>score: 4.037</v>
      </c>
    </row>
    <row r="146" spans="1:10" x14ac:dyDescent="0.25">
      <c r="A146">
        <v>145</v>
      </c>
      <c r="B146">
        <v>47225</v>
      </c>
      <c r="C146" t="s">
        <v>212</v>
      </c>
      <c r="D146" t="s">
        <v>270</v>
      </c>
      <c r="E146" s="22">
        <v>4.0344224273571792</v>
      </c>
      <c r="F146" s="6">
        <v>-0.1618213466291607</v>
      </c>
      <c r="G146" s="10">
        <f>IFERROR(VLOOKUP(B146,'best albums 2018.13.12'!$A$2:$B$302,2,FALSE),301)</f>
        <v>154</v>
      </c>
      <c r="H146" s="10">
        <f t="shared" si="6"/>
        <v>1</v>
      </c>
      <c r="I146">
        <f t="shared" si="7"/>
        <v>9</v>
      </c>
      <c r="J146" t="str">
        <f t="shared" si="8"/>
        <v>score: 4.034</v>
      </c>
    </row>
    <row r="147" spans="1:10" x14ac:dyDescent="0.25">
      <c r="A147">
        <v>146</v>
      </c>
      <c r="B147">
        <v>10028024</v>
      </c>
      <c r="C147" t="s">
        <v>5407</v>
      </c>
      <c r="D147" t="s">
        <v>6079</v>
      </c>
      <c r="E147" s="22">
        <v>4.0342329418246852</v>
      </c>
      <c r="F147" s="6">
        <v>0.56499800870353889</v>
      </c>
      <c r="G147" s="10">
        <f>IFERROR(VLOOKUP(B147,'best albums 2018.13.12'!$A$2:$B$302,2,FALSE),301)</f>
        <v>301</v>
      </c>
      <c r="H147" s="10">
        <f t="shared" si="6"/>
        <v>0</v>
      </c>
      <c r="I147">
        <f t="shared" si="7"/>
        <v>155</v>
      </c>
      <c r="J147" t="str">
        <f t="shared" si="8"/>
        <v>score: 4.034</v>
      </c>
    </row>
    <row r="148" spans="1:10" x14ac:dyDescent="0.25">
      <c r="A148">
        <v>147</v>
      </c>
      <c r="B148">
        <v>10334183</v>
      </c>
      <c r="C148" t="s">
        <v>6396</v>
      </c>
      <c r="D148" t="s">
        <v>6396</v>
      </c>
      <c r="E148" s="22">
        <v>4.0333449952957912</v>
      </c>
      <c r="F148" s="6">
        <v>0.11075914471042081</v>
      </c>
      <c r="G148" s="10">
        <f>IFERROR(VLOOKUP(B148,'best albums 2018.13.12'!$A$2:$B$302,2,FALSE),301)</f>
        <v>301</v>
      </c>
      <c r="H148" s="10">
        <f t="shared" si="6"/>
        <v>0</v>
      </c>
      <c r="I148">
        <f t="shared" si="7"/>
        <v>154</v>
      </c>
      <c r="J148" t="str">
        <f t="shared" si="8"/>
        <v>score: 4.033</v>
      </c>
    </row>
    <row r="149" spans="1:10" x14ac:dyDescent="0.25">
      <c r="A149">
        <v>148</v>
      </c>
      <c r="B149">
        <v>8293596</v>
      </c>
      <c r="C149" t="s">
        <v>3298</v>
      </c>
      <c r="D149" t="s">
        <v>3692</v>
      </c>
      <c r="E149" s="22">
        <v>4.0300568966008363</v>
      </c>
      <c r="F149" s="6">
        <v>-9.6955988213132116E-4</v>
      </c>
      <c r="G149" s="10">
        <f>IFERROR(VLOOKUP(B149,'best albums 2018.13.12'!$A$2:$B$302,2,FALSE),301)</f>
        <v>282</v>
      </c>
      <c r="H149" s="10">
        <f t="shared" si="6"/>
        <v>1</v>
      </c>
      <c r="I149">
        <f t="shared" si="7"/>
        <v>134</v>
      </c>
      <c r="J149" t="str">
        <f t="shared" si="8"/>
        <v>score: 4.030</v>
      </c>
    </row>
    <row r="150" spans="1:10" x14ac:dyDescent="0.25">
      <c r="A150">
        <v>149</v>
      </c>
      <c r="B150">
        <v>6603767</v>
      </c>
      <c r="C150" t="s">
        <v>5928</v>
      </c>
      <c r="D150" t="s">
        <v>3118</v>
      </c>
      <c r="E150" s="22">
        <v>4.0283727786342203</v>
      </c>
      <c r="F150" s="6">
        <v>-0.24803184047500881</v>
      </c>
      <c r="G150" s="10">
        <f>IFERROR(VLOOKUP(B150,'best albums 2018.13.12'!$A$2:$B$302,2,FALSE),301)</f>
        <v>240</v>
      </c>
      <c r="H150" s="10">
        <f t="shared" si="6"/>
        <v>1</v>
      </c>
      <c r="I150">
        <f t="shared" si="7"/>
        <v>91</v>
      </c>
      <c r="J150" t="str">
        <f t="shared" si="8"/>
        <v>score: 4.028</v>
      </c>
    </row>
    <row r="151" spans="1:10" x14ac:dyDescent="0.25">
      <c r="A151">
        <v>150</v>
      </c>
      <c r="B151">
        <v>5966738</v>
      </c>
      <c r="C151" t="s">
        <v>3105</v>
      </c>
      <c r="D151" t="s">
        <v>3152</v>
      </c>
      <c r="E151" s="22">
        <v>4.0282407225328853</v>
      </c>
      <c r="F151" s="6">
        <v>2.0486857077313125E-2</v>
      </c>
      <c r="G151" s="10">
        <f>IFERROR(VLOOKUP(B151,'best albums 2018.13.12'!$A$2:$B$302,2,FALSE),301)</f>
        <v>91</v>
      </c>
      <c r="H151" s="10">
        <f t="shared" si="6"/>
        <v>1</v>
      </c>
      <c r="I151">
        <f t="shared" si="7"/>
        <v>-59</v>
      </c>
      <c r="J151" t="str">
        <f t="shared" si="8"/>
        <v>score: 4.028</v>
      </c>
    </row>
    <row r="152" spans="1:10" x14ac:dyDescent="0.25">
      <c r="A152">
        <v>151</v>
      </c>
      <c r="B152">
        <v>4444542</v>
      </c>
      <c r="C152" t="s">
        <v>3258</v>
      </c>
      <c r="D152" t="s">
        <v>3259</v>
      </c>
      <c r="E152" s="22">
        <v>4.0281188438817441</v>
      </c>
      <c r="F152" s="6">
        <v>0.5969366621188601</v>
      </c>
      <c r="G152" s="10">
        <f>IFERROR(VLOOKUP(B152,'best albums 2018.13.12'!$A$2:$B$302,2,FALSE),301)</f>
        <v>207</v>
      </c>
      <c r="H152" s="10">
        <f t="shared" si="6"/>
        <v>1</v>
      </c>
      <c r="I152">
        <f t="shared" si="7"/>
        <v>56</v>
      </c>
      <c r="J152" t="str">
        <f t="shared" si="8"/>
        <v>score: 4.028</v>
      </c>
    </row>
    <row r="153" spans="1:10" x14ac:dyDescent="0.25">
      <c r="A153">
        <v>152</v>
      </c>
      <c r="B153">
        <v>20786</v>
      </c>
      <c r="C153" t="s">
        <v>48</v>
      </c>
      <c r="D153" t="s">
        <v>2237</v>
      </c>
      <c r="E153" s="22">
        <v>4.0244501133245132</v>
      </c>
      <c r="F153" s="6">
        <v>-0.15008469578160044</v>
      </c>
      <c r="G153" s="10">
        <f>IFERROR(VLOOKUP(B153,'best albums 2018.13.12'!$A$2:$B$302,2,FALSE),301)</f>
        <v>95</v>
      </c>
      <c r="H153" s="10">
        <f t="shared" si="6"/>
        <v>1</v>
      </c>
      <c r="I153">
        <f t="shared" si="7"/>
        <v>-57</v>
      </c>
      <c r="J153" t="str">
        <f t="shared" si="8"/>
        <v>score: 4.024</v>
      </c>
    </row>
    <row r="154" spans="1:10" x14ac:dyDescent="0.25">
      <c r="A154">
        <v>153</v>
      </c>
      <c r="B154">
        <v>1277</v>
      </c>
      <c r="C154" t="s">
        <v>1543</v>
      </c>
      <c r="D154" t="s">
        <v>1544</v>
      </c>
      <c r="E154" s="22">
        <v>4.0242380019471007</v>
      </c>
      <c r="F154" s="6">
        <v>-0.16438674589420232</v>
      </c>
      <c r="G154" s="10">
        <f>IFERROR(VLOOKUP(B154,'best albums 2018.13.12'!$A$2:$B$302,2,FALSE),301)</f>
        <v>100</v>
      </c>
      <c r="H154" s="10">
        <f t="shared" si="6"/>
        <v>1</v>
      </c>
      <c r="I154">
        <f t="shared" si="7"/>
        <v>-53</v>
      </c>
      <c r="J154" t="str">
        <f t="shared" si="8"/>
        <v>score: 4.024</v>
      </c>
    </row>
    <row r="155" spans="1:10" x14ac:dyDescent="0.25">
      <c r="A155">
        <v>154</v>
      </c>
      <c r="B155">
        <v>9655</v>
      </c>
      <c r="C155" t="s">
        <v>192</v>
      </c>
      <c r="D155" t="s">
        <v>2277</v>
      </c>
      <c r="E155" s="22">
        <v>4.0234230216754359</v>
      </c>
      <c r="F155" s="6">
        <v>-0.14702118955102472</v>
      </c>
      <c r="G155" s="10">
        <f>IFERROR(VLOOKUP(B155,'best albums 2018.13.12'!$A$2:$B$302,2,FALSE),301)</f>
        <v>102</v>
      </c>
      <c r="H155" s="10">
        <f t="shared" si="6"/>
        <v>1</v>
      </c>
      <c r="I155">
        <f t="shared" si="7"/>
        <v>-52</v>
      </c>
      <c r="J155" t="str">
        <f t="shared" si="8"/>
        <v>score: 4.023</v>
      </c>
    </row>
    <row r="156" spans="1:10" x14ac:dyDescent="0.25">
      <c r="A156">
        <v>155</v>
      </c>
      <c r="B156">
        <v>2728</v>
      </c>
      <c r="C156" t="s">
        <v>366</v>
      </c>
      <c r="D156" t="s">
        <v>367</v>
      </c>
      <c r="E156" s="22">
        <v>4.0191540012808344</v>
      </c>
      <c r="F156" s="6">
        <v>0.32898109482482329</v>
      </c>
      <c r="G156" s="10">
        <f>IFERROR(VLOOKUP(B156,'best albums 2018.13.12'!$A$2:$B$302,2,FALSE),301)</f>
        <v>111</v>
      </c>
      <c r="H156" s="10">
        <f t="shared" si="6"/>
        <v>1</v>
      </c>
      <c r="I156">
        <f t="shared" si="7"/>
        <v>-44</v>
      </c>
      <c r="J156" t="str">
        <f t="shared" si="8"/>
        <v>score: 4.019</v>
      </c>
    </row>
    <row r="157" spans="1:10" x14ac:dyDescent="0.25">
      <c r="A157">
        <v>156</v>
      </c>
      <c r="B157">
        <v>913</v>
      </c>
      <c r="C157" t="s">
        <v>5</v>
      </c>
      <c r="D157" t="s">
        <v>2409</v>
      </c>
      <c r="E157" s="22">
        <v>4.0171582906924526</v>
      </c>
      <c r="F157" s="6">
        <v>0.27083462481321252</v>
      </c>
      <c r="G157" s="10">
        <f>IFERROR(VLOOKUP(B157,'best albums 2018.13.12'!$A$2:$B$302,2,FALSE),301)</f>
        <v>75</v>
      </c>
      <c r="H157" s="10">
        <f t="shared" si="6"/>
        <v>1</v>
      </c>
      <c r="I157">
        <f t="shared" si="7"/>
        <v>-81</v>
      </c>
      <c r="J157" t="str">
        <f t="shared" si="8"/>
        <v>score: 4.017</v>
      </c>
    </row>
    <row r="158" spans="1:10" x14ac:dyDescent="0.25">
      <c r="A158">
        <v>157</v>
      </c>
      <c r="B158">
        <v>81645</v>
      </c>
      <c r="C158" t="s">
        <v>106</v>
      </c>
      <c r="D158" t="s">
        <v>107</v>
      </c>
      <c r="E158" s="22">
        <v>4.014996704839823</v>
      </c>
      <c r="F158" s="6">
        <v>3.4673317373514756E-2</v>
      </c>
      <c r="G158" s="10">
        <f>IFERROR(VLOOKUP(B158,'best albums 2018.13.12'!$A$2:$B$302,2,FALSE),301)</f>
        <v>80</v>
      </c>
      <c r="H158" s="10">
        <f t="shared" si="6"/>
        <v>1</v>
      </c>
      <c r="I158">
        <f t="shared" si="7"/>
        <v>-77</v>
      </c>
      <c r="J158" t="str">
        <f t="shared" si="8"/>
        <v>score: 4.015</v>
      </c>
    </row>
    <row r="159" spans="1:10" x14ac:dyDescent="0.25">
      <c r="A159">
        <v>158</v>
      </c>
      <c r="B159">
        <v>7686009</v>
      </c>
      <c r="C159" t="s">
        <v>2524</v>
      </c>
      <c r="D159" t="s">
        <v>3257</v>
      </c>
      <c r="E159" s="22">
        <v>4.0134513702318451</v>
      </c>
      <c r="F159" s="6">
        <v>0.14033835329608468</v>
      </c>
      <c r="G159" s="10">
        <f>IFERROR(VLOOKUP(B159,'best albums 2018.13.12'!$A$2:$B$302,2,FALSE),301)</f>
        <v>143</v>
      </c>
      <c r="H159" s="10">
        <f t="shared" si="6"/>
        <v>1</v>
      </c>
      <c r="I159">
        <f t="shared" si="7"/>
        <v>-15</v>
      </c>
      <c r="J159" t="str">
        <f t="shared" si="8"/>
        <v>score: 4.013</v>
      </c>
    </row>
    <row r="160" spans="1:10" x14ac:dyDescent="0.25">
      <c r="A160">
        <v>159</v>
      </c>
      <c r="B160">
        <v>773790</v>
      </c>
      <c r="C160" t="s">
        <v>278</v>
      </c>
      <c r="D160" t="s">
        <v>1804</v>
      </c>
      <c r="E160" s="22">
        <v>4.0125209840152856</v>
      </c>
      <c r="F160" s="6">
        <v>0.10863529796884874</v>
      </c>
      <c r="G160" s="10">
        <f>IFERROR(VLOOKUP(B160,'best albums 2018.13.12'!$A$2:$B$302,2,FALSE),301)</f>
        <v>301</v>
      </c>
      <c r="H160" s="10">
        <f t="shared" si="6"/>
        <v>0</v>
      </c>
      <c r="I160">
        <f t="shared" si="7"/>
        <v>142</v>
      </c>
      <c r="J160" t="str">
        <f t="shared" si="8"/>
        <v>score: 4.013</v>
      </c>
    </row>
    <row r="161" spans="1:10" x14ac:dyDescent="0.25">
      <c r="A161">
        <v>160</v>
      </c>
      <c r="B161">
        <v>8527774</v>
      </c>
      <c r="C161" t="s">
        <v>3602</v>
      </c>
      <c r="D161" t="s">
        <v>3680</v>
      </c>
      <c r="E161" s="22">
        <v>4.0095739963121719</v>
      </c>
      <c r="F161" s="6">
        <v>0.14483557456751628</v>
      </c>
      <c r="G161" s="10">
        <f>IFERROR(VLOOKUP(B161,'best albums 2018.13.12'!$A$2:$B$302,2,FALSE),301)</f>
        <v>93</v>
      </c>
      <c r="H161" s="10">
        <f t="shared" si="6"/>
        <v>1</v>
      </c>
      <c r="I161">
        <f t="shared" si="7"/>
        <v>-67</v>
      </c>
      <c r="J161" t="str">
        <f t="shared" si="8"/>
        <v>score: 4.010</v>
      </c>
    </row>
    <row r="162" spans="1:10" x14ac:dyDescent="0.25">
      <c r="A162">
        <v>161</v>
      </c>
      <c r="B162">
        <v>174</v>
      </c>
      <c r="C162" t="s">
        <v>104</v>
      </c>
      <c r="D162" t="s">
        <v>166</v>
      </c>
      <c r="E162" s="22">
        <v>4.0094863288349814</v>
      </c>
      <c r="F162" s="6">
        <v>-9.3088631754387752E-2</v>
      </c>
      <c r="G162" s="10">
        <f>IFERROR(VLOOKUP(B162,'best albums 2018.13.12'!$A$2:$B$302,2,FALSE),301)</f>
        <v>108</v>
      </c>
      <c r="H162" s="10">
        <f t="shared" si="6"/>
        <v>1</v>
      </c>
      <c r="I162">
        <f t="shared" si="7"/>
        <v>-53</v>
      </c>
      <c r="J162" t="str">
        <f t="shared" si="8"/>
        <v>score: 4.009</v>
      </c>
    </row>
    <row r="163" spans="1:10" x14ac:dyDescent="0.25">
      <c r="A163">
        <v>162</v>
      </c>
      <c r="B163">
        <v>4045690</v>
      </c>
      <c r="C163" t="s">
        <v>70</v>
      </c>
      <c r="D163" t="s">
        <v>72</v>
      </c>
      <c r="E163" s="22">
        <v>4.0092727580658352</v>
      </c>
      <c r="F163" s="6">
        <v>-0.10053965843235391</v>
      </c>
      <c r="G163" s="10">
        <f>IFERROR(VLOOKUP(B163,'best albums 2018.13.12'!$A$2:$B$302,2,FALSE),301)</f>
        <v>103</v>
      </c>
      <c r="H163" s="10">
        <f t="shared" si="6"/>
        <v>1</v>
      </c>
      <c r="I163">
        <f t="shared" si="7"/>
        <v>-59</v>
      </c>
      <c r="J163" t="str">
        <f t="shared" si="8"/>
        <v>score: 4.009</v>
      </c>
    </row>
    <row r="164" spans="1:10" x14ac:dyDescent="0.25">
      <c r="A164">
        <v>163</v>
      </c>
      <c r="B164">
        <v>10302259</v>
      </c>
      <c r="C164" t="s">
        <v>3265</v>
      </c>
      <c r="D164" t="s">
        <v>6160</v>
      </c>
      <c r="E164" s="22">
        <v>4.008353351831019</v>
      </c>
      <c r="F164" s="6">
        <v>-0.11900076693897255</v>
      </c>
      <c r="G164" s="10">
        <f>IFERROR(VLOOKUP(B164,'best albums 2018.13.12'!$A$2:$B$302,2,FALSE),301)</f>
        <v>301</v>
      </c>
      <c r="H164" s="10">
        <f t="shared" si="6"/>
        <v>0</v>
      </c>
      <c r="I164">
        <f t="shared" si="7"/>
        <v>138</v>
      </c>
      <c r="J164" t="str">
        <f t="shared" si="8"/>
        <v>score: 4.008</v>
      </c>
    </row>
    <row r="165" spans="1:10" x14ac:dyDescent="0.25">
      <c r="A165">
        <v>164</v>
      </c>
      <c r="B165">
        <v>5830497</v>
      </c>
      <c r="C165" t="s">
        <v>5516</v>
      </c>
      <c r="D165" t="s">
        <v>5517</v>
      </c>
      <c r="E165" s="22">
        <v>4.006842464696458</v>
      </c>
      <c r="F165" s="6">
        <v>7.7870048617063148E-2</v>
      </c>
      <c r="G165" s="10">
        <f>IFERROR(VLOOKUP(B165,'best albums 2018.13.12'!$A$2:$B$302,2,FALSE),301)</f>
        <v>301</v>
      </c>
      <c r="H165" s="10">
        <f t="shared" si="6"/>
        <v>0</v>
      </c>
      <c r="I165">
        <f t="shared" si="7"/>
        <v>137</v>
      </c>
      <c r="J165" t="str">
        <f t="shared" si="8"/>
        <v>score: 4.007</v>
      </c>
    </row>
    <row r="166" spans="1:10" x14ac:dyDescent="0.25">
      <c r="A166">
        <v>165</v>
      </c>
      <c r="B166">
        <v>3957476</v>
      </c>
      <c r="C166" t="s">
        <v>3160</v>
      </c>
      <c r="D166" t="s">
        <v>3161</v>
      </c>
      <c r="E166" s="22">
        <v>4.0038457492764232</v>
      </c>
      <c r="F166" s="6">
        <v>0.12675288586160605</v>
      </c>
      <c r="G166" s="10">
        <f>IFERROR(VLOOKUP(B166,'best albums 2018.13.12'!$A$2:$B$302,2,FALSE),301)</f>
        <v>160</v>
      </c>
      <c r="H166" s="10">
        <f t="shared" si="6"/>
        <v>1</v>
      </c>
      <c r="I166">
        <f t="shared" si="7"/>
        <v>-5</v>
      </c>
      <c r="J166" t="str">
        <f t="shared" si="8"/>
        <v>score: 4.004</v>
      </c>
    </row>
    <row r="167" spans="1:10" x14ac:dyDescent="0.25">
      <c r="A167">
        <v>166</v>
      </c>
      <c r="B167">
        <v>94399</v>
      </c>
      <c r="C167" t="s">
        <v>101</v>
      </c>
      <c r="D167" t="s">
        <v>102</v>
      </c>
      <c r="E167" s="22">
        <v>4.0034893459719845</v>
      </c>
      <c r="F167" s="6">
        <v>-4.5152618765790464E-2</v>
      </c>
      <c r="G167" s="10">
        <f>IFERROR(VLOOKUP(B167,'best albums 2018.13.12'!$A$2:$B$302,2,FALSE),301)</f>
        <v>86</v>
      </c>
      <c r="H167" s="10">
        <f t="shared" si="6"/>
        <v>1</v>
      </c>
      <c r="I167">
        <f t="shared" si="7"/>
        <v>-80</v>
      </c>
      <c r="J167" t="str">
        <f t="shared" si="8"/>
        <v>score: 4.003</v>
      </c>
    </row>
    <row r="168" spans="1:10" x14ac:dyDescent="0.25">
      <c r="A168">
        <v>167</v>
      </c>
      <c r="B168">
        <v>1034</v>
      </c>
      <c r="C168" t="s">
        <v>234</v>
      </c>
      <c r="D168" t="s">
        <v>235</v>
      </c>
      <c r="E168" s="22">
        <v>4.0025285749315023</v>
      </c>
      <c r="F168" s="6">
        <v>0.30443915878301864</v>
      </c>
      <c r="G168" s="10">
        <f>IFERROR(VLOOKUP(B168,'best albums 2018.13.12'!$A$2:$B$302,2,FALSE),301)</f>
        <v>99</v>
      </c>
      <c r="H168" s="10">
        <f t="shared" si="6"/>
        <v>1</v>
      </c>
      <c r="I168">
        <f t="shared" si="7"/>
        <v>-68</v>
      </c>
      <c r="J168" t="str">
        <f t="shared" si="8"/>
        <v>score: 4.003</v>
      </c>
    </row>
    <row r="169" spans="1:10" x14ac:dyDescent="0.25">
      <c r="A169">
        <v>168</v>
      </c>
      <c r="B169">
        <v>1430</v>
      </c>
      <c r="C169" t="s">
        <v>1555</v>
      </c>
      <c r="D169" t="s">
        <v>1557</v>
      </c>
      <c r="E169" s="22">
        <v>4.0023912985179964</v>
      </c>
      <c r="F169" s="6">
        <v>-0.24957746165644901</v>
      </c>
      <c r="G169" s="10">
        <f>IFERROR(VLOOKUP(B169,'best albums 2018.13.12'!$A$2:$B$302,2,FALSE),301)</f>
        <v>301</v>
      </c>
      <c r="H169" s="10">
        <f t="shared" si="6"/>
        <v>0</v>
      </c>
      <c r="I169">
        <f t="shared" si="7"/>
        <v>133</v>
      </c>
      <c r="J169" t="str">
        <f t="shared" si="8"/>
        <v>score: 4.002</v>
      </c>
    </row>
    <row r="170" spans="1:10" x14ac:dyDescent="0.25">
      <c r="A170">
        <v>169</v>
      </c>
      <c r="B170">
        <v>6883</v>
      </c>
      <c r="C170" t="s">
        <v>2465</v>
      </c>
      <c r="D170" t="s">
        <v>2901</v>
      </c>
      <c r="E170" s="22">
        <v>4.0022442611011897</v>
      </c>
      <c r="F170" s="6">
        <v>8.8528646226964991E-2</v>
      </c>
      <c r="G170" s="10">
        <f>IFERROR(VLOOKUP(B170,'best albums 2018.13.12'!$A$2:$B$302,2,FALSE),301)</f>
        <v>105</v>
      </c>
      <c r="H170" s="10">
        <f t="shared" si="6"/>
        <v>1</v>
      </c>
      <c r="I170">
        <f t="shared" si="7"/>
        <v>-64</v>
      </c>
      <c r="J170" t="str">
        <f t="shared" si="8"/>
        <v>score: 4.002</v>
      </c>
    </row>
    <row r="171" spans="1:10" x14ac:dyDescent="0.25">
      <c r="A171">
        <v>170</v>
      </c>
      <c r="B171">
        <v>864480</v>
      </c>
      <c r="C171" t="s">
        <v>4971</v>
      </c>
      <c r="D171" t="s">
        <v>4736</v>
      </c>
      <c r="E171" s="22">
        <v>4.0013150479360853</v>
      </c>
      <c r="F171" s="6">
        <v>-0.14850839784746839</v>
      </c>
      <c r="G171" s="10">
        <f>IFERROR(VLOOKUP(B171,'best albums 2018.13.12'!$A$2:$B$302,2,FALSE),301)</f>
        <v>301</v>
      </c>
      <c r="H171" s="10">
        <f t="shared" si="6"/>
        <v>0</v>
      </c>
      <c r="I171">
        <f t="shared" si="7"/>
        <v>131</v>
      </c>
      <c r="J171" t="str">
        <f t="shared" si="8"/>
        <v>score: 4.001</v>
      </c>
    </row>
    <row r="172" spans="1:10" x14ac:dyDescent="0.25">
      <c r="A172">
        <v>171</v>
      </c>
      <c r="B172">
        <v>40634</v>
      </c>
      <c r="C172" t="s">
        <v>1688</v>
      </c>
      <c r="D172" t="s">
        <v>5277</v>
      </c>
      <c r="E172" s="22">
        <v>4.001295304287841</v>
      </c>
      <c r="F172" s="6">
        <v>-4.0893446671907974E-2</v>
      </c>
      <c r="G172" s="10">
        <f>IFERROR(VLOOKUP(B172,'best albums 2018.13.12'!$A$2:$B$302,2,FALSE),301)</f>
        <v>112</v>
      </c>
      <c r="H172" s="10">
        <f t="shared" si="6"/>
        <v>1</v>
      </c>
      <c r="I172">
        <f t="shared" si="7"/>
        <v>-59</v>
      </c>
      <c r="J172" t="str">
        <f t="shared" si="8"/>
        <v>score: 4.001</v>
      </c>
    </row>
    <row r="173" spans="1:10" x14ac:dyDescent="0.25">
      <c r="A173">
        <v>172</v>
      </c>
      <c r="B173">
        <v>4375879</v>
      </c>
      <c r="C173" t="s">
        <v>30</v>
      </c>
      <c r="D173" t="s">
        <v>2235</v>
      </c>
      <c r="E173" s="22">
        <v>4.00091941185699</v>
      </c>
      <c r="F173" s="6">
        <v>-0.1707359832783335</v>
      </c>
      <c r="G173" s="10">
        <f>IFERROR(VLOOKUP(B173,'best albums 2018.13.12'!$A$2:$B$302,2,FALSE),301)</f>
        <v>120</v>
      </c>
      <c r="H173" s="10">
        <f t="shared" si="6"/>
        <v>1</v>
      </c>
      <c r="I173">
        <f t="shared" si="7"/>
        <v>-52</v>
      </c>
      <c r="J173" t="str">
        <f t="shared" si="8"/>
        <v>score: 4.001</v>
      </c>
    </row>
    <row r="174" spans="1:10" x14ac:dyDescent="0.25">
      <c r="A174">
        <v>173</v>
      </c>
      <c r="B174">
        <v>4308684</v>
      </c>
      <c r="C174" t="s">
        <v>302</v>
      </c>
      <c r="D174" t="s">
        <v>303</v>
      </c>
      <c r="E174" s="22">
        <v>4.0005766719531612</v>
      </c>
      <c r="F174" s="6">
        <v>0.18620225690894454</v>
      </c>
      <c r="G174" s="10">
        <f>IFERROR(VLOOKUP(B174,'best albums 2018.13.12'!$A$2:$B$302,2,FALSE),301)</f>
        <v>119</v>
      </c>
      <c r="H174" s="10">
        <f t="shared" si="6"/>
        <v>1</v>
      </c>
      <c r="I174">
        <f t="shared" si="7"/>
        <v>-54</v>
      </c>
      <c r="J174" t="str">
        <f t="shared" si="8"/>
        <v>score: 4.001</v>
      </c>
    </row>
    <row r="175" spans="1:10" x14ac:dyDescent="0.25">
      <c r="A175">
        <v>174</v>
      </c>
      <c r="B175">
        <v>240914</v>
      </c>
      <c r="C175" t="s">
        <v>33</v>
      </c>
      <c r="D175" t="s">
        <v>5932</v>
      </c>
      <c r="E175" s="22">
        <v>4.000361634634408</v>
      </c>
      <c r="F175" s="6">
        <v>-0.28942183331569193</v>
      </c>
      <c r="G175" s="10">
        <f>IFERROR(VLOOKUP(B175,'best albums 2018.13.12'!$A$2:$B$302,2,FALSE),301)</f>
        <v>104</v>
      </c>
      <c r="H175" s="10">
        <f t="shared" si="6"/>
        <v>1</v>
      </c>
      <c r="I175">
        <f t="shared" si="7"/>
        <v>-70</v>
      </c>
      <c r="J175" t="str">
        <f t="shared" si="8"/>
        <v>score: 4.000</v>
      </c>
    </row>
    <row r="176" spans="1:10" x14ac:dyDescent="0.25">
      <c r="A176">
        <v>175</v>
      </c>
      <c r="B176">
        <v>5405962</v>
      </c>
      <c r="C176" t="s">
        <v>983</v>
      </c>
      <c r="D176" t="s">
        <v>3275</v>
      </c>
      <c r="E176" s="22">
        <v>3.9992857313299464</v>
      </c>
      <c r="F176" s="6">
        <v>0.2167923603176396</v>
      </c>
      <c r="G176" s="10">
        <f>IFERROR(VLOOKUP(B176,'best albums 2018.13.12'!$A$2:$B$302,2,FALSE),301)</f>
        <v>225</v>
      </c>
      <c r="H176" s="10">
        <f t="shared" si="6"/>
        <v>1</v>
      </c>
      <c r="I176">
        <f t="shared" si="7"/>
        <v>50</v>
      </c>
      <c r="J176" t="str">
        <f t="shared" si="8"/>
        <v>score: 3.999</v>
      </c>
    </row>
    <row r="177" spans="1:10" x14ac:dyDescent="0.25">
      <c r="A177">
        <v>176</v>
      </c>
      <c r="B177">
        <v>6218893</v>
      </c>
      <c r="C177" t="s">
        <v>3381</v>
      </c>
      <c r="D177" t="s">
        <v>3382</v>
      </c>
      <c r="E177" s="22">
        <v>3.9986663772184849</v>
      </c>
      <c r="F177" s="6">
        <v>-6.3273472753536897E-2</v>
      </c>
      <c r="G177" s="10">
        <f>IFERROR(VLOOKUP(B177,'best albums 2018.13.12'!$A$2:$B$302,2,FALSE),301)</f>
        <v>229</v>
      </c>
      <c r="H177" s="10">
        <f t="shared" si="6"/>
        <v>1</v>
      </c>
      <c r="I177">
        <f t="shared" si="7"/>
        <v>53</v>
      </c>
      <c r="J177" t="str">
        <f t="shared" si="8"/>
        <v>score: 3.999</v>
      </c>
    </row>
    <row r="178" spans="1:10" x14ac:dyDescent="0.25">
      <c r="A178">
        <v>177</v>
      </c>
      <c r="B178">
        <v>8148783</v>
      </c>
      <c r="C178" t="s">
        <v>3849</v>
      </c>
      <c r="D178" t="s">
        <v>5471</v>
      </c>
      <c r="E178" s="22">
        <v>3.9961868175686863</v>
      </c>
      <c r="F178" s="6">
        <v>-9.7112032110687974E-2</v>
      </c>
      <c r="G178" s="10">
        <f>IFERROR(VLOOKUP(B178,'best albums 2018.13.12'!$A$2:$B$302,2,FALSE),301)</f>
        <v>301</v>
      </c>
      <c r="H178" s="10">
        <f t="shared" si="6"/>
        <v>0</v>
      </c>
      <c r="I178">
        <f t="shared" si="7"/>
        <v>124</v>
      </c>
      <c r="J178" t="str">
        <f t="shared" si="8"/>
        <v>score: 3.996</v>
      </c>
    </row>
    <row r="179" spans="1:10" x14ac:dyDescent="0.25">
      <c r="A179">
        <v>178</v>
      </c>
      <c r="B179">
        <v>28880</v>
      </c>
      <c r="C179" t="s">
        <v>76</v>
      </c>
      <c r="D179" t="s">
        <v>77</v>
      </c>
      <c r="E179" s="22">
        <v>3.9942471393869829</v>
      </c>
      <c r="F179" s="6">
        <v>-5.9610907410671654E-2</v>
      </c>
      <c r="G179" s="10">
        <f>IFERROR(VLOOKUP(B179,'best albums 2018.13.12'!$A$2:$B$302,2,FALSE),301)</f>
        <v>109</v>
      </c>
      <c r="H179" s="10">
        <f t="shared" si="6"/>
        <v>1</v>
      </c>
      <c r="I179">
        <f t="shared" si="7"/>
        <v>-69</v>
      </c>
      <c r="J179" t="str">
        <f t="shared" si="8"/>
        <v>score: 3.994</v>
      </c>
    </row>
    <row r="180" spans="1:10" x14ac:dyDescent="0.25">
      <c r="A180">
        <v>179</v>
      </c>
      <c r="B180">
        <v>3175374</v>
      </c>
      <c r="C180" t="s">
        <v>1820</v>
      </c>
      <c r="D180" t="s">
        <v>1821</v>
      </c>
      <c r="E180" s="22">
        <v>3.9917923152750392</v>
      </c>
      <c r="F180" s="6">
        <v>-0.12959409153633406</v>
      </c>
      <c r="G180" s="10">
        <f>IFERROR(VLOOKUP(B180,'best albums 2018.13.12'!$A$2:$B$302,2,FALSE),301)</f>
        <v>151</v>
      </c>
      <c r="H180" s="10">
        <f t="shared" si="6"/>
        <v>1</v>
      </c>
      <c r="I180">
        <f t="shared" si="7"/>
        <v>-28</v>
      </c>
      <c r="J180" t="str">
        <f t="shared" si="8"/>
        <v>score: 3.992</v>
      </c>
    </row>
    <row r="181" spans="1:10" x14ac:dyDescent="0.25">
      <c r="A181">
        <v>180</v>
      </c>
      <c r="B181">
        <v>23310</v>
      </c>
      <c r="C181" t="s">
        <v>42</v>
      </c>
      <c r="D181" t="s">
        <v>2861</v>
      </c>
      <c r="E181" s="22">
        <v>3.987749501327587</v>
      </c>
      <c r="F181" s="6">
        <v>-3.8702877741491282E-2</v>
      </c>
      <c r="G181" s="10">
        <f>IFERROR(VLOOKUP(B181,'best albums 2018.13.12'!$A$2:$B$302,2,FALSE),301)</f>
        <v>113</v>
      </c>
      <c r="H181" s="10">
        <f t="shared" si="6"/>
        <v>1</v>
      </c>
      <c r="I181">
        <f t="shared" si="7"/>
        <v>-67</v>
      </c>
      <c r="J181" t="str">
        <f t="shared" si="8"/>
        <v>score: 3.988</v>
      </c>
    </row>
    <row r="182" spans="1:10" x14ac:dyDescent="0.25">
      <c r="A182">
        <v>181</v>
      </c>
      <c r="B182">
        <v>5904111</v>
      </c>
      <c r="C182" t="s">
        <v>3164</v>
      </c>
      <c r="D182" t="s">
        <v>3255</v>
      </c>
      <c r="E182" s="22">
        <v>3.9867469610006232</v>
      </c>
      <c r="F182" s="6">
        <v>8.0368653408775526E-2</v>
      </c>
      <c r="G182" s="10">
        <f>IFERROR(VLOOKUP(B182,'best albums 2018.13.12'!$A$2:$B$302,2,FALSE),301)</f>
        <v>123</v>
      </c>
      <c r="H182" s="10">
        <f t="shared" si="6"/>
        <v>1</v>
      </c>
      <c r="I182">
        <f t="shared" si="7"/>
        <v>-58</v>
      </c>
      <c r="J182" t="str">
        <f t="shared" si="8"/>
        <v>score: 3.987</v>
      </c>
    </row>
    <row r="183" spans="1:10" x14ac:dyDescent="0.25">
      <c r="A183">
        <v>182</v>
      </c>
      <c r="B183">
        <v>10523</v>
      </c>
      <c r="C183" t="s">
        <v>234</v>
      </c>
      <c r="D183" t="s">
        <v>2231</v>
      </c>
      <c r="E183" s="22">
        <v>3.9866120923011912</v>
      </c>
      <c r="F183" s="6">
        <v>-0.18641693238722157</v>
      </c>
      <c r="G183" s="10">
        <f>IFERROR(VLOOKUP(B183,'best albums 2018.13.12'!$A$2:$B$302,2,FALSE),301)</f>
        <v>118</v>
      </c>
      <c r="H183" s="10">
        <f t="shared" si="6"/>
        <v>1</v>
      </c>
      <c r="I183">
        <f t="shared" si="7"/>
        <v>-64</v>
      </c>
      <c r="J183" t="str">
        <f t="shared" si="8"/>
        <v>score: 3.987</v>
      </c>
    </row>
    <row r="184" spans="1:10" x14ac:dyDescent="0.25">
      <c r="A184">
        <v>183</v>
      </c>
      <c r="B184">
        <v>3602159</v>
      </c>
      <c r="C184" t="s">
        <v>304</v>
      </c>
      <c r="D184" t="s">
        <v>305</v>
      </c>
      <c r="E184" s="22">
        <v>3.9865108921688055</v>
      </c>
      <c r="F184" s="6">
        <v>-0.18934312535259323</v>
      </c>
      <c r="G184" s="10">
        <f>IFERROR(VLOOKUP(B184,'best albums 2018.13.12'!$A$2:$B$302,2,FALSE),301)</f>
        <v>198</v>
      </c>
      <c r="H184" s="10">
        <f t="shared" si="6"/>
        <v>1</v>
      </c>
      <c r="I184">
        <f t="shared" si="7"/>
        <v>15</v>
      </c>
      <c r="J184" t="str">
        <f t="shared" si="8"/>
        <v>score: 3.987</v>
      </c>
    </row>
    <row r="185" spans="1:10" x14ac:dyDescent="0.25">
      <c r="A185">
        <v>184</v>
      </c>
      <c r="B185">
        <v>141652</v>
      </c>
      <c r="C185" t="s">
        <v>132</v>
      </c>
      <c r="D185" t="s">
        <v>133</v>
      </c>
      <c r="E185" s="22">
        <v>3.9830895360187455</v>
      </c>
      <c r="F185" s="6">
        <v>4.6307240009991091E-2</v>
      </c>
      <c r="G185" s="10">
        <f>IFERROR(VLOOKUP(B185,'best albums 2018.13.12'!$A$2:$B$302,2,FALSE),301)</f>
        <v>206</v>
      </c>
      <c r="H185" s="10">
        <f t="shared" si="6"/>
        <v>1</v>
      </c>
      <c r="I185">
        <f t="shared" si="7"/>
        <v>22</v>
      </c>
      <c r="J185" t="str">
        <f t="shared" si="8"/>
        <v>score: 3.983</v>
      </c>
    </row>
    <row r="186" spans="1:10" x14ac:dyDescent="0.25">
      <c r="A186">
        <v>185</v>
      </c>
      <c r="B186">
        <v>4649405</v>
      </c>
      <c r="C186" t="s">
        <v>20</v>
      </c>
      <c r="D186" t="s">
        <v>21</v>
      </c>
      <c r="E186" s="22">
        <v>3.9828007592254684</v>
      </c>
      <c r="F186" s="6">
        <v>-0.18836642247993751</v>
      </c>
      <c r="G186" s="10">
        <f>IFERROR(VLOOKUP(B186,'best albums 2018.13.12'!$A$2:$B$302,2,FALSE),301)</f>
        <v>138</v>
      </c>
      <c r="H186" s="10">
        <f t="shared" si="6"/>
        <v>1</v>
      </c>
      <c r="I186">
        <f t="shared" si="7"/>
        <v>-47</v>
      </c>
      <c r="J186" t="str">
        <f t="shared" si="8"/>
        <v>score: 3.983</v>
      </c>
    </row>
    <row r="187" spans="1:10" x14ac:dyDescent="0.25">
      <c r="A187">
        <v>186</v>
      </c>
      <c r="B187">
        <v>10234335</v>
      </c>
      <c r="C187" t="s">
        <v>6409</v>
      </c>
      <c r="D187" t="s">
        <v>6410</v>
      </c>
      <c r="E187" s="22">
        <v>3.9822758075580365</v>
      </c>
      <c r="F187" s="6">
        <v>0.14305755023826228</v>
      </c>
      <c r="G187" s="10">
        <f>IFERROR(VLOOKUP(B187,'best albums 2018.13.12'!$A$2:$B$302,2,FALSE),301)</f>
        <v>301</v>
      </c>
      <c r="H187" s="10">
        <f t="shared" si="6"/>
        <v>0</v>
      </c>
      <c r="I187">
        <f t="shared" si="7"/>
        <v>115</v>
      </c>
      <c r="J187" t="str">
        <f t="shared" si="8"/>
        <v>score: 3.982</v>
      </c>
    </row>
    <row r="188" spans="1:10" x14ac:dyDescent="0.25">
      <c r="A188">
        <v>187</v>
      </c>
      <c r="B188">
        <v>18131</v>
      </c>
      <c r="C188" t="s">
        <v>899</v>
      </c>
      <c r="D188" t="s">
        <v>900</v>
      </c>
      <c r="E188" s="22">
        <v>3.9809293490994477</v>
      </c>
      <c r="F188" s="6">
        <v>0.40855275574887306</v>
      </c>
      <c r="G188" s="10">
        <f>IFERROR(VLOOKUP(B188,'best albums 2018.13.12'!$A$2:$B$302,2,FALSE),301)</f>
        <v>283</v>
      </c>
      <c r="H188" s="10">
        <f t="shared" si="6"/>
        <v>1</v>
      </c>
      <c r="I188">
        <f t="shared" si="7"/>
        <v>96</v>
      </c>
      <c r="J188" t="str">
        <f t="shared" si="8"/>
        <v>score: 3.981</v>
      </c>
    </row>
    <row r="189" spans="1:10" x14ac:dyDescent="0.25">
      <c r="A189">
        <v>188</v>
      </c>
      <c r="B189">
        <v>17282</v>
      </c>
      <c r="C189" t="s">
        <v>2573</v>
      </c>
      <c r="D189" t="s">
        <v>820</v>
      </c>
      <c r="E189" s="22">
        <v>3.9802260322671303</v>
      </c>
      <c r="F189" s="6">
        <v>0.10506756546663665</v>
      </c>
      <c r="G189" s="10">
        <f>IFERROR(VLOOKUP(B189,'best albums 2018.13.12'!$A$2:$B$302,2,FALSE),301)</f>
        <v>124</v>
      </c>
      <c r="H189" s="10">
        <f t="shared" si="6"/>
        <v>1</v>
      </c>
      <c r="I189">
        <f t="shared" si="7"/>
        <v>-64</v>
      </c>
      <c r="J189" t="str">
        <f t="shared" si="8"/>
        <v>score: 3.980</v>
      </c>
    </row>
    <row r="190" spans="1:10" x14ac:dyDescent="0.25">
      <c r="A190">
        <v>189</v>
      </c>
      <c r="B190">
        <v>6680809</v>
      </c>
      <c r="C190" t="s">
        <v>3613</v>
      </c>
      <c r="D190" t="s">
        <v>3614</v>
      </c>
      <c r="E190" s="22">
        <v>3.977631989637239</v>
      </c>
      <c r="F190" s="6">
        <v>4.5593302417336723E-2</v>
      </c>
      <c r="G190" s="10">
        <f>IFERROR(VLOOKUP(B190,'best albums 2018.13.12'!$A$2:$B$302,2,FALSE),301)</f>
        <v>226</v>
      </c>
      <c r="H190" s="10">
        <f t="shared" si="6"/>
        <v>1</v>
      </c>
      <c r="I190">
        <f t="shared" si="7"/>
        <v>37</v>
      </c>
      <c r="J190" t="str">
        <f t="shared" si="8"/>
        <v>score: 3.978</v>
      </c>
    </row>
    <row r="191" spans="1:10" x14ac:dyDescent="0.25">
      <c r="A191">
        <v>190</v>
      </c>
      <c r="B191">
        <v>8937546</v>
      </c>
      <c r="C191" t="s">
        <v>5668</v>
      </c>
      <c r="D191" t="s">
        <v>5669</v>
      </c>
      <c r="E191" s="22">
        <v>3.9771515644237372</v>
      </c>
      <c r="F191" s="6">
        <v>-0.16797414941147881</v>
      </c>
      <c r="G191" s="10">
        <f>IFERROR(VLOOKUP(B191,'best albums 2018.13.12'!$A$2:$B$302,2,FALSE),301)</f>
        <v>301</v>
      </c>
      <c r="H191" s="10">
        <f t="shared" si="6"/>
        <v>0</v>
      </c>
      <c r="I191">
        <f t="shared" si="7"/>
        <v>111</v>
      </c>
      <c r="J191" t="str">
        <f t="shared" si="8"/>
        <v>score: 3.977</v>
      </c>
    </row>
    <row r="192" spans="1:10" x14ac:dyDescent="0.25">
      <c r="A192">
        <v>191</v>
      </c>
      <c r="B192">
        <v>6503942</v>
      </c>
      <c r="C192" t="s">
        <v>5233</v>
      </c>
      <c r="D192" t="s">
        <v>5234</v>
      </c>
      <c r="E192" s="22">
        <v>3.9751489181949413</v>
      </c>
      <c r="F192" s="6">
        <v>-0.18846660402958593</v>
      </c>
      <c r="G192" s="10">
        <f>IFERROR(VLOOKUP(B192,'best albums 2018.13.12'!$A$2:$B$302,2,FALSE),301)</f>
        <v>301</v>
      </c>
      <c r="H192" s="10">
        <f t="shared" si="6"/>
        <v>0</v>
      </c>
      <c r="I192">
        <f t="shared" si="7"/>
        <v>110</v>
      </c>
      <c r="J192" t="str">
        <f t="shared" si="8"/>
        <v>score: 3.975</v>
      </c>
    </row>
    <row r="193" spans="1:10" x14ac:dyDescent="0.25">
      <c r="A193">
        <v>192</v>
      </c>
      <c r="B193">
        <v>8212243</v>
      </c>
      <c r="C193" t="s">
        <v>3381</v>
      </c>
      <c r="D193" t="s">
        <v>3552</v>
      </c>
      <c r="E193" s="22">
        <v>3.9732942041289121</v>
      </c>
      <c r="F193" s="6">
        <v>-0.25913231495301181</v>
      </c>
      <c r="G193" s="10">
        <f>IFERROR(VLOOKUP(B193,'best albums 2018.13.12'!$A$2:$B$302,2,FALSE),301)</f>
        <v>188</v>
      </c>
      <c r="H193" s="10">
        <f t="shared" si="6"/>
        <v>1</v>
      </c>
      <c r="I193">
        <f t="shared" si="7"/>
        <v>-4</v>
      </c>
      <c r="J193" t="str">
        <f t="shared" si="8"/>
        <v>score: 3.973</v>
      </c>
    </row>
    <row r="194" spans="1:10" x14ac:dyDescent="0.25">
      <c r="A194">
        <v>193</v>
      </c>
      <c r="B194">
        <v>7753946</v>
      </c>
      <c r="C194" t="s">
        <v>3265</v>
      </c>
      <c r="D194" t="s">
        <v>5441</v>
      </c>
      <c r="E194" s="22">
        <v>3.9728415309751277</v>
      </c>
      <c r="F194" s="6">
        <v>-2.5461403678683769E-2</v>
      </c>
      <c r="G194" s="10">
        <f>IFERROR(VLOOKUP(B194,'best albums 2018.13.12'!$A$2:$B$302,2,FALSE),301)</f>
        <v>301</v>
      </c>
      <c r="H194" s="10">
        <f t="shared" si="6"/>
        <v>0</v>
      </c>
      <c r="I194">
        <f t="shared" si="7"/>
        <v>108</v>
      </c>
      <c r="J194" t="str">
        <f t="shared" si="8"/>
        <v>score: 3.973</v>
      </c>
    </row>
    <row r="195" spans="1:10" x14ac:dyDescent="0.25">
      <c r="A195">
        <v>194</v>
      </c>
      <c r="B195">
        <v>6108773</v>
      </c>
      <c r="C195" t="s">
        <v>3513</v>
      </c>
      <c r="D195" t="s">
        <v>3513</v>
      </c>
      <c r="E195" s="22">
        <v>3.9693776471322519</v>
      </c>
      <c r="F195" s="6">
        <v>-4.3865440604592187E-2</v>
      </c>
      <c r="G195" s="10">
        <f>IFERROR(VLOOKUP(B195,'best albums 2018.13.12'!$A$2:$B$302,2,FALSE),301)</f>
        <v>301</v>
      </c>
      <c r="H195" s="10">
        <f t="shared" ref="H195:H258" si="9">IF(G195&lt;301,1,0)</f>
        <v>0</v>
      </c>
      <c r="I195">
        <f t="shared" ref="I195:I258" si="10">G195-A195</f>
        <v>107</v>
      </c>
      <c r="J195" t="str">
        <f t="shared" ref="J195:J258" si="11">"score: "&amp;TEXT(E195,"0.000")</f>
        <v>score: 3.969</v>
      </c>
    </row>
    <row r="196" spans="1:10" x14ac:dyDescent="0.25">
      <c r="A196">
        <v>195</v>
      </c>
      <c r="B196">
        <v>1697048</v>
      </c>
      <c r="C196" t="s">
        <v>2354</v>
      </c>
      <c r="D196" t="s">
        <v>893</v>
      </c>
      <c r="E196" s="22">
        <v>3.9663870104472028</v>
      </c>
      <c r="F196" s="6">
        <v>-4.0342250835947446E-3</v>
      </c>
      <c r="G196" s="10">
        <f>IFERROR(VLOOKUP(B196,'best albums 2018.13.12'!$A$2:$B$302,2,FALSE),301)</f>
        <v>301</v>
      </c>
      <c r="H196" s="10">
        <f t="shared" si="9"/>
        <v>0</v>
      </c>
      <c r="I196">
        <f t="shared" si="10"/>
        <v>106</v>
      </c>
      <c r="J196" t="str">
        <f t="shared" si="11"/>
        <v>score: 3.966</v>
      </c>
    </row>
    <row r="197" spans="1:10" x14ac:dyDescent="0.25">
      <c r="A197">
        <v>196</v>
      </c>
      <c r="B197">
        <v>5675081</v>
      </c>
      <c r="C197" t="s">
        <v>1002</v>
      </c>
      <c r="D197" t="s">
        <v>3256</v>
      </c>
      <c r="E197" s="22">
        <v>3.9659683186967167</v>
      </c>
      <c r="F197" s="6">
        <v>-0.38033775110160661</v>
      </c>
      <c r="G197" s="10">
        <f>IFERROR(VLOOKUP(B197,'best albums 2018.13.12'!$A$2:$B$302,2,FALSE),301)</f>
        <v>301</v>
      </c>
      <c r="H197" s="10">
        <f t="shared" si="9"/>
        <v>0</v>
      </c>
      <c r="I197">
        <f t="shared" si="10"/>
        <v>105</v>
      </c>
      <c r="J197" t="str">
        <f t="shared" si="11"/>
        <v>score: 3.966</v>
      </c>
    </row>
    <row r="198" spans="1:10" x14ac:dyDescent="0.25">
      <c r="A198">
        <v>197</v>
      </c>
      <c r="B198">
        <v>6139423</v>
      </c>
      <c r="C198" t="s">
        <v>3619</v>
      </c>
      <c r="D198" t="s">
        <v>3620</v>
      </c>
      <c r="E198" s="22">
        <v>3.9652576603089549</v>
      </c>
      <c r="F198" s="6">
        <v>-0.14171909575662278</v>
      </c>
      <c r="G198" s="10">
        <f>IFERROR(VLOOKUP(B198,'best albums 2018.13.12'!$A$2:$B$302,2,FALSE),301)</f>
        <v>116</v>
      </c>
      <c r="H198" s="10">
        <f t="shared" si="9"/>
        <v>1</v>
      </c>
      <c r="I198">
        <f t="shared" si="10"/>
        <v>-81</v>
      </c>
      <c r="J198" t="str">
        <f t="shared" si="11"/>
        <v>score: 3.965</v>
      </c>
    </row>
    <row r="199" spans="1:10" x14ac:dyDescent="0.25">
      <c r="A199">
        <v>198</v>
      </c>
      <c r="B199">
        <v>2760530</v>
      </c>
      <c r="C199" t="s">
        <v>921</v>
      </c>
      <c r="D199" t="s">
        <v>2623</v>
      </c>
      <c r="E199" s="22">
        <v>3.9643857488678149</v>
      </c>
      <c r="F199" s="6">
        <v>-4.8814153819178419E-2</v>
      </c>
      <c r="G199" s="10">
        <f>IFERROR(VLOOKUP(B199,'best albums 2018.13.12'!$A$2:$B$302,2,FALSE),301)</f>
        <v>137</v>
      </c>
      <c r="H199" s="10">
        <f t="shared" si="9"/>
        <v>1</v>
      </c>
      <c r="I199">
        <f t="shared" si="10"/>
        <v>-61</v>
      </c>
      <c r="J199" t="str">
        <f t="shared" si="11"/>
        <v>score: 3.964</v>
      </c>
    </row>
    <row r="200" spans="1:10" x14ac:dyDescent="0.25">
      <c r="A200">
        <v>199</v>
      </c>
      <c r="B200">
        <v>3888174</v>
      </c>
      <c r="C200" t="s">
        <v>169</v>
      </c>
      <c r="D200" t="s">
        <v>2767</v>
      </c>
      <c r="E200" s="22">
        <v>3.9616837799347726</v>
      </c>
      <c r="F200" s="6">
        <v>-7.3786602600911078E-2</v>
      </c>
      <c r="G200" s="10">
        <f>IFERROR(VLOOKUP(B200,'best albums 2018.13.12'!$A$2:$B$302,2,FALSE),301)</f>
        <v>180</v>
      </c>
      <c r="H200" s="10">
        <f t="shared" si="9"/>
        <v>1</v>
      </c>
      <c r="I200">
        <f t="shared" si="10"/>
        <v>-19</v>
      </c>
      <c r="J200" t="str">
        <f t="shared" si="11"/>
        <v>score: 3.962</v>
      </c>
    </row>
    <row r="201" spans="1:10" x14ac:dyDescent="0.25">
      <c r="A201">
        <v>200</v>
      </c>
      <c r="B201">
        <v>3948279</v>
      </c>
      <c r="C201" t="s">
        <v>2327</v>
      </c>
      <c r="D201" t="s">
        <v>345</v>
      </c>
      <c r="E201" s="22">
        <v>3.9586119973856251</v>
      </c>
      <c r="F201" s="6">
        <v>-1.2342841164155516E-2</v>
      </c>
      <c r="G201" s="10">
        <f>IFERROR(VLOOKUP(B201,'best albums 2018.13.12'!$A$2:$B$302,2,FALSE),301)</f>
        <v>139</v>
      </c>
      <c r="H201" s="10">
        <f t="shared" si="9"/>
        <v>1</v>
      </c>
      <c r="I201">
        <f t="shared" si="10"/>
        <v>-61</v>
      </c>
      <c r="J201" t="str">
        <f t="shared" si="11"/>
        <v>score: 3.959</v>
      </c>
    </row>
    <row r="202" spans="1:10" x14ac:dyDescent="0.25">
      <c r="A202">
        <v>201</v>
      </c>
      <c r="B202">
        <v>6760231</v>
      </c>
      <c r="C202" t="s">
        <v>3284</v>
      </c>
      <c r="D202" t="s">
        <v>3285</v>
      </c>
      <c r="E202" s="22">
        <v>3.9537335601765582</v>
      </c>
      <c r="F202" s="6">
        <v>-0.16610913510843428</v>
      </c>
      <c r="G202" s="10">
        <f>IFERROR(VLOOKUP(B202,'best albums 2018.13.12'!$A$2:$B$302,2,FALSE),301)</f>
        <v>269</v>
      </c>
      <c r="H202" s="10">
        <f t="shared" si="9"/>
        <v>1</v>
      </c>
      <c r="I202">
        <f t="shared" si="10"/>
        <v>68</v>
      </c>
      <c r="J202" t="str">
        <f t="shared" si="11"/>
        <v>score: 3.954</v>
      </c>
    </row>
    <row r="203" spans="1:10" x14ac:dyDescent="0.25">
      <c r="A203">
        <v>202</v>
      </c>
      <c r="B203">
        <v>10669</v>
      </c>
      <c r="C203" t="s">
        <v>467</v>
      </c>
      <c r="D203" t="s">
        <v>2239</v>
      </c>
      <c r="E203" s="22">
        <v>3.9529799481979069</v>
      </c>
      <c r="F203" s="6">
        <v>-0.23437993539861024</v>
      </c>
      <c r="G203" s="10">
        <f>IFERROR(VLOOKUP(B203,'best albums 2018.13.12'!$A$2:$B$302,2,FALSE),301)</f>
        <v>301</v>
      </c>
      <c r="H203" s="10">
        <f t="shared" si="9"/>
        <v>0</v>
      </c>
      <c r="I203">
        <f t="shared" si="10"/>
        <v>99</v>
      </c>
      <c r="J203" t="str">
        <f t="shared" si="11"/>
        <v>score: 3.953</v>
      </c>
    </row>
    <row r="204" spans="1:10" x14ac:dyDescent="0.25">
      <c r="A204">
        <v>203</v>
      </c>
      <c r="B204">
        <v>41482</v>
      </c>
      <c r="C204" t="s">
        <v>2538</v>
      </c>
      <c r="D204" t="s">
        <v>752</v>
      </c>
      <c r="E204" s="22">
        <v>3.9510469511679296</v>
      </c>
      <c r="F204" s="6">
        <v>-0.23483433150139454</v>
      </c>
      <c r="G204" s="10">
        <f>IFERROR(VLOOKUP(B204,'best albums 2018.13.12'!$A$2:$B$302,2,FALSE),301)</f>
        <v>147</v>
      </c>
      <c r="H204" s="10">
        <f t="shared" si="9"/>
        <v>1</v>
      </c>
      <c r="I204">
        <f t="shared" si="10"/>
        <v>-56</v>
      </c>
      <c r="J204" t="str">
        <f t="shared" si="11"/>
        <v>score: 3.951</v>
      </c>
    </row>
    <row r="205" spans="1:10" x14ac:dyDescent="0.25">
      <c r="A205">
        <v>204</v>
      </c>
      <c r="B205">
        <v>3597082</v>
      </c>
      <c r="C205" t="s">
        <v>60</v>
      </c>
      <c r="D205" t="s">
        <v>275</v>
      </c>
      <c r="E205" s="22">
        <v>3.9486650671045842</v>
      </c>
      <c r="F205" s="6">
        <v>-4.8244637698509951E-2</v>
      </c>
      <c r="G205" s="10">
        <f>IFERROR(VLOOKUP(B205,'best albums 2018.13.12'!$A$2:$B$302,2,FALSE),301)</f>
        <v>121</v>
      </c>
      <c r="H205" s="10">
        <f t="shared" si="9"/>
        <v>1</v>
      </c>
      <c r="I205">
        <f t="shared" si="10"/>
        <v>-83</v>
      </c>
      <c r="J205" t="str">
        <f t="shared" si="11"/>
        <v>score: 3.949</v>
      </c>
    </row>
    <row r="206" spans="1:10" x14ac:dyDescent="0.25">
      <c r="A206">
        <v>205</v>
      </c>
      <c r="B206">
        <v>4699802</v>
      </c>
      <c r="C206" t="s">
        <v>3284</v>
      </c>
      <c r="D206" t="s">
        <v>5491</v>
      </c>
      <c r="E206" s="22">
        <v>3.9481443288182172</v>
      </c>
      <c r="F206" s="6">
        <v>0.21633625943412804</v>
      </c>
      <c r="G206" s="10">
        <f>IFERROR(VLOOKUP(B206,'best albums 2018.13.12'!$A$2:$B$302,2,FALSE),301)</f>
        <v>301</v>
      </c>
      <c r="H206" s="10">
        <f t="shared" si="9"/>
        <v>0</v>
      </c>
      <c r="I206">
        <f t="shared" si="10"/>
        <v>96</v>
      </c>
      <c r="J206" t="str">
        <f t="shared" si="11"/>
        <v>score: 3.948</v>
      </c>
    </row>
    <row r="207" spans="1:10" x14ac:dyDescent="0.25">
      <c r="A207">
        <v>206</v>
      </c>
      <c r="B207">
        <v>322947</v>
      </c>
      <c r="C207" t="s">
        <v>80</v>
      </c>
      <c r="D207" t="s">
        <v>2233</v>
      </c>
      <c r="E207" s="22">
        <v>3.9477748677397853</v>
      </c>
      <c r="F207" s="6">
        <v>-0.21862146149623918</v>
      </c>
      <c r="G207" s="10">
        <f>IFERROR(VLOOKUP(B207,'best albums 2018.13.12'!$A$2:$B$302,2,FALSE),301)</f>
        <v>142</v>
      </c>
      <c r="H207" s="10">
        <f t="shared" si="9"/>
        <v>1</v>
      </c>
      <c r="I207">
        <f t="shared" si="10"/>
        <v>-64</v>
      </c>
      <c r="J207" t="str">
        <f t="shared" si="11"/>
        <v>score: 3.948</v>
      </c>
    </row>
    <row r="208" spans="1:10" x14ac:dyDescent="0.25">
      <c r="A208">
        <v>207</v>
      </c>
      <c r="B208">
        <v>164</v>
      </c>
      <c r="C208" t="s">
        <v>225</v>
      </c>
      <c r="D208" t="s">
        <v>226</v>
      </c>
      <c r="E208" s="22">
        <v>3.9473753094167749</v>
      </c>
      <c r="F208" s="6">
        <v>0.33103780954393391</v>
      </c>
      <c r="G208" s="10">
        <f>IFERROR(VLOOKUP(B208,'best albums 2018.13.12'!$A$2:$B$302,2,FALSE),301)</f>
        <v>150</v>
      </c>
      <c r="H208" s="10">
        <f t="shared" si="9"/>
        <v>1</v>
      </c>
      <c r="I208">
        <f t="shared" si="10"/>
        <v>-57</v>
      </c>
      <c r="J208" t="str">
        <f t="shared" si="11"/>
        <v>score: 3.947</v>
      </c>
    </row>
    <row r="209" spans="1:10" x14ac:dyDescent="0.25">
      <c r="A209">
        <v>208</v>
      </c>
      <c r="B209">
        <v>2689</v>
      </c>
      <c r="C209" t="s">
        <v>227</v>
      </c>
      <c r="D209" t="s">
        <v>228</v>
      </c>
      <c r="E209" s="22">
        <v>3.9472845931016907</v>
      </c>
      <c r="F209" s="6">
        <v>-0.22924627513037521</v>
      </c>
      <c r="G209" s="10">
        <f>IFERROR(VLOOKUP(B209,'best albums 2018.13.12'!$A$2:$B$302,2,FALSE),301)</f>
        <v>301</v>
      </c>
      <c r="H209" s="10">
        <f t="shared" si="9"/>
        <v>0</v>
      </c>
      <c r="I209">
        <f t="shared" si="10"/>
        <v>93</v>
      </c>
      <c r="J209" t="str">
        <f t="shared" si="11"/>
        <v>score: 3.947</v>
      </c>
    </row>
    <row r="210" spans="1:10" x14ac:dyDescent="0.25">
      <c r="A210">
        <v>209</v>
      </c>
      <c r="B210">
        <v>8395592</v>
      </c>
      <c r="C210" t="s">
        <v>5980</v>
      </c>
      <c r="D210" t="s">
        <v>6027</v>
      </c>
      <c r="E210" s="22">
        <v>3.946199169858188</v>
      </c>
      <c r="F210" s="6">
        <v>-0.19568218725019504</v>
      </c>
      <c r="G210" s="10">
        <f>IFERROR(VLOOKUP(B210,'best albums 2018.13.12'!$A$2:$B$302,2,FALSE),301)</f>
        <v>301</v>
      </c>
      <c r="H210" s="10">
        <f t="shared" si="9"/>
        <v>0</v>
      </c>
      <c r="I210">
        <f t="shared" si="10"/>
        <v>92</v>
      </c>
      <c r="J210" t="str">
        <f t="shared" si="11"/>
        <v>score: 3.946</v>
      </c>
    </row>
    <row r="211" spans="1:10" x14ac:dyDescent="0.25">
      <c r="A211">
        <v>210</v>
      </c>
      <c r="B211">
        <v>6600669</v>
      </c>
      <c r="C211" t="s">
        <v>242</v>
      </c>
      <c r="D211" t="s">
        <v>2016</v>
      </c>
      <c r="E211" s="22">
        <v>3.9452828217970457</v>
      </c>
      <c r="F211" s="6">
        <v>0.24371365344157558</v>
      </c>
      <c r="G211" s="10">
        <f>IFERROR(VLOOKUP(B211,'best albums 2018.13.12'!$A$2:$B$302,2,FALSE),301)</f>
        <v>122</v>
      </c>
      <c r="H211" s="10">
        <f t="shared" si="9"/>
        <v>1</v>
      </c>
      <c r="I211">
        <f t="shared" si="10"/>
        <v>-88</v>
      </c>
      <c r="J211" t="str">
        <f t="shared" si="11"/>
        <v>score: 3.945</v>
      </c>
    </row>
    <row r="212" spans="1:10" x14ac:dyDescent="0.25">
      <c r="A212">
        <v>211</v>
      </c>
      <c r="B212">
        <v>5146346</v>
      </c>
      <c r="C212" t="s">
        <v>268</v>
      </c>
      <c r="D212" t="s">
        <v>269</v>
      </c>
      <c r="E212" s="22">
        <v>3.9428098792831321</v>
      </c>
      <c r="F212" s="6">
        <v>-0.24153377569775047</v>
      </c>
      <c r="G212" s="10">
        <f>IFERROR(VLOOKUP(B212,'best albums 2018.13.12'!$A$2:$B$302,2,FALSE),301)</f>
        <v>301</v>
      </c>
      <c r="H212" s="10">
        <f t="shared" si="9"/>
        <v>0</v>
      </c>
      <c r="I212">
        <f t="shared" si="10"/>
        <v>90</v>
      </c>
      <c r="J212" t="str">
        <f t="shared" si="11"/>
        <v>score: 3.943</v>
      </c>
    </row>
    <row r="213" spans="1:10" x14ac:dyDescent="0.25">
      <c r="A213">
        <v>212</v>
      </c>
      <c r="B213">
        <v>384543</v>
      </c>
      <c r="C213" t="s">
        <v>122</v>
      </c>
      <c r="D213" t="s">
        <v>123</v>
      </c>
      <c r="E213" s="22">
        <v>3.9420749793706578</v>
      </c>
      <c r="F213" s="6">
        <v>-0.18125004581920612</v>
      </c>
      <c r="G213" s="10">
        <f>IFERROR(VLOOKUP(B213,'best albums 2018.13.12'!$A$2:$B$302,2,FALSE),301)</f>
        <v>126</v>
      </c>
      <c r="H213" s="10">
        <f t="shared" si="9"/>
        <v>1</v>
      </c>
      <c r="I213">
        <f t="shared" si="10"/>
        <v>-86</v>
      </c>
      <c r="J213" t="str">
        <f t="shared" si="11"/>
        <v>score: 3.942</v>
      </c>
    </row>
    <row r="214" spans="1:10" x14ac:dyDescent="0.25">
      <c r="A214">
        <v>213</v>
      </c>
      <c r="B214">
        <v>9275699</v>
      </c>
      <c r="C214" t="s">
        <v>5309</v>
      </c>
      <c r="D214" t="s">
        <v>5310</v>
      </c>
      <c r="E214" s="22">
        <v>3.9416822463255166</v>
      </c>
      <c r="F214" s="6">
        <v>4.1329684695246005E-2</v>
      </c>
      <c r="G214" s="10">
        <f>IFERROR(VLOOKUP(B214,'best albums 2018.13.12'!$A$2:$B$302,2,FALSE),301)</f>
        <v>301</v>
      </c>
      <c r="H214" s="10">
        <f t="shared" si="9"/>
        <v>0</v>
      </c>
      <c r="I214">
        <f t="shared" si="10"/>
        <v>88</v>
      </c>
      <c r="J214" t="str">
        <f t="shared" si="11"/>
        <v>score: 3.942</v>
      </c>
    </row>
    <row r="215" spans="1:10" x14ac:dyDescent="0.25">
      <c r="A215">
        <v>214</v>
      </c>
      <c r="B215">
        <v>9013</v>
      </c>
      <c r="C215" t="s">
        <v>92</v>
      </c>
      <c r="D215" t="s">
        <v>92</v>
      </c>
      <c r="E215" s="22">
        <v>3.9397175907842121</v>
      </c>
      <c r="F215" s="6">
        <v>-0.10364971389899491</v>
      </c>
      <c r="G215" s="10">
        <f>IFERROR(VLOOKUP(B215,'best albums 2018.13.12'!$A$2:$B$302,2,FALSE),301)</f>
        <v>133</v>
      </c>
      <c r="H215" s="10">
        <f t="shared" si="9"/>
        <v>1</v>
      </c>
      <c r="I215">
        <f t="shared" si="10"/>
        <v>-81</v>
      </c>
      <c r="J215" t="str">
        <f t="shared" si="11"/>
        <v>score: 3.940</v>
      </c>
    </row>
    <row r="216" spans="1:10" x14ac:dyDescent="0.25">
      <c r="A216">
        <v>215</v>
      </c>
      <c r="B216">
        <v>4311613</v>
      </c>
      <c r="C216" t="s">
        <v>241</v>
      </c>
      <c r="D216" t="s">
        <v>2726</v>
      </c>
      <c r="E216" s="22">
        <v>3.939257407627188</v>
      </c>
      <c r="F216" s="6">
        <v>-0.30685994013933149</v>
      </c>
      <c r="G216" s="10">
        <f>IFERROR(VLOOKUP(B216,'best albums 2018.13.12'!$A$2:$B$302,2,FALSE),301)</f>
        <v>125</v>
      </c>
      <c r="H216" s="10">
        <f t="shared" si="9"/>
        <v>1</v>
      </c>
      <c r="I216">
        <f t="shared" si="10"/>
        <v>-90</v>
      </c>
      <c r="J216" t="str">
        <f t="shared" si="11"/>
        <v>score: 3.939</v>
      </c>
    </row>
    <row r="217" spans="1:10" x14ac:dyDescent="0.25">
      <c r="A217">
        <v>216</v>
      </c>
      <c r="B217">
        <v>92764</v>
      </c>
      <c r="C217" t="s">
        <v>331</v>
      </c>
      <c r="D217" t="s">
        <v>332</v>
      </c>
      <c r="E217" s="22">
        <v>3.9380618115341295</v>
      </c>
      <c r="F217" s="6">
        <v>0.42496092351592285</v>
      </c>
      <c r="G217" s="10">
        <f>IFERROR(VLOOKUP(B217,'best albums 2018.13.12'!$A$2:$B$302,2,FALSE),301)</f>
        <v>200</v>
      </c>
      <c r="H217" s="10">
        <f t="shared" si="9"/>
        <v>1</v>
      </c>
      <c r="I217">
        <f t="shared" si="10"/>
        <v>-16</v>
      </c>
      <c r="J217" t="str">
        <f t="shared" si="11"/>
        <v>score: 3.938</v>
      </c>
    </row>
    <row r="218" spans="1:10" x14ac:dyDescent="0.25">
      <c r="A218">
        <v>217</v>
      </c>
      <c r="B218">
        <v>3592492</v>
      </c>
      <c r="C218" t="s">
        <v>82</v>
      </c>
      <c r="D218" t="s">
        <v>82</v>
      </c>
      <c r="E218" s="22">
        <v>3.9348783289958944</v>
      </c>
      <c r="F218" s="6">
        <v>-0.16865153471580463</v>
      </c>
      <c r="G218" s="10">
        <f>IFERROR(VLOOKUP(B218,'best albums 2018.13.12'!$A$2:$B$302,2,FALSE),301)</f>
        <v>141</v>
      </c>
      <c r="H218" s="10">
        <f t="shared" si="9"/>
        <v>1</v>
      </c>
      <c r="I218">
        <f t="shared" si="10"/>
        <v>-76</v>
      </c>
      <c r="J218" t="str">
        <f t="shared" si="11"/>
        <v>score: 3.935</v>
      </c>
    </row>
    <row r="219" spans="1:10" x14ac:dyDescent="0.25">
      <c r="A219">
        <v>218</v>
      </c>
      <c r="B219">
        <v>6756333</v>
      </c>
      <c r="C219" t="s">
        <v>6295</v>
      </c>
      <c r="D219" t="s">
        <v>6296</v>
      </c>
      <c r="E219" s="22">
        <v>3.9346954098791258</v>
      </c>
      <c r="F219" s="6">
        <v>-0.19438558387165283</v>
      </c>
      <c r="G219" s="10">
        <f>IFERROR(VLOOKUP(B219,'best albums 2018.13.12'!$A$2:$B$302,2,FALSE),301)</f>
        <v>301</v>
      </c>
      <c r="H219" s="10">
        <f t="shared" si="9"/>
        <v>0</v>
      </c>
      <c r="I219">
        <f t="shared" si="10"/>
        <v>83</v>
      </c>
      <c r="J219" t="str">
        <f t="shared" si="11"/>
        <v>score: 3.935</v>
      </c>
    </row>
    <row r="220" spans="1:10" x14ac:dyDescent="0.25">
      <c r="A220">
        <v>219</v>
      </c>
      <c r="B220">
        <v>45</v>
      </c>
      <c r="C220" t="s">
        <v>204</v>
      </c>
      <c r="D220" t="s">
        <v>205</v>
      </c>
      <c r="E220" s="22">
        <v>3.9315877201199427</v>
      </c>
      <c r="F220" s="6">
        <v>7.1949042410406783E-2</v>
      </c>
      <c r="G220" s="10">
        <f>IFERROR(VLOOKUP(B220,'best albums 2018.13.12'!$A$2:$B$302,2,FALSE),301)</f>
        <v>164</v>
      </c>
      <c r="H220" s="10">
        <f t="shared" si="9"/>
        <v>1</v>
      </c>
      <c r="I220">
        <f t="shared" si="10"/>
        <v>-55</v>
      </c>
      <c r="J220" t="str">
        <f t="shared" si="11"/>
        <v>score: 3.932</v>
      </c>
    </row>
    <row r="221" spans="1:10" x14ac:dyDescent="0.25">
      <c r="A221">
        <v>220</v>
      </c>
      <c r="B221">
        <v>1774</v>
      </c>
      <c r="C221" t="s">
        <v>248</v>
      </c>
      <c r="D221" t="s">
        <v>249</v>
      </c>
      <c r="E221" s="22">
        <v>3.9308839329070633</v>
      </c>
      <c r="F221" s="6">
        <v>-0.24097599511976631</v>
      </c>
      <c r="G221" s="10">
        <f>IFERROR(VLOOKUP(B221,'best albums 2018.13.12'!$A$2:$B$302,2,FALSE),301)</f>
        <v>159</v>
      </c>
      <c r="H221" s="10">
        <f t="shared" si="9"/>
        <v>1</v>
      </c>
      <c r="I221">
        <f t="shared" si="10"/>
        <v>-61</v>
      </c>
      <c r="J221" t="str">
        <f t="shared" si="11"/>
        <v>score: 3.931</v>
      </c>
    </row>
    <row r="222" spans="1:10" x14ac:dyDescent="0.25">
      <c r="A222">
        <v>221</v>
      </c>
      <c r="B222">
        <v>186775</v>
      </c>
      <c r="C222" t="s">
        <v>31</v>
      </c>
      <c r="D222" t="s">
        <v>32</v>
      </c>
      <c r="E222" s="22">
        <v>3.9308760073112206</v>
      </c>
      <c r="F222" s="6">
        <v>0.46755491503555691</v>
      </c>
      <c r="G222" s="10">
        <f>IFERROR(VLOOKUP(B222,'best albums 2018.13.12'!$A$2:$B$302,2,FALSE),301)</f>
        <v>158</v>
      </c>
      <c r="H222" s="10">
        <f t="shared" si="9"/>
        <v>1</v>
      </c>
      <c r="I222">
        <f t="shared" si="10"/>
        <v>-63</v>
      </c>
      <c r="J222" t="str">
        <f t="shared" si="11"/>
        <v>score: 3.931</v>
      </c>
    </row>
    <row r="223" spans="1:10" x14ac:dyDescent="0.25">
      <c r="A223">
        <v>222</v>
      </c>
      <c r="B223">
        <v>3681462</v>
      </c>
      <c r="C223" t="s">
        <v>3046</v>
      </c>
      <c r="D223" t="s">
        <v>5608</v>
      </c>
      <c r="E223" s="22">
        <v>3.9304810057272781</v>
      </c>
      <c r="F223" s="6">
        <v>0.11985337811448948</v>
      </c>
      <c r="G223" s="10">
        <f>IFERROR(VLOOKUP(B223,'best albums 2018.13.12'!$A$2:$B$302,2,FALSE),301)</f>
        <v>301</v>
      </c>
      <c r="H223" s="10">
        <f t="shared" si="9"/>
        <v>0</v>
      </c>
      <c r="I223">
        <f t="shared" si="10"/>
        <v>79</v>
      </c>
      <c r="J223" t="str">
        <f t="shared" si="11"/>
        <v>score: 3.930</v>
      </c>
    </row>
    <row r="224" spans="1:10" x14ac:dyDescent="0.25">
      <c r="A224">
        <v>223</v>
      </c>
      <c r="B224">
        <v>8</v>
      </c>
      <c r="C224" t="s">
        <v>341</v>
      </c>
      <c r="D224" t="s">
        <v>2865</v>
      </c>
      <c r="E224" s="22">
        <v>3.9303560048366668</v>
      </c>
      <c r="F224" s="6">
        <v>-4.3523084252785615E-2</v>
      </c>
      <c r="G224" s="10">
        <f>IFERROR(VLOOKUP(B224,'best albums 2018.13.12'!$A$2:$B$302,2,FALSE),301)</f>
        <v>213</v>
      </c>
      <c r="H224" s="10">
        <f t="shared" si="9"/>
        <v>1</v>
      </c>
      <c r="I224">
        <f t="shared" si="10"/>
        <v>-10</v>
      </c>
      <c r="J224" t="str">
        <f t="shared" si="11"/>
        <v>score: 3.930</v>
      </c>
    </row>
    <row r="225" spans="1:10" x14ac:dyDescent="0.25">
      <c r="A225">
        <v>224</v>
      </c>
      <c r="B225">
        <v>32123</v>
      </c>
      <c r="C225" t="s">
        <v>91</v>
      </c>
      <c r="D225" t="s">
        <v>3803</v>
      </c>
      <c r="E225" s="22">
        <v>3.930301647553339</v>
      </c>
      <c r="F225" s="6">
        <v>-0.13515235715702278</v>
      </c>
      <c r="G225" s="10">
        <f>IFERROR(VLOOKUP(B225,'best albums 2018.13.12'!$A$2:$B$302,2,FALSE),301)</f>
        <v>157</v>
      </c>
      <c r="H225" s="10">
        <f t="shared" si="9"/>
        <v>1</v>
      </c>
      <c r="I225">
        <f t="shared" si="10"/>
        <v>-67</v>
      </c>
      <c r="J225" t="str">
        <f t="shared" si="11"/>
        <v>score: 3.930</v>
      </c>
    </row>
    <row r="226" spans="1:10" x14ac:dyDescent="0.25">
      <c r="A226">
        <v>225</v>
      </c>
      <c r="B226">
        <v>1019220</v>
      </c>
      <c r="C226" t="s">
        <v>26</v>
      </c>
      <c r="D226" t="s">
        <v>27</v>
      </c>
      <c r="E226" s="22">
        <v>3.9302865754676186</v>
      </c>
      <c r="F226" s="6">
        <v>-7.991727181464503E-2</v>
      </c>
      <c r="G226" s="10">
        <f>IFERROR(VLOOKUP(B226,'best albums 2018.13.12'!$A$2:$B$302,2,FALSE),301)</f>
        <v>192</v>
      </c>
      <c r="H226" s="10">
        <f t="shared" si="9"/>
        <v>1</v>
      </c>
      <c r="I226">
        <f t="shared" si="10"/>
        <v>-33</v>
      </c>
      <c r="J226" t="str">
        <f t="shared" si="11"/>
        <v>score: 3.930</v>
      </c>
    </row>
    <row r="227" spans="1:10" x14ac:dyDescent="0.25">
      <c r="A227">
        <v>226</v>
      </c>
      <c r="B227">
        <v>17237</v>
      </c>
      <c r="C227" t="s">
        <v>78</v>
      </c>
      <c r="D227" t="s">
        <v>79</v>
      </c>
      <c r="E227" s="22">
        <v>3.9300624836149405</v>
      </c>
      <c r="F227" s="6">
        <v>0.12259779751622846</v>
      </c>
      <c r="G227" s="10">
        <f>IFERROR(VLOOKUP(B227,'best albums 2018.13.12'!$A$2:$B$302,2,FALSE),301)</f>
        <v>107</v>
      </c>
      <c r="H227" s="10">
        <f t="shared" si="9"/>
        <v>1</v>
      </c>
      <c r="I227">
        <f t="shared" si="10"/>
        <v>-119</v>
      </c>
      <c r="J227" t="str">
        <f t="shared" si="11"/>
        <v>score: 3.930</v>
      </c>
    </row>
    <row r="228" spans="1:10" x14ac:dyDescent="0.25">
      <c r="A228">
        <v>227</v>
      </c>
      <c r="B228">
        <v>353330</v>
      </c>
      <c r="C228" t="s">
        <v>1765</v>
      </c>
      <c r="D228" t="s">
        <v>3033</v>
      </c>
      <c r="E228" s="22">
        <v>3.9290207361461462</v>
      </c>
      <c r="F228" s="6">
        <v>-0.29612698402169801</v>
      </c>
      <c r="G228" s="10">
        <f>IFERROR(VLOOKUP(B228,'best albums 2018.13.12'!$A$2:$B$302,2,FALSE),301)</f>
        <v>301</v>
      </c>
      <c r="H228" s="10">
        <f t="shared" si="9"/>
        <v>0</v>
      </c>
      <c r="I228">
        <f t="shared" si="10"/>
        <v>74</v>
      </c>
      <c r="J228" t="str">
        <f t="shared" si="11"/>
        <v>score: 3.929</v>
      </c>
    </row>
    <row r="229" spans="1:10" x14ac:dyDescent="0.25">
      <c r="A229">
        <v>228</v>
      </c>
      <c r="B229">
        <v>9884931</v>
      </c>
      <c r="C229" t="s">
        <v>5980</v>
      </c>
      <c r="D229" t="s">
        <v>5981</v>
      </c>
      <c r="E229" s="22">
        <v>3.9278680264023751</v>
      </c>
      <c r="F229" s="6">
        <v>-0.23539954932070639</v>
      </c>
      <c r="G229" s="10">
        <f>IFERROR(VLOOKUP(B229,'best albums 2018.13.12'!$A$2:$B$302,2,FALSE),301)</f>
        <v>301</v>
      </c>
      <c r="H229" s="10">
        <f t="shared" si="9"/>
        <v>0</v>
      </c>
      <c r="I229">
        <f t="shared" si="10"/>
        <v>73</v>
      </c>
      <c r="J229" t="str">
        <f t="shared" si="11"/>
        <v>score: 3.928</v>
      </c>
    </row>
    <row r="230" spans="1:10" x14ac:dyDescent="0.25">
      <c r="A230">
        <v>229</v>
      </c>
      <c r="B230">
        <v>4416034</v>
      </c>
      <c r="C230" t="s">
        <v>244</v>
      </c>
      <c r="D230" t="s">
        <v>447</v>
      </c>
      <c r="E230" s="22">
        <v>3.9277957414074591</v>
      </c>
      <c r="F230" s="6">
        <v>6.5650548881190485E-2</v>
      </c>
      <c r="G230" s="10">
        <f>IFERROR(VLOOKUP(B230,'best albums 2018.13.12'!$A$2:$B$302,2,FALSE),301)</f>
        <v>114</v>
      </c>
      <c r="H230" s="10">
        <f t="shared" si="9"/>
        <v>1</v>
      </c>
      <c r="I230">
        <f t="shared" si="10"/>
        <v>-115</v>
      </c>
      <c r="J230" t="str">
        <f t="shared" si="11"/>
        <v>score: 3.928</v>
      </c>
    </row>
    <row r="231" spans="1:10" x14ac:dyDescent="0.25">
      <c r="A231">
        <v>230</v>
      </c>
      <c r="B231">
        <v>3204230</v>
      </c>
      <c r="C231" t="s">
        <v>3381</v>
      </c>
      <c r="D231" t="s">
        <v>4979</v>
      </c>
      <c r="E231" s="22">
        <v>3.9272138528123532</v>
      </c>
      <c r="F231" s="6">
        <v>-0.21027125522785095</v>
      </c>
      <c r="G231" s="10">
        <f>IFERROR(VLOOKUP(B231,'best albums 2018.13.12'!$A$2:$B$302,2,FALSE),301)</f>
        <v>301</v>
      </c>
      <c r="H231" s="10">
        <f t="shared" si="9"/>
        <v>0</v>
      </c>
      <c r="I231">
        <f t="shared" si="10"/>
        <v>71</v>
      </c>
      <c r="J231" t="str">
        <f t="shared" si="11"/>
        <v>score: 3.927</v>
      </c>
    </row>
    <row r="232" spans="1:10" x14ac:dyDescent="0.25">
      <c r="A232">
        <v>231</v>
      </c>
      <c r="B232">
        <v>3435162</v>
      </c>
      <c r="C232" t="s">
        <v>439</v>
      </c>
      <c r="D232" t="s">
        <v>910</v>
      </c>
      <c r="E232" s="22">
        <v>3.9261219560893239</v>
      </c>
      <c r="F232" s="6">
        <v>-6.1518631648006306E-2</v>
      </c>
      <c r="G232" s="10">
        <f>IFERROR(VLOOKUP(B232,'best albums 2018.13.12'!$A$2:$B$302,2,FALSE),301)</f>
        <v>167</v>
      </c>
      <c r="H232" s="10">
        <f t="shared" si="9"/>
        <v>1</v>
      </c>
      <c r="I232">
        <f t="shared" si="10"/>
        <v>-64</v>
      </c>
      <c r="J232" t="str">
        <f t="shared" si="11"/>
        <v>score: 3.926</v>
      </c>
    </row>
    <row r="233" spans="1:10" x14ac:dyDescent="0.25">
      <c r="A233">
        <v>232</v>
      </c>
      <c r="B233">
        <v>383957</v>
      </c>
      <c r="C233" t="s">
        <v>225</v>
      </c>
      <c r="D233" t="s">
        <v>2784</v>
      </c>
      <c r="E233" s="22">
        <v>3.9260664964650074</v>
      </c>
      <c r="F233" s="6">
        <v>-0.28569749507773778</v>
      </c>
      <c r="G233" s="10">
        <f>IFERROR(VLOOKUP(B233,'best albums 2018.13.12'!$A$2:$B$302,2,FALSE),301)</f>
        <v>106</v>
      </c>
      <c r="H233" s="10">
        <f t="shared" si="9"/>
        <v>1</v>
      </c>
      <c r="I233">
        <f t="shared" si="10"/>
        <v>-126</v>
      </c>
      <c r="J233" t="str">
        <f t="shared" si="11"/>
        <v>score: 3.926</v>
      </c>
    </row>
    <row r="234" spans="1:10" x14ac:dyDescent="0.25">
      <c r="A234">
        <v>233</v>
      </c>
      <c r="B234">
        <v>8553716</v>
      </c>
      <c r="C234" t="s">
        <v>3577</v>
      </c>
      <c r="D234" t="s">
        <v>3578</v>
      </c>
      <c r="E234" s="22">
        <v>3.9251480388751694</v>
      </c>
      <c r="F234" s="6">
        <v>-0.1087085022262575</v>
      </c>
      <c r="G234" s="10">
        <f>IFERROR(VLOOKUP(B234,'best albums 2018.13.12'!$A$2:$B$302,2,FALSE),301)</f>
        <v>110</v>
      </c>
      <c r="H234" s="10">
        <f t="shared" si="9"/>
        <v>1</v>
      </c>
      <c r="I234">
        <f t="shared" si="10"/>
        <v>-123</v>
      </c>
      <c r="J234" t="str">
        <f t="shared" si="11"/>
        <v>score: 3.925</v>
      </c>
    </row>
    <row r="235" spans="1:10" x14ac:dyDescent="0.25">
      <c r="A235">
        <v>234</v>
      </c>
      <c r="B235">
        <v>5962575</v>
      </c>
      <c r="C235" t="s">
        <v>2818</v>
      </c>
      <c r="D235" t="s">
        <v>3376</v>
      </c>
      <c r="E235" s="22">
        <v>3.9250116846264711</v>
      </c>
      <c r="F235" s="6">
        <v>-5.3356738291852945E-2</v>
      </c>
      <c r="G235" s="10">
        <f>IFERROR(VLOOKUP(B235,'best albums 2018.13.12'!$A$2:$B$302,2,FALSE),301)</f>
        <v>128</v>
      </c>
      <c r="H235" s="10">
        <f t="shared" si="9"/>
        <v>1</v>
      </c>
      <c r="I235">
        <f t="shared" si="10"/>
        <v>-106</v>
      </c>
      <c r="J235" t="str">
        <f t="shared" si="11"/>
        <v>score: 3.925</v>
      </c>
    </row>
    <row r="236" spans="1:10" x14ac:dyDescent="0.25">
      <c r="A236">
        <v>235</v>
      </c>
      <c r="B236">
        <v>76378</v>
      </c>
      <c r="C236" t="s">
        <v>5979</v>
      </c>
      <c r="D236" t="s">
        <v>6070</v>
      </c>
      <c r="E236" s="22">
        <v>3.9232353128110691</v>
      </c>
      <c r="F236" s="6">
        <v>-0.15505445573731524</v>
      </c>
      <c r="G236" s="10">
        <f>IFERROR(VLOOKUP(B236,'best albums 2018.13.12'!$A$2:$B$302,2,FALSE),301)</f>
        <v>301</v>
      </c>
      <c r="H236" s="10">
        <f t="shared" si="9"/>
        <v>0</v>
      </c>
      <c r="I236">
        <f t="shared" si="10"/>
        <v>66</v>
      </c>
      <c r="J236" t="str">
        <f t="shared" si="11"/>
        <v>score: 3.923</v>
      </c>
    </row>
    <row r="237" spans="1:10" x14ac:dyDescent="0.25">
      <c r="A237">
        <v>236</v>
      </c>
      <c r="B237">
        <v>6136253</v>
      </c>
      <c r="C237" t="s">
        <v>1505</v>
      </c>
      <c r="D237" t="s">
        <v>2677</v>
      </c>
      <c r="E237" s="22">
        <v>3.9218032770839408</v>
      </c>
      <c r="F237" s="6">
        <v>0.18815835986797724</v>
      </c>
      <c r="G237" s="10">
        <f>IFERROR(VLOOKUP(B237,'best albums 2018.13.12'!$A$2:$B$302,2,FALSE),301)</f>
        <v>165</v>
      </c>
      <c r="H237" s="10">
        <f t="shared" si="9"/>
        <v>1</v>
      </c>
      <c r="I237">
        <f t="shared" si="10"/>
        <v>-71</v>
      </c>
      <c r="J237" t="str">
        <f t="shared" si="11"/>
        <v>score: 3.922</v>
      </c>
    </row>
    <row r="238" spans="1:10" x14ac:dyDescent="0.25">
      <c r="A238">
        <v>237</v>
      </c>
      <c r="B238">
        <v>10341556</v>
      </c>
      <c r="C238" t="s">
        <v>3393</v>
      </c>
      <c r="D238" t="s">
        <v>6278</v>
      </c>
      <c r="E238" s="22">
        <v>3.9217310118882542</v>
      </c>
      <c r="F238" s="6">
        <v>0.10161815218350068</v>
      </c>
      <c r="G238" s="10">
        <f>IFERROR(VLOOKUP(B238,'best albums 2018.13.12'!$A$2:$B$302,2,FALSE),301)</f>
        <v>301</v>
      </c>
      <c r="H238" s="10">
        <f t="shared" si="9"/>
        <v>0</v>
      </c>
      <c r="I238">
        <f t="shared" si="10"/>
        <v>64</v>
      </c>
      <c r="J238" t="str">
        <f t="shared" si="11"/>
        <v>score: 3.922</v>
      </c>
    </row>
    <row r="239" spans="1:10" x14ac:dyDescent="0.25">
      <c r="A239">
        <v>238</v>
      </c>
      <c r="B239">
        <v>17249</v>
      </c>
      <c r="C239" t="s">
        <v>233</v>
      </c>
      <c r="D239" t="s">
        <v>273</v>
      </c>
      <c r="E239" s="22">
        <v>3.9207421709056289</v>
      </c>
      <c r="F239" s="6">
        <v>6.9473732927840981E-2</v>
      </c>
      <c r="G239" s="10">
        <f>IFERROR(VLOOKUP(B239,'best albums 2018.13.12'!$A$2:$B$302,2,FALSE),301)</f>
        <v>181</v>
      </c>
      <c r="H239" s="10">
        <f t="shared" si="9"/>
        <v>1</v>
      </c>
      <c r="I239">
        <f t="shared" si="10"/>
        <v>-57</v>
      </c>
      <c r="J239" t="str">
        <f t="shared" si="11"/>
        <v>score: 3.921</v>
      </c>
    </row>
    <row r="240" spans="1:10" x14ac:dyDescent="0.25">
      <c r="A240">
        <v>239</v>
      </c>
      <c r="B240">
        <v>9919011</v>
      </c>
      <c r="C240" t="s">
        <v>6067</v>
      </c>
      <c r="D240" t="s">
        <v>6068</v>
      </c>
      <c r="E240" s="22">
        <v>3.9205406100857338</v>
      </c>
      <c r="F240" s="6">
        <v>-0.10206566840102349</v>
      </c>
      <c r="G240" s="10">
        <f>IFERROR(VLOOKUP(B240,'best albums 2018.13.12'!$A$2:$B$302,2,FALSE),301)</f>
        <v>301</v>
      </c>
      <c r="H240" s="10">
        <f t="shared" si="9"/>
        <v>0</v>
      </c>
      <c r="I240">
        <f t="shared" si="10"/>
        <v>62</v>
      </c>
      <c r="J240" t="str">
        <f t="shared" si="11"/>
        <v>score: 3.921</v>
      </c>
    </row>
    <row r="241" spans="1:10" x14ac:dyDescent="0.25">
      <c r="A241">
        <v>240</v>
      </c>
      <c r="B241">
        <v>6315662</v>
      </c>
      <c r="C241" t="s">
        <v>3374</v>
      </c>
      <c r="D241" t="s">
        <v>3545</v>
      </c>
      <c r="E241" s="22">
        <v>3.9199734237644326</v>
      </c>
      <c r="F241" s="6">
        <v>0.11095005683142833</v>
      </c>
      <c r="G241" s="10">
        <f>IFERROR(VLOOKUP(B241,'best albums 2018.13.12'!$A$2:$B$302,2,FALSE),301)</f>
        <v>301</v>
      </c>
      <c r="H241" s="10">
        <f t="shared" si="9"/>
        <v>0</v>
      </c>
      <c r="I241">
        <f t="shared" si="10"/>
        <v>61</v>
      </c>
      <c r="J241" t="str">
        <f t="shared" si="11"/>
        <v>score: 3.920</v>
      </c>
    </row>
    <row r="242" spans="1:10" x14ac:dyDescent="0.25">
      <c r="A242">
        <v>241</v>
      </c>
      <c r="B242">
        <v>2605</v>
      </c>
      <c r="C242" t="s">
        <v>55</v>
      </c>
      <c r="D242" t="s">
        <v>2248</v>
      </c>
      <c r="E242" s="22">
        <v>3.9181854962789151</v>
      </c>
      <c r="F242" s="6">
        <v>-0.23052657077744287</v>
      </c>
      <c r="G242" s="10">
        <f>IFERROR(VLOOKUP(B242,'best albums 2018.13.12'!$A$2:$B$302,2,FALSE),301)</f>
        <v>182</v>
      </c>
      <c r="H242" s="10">
        <f t="shared" si="9"/>
        <v>1</v>
      </c>
      <c r="I242">
        <f t="shared" si="10"/>
        <v>-59</v>
      </c>
      <c r="J242" t="str">
        <f t="shared" si="11"/>
        <v>score: 3.918</v>
      </c>
    </row>
    <row r="243" spans="1:10" x14ac:dyDescent="0.25">
      <c r="A243">
        <v>242</v>
      </c>
      <c r="B243">
        <v>28519</v>
      </c>
      <c r="C243" t="s">
        <v>112</v>
      </c>
      <c r="D243" t="s">
        <v>112</v>
      </c>
      <c r="E243" s="22">
        <v>3.9174065353871979</v>
      </c>
      <c r="F243" s="6">
        <v>3.2380611251142E-2</v>
      </c>
      <c r="G243" s="10">
        <f>IFERROR(VLOOKUP(B243,'best albums 2018.13.12'!$A$2:$B$302,2,FALSE),301)</f>
        <v>286</v>
      </c>
      <c r="H243" s="10">
        <f t="shared" si="9"/>
        <v>1</v>
      </c>
      <c r="I243">
        <f t="shared" si="10"/>
        <v>44</v>
      </c>
      <c r="J243" t="str">
        <f t="shared" si="11"/>
        <v>score: 3.917</v>
      </c>
    </row>
    <row r="244" spans="1:10" x14ac:dyDescent="0.25">
      <c r="A244">
        <v>243</v>
      </c>
      <c r="B244">
        <v>310871</v>
      </c>
      <c r="C244" t="s">
        <v>2572</v>
      </c>
      <c r="D244" t="s">
        <v>5635</v>
      </c>
      <c r="E244" s="22">
        <v>3.9169586596954731</v>
      </c>
      <c r="F244" s="6">
        <v>-0.19315798701935494</v>
      </c>
      <c r="G244" s="10">
        <f>IFERROR(VLOOKUP(B244,'best albums 2018.13.12'!$A$2:$B$302,2,FALSE),301)</f>
        <v>301</v>
      </c>
      <c r="H244" s="10">
        <f t="shared" si="9"/>
        <v>0</v>
      </c>
      <c r="I244">
        <f t="shared" si="10"/>
        <v>58</v>
      </c>
      <c r="J244" t="str">
        <f t="shared" si="11"/>
        <v>score: 3.917</v>
      </c>
    </row>
    <row r="245" spans="1:10" x14ac:dyDescent="0.25">
      <c r="A245">
        <v>244</v>
      </c>
      <c r="B245">
        <v>142671</v>
      </c>
      <c r="C245" t="s">
        <v>288</v>
      </c>
      <c r="D245" t="s">
        <v>289</v>
      </c>
      <c r="E245" s="22">
        <v>3.9169082615190671</v>
      </c>
      <c r="F245" s="6">
        <v>-0.19527100331276426</v>
      </c>
      <c r="G245" s="10">
        <f>IFERROR(VLOOKUP(B245,'best albums 2018.13.12'!$A$2:$B$302,2,FALSE),301)</f>
        <v>173</v>
      </c>
      <c r="H245" s="10">
        <f t="shared" si="9"/>
        <v>1</v>
      </c>
      <c r="I245">
        <f t="shared" si="10"/>
        <v>-71</v>
      </c>
      <c r="J245" t="str">
        <f t="shared" si="11"/>
        <v>score: 3.917</v>
      </c>
    </row>
    <row r="246" spans="1:10" x14ac:dyDescent="0.25">
      <c r="A246">
        <v>245</v>
      </c>
      <c r="B246">
        <v>741</v>
      </c>
      <c r="C246" t="s">
        <v>271</v>
      </c>
      <c r="D246" t="s">
        <v>272</v>
      </c>
      <c r="E246" s="22">
        <v>3.9163024683448486</v>
      </c>
      <c r="F246" s="6">
        <v>0.47163240641611148</v>
      </c>
      <c r="G246" s="10">
        <f>IFERROR(VLOOKUP(B246,'best albums 2018.13.12'!$A$2:$B$302,2,FALSE),301)</f>
        <v>194</v>
      </c>
      <c r="H246" s="10">
        <f t="shared" si="9"/>
        <v>1</v>
      </c>
      <c r="I246">
        <f t="shared" si="10"/>
        <v>-51</v>
      </c>
      <c r="J246" t="str">
        <f t="shared" si="11"/>
        <v>score: 3.916</v>
      </c>
    </row>
    <row r="247" spans="1:10" x14ac:dyDescent="0.25">
      <c r="A247">
        <v>246</v>
      </c>
      <c r="B247">
        <v>126092</v>
      </c>
      <c r="C247" t="s">
        <v>2680</v>
      </c>
      <c r="D247" t="s">
        <v>2680</v>
      </c>
      <c r="E247" s="22">
        <v>3.9161082839597405</v>
      </c>
      <c r="F247" s="6">
        <v>-0.15436874710522464</v>
      </c>
      <c r="G247" s="10">
        <f>IFERROR(VLOOKUP(B247,'best albums 2018.13.12'!$A$2:$B$302,2,FALSE),301)</f>
        <v>301</v>
      </c>
      <c r="H247" s="10">
        <f t="shared" si="9"/>
        <v>0</v>
      </c>
      <c r="I247">
        <f t="shared" si="10"/>
        <v>55</v>
      </c>
      <c r="J247" t="str">
        <f t="shared" si="11"/>
        <v>score: 3.916</v>
      </c>
    </row>
    <row r="248" spans="1:10" x14ac:dyDescent="0.25">
      <c r="A248">
        <v>247</v>
      </c>
      <c r="B248">
        <v>9252665</v>
      </c>
      <c r="C248" t="s">
        <v>3105</v>
      </c>
      <c r="D248" t="s">
        <v>5436</v>
      </c>
      <c r="E248" s="22">
        <v>3.9155902297471776</v>
      </c>
      <c r="F248" s="6">
        <v>0.12548949580691682</v>
      </c>
      <c r="G248" s="10">
        <f>IFERROR(VLOOKUP(B248,'best albums 2018.13.12'!$A$2:$B$302,2,FALSE),301)</f>
        <v>276</v>
      </c>
      <c r="H248" s="10">
        <f t="shared" si="9"/>
        <v>1</v>
      </c>
      <c r="I248">
        <f t="shared" si="10"/>
        <v>29</v>
      </c>
      <c r="J248" t="str">
        <f t="shared" si="11"/>
        <v>score: 3.916</v>
      </c>
    </row>
    <row r="249" spans="1:10" x14ac:dyDescent="0.25">
      <c r="A249">
        <v>248</v>
      </c>
      <c r="B249">
        <v>5550805</v>
      </c>
      <c r="C249" t="s">
        <v>3393</v>
      </c>
      <c r="D249" t="s">
        <v>3523</v>
      </c>
      <c r="E249" s="22">
        <v>3.9152141955445074</v>
      </c>
      <c r="F249" s="6">
        <v>0.21916892671794619</v>
      </c>
      <c r="G249" s="10">
        <f>IFERROR(VLOOKUP(B249,'best albums 2018.13.12'!$A$2:$B$302,2,FALSE),301)</f>
        <v>145</v>
      </c>
      <c r="H249" s="10">
        <f t="shared" si="9"/>
        <v>1</v>
      </c>
      <c r="I249">
        <f t="shared" si="10"/>
        <v>-103</v>
      </c>
      <c r="J249" t="str">
        <f t="shared" si="11"/>
        <v>score: 3.915</v>
      </c>
    </row>
    <row r="250" spans="1:10" x14ac:dyDescent="0.25">
      <c r="A250">
        <v>249</v>
      </c>
      <c r="B250">
        <v>636623</v>
      </c>
      <c r="C250" t="s">
        <v>2258</v>
      </c>
      <c r="D250" t="s">
        <v>67</v>
      </c>
      <c r="E250" s="22">
        <v>3.9149020177187031</v>
      </c>
      <c r="F250" s="6">
        <v>-0.16275363529485443</v>
      </c>
      <c r="G250" s="10">
        <f>IFERROR(VLOOKUP(B250,'best albums 2018.13.12'!$A$2:$B$302,2,FALSE),301)</f>
        <v>149</v>
      </c>
      <c r="H250" s="10">
        <f t="shared" si="9"/>
        <v>1</v>
      </c>
      <c r="I250">
        <f t="shared" si="10"/>
        <v>-100</v>
      </c>
      <c r="J250" t="str">
        <f t="shared" si="11"/>
        <v>score: 3.915</v>
      </c>
    </row>
    <row r="251" spans="1:10" x14ac:dyDescent="0.25">
      <c r="A251">
        <v>250</v>
      </c>
      <c r="B251">
        <v>3857865</v>
      </c>
      <c r="C251" t="s">
        <v>18</v>
      </c>
      <c r="D251" t="s">
        <v>3897</v>
      </c>
      <c r="E251" s="22">
        <v>3.9148843579676122</v>
      </c>
      <c r="F251" s="6">
        <v>8.6650562042012158E-2</v>
      </c>
      <c r="G251" s="10">
        <f>IFERROR(VLOOKUP(B251,'best albums 2018.13.12'!$A$2:$B$302,2,FALSE),301)</f>
        <v>301</v>
      </c>
      <c r="H251" s="10">
        <f t="shared" si="9"/>
        <v>0</v>
      </c>
      <c r="I251">
        <f t="shared" si="10"/>
        <v>51</v>
      </c>
      <c r="J251" t="str">
        <f t="shared" si="11"/>
        <v>score: 3.915</v>
      </c>
    </row>
    <row r="252" spans="1:10" x14ac:dyDescent="0.25">
      <c r="A252">
        <v>251</v>
      </c>
      <c r="B252">
        <v>1064977</v>
      </c>
      <c r="C252" t="s">
        <v>137</v>
      </c>
      <c r="D252" t="s">
        <v>260</v>
      </c>
      <c r="E252" s="22">
        <v>3.9141741432896882</v>
      </c>
      <c r="F252" s="6">
        <v>-7.6838803054240845E-2</v>
      </c>
      <c r="G252" s="10">
        <f>IFERROR(VLOOKUP(B252,'best albums 2018.13.12'!$A$2:$B$302,2,FALSE),301)</f>
        <v>135</v>
      </c>
      <c r="H252" s="10">
        <f t="shared" si="9"/>
        <v>1</v>
      </c>
      <c r="I252">
        <f t="shared" si="10"/>
        <v>-116</v>
      </c>
      <c r="J252" t="str">
        <f t="shared" si="11"/>
        <v>score: 3.914</v>
      </c>
    </row>
    <row r="253" spans="1:10" x14ac:dyDescent="0.25">
      <c r="A253">
        <v>252</v>
      </c>
      <c r="B253">
        <v>3805982</v>
      </c>
      <c r="C253" t="s">
        <v>2503</v>
      </c>
      <c r="D253" t="s">
        <v>2810</v>
      </c>
      <c r="E253" s="22">
        <v>3.913283949297341</v>
      </c>
      <c r="F253" s="6">
        <v>-0.2172339932793288</v>
      </c>
      <c r="G253" s="10">
        <f>IFERROR(VLOOKUP(B253,'best albums 2018.13.12'!$A$2:$B$302,2,FALSE),301)</f>
        <v>248</v>
      </c>
      <c r="H253" s="10">
        <f t="shared" si="9"/>
        <v>1</v>
      </c>
      <c r="I253">
        <f t="shared" si="10"/>
        <v>-4</v>
      </c>
      <c r="J253" t="str">
        <f t="shared" si="11"/>
        <v>score: 3.913</v>
      </c>
    </row>
    <row r="254" spans="1:10" x14ac:dyDescent="0.25">
      <c r="A254">
        <v>253</v>
      </c>
      <c r="B254">
        <v>7381150</v>
      </c>
      <c r="C254" t="s">
        <v>3516</v>
      </c>
      <c r="D254" t="s">
        <v>6176</v>
      </c>
      <c r="E254" s="22">
        <v>3.910628809649412</v>
      </c>
      <c r="F254" s="6">
        <v>-0.19203779887200234</v>
      </c>
      <c r="G254" s="10">
        <f>IFERROR(VLOOKUP(B254,'best albums 2018.13.12'!$A$2:$B$302,2,FALSE),301)</f>
        <v>301</v>
      </c>
      <c r="H254" s="10">
        <f t="shared" si="9"/>
        <v>0</v>
      </c>
      <c r="I254">
        <f t="shared" si="10"/>
        <v>48</v>
      </c>
      <c r="J254" t="str">
        <f t="shared" si="11"/>
        <v>score: 3.911</v>
      </c>
    </row>
    <row r="255" spans="1:10" x14ac:dyDescent="0.25">
      <c r="A255">
        <v>254</v>
      </c>
      <c r="B255">
        <v>807800</v>
      </c>
      <c r="C255" t="s">
        <v>6064</v>
      </c>
      <c r="D255" t="s">
        <v>6065</v>
      </c>
      <c r="E255" s="22">
        <v>3.9097623566431321</v>
      </c>
      <c r="F255" s="6">
        <v>-0.13983470851302293</v>
      </c>
      <c r="G255" s="10">
        <f>IFERROR(VLOOKUP(B255,'best albums 2018.13.12'!$A$2:$B$302,2,FALSE),301)</f>
        <v>301</v>
      </c>
      <c r="H255" s="10">
        <f t="shared" si="9"/>
        <v>0</v>
      </c>
      <c r="I255">
        <f t="shared" si="10"/>
        <v>47</v>
      </c>
      <c r="J255" t="str">
        <f t="shared" si="11"/>
        <v>score: 3.910</v>
      </c>
    </row>
    <row r="256" spans="1:10" x14ac:dyDescent="0.25">
      <c r="A256">
        <v>255</v>
      </c>
      <c r="B256">
        <v>3544705</v>
      </c>
      <c r="C256" t="s">
        <v>2990</v>
      </c>
      <c r="D256" t="s">
        <v>5121</v>
      </c>
      <c r="E256" s="22">
        <v>3.9090930833814217</v>
      </c>
      <c r="F256" s="6">
        <v>-0.19132819127111222</v>
      </c>
      <c r="G256" s="10">
        <f>IFERROR(VLOOKUP(B256,'best albums 2018.13.12'!$A$2:$B$302,2,FALSE),301)</f>
        <v>255</v>
      </c>
      <c r="H256" s="10">
        <f t="shared" si="9"/>
        <v>1</v>
      </c>
      <c r="I256">
        <f t="shared" si="10"/>
        <v>0</v>
      </c>
      <c r="J256" t="str">
        <f t="shared" si="11"/>
        <v>score: 3.909</v>
      </c>
    </row>
    <row r="257" spans="1:10" x14ac:dyDescent="0.25">
      <c r="A257">
        <v>256</v>
      </c>
      <c r="B257">
        <v>883653</v>
      </c>
      <c r="C257" t="s">
        <v>282</v>
      </c>
      <c r="D257" t="s">
        <v>283</v>
      </c>
      <c r="E257" s="22">
        <v>3.9075272628740438</v>
      </c>
      <c r="F257" s="6">
        <v>-0.1650798232373254</v>
      </c>
      <c r="G257" s="10">
        <f>IFERROR(VLOOKUP(B257,'best albums 2018.13.12'!$A$2:$B$302,2,FALSE),301)</f>
        <v>301</v>
      </c>
      <c r="H257" s="10">
        <f t="shared" si="9"/>
        <v>0</v>
      </c>
      <c r="I257">
        <f t="shared" si="10"/>
        <v>45</v>
      </c>
      <c r="J257" t="str">
        <f t="shared" si="11"/>
        <v>score: 3.908</v>
      </c>
    </row>
    <row r="258" spans="1:10" x14ac:dyDescent="0.25">
      <c r="A258">
        <v>257</v>
      </c>
      <c r="B258">
        <v>7257238</v>
      </c>
      <c r="C258" t="s">
        <v>3553</v>
      </c>
      <c r="D258" t="s">
        <v>3792</v>
      </c>
      <c r="E258" s="22">
        <v>3.9066115458119617</v>
      </c>
      <c r="F258" s="6">
        <v>-5.6090497476760426E-2</v>
      </c>
      <c r="G258" s="10">
        <f>IFERROR(VLOOKUP(B258,'best albums 2018.13.12'!$A$2:$B$302,2,FALSE),301)</f>
        <v>301</v>
      </c>
      <c r="H258" s="10">
        <f t="shared" si="9"/>
        <v>0</v>
      </c>
      <c r="I258">
        <f t="shared" si="10"/>
        <v>44</v>
      </c>
      <c r="J258" t="str">
        <f t="shared" si="11"/>
        <v>score: 3.907</v>
      </c>
    </row>
    <row r="259" spans="1:10" x14ac:dyDescent="0.25">
      <c r="A259">
        <v>258</v>
      </c>
      <c r="B259">
        <v>546</v>
      </c>
      <c r="C259" t="s">
        <v>186</v>
      </c>
      <c r="D259" t="s">
        <v>196</v>
      </c>
      <c r="E259" s="22">
        <v>3.904748800760415</v>
      </c>
      <c r="F259" s="6">
        <v>-0.17404503080660616</v>
      </c>
      <c r="G259" s="10">
        <f>IFERROR(VLOOKUP(B259,'best albums 2018.13.12'!$A$2:$B$302,2,FALSE),301)</f>
        <v>187</v>
      </c>
      <c r="H259" s="10">
        <f t="shared" ref="H259:H302" si="12">IF(G259&lt;301,1,0)</f>
        <v>1</v>
      </c>
      <c r="I259">
        <f t="shared" ref="I259:I302" si="13">G259-A259</f>
        <v>-71</v>
      </c>
      <c r="J259" t="str">
        <f t="shared" ref="J259:J302" si="14">"score: "&amp;TEXT(E259,"0.000")</f>
        <v>score: 3.905</v>
      </c>
    </row>
    <row r="260" spans="1:10" x14ac:dyDescent="0.25">
      <c r="A260">
        <v>259</v>
      </c>
      <c r="B260">
        <v>116110</v>
      </c>
      <c r="C260" t="s">
        <v>3270</v>
      </c>
      <c r="D260" t="s">
        <v>3271</v>
      </c>
      <c r="E260" s="22">
        <v>3.9038502932123591</v>
      </c>
      <c r="F260" s="6">
        <v>-0.13216138279872913</v>
      </c>
      <c r="G260" s="10">
        <f>IFERROR(VLOOKUP(B260,'best albums 2018.13.12'!$A$2:$B$302,2,FALSE),301)</f>
        <v>179</v>
      </c>
      <c r="H260" s="10">
        <f t="shared" si="12"/>
        <v>1</v>
      </c>
      <c r="I260">
        <f t="shared" si="13"/>
        <v>-80</v>
      </c>
      <c r="J260" t="str">
        <f t="shared" si="14"/>
        <v>score: 3.904</v>
      </c>
    </row>
    <row r="261" spans="1:10" x14ac:dyDescent="0.25">
      <c r="A261">
        <v>260</v>
      </c>
      <c r="B261">
        <v>2591</v>
      </c>
      <c r="C261" t="s">
        <v>39</v>
      </c>
      <c r="D261" t="s">
        <v>40</v>
      </c>
      <c r="E261" s="22">
        <v>3.9032899503339769</v>
      </c>
      <c r="F261" s="6">
        <v>3.4374262336795081E-2</v>
      </c>
      <c r="G261" s="10">
        <f>IFERROR(VLOOKUP(B261,'best albums 2018.13.12'!$A$2:$B$302,2,FALSE),301)</f>
        <v>115</v>
      </c>
      <c r="H261" s="10">
        <f t="shared" si="12"/>
        <v>1</v>
      </c>
      <c r="I261">
        <f t="shared" si="13"/>
        <v>-145</v>
      </c>
      <c r="J261" t="str">
        <f t="shared" si="14"/>
        <v>score: 3.903</v>
      </c>
    </row>
    <row r="262" spans="1:10" x14ac:dyDescent="0.25">
      <c r="A262">
        <v>261</v>
      </c>
      <c r="B262">
        <v>387592</v>
      </c>
      <c r="C262" t="s">
        <v>93</v>
      </c>
      <c r="D262" t="s">
        <v>94</v>
      </c>
      <c r="E262" s="22">
        <v>3.8986819466034266</v>
      </c>
      <c r="F262" s="6">
        <v>-4.5256249817725802E-2</v>
      </c>
      <c r="G262" s="10">
        <f>IFERROR(VLOOKUP(B262,'best albums 2018.13.12'!$A$2:$B$302,2,FALSE),301)</f>
        <v>144</v>
      </c>
      <c r="H262" s="10">
        <f t="shared" si="12"/>
        <v>1</v>
      </c>
      <c r="I262">
        <f t="shared" si="13"/>
        <v>-117</v>
      </c>
      <c r="J262" t="str">
        <f t="shared" si="14"/>
        <v>score: 3.899</v>
      </c>
    </row>
    <row r="263" spans="1:10" x14ac:dyDescent="0.25">
      <c r="A263">
        <v>262</v>
      </c>
      <c r="B263">
        <v>3224419</v>
      </c>
      <c r="C263" t="s">
        <v>208</v>
      </c>
      <c r="D263" t="s">
        <v>2271</v>
      </c>
      <c r="E263" s="22">
        <v>3.8986194103679397</v>
      </c>
      <c r="F263" s="6">
        <v>-0.18888009421175189</v>
      </c>
      <c r="G263" s="10">
        <f>IFERROR(VLOOKUP(B263,'best albums 2018.13.12'!$A$2:$B$302,2,FALSE),301)</f>
        <v>227</v>
      </c>
      <c r="H263" s="10">
        <f t="shared" si="12"/>
        <v>1</v>
      </c>
      <c r="I263">
        <f t="shared" si="13"/>
        <v>-35</v>
      </c>
      <c r="J263" t="str">
        <f t="shared" si="14"/>
        <v>score: 3.899</v>
      </c>
    </row>
    <row r="264" spans="1:10" x14ac:dyDescent="0.25">
      <c r="A264">
        <v>263</v>
      </c>
      <c r="B264">
        <v>31572</v>
      </c>
      <c r="C264" t="s">
        <v>2453</v>
      </c>
      <c r="D264" t="s">
        <v>2453</v>
      </c>
      <c r="E264" s="22">
        <v>3.8959001328915845</v>
      </c>
      <c r="F264" s="6">
        <v>-0.22996299159087652</v>
      </c>
      <c r="G264" s="10">
        <f>IFERROR(VLOOKUP(B264,'best albums 2018.13.12'!$A$2:$B$302,2,FALSE),301)</f>
        <v>178</v>
      </c>
      <c r="H264" s="10">
        <f t="shared" si="12"/>
        <v>1</v>
      </c>
      <c r="I264">
        <f t="shared" si="13"/>
        <v>-85</v>
      </c>
      <c r="J264" t="str">
        <f t="shared" si="14"/>
        <v>score: 3.896</v>
      </c>
    </row>
    <row r="265" spans="1:10" x14ac:dyDescent="0.25">
      <c r="A265">
        <v>264</v>
      </c>
      <c r="B265">
        <v>25578</v>
      </c>
      <c r="C265" t="s">
        <v>210</v>
      </c>
      <c r="D265" t="s">
        <v>211</v>
      </c>
      <c r="E265" s="22">
        <v>3.8950656843939626</v>
      </c>
      <c r="F265" s="6">
        <v>0.52992262096643916</v>
      </c>
      <c r="G265" s="10">
        <f>IFERROR(VLOOKUP(B265,'best albums 2018.13.12'!$A$2:$B$302,2,FALSE),301)</f>
        <v>152</v>
      </c>
      <c r="H265" s="10">
        <f t="shared" si="12"/>
        <v>1</v>
      </c>
      <c r="I265">
        <f t="shared" si="13"/>
        <v>-112</v>
      </c>
      <c r="J265" t="str">
        <f t="shared" si="14"/>
        <v>score: 3.895</v>
      </c>
    </row>
    <row r="266" spans="1:10" x14ac:dyDescent="0.25">
      <c r="A266">
        <v>265</v>
      </c>
      <c r="B266">
        <v>10308061</v>
      </c>
      <c r="C266" t="s">
        <v>4567</v>
      </c>
      <c r="D266" t="s">
        <v>6234</v>
      </c>
      <c r="E266" s="22">
        <v>3.8930770260138576</v>
      </c>
      <c r="F266" s="6">
        <v>-0.2129545886329347</v>
      </c>
      <c r="G266" s="10">
        <f>IFERROR(VLOOKUP(B266,'best albums 2018.13.12'!$A$2:$B$302,2,FALSE),301)</f>
        <v>301</v>
      </c>
      <c r="H266" s="10">
        <f t="shared" si="12"/>
        <v>0</v>
      </c>
      <c r="I266">
        <f t="shared" si="13"/>
        <v>36</v>
      </c>
      <c r="J266" t="str">
        <f t="shared" si="14"/>
        <v>score: 3.893</v>
      </c>
    </row>
    <row r="267" spans="1:10" x14ac:dyDescent="0.25">
      <c r="A267">
        <v>266</v>
      </c>
      <c r="B267">
        <v>726827</v>
      </c>
      <c r="C267" t="s">
        <v>96</v>
      </c>
      <c r="D267" t="s">
        <v>97</v>
      </c>
      <c r="E267" s="22">
        <v>3.8908538556960592</v>
      </c>
      <c r="F267" s="6">
        <v>-0.2000952740287345</v>
      </c>
      <c r="G267" s="10">
        <f>IFERROR(VLOOKUP(B267,'best albums 2018.13.12'!$A$2:$B$302,2,FALSE),301)</f>
        <v>140</v>
      </c>
      <c r="H267" s="10">
        <f t="shared" si="12"/>
        <v>1</v>
      </c>
      <c r="I267">
        <f t="shared" si="13"/>
        <v>-126</v>
      </c>
      <c r="J267" t="str">
        <f t="shared" si="14"/>
        <v>score: 3.891</v>
      </c>
    </row>
    <row r="268" spans="1:10" x14ac:dyDescent="0.25">
      <c r="A268">
        <v>267</v>
      </c>
      <c r="B268">
        <v>1020231</v>
      </c>
      <c r="C268" t="s">
        <v>171</v>
      </c>
      <c r="D268" t="s">
        <v>743</v>
      </c>
      <c r="E268" s="22">
        <v>3.8897349219475563</v>
      </c>
      <c r="F268" s="6">
        <v>-0.18597569114819867</v>
      </c>
      <c r="G268" s="10">
        <f>IFERROR(VLOOKUP(B268,'best albums 2018.13.12'!$A$2:$B$302,2,FALSE),301)</f>
        <v>186</v>
      </c>
      <c r="H268" s="10">
        <f t="shared" si="12"/>
        <v>1</v>
      </c>
      <c r="I268">
        <f t="shared" si="13"/>
        <v>-81</v>
      </c>
      <c r="J268" t="str">
        <f t="shared" si="14"/>
        <v>score: 3.890</v>
      </c>
    </row>
    <row r="269" spans="1:10" x14ac:dyDescent="0.25">
      <c r="A269">
        <v>268</v>
      </c>
      <c r="B269">
        <v>6156</v>
      </c>
      <c r="C269" t="s">
        <v>182</v>
      </c>
      <c r="D269" t="s">
        <v>183</v>
      </c>
      <c r="E269" s="22">
        <v>3.8889189328987177</v>
      </c>
      <c r="F269" s="6">
        <v>0.23786629314432695</v>
      </c>
      <c r="G269" s="10">
        <f>IFERROR(VLOOKUP(B269,'best albums 2018.13.12'!$A$2:$B$302,2,FALSE),301)</f>
        <v>161</v>
      </c>
      <c r="H269" s="10">
        <f t="shared" si="12"/>
        <v>1</v>
      </c>
      <c r="I269">
        <f t="shared" si="13"/>
        <v>-107</v>
      </c>
      <c r="J269" t="str">
        <f t="shared" si="14"/>
        <v>score: 3.889</v>
      </c>
    </row>
    <row r="270" spans="1:10" x14ac:dyDescent="0.25">
      <c r="A270">
        <v>269</v>
      </c>
      <c r="B270">
        <v>503443</v>
      </c>
      <c r="C270" t="s">
        <v>68</v>
      </c>
      <c r="D270" t="s">
        <v>69</v>
      </c>
      <c r="E270" s="22">
        <v>3.8886004723518819</v>
      </c>
      <c r="F270" s="6">
        <v>0.12628744809804271</v>
      </c>
      <c r="G270" s="10">
        <f>IFERROR(VLOOKUP(B270,'best albums 2018.13.12'!$A$2:$B$302,2,FALSE),301)</f>
        <v>174</v>
      </c>
      <c r="H270" s="10">
        <f t="shared" si="12"/>
        <v>1</v>
      </c>
      <c r="I270">
        <f t="shared" si="13"/>
        <v>-95</v>
      </c>
      <c r="J270" t="str">
        <f t="shared" si="14"/>
        <v>score: 3.889</v>
      </c>
    </row>
    <row r="271" spans="1:10" x14ac:dyDescent="0.25">
      <c r="A271">
        <v>270</v>
      </c>
      <c r="B271">
        <v>2696633</v>
      </c>
      <c r="C271" t="s">
        <v>2258</v>
      </c>
      <c r="D271" t="s">
        <v>2491</v>
      </c>
      <c r="E271" s="22">
        <v>3.8855754555418143</v>
      </c>
      <c r="F271" s="6">
        <v>0.39116403429803137</v>
      </c>
      <c r="G271" s="10">
        <f>IFERROR(VLOOKUP(B271,'best albums 2018.13.12'!$A$2:$B$302,2,FALSE),301)</f>
        <v>162</v>
      </c>
      <c r="H271" s="10">
        <f t="shared" si="12"/>
        <v>1</v>
      </c>
      <c r="I271">
        <f t="shared" si="13"/>
        <v>-108</v>
      </c>
      <c r="J271" t="str">
        <f t="shared" si="14"/>
        <v>score: 3.886</v>
      </c>
    </row>
    <row r="272" spans="1:10" x14ac:dyDescent="0.25">
      <c r="A272">
        <v>271</v>
      </c>
      <c r="B272">
        <v>8110777</v>
      </c>
      <c r="C272" t="s">
        <v>3393</v>
      </c>
      <c r="D272" t="s">
        <v>3540</v>
      </c>
      <c r="E272" s="22">
        <v>3.8854597140379887</v>
      </c>
      <c r="F272" s="6">
        <v>0.14354864094526754</v>
      </c>
      <c r="G272" s="10">
        <f>IFERROR(VLOOKUP(B272,'best albums 2018.13.12'!$A$2:$B$302,2,FALSE),301)</f>
        <v>185</v>
      </c>
      <c r="H272" s="10">
        <f t="shared" si="12"/>
        <v>1</v>
      </c>
      <c r="I272">
        <f t="shared" si="13"/>
        <v>-86</v>
      </c>
      <c r="J272" t="str">
        <f t="shared" si="14"/>
        <v>score: 3.885</v>
      </c>
    </row>
    <row r="273" spans="1:10" x14ac:dyDescent="0.25">
      <c r="A273">
        <v>272</v>
      </c>
      <c r="B273">
        <v>7839794</v>
      </c>
      <c r="C273" t="s">
        <v>212</v>
      </c>
      <c r="D273" t="s">
        <v>3459</v>
      </c>
      <c r="E273" s="22">
        <v>3.885362279599653</v>
      </c>
      <c r="F273" s="6">
        <v>0.56408706656109642</v>
      </c>
      <c r="G273" s="10">
        <f>IFERROR(VLOOKUP(B273,'best albums 2018.13.12'!$A$2:$B$302,2,FALSE),301)</f>
        <v>177</v>
      </c>
      <c r="H273" s="10">
        <f t="shared" si="12"/>
        <v>1</v>
      </c>
      <c r="I273">
        <f t="shared" si="13"/>
        <v>-95</v>
      </c>
      <c r="J273" t="str">
        <f t="shared" si="14"/>
        <v>score: 3.885</v>
      </c>
    </row>
    <row r="274" spans="1:10" x14ac:dyDescent="0.25">
      <c r="A274">
        <v>273</v>
      </c>
      <c r="B274">
        <v>6336741</v>
      </c>
      <c r="C274" t="s">
        <v>6312</v>
      </c>
      <c r="D274" t="s">
        <v>6313</v>
      </c>
      <c r="E274" s="22">
        <v>3.884760546111933</v>
      </c>
      <c r="F274" s="6">
        <v>-0.20651436389175792</v>
      </c>
      <c r="G274" s="10">
        <f>IFERROR(VLOOKUP(B274,'best albums 2018.13.12'!$A$2:$B$302,2,FALSE),301)</f>
        <v>301</v>
      </c>
      <c r="H274" s="10">
        <f t="shared" si="12"/>
        <v>0</v>
      </c>
      <c r="I274">
        <f t="shared" si="13"/>
        <v>28</v>
      </c>
      <c r="J274" t="str">
        <f t="shared" si="14"/>
        <v>score: 3.885</v>
      </c>
    </row>
    <row r="275" spans="1:10" x14ac:dyDescent="0.25">
      <c r="A275">
        <v>274</v>
      </c>
      <c r="B275">
        <v>185644</v>
      </c>
      <c r="C275" t="s">
        <v>29</v>
      </c>
      <c r="D275" t="s">
        <v>2606</v>
      </c>
      <c r="E275" s="22">
        <v>3.883843175399246</v>
      </c>
      <c r="F275" s="6">
        <v>0.10032333127709281</v>
      </c>
      <c r="G275" s="10">
        <f>IFERROR(VLOOKUP(B275,'best albums 2018.13.12'!$A$2:$B$302,2,FALSE),301)</f>
        <v>153</v>
      </c>
      <c r="H275" s="10">
        <f t="shared" si="12"/>
        <v>1</v>
      </c>
      <c r="I275">
        <f t="shared" si="13"/>
        <v>-121</v>
      </c>
      <c r="J275" t="str">
        <f t="shared" si="14"/>
        <v>score: 3.884</v>
      </c>
    </row>
    <row r="276" spans="1:10" x14ac:dyDescent="0.25">
      <c r="A276">
        <v>275</v>
      </c>
      <c r="B276">
        <v>7537512</v>
      </c>
      <c r="C276" t="s">
        <v>3149</v>
      </c>
      <c r="D276" t="s">
        <v>3355</v>
      </c>
      <c r="E276" s="22">
        <v>3.8834392784834764</v>
      </c>
      <c r="F276" s="6">
        <v>-0.23007079047351375</v>
      </c>
      <c r="G276" s="10">
        <f>IFERROR(VLOOKUP(B276,'best albums 2018.13.12'!$A$2:$B$302,2,FALSE),301)</f>
        <v>301</v>
      </c>
      <c r="H276" s="10">
        <f t="shared" si="12"/>
        <v>0</v>
      </c>
      <c r="I276">
        <f t="shared" si="13"/>
        <v>26</v>
      </c>
      <c r="J276" t="str">
        <f t="shared" si="14"/>
        <v>score: 3.883</v>
      </c>
    </row>
    <row r="277" spans="1:10" x14ac:dyDescent="0.25">
      <c r="A277">
        <v>276</v>
      </c>
      <c r="B277">
        <v>4020308</v>
      </c>
      <c r="C277" t="s">
        <v>3393</v>
      </c>
      <c r="D277" t="s">
        <v>3634</v>
      </c>
      <c r="E277" s="22">
        <v>3.8825602652967492</v>
      </c>
      <c r="F277" s="6">
        <v>-5.5802103671597436E-2</v>
      </c>
      <c r="G277" s="10">
        <f>IFERROR(VLOOKUP(B277,'best albums 2018.13.12'!$A$2:$B$302,2,FALSE),301)</f>
        <v>201</v>
      </c>
      <c r="H277" s="10">
        <f t="shared" si="12"/>
        <v>1</v>
      </c>
      <c r="I277">
        <f t="shared" si="13"/>
        <v>-75</v>
      </c>
      <c r="J277" t="str">
        <f t="shared" si="14"/>
        <v>score: 3.883</v>
      </c>
    </row>
    <row r="278" spans="1:10" x14ac:dyDescent="0.25">
      <c r="A278">
        <v>277</v>
      </c>
      <c r="B278">
        <v>8498280</v>
      </c>
      <c r="C278" t="s">
        <v>5794</v>
      </c>
      <c r="D278" t="s">
        <v>5795</v>
      </c>
      <c r="E278" s="22">
        <v>3.8825196089132739</v>
      </c>
      <c r="F278" s="6">
        <v>0.77100136292871646</v>
      </c>
      <c r="G278" s="10">
        <f>IFERROR(VLOOKUP(B278,'best albums 2018.13.12'!$A$2:$B$302,2,FALSE),301)</f>
        <v>301</v>
      </c>
      <c r="H278" s="10">
        <f t="shared" si="12"/>
        <v>0</v>
      </c>
      <c r="I278">
        <f t="shared" si="13"/>
        <v>24</v>
      </c>
      <c r="J278" t="str">
        <f t="shared" si="14"/>
        <v>score: 3.883</v>
      </c>
    </row>
    <row r="279" spans="1:10" x14ac:dyDescent="0.25">
      <c r="A279">
        <v>278</v>
      </c>
      <c r="B279">
        <v>3257756</v>
      </c>
      <c r="C279" t="s">
        <v>302</v>
      </c>
      <c r="D279" t="s">
        <v>2269</v>
      </c>
      <c r="E279" s="22">
        <v>3.8824279905363439</v>
      </c>
      <c r="F279" s="6">
        <v>0.21389465707337862</v>
      </c>
      <c r="G279" s="10">
        <f>IFERROR(VLOOKUP(B279,'best albums 2018.13.12'!$A$2:$B$302,2,FALSE),301)</f>
        <v>172</v>
      </c>
      <c r="H279" s="10">
        <f t="shared" si="12"/>
        <v>1</v>
      </c>
      <c r="I279">
        <f t="shared" si="13"/>
        <v>-106</v>
      </c>
      <c r="J279" t="str">
        <f t="shared" si="14"/>
        <v>score: 3.882</v>
      </c>
    </row>
    <row r="280" spans="1:10" x14ac:dyDescent="0.25">
      <c r="A280">
        <v>279</v>
      </c>
      <c r="B280">
        <v>3448772</v>
      </c>
      <c r="C280" t="s">
        <v>2513</v>
      </c>
      <c r="D280" t="s">
        <v>217</v>
      </c>
      <c r="E280" s="22">
        <v>3.882114292147171</v>
      </c>
      <c r="F280" s="6">
        <v>-0.20486710827748578</v>
      </c>
      <c r="G280" s="10">
        <f>IFERROR(VLOOKUP(B280,'best albums 2018.13.12'!$A$2:$B$302,2,FALSE),301)</f>
        <v>163</v>
      </c>
      <c r="H280" s="10">
        <f t="shared" si="12"/>
        <v>1</v>
      </c>
      <c r="I280">
        <f t="shared" si="13"/>
        <v>-116</v>
      </c>
      <c r="J280" t="str">
        <f t="shared" si="14"/>
        <v>score: 3.882</v>
      </c>
    </row>
    <row r="281" spans="1:10" x14ac:dyDescent="0.25">
      <c r="A281">
        <v>280</v>
      </c>
      <c r="B281">
        <v>8266824</v>
      </c>
      <c r="C281" t="s">
        <v>1722</v>
      </c>
      <c r="D281" t="s">
        <v>3788</v>
      </c>
      <c r="E281" s="22">
        <v>3.8816043856735751</v>
      </c>
      <c r="F281" s="6">
        <v>0.31343434546291071</v>
      </c>
      <c r="G281" s="10">
        <f>IFERROR(VLOOKUP(B281,'best albums 2018.13.12'!$A$2:$B$302,2,FALSE),301)</f>
        <v>271</v>
      </c>
      <c r="H281" s="10">
        <f t="shared" si="12"/>
        <v>1</v>
      </c>
      <c r="I281">
        <f t="shared" si="13"/>
        <v>-9</v>
      </c>
      <c r="J281" t="str">
        <f t="shared" si="14"/>
        <v>score: 3.882</v>
      </c>
    </row>
    <row r="282" spans="1:10" x14ac:dyDescent="0.25">
      <c r="A282">
        <v>281</v>
      </c>
      <c r="B282">
        <v>10236529</v>
      </c>
      <c r="C282" t="s">
        <v>304</v>
      </c>
      <c r="D282" t="s">
        <v>6339</v>
      </c>
      <c r="E282" s="22">
        <v>3.8815998188750562</v>
      </c>
      <c r="F282" s="6">
        <v>-0.18328909211928579</v>
      </c>
      <c r="G282" s="10">
        <f>IFERROR(VLOOKUP(B282,'best albums 2018.13.12'!$A$2:$B$302,2,FALSE),301)</f>
        <v>301</v>
      </c>
      <c r="H282" s="10">
        <f t="shared" si="12"/>
        <v>0</v>
      </c>
      <c r="I282">
        <f t="shared" si="13"/>
        <v>20</v>
      </c>
      <c r="J282" t="str">
        <f t="shared" si="14"/>
        <v>score: 3.882</v>
      </c>
    </row>
    <row r="283" spans="1:10" x14ac:dyDescent="0.25">
      <c r="A283">
        <v>282</v>
      </c>
      <c r="B283">
        <v>10382879</v>
      </c>
      <c r="C283" t="s">
        <v>5285</v>
      </c>
      <c r="D283" t="s">
        <v>6293</v>
      </c>
      <c r="E283" s="22">
        <v>3.8812482194457183</v>
      </c>
      <c r="F283" s="6">
        <v>0.2067125248970183</v>
      </c>
      <c r="G283" s="10">
        <f>IFERROR(VLOOKUP(B283,'best albums 2018.13.12'!$A$2:$B$302,2,FALSE),301)</f>
        <v>301</v>
      </c>
      <c r="H283" s="10">
        <f t="shared" si="12"/>
        <v>0</v>
      </c>
      <c r="I283">
        <f t="shared" si="13"/>
        <v>19</v>
      </c>
      <c r="J283" t="str">
        <f t="shared" si="14"/>
        <v>score: 3.881</v>
      </c>
    </row>
    <row r="284" spans="1:10" x14ac:dyDescent="0.25">
      <c r="A284">
        <v>283</v>
      </c>
      <c r="B284">
        <v>8355584</v>
      </c>
      <c r="C284" t="s">
        <v>3878</v>
      </c>
      <c r="D284" t="s">
        <v>3878</v>
      </c>
      <c r="E284" s="22">
        <v>3.8812328461801808</v>
      </c>
      <c r="F284" s="6">
        <v>0.36595611575553599</v>
      </c>
      <c r="G284" s="10">
        <f>IFERROR(VLOOKUP(B284,'best albums 2018.13.12'!$A$2:$B$302,2,FALSE),301)</f>
        <v>263</v>
      </c>
      <c r="H284" s="10">
        <f t="shared" si="12"/>
        <v>1</v>
      </c>
      <c r="I284">
        <f t="shared" si="13"/>
        <v>-20</v>
      </c>
      <c r="J284" t="str">
        <f t="shared" si="14"/>
        <v>score: 3.881</v>
      </c>
    </row>
    <row r="285" spans="1:10" x14ac:dyDescent="0.25">
      <c r="A285">
        <v>284</v>
      </c>
      <c r="B285">
        <v>3680553</v>
      </c>
      <c r="C285" t="s">
        <v>5746</v>
      </c>
      <c r="D285" t="s">
        <v>5747</v>
      </c>
      <c r="E285" s="22">
        <v>3.8811573472753818</v>
      </c>
      <c r="F285" s="6">
        <v>0.29376002282570379</v>
      </c>
      <c r="G285" s="10">
        <f>IFERROR(VLOOKUP(B285,'best albums 2018.13.12'!$A$2:$B$302,2,FALSE),301)</f>
        <v>301</v>
      </c>
      <c r="H285" s="10">
        <f t="shared" si="12"/>
        <v>0</v>
      </c>
      <c r="I285">
        <f t="shared" si="13"/>
        <v>17</v>
      </c>
      <c r="J285" t="str">
        <f t="shared" si="14"/>
        <v>score: 3.881</v>
      </c>
    </row>
    <row r="286" spans="1:10" x14ac:dyDescent="0.25">
      <c r="A286">
        <v>285</v>
      </c>
      <c r="B286">
        <v>9191817</v>
      </c>
      <c r="C286" t="s">
        <v>5883</v>
      </c>
      <c r="D286" t="s">
        <v>5883</v>
      </c>
      <c r="E286" s="22">
        <v>3.8805875482937098</v>
      </c>
      <c r="F286" s="6">
        <v>-0.28296260668190554</v>
      </c>
      <c r="G286" s="10">
        <f>IFERROR(VLOOKUP(B286,'best albums 2018.13.12'!$A$2:$B$302,2,FALSE),301)</f>
        <v>301</v>
      </c>
      <c r="H286" s="10">
        <f t="shared" si="12"/>
        <v>0</v>
      </c>
      <c r="I286">
        <f t="shared" si="13"/>
        <v>16</v>
      </c>
      <c r="J286" t="str">
        <f t="shared" si="14"/>
        <v>score: 3.881</v>
      </c>
    </row>
    <row r="287" spans="1:10" x14ac:dyDescent="0.25">
      <c r="A287">
        <v>286</v>
      </c>
      <c r="B287">
        <v>161493</v>
      </c>
      <c r="C287" t="s">
        <v>2905</v>
      </c>
      <c r="D287" t="s">
        <v>6432</v>
      </c>
      <c r="E287" s="22">
        <v>3.8793877318909837</v>
      </c>
      <c r="F287" s="6">
        <v>-0.24340872499349597</v>
      </c>
      <c r="G287" s="10">
        <f>IFERROR(VLOOKUP(B287,'best albums 2018.13.12'!$A$2:$B$302,2,FALSE),301)</f>
        <v>301</v>
      </c>
      <c r="H287" s="10">
        <f t="shared" si="12"/>
        <v>0</v>
      </c>
      <c r="I287">
        <f t="shared" si="13"/>
        <v>15</v>
      </c>
      <c r="J287" t="str">
        <f t="shared" si="14"/>
        <v>score: 3.879</v>
      </c>
    </row>
    <row r="288" spans="1:10" x14ac:dyDescent="0.25">
      <c r="A288">
        <v>287</v>
      </c>
      <c r="B288">
        <v>4184585</v>
      </c>
      <c r="C288" t="s">
        <v>451</v>
      </c>
      <c r="D288" t="s">
        <v>980</v>
      </c>
      <c r="E288" s="22">
        <v>3.8784215239243083</v>
      </c>
      <c r="F288" s="6">
        <v>0.406389086960949</v>
      </c>
      <c r="G288" s="10">
        <f>IFERROR(VLOOKUP(B288,'best albums 2018.13.12'!$A$2:$B$302,2,FALSE),301)</f>
        <v>189</v>
      </c>
      <c r="H288" s="10">
        <f t="shared" si="12"/>
        <v>1</v>
      </c>
      <c r="I288">
        <f t="shared" si="13"/>
        <v>-98</v>
      </c>
      <c r="J288" t="str">
        <f t="shared" si="14"/>
        <v>score: 3.878</v>
      </c>
    </row>
    <row r="289" spans="1:10" x14ac:dyDescent="0.25">
      <c r="A289">
        <v>288</v>
      </c>
      <c r="B289">
        <v>8935222</v>
      </c>
      <c r="C289" t="s">
        <v>5250</v>
      </c>
      <c r="D289" t="s">
        <v>5251</v>
      </c>
      <c r="E289" s="22">
        <v>3.8737457431844931</v>
      </c>
      <c r="F289" s="6">
        <v>-0.23232787732172611</v>
      </c>
      <c r="G289" s="10">
        <f>IFERROR(VLOOKUP(B289,'best albums 2018.13.12'!$A$2:$B$302,2,FALSE),301)</f>
        <v>301</v>
      </c>
      <c r="H289" s="10">
        <f t="shared" si="12"/>
        <v>0</v>
      </c>
      <c r="I289">
        <f t="shared" si="13"/>
        <v>13</v>
      </c>
      <c r="J289" t="str">
        <f t="shared" si="14"/>
        <v>score: 3.874</v>
      </c>
    </row>
    <row r="290" spans="1:10" x14ac:dyDescent="0.25">
      <c r="A290">
        <v>289</v>
      </c>
      <c r="B290">
        <v>30529</v>
      </c>
      <c r="C290" t="s">
        <v>2731</v>
      </c>
      <c r="D290" t="s">
        <v>2732</v>
      </c>
      <c r="E290" s="22">
        <v>3.873697914762436</v>
      </c>
      <c r="F290" s="6">
        <v>-0.17482785885686258</v>
      </c>
      <c r="G290" s="10">
        <f>IFERROR(VLOOKUP(B290,'best albums 2018.13.12'!$A$2:$B$302,2,FALSE),301)</f>
        <v>212</v>
      </c>
      <c r="H290" s="10">
        <f t="shared" si="12"/>
        <v>1</v>
      </c>
      <c r="I290">
        <f t="shared" si="13"/>
        <v>-77</v>
      </c>
      <c r="J290" t="str">
        <f t="shared" si="14"/>
        <v>score: 3.874</v>
      </c>
    </row>
    <row r="291" spans="1:10" x14ac:dyDescent="0.25">
      <c r="A291">
        <v>290</v>
      </c>
      <c r="B291">
        <v>3603550</v>
      </c>
      <c r="C291" t="s">
        <v>70</v>
      </c>
      <c r="D291" t="s">
        <v>71</v>
      </c>
      <c r="E291" s="22">
        <v>3.8736972725760523</v>
      </c>
      <c r="F291" s="6">
        <v>0.35260118338469049</v>
      </c>
      <c r="G291" s="10">
        <f>IFERROR(VLOOKUP(B291,'best albums 2018.13.12'!$A$2:$B$302,2,FALSE),301)</f>
        <v>195</v>
      </c>
      <c r="H291" s="10">
        <f t="shared" si="12"/>
        <v>1</v>
      </c>
      <c r="I291">
        <f t="shared" si="13"/>
        <v>-95</v>
      </c>
      <c r="J291" t="str">
        <f t="shared" si="14"/>
        <v>score: 3.874</v>
      </c>
    </row>
    <row r="292" spans="1:10" x14ac:dyDescent="0.25">
      <c r="A292">
        <v>291</v>
      </c>
      <c r="B292">
        <v>8188260</v>
      </c>
      <c r="C292" t="s">
        <v>3609</v>
      </c>
      <c r="D292" t="s">
        <v>3610</v>
      </c>
      <c r="E292" s="22">
        <v>3.8716983395737876</v>
      </c>
      <c r="F292" s="6">
        <v>-0.20293706954947544</v>
      </c>
      <c r="G292" s="10">
        <f>IFERROR(VLOOKUP(B292,'best albums 2018.13.12'!$A$2:$B$302,2,FALSE),301)</f>
        <v>127</v>
      </c>
      <c r="H292" s="10">
        <f t="shared" si="12"/>
        <v>1</v>
      </c>
      <c r="I292">
        <f t="shared" si="13"/>
        <v>-164</v>
      </c>
      <c r="J292" t="str">
        <f t="shared" si="14"/>
        <v>score: 3.872</v>
      </c>
    </row>
    <row r="293" spans="1:10" x14ac:dyDescent="0.25">
      <c r="A293">
        <v>292</v>
      </c>
      <c r="B293">
        <v>4224395</v>
      </c>
      <c r="C293" t="s">
        <v>3908</v>
      </c>
      <c r="D293" t="s">
        <v>5288</v>
      </c>
      <c r="E293" s="22">
        <v>3.8707344471782039</v>
      </c>
      <c r="F293" s="6">
        <v>-0.17671483328793336</v>
      </c>
      <c r="G293" s="10">
        <f>IFERROR(VLOOKUP(B293,'best albums 2018.13.12'!$A$2:$B$302,2,FALSE),301)</f>
        <v>301</v>
      </c>
      <c r="H293" s="10">
        <f t="shared" si="12"/>
        <v>0</v>
      </c>
      <c r="I293">
        <f t="shared" si="13"/>
        <v>9</v>
      </c>
      <c r="J293" t="str">
        <f t="shared" si="14"/>
        <v>score: 3.871</v>
      </c>
    </row>
    <row r="294" spans="1:10" x14ac:dyDescent="0.25">
      <c r="A294">
        <v>293</v>
      </c>
      <c r="B294">
        <v>10551933</v>
      </c>
      <c r="C294" t="s">
        <v>6404</v>
      </c>
      <c r="D294" t="s">
        <v>6405</v>
      </c>
      <c r="E294" s="22">
        <v>3.8694421961299428</v>
      </c>
      <c r="F294" s="6">
        <v>0.12015060278051104</v>
      </c>
      <c r="G294" s="10">
        <f>IFERROR(VLOOKUP(B294,'best albums 2018.13.12'!$A$2:$B$302,2,FALSE),301)</f>
        <v>301</v>
      </c>
      <c r="H294" s="10">
        <f t="shared" si="12"/>
        <v>0</v>
      </c>
      <c r="I294">
        <f t="shared" si="13"/>
        <v>8</v>
      </c>
      <c r="J294" t="str">
        <f t="shared" si="14"/>
        <v>score: 3.869</v>
      </c>
    </row>
    <row r="295" spans="1:10" x14ac:dyDescent="0.25">
      <c r="A295">
        <v>294</v>
      </c>
      <c r="B295">
        <v>1440970</v>
      </c>
      <c r="C295" t="s">
        <v>1998</v>
      </c>
      <c r="D295" t="s">
        <v>1999</v>
      </c>
      <c r="E295" s="22">
        <v>3.8691267536013889</v>
      </c>
      <c r="F295" s="6">
        <v>-0.15011330004879309</v>
      </c>
      <c r="G295" s="10">
        <f>IFERROR(VLOOKUP(B295,'best albums 2018.13.12'!$A$2:$B$302,2,FALSE),301)</f>
        <v>301</v>
      </c>
      <c r="H295" s="10">
        <f t="shared" si="12"/>
        <v>0</v>
      </c>
      <c r="I295">
        <f t="shared" si="13"/>
        <v>7</v>
      </c>
      <c r="J295" t="str">
        <f t="shared" si="14"/>
        <v>score: 3.869</v>
      </c>
    </row>
    <row r="296" spans="1:10" x14ac:dyDescent="0.25">
      <c r="A296">
        <v>295</v>
      </c>
      <c r="B296">
        <v>207342</v>
      </c>
      <c r="C296" t="s">
        <v>472</v>
      </c>
      <c r="D296" t="s">
        <v>4732</v>
      </c>
      <c r="E296" s="22">
        <v>3.8685354472554012</v>
      </c>
      <c r="F296" s="6">
        <v>7.9167919338163806E-2</v>
      </c>
      <c r="G296" s="10">
        <f>IFERROR(VLOOKUP(B296,'best albums 2018.13.12'!$A$2:$B$302,2,FALSE),301)</f>
        <v>301</v>
      </c>
      <c r="H296" s="10">
        <f t="shared" si="12"/>
        <v>0</v>
      </c>
      <c r="I296">
        <f t="shared" si="13"/>
        <v>6</v>
      </c>
      <c r="J296" t="str">
        <f t="shared" si="14"/>
        <v>score: 3.869</v>
      </c>
    </row>
    <row r="297" spans="1:10" x14ac:dyDescent="0.25">
      <c r="A297">
        <v>296</v>
      </c>
      <c r="B297">
        <v>7804852</v>
      </c>
      <c r="C297" t="s">
        <v>944</v>
      </c>
      <c r="D297" t="s">
        <v>5777</v>
      </c>
      <c r="E297" s="22">
        <v>3.8662117804902714</v>
      </c>
      <c r="F297" s="6">
        <v>0.37801683536755215</v>
      </c>
      <c r="G297" s="10">
        <f>IFERROR(VLOOKUP(B297,'best albums 2018.13.12'!$A$2:$B$302,2,FALSE),301)</f>
        <v>168</v>
      </c>
      <c r="H297" s="10">
        <f t="shared" si="12"/>
        <v>1</v>
      </c>
      <c r="I297">
        <f t="shared" si="13"/>
        <v>-128</v>
      </c>
      <c r="J297" t="str">
        <f t="shared" si="14"/>
        <v>score: 3.866</v>
      </c>
    </row>
    <row r="298" spans="1:10" x14ac:dyDescent="0.25">
      <c r="A298">
        <v>297</v>
      </c>
      <c r="B298">
        <v>4227</v>
      </c>
      <c r="C298" t="s">
        <v>46</v>
      </c>
      <c r="D298" t="s">
        <v>799</v>
      </c>
      <c r="E298" s="22">
        <v>3.8627829420993756</v>
      </c>
      <c r="F298" s="6">
        <v>-0.27922107290443199</v>
      </c>
      <c r="G298" s="10">
        <f>IFERROR(VLOOKUP(B298,'best albums 2018.13.12'!$A$2:$B$302,2,FALSE),301)</f>
        <v>277</v>
      </c>
      <c r="H298" s="10">
        <f t="shared" si="12"/>
        <v>1</v>
      </c>
      <c r="I298">
        <f t="shared" si="13"/>
        <v>-20</v>
      </c>
      <c r="J298" t="str">
        <f t="shared" si="14"/>
        <v>score: 3.863</v>
      </c>
    </row>
    <row r="299" spans="1:10" x14ac:dyDescent="0.25">
      <c r="A299">
        <v>298</v>
      </c>
      <c r="B299">
        <v>10128873</v>
      </c>
      <c r="C299" t="s">
        <v>6250</v>
      </c>
      <c r="D299" t="s">
        <v>6251</v>
      </c>
      <c r="E299" s="22">
        <v>3.8624799784111965</v>
      </c>
      <c r="F299" s="6">
        <v>-0.14950762407343454</v>
      </c>
      <c r="G299" s="10">
        <f>IFERROR(VLOOKUP(B299,'best albums 2018.13.12'!$A$2:$B$302,2,FALSE),301)</f>
        <v>301</v>
      </c>
      <c r="H299" s="10">
        <f t="shared" si="12"/>
        <v>0</v>
      </c>
      <c r="I299">
        <f t="shared" si="13"/>
        <v>3</v>
      </c>
      <c r="J299" t="str">
        <f t="shared" si="14"/>
        <v>score: 3.862</v>
      </c>
    </row>
    <row r="300" spans="1:10" x14ac:dyDescent="0.25">
      <c r="A300">
        <v>299</v>
      </c>
      <c r="B300">
        <v>160982</v>
      </c>
      <c r="C300" t="s">
        <v>1637</v>
      </c>
      <c r="D300" t="s">
        <v>1638</v>
      </c>
      <c r="E300" s="22">
        <v>3.8624649366743933</v>
      </c>
      <c r="F300" s="6">
        <v>-0.16707577632333503</v>
      </c>
      <c r="G300" s="10">
        <f>IFERROR(VLOOKUP(B300,'best albums 2018.13.12'!$A$2:$B$302,2,FALSE),301)</f>
        <v>216</v>
      </c>
      <c r="H300" s="10">
        <f t="shared" si="12"/>
        <v>1</v>
      </c>
      <c r="I300">
        <f t="shared" si="13"/>
        <v>-83</v>
      </c>
      <c r="J300" t="str">
        <f t="shared" si="14"/>
        <v>score: 3.862</v>
      </c>
    </row>
    <row r="301" spans="1:10" x14ac:dyDescent="0.25">
      <c r="A301">
        <v>300</v>
      </c>
      <c r="B301">
        <v>754120</v>
      </c>
      <c r="C301" t="s">
        <v>3793</v>
      </c>
      <c r="D301" t="s">
        <v>3794</v>
      </c>
      <c r="E301" s="22">
        <v>3.8618361316970113</v>
      </c>
      <c r="F301" s="6">
        <v>-3.7687671036295445E-2</v>
      </c>
      <c r="G301" s="10">
        <f>IFERROR(VLOOKUP(B301,'best albums 2018.13.12'!$A$2:$B$302,2,FALSE),301)</f>
        <v>301</v>
      </c>
      <c r="H301" s="10">
        <f t="shared" si="12"/>
        <v>0</v>
      </c>
      <c r="I301">
        <f t="shared" si="13"/>
        <v>1</v>
      </c>
      <c r="J301" t="str">
        <f t="shared" si="14"/>
        <v>score: 3.862</v>
      </c>
    </row>
    <row r="302" spans="1:10" x14ac:dyDescent="0.25">
      <c r="A302">
        <v>301</v>
      </c>
      <c r="B302">
        <v>7548871</v>
      </c>
      <c r="C302" t="s">
        <v>304</v>
      </c>
      <c r="D302" t="s">
        <v>3123</v>
      </c>
      <c r="E302" s="22">
        <v>3.8614767760154747</v>
      </c>
      <c r="F302" s="6">
        <v>0.17483908790920921</v>
      </c>
      <c r="G302" s="10">
        <f>IFERROR(VLOOKUP(B302,'best albums 2018.13.12'!$A$2:$B$302,2,FALSE),301)</f>
        <v>254</v>
      </c>
      <c r="H302" s="10">
        <f t="shared" si="12"/>
        <v>1</v>
      </c>
      <c r="I302">
        <f t="shared" si="13"/>
        <v>-47</v>
      </c>
      <c r="J302" t="str">
        <f t="shared" si="14"/>
        <v>score: 3.861</v>
      </c>
    </row>
  </sheetData>
  <conditionalFormatting sqref="H2:H302">
    <cfRule type="colorScale" priority="2">
      <colorScale>
        <cfvo type="min"/>
        <cfvo type="max"/>
        <color rgb="FFF8696B"/>
        <color rgb="FFFCFCFF"/>
      </colorScale>
    </cfRule>
  </conditionalFormatting>
  <conditionalFormatting sqref="I2:I30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table</vt:lpstr>
      <vt:lpstr>rates</vt:lpstr>
      <vt:lpstr>stats</vt:lpstr>
      <vt:lpstr>artists</vt:lpstr>
      <vt:lpstr>artists-albums</vt:lpstr>
      <vt:lpstr>5 stars on rym</vt:lpstr>
      <vt:lpstr>best albums 2018.13.12</vt:lpstr>
      <vt:lpstr>best artists 06.07.19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 watt</dc:creator>
  <cp:lastModifiedBy>mszerszeniewski</cp:lastModifiedBy>
  <cp:lastPrinted>2017-02-14T17:38:16Z</cp:lastPrinted>
  <dcterms:created xsi:type="dcterms:W3CDTF">2015-09-24T17:30:48Z</dcterms:created>
  <dcterms:modified xsi:type="dcterms:W3CDTF">2020-03-26T09:05:18Z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BigDowngrade_1" visible="true" label="BigDowngrade" imageMso="AdpPrimaryKey" onAction="BigDowngrade"/>
        <mso:button idQ="doc:Add_1" visible="true" label="Add" imageMso="TagMarkComplete" onAction="Add"/>
        <mso:button idQ="doc:podbicie_1" visible="true" label="podbicie" imageMso="OutlineMoveUp" onAction="podbicie"/>
        <mso:button idQ="doc:Downrate_1" visible="true" label="Downrate" imageMso="SetPertWeights" onAction="Downrate"/>
      </mso:documentControls>
    </mso:qat>
  </mso:ribbon>
</mso:customUI>
</file>